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C:\Users\User\Desktop\"/>
    </mc:Choice>
  </mc:AlternateContent>
  <xr:revisionPtr revIDLastSave="0" documentId="8_{34F4C1F8-58A4-4744-8C6F-13DDEF243C8A}" xr6:coauthVersionLast="47" xr6:coauthVersionMax="47" xr10:uidLastSave="{00000000-0000-0000-0000-000000000000}"/>
  <workbookProtection workbookAlgorithmName="SHA-512" workbookHashValue="+hkLII7Vg/I0AV2Xg6jYFwjpG/jTW/OMizgsyLXGLgTBHVRpS9hpkUmZjqt80KsqFofVd9P8Oghg0vfGb3XK3w==" workbookSaltValue="d6e6GZQ/s9uAeH9c5K+2CA==" workbookSpinCount="100000" lockStructure="1"/>
  <bookViews>
    <workbookView xWindow="-110" yWindow="-110" windowWidth="19420" windowHeight="10420" tabRatio="800" firstSheet="3" activeTab="17" xr2:uid="{00000000-000D-0000-FFFF-FFFF00000000}"/>
  </bookViews>
  <sheets>
    <sheet name="0. Read me" sheetId="2" r:id="rId1"/>
    <sheet name="1. Financials -&gt;" sheetId="7" r:id="rId2"/>
    <sheet name="1.1 Assumptions" sheetId="1" r:id="rId3"/>
    <sheet name="1.2 Comparison" sheetId="13" r:id="rId4"/>
    <sheet name="1.3 KPIs" sheetId="3" r:id="rId5"/>
    <sheet name="1.4 P&amp;L" sheetId="19" r:id="rId6"/>
    <sheet name="1.4.1 Rev_BTC" sheetId="15" state="hidden" r:id="rId7"/>
    <sheet name="1.4.2 Rev_BCH" sheetId="16" state="hidden" r:id="rId8"/>
    <sheet name="1.4.3 Rev_BSV" sheetId="18" state="hidden" r:id="rId9"/>
    <sheet name="1.4.4 Rev_DGB" sheetId="21" state="hidden" r:id="rId10"/>
    <sheet name="1.4.5 Rev_ETH" sheetId="17" state="hidden" r:id="rId11"/>
    <sheet name="1.4.6 Rev_KDA" sheetId="24" state="hidden" r:id="rId12"/>
    <sheet name="1.4.7 Rev_CKB" sheetId="22" state="hidden" r:id="rId13"/>
    <sheet name="1.4.8 CF" sheetId="29" r:id="rId14"/>
    <sheet name="1.5 SH Value" sheetId="26" r:id="rId15"/>
    <sheet name="2. Inputs -&gt;" sheetId="5" r:id="rId16"/>
    <sheet name="2.1 Miner Sourcing" sheetId="6" r:id="rId17"/>
    <sheet name="2.2 Scenario Assumptions" sheetId="10" r:id="rId18"/>
    <sheet name="Support" sheetId="14" state="hidden" r:id="rId19"/>
  </sheets>
  <definedNames>
    <definedName name="BusinessModel">#REF!</definedName>
    <definedName name="Dropdow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83" i="26" l="1"/>
  <c r="J82" i="26"/>
  <c r="J104" i="26"/>
  <c r="J117" i="26"/>
  <c r="K33" i="26" l="1"/>
  <c r="K52" i="26"/>
  <c r="K56" i="26"/>
  <c r="K75" i="26"/>
  <c r="K83" i="26" s="1"/>
  <c r="J31" i="26"/>
  <c r="J33" i="26" s="1"/>
  <c r="L33"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AL33" i="26"/>
  <c r="AM33" i="26"/>
  <c r="AN33" i="26"/>
  <c r="AO33" i="26"/>
  <c r="AP33" i="26"/>
  <c r="AQ33" i="26"/>
  <c r="AR33" i="26"/>
  <c r="AS33" i="26"/>
  <c r="AT33" i="26"/>
  <c r="AU33" i="26"/>
  <c r="AV33" i="26"/>
  <c r="AW33" i="26"/>
  <c r="AX33" i="26"/>
  <c r="AY33" i="26"/>
  <c r="AZ33" i="26"/>
  <c r="BA33" i="26"/>
  <c r="BB33" i="26"/>
  <c r="BC33" i="26"/>
  <c r="BD33" i="26"/>
  <c r="BE33" i="26"/>
  <c r="BF33" i="26"/>
  <c r="BG33" i="26"/>
  <c r="BH33" i="26"/>
  <c r="BI33" i="26"/>
  <c r="BJ33" i="26"/>
  <c r="BK33" i="26"/>
  <c r="BL33" i="26"/>
  <c r="BM33" i="26"/>
  <c r="BN33" i="26"/>
  <c r="BO33" i="26"/>
  <c r="BP33" i="26"/>
  <c r="BQ33" i="26"/>
  <c r="BR33" i="26"/>
  <c r="BS33" i="26"/>
  <c r="BT33" i="26"/>
  <c r="BU33" i="26"/>
  <c r="BV33" i="26"/>
  <c r="BW33" i="26"/>
  <c r="BX33" i="26"/>
  <c r="BY33" i="26"/>
  <c r="BZ33" i="26"/>
  <c r="CA33" i="26"/>
  <c r="CB33" i="26"/>
  <c r="CC33" i="26"/>
  <c r="CD33" i="26"/>
  <c r="CE33" i="26"/>
  <c r="CF33" i="26"/>
  <c r="CG33" i="26"/>
  <c r="CH33" i="26"/>
  <c r="CI33" i="26"/>
  <c r="CJ33" i="26"/>
  <c r="CK33" i="26"/>
  <c r="CL33" i="26"/>
  <c r="CM33" i="26"/>
  <c r="CN33" i="26"/>
  <c r="CO33" i="26"/>
  <c r="CP33" i="26"/>
  <c r="CQ33" i="26"/>
  <c r="CR33" i="26"/>
  <c r="CS33" i="26"/>
  <c r="CT33" i="26"/>
  <c r="CU33" i="26"/>
  <c r="CV33" i="26"/>
  <c r="CW33" i="26"/>
  <c r="CX33" i="26"/>
  <c r="CY33" i="26"/>
  <c r="CZ33" i="26"/>
  <c r="DA33" i="26"/>
  <c r="DB33" i="26"/>
  <c r="DC33" i="26"/>
  <c r="DD33" i="26"/>
  <c r="DE33" i="26"/>
  <c r="DF33" i="26"/>
  <c r="DG33" i="26"/>
  <c r="DH33" i="26"/>
  <c r="DI33" i="26"/>
  <c r="DJ33" i="26"/>
  <c r="DK33" i="26"/>
  <c r="DL33" i="26"/>
  <c r="DM33" i="26"/>
  <c r="DN33" i="26"/>
  <c r="DO33" i="26"/>
  <c r="DP33" i="26"/>
  <c r="DQ33" i="26"/>
  <c r="DR33" i="26"/>
  <c r="DS33" i="26"/>
  <c r="DT33" i="26"/>
  <c r="DU33" i="26"/>
  <c r="DV33" i="26"/>
  <c r="DW33" i="26"/>
  <c r="DX33" i="26"/>
  <c r="DY33" i="26"/>
  <c r="J29" i="26"/>
  <c r="J28" i="26"/>
  <c r="J205" i="1" l="1"/>
  <c r="J187" i="1" l="1"/>
  <c r="J115" i="26"/>
  <c r="J98" i="26" l="1"/>
  <c r="J221" i="1"/>
  <c r="J202" i="1" l="1"/>
  <c r="V80" i="19" l="1"/>
  <c r="DY80" i="19"/>
  <c r="DX80" i="19"/>
  <c r="DW80" i="19"/>
  <c r="DV80" i="19"/>
  <c r="DU80" i="19"/>
  <c r="DT80" i="19"/>
  <c r="DS80" i="19"/>
  <c r="DR80" i="19"/>
  <c r="DQ80" i="19"/>
  <c r="DP80" i="19"/>
  <c r="DO80" i="19"/>
  <c r="DN80" i="19"/>
  <c r="DM80" i="19"/>
  <c r="DL80" i="19"/>
  <c r="DK80" i="19"/>
  <c r="DJ80" i="19"/>
  <c r="DI80" i="19"/>
  <c r="DH80" i="19"/>
  <c r="DG80" i="19"/>
  <c r="DF80" i="19"/>
  <c r="DE80" i="19"/>
  <c r="DD80" i="19"/>
  <c r="DC80" i="19"/>
  <c r="DB80" i="19"/>
  <c r="J81" i="19"/>
  <c r="J17" i="1"/>
  <c r="J195" i="1" s="1"/>
  <c r="J16" i="1"/>
  <c r="J15" i="1"/>
  <c r="J14" i="1"/>
  <c r="E49" i="18"/>
  <c r="J87" i="17"/>
  <c r="S98" i="26" l="1"/>
  <c r="R98" i="26"/>
  <c r="Q98" i="26"/>
  <c r="P98" i="26"/>
  <c r="O98" i="26"/>
  <c r="N98" i="26"/>
  <c r="M98" i="26"/>
  <c r="L98" i="26"/>
  <c r="K98" i="26"/>
  <c r="DY22" i="26"/>
  <c r="DX22" i="26"/>
  <c r="DW22" i="26"/>
  <c r="DV22" i="26"/>
  <c r="DU22" i="26"/>
  <c r="DT22" i="26"/>
  <c r="DS22" i="26"/>
  <c r="DR22" i="26"/>
  <c r="DQ22" i="26"/>
  <c r="DP22" i="26"/>
  <c r="DO22" i="26"/>
  <c r="DN22" i="26"/>
  <c r="DM22" i="26"/>
  <c r="DL22" i="26"/>
  <c r="DK22" i="26"/>
  <c r="DJ22" i="26"/>
  <c r="DI22" i="26"/>
  <c r="DH22" i="26"/>
  <c r="DG22" i="26"/>
  <c r="DF22" i="26"/>
  <c r="DE22" i="26"/>
  <c r="DD22" i="26"/>
  <c r="DC22" i="26"/>
  <c r="DB22" i="26"/>
  <c r="DA22" i="26"/>
  <c r="CZ22" i="26"/>
  <c r="CY22" i="26"/>
  <c r="CX22" i="26"/>
  <c r="CW22" i="26"/>
  <c r="CV22" i="26"/>
  <c r="CU22" i="26"/>
  <c r="CT22" i="26"/>
  <c r="CS22" i="26"/>
  <c r="CR22"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BN22" i="26"/>
  <c r="BM22" i="26"/>
  <c r="BL22" i="26"/>
  <c r="BK22" i="26"/>
  <c r="BJ22" i="26"/>
  <c r="BI22" i="26"/>
  <c r="BH22" i="26"/>
  <c r="BG22" i="26"/>
  <c r="BF22" i="26"/>
  <c r="BE22" i="26"/>
  <c r="BD22" i="26"/>
  <c r="BC22" i="26"/>
  <c r="BB22" i="26"/>
  <c r="BA22" i="26"/>
  <c r="AZ22" i="26"/>
  <c r="AY22" i="26"/>
  <c r="AX22" i="26"/>
  <c r="AW22" i="26"/>
  <c r="AV22" i="26"/>
  <c r="AU22" i="26"/>
  <c r="AT22" i="26"/>
  <c r="AS22" i="26"/>
  <c r="AR22" i="26"/>
  <c r="AQ22" i="26"/>
  <c r="AP22" i="26"/>
  <c r="AO22" i="26"/>
  <c r="AN22" i="26"/>
  <c r="AM22" i="26"/>
  <c r="AL22" i="26"/>
  <c r="AK22" i="26"/>
  <c r="AJ22" i="26"/>
  <c r="AI22" i="26"/>
  <c r="AH22" i="26"/>
  <c r="AG22" i="26"/>
  <c r="AF22" i="26"/>
  <c r="AE22" i="26"/>
  <c r="AD22" i="26"/>
  <c r="AC22" i="26"/>
  <c r="AB22" i="26"/>
  <c r="AA22" i="26"/>
  <c r="Z22" i="26"/>
  <c r="Y22" i="26"/>
  <c r="X22" i="26"/>
  <c r="W22" i="26"/>
  <c r="V22" i="26"/>
  <c r="U22" i="26"/>
  <c r="T22" i="26"/>
  <c r="S22" i="26"/>
  <c r="R22" i="26"/>
  <c r="Q22" i="26"/>
  <c r="P22" i="26"/>
  <c r="O22" i="26"/>
  <c r="N22" i="26"/>
  <c r="M22" i="26"/>
  <c r="L22" i="26"/>
  <c r="K22" i="26"/>
  <c r="DY20" i="26"/>
  <c r="DX20" i="26"/>
  <c r="DW20" i="26"/>
  <c r="DV20" i="26"/>
  <c r="DU20" i="26"/>
  <c r="DT20" i="26"/>
  <c r="DS20" i="26"/>
  <c r="DR20" i="26"/>
  <c r="DQ20" i="26"/>
  <c r="DP20" i="26"/>
  <c r="DO20" i="26"/>
  <c r="DN20" i="26"/>
  <c r="DM20" i="26"/>
  <c r="DL20" i="26"/>
  <c r="DK20" i="26"/>
  <c r="DJ20" i="26"/>
  <c r="DI20" i="26"/>
  <c r="DH20" i="26"/>
  <c r="DG20" i="26"/>
  <c r="DF20" i="26"/>
  <c r="DE20" i="26"/>
  <c r="DD20" i="26"/>
  <c r="DC20" i="26"/>
  <c r="DB20" i="26"/>
  <c r="DA20" i="26"/>
  <c r="CZ20" i="26"/>
  <c r="CY20" i="26"/>
  <c r="CX20" i="26"/>
  <c r="CW20" i="26"/>
  <c r="CV20" i="26"/>
  <c r="CU20" i="26"/>
  <c r="CT20" i="26"/>
  <c r="CS20"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BN20" i="26"/>
  <c r="BM20" i="26"/>
  <c r="BL20" i="26"/>
  <c r="BK20" i="26"/>
  <c r="BJ20" i="26"/>
  <c r="BI20" i="26"/>
  <c r="BH20" i="26"/>
  <c r="BG20" i="26"/>
  <c r="BF20" i="26"/>
  <c r="BE20" i="26"/>
  <c r="BD20" i="26"/>
  <c r="BC20" i="26"/>
  <c r="BB20" i="26"/>
  <c r="BA20" i="26"/>
  <c r="AZ20" i="26"/>
  <c r="AY20" i="26"/>
  <c r="AX20" i="26"/>
  <c r="AW20" i="26"/>
  <c r="AV20" i="26"/>
  <c r="AU20" i="26"/>
  <c r="AT20" i="26"/>
  <c r="AS20" i="26"/>
  <c r="AR20" i="26"/>
  <c r="AQ20" i="26"/>
  <c r="AP20" i="26"/>
  <c r="AO20" i="26"/>
  <c r="AN20" i="26"/>
  <c r="AM20" i="26"/>
  <c r="AL20" i="26"/>
  <c r="AK20" i="26"/>
  <c r="AJ20" i="26"/>
  <c r="AI20" i="26"/>
  <c r="AH20" i="26"/>
  <c r="AG20" i="26"/>
  <c r="AF20" i="26"/>
  <c r="AE20" i="26"/>
  <c r="AD20" i="26"/>
  <c r="AC20" i="26"/>
  <c r="AB20" i="26"/>
  <c r="AA20" i="26"/>
  <c r="Z20" i="26"/>
  <c r="Y20" i="26"/>
  <c r="X20" i="26"/>
  <c r="W20" i="26"/>
  <c r="V20" i="26"/>
  <c r="U20" i="26"/>
  <c r="T20" i="26"/>
  <c r="S20" i="26"/>
  <c r="R20" i="26"/>
  <c r="Q20" i="26"/>
  <c r="P20" i="26"/>
  <c r="O20" i="26"/>
  <c r="N20" i="26"/>
  <c r="M20" i="26"/>
  <c r="L20" i="26"/>
  <c r="K20" i="26"/>
  <c r="J22" i="26"/>
  <c r="J20" i="26"/>
  <c r="AI21" i="26" l="1"/>
  <c r="DS21" i="26"/>
  <c r="BX21" i="26"/>
  <c r="DB21" i="26"/>
  <c r="BK21" i="26"/>
  <c r="DO21" i="26"/>
  <c r="CU21" i="26"/>
  <c r="BV21" i="26"/>
  <c r="BB21" i="26"/>
  <c r="BZ21" i="26"/>
  <c r="AF21" i="26"/>
  <c r="AN21" i="26"/>
  <c r="CR21" i="26"/>
  <c r="CZ21" i="26"/>
  <c r="N21" i="26"/>
  <c r="V21" i="26"/>
  <c r="AT21" i="26"/>
  <c r="BR21" i="26"/>
  <c r="CH21" i="26"/>
  <c r="DF21" i="26"/>
  <c r="DN21" i="26"/>
  <c r="BC21" i="26"/>
  <c r="Q21" i="26"/>
  <c r="AG21" i="26"/>
  <c r="AO21" i="26"/>
  <c r="AW21" i="26"/>
  <c r="BE21" i="26"/>
  <c r="BM21" i="26"/>
  <c r="BU21" i="26"/>
  <c r="CC21" i="26"/>
  <c r="CS21" i="26"/>
  <c r="DA21" i="26"/>
  <c r="DI21" i="26"/>
  <c r="DQ21" i="26"/>
  <c r="DY21" i="26"/>
  <c r="R21" i="26"/>
  <c r="Z21" i="26"/>
  <c r="AH21" i="26"/>
  <c r="AP21" i="26"/>
  <c r="AX21" i="26"/>
  <c r="BF21" i="26"/>
  <c r="CD21" i="26"/>
  <c r="CL21" i="26"/>
  <c r="DJ21" i="26"/>
  <c r="DR21" i="26"/>
  <c r="AY21" i="26"/>
  <c r="U21" i="26"/>
  <c r="AC21" i="26"/>
  <c r="BA21" i="26"/>
  <c r="CG21" i="26"/>
  <c r="CO21" i="26"/>
  <c r="DE21" i="26"/>
  <c r="BN21" i="26"/>
  <c r="CT21" i="26"/>
  <c r="K21" i="26"/>
  <c r="S21" i="26"/>
  <c r="AA21" i="26"/>
  <c r="AQ21" i="26"/>
  <c r="BG21" i="26"/>
  <c r="BO21" i="26"/>
  <c r="BW21" i="26"/>
  <c r="CE21" i="26"/>
  <c r="CM21" i="26"/>
  <c r="DC21" i="26"/>
  <c r="DK21" i="26"/>
  <c r="L21" i="26"/>
  <c r="AS21" i="26"/>
  <c r="DM21" i="26"/>
  <c r="AD21" i="26"/>
  <c r="AL21" i="26"/>
  <c r="BJ21" i="26"/>
  <c r="CP21" i="26"/>
  <c r="CX21" i="26"/>
  <c r="DV21" i="26"/>
  <c r="W21" i="26"/>
  <c r="AM21" i="26"/>
  <c r="BS21" i="26"/>
  <c r="CY21" i="26"/>
  <c r="O21" i="26"/>
  <c r="AE21" i="26"/>
  <c r="AU21" i="26"/>
  <c r="CA21" i="26"/>
  <c r="CI21" i="26"/>
  <c r="CQ21" i="26"/>
  <c r="DG21" i="26"/>
  <c r="DW21" i="26"/>
  <c r="X21" i="26"/>
  <c r="AV21" i="26"/>
  <c r="BD21" i="26"/>
  <c r="BL21" i="26"/>
  <c r="CJ21" i="26"/>
  <c r="DH21" i="26"/>
  <c r="DP21" i="26"/>
  <c r="DX21" i="26"/>
  <c r="J21" i="26"/>
  <c r="AB21" i="26"/>
  <c r="BH21" i="26"/>
  <c r="CN21" i="26"/>
  <c r="DT21" i="26"/>
  <c r="BY21" i="26"/>
  <c r="DU21" i="26"/>
  <c r="AJ21" i="26"/>
  <c r="BP21" i="26"/>
  <c r="CV21" i="26"/>
  <c r="M21" i="26"/>
  <c r="AR21" i="26"/>
  <c r="CF21" i="26"/>
  <c r="DL21" i="26"/>
  <c r="BI21" i="26"/>
  <c r="CW21" i="26"/>
  <c r="P21" i="26"/>
  <c r="BT21" i="26"/>
  <c r="CB21" i="26"/>
  <c r="T21" i="26"/>
  <c r="AZ21" i="26"/>
  <c r="DD21" i="26"/>
  <c r="AK21" i="26"/>
  <c r="BQ21" i="26"/>
  <c r="Y21" i="26"/>
  <c r="CK21" i="26"/>
  <c r="K180" i="29" l="1"/>
  <c r="L180" i="29"/>
  <c r="M180" i="29"/>
  <c r="N180" i="29"/>
  <c r="O180" i="29"/>
  <c r="P180" i="29"/>
  <c r="Q180" i="29"/>
  <c r="R180" i="29"/>
  <c r="S180" i="29"/>
  <c r="K181" i="29"/>
  <c r="L181" i="29"/>
  <c r="M181" i="29"/>
  <c r="N181" i="29"/>
  <c r="O181" i="29"/>
  <c r="P181" i="29"/>
  <c r="Q181" i="29"/>
  <c r="R181" i="29"/>
  <c r="S181" i="29"/>
  <c r="K182" i="29"/>
  <c r="L182" i="29"/>
  <c r="M182" i="29"/>
  <c r="N182" i="29"/>
  <c r="O182" i="29"/>
  <c r="P182" i="29"/>
  <c r="Q182" i="29"/>
  <c r="R182" i="29"/>
  <c r="S182" i="29"/>
  <c r="K183" i="29"/>
  <c r="L183" i="29"/>
  <c r="M183" i="29"/>
  <c r="N183" i="29"/>
  <c r="O183" i="29"/>
  <c r="P183" i="29"/>
  <c r="Q183" i="29"/>
  <c r="R183" i="29"/>
  <c r="S183" i="29"/>
  <c r="K184" i="29"/>
  <c r="L184" i="29"/>
  <c r="M184" i="29"/>
  <c r="N184" i="29"/>
  <c r="O184" i="29"/>
  <c r="P184" i="29"/>
  <c r="Q184" i="29"/>
  <c r="R184" i="29"/>
  <c r="S184" i="29"/>
  <c r="J184" i="29"/>
  <c r="J183" i="29"/>
  <c r="J182" i="29"/>
  <c r="J181" i="29"/>
  <c r="J180" i="29"/>
  <c r="F191" i="29"/>
  <c r="F190" i="29"/>
  <c r="F189" i="29"/>
  <c r="F188" i="29"/>
  <c r="F187" i="29"/>
  <c r="F184" i="29"/>
  <c r="F183" i="29"/>
  <c r="F182" i="29"/>
  <c r="F181" i="29"/>
  <c r="F180" i="29"/>
  <c r="F176" i="29"/>
  <c r="F175" i="29"/>
  <c r="F174" i="29"/>
  <c r="F173" i="29"/>
  <c r="F172" i="29"/>
  <c r="J37" i="19"/>
  <c r="S225" i="19"/>
  <c r="R225" i="19"/>
  <c r="Q225" i="19"/>
  <c r="P225" i="19"/>
  <c r="O225" i="19"/>
  <c r="N225" i="19"/>
  <c r="M225" i="19"/>
  <c r="L225" i="19"/>
  <c r="K225" i="19"/>
  <c r="J213" i="19"/>
  <c r="K213" i="19"/>
  <c r="L213" i="19"/>
  <c r="M213" i="19"/>
  <c r="O213" i="19"/>
  <c r="P213" i="19"/>
  <c r="Q213" i="19"/>
  <c r="R213" i="19"/>
  <c r="S213" i="19"/>
  <c r="J214" i="19"/>
  <c r="K214" i="19"/>
  <c r="L214" i="19"/>
  <c r="M214" i="19"/>
  <c r="N214" i="19"/>
  <c r="P214" i="19"/>
  <c r="Q214" i="19"/>
  <c r="R214" i="19"/>
  <c r="S214" i="19"/>
  <c r="J215" i="19"/>
  <c r="K215" i="19"/>
  <c r="L215" i="19"/>
  <c r="M215" i="19"/>
  <c r="N215" i="19"/>
  <c r="O215" i="19"/>
  <c r="Q215" i="19"/>
  <c r="R215" i="19"/>
  <c r="S215" i="19"/>
  <c r="J216" i="19"/>
  <c r="K216" i="19"/>
  <c r="L216" i="19"/>
  <c r="M216" i="19"/>
  <c r="N216" i="19"/>
  <c r="O216" i="19"/>
  <c r="P216" i="19"/>
  <c r="R216" i="19"/>
  <c r="S216" i="19"/>
  <c r="J217" i="19"/>
  <c r="K217" i="19"/>
  <c r="L217" i="19"/>
  <c r="M217" i="19"/>
  <c r="N217" i="19"/>
  <c r="O217" i="19"/>
  <c r="P217" i="19"/>
  <c r="Q217" i="19"/>
  <c r="S217" i="19"/>
  <c r="J218" i="19"/>
  <c r="K218" i="19"/>
  <c r="L218" i="19"/>
  <c r="M218" i="19"/>
  <c r="N218" i="19"/>
  <c r="O218" i="19"/>
  <c r="P218" i="19"/>
  <c r="Q218" i="19"/>
  <c r="R218" i="19"/>
  <c r="S212" i="19"/>
  <c r="R212" i="19"/>
  <c r="Q212" i="19"/>
  <c r="P212" i="19"/>
  <c r="O212" i="19"/>
  <c r="N212" i="19"/>
  <c r="L212" i="19"/>
  <c r="K212" i="19"/>
  <c r="J212" i="19"/>
  <c r="S211" i="19"/>
  <c r="R211" i="19"/>
  <c r="Q211" i="19"/>
  <c r="P211" i="19"/>
  <c r="O211" i="19"/>
  <c r="N211" i="19"/>
  <c r="M211" i="19"/>
  <c r="K211" i="19"/>
  <c r="J211" i="19"/>
  <c r="S210" i="19"/>
  <c r="R210" i="19"/>
  <c r="Q210" i="19"/>
  <c r="P210" i="19"/>
  <c r="O210" i="19"/>
  <c r="N210" i="19"/>
  <c r="M210" i="19"/>
  <c r="L210" i="19"/>
  <c r="J210" i="19"/>
  <c r="S209" i="19"/>
  <c r="R209" i="19"/>
  <c r="Q209" i="19"/>
  <c r="P209" i="19"/>
  <c r="O209" i="19"/>
  <c r="N209" i="19"/>
  <c r="M209" i="19"/>
  <c r="L209" i="19"/>
  <c r="K209" i="19"/>
  <c r="J17" i="22"/>
  <c r="DY16" i="22"/>
  <c r="DX16" i="22"/>
  <c r="DW16" i="22"/>
  <c r="DV16" i="22"/>
  <c r="DU16" i="22"/>
  <c r="DT16" i="22"/>
  <c r="DS16" i="22"/>
  <c r="DR16" i="22"/>
  <c r="DQ16" i="22"/>
  <c r="DP16" i="22"/>
  <c r="DO16" i="22"/>
  <c r="DN16" i="22"/>
  <c r="DM16" i="22"/>
  <c r="DL16" i="22"/>
  <c r="DK16" i="22"/>
  <c r="DJ16" i="22"/>
  <c r="DI16" i="22"/>
  <c r="DH16" i="22"/>
  <c r="DG16" i="22"/>
  <c r="DF16" i="22"/>
  <c r="DE16" i="22"/>
  <c r="DD16" i="22"/>
  <c r="DC16" i="22"/>
  <c r="DB16" i="22"/>
  <c r="DA16" i="22"/>
  <c r="CZ16" i="22"/>
  <c r="CY16" i="22"/>
  <c r="CX16" i="22"/>
  <c r="CW16" i="22"/>
  <c r="CV16" i="22"/>
  <c r="CU16" i="22"/>
  <c r="CT16" i="22"/>
  <c r="CS16" i="22"/>
  <c r="CR16" i="22"/>
  <c r="CQ16" i="22"/>
  <c r="CP16" i="22"/>
  <c r="CO16" i="22"/>
  <c r="CN16" i="22"/>
  <c r="CM16" i="22"/>
  <c r="CL16" i="22"/>
  <c r="CK16" i="22"/>
  <c r="CJ16" i="22"/>
  <c r="CI16" i="22"/>
  <c r="CH16" i="22"/>
  <c r="CG16" i="22"/>
  <c r="CF16" i="22"/>
  <c r="CE16" i="22"/>
  <c r="CD16" i="22"/>
  <c r="CC16" i="22"/>
  <c r="CB16" i="22"/>
  <c r="CA16" i="22"/>
  <c r="BZ16" i="22"/>
  <c r="BY16" i="22"/>
  <c r="BX16" i="22"/>
  <c r="BW16" i="22"/>
  <c r="BV16" i="22"/>
  <c r="BU16" i="22"/>
  <c r="BT16"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T17" i="22" s="1"/>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E14" i="22"/>
  <c r="J17" i="24"/>
  <c r="DY16" i="24"/>
  <c r="DX16" i="24"/>
  <c r="DW16" i="24"/>
  <c r="DV16" i="24"/>
  <c r="DU16" i="24"/>
  <c r="DT16" i="24"/>
  <c r="DS16" i="24"/>
  <c r="DR16" i="24"/>
  <c r="DQ16" i="24"/>
  <c r="DP16" i="24"/>
  <c r="DO16" i="24"/>
  <c r="DN16" i="24"/>
  <c r="DM16" i="24"/>
  <c r="DL16" i="24"/>
  <c r="DK16" i="24"/>
  <c r="DJ16" i="24"/>
  <c r="DI16" i="24"/>
  <c r="DH16" i="24"/>
  <c r="DG16" i="24"/>
  <c r="DF16" i="24"/>
  <c r="DE16" i="24"/>
  <c r="DD16" i="24"/>
  <c r="DC16" i="24"/>
  <c r="DB16" i="24"/>
  <c r="DA16" i="24"/>
  <c r="CZ16" i="24"/>
  <c r="CY16" i="24"/>
  <c r="CX16" i="24"/>
  <c r="CW16" i="24"/>
  <c r="CV16" i="24"/>
  <c r="CU16" i="24"/>
  <c r="CT16" i="24"/>
  <c r="CS16" i="24"/>
  <c r="CR16" i="24"/>
  <c r="CQ16" i="24"/>
  <c r="CP16" i="24"/>
  <c r="CO16" i="24"/>
  <c r="CN16" i="24"/>
  <c r="CM16" i="24"/>
  <c r="CL16" i="24"/>
  <c r="CK16" i="24"/>
  <c r="CJ16" i="24"/>
  <c r="CI16" i="24"/>
  <c r="CH16" i="24"/>
  <c r="CG16" i="24"/>
  <c r="CF16" i="24"/>
  <c r="CE16" i="24"/>
  <c r="CD16" i="24"/>
  <c r="CC16" i="24"/>
  <c r="CB16" i="24"/>
  <c r="CA16" i="24"/>
  <c r="BZ16" i="24"/>
  <c r="BY16" i="24"/>
  <c r="BX16" i="24"/>
  <c r="BW16" i="24"/>
  <c r="BV16" i="24"/>
  <c r="BU16" i="24"/>
  <c r="BT16" i="24"/>
  <c r="BS16" i="24"/>
  <c r="BR16" i="24"/>
  <c r="BQ16" i="24"/>
  <c r="BP16" i="24"/>
  <c r="BO16" i="24"/>
  <c r="BN16" i="24"/>
  <c r="BM16" i="24"/>
  <c r="BL16" i="24"/>
  <c r="BK16" i="24"/>
  <c r="BJ16" i="24"/>
  <c r="BI16" i="24"/>
  <c r="BH16" i="24"/>
  <c r="BG16" i="24"/>
  <c r="BF16" i="24"/>
  <c r="BE16" i="24"/>
  <c r="BD16" i="24"/>
  <c r="BC16" i="24"/>
  <c r="BB16" i="24"/>
  <c r="BA16" i="24"/>
  <c r="AZ16" i="24"/>
  <c r="AY16" i="24"/>
  <c r="AX16" i="24"/>
  <c r="AW16" i="24"/>
  <c r="AV16" i="24"/>
  <c r="AU16" i="24"/>
  <c r="AT16" i="24"/>
  <c r="AT17" i="24" s="1"/>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E14" i="24"/>
  <c r="F15" i="17"/>
  <c r="J17" i="17"/>
  <c r="DY16"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T17" i="17" s="1"/>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E14" i="17"/>
  <c r="E23" i="21"/>
  <c r="E22" i="21"/>
  <c r="E20" i="21"/>
  <c r="E19" i="21"/>
  <c r="J25" i="21"/>
  <c r="DY24" i="21"/>
  <c r="DX24" i="21"/>
  <c r="DW24" i="21"/>
  <c r="DV24" i="21"/>
  <c r="DU24" i="21"/>
  <c r="DT24" i="21"/>
  <c r="DS24" i="21"/>
  <c r="DR24" i="21"/>
  <c r="DQ24" i="21"/>
  <c r="DP24" i="21"/>
  <c r="DO24" i="21"/>
  <c r="DN24" i="21"/>
  <c r="DM24" i="21"/>
  <c r="DL24" i="21"/>
  <c r="DK24" i="21"/>
  <c r="DJ24" i="21"/>
  <c r="DI24" i="21"/>
  <c r="DH24" i="21"/>
  <c r="DG24" i="21"/>
  <c r="DF24" i="21"/>
  <c r="DE24" i="21"/>
  <c r="DD24" i="21"/>
  <c r="DC24" i="21"/>
  <c r="DB24" i="21"/>
  <c r="DA24" i="21"/>
  <c r="CZ24" i="21"/>
  <c r="CY24" i="21"/>
  <c r="CX24" i="21"/>
  <c r="CW24" i="21"/>
  <c r="CV24" i="21"/>
  <c r="CU24" i="21"/>
  <c r="CT24" i="21"/>
  <c r="CS24" i="21"/>
  <c r="CR24" i="21"/>
  <c r="CQ24" i="21"/>
  <c r="CP24" i="21"/>
  <c r="CO24" i="21"/>
  <c r="CN24" i="21"/>
  <c r="CM24" i="21"/>
  <c r="CL24" i="21"/>
  <c r="CK24" i="21"/>
  <c r="CJ24" i="21"/>
  <c r="CI24" i="21"/>
  <c r="CH24" i="21"/>
  <c r="CG24" i="21"/>
  <c r="CF24" i="21"/>
  <c r="CE24" i="21"/>
  <c r="CD24" i="21"/>
  <c r="CC24" i="21"/>
  <c r="CB24"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T25" i="21" s="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E20" i="18"/>
  <c r="E19" i="18"/>
  <c r="J25" i="18"/>
  <c r="DY24"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T25" i="18" s="1"/>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J25" i="16"/>
  <c r="DY24" i="16"/>
  <c r="DX24" i="16"/>
  <c r="DW24" i="16"/>
  <c r="DV24" i="16"/>
  <c r="DU24" i="16"/>
  <c r="DT24" i="16"/>
  <c r="DS24" i="16"/>
  <c r="DR24" i="16"/>
  <c r="DQ24" i="16"/>
  <c r="DP24" i="16"/>
  <c r="DO24" i="16"/>
  <c r="DN24" i="16"/>
  <c r="DM24" i="16"/>
  <c r="DL24" i="16"/>
  <c r="DK24" i="16"/>
  <c r="DJ24" i="16"/>
  <c r="DI24"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T25" i="16" s="1"/>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E20" i="16"/>
  <c r="E19" i="16"/>
  <c r="DY25" i="15"/>
  <c r="DX25" i="15"/>
  <c r="DW25" i="15"/>
  <c r="DV25" i="15"/>
  <c r="DU25" i="15"/>
  <c r="DT25" i="15"/>
  <c r="DS25" i="15"/>
  <c r="DR25" i="15"/>
  <c r="DQ25" i="15"/>
  <c r="DP25" i="15"/>
  <c r="DO25" i="15"/>
  <c r="DM25" i="15"/>
  <c r="DL25" i="15"/>
  <c r="DK25" i="15"/>
  <c r="DJ25" i="15"/>
  <c r="DI25" i="15"/>
  <c r="DH25" i="15"/>
  <c r="DG25" i="15"/>
  <c r="DF25" i="15"/>
  <c r="DE25" i="15"/>
  <c r="DD25" i="15"/>
  <c r="DC25" i="15"/>
  <c r="DA25" i="15"/>
  <c r="CZ25" i="15"/>
  <c r="CY25" i="15"/>
  <c r="CX25" i="15"/>
  <c r="CW25" i="15"/>
  <c r="CV25" i="15"/>
  <c r="CU25" i="15"/>
  <c r="CT25" i="15"/>
  <c r="CS25" i="15"/>
  <c r="CR25" i="15"/>
  <c r="CQ25" i="15"/>
  <c r="CO25" i="15"/>
  <c r="CN25" i="15"/>
  <c r="CM25" i="15"/>
  <c r="CL25" i="15"/>
  <c r="CK25" i="15"/>
  <c r="CJ25" i="15"/>
  <c r="CI25" i="15"/>
  <c r="CH25" i="15"/>
  <c r="CG25" i="15"/>
  <c r="CF25" i="15"/>
  <c r="CE25" i="15"/>
  <c r="CC25" i="15"/>
  <c r="CB25" i="15"/>
  <c r="CA25" i="15"/>
  <c r="BZ25" i="15"/>
  <c r="BY25" i="15"/>
  <c r="BX25" i="15"/>
  <c r="BW25" i="15"/>
  <c r="BV25" i="15"/>
  <c r="BU25" i="15"/>
  <c r="BT25" i="15"/>
  <c r="BS25" i="15"/>
  <c r="BQ25" i="15"/>
  <c r="BP25" i="15"/>
  <c r="BO25" i="15"/>
  <c r="BN25" i="15"/>
  <c r="BM25" i="15"/>
  <c r="BL25" i="15"/>
  <c r="BK25" i="15"/>
  <c r="BJ25" i="15"/>
  <c r="BI25" i="15"/>
  <c r="BH25" i="15"/>
  <c r="BG25" i="15"/>
  <c r="BE25" i="15"/>
  <c r="BD25" i="15"/>
  <c r="BC25" i="15"/>
  <c r="BB25" i="15"/>
  <c r="BA25" i="15"/>
  <c r="AZ25" i="15"/>
  <c r="AY25" i="15"/>
  <c r="AX25" i="15"/>
  <c r="AW25" i="15"/>
  <c r="AV25" i="15"/>
  <c r="AU25" i="15"/>
  <c r="AS25" i="15"/>
  <c r="AR25" i="15"/>
  <c r="AQ25" i="15"/>
  <c r="AP25" i="15"/>
  <c r="AO25" i="15"/>
  <c r="AN25" i="15"/>
  <c r="AM25" i="15"/>
  <c r="AL25" i="15"/>
  <c r="AK25" i="15"/>
  <c r="AJ25" i="15"/>
  <c r="AI25" i="15"/>
  <c r="AG25" i="15"/>
  <c r="AF25" i="15"/>
  <c r="AE25" i="15"/>
  <c r="AD25" i="15"/>
  <c r="AC25" i="15"/>
  <c r="AB25" i="15"/>
  <c r="AA25" i="15"/>
  <c r="Z25" i="15"/>
  <c r="Y25" i="15"/>
  <c r="X25" i="15"/>
  <c r="W25" i="15"/>
  <c r="U25" i="15"/>
  <c r="T25" i="15"/>
  <c r="S25" i="15"/>
  <c r="R25" i="15"/>
  <c r="Q25" i="15"/>
  <c r="P25" i="15"/>
  <c r="O25" i="15"/>
  <c r="N25" i="15"/>
  <c r="M25" i="15"/>
  <c r="L25" i="15"/>
  <c r="K25" i="15"/>
  <c r="J25" i="15"/>
  <c r="K146" i="19"/>
  <c r="L146" i="19"/>
  <c r="M146" i="19"/>
  <c r="N146" i="19"/>
  <c r="O146" i="19"/>
  <c r="P146" i="19"/>
  <c r="Q146" i="19"/>
  <c r="R146" i="19"/>
  <c r="S146" i="19"/>
  <c r="J146" i="19"/>
  <c r="DY24" i="15"/>
  <c r="DX24" i="15"/>
  <c r="DW24" i="15"/>
  <c r="DV24" i="15"/>
  <c r="DU24" i="15"/>
  <c r="DT24" i="15"/>
  <c r="DS24" i="15"/>
  <c r="DR24" i="15"/>
  <c r="DQ24" i="15"/>
  <c r="DP24" i="15"/>
  <c r="DO24" i="15"/>
  <c r="DN24" i="15"/>
  <c r="DN25" i="15" s="1"/>
  <c r="DM24" i="15"/>
  <c r="DL24" i="15"/>
  <c r="DK24" i="15"/>
  <c r="DJ24" i="15"/>
  <c r="DI24" i="15"/>
  <c r="DH24" i="15"/>
  <c r="DG24" i="15"/>
  <c r="DF24" i="15"/>
  <c r="DE24" i="15"/>
  <c r="DD24" i="15"/>
  <c r="DC24" i="15"/>
  <c r="DB24" i="15"/>
  <c r="DB25" i="15" s="1"/>
  <c r="DA24" i="15"/>
  <c r="CZ24" i="15"/>
  <c r="CY24" i="15"/>
  <c r="CX24" i="15"/>
  <c r="CW24" i="15"/>
  <c r="CV24" i="15"/>
  <c r="CU24" i="15"/>
  <c r="CT24" i="15"/>
  <c r="CS24" i="15"/>
  <c r="CR24" i="15"/>
  <c r="CQ24" i="15"/>
  <c r="CP24" i="15"/>
  <c r="CP25" i="15" s="1"/>
  <c r="CO24" i="15"/>
  <c r="CN24" i="15"/>
  <c r="CM24" i="15"/>
  <c r="CL24" i="15"/>
  <c r="CK24" i="15"/>
  <c r="CJ24" i="15"/>
  <c r="CI24" i="15"/>
  <c r="CH24" i="15"/>
  <c r="CG24" i="15"/>
  <c r="CF24" i="15"/>
  <c r="CE24" i="15"/>
  <c r="CD24" i="15"/>
  <c r="CD25" i="15" s="1"/>
  <c r="CC24" i="15"/>
  <c r="CB24" i="15"/>
  <c r="CA24" i="15"/>
  <c r="BZ24" i="15"/>
  <c r="BY24" i="15"/>
  <c r="BX24" i="15"/>
  <c r="BW24" i="15"/>
  <c r="BV24" i="15"/>
  <c r="BU24" i="15"/>
  <c r="BT24" i="15"/>
  <c r="BS24" i="15"/>
  <c r="BR24" i="15"/>
  <c r="BR25" i="15" s="1"/>
  <c r="BQ24" i="15"/>
  <c r="BP24" i="15"/>
  <c r="BO24" i="15"/>
  <c r="BN24" i="15"/>
  <c r="BM24" i="15"/>
  <c r="BL24" i="15"/>
  <c r="BK24" i="15"/>
  <c r="BJ24" i="15"/>
  <c r="BI24" i="15"/>
  <c r="BH24" i="15"/>
  <c r="BG24" i="15"/>
  <c r="BF24" i="15"/>
  <c r="BF25" i="15" s="1"/>
  <c r="BE24" i="15"/>
  <c r="BD24" i="15"/>
  <c r="BC24" i="15"/>
  <c r="BB24" i="15"/>
  <c r="BA24" i="15"/>
  <c r="AZ24" i="15"/>
  <c r="AY24" i="15"/>
  <c r="AX24" i="15"/>
  <c r="AW24" i="15"/>
  <c r="AV24" i="15"/>
  <c r="AU24" i="15"/>
  <c r="AT24" i="15"/>
  <c r="AT25" i="15" s="1"/>
  <c r="AS24" i="15"/>
  <c r="AR24" i="15"/>
  <c r="AQ24" i="15"/>
  <c r="AP24" i="15"/>
  <c r="AO24" i="15"/>
  <c r="AN24" i="15"/>
  <c r="AM24" i="15"/>
  <c r="AL24" i="15"/>
  <c r="AK24" i="15"/>
  <c r="AJ24" i="15"/>
  <c r="AI24" i="15"/>
  <c r="AH24" i="15"/>
  <c r="AH25" i="15" s="1"/>
  <c r="AG24" i="15"/>
  <c r="AF24" i="15"/>
  <c r="AE24" i="15"/>
  <c r="AD24" i="15"/>
  <c r="AC24" i="15"/>
  <c r="AB24" i="15"/>
  <c r="AA24" i="15"/>
  <c r="Z24" i="15"/>
  <c r="Y24" i="15"/>
  <c r="X24" i="15"/>
  <c r="W24" i="15"/>
  <c r="V24" i="15"/>
  <c r="V25" i="15" s="1"/>
  <c r="U24" i="15"/>
  <c r="T24" i="15"/>
  <c r="S24" i="15"/>
  <c r="R24" i="15"/>
  <c r="Q24" i="15"/>
  <c r="P24" i="15"/>
  <c r="O24" i="15"/>
  <c r="N24" i="15"/>
  <c r="M24" i="15"/>
  <c r="L24" i="15"/>
  <c r="K24" i="15"/>
  <c r="J24" i="15"/>
  <c r="AT73" i="29"/>
  <c r="J73" i="29"/>
  <c r="E20" i="15"/>
  <c r="E19" i="15"/>
  <c r="DY50" i="24"/>
  <c r="DX50" i="24"/>
  <c r="DW50" i="24"/>
  <c r="DV50" i="24"/>
  <c r="DU50" i="24"/>
  <c r="DT50" i="24"/>
  <c r="DS50" i="24"/>
  <c r="DR50" i="24"/>
  <c r="DQ50" i="24"/>
  <c r="DP50" i="24"/>
  <c r="DO50" i="24"/>
  <c r="DN50" i="24"/>
  <c r="DM50" i="24"/>
  <c r="DL50" i="24"/>
  <c r="DK50" i="24"/>
  <c r="DJ50" i="24"/>
  <c r="DI50" i="24"/>
  <c r="DH50" i="24"/>
  <c r="DG50" i="24"/>
  <c r="DF50" i="24"/>
  <c r="DE50" i="24"/>
  <c r="DD50" i="24"/>
  <c r="DC50" i="24"/>
  <c r="DB50" i="24"/>
  <c r="DA50" i="24"/>
  <c r="CZ50" i="24"/>
  <c r="CY50" i="24"/>
  <c r="CX50" i="24"/>
  <c r="CW50" i="24"/>
  <c r="CV50" i="24"/>
  <c r="CU50" i="24"/>
  <c r="CT50" i="24"/>
  <c r="CS50" i="24"/>
  <c r="CR50" i="24"/>
  <c r="CQ50" i="24"/>
  <c r="CP50" i="24"/>
  <c r="CO50" i="24"/>
  <c r="CN50" i="24"/>
  <c r="CM50" i="24"/>
  <c r="CL50" i="24"/>
  <c r="CK50" i="24"/>
  <c r="CJ50" i="24"/>
  <c r="CI50" i="24"/>
  <c r="CH50" i="24"/>
  <c r="CG50" i="24"/>
  <c r="CF50" i="24"/>
  <c r="CE50" i="24"/>
  <c r="CD50" i="24"/>
  <c r="CC50" i="24"/>
  <c r="CB50" i="24"/>
  <c r="CA50" i="24"/>
  <c r="BZ50" i="24"/>
  <c r="BY50" i="24"/>
  <c r="BX50" i="24"/>
  <c r="BW50" i="24"/>
  <c r="BV50" i="24"/>
  <c r="BU50" i="24"/>
  <c r="BT50" i="24"/>
  <c r="BS50" i="24"/>
  <c r="BR50" i="24"/>
  <c r="BQ50" i="24"/>
  <c r="BP50" i="24"/>
  <c r="BO50" i="24"/>
  <c r="BN50" i="24"/>
  <c r="BM50" i="24"/>
  <c r="BL50" i="24"/>
  <c r="BK50" i="24"/>
  <c r="BJ50" i="24"/>
  <c r="BI50" i="24"/>
  <c r="BH50" i="24"/>
  <c r="BG50" i="24"/>
  <c r="BF50" i="24"/>
  <c r="BE50" i="24"/>
  <c r="BD50" i="24"/>
  <c r="BC50" i="24"/>
  <c r="BB50" i="24"/>
  <c r="BA50" i="24"/>
  <c r="AZ50" i="24"/>
  <c r="AY50" i="24"/>
  <c r="AX50" i="24"/>
  <c r="AW50" i="24"/>
  <c r="AV50" i="24"/>
  <c r="AU50" i="24"/>
  <c r="AT50" i="24"/>
  <c r="AS50" i="24"/>
  <c r="AR50" i="24"/>
  <c r="AQ50" i="24"/>
  <c r="AP50"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J111" i="1" l="1"/>
  <c r="J108" i="1" s="1"/>
  <c r="J120" i="19"/>
  <c r="J225" i="19" s="1"/>
  <c r="DY114" i="19"/>
  <c r="DX114" i="19"/>
  <c r="DW114" i="19"/>
  <c r="DV114" i="19"/>
  <c r="DU114" i="19"/>
  <c r="DT114" i="19"/>
  <c r="DS114" i="19"/>
  <c r="DR114" i="19"/>
  <c r="DQ114" i="19"/>
  <c r="DP114" i="19"/>
  <c r="DO114" i="19"/>
  <c r="DM114" i="19"/>
  <c r="DL114" i="19"/>
  <c r="DK114" i="19"/>
  <c r="DJ114" i="19"/>
  <c r="DI114" i="19"/>
  <c r="DH114" i="19"/>
  <c r="DG114" i="19"/>
  <c r="DF114" i="19"/>
  <c r="DE114" i="19"/>
  <c r="DD114" i="19"/>
  <c r="DC114" i="19"/>
  <c r="DA114" i="19"/>
  <c r="CZ114" i="19"/>
  <c r="CY114" i="19"/>
  <c r="CX114" i="19"/>
  <c r="CW114" i="19"/>
  <c r="CV114" i="19"/>
  <c r="CU114" i="19"/>
  <c r="CT114" i="19"/>
  <c r="CS114" i="19"/>
  <c r="CR114" i="19"/>
  <c r="CQ114" i="19"/>
  <c r="CO114" i="19"/>
  <c r="CN114" i="19"/>
  <c r="CM114" i="19"/>
  <c r="CL114" i="19"/>
  <c r="CK114" i="19"/>
  <c r="CJ114" i="19"/>
  <c r="CI114" i="19"/>
  <c r="CH114" i="19"/>
  <c r="CG114" i="19"/>
  <c r="CF114" i="19"/>
  <c r="CE114" i="19"/>
  <c r="CC114" i="19"/>
  <c r="CB114" i="19"/>
  <c r="CA114" i="19"/>
  <c r="BZ114" i="19"/>
  <c r="BY114" i="19"/>
  <c r="BX114" i="19"/>
  <c r="BW114" i="19"/>
  <c r="BV114" i="19"/>
  <c r="BU114" i="19"/>
  <c r="BT114" i="19"/>
  <c r="BS114" i="19"/>
  <c r="BQ114" i="19"/>
  <c r="BP114" i="19"/>
  <c r="BO114" i="19"/>
  <c r="BN114" i="19"/>
  <c r="BM114" i="19"/>
  <c r="BL114" i="19"/>
  <c r="BK114" i="19"/>
  <c r="BJ114" i="19"/>
  <c r="BI114" i="19"/>
  <c r="BH114" i="19"/>
  <c r="BG114" i="19"/>
  <c r="BE114" i="19"/>
  <c r="BD114" i="19"/>
  <c r="BC114" i="19"/>
  <c r="BB114" i="19"/>
  <c r="BA114" i="19"/>
  <c r="AZ114" i="19"/>
  <c r="AY114" i="19"/>
  <c r="AX114" i="19"/>
  <c r="AW114" i="19"/>
  <c r="AV114" i="19"/>
  <c r="AU114" i="19"/>
  <c r="AS114" i="19"/>
  <c r="AR114" i="19"/>
  <c r="AQ114" i="19"/>
  <c r="AP114" i="19"/>
  <c r="AO114" i="19"/>
  <c r="AN114" i="19"/>
  <c r="AM114" i="19"/>
  <c r="AL114" i="19"/>
  <c r="AK114" i="19"/>
  <c r="AJ114" i="19"/>
  <c r="AI114" i="19"/>
  <c r="AG114" i="19"/>
  <c r="AF114" i="19"/>
  <c r="AE114" i="19"/>
  <c r="AD114" i="19"/>
  <c r="AC114" i="19"/>
  <c r="AB114" i="19"/>
  <c r="AA114" i="19"/>
  <c r="Z114" i="19"/>
  <c r="Y114" i="19"/>
  <c r="X114" i="19"/>
  <c r="W114" i="19"/>
  <c r="U114" i="19"/>
  <c r="T114" i="19"/>
  <c r="S114" i="19"/>
  <c r="R114" i="19"/>
  <c r="Q114" i="19"/>
  <c r="P114" i="19"/>
  <c r="O114" i="19"/>
  <c r="N114" i="19"/>
  <c r="M114" i="19"/>
  <c r="L114" i="19"/>
  <c r="K114" i="19"/>
  <c r="J48" i="1"/>
  <c r="E20" i="22"/>
  <c r="DR51" i="24" l="1"/>
  <c r="DJ51" i="24"/>
  <c r="DB51" i="24"/>
  <c r="CT51" i="24"/>
  <c r="CL51" i="24"/>
  <c r="CD51" i="24"/>
  <c r="BV51" i="24"/>
  <c r="BN51" i="24"/>
  <c r="BF51" i="24"/>
  <c r="AX51" i="24"/>
  <c r="AP51" i="24"/>
  <c r="AH51" i="24"/>
  <c r="Z51" i="24"/>
  <c r="R51" i="24"/>
  <c r="J51" i="24"/>
  <c r="AO51" i="24"/>
  <c r="Y51" i="24"/>
  <c r="DV51" i="24"/>
  <c r="CX51" i="24"/>
  <c r="BZ51" i="24"/>
  <c r="BB51" i="24"/>
  <c r="AD51" i="24"/>
  <c r="DE51" i="24"/>
  <c r="BA51" i="24"/>
  <c r="CF51" i="24"/>
  <c r="L51" i="24"/>
  <c r="CE51" i="24"/>
  <c r="AI51" i="24"/>
  <c r="DY51" i="24"/>
  <c r="DQ51" i="24"/>
  <c r="DI51" i="24"/>
  <c r="DA51" i="24"/>
  <c r="CS51" i="24"/>
  <c r="CK51" i="24"/>
  <c r="CC51" i="24"/>
  <c r="BU51" i="24"/>
  <c r="BM51" i="24"/>
  <c r="BE51" i="24"/>
  <c r="AW51" i="24"/>
  <c r="AG51" i="24"/>
  <c r="Q51" i="24"/>
  <c r="BY51" i="24"/>
  <c r="U51" i="24"/>
  <c r="CN51" i="24"/>
  <c r="CM51" i="24"/>
  <c r="AY51" i="24"/>
  <c r="K51" i="24"/>
  <c r="DX51" i="24"/>
  <c r="DP51" i="24"/>
  <c r="DH51" i="24"/>
  <c r="CZ51" i="24"/>
  <c r="CR51" i="24"/>
  <c r="CJ51" i="24"/>
  <c r="CB51" i="24"/>
  <c r="BT51" i="24"/>
  <c r="BL51" i="24"/>
  <c r="BD51" i="24"/>
  <c r="AV51" i="24"/>
  <c r="AN51" i="24"/>
  <c r="AF51" i="24"/>
  <c r="X51" i="24"/>
  <c r="P51" i="24"/>
  <c r="CP51" i="24"/>
  <c r="BR51" i="24"/>
  <c r="AT51" i="24"/>
  <c r="N51" i="24"/>
  <c r="DM51" i="24"/>
  <c r="CG51" i="24"/>
  <c r="BQ51" i="24"/>
  <c r="AK51" i="24"/>
  <c r="M51" i="24"/>
  <c r="CV51" i="24"/>
  <c r="BH51" i="24"/>
  <c r="T51" i="24"/>
  <c r="CU51" i="24"/>
  <c r="BW51" i="24"/>
  <c r="AA51" i="24"/>
  <c r="DW51" i="24"/>
  <c r="DO51" i="24"/>
  <c r="DG51" i="24"/>
  <c r="CY51" i="24"/>
  <c r="CQ51" i="24"/>
  <c r="CI51" i="24"/>
  <c r="CA51" i="24"/>
  <c r="BS51" i="24"/>
  <c r="BK51" i="24"/>
  <c r="BC51" i="24"/>
  <c r="AU51" i="24"/>
  <c r="AM51" i="24"/>
  <c r="AE51" i="24"/>
  <c r="W51" i="24"/>
  <c r="O51" i="24"/>
  <c r="DF51" i="24"/>
  <c r="CH51" i="24"/>
  <c r="BJ51" i="24"/>
  <c r="AL51" i="24"/>
  <c r="V51" i="24"/>
  <c r="DU51" i="24"/>
  <c r="CO51" i="24"/>
  <c r="AS51" i="24"/>
  <c r="DL51" i="24"/>
  <c r="BP51" i="24"/>
  <c r="AB51" i="24"/>
  <c r="DC51" i="24"/>
  <c r="BO51" i="24"/>
  <c r="S51" i="24"/>
  <c r="DN51" i="24"/>
  <c r="BI51" i="24"/>
  <c r="DD51" i="24"/>
  <c r="AR51" i="24"/>
  <c r="DK51" i="24"/>
  <c r="AQ51" i="24"/>
  <c r="CW51" i="24"/>
  <c r="AC51" i="24"/>
  <c r="DT51" i="24"/>
  <c r="BX51" i="24"/>
  <c r="AZ51" i="24"/>
  <c r="AJ51" i="24"/>
  <c r="DS51" i="24"/>
  <c r="BG51" i="24"/>
  <c r="B6" i="3"/>
  <c r="J88" i="22"/>
  <c r="J95" i="24"/>
  <c r="J104" i="21"/>
  <c r="J103" i="18"/>
  <c r="J103" i="16"/>
  <c r="J110" i="15"/>
  <c r="J56" i="24"/>
  <c r="J72" i="24"/>
  <c r="J59" i="24"/>
  <c r="J24" i="24"/>
  <c r="J15" i="24"/>
  <c r="J14" i="24" s="1"/>
  <c r="DY58" i="24"/>
  <c r="DX58" i="24"/>
  <c r="DW58" i="24"/>
  <c r="DV58" i="24"/>
  <c r="DU58" i="24"/>
  <c r="DT58" i="24"/>
  <c r="DS58" i="24"/>
  <c r="DR58" i="24"/>
  <c r="DQ58" i="24"/>
  <c r="DP58" i="24"/>
  <c r="DO58" i="24"/>
  <c r="DN58" i="24"/>
  <c r="DM58" i="24"/>
  <c r="DL58" i="24"/>
  <c r="DK58" i="24"/>
  <c r="DJ58" i="24"/>
  <c r="DI58" i="24"/>
  <c r="DH58" i="24"/>
  <c r="DG58" i="24"/>
  <c r="DF58" i="24"/>
  <c r="DE58" i="24"/>
  <c r="DD58" i="24"/>
  <c r="DC58" i="24"/>
  <c r="DB58" i="24"/>
  <c r="DA58" i="24"/>
  <c r="CZ58" i="24"/>
  <c r="CY58" i="24"/>
  <c r="CX58" i="24"/>
  <c r="CW58" i="24"/>
  <c r="CV58" i="24"/>
  <c r="CU58" i="24"/>
  <c r="CT58" i="24"/>
  <c r="CS58" i="24"/>
  <c r="CR58" i="24"/>
  <c r="CQ58" i="24"/>
  <c r="CP58" i="24"/>
  <c r="CO58" i="24"/>
  <c r="CN58" i="24"/>
  <c r="CM58" i="24"/>
  <c r="CL58" i="24"/>
  <c r="CK58" i="24"/>
  <c r="CJ58" i="24"/>
  <c r="CI58" i="24"/>
  <c r="CH58" i="24"/>
  <c r="CG58" i="24"/>
  <c r="CF58" i="24"/>
  <c r="CE58" i="24"/>
  <c r="CD58" i="24"/>
  <c r="CC58" i="24"/>
  <c r="CB58" i="24"/>
  <c r="CA58" i="24"/>
  <c r="BZ58" i="24"/>
  <c r="BY58" i="24"/>
  <c r="BX58" i="24"/>
  <c r="BW58" i="24"/>
  <c r="BV58" i="24"/>
  <c r="BU58" i="24"/>
  <c r="BT58" i="24"/>
  <c r="BS58" i="24"/>
  <c r="BR58" i="24"/>
  <c r="BQ58" i="24"/>
  <c r="BP58" i="24"/>
  <c r="BO58" i="24"/>
  <c r="BN58" i="24"/>
  <c r="BM58" i="24"/>
  <c r="BL58" i="24"/>
  <c r="BK58" i="24"/>
  <c r="BJ58" i="24"/>
  <c r="BI58" i="24"/>
  <c r="BH58" i="24"/>
  <c r="BG58" i="24"/>
  <c r="BF58" i="24"/>
  <c r="BE58" i="24"/>
  <c r="BD58" i="24"/>
  <c r="BC58" i="24"/>
  <c r="BB58" i="24"/>
  <c r="BA58" i="24"/>
  <c r="AZ58" i="24"/>
  <c r="AY58" i="24"/>
  <c r="AX58" i="24"/>
  <c r="AW58" i="24"/>
  <c r="AV58" i="24"/>
  <c r="AU58" i="24"/>
  <c r="AT58" i="24"/>
  <c r="AS58" i="24"/>
  <c r="AR58" i="24"/>
  <c r="AQ58" i="24"/>
  <c r="AP58"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J62" i="24"/>
  <c r="AT103" i="19"/>
  <c r="DY66" i="26"/>
  <c r="DY63" i="26" s="1"/>
  <c r="DX66" i="26"/>
  <c r="DX63" i="26" s="1"/>
  <c r="DW66" i="26"/>
  <c r="DW63" i="26" s="1"/>
  <c r="DV66" i="26"/>
  <c r="DV63" i="26" s="1"/>
  <c r="DU66" i="26"/>
  <c r="DU63" i="26" s="1"/>
  <c r="DT66" i="26"/>
  <c r="DT63" i="26" s="1"/>
  <c r="DS66" i="26"/>
  <c r="DS63" i="26" s="1"/>
  <c r="DR66" i="26"/>
  <c r="DR63" i="26" s="1"/>
  <c r="DQ66" i="26"/>
  <c r="DQ63" i="26" s="1"/>
  <c r="DP66" i="26"/>
  <c r="DP63" i="26" s="1"/>
  <c r="DO66" i="26"/>
  <c r="DO63" i="26" s="1"/>
  <c r="DN66" i="26"/>
  <c r="DN63" i="26" s="1"/>
  <c r="DM66" i="26"/>
  <c r="DM63" i="26" s="1"/>
  <c r="DL66" i="26"/>
  <c r="DL63" i="26" s="1"/>
  <c r="DK66" i="26"/>
  <c r="DK63" i="26" s="1"/>
  <c r="DJ66" i="26"/>
  <c r="DJ63" i="26" s="1"/>
  <c r="DI66" i="26"/>
  <c r="DI63" i="26" s="1"/>
  <c r="DH66" i="26"/>
  <c r="DH63" i="26" s="1"/>
  <c r="DG66" i="26"/>
  <c r="DG63" i="26" s="1"/>
  <c r="DF66" i="26"/>
  <c r="DF63" i="26" s="1"/>
  <c r="DE66" i="26"/>
  <c r="DE63" i="26" s="1"/>
  <c r="DD66" i="26"/>
  <c r="DD63" i="26" s="1"/>
  <c r="DC66" i="26"/>
  <c r="DC63" i="26" s="1"/>
  <c r="DB66" i="26"/>
  <c r="DB63" i="26" s="1"/>
  <c r="DA66" i="26"/>
  <c r="DA63" i="26" s="1"/>
  <c r="CZ66" i="26"/>
  <c r="CZ63" i="26" s="1"/>
  <c r="CY66" i="26"/>
  <c r="CY63" i="26" s="1"/>
  <c r="CX66" i="26"/>
  <c r="CX63" i="26" s="1"/>
  <c r="CW66" i="26"/>
  <c r="CW63" i="26" s="1"/>
  <c r="CV66" i="26"/>
  <c r="CV63" i="26" s="1"/>
  <c r="CU66" i="26"/>
  <c r="CU63" i="26" s="1"/>
  <c r="CT66" i="26"/>
  <c r="CT63" i="26" s="1"/>
  <c r="CS66" i="26"/>
  <c r="CS63" i="26" s="1"/>
  <c r="CR66" i="26"/>
  <c r="CR63" i="26" s="1"/>
  <c r="CQ66" i="26"/>
  <c r="CQ63" i="26" s="1"/>
  <c r="CP66" i="26"/>
  <c r="CP63" i="26" s="1"/>
  <c r="CO66" i="26"/>
  <c r="CO63" i="26" s="1"/>
  <c r="CN66" i="26"/>
  <c r="CN63" i="26" s="1"/>
  <c r="CM66" i="26"/>
  <c r="CM63" i="26" s="1"/>
  <c r="CL66" i="26"/>
  <c r="CL63" i="26" s="1"/>
  <c r="CK66" i="26"/>
  <c r="CK63" i="26" s="1"/>
  <c r="CJ66" i="26"/>
  <c r="CJ63" i="26" s="1"/>
  <c r="CI66" i="26"/>
  <c r="CI63" i="26" s="1"/>
  <c r="CH66" i="26"/>
  <c r="CH63" i="26" s="1"/>
  <c r="CG66" i="26"/>
  <c r="CG63" i="26" s="1"/>
  <c r="CF66" i="26"/>
  <c r="CF63" i="26" s="1"/>
  <c r="CE66" i="26"/>
  <c r="CE63" i="26" s="1"/>
  <c r="CD66" i="26"/>
  <c r="CD63" i="26" s="1"/>
  <c r="CC66" i="26"/>
  <c r="CC63" i="26" s="1"/>
  <c r="CB66" i="26"/>
  <c r="CB63" i="26" s="1"/>
  <c r="CA66" i="26"/>
  <c r="CA63" i="26" s="1"/>
  <c r="BZ66" i="26"/>
  <c r="BZ63" i="26" s="1"/>
  <c r="BY66" i="26"/>
  <c r="BY63" i="26" s="1"/>
  <c r="BX66" i="26"/>
  <c r="BX63" i="26" s="1"/>
  <c r="BW66" i="26"/>
  <c r="BW63" i="26" s="1"/>
  <c r="BV66" i="26"/>
  <c r="BV63" i="26" s="1"/>
  <c r="BU66" i="26"/>
  <c r="BU63" i="26" s="1"/>
  <c r="BT66" i="26"/>
  <c r="BT63" i="26" s="1"/>
  <c r="BS66" i="26"/>
  <c r="BS63" i="26" s="1"/>
  <c r="BR66" i="26"/>
  <c r="BR63" i="26" s="1"/>
  <c r="BQ66" i="26"/>
  <c r="BQ63" i="26" s="1"/>
  <c r="BP66" i="26"/>
  <c r="BP63" i="26" s="1"/>
  <c r="BO66" i="26"/>
  <c r="BO63" i="26" s="1"/>
  <c r="BN66" i="26"/>
  <c r="BN63" i="26" s="1"/>
  <c r="BM66" i="26"/>
  <c r="BM63" i="26" s="1"/>
  <c r="BL66" i="26"/>
  <c r="BL63" i="26" s="1"/>
  <c r="BK66" i="26"/>
  <c r="BK63" i="26" s="1"/>
  <c r="BJ66" i="26"/>
  <c r="BJ63" i="26" s="1"/>
  <c r="BI66" i="26"/>
  <c r="BI63" i="26" s="1"/>
  <c r="BH66" i="26"/>
  <c r="BH63" i="26" s="1"/>
  <c r="BG66" i="26"/>
  <c r="BG63" i="26" s="1"/>
  <c r="BF66" i="26"/>
  <c r="BF63" i="26" s="1"/>
  <c r="BE66" i="26"/>
  <c r="BE63" i="26" s="1"/>
  <c r="BD66" i="26"/>
  <c r="BD63" i="26" s="1"/>
  <c r="BC66" i="26"/>
  <c r="BC63" i="26" s="1"/>
  <c r="BB66" i="26"/>
  <c r="BB63" i="26" s="1"/>
  <c r="BA66" i="26"/>
  <c r="BA63" i="26" s="1"/>
  <c r="AZ66" i="26"/>
  <c r="AZ63" i="26" s="1"/>
  <c r="AY66" i="26"/>
  <c r="AY63" i="26" s="1"/>
  <c r="AX66" i="26"/>
  <c r="AX63" i="26" s="1"/>
  <c r="AW66" i="26"/>
  <c r="AW63" i="26" s="1"/>
  <c r="AV66" i="26"/>
  <c r="AV63" i="26" s="1"/>
  <c r="AU66" i="26"/>
  <c r="AU63" i="26" s="1"/>
  <c r="AT66" i="26"/>
  <c r="AT63" i="26" s="1"/>
  <c r="AS66" i="26"/>
  <c r="AS63" i="26" s="1"/>
  <c r="AR66" i="26"/>
  <c r="AR63" i="26" s="1"/>
  <c r="AQ66" i="26"/>
  <c r="AQ63" i="26" s="1"/>
  <c r="AP66" i="26"/>
  <c r="AP63" i="26" s="1"/>
  <c r="AO66" i="26"/>
  <c r="AO63" i="26" s="1"/>
  <c r="AN66" i="26"/>
  <c r="AN63" i="26" s="1"/>
  <c r="AM66" i="26"/>
  <c r="AM63" i="26" s="1"/>
  <c r="AL66" i="26"/>
  <c r="AL63" i="26" s="1"/>
  <c r="AK66" i="26"/>
  <c r="AK63" i="26" s="1"/>
  <c r="AJ66" i="26"/>
  <c r="AJ63" i="26" s="1"/>
  <c r="AI66" i="26"/>
  <c r="AI63" i="26" s="1"/>
  <c r="AH66" i="26"/>
  <c r="AH63" i="26" s="1"/>
  <c r="AG66" i="26"/>
  <c r="AG63" i="26" s="1"/>
  <c r="AF66" i="26"/>
  <c r="AF63" i="26" s="1"/>
  <c r="AE66" i="26"/>
  <c r="AE63" i="26" s="1"/>
  <c r="AD66" i="26"/>
  <c r="AD63" i="26" s="1"/>
  <c r="AC66" i="26"/>
  <c r="AC63" i="26" s="1"/>
  <c r="AB66" i="26"/>
  <c r="AB63" i="26" s="1"/>
  <c r="AA66" i="26"/>
  <c r="AA63" i="26" s="1"/>
  <c r="Z66" i="26"/>
  <c r="Z63" i="26" s="1"/>
  <c r="Y66" i="26"/>
  <c r="Y63" i="26" s="1"/>
  <c r="X66" i="26"/>
  <c r="X63" i="26" s="1"/>
  <c r="W66" i="26"/>
  <c r="W63" i="26" s="1"/>
  <c r="V66" i="26"/>
  <c r="V63" i="26" s="1"/>
  <c r="U66" i="26"/>
  <c r="U63" i="26" s="1"/>
  <c r="T66" i="26"/>
  <c r="T63" i="26" s="1"/>
  <c r="S66" i="26"/>
  <c r="S63" i="26" s="1"/>
  <c r="R66" i="26"/>
  <c r="R63" i="26" s="1"/>
  <c r="Q66" i="26"/>
  <c r="Q63" i="26" s="1"/>
  <c r="P66" i="26"/>
  <c r="P63" i="26" s="1"/>
  <c r="O66" i="26"/>
  <c r="O63" i="26" s="1"/>
  <c r="N66" i="26"/>
  <c r="N63" i="26" s="1"/>
  <c r="M66" i="26"/>
  <c r="M63" i="26" s="1"/>
  <c r="L66" i="26"/>
  <c r="L63" i="26" s="1"/>
  <c r="K66" i="26"/>
  <c r="K63" i="26" s="1"/>
  <c r="J66" i="26"/>
  <c r="J63" i="26" s="1"/>
  <c r="J68" i="26" s="1"/>
  <c r="F160" i="29"/>
  <c r="F159" i="29"/>
  <c r="F158" i="29"/>
  <c r="F157" i="29"/>
  <c r="F156" i="29"/>
  <c r="F154" i="29"/>
  <c r="F153" i="29"/>
  <c r="F152" i="29"/>
  <c r="F151" i="29"/>
  <c r="F150" i="29"/>
  <c r="F148" i="29"/>
  <c r="F147" i="29"/>
  <c r="F146" i="29"/>
  <c r="F145" i="29"/>
  <c r="F144" i="29"/>
  <c r="F142" i="29"/>
  <c r="F141" i="29"/>
  <c r="F140" i="29"/>
  <c r="F139" i="29"/>
  <c r="F138" i="29"/>
  <c r="F136" i="29"/>
  <c r="F135" i="29"/>
  <c r="F134" i="29"/>
  <c r="F133" i="29"/>
  <c r="F132" i="29"/>
  <c r="F130" i="29"/>
  <c r="F129" i="29"/>
  <c r="F128" i="29"/>
  <c r="F127" i="29"/>
  <c r="F126" i="29"/>
  <c r="F124" i="29"/>
  <c r="F123" i="29"/>
  <c r="F122" i="29"/>
  <c r="F121" i="29"/>
  <c r="F120" i="29"/>
  <c r="F118" i="29"/>
  <c r="F117" i="29"/>
  <c r="F116" i="29"/>
  <c r="F115" i="29"/>
  <c r="F114" i="29"/>
  <c r="F112" i="29"/>
  <c r="F111" i="29"/>
  <c r="F110" i="29"/>
  <c r="F109" i="29"/>
  <c r="F108" i="29"/>
  <c r="F106" i="29"/>
  <c r="F105" i="29"/>
  <c r="F104" i="29"/>
  <c r="F103" i="29"/>
  <c r="F102" i="29"/>
  <c r="U15" i="21"/>
  <c r="T15" i="21"/>
  <c r="S15" i="21"/>
  <c r="R15" i="21"/>
  <c r="Q15" i="21"/>
  <c r="P15" i="21"/>
  <c r="O15" i="21"/>
  <c r="N15" i="21"/>
  <c r="M15" i="21"/>
  <c r="L15" i="21"/>
  <c r="K15" i="21"/>
  <c r="J15" i="21"/>
  <c r="E11" i="21"/>
  <c r="E10" i="21"/>
  <c r="U14" i="18"/>
  <c r="T14" i="18"/>
  <c r="S14" i="18"/>
  <c r="R14" i="18"/>
  <c r="Q14" i="18"/>
  <c r="P14" i="18"/>
  <c r="O14" i="18"/>
  <c r="N14" i="18"/>
  <c r="M14" i="18"/>
  <c r="L14" i="18"/>
  <c r="K14" i="18"/>
  <c r="J14" i="18"/>
  <c r="E11" i="18"/>
  <c r="E10" i="18"/>
  <c r="U14" i="16"/>
  <c r="T14" i="16"/>
  <c r="S14" i="16"/>
  <c r="R14" i="16"/>
  <c r="Q14" i="16"/>
  <c r="P14" i="16"/>
  <c r="O14" i="16"/>
  <c r="N14" i="16"/>
  <c r="M14" i="16"/>
  <c r="L14" i="16"/>
  <c r="K14" i="16"/>
  <c r="J14" i="16"/>
  <c r="E11" i="16"/>
  <c r="E10" i="16"/>
  <c r="D39" i="1"/>
  <c r="D38" i="1"/>
  <c r="D37" i="1"/>
  <c r="D36" i="1"/>
  <c r="D35" i="1"/>
  <c r="E11" i="15"/>
  <c r="E10" i="15"/>
  <c r="DY98" i="29"/>
  <c r="DY99" i="29" s="1"/>
  <c r="DX98" i="29"/>
  <c r="DX99" i="29" s="1"/>
  <c r="DW98" i="29"/>
  <c r="DW99" i="29" s="1"/>
  <c r="DV98" i="29"/>
  <c r="DV99" i="29" s="1"/>
  <c r="DU98" i="29"/>
  <c r="DU99" i="29" s="1"/>
  <c r="DT98" i="29"/>
  <c r="DT99" i="29" s="1"/>
  <c r="DS98" i="29"/>
  <c r="DS99" i="29" s="1"/>
  <c r="DR98" i="29"/>
  <c r="DR99" i="29" s="1"/>
  <c r="DQ98" i="29"/>
  <c r="DQ99" i="29" s="1"/>
  <c r="DP98" i="29"/>
  <c r="DP99" i="29" s="1"/>
  <c r="DO98" i="29"/>
  <c r="DO99" i="29" s="1"/>
  <c r="DN98" i="29"/>
  <c r="DN99" i="29" s="1"/>
  <c r="DM98" i="29"/>
  <c r="DM99" i="29" s="1"/>
  <c r="DL98" i="29"/>
  <c r="DL99" i="29" s="1"/>
  <c r="DK98" i="29"/>
  <c r="DK99" i="29" s="1"/>
  <c r="DJ98" i="29"/>
  <c r="DJ99" i="29" s="1"/>
  <c r="DI98" i="29"/>
  <c r="DI99" i="29" s="1"/>
  <c r="DH98" i="29"/>
  <c r="DH99" i="29" s="1"/>
  <c r="DG98" i="29"/>
  <c r="DG99" i="29" s="1"/>
  <c r="DF98" i="29"/>
  <c r="DF99" i="29" s="1"/>
  <c r="DE98" i="29"/>
  <c r="DE99" i="29" s="1"/>
  <c r="DD98" i="29"/>
  <c r="DD99" i="29" s="1"/>
  <c r="DC98" i="29"/>
  <c r="DC99" i="29" s="1"/>
  <c r="DB98" i="29"/>
  <c r="DB99" i="29" s="1"/>
  <c r="DA98" i="29"/>
  <c r="DA99" i="29" s="1"/>
  <c r="CZ98" i="29"/>
  <c r="CZ99" i="29" s="1"/>
  <c r="CY98" i="29"/>
  <c r="CY99" i="29" s="1"/>
  <c r="CX98" i="29"/>
  <c r="CX99" i="29" s="1"/>
  <c r="CW98" i="29"/>
  <c r="CW99" i="29" s="1"/>
  <c r="CV98" i="29"/>
  <c r="CV99" i="29" s="1"/>
  <c r="CU98" i="29"/>
  <c r="CU99" i="29" s="1"/>
  <c r="CT98" i="29"/>
  <c r="CT99" i="29" s="1"/>
  <c r="CS98" i="29"/>
  <c r="CS99" i="29" s="1"/>
  <c r="CR98" i="29"/>
  <c r="CR99" i="29" s="1"/>
  <c r="CQ98" i="29"/>
  <c r="CQ99" i="29" s="1"/>
  <c r="CP98" i="29"/>
  <c r="CP99" i="29" s="1"/>
  <c r="CO98" i="29"/>
  <c r="CO99" i="29" s="1"/>
  <c r="CN98" i="29"/>
  <c r="CN99" i="29" s="1"/>
  <c r="CM98" i="29"/>
  <c r="CM99" i="29" s="1"/>
  <c r="CL98" i="29"/>
  <c r="CL99" i="29" s="1"/>
  <c r="CK98" i="29"/>
  <c r="CK99" i="29" s="1"/>
  <c r="CJ98" i="29"/>
  <c r="CJ99" i="29" s="1"/>
  <c r="CI98" i="29"/>
  <c r="CI99" i="29" s="1"/>
  <c r="CH98" i="29"/>
  <c r="CH99" i="29" s="1"/>
  <c r="CG98" i="29"/>
  <c r="CG99" i="29" s="1"/>
  <c r="CF98" i="29"/>
  <c r="CF99" i="29" s="1"/>
  <c r="CE98" i="29"/>
  <c r="CE99" i="29" s="1"/>
  <c r="CD98" i="29"/>
  <c r="CD99" i="29" s="1"/>
  <c r="CC98" i="29"/>
  <c r="CC99" i="29" s="1"/>
  <c r="CB98" i="29"/>
  <c r="CB99" i="29" s="1"/>
  <c r="CA98" i="29"/>
  <c r="CA99" i="29" s="1"/>
  <c r="BZ98" i="29"/>
  <c r="BZ99" i="29" s="1"/>
  <c r="BY98" i="29"/>
  <c r="BY99" i="29" s="1"/>
  <c r="BX98" i="29"/>
  <c r="BX99" i="29" s="1"/>
  <c r="BW98" i="29"/>
  <c r="BW99" i="29" s="1"/>
  <c r="BV98" i="29"/>
  <c r="BV99" i="29" s="1"/>
  <c r="BU98" i="29"/>
  <c r="BU99" i="29" s="1"/>
  <c r="BT98" i="29"/>
  <c r="BT99" i="29" s="1"/>
  <c r="BS98" i="29"/>
  <c r="BS99" i="29" s="1"/>
  <c r="BR98" i="29"/>
  <c r="BR99" i="29" s="1"/>
  <c r="BQ98" i="29"/>
  <c r="BQ99" i="29" s="1"/>
  <c r="BP98" i="29"/>
  <c r="BP99" i="29" s="1"/>
  <c r="BO98" i="29"/>
  <c r="BO99" i="29" s="1"/>
  <c r="BN98" i="29"/>
  <c r="BN99" i="29" s="1"/>
  <c r="BM98" i="29"/>
  <c r="BM99" i="29" s="1"/>
  <c r="BL98" i="29"/>
  <c r="BL99" i="29" s="1"/>
  <c r="BK98" i="29"/>
  <c r="BK99" i="29" s="1"/>
  <c r="BJ98" i="29"/>
  <c r="BJ99" i="29" s="1"/>
  <c r="BI98" i="29"/>
  <c r="BI99" i="29" s="1"/>
  <c r="BH98" i="29"/>
  <c r="BH99" i="29" s="1"/>
  <c r="BG98" i="29"/>
  <c r="BG99" i="29" s="1"/>
  <c r="BF98" i="29"/>
  <c r="BF99" i="29" s="1"/>
  <c r="BE98" i="29"/>
  <c r="BE99" i="29" s="1"/>
  <c r="BD98" i="29"/>
  <c r="BD99" i="29" s="1"/>
  <c r="BC98" i="29"/>
  <c r="BC99" i="29" s="1"/>
  <c r="BB98" i="29"/>
  <c r="BB99" i="29" s="1"/>
  <c r="BA98" i="29"/>
  <c r="BA99" i="29" s="1"/>
  <c r="AZ98" i="29"/>
  <c r="AZ99" i="29" s="1"/>
  <c r="AY98" i="29"/>
  <c r="AY99" i="29" s="1"/>
  <c r="AX98" i="29"/>
  <c r="AX99" i="29" s="1"/>
  <c r="AW98" i="29"/>
  <c r="AW99" i="29" s="1"/>
  <c r="AV98" i="29"/>
  <c r="AV99" i="29" s="1"/>
  <c r="AU98" i="29"/>
  <c r="AU99" i="29" s="1"/>
  <c r="AT98" i="29"/>
  <c r="AT99" i="29" s="1"/>
  <c r="AS98" i="29"/>
  <c r="AS99" i="29" s="1"/>
  <c r="AR98" i="29"/>
  <c r="AR99" i="29" s="1"/>
  <c r="AQ98" i="29"/>
  <c r="AQ99" i="29" s="1"/>
  <c r="AP98" i="29"/>
  <c r="AP99" i="29" s="1"/>
  <c r="AO98" i="29"/>
  <c r="AO99" i="29" s="1"/>
  <c r="AN98" i="29"/>
  <c r="AN99" i="29" s="1"/>
  <c r="AM98" i="29"/>
  <c r="AM99" i="29" s="1"/>
  <c r="AL98" i="29"/>
  <c r="AL99" i="29" s="1"/>
  <c r="AK98" i="29"/>
  <c r="AK99" i="29" s="1"/>
  <c r="AJ98" i="29"/>
  <c r="AJ99" i="29" s="1"/>
  <c r="AI98" i="29"/>
  <c r="AI99" i="29" s="1"/>
  <c r="AH98" i="29"/>
  <c r="AH99" i="29" s="1"/>
  <c r="AG98" i="29"/>
  <c r="AG99" i="29" s="1"/>
  <c r="AF98" i="29"/>
  <c r="AF99" i="29" s="1"/>
  <c r="AE98" i="29"/>
  <c r="AE99" i="29" s="1"/>
  <c r="AD98" i="29"/>
  <c r="AD99" i="29" s="1"/>
  <c r="AC98" i="29"/>
  <c r="AC99" i="29" s="1"/>
  <c r="AB98" i="29"/>
  <c r="AB99" i="29" s="1"/>
  <c r="AA98" i="29"/>
  <c r="AA99" i="29" s="1"/>
  <c r="Z98" i="29"/>
  <c r="Z99" i="29" s="1"/>
  <c r="Y98" i="29"/>
  <c r="Y99" i="29" s="1"/>
  <c r="X98" i="29"/>
  <c r="X99" i="29" s="1"/>
  <c r="W98" i="29"/>
  <c r="W99" i="29" s="1"/>
  <c r="V98" i="29"/>
  <c r="V99" i="29" s="1"/>
  <c r="U98" i="29"/>
  <c r="U99" i="29" s="1"/>
  <c r="T98" i="29"/>
  <c r="T99" i="29" s="1"/>
  <c r="S98" i="29"/>
  <c r="S99" i="29" s="1"/>
  <c r="R98" i="29"/>
  <c r="R99" i="29" s="1"/>
  <c r="Q98" i="29"/>
  <c r="Q99" i="29" s="1"/>
  <c r="P98" i="29"/>
  <c r="P99" i="29" s="1"/>
  <c r="O98" i="29"/>
  <c r="O99" i="29" s="1"/>
  <c r="N98" i="29"/>
  <c r="N99" i="29" s="1"/>
  <c r="M98" i="29"/>
  <c r="M99" i="29" s="1"/>
  <c r="L98" i="29"/>
  <c r="L99" i="29" s="1"/>
  <c r="K98" i="29"/>
  <c r="K99" i="29" s="1"/>
  <c r="J98" i="29"/>
  <c r="J99" i="29" s="1"/>
  <c r="D88" i="29"/>
  <c r="D87" i="29"/>
  <c r="D86" i="29"/>
  <c r="D85" i="29"/>
  <c r="D84" i="29"/>
  <c r="D81" i="29"/>
  <c r="D80" i="29"/>
  <c r="D79" i="29"/>
  <c r="D78" i="29"/>
  <c r="D77" i="29"/>
  <c r="DY76" i="29"/>
  <c r="DX76" i="29"/>
  <c r="DW76" i="29"/>
  <c r="DV76" i="29"/>
  <c r="DU76" i="29"/>
  <c r="DT76" i="29"/>
  <c r="DS76" i="29"/>
  <c r="DR76" i="29"/>
  <c r="DQ76" i="29"/>
  <c r="DP76" i="29"/>
  <c r="DO76" i="29"/>
  <c r="DN76" i="29"/>
  <c r="DM76" i="29"/>
  <c r="DL76" i="29"/>
  <c r="DK76" i="29"/>
  <c r="DJ76" i="29"/>
  <c r="DI76" i="29"/>
  <c r="DH76" i="29"/>
  <c r="DG76" i="29"/>
  <c r="DF76" i="29"/>
  <c r="DE76" i="29"/>
  <c r="DD76" i="29"/>
  <c r="DC76" i="29"/>
  <c r="DB76" i="29"/>
  <c r="DA76" i="29"/>
  <c r="CZ76" i="29"/>
  <c r="CY76" i="29"/>
  <c r="CX76" i="29"/>
  <c r="CW76" i="29"/>
  <c r="CV76" i="29"/>
  <c r="CU76" i="29"/>
  <c r="CT76" i="29"/>
  <c r="CS76" i="29"/>
  <c r="CR76" i="29"/>
  <c r="CQ76" i="29"/>
  <c r="CP76" i="29"/>
  <c r="CO76" i="29"/>
  <c r="CN76" i="29"/>
  <c r="CM76" i="29"/>
  <c r="CL76" i="29"/>
  <c r="CK76" i="29"/>
  <c r="CJ76" i="29"/>
  <c r="CI76" i="29"/>
  <c r="CH76" i="29"/>
  <c r="CG76" i="29"/>
  <c r="CF76" i="29"/>
  <c r="CE76" i="29"/>
  <c r="CD76" i="29"/>
  <c r="CC76" i="29"/>
  <c r="CB76" i="29"/>
  <c r="CA76" i="29"/>
  <c r="BZ76" i="29"/>
  <c r="BY76" i="29"/>
  <c r="BX76" i="29"/>
  <c r="BW76" i="29"/>
  <c r="BV76" i="29"/>
  <c r="BU76" i="29"/>
  <c r="BT76" i="29"/>
  <c r="BS76" i="29"/>
  <c r="BR76" i="29"/>
  <c r="BQ76" i="29"/>
  <c r="BP76" i="29"/>
  <c r="BO76" i="29"/>
  <c r="BN76" i="29"/>
  <c r="BM76" i="29"/>
  <c r="BL76" i="29"/>
  <c r="BK76" i="29"/>
  <c r="BJ76" i="29"/>
  <c r="BI76" i="29"/>
  <c r="BH76" i="29"/>
  <c r="BG76" i="29"/>
  <c r="BF76" i="29"/>
  <c r="BE76" i="29"/>
  <c r="BD76" i="29"/>
  <c r="BC76" i="29"/>
  <c r="BB76" i="29"/>
  <c r="BA76" i="29"/>
  <c r="AZ76" i="29"/>
  <c r="AY76" i="29"/>
  <c r="AX76" i="29"/>
  <c r="AW76" i="29"/>
  <c r="AV76" i="29"/>
  <c r="AU76" i="29"/>
  <c r="AT76" i="29"/>
  <c r="AS76" i="29"/>
  <c r="AR76" i="29"/>
  <c r="AQ76" i="29"/>
  <c r="AP76" i="29"/>
  <c r="AO76" i="29"/>
  <c r="AN76" i="29"/>
  <c r="AM76" i="29"/>
  <c r="AL76" i="29"/>
  <c r="AK76" i="29"/>
  <c r="AJ76" i="29"/>
  <c r="AI76" i="29"/>
  <c r="AH76" i="29"/>
  <c r="AG76" i="29"/>
  <c r="AF76" i="29"/>
  <c r="AE76" i="29"/>
  <c r="AD76" i="29"/>
  <c r="AC76" i="29"/>
  <c r="AB76" i="29"/>
  <c r="AA76" i="29"/>
  <c r="Z76" i="29"/>
  <c r="Y76" i="29"/>
  <c r="X76" i="29"/>
  <c r="W76" i="29"/>
  <c r="V76" i="29"/>
  <c r="U76" i="29"/>
  <c r="T76" i="29"/>
  <c r="S76" i="29"/>
  <c r="R76" i="29"/>
  <c r="Q76" i="29"/>
  <c r="P76" i="29"/>
  <c r="O76" i="29"/>
  <c r="N76" i="29"/>
  <c r="M76" i="29"/>
  <c r="L76" i="29"/>
  <c r="K76" i="29"/>
  <c r="J76" i="29"/>
  <c r="D66" i="29"/>
  <c r="D65" i="29"/>
  <c r="D64" i="29"/>
  <c r="D63" i="29"/>
  <c r="D62" i="29"/>
  <c r="D59" i="29"/>
  <c r="D58" i="29"/>
  <c r="D57" i="29"/>
  <c r="D56" i="29"/>
  <c r="D55" i="29"/>
  <c r="D51" i="29"/>
  <c r="D50" i="29"/>
  <c r="D49" i="29"/>
  <c r="D48" i="29"/>
  <c r="D47" i="29"/>
  <c r="D44" i="29"/>
  <c r="D43" i="29"/>
  <c r="D42" i="29"/>
  <c r="D41" i="29"/>
  <c r="D40" i="29"/>
  <c r="D35" i="29"/>
  <c r="D34" i="29"/>
  <c r="D33" i="29"/>
  <c r="D32" i="29"/>
  <c r="DY31" i="29" a="1"/>
  <c r="DX31" i="29" a="1"/>
  <c r="DW31" i="29" a="1"/>
  <c r="DW31" i="29" s="1"/>
  <c r="DV31" i="29" a="1"/>
  <c r="DV31" i="29" s="1"/>
  <c r="DU31" i="29" a="1"/>
  <c r="DT31" i="29" a="1"/>
  <c r="DT31" i="29" s="1"/>
  <c r="DS31" i="29" a="1"/>
  <c r="DR31" i="29" a="1"/>
  <c r="DQ31" i="29" a="1"/>
  <c r="DP31" i="29" a="1"/>
  <c r="DO31" i="29" a="1"/>
  <c r="DO31" i="29" s="1"/>
  <c r="DN31" i="29" a="1"/>
  <c r="DM31" i="29" a="1"/>
  <c r="DM31" i="29" s="1"/>
  <c r="DL31" i="29" a="1"/>
  <c r="DL31" i="29" s="1"/>
  <c r="DK31" i="29" a="1"/>
  <c r="DJ31" i="29" a="1"/>
  <c r="DI31" i="29" a="1"/>
  <c r="DH31" i="29" a="1"/>
  <c r="DH31" i="29" s="1"/>
  <c r="DG31" i="29" a="1"/>
  <c r="DG31" i="29" s="1"/>
  <c r="DF31" i="29" a="1"/>
  <c r="DF31" i="29" s="1"/>
  <c r="DE31" i="29" a="1"/>
  <c r="DE31" i="29" s="1"/>
  <c r="DD31" i="29" a="1"/>
  <c r="DD31" i="29" s="1"/>
  <c r="DC31" i="29" a="1"/>
  <c r="DC31" i="29" s="1"/>
  <c r="DB31" i="29" a="1"/>
  <c r="DA31" i="29" a="1"/>
  <c r="CZ31" i="29" a="1"/>
  <c r="CZ31" i="29" s="1"/>
  <c r="CY31" i="29" a="1"/>
  <c r="CY31" i="29" s="1"/>
  <c r="CX31" i="29" a="1"/>
  <c r="CX31" i="29" s="1"/>
  <c r="CW31" i="29" a="1"/>
  <c r="CV31" i="29" a="1"/>
  <c r="CU31" i="29" a="1"/>
  <c r="CU31" i="29" s="1"/>
  <c r="CT31" i="29" a="1"/>
  <c r="CS31" i="29" a="1"/>
  <c r="CR31" i="29" a="1"/>
  <c r="CR31" i="29" s="1"/>
  <c r="CQ31" i="29" a="1"/>
  <c r="CP31" i="29" a="1"/>
  <c r="CO31" i="29" a="1"/>
  <c r="CN31" i="29" a="1"/>
  <c r="CN31" i="29" s="1"/>
  <c r="CM31" i="29" a="1"/>
  <c r="CM31" i="29" s="1"/>
  <c r="CL31" i="29" a="1"/>
  <c r="CK31" i="29" a="1"/>
  <c r="CJ31" i="29" a="1"/>
  <c r="CI31" i="29" a="1"/>
  <c r="CI31" i="29" s="1"/>
  <c r="CH31" i="29" a="1"/>
  <c r="CH31" i="29" s="1"/>
  <c r="CG31" i="29" a="1"/>
  <c r="CF31" i="29" a="1"/>
  <c r="CF31" i="29" s="1"/>
  <c r="CE31" i="29" a="1"/>
  <c r="CE31" i="29" s="1"/>
  <c r="CD31" i="29" a="1"/>
  <c r="CC31" i="29" a="1"/>
  <c r="CB31" i="29" a="1"/>
  <c r="CA31" i="29" a="1"/>
  <c r="CA31" i="29" s="1"/>
  <c r="BZ31" i="29" a="1"/>
  <c r="BY31" i="29" a="1"/>
  <c r="BY31" i="29" s="1"/>
  <c r="BX31" i="29" a="1"/>
  <c r="BX31" i="29" s="1"/>
  <c r="BW31" i="29" a="1"/>
  <c r="BV31" i="29" a="1"/>
  <c r="BU31" i="29" a="1"/>
  <c r="BT31" i="29" a="1"/>
  <c r="BT31" i="29" s="1"/>
  <c r="BS31" i="29" a="1"/>
  <c r="BR31" i="29" a="1"/>
  <c r="BQ31" i="29" a="1"/>
  <c r="BP31" i="29" a="1"/>
  <c r="BP31" i="29" s="1"/>
  <c r="BO31" i="29" a="1"/>
  <c r="BO31" i="29" s="1"/>
  <c r="BN31" i="29" a="1"/>
  <c r="BM31" i="29" a="1"/>
  <c r="BL31" i="29" a="1"/>
  <c r="BL31" i="29" s="1"/>
  <c r="BK31" i="29" a="1"/>
  <c r="BK31" i="29" s="1"/>
  <c r="BJ31" i="29" a="1"/>
  <c r="BJ31" i="29" s="1"/>
  <c r="BI31" i="29" a="1"/>
  <c r="BI31" i="29" s="1"/>
  <c r="BH31" i="29" a="1"/>
  <c r="BG31" i="29" a="1"/>
  <c r="BF31" i="29" a="1"/>
  <c r="BE31" i="29" a="1"/>
  <c r="BD31" i="29" a="1"/>
  <c r="BD31" i="29" s="1"/>
  <c r="BC31" i="29" a="1"/>
  <c r="BB31" i="29" a="1"/>
  <c r="BB31" i="29" s="1"/>
  <c r="BA31" i="29" a="1"/>
  <c r="BA31" i="29" s="1"/>
  <c r="AZ31" i="29" a="1"/>
  <c r="AZ31" i="29" s="1"/>
  <c r="AY31" i="29" a="1"/>
  <c r="AX31" i="29" a="1"/>
  <c r="AW31" i="29" a="1"/>
  <c r="AV31" i="29" a="1"/>
  <c r="AU31" i="29" a="1"/>
  <c r="AU31" i="29" s="1"/>
  <c r="AT31" i="29" a="1"/>
  <c r="AT31" i="29" s="1"/>
  <c r="AS31" i="29" a="1"/>
  <c r="AR31" i="29" a="1"/>
  <c r="AQ31" i="29" a="1"/>
  <c r="AQ31" i="29" s="1"/>
  <c r="AP31" i="29" a="1"/>
  <c r="AO31" i="29" a="1"/>
  <c r="AN31" i="29" a="1"/>
  <c r="AM31" i="29" a="1"/>
  <c r="AL31" i="29" a="1"/>
  <c r="AK31" i="29" a="1"/>
  <c r="AJ31" i="29" a="1"/>
  <c r="AJ31" i="29" s="1"/>
  <c r="AI31" i="29" a="1"/>
  <c r="AH31" i="29" a="1"/>
  <c r="AG31" i="29" a="1"/>
  <c r="AF31" i="29" a="1"/>
  <c r="AF31" i="29" s="1"/>
  <c r="AE31" i="29" a="1"/>
  <c r="AD31" i="29" a="1"/>
  <c r="AD31" i="29" s="1"/>
  <c r="AC31" i="29" a="1"/>
  <c r="AC31" i="29" s="1"/>
  <c r="AB31" i="29" a="1"/>
  <c r="AA31" i="29" a="1"/>
  <c r="AA31" i="29" s="1"/>
  <c r="Z31" i="29" a="1"/>
  <c r="Y31" i="29" a="1"/>
  <c r="X31" i="29" a="1"/>
  <c r="W31" i="29" a="1"/>
  <c r="V31" i="29" a="1"/>
  <c r="U31" i="29" a="1"/>
  <c r="T31" i="29" a="1"/>
  <c r="S31" i="29" a="1"/>
  <c r="R31" i="29" a="1"/>
  <c r="Q31" i="29" a="1"/>
  <c r="P31" i="29" a="1"/>
  <c r="O31" i="29" a="1"/>
  <c r="N31" i="29" a="1"/>
  <c r="M31" i="29" a="1"/>
  <c r="L31" i="29" a="1"/>
  <c r="L31" i="29" s="1"/>
  <c r="K31" i="29" a="1"/>
  <c r="J31" i="29" a="1"/>
  <c r="D31" i="29"/>
  <c r="DY21" i="29"/>
  <c r="DX21" i="29"/>
  <c r="DW21" i="29"/>
  <c r="DV21" i="29"/>
  <c r="DU21" i="29"/>
  <c r="DT21" i="29"/>
  <c r="DS21" i="29"/>
  <c r="DR21" i="29"/>
  <c r="DQ21" i="29"/>
  <c r="DP21" i="29"/>
  <c r="DO21" i="29"/>
  <c r="DN21" i="29"/>
  <c r="DM21" i="29"/>
  <c r="DL21" i="29"/>
  <c r="DK21" i="29"/>
  <c r="DJ21" i="29"/>
  <c r="DI21" i="29"/>
  <c r="DH21" i="29"/>
  <c r="DG21" i="29"/>
  <c r="DF21" i="29"/>
  <c r="DE21" i="29"/>
  <c r="DD21" i="29"/>
  <c r="DC21" i="29"/>
  <c r="DB21" i="29"/>
  <c r="DA21" i="29"/>
  <c r="CZ21" i="29"/>
  <c r="CY21" i="29"/>
  <c r="CX21" i="29"/>
  <c r="CW21" i="29"/>
  <c r="CV21" i="29"/>
  <c r="CU21" i="29"/>
  <c r="CT21" i="29"/>
  <c r="CS21" i="29"/>
  <c r="CR21" i="29"/>
  <c r="CQ21" i="29"/>
  <c r="CP21" i="29"/>
  <c r="CO21" i="29"/>
  <c r="CN21" i="29"/>
  <c r="CM21" i="29"/>
  <c r="CL21" i="29"/>
  <c r="CK21" i="29"/>
  <c r="CJ21" i="29"/>
  <c r="CI21" i="29"/>
  <c r="CH21" i="29"/>
  <c r="CG21" i="29"/>
  <c r="CF21" i="29"/>
  <c r="CE21" i="29"/>
  <c r="CD21" i="29"/>
  <c r="CC21" i="29"/>
  <c r="CB21" i="29"/>
  <c r="CA21" i="29"/>
  <c r="BZ21" i="29"/>
  <c r="BY21" i="29"/>
  <c r="BX21" i="29"/>
  <c r="BW21" i="29"/>
  <c r="BV21" i="29"/>
  <c r="BU21" i="29"/>
  <c r="BT21" i="29"/>
  <c r="BS21" i="29"/>
  <c r="BR21" i="29"/>
  <c r="BQ21" i="29"/>
  <c r="BP21" i="29"/>
  <c r="BO21" i="29"/>
  <c r="BN21" i="29"/>
  <c r="BM21" i="29"/>
  <c r="BL21" i="29"/>
  <c r="BK21" i="29"/>
  <c r="BJ21" i="29"/>
  <c r="BI21" i="29"/>
  <c r="BH21" i="29"/>
  <c r="BG21" i="29"/>
  <c r="BF21" i="29"/>
  <c r="BE21" i="29"/>
  <c r="BD21" i="29"/>
  <c r="BC21" i="29"/>
  <c r="BB21" i="29"/>
  <c r="BA21" i="29"/>
  <c r="AZ21" i="29"/>
  <c r="AY21" i="29"/>
  <c r="AX21" i="29"/>
  <c r="AW21" i="29"/>
  <c r="AV21" i="29"/>
  <c r="AU21" i="29"/>
  <c r="AT21" i="29"/>
  <c r="AS21" i="29"/>
  <c r="AR21" i="29"/>
  <c r="AQ21" i="29"/>
  <c r="AP21" i="29"/>
  <c r="AO21" i="29"/>
  <c r="AN21" i="29"/>
  <c r="AM21" i="29"/>
  <c r="AL21" i="29"/>
  <c r="AK21" i="29"/>
  <c r="AJ21" i="29"/>
  <c r="AI21" i="29"/>
  <c r="AH21" i="29"/>
  <c r="AG21" i="29"/>
  <c r="AF21" i="29"/>
  <c r="AE21" i="29"/>
  <c r="AD21" i="29"/>
  <c r="AC21" i="29"/>
  <c r="AB21" i="29"/>
  <c r="AA21" i="29"/>
  <c r="Z21" i="29"/>
  <c r="Y21" i="29"/>
  <c r="X21" i="29"/>
  <c r="W21" i="29"/>
  <c r="V21" i="29"/>
  <c r="U21" i="29"/>
  <c r="T21" i="29"/>
  <c r="S21" i="29"/>
  <c r="R21" i="29"/>
  <c r="Q21" i="29"/>
  <c r="P21" i="29"/>
  <c r="O21" i="29"/>
  <c r="N21" i="29"/>
  <c r="M21" i="29"/>
  <c r="L21" i="29"/>
  <c r="K21" i="29"/>
  <c r="J21" i="29"/>
  <c r="DY20" i="29"/>
  <c r="DX20" i="29"/>
  <c r="DW20" i="29"/>
  <c r="DV20" i="29"/>
  <c r="DU20" i="29"/>
  <c r="DT20" i="29"/>
  <c r="DS20" i="29"/>
  <c r="DR20" i="29"/>
  <c r="DQ20" i="29"/>
  <c r="DP20" i="29"/>
  <c r="DO20" i="29"/>
  <c r="DN20" i="29"/>
  <c r="DM20" i="29"/>
  <c r="DL20" i="29"/>
  <c r="DK20" i="29"/>
  <c r="DJ20" i="29"/>
  <c r="DI20" i="29"/>
  <c r="DH20" i="29"/>
  <c r="DG20" i="29"/>
  <c r="DF20" i="29"/>
  <c r="DE20" i="29"/>
  <c r="DD20" i="29"/>
  <c r="DC20" i="29"/>
  <c r="DB20" i="29"/>
  <c r="DA20" i="29"/>
  <c r="CZ20" i="29"/>
  <c r="CY20" i="29"/>
  <c r="CX20" i="29"/>
  <c r="CW20" i="29"/>
  <c r="CV20" i="29"/>
  <c r="CU20" i="29"/>
  <c r="CT20" i="29"/>
  <c r="CS20" i="29"/>
  <c r="CR20" i="29"/>
  <c r="CQ20" i="29"/>
  <c r="CP20" i="29"/>
  <c r="CO20" i="29"/>
  <c r="CN20" i="29"/>
  <c r="CM20" i="29"/>
  <c r="CL20" i="29"/>
  <c r="CK20" i="29"/>
  <c r="CJ20" i="29"/>
  <c r="CI20" i="29"/>
  <c r="CH20" i="29"/>
  <c r="CG20" i="29"/>
  <c r="CF20" i="29"/>
  <c r="CE20" i="29"/>
  <c r="CD20" i="29"/>
  <c r="CC20" i="29"/>
  <c r="CB20" i="29"/>
  <c r="CA20" i="29"/>
  <c r="BZ20" i="29"/>
  <c r="BY20" i="29"/>
  <c r="BX20" i="29"/>
  <c r="BW20" i="29"/>
  <c r="BV20" i="29"/>
  <c r="BU20" i="29"/>
  <c r="BT20" i="29"/>
  <c r="BS20" i="29"/>
  <c r="BR20" i="29"/>
  <c r="BQ20" i="29"/>
  <c r="BP20" i="29"/>
  <c r="BO20" i="29"/>
  <c r="BN20" i="29"/>
  <c r="BM20" i="29"/>
  <c r="BL20" i="29"/>
  <c r="BK20" i="29"/>
  <c r="BJ20" i="29"/>
  <c r="BI20" i="29"/>
  <c r="BH20" i="29"/>
  <c r="BG20" i="29"/>
  <c r="BF20" i="29"/>
  <c r="BE20" i="29"/>
  <c r="BD20" i="29"/>
  <c r="BC20" i="29"/>
  <c r="BB20" i="29"/>
  <c r="BA20" i="29"/>
  <c r="AZ20" i="29"/>
  <c r="AY20" i="29"/>
  <c r="AX20" i="29"/>
  <c r="AW20" i="29"/>
  <c r="AV20" i="29"/>
  <c r="AU20" i="29"/>
  <c r="AT20" i="29"/>
  <c r="AT19" i="29" s="1"/>
  <c r="AS20" i="29"/>
  <c r="AR20" i="29"/>
  <c r="AQ20" i="29"/>
  <c r="AP20" i="29"/>
  <c r="AO20" i="29"/>
  <c r="AN20" i="29"/>
  <c r="AM20" i="29"/>
  <c r="AL20" i="29"/>
  <c r="AK20" i="29"/>
  <c r="AJ20" i="29"/>
  <c r="AI20" i="29"/>
  <c r="AH20" i="29"/>
  <c r="AG20" i="29"/>
  <c r="AF20" i="29"/>
  <c r="AE20" i="29"/>
  <c r="AD20" i="29"/>
  <c r="AC20" i="29"/>
  <c r="AB20" i="29"/>
  <c r="AA20" i="29"/>
  <c r="Z20" i="29"/>
  <c r="Y20" i="29"/>
  <c r="X20" i="29"/>
  <c r="W20" i="29"/>
  <c r="V20" i="29"/>
  <c r="U20" i="29"/>
  <c r="T20" i="29"/>
  <c r="S20" i="29"/>
  <c r="R20" i="29"/>
  <c r="Q20" i="29"/>
  <c r="P20" i="29"/>
  <c r="O20" i="29"/>
  <c r="N20" i="29"/>
  <c r="M20" i="29"/>
  <c r="L20" i="29"/>
  <c r="K20" i="29"/>
  <c r="J20" i="29"/>
  <c r="J19" i="29" s="1"/>
  <c r="AU5" i="29"/>
  <c r="AU73" i="29" s="1"/>
  <c r="K5" i="29"/>
  <c r="K73" i="29" s="1"/>
  <c r="J4" i="29"/>
  <c r="K4" i="29" s="1"/>
  <c r="L4" i="29" s="1"/>
  <c r="M4" i="29" s="1"/>
  <c r="N4" i="29" s="1"/>
  <c r="O4" i="29" s="1"/>
  <c r="P4" i="29" s="1"/>
  <c r="Q4" i="29" s="1"/>
  <c r="R4" i="29" s="1"/>
  <c r="S4" i="29" s="1"/>
  <c r="T4" i="29" s="1"/>
  <c r="U4" i="29" s="1"/>
  <c r="V4" i="29" s="1"/>
  <c r="W4" i="29" s="1"/>
  <c r="X4" i="29" s="1"/>
  <c r="Y4" i="29" s="1"/>
  <c r="Z4" i="29" s="1"/>
  <c r="AA4" i="29" s="1"/>
  <c r="AB4" i="29" s="1"/>
  <c r="AC4" i="29" s="1"/>
  <c r="AD4" i="29" s="1"/>
  <c r="AE4" i="29" s="1"/>
  <c r="AF4" i="29" s="1"/>
  <c r="AG4" i="29" s="1"/>
  <c r="AH4" i="29" s="1"/>
  <c r="AI4" i="29" s="1"/>
  <c r="AJ4" i="29" s="1"/>
  <c r="AK4" i="29" s="1"/>
  <c r="AL4" i="29" s="1"/>
  <c r="AM4" i="29" s="1"/>
  <c r="AN4" i="29" s="1"/>
  <c r="AO4" i="29" s="1"/>
  <c r="AP4" i="29" s="1"/>
  <c r="AQ4" i="29" s="1"/>
  <c r="AR4" i="29" s="1"/>
  <c r="AS4" i="29" s="1"/>
  <c r="AT4" i="29" s="1"/>
  <c r="AU4" i="29" s="1"/>
  <c r="AV4" i="29" s="1"/>
  <c r="AW4" i="29" s="1"/>
  <c r="AX4" i="29" s="1"/>
  <c r="AY4" i="29" s="1"/>
  <c r="AZ4" i="29" s="1"/>
  <c r="BA4" i="29" s="1"/>
  <c r="BB4" i="29" s="1"/>
  <c r="BC4" i="29" s="1"/>
  <c r="BD4" i="29" s="1"/>
  <c r="BE4" i="29" s="1"/>
  <c r="BF4" i="29" s="1"/>
  <c r="BG4" i="29" s="1"/>
  <c r="BH4" i="29" s="1"/>
  <c r="BI4" i="29" s="1"/>
  <c r="BJ4" i="29" s="1"/>
  <c r="BK4" i="29" s="1"/>
  <c r="BL4" i="29" s="1"/>
  <c r="BM4" i="29" s="1"/>
  <c r="BN4" i="29" s="1"/>
  <c r="BO4" i="29" s="1"/>
  <c r="BP4" i="29" s="1"/>
  <c r="BQ4" i="29" s="1"/>
  <c r="BR4" i="29" s="1"/>
  <c r="BS4" i="29" s="1"/>
  <c r="BT4" i="29" s="1"/>
  <c r="BU4" i="29" s="1"/>
  <c r="BV4" i="29" s="1"/>
  <c r="BW4" i="29" s="1"/>
  <c r="BX4" i="29" s="1"/>
  <c r="BY4" i="29" s="1"/>
  <c r="BZ4" i="29" s="1"/>
  <c r="CA4" i="29" s="1"/>
  <c r="CB4" i="29" s="1"/>
  <c r="CC4" i="29" s="1"/>
  <c r="CD4" i="29" s="1"/>
  <c r="CE4" i="29" s="1"/>
  <c r="CF4" i="29" s="1"/>
  <c r="CG4" i="29" s="1"/>
  <c r="CH4" i="29" s="1"/>
  <c r="CI4" i="29" s="1"/>
  <c r="CJ4" i="29" s="1"/>
  <c r="CK4" i="29" s="1"/>
  <c r="CL4" i="29" s="1"/>
  <c r="CM4" i="29" s="1"/>
  <c r="CN4" i="29" s="1"/>
  <c r="CO4" i="29" s="1"/>
  <c r="CP4" i="29" s="1"/>
  <c r="CQ4" i="29" s="1"/>
  <c r="CR4" i="29" s="1"/>
  <c r="CS4" i="29" s="1"/>
  <c r="CT4" i="29" s="1"/>
  <c r="CU4" i="29" s="1"/>
  <c r="CV4" i="29" s="1"/>
  <c r="CW4" i="29" s="1"/>
  <c r="CX4" i="29" s="1"/>
  <c r="CY4" i="29" s="1"/>
  <c r="CZ4" i="29" s="1"/>
  <c r="DA4" i="29" s="1"/>
  <c r="DB4" i="29" s="1"/>
  <c r="DC4" i="29" s="1"/>
  <c r="DD4" i="29" s="1"/>
  <c r="DE4" i="29" s="1"/>
  <c r="DF4" i="29" s="1"/>
  <c r="DG4" i="29" s="1"/>
  <c r="DH4" i="29" s="1"/>
  <c r="DI4" i="29" s="1"/>
  <c r="DJ4" i="29" s="1"/>
  <c r="DK4" i="29" s="1"/>
  <c r="DL4" i="29" s="1"/>
  <c r="DM4" i="29" s="1"/>
  <c r="DN4" i="29" s="1"/>
  <c r="DO4" i="29" s="1"/>
  <c r="DP4" i="29" s="1"/>
  <c r="DQ4" i="29" s="1"/>
  <c r="DR4" i="29" s="1"/>
  <c r="DS4" i="29" s="1"/>
  <c r="DT4" i="29" s="1"/>
  <c r="DU4" i="29" s="1"/>
  <c r="DV4" i="29" s="1"/>
  <c r="DW4" i="29" s="1"/>
  <c r="DX4" i="29" s="1"/>
  <c r="DY4" i="29" s="1"/>
  <c r="DY59" i="26"/>
  <c r="DY61" i="26" s="1"/>
  <c r="DX59" i="26"/>
  <c r="DX61" i="26" s="1"/>
  <c r="DW59" i="26"/>
  <c r="DW61" i="26" s="1"/>
  <c r="DV59" i="26"/>
  <c r="DV61" i="26" s="1"/>
  <c r="DU59" i="26"/>
  <c r="DU61" i="26" s="1"/>
  <c r="DT59" i="26"/>
  <c r="DT61" i="26" s="1"/>
  <c r="DS59" i="26"/>
  <c r="DR59" i="26"/>
  <c r="DR61" i="26" s="1"/>
  <c r="DQ59" i="26"/>
  <c r="DQ61" i="26" s="1"/>
  <c r="DP59" i="26"/>
  <c r="DP61" i="26" s="1"/>
  <c r="DO59" i="26"/>
  <c r="DO61" i="26" s="1"/>
  <c r="DN59" i="26"/>
  <c r="DN61" i="26" s="1"/>
  <c r="DM59" i="26"/>
  <c r="DM61" i="26" s="1"/>
  <c r="DL59" i="26"/>
  <c r="DL61" i="26" s="1"/>
  <c r="DK59" i="26"/>
  <c r="DJ59" i="26"/>
  <c r="DJ61" i="26" s="1"/>
  <c r="DI59" i="26"/>
  <c r="DI61" i="26" s="1"/>
  <c r="DH59" i="26"/>
  <c r="DH61" i="26" s="1"/>
  <c r="DG59" i="26"/>
  <c r="DG61" i="26" s="1"/>
  <c r="DF59" i="26"/>
  <c r="DF61" i="26" s="1"/>
  <c r="DE59" i="26"/>
  <c r="DE61" i="26" s="1"/>
  <c r="DD59" i="26"/>
  <c r="DD61" i="26" s="1"/>
  <c r="DC59" i="26"/>
  <c r="DB59" i="26"/>
  <c r="DB61" i="26" s="1"/>
  <c r="DA59" i="26"/>
  <c r="DA61" i="26" s="1"/>
  <c r="CZ59" i="26"/>
  <c r="CZ61" i="26" s="1"/>
  <c r="CY59" i="26"/>
  <c r="CY61" i="26" s="1"/>
  <c r="CX59" i="26"/>
  <c r="CX61" i="26" s="1"/>
  <c r="CW59" i="26"/>
  <c r="CW61" i="26" s="1"/>
  <c r="CV59" i="26"/>
  <c r="CV61" i="26" s="1"/>
  <c r="CU59" i="26"/>
  <c r="CT59" i="26"/>
  <c r="CT61" i="26" s="1"/>
  <c r="CS59" i="26"/>
  <c r="CS61" i="26" s="1"/>
  <c r="CR59" i="26"/>
  <c r="CR61" i="26" s="1"/>
  <c r="CQ59" i="26"/>
  <c r="CQ61" i="26" s="1"/>
  <c r="CP59" i="26"/>
  <c r="CP61" i="26" s="1"/>
  <c r="CO59" i="26"/>
  <c r="CO61" i="26" s="1"/>
  <c r="CN59" i="26"/>
  <c r="CN61" i="26" s="1"/>
  <c r="CM59" i="26"/>
  <c r="CL59" i="26"/>
  <c r="CL61" i="26" s="1"/>
  <c r="CK59" i="26"/>
  <c r="CK61" i="26" s="1"/>
  <c r="CJ59" i="26"/>
  <c r="CJ61" i="26" s="1"/>
  <c r="CI59" i="26"/>
  <c r="CI61" i="26" s="1"/>
  <c r="CH59" i="26"/>
  <c r="CH61" i="26" s="1"/>
  <c r="CG59" i="26"/>
  <c r="CG61" i="26" s="1"/>
  <c r="CF59" i="26"/>
  <c r="CF61" i="26" s="1"/>
  <c r="CE59" i="26"/>
  <c r="CD59" i="26"/>
  <c r="CD61" i="26" s="1"/>
  <c r="CC59" i="26"/>
  <c r="CC61" i="26" s="1"/>
  <c r="CB59" i="26"/>
  <c r="CB61" i="26" s="1"/>
  <c r="CA59" i="26"/>
  <c r="CA61" i="26" s="1"/>
  <c r="BZ59" i="26"/>
  <c r="BZ61" i="26" s="1"/>
  <c r="BY59" i="26"/>
  <c r="BY61" i="26" s="1"/>
  <c r="BX59" i="26"/>
  <c r="BX61" i="26" s="1"/>
  <c r="BW59" i="26"/>
  <c r="BV59" i="26"/>
  <c r="BV61" i="26" s="1"/>
  <c r="BU59" i="26"/>
  <c r="BU61" i="26" s="1"/>
  <c r="BT59" i="26"/>
  <c r="BT61" i="26" s="1"/>
  <c r="BS59" i="26"/>
  <c r="BS61" i="26" s="1"/>
  <c r="BR59" i="26"/>
  <c r="BR61" i="26" s="1"/>
  <c r="BQ59" i="26"/>
  <c r="BQ61" i="26" s="1"/>
  <c r="BP59" i="26"/>
  <c r="BP61" i="26" s="1"/>
  <c r="BO59" i="26"/>
  <c r="BN59" i="26"/>
  <c r="BN61" i="26" s="1"/>
  <c r="BM59" i="26"/>
  <c r="BM61" i="26" s="1"/>
  <c r="BL59" i="26"/>
  <c r="BL61" i="26" s="1"/>
  <c r="BK59" i="26"/>
  <c r="BK61" i="26" s="1"/>
  <c r="BJ59" i="26"/>
  <c r="BJ61" i="26" s="1"/>
  <c r="BI59" i="26"/>
  <c r="BI61" i="26" s="1"/>
  <c r="BH59" i="26"/>
  <c r="BH61" i="26" s="1"/>
  <c r="BG59" i="26"/>
  <c r="BF59" i="26"/>
  <c r="BF61" i="26" s="1"/>
  <c r="BE59" i="26"/>
  <c r="BE61" i="26" s="1"/>
  <c r="BD59" i="26"/>
  <c r="BD61" i="26" s="1"/>
  <c r="BC59" i="26"/>
  <c r="BC61" i="26" s="1"/>
  <c r="BB59" i="26"/>
  <c r="BB61" i="26" s="1"/>
  <c r="BA59" i="26"/>
  <c r="BA61" i="26" s="1"/>
  <c r="AZ59" i="26"/>
  <c r="AZ61" i="26" s="1"/>
  <c r="AY59" i="26"/>
  <c r="AX59" i="26"/>
  <c r="AX61" i="26" s="1"/>
  <c r="AW59" i="26"/>
  <c r="AW61" i="26" s="1"/>
  <c r="AV59" i="26"/>
  <c r="AV61" i="26" s="1"/>
  <c r="AU59" i="26"/>
  <c r="AU61" i="26" s="1"/>
  <c r="AT59" i="26"/>
  <c r="AT61" i="26" s="1"/>
  <c r="AS59" i="26"/>
  <c r="AS61" i="26" s="1"/>
  <c r="AR59" i="26"/>
  <c r="AR61" i="26" s="1"/>
  <c r="AQ59" i="26"/>
  <c r="AP59" i="26"/>
  <c r="AP61" i="26" s="1"/>
  <c r="AO59" i="26"/>
  <c r="AO61" i="26" s="1"/>
  <c r="AN59" i="26"/>
  <c r="AN61" i="26" s="1"/>
  <c r="AM59" i="26"/>
  <c r="AM61" i="26" s="1"/>
  <c r="AL59" i="26"/>
  <c r="AL61" i="26" s="1"/>
  <c r="AK59" i="26"/>
  <c r="AK61" i="26" s="1"/>
  <c r="AJ59" i="26"/>
  <c r="AJ61" i="26" s="1"/>
  <c r="AI59" i="26"/>
  <c r="AH59" i="26"/>
  <c r="AH61" i="26" s="1"/>
  <c r="AG59" i="26"/>
  <c r="AG61" i="26" s="1"/>
  <c r="AF59" i="26"/>
  <c r="AF61" i="26" s="1"/>
  <c r="AE59" i="26"/>
  <c r="AD59" i="26"/>
  <c r="AD61" i="26" s="1"/>
  <c r="AC59" i="26"/>
  <c r="AC61" i="26" s="1"/>
  <c r="AB59" i="26"/>
  <c r="AB61" i="26" s="1"/>
  <c r="AA59" i="26"/>
  <c r="Z59" i="26"/>
  <c r="Z61" i="26" s="1"/>
  <c r="Y59" i="26"/>
  <c r="Y61" i="26" s="1"/>
  <c r="X59" i="26"/>
  <c r="X61" i="26" s="1"/>
  <c r="W59" i="26"/>
  <c r="V59" i="26"/>
  <c r="V61" i="26" s="1"/>
  <c r="U59" i="26"/>
  <c r="U61" i="26" s="1"/>
  <c r="T59" i="26"/>
  <c r="T61" i="26" s="1"/>
  <c r="S59" i="26"/>
  <c r="R59" i="26"/>
  <c r="R61" i="26" s="1"/>
  <c r="Q59" i="26"/>
  <c r="Q61" i="26" s="1"/>
  <c r="P59" i="26"/>
  <c r="P61" i="26" s="1"/>
  <c r="O59" i="26"/>
  <c r="N59" i="26"/>
  <c r="N61" i="26" s="1"/>
  <c r="M59" i="26"/>
  <c r="M61" i="26" s="1"/>
  <c r="L59" i="26"/>
  <c r="L61" i="26" s="1"/>
  <c r="K59" i="26"/>
  <c r="J23" i="26"/>
  <c r="K23" i="26"/>
  <c r="L23" i="26"/>
  <c r="M23" i="26"/>
  <c r="N23" i="26"/>
  <c r="O23" i="26"/>
  <c r="P23" i="26"/>
  <c r="Q23" i="26"/>
  <c r="R23" i="26"/>
  <c r="S23" i="26"/>
  <c r="T23" i="26"/>
  <c r="U23" i="26"/>
  <c r="V23" i="26"/>
  <c r="W23" i="26"/>
  <c r="X23" i="26"/>
  <c r="Y23" i="26"/>
  <c r="Z23" i="26"/>
  <c r="AA23" i="26"/>
  <c r="AB23" i="26"/>
  <c r="AC23" i="26"/>
  <c r="AD23" i="26"/>
  <c r="AE23" i="26"/>
  <c r="AF23" i="26"/>
  <c r="AG23" i="26"/>
  <c r="AH23" i="26"/>
  <c r="AI23" i="26"/>
  <c r="AJ23" i="26"/>
  <c r="AK23" i="26"/>
  <c r="AL23" i="26"/>
  <c r="AM23" i="26"/>
  <c r="AN23" i="26"/>
  <c r="AO23" i="26"/>
  <c r="AP23" i="26"/>
  <c r="AQ23" i="26"/>
  <c r="AR23" i="26"/>
  <c r="AS23" i="26"/>
  <c r="AT23" i="26"/>
  <c r="AU23" i="26"/>
  <c r="AV23" i="26"/>
  <c r="AW23" i="26"/>
  <c r="AX23" i="26"/>
  <c r="AY23" i="26"/>
  <c r="AZ23" i="26"/>
  <c r="BA23" i="26"/>
  <c r="BB23" i="26"/>
  <c r="BC23" i="26"/>
  <c r="BD23" i="26"/>
  <c r="BE23" i="26"/>
  <c r="BF23" i="26"/>
  <c r="BG23" i="26"/>
  <c r="BH23" i="26"/>
  <c r="BI23" i="26"/>
  <c r="BJ23" i="26"/>
  <c r="BK23" i="26"/>
  <c r="BL23" i="26"/>
  <c r="BM23" i="26"/>
  <c r="BN23" i="26"/>
  <c r="BO23" i="26"/>
  <c r="BP23" i="26"/>
  <c r="BQ23" i="26"/>
  <c r="BR23" i="26"/>
  <c r="BS23" i="26"/>
  <c r="BT23" i="26"/>
  <c r="BU23" i="26"/>
  <c r="BV23" i="26"/>
  <c r="BW23" i="26"/>
  <c r="BX23" i="26"/>
  <c r="BY23" i="26"/>
  <c r="BZ23" i="26"/>
  <c r="CA23" i="26"/>
  <c r="CB23" i="26"/>
  <c r="CC23" i="26"/>
  <c r="CD23" i="26"/>
  <c r="CE23" i="26"/>
  <c r="CF23" i="26"/>
  <c r="CG23" i="26"/>
  <c r="CH23" i="26"/>
  <c r="CI23" i="26"/>
  <c r="CJ23" i="26"/>
  <c r="CK23" i="26"/>
  <c r="CL23" i="26"/>
  <c r="CM23" i="26"/>
  <c r="CN23" i="26"/>
  <c r="CO23" i="26"/>
  <c r="CP23" i="26"/>
  <c r="CQ23" i="26"/>
  <c r="CR23" i="26"/>
  <c r="CS23" i="26"/>
  <c r="CT23" i="26"/>
  <c r="CU23" i="26"/>
  <c r="CV23" i="26"/>
  <c r="CW23" i="26"/>
  <c r="CX23" i="26"/>
  <c r="CY23" i="26"/>
  <c r="CZ23" i="26"/>
  <c r="DA23" i="26"/>
  <c r="DB23" i="26"/>
  <c r="DC23" i="26"/>
  <c r="DD23" i="26"/>
  <c r="DE23" i="26"/>
  <c r="DF23" i="26"/>
  <c r="DG23" i="26"/>
  <c r="DH23" i="26"/>
  <c r="DI23" i="26"/>
  <c r="DJ23" i="26"/>
  <c r="DK23" i="26"/>
  <c r="DL23" i="26"/>
  <c r="DM23" i="26"/>
  <c r="DN23" i="26"/>
  <c r="DO23" i="26"/>
  <c r="DP23" i="26"/>
  <c r="DQ23" i="26"/>
  <c r="DR23" i="26"/>
  <c r="DS23" i="26"/>
  <c r="DT23" i="26"/>
  <c r="DU23" i="26"/>
  <c r="DV23" i="26"/>
  <c r="DW23" i="26"/>
  <c r="DX23" i="26"/>
  <c r="DY23" i="26"/>
  <c r="J27" i="26"/>
  <c r="K27" i="26"/>
  <c r="K26" i="26" s="1"/>
  <c r="K28" i="26" s="1"/>
  <c r="L27" i="26"/>
  <c r="L26" i="26" s="1"/>
  <c r="L28" i="26" s="1"/>
  <c r="M27" i="26"/>
  <c r="M26" i="26" s="1"/>
  <c r="M28" i="26" s="1"/>
  <c r="N27" i="26"/>
  <c r="O27" i="26"/>
  <c r="O26" i="26" s="1"/>
  <c r="O28" i="26" s="1"/>
  <c r="P27" i="26"/>
  <c r="P26" i="26" s="1"/>
  <c r="P28" i="26" s="1"/>
  <c r="Q27" i="26"/>
  <c r="Q26" i="26" s="1"/>
  <c r="Q28" i="26" s="1"/>
  <c r="R27" i="26"/>
  <c r="R26" i="26" s="1"/>
  <c r="R28" i="26" s="1"/>
  <c r="S27" i="26"/>
  <c r="S26" i="26" s="1"/>
  <c r="S28" i="26" s="1"/>
  <c r="T27" i="26"/>
  <c r="T26" i="26" s="1"/>
  <c r="T28" i="26" s="1"/>
  <c r="U27" i="26"/>
  <c r="U26" i="26" s="1"/>
  <c r="U28" i="26" s="1"/>
  <c r="V27" i="26"/>
  <c r="W27" i="26"/>
  <c r="W26" i="26" s="1"/>
  <c r="W28" i="26" s="1"/>
  <c r="X27" i="26"/>
  <c r="X26" i="26" s="1"/>
  <c r="X28" i="26" s="1"/>
  <c r="Y27" i="26"/>
  <c r="Y26" i="26" s="1"/>
  <c r="Y28" i="26" s="1"/>
  <c r="Z27" i="26"/>
  <c r="Z26" i="26" s="1"/>
  <c r="Z28" i="26" s="1"/>
  <c r="AA27" i="26"/>
  <c r="AA26" i="26" s="1"/>
  <c r="AA28" i="26" s="1"/>
  <c r="AB27" i="26"/>
  <c r="AB26" i="26" s="1"/>
  <c r="AB28" i="26" s="1"/>
  <c r="AC27" i="26"/>
  <c r="AC26" i="26" s="1"/>
  <c r="AC28" i="26" s="1"/>
  <c r="AD27" i="26"/>
  <c r="AE27" i="26"/>
  <c r="AE26" i="26" s="1"/>
  <c r="AE28" i="26" s="1"/>
  <c r="AF27" i="26"/>
  <c r="AF26" i="26" s="1"/>
  <c r="AF28" i="26" s="1"/>
  <c r="AG27" i="26"/>
  <c r="AG26" i="26" s="1"/>
  <c r="AG28" i="26" s="1"/>
  <c r="AH27" i="26"/>
  <c r="AH26" i="26" s="1"/>
  <c r="AI27" i="26"/>
  <c r="AI26" i="26" s="1"/>
  <c r="AI28" i="26" s="1"/>
  <c r="AJ27" i="26"/>
  <c r="AJ26" i="26" s="1"/>
  <c r="AJ28" i="26" s="1"/>
  <c r="AK27" i="26"/>
  <c r="AK26" i="26" s="1"/>
  <c r="AK28" i="26" s="1"/>
  <c r="AL27" i="26"/>
  <c r="AL26" i="26" s="1"/>
  <c r="AL28" i="26" s="1"/>
  <c r="AM27" i="26"/>
  <c r="AM26" i="26" s="1"/>
  <c r="AM28" i="26" s="1"/>
  <c r="AN27" i="26"/>
  <c r="AN26" i="26" s="1"/>
  <c r="AN28" i="26" s="1"/>
  <c r="AO27" i="26"/>
  <c r="AO26" i="26" s="1"/>
  <c r="AO28" i="26" s="1"/>
  <c r="AP27" i="26"/>
  <c r="AP26" i="26" s="1"/>
  <c r="AP28" i="26" s="1"/>
  <c r="AQ27" i="26"/>
  <c r="AQ26" i="26" s="1"/>
  <c r="AQ28" i="26" s="1"/>
  <c r="AR27" i="26"/>
  <c r="AR26" i="26" s="1"/>
  <c r="AR28" i="26" s="1"/>
  <c r="AS27" i="26"/>
  <c r="AS26" i="26" s="1"/>
  <c r="AS28" i="26" s="1"/>
  <c r="AT27" i="26"/>
  <c r="AU27" i="26"/>
  <c r="AU26" i="26" s="1"/>
  <c r="AU28" i="26" s="1"/>
  <c r="AV27" i="26"/>
  <c r="AV26" i="26" s="1"/>
  <c r="AV28" i="26" s="1"/>
  <c r="AW27" i="26"/>
  <c r="AW26" i="26" s="1"/>
  <c r="AW28" i="26" s="1"/>
  <c r="AX27" i="26"/>
  <c r="AX26" i="26" s="1"/>
  <c r="AX28" i="26" s="1"/>
  <c r="AY27" i="26"/>
  <c r="AY26" i="26" s="1"/>
  <c r="AY28" i="26" s="1"/>
  <c r="AZ27" i="26"/>
  <c r="AZ26" i="26" s="1"/>
  <c r="AZ28" i="26" s="1"/>
  <c r="BA27" i="26"/>
  <c r="BB27" i="26"/>
  <c r="BC27" i="26"/>
  <c r="BC26" i="26" s="1"/>
  <c r="BC28" i="26" s="1"/>
  <c r="BD27" i="26"/>
  <c r="BD26" i="26" s="1"/>
  <c r="BD28" i="26" s="1"/>
  <c r="BE27" i="26"/>
  <c r="BE26" i="26" s="1"/>
  <c r="BE28" i="26" s="1"/>
  <c r="BF27" i="26"/>
  <c r="BF26" i="26" s="1"/>
  <c r="BG27" i="26"/>
  <c r="BG26" i="26" s="1"/>
  <c r="BG28" i="26" s="1"/>
  <c r="BH27" i="26"/>
  <c r="BH26" i="26" s="1"/>
  <c r="BH28" i="26" s="1"/>
  <c r="BI27" i="26"/>
  <c r="BI26" i="26" s="1"/>
  <c r="BI28" i="26" s="1"/>
  <c r="BJ27" i="26"/>
  <c r="BJ26" i="26" s="1"/>
  <c r="BJ28" i="26" s="1"/>
  <c r="BK27" i="26"/>
  <c r="BK26" i="26" s="1"/>
  <c r="BK28" i="26" s="1"/>
  <c r="BL27" i="26"/>
  <c r="BL26" i="26" s="1"/>
  <c r="BL28" i="26" s="1"/>
  <c r="BM27" i="26"/>
  <c r="BM26" i="26" s="1"/>
  <c r="BM28" i="26" s="1"/>
  <c r="BN27" i="26"/>
  <c r="BN26" i="26" s="1"/>
  <c r="BN28" i="26" s="1"/>
  <c r="BO27" i="26"/>
  <c r="BO26" i="26" s="1"/>
  <c r="BO28" i="26" s="1"/>
  <c r="BP27" i="26"/>
  <c r="BP26" i="26" s="1"/>
  <c r="BP28" i="26" s="1"/>
  <c r="BQ27" i="26"/>
  <c r="BQ26" i="26" s="1"/>
  <c r="BQ28" i="26" s="1"/>
  <c r="BR27" i="26"/>
  <c r="BR26" i="26" s="1"/>
  <c r="BS27" i="26"/>
  <c r="BS26" i="26" s="1"/>
  <c r="BS28" i="26" s="1"/>
  <c r="BT27" i="26"/>
  <c r="BT26" i="26" s="1"/>
  <c r="BT28" i="26" s="1"/>
  <c r="BU27" i="26"/>
  <c r="BU26" i="26" s="1"/>
  <c r="BU28" i="26" s="1"/>
  <c r="BV27" i="26"/>
  <c r="BV26" i="26" s="1"/>
  <c r="BV28" i="26" s="1"/>
  <c r="BW27" i="26"/>
  <c r="BW26" i="26" s="1"/>
  <c r="BW28" i="26" s="1"/>
  <c r="BX27" i="26"/>
  <c r="BX26" i="26" s="1"/>
  <c r="BX28" i="26" s="1"/>
  <c r="BY27" i="26"/>
  <c r="BY26" i="26" s="1"/>
  <c r="BY28" i="26" s="1"/>
  <c r="BZ27" i="26"/>
  <c r="BZ26" i="26" s="1"/>
  <c r="BZ28" i="26" s="1"/>
  <c r="CA27" i="26"/>
  <c r="CA26" i="26" s="1"/>
  <c r="CA28" i="26" s="1"/>
  <c r="CB27" i="26"/>
  <c r="CB26" i="26" s="1"/>
  <c r="CB28" i="26" s="1"/>
  <c r="CC27" i="26"/>
  <c r="CD27" i="26"/>
  <c r="CE27" i="26"/>
  <c r="CF27" i="26"/>
  <c r="CF26" i="26" s="1"/>
  <c r="CF28" i="26" s="1"/>
  <c r="CG27" i="26"/>
  <c r="CG26" i="26" s="1"/>
  <c r="CG28" i="26" s="1"/>
  <c r="CH27" i="26"/>
  <c r="CH26" i="26" s="1"/>
  <c r="CH28" i="26" s="1"/>
  <c r="CI27" i="26"/>
  <c r="CI26" i="26" s="1"/>
  <c r="CI28" i="26" s="1"/>
  <c r="CJ27" i="26"/>
  <c r="CJ26" i="26" s="1"/>
  <c r="CJ28" i="26" s="1"/>
  <c r="CK27" i="26"/>
  <c r="CK26" i="26" s="1"/>
  <c r="CK28" i="26" s="1"/>
  <c r="CL27" i="26"/>
  <c r="CL26" i="26" s="1"/>
  <c r="CL28" i="26" s="1"/>
  <c r="CM27" i="26"/>
  <c r="CN27" i="26"/>
  <c r="CN26" i="26" s="1"/>
  <c r="CN28" i="26" s="1"/>
  <c r="CO27" i="26"/>
  <c r="CO26" i="26" s="1"/>
  <c r="CO28" i="26" s="1"/>
  <c r="CP27" i="26"/>
  <c r="CP26" i="26" s="1"/>
  <c r="CQ27" i="26"/>
  <c r="CQ26" i="26" s="1"/>
  <c r="CQ28" i="26" s="1"/>
  <c r="CR27" i="26"/>
  <c r="CR26" i="26" s="1"/>
  <c r="CR28" i="26" s="1"/>
  <c r="CS27" i="26"/>
  <c r="CS26" i="26" s="1"/>
  <c r="CS28" i="26" s="1"/>
  <c r="CT27" i="26"/>
  <c r="CU27" i="26"/>
  <c r="CV27" i="26"/>
  <c r="CV26" i="26" s="1"/>
  <c r="CV28" i="26" s="1"/>
  <c r="CW27" i="26"/>
  <c r="CW26" i="26" s="1"/>
  <c r="CW28" i="26" s="1"/>
  <c r="CX27" i="26"/>
  <c r="CY27" i="26"/>
  <c r="CY26" i="26" s="1"/>
  <c r="CY28" i="26" s="1"/>
  <c r="CZ27" i="26"/>
  <c r="CZ26" i="26" s="1"/>
  <c r="CZ28" i="26" s="1"/>
  <c r="DA27" i="26"/>
  <c r="DB27" i="26"/>
  <c r="DC27" i="26"/>
  <c r="DC26" i="26" s="1"/>
  <c r="DC28" i="26" s="1"/>
  <c r="DD27" i="26"/>
  <c r="DD26" i="26" s="1"/>
  <c r="DD28" i="26" s="1"/>
  <c r="DE27" i="26"/>
  <c r="DE26" i="26" s="1"/>
  <c r="DE28" i="26" s="1"/>
  <c r="DF27" i="26"/>
  <c r="DF26" i="26" s="1"/>
  <c r="DF28" i="26" s="1"/>
  <c r="DG27" i="26"/>
  <c r="DG26" i="26" s="1"/>
  <c r="DG28" i="26" s="1"/>
  <c r="DH27" i="26"/>
  <c r="DH26" i="26" s="1"/>
  <c r="DH28" i="26" s="1"/>
  <c r="DI27" i="26"/>
  <c r="DJ27" i="26"/>
  <c r="DK27" i="26"/>
  <c r="DL27" i="26"/>
  <c r="DL26" i="26" s="1"/>
  <c r="DL28" i="26" s="1"/>
  <c r="DM27" i="26"/>
  <c r="DM26" i="26" s="1"/>
  <c r="DM28" i="26" s="1"/>
  <c r="DN27" i="26"/>
  <c r="DN26" i="26" s="1"/>
  <c r="DO27" i="26"/>
  <c r="DO26" i="26" s="1"/>
  <c r="DO28" i="26" s="1"/>
  <c r="DP27" i="26"/>
  <c r="DP26" i="26" s="1"/>
  <c r="DP28" i="26" s="1"/>
  <c r="DQ27" i="26"/>
  <c r="DQ26" i="26" s="1"/>
  <c r="DQ28" i="26" s="1"/>
  <c r="DR27" i="26"/>
  <c r="DS27" i="26"/>
  <c r="DT27" i="26"/>
  <c r="DT26" i="26" s="1"/>
  <c r="DT28" i="26" s="1"/>
  <c r="DU27" i="26"/>
  <c r="DV27" i="26"/>
  <c r="DV26" i="26" s="1"/>
  <c r="DV28" i="26" s="1"/>
  <c r="DW27" i="26"/>
  <c r="DW26" i="26" s="1"/>
  <c r="DW28" i="26" s="1"/>
  <c r="DX27" i="26"/>
  <c r="DX26" i="26" s="1"/>
  <c r="DX28" i="26" s="1"/>
  <c r="DY27" i="26"/>
  <c r="J30" i="26"/>
  <c r="J100" i="26" s="1"/>
  <c r="K30" i="26"/>
  <c r="K29" i="26" s="1"/>
  <c r="L30" i="26"/>
  <c r="L29" i="26" s="1"/>
  <c r="M30" i="26"/>
  <c r="M29" i="26" s="1"/>
  <c r="N30" i="26"/>
  <c r="N29" i="26" s="1"/>
  <c r="O30" i="26"/>
  <c r="O29" i="26" s="1"/>
  <c r="P30" i="26"/>
  <c r="P29" i="26" s="1"/>
  <c r="Q30" i="26"/>
  <c r="Q29" i="26" s="1"/>
  <c r="R30" i="26"/>
  <c r="R29" i="26" s="1"/>
  <c r="S30" i="26"/>
  <c r="S29" i="26" s="1"/>
  <c r="T30" i="26"/>
  <c r="T29" i="26" s="1"/>
  <c r="U30" i="26"/>
  <c r="U29" i="26" s="1"/>
  <c r="V30" i="26"/>
  <c r="V29" i="26" s="1"/>
  <c r="K100" i="26" s="1"/>
  <c r="W30" i="26"/>
  <c r="W29" i="26" s="1"/>
  <c r="X30" i="26"/>
  <c r="X29" i="26" s="1"/>
  <c r="Y30" i="26"/>
  <c r="Y29" i="26" s="1"/>
  <c r="Z30" i="26"/>
  <c r="Z29" i="26" s="1"/>
  <c r="AA30" i="26"/>
  <c r="AA29" i="26" s="1"/>
  <c r="AB30" i="26"/>
  <c r="AB29" i="26" s="1"/>
  <c r="AC30" i="26"/>
  <c r="AC29" i="26" s="1"/>
  <c r="AD30" i="26"/>
  <c r="AD29" i="26" s="1"/>
  <c r="AE30" i="26"/>
  <c r="AE29" i="26" s="1"/>
  <c r="AF30" i="26"/>
  <c r="AF29" i="26" s="1"/>
  <c r="AG30" i="26"/>
  <c r="AG29" i="26" s="1"/>
  <c r="AH30" i="26"/>
  <c r="AH29" i="26" s="1"/>
  <c r="L100" i="26" s="1"/>
  <c r="AI30" i="26"/>
  <c r="AI29" i="26" s="1"/>
  <c r="AJ30" i="26"/>
  <c r="AJ29" i="26" s="1"/>
  <c r="AK30" i="26"/>
  <c r="AK29" i="26" s="1"/>
  <c r="AL30" i="26"/>
  <c r="AL29" i="26" s="1"/>
  <c r="AM30" i="26"/>
  <c r="AM29" i="26" s="1"/>
  <c r="AN30" i="26"/>
  <c r="AN29" i="26" s="1"/>
  <c r="AO30" i="26"/>
  <c r="AO29" i="26" s="1"/>
  <c r="AP30" i="26"/>
  <c r="AP29" i="26" s="1"/>
  <c r="AQ30" i="26"/>
  <c r="AQ29" i="26" s="1"/>
  <c r="AR30" i="26"/>
  <c r="AR29" i="26" s="1"/>
  <c r="AS30" i="26"/>
  <c r="AS29" i="26" s="1"/>
  <c r="AT30" i="26"/>
  <c r="AT29" i="26" s="1"/>
  <c r="M100" i="26" s="1"/>
  <c r="AU30" i="26"/>
  <c r="AU29" i="26" s="1"/>
  <c r="AV30" i="26"/>
  <c r="AV29" i="26" s="1"/>
  <c r="AW30" i="26"/>
  <c r="AW29" i="26" s="1"/>
  <c r="AX30" i="26"/>
  <c r="AX29" i="26" s="1"/>
  <c r="AY30" i="26"/>
  <c r="AY29" i="26" s="1"/>
  <c r="AZ30" i="26"/>
  <c r="AZ29" i="26" s="1"/>
  <c r="BA30" i="26"/>
  <c r="BA29" i="26" s="1"/>
  <c r="BB30" i="26"/>
  <c r="BB29" i="26" s="1"/>
  <c r="BC30" i="26"/>
  <c r="BC29" i="26" s="1"/>
  <c r="BD30" i="26"/>
  <c r="BD29" i="26" s="1"/>
  <c r="BE30" i="26"/>
  <c r="BE29" i="26" s="1"/>
  <c r="BF30" i="26"/>
  <c r="BF29" i="26" s="1"/>
  <c r="N100" i="26" s="1"/>
  <c r="BG30" i="26"/>
  <c r="BG29" i="26" s="1"/>
  <c r="BH30" i="26"/>
  <c r="BH29" i="26" s="1"/>
  <c r="BI30" i="26"/>
  <c r="BI29" i="26" s="1"/>
  <c r="BJ30" i="26"/>
  <c r="BJ29" i="26" s="1"/>
  <c r="BK30" i="26"/>
  <c r="BK29" i="26" s="1"/>
  <c r="BL30" i="26"/>
  <c r="BL29" i="26" s="1"/>
  <c r="BM30" i="26"/>
  <c r="BM29" i="26" s="1"/>
  <c r="BN30" i="26"/>
  <c r="BN29" i="26" s="1"/>
  <c r="BO30" i="26"/>
  <c r="BO29" i="26" s="1"/>
  <c r="BP30" i="26"/>
  <c r="BP29" i="26" s="1"/>
  <c r="BQ30" i="26"/>
  <c r="BQ29" i="26" s="1"/>
  <c r="BR30" i="26"/>
  <c r="BR29" i="26" s="1"/>
  <c r="O100" i="26" s="1"/>
  <c r="BS30" i="26"/>
  <c r="BS29" i="26" s="1"/>
  <c r="BT30" i="26"/>
  <c r="BT29" i="26" s="1"/>
  <c r="BU30" i="26"/>
  <c r="BU29" i="26" s="1"/>
  <c r="BV30" i="26"/>
  <c r="BV29" i="26" s="1"/>
  <c r="BW30" i="26"/>
  <c r="BW29" i="26" s="1"/>
  <c r="BX30" i="26"/>
  <c r="BX29" i="26" s="1"/>
  <c r="BY30" i="26"/>
  <c r="BY29" i="26" s="1"/>
  <c r="BZ30" i="26"/>
  <c r="BZ29" i="26" s="1"/>
  <c r="CA30" i="26"/>
  <c r="CA29" i="26" s="1"/>
  <c r="CB30" i="26"/>
  <c r="CB29" i="26" s="1"/>
  <c r="CC30" i="26"/>
  <c r="CC29" i="26" s="1"/>
  <c r="CD30" i="26"/>
  <c r="CD29" i="26" s="1"/>
  <c r="P100" i="26" s="1"/>
  <c r="CE30" i="26"/>
  <c r="CE29" i="26" s="1"/>
  <c r="CF30" i="26"/>
  <c r="CF29" i="26" s="1"/>
  <c r="CG30" i="26"/>
  <c r="CG29" i="26" s="1"/>
  <c r="CH30" i="26"/>
  <c r="CH29" i="26" s="1"/>
  <c r="CI30" i="26"/>
  <c r="CI29" i="26" s="1"/>
  <c r="CJ30" i="26"/>
  <c r="CJ29" i="26" s="1"/>
  <c r="CK30" i="26"/>
  <c r="CK29" i="26" s="1"/>
  <c r="CL30" i="26"/>
  <c r="CL29" i="26" s="1"/>
  <c r="CM30" i="26"/>
  <c r="CM29" i="26" s="1"/>
  <c r="CN30" i="26"/>
  <c r="CN29" i="26" s="1"/>
  <c r="CO30" i="26"/>
  <c r="CO29" i="26" s="1"/>
  <c r="CP30" i="26"/>
  <c r="CP29" i="26" s="1"/>
  <c r="Q100" i="26" s="1"/>
  <c r="CQ30" i="26"/>
  <c r="CQ29" i="26" s="1"/>
  <c r="CR30" i="26"/>
  <c r="CR29" i="26" s="1"/>
  <c r="CS30" i="26"/>
  <c r="CS29" i="26" s="1"/>
  <c r="CT30" i="26"/>
  <c r="CT29" i="26" s="1"/>
  <c r="CU30" i="26"/>
  <c r="CU29" i="26" s="1"/>
  <c r="CV30" i="26"/>
  <c r="CV29" i="26" s="1"/>
  <c r="CW30" i="26"/>
  <c r="CW29" i="26" s="1"/>
  <c r="CX30" i="26"/>
  <c r="CX29" i="26" s="1"/>
  <c r="CY30" i="26"/>
  <c r="CY29" i="26" s="1"/>
  <c r="CZ30" i="26"/>
  <c r="CZ29" i="26" s="1"/>
  <c r="DA30" i="26"/>
  <c r="DA29" i="26" s="1"/>
  <c r="DB30" i="26"/>
  <c r="DB29" i="26" s="1"/>
  <c r="R100" i="26" s="1"/>
  <c r="DC30" i="26"/>
  <c r="DC29" i="26" s="1"/>
  <c r="DD30" i="26"/>
  <c r="DD29" i="26" s="1"/>
  <c r="DE30" i="26"/>
  <c r="DE29" i="26" s="1"/>
  <c r="DF30" i="26"/>
  <c r="DF29" i="26" s="1"/>
  <c r="DG30" i="26"/>
  <c r="DG29" i="26" s="1"/>
  <c r="DH30" i="26"/>
  <c r="DH29" i="26" s="1"/>
  <c r="DI30" i="26"/>
  <c r="DI29" i="26" s="1"/>
  <c r="DJ30" i="26"/>
  <c r="DJ29" i="26" s="1"/>
  <c r="DK30" i="26"/>
  <c r="DK29" i="26" s="1"/>
  <c r="DL30" i="26"/>
  <c r="DL29" i="26" s="1"/>
  <c r="DM30" i="26"/>
  <c r="DM29" i="26" s="1"/>
  <c r="DN30" i="26"/>
  <c r="DN29" i="26" s="1"/>
  <c r="S100" i="26" s="1"/>
  <c r="DO30" i="26"/>
  <c r="DO29" i="26" s="1"/>
  <c r="DP30" i="26"/>
  <c r="DP29" i="26" s="1"/>
  <c r="DQ30" i="26"/>
  <c r="DQ29" i="26" s="1"/>
  <c r="DR30" i="26"/>
  <c r="DR29" i="26" s="1"/>
  <c r="DS30" i="26"/>
  <c r="DS29" i="26" s="1"/>
  <c r="DT30" i="26"/>
  <c r="DT29" i="26" s="1"/>
  <c r="DU30" i="26"/>
  <c r="DU29" i="26" s="1"/>
  <c r="DV30" i="26"/>
  <c r="DV29" i="26" s="1"/>
  <c r="DW30" i="26"/>
  <c r="DW29" i="26" s="1"/>
  <c r="DX30" i="26"/>
  <c r="DX29" i="26" s="1"/>
  <c r="DY30" i="26"/>
  <c r="DY29" i="26" s="1"/>
  <c r="J59" i="26"/>
  <c r="AU5" i="26"/>
  <c r="AV5" i="26" s="1"/>
  <c r="AW5" i="26" s="1"/>
  <c r="AX5" i="26" s="1"/>
  <c r="AY5" i="26" s="1"/>
  <c r="AZ5" i="26" s="1"/>
  <c r="BA5" i="26" s="1"/>
  <c r="BB5" i="26" s="1"/>
  <c r="BC5" i="26" s="1"/>
  <c r="BD5" i="26" s="1"/>
  <c r="BE5" i="26" s="1"/>
  <c r="BF5" i="26" s="1"/>
  <c r="BG5" i="26" s="1"/>
  <c r="BH5" i="26" s="1"/>
  <c r="BI5" i="26" s="1"/>
  <c r="BJ5" i="26" s="1"/>
  <c r="BK5" i="26" s="1"/>
  <c r="BL5" i="26" s="1"/>
  <c r="K5" i="26"/>
  <c r="L5" i="26" s="1"/>
  <c r="M5" i="26" s="1"/>
  <c r="N5" i="26" s="1"/>
  <c r="O5" i="26" s="1"/>
  <c r="P5" i="26" s="1"/>
  <c r="Q5" i="26" s="1"/>
  <c r="R5" i="26" s="1"/>
  <c r="S5" i="26" s="1"/>
  <c r="J4" i="26"/>
  <c r="J227" i="1"/>
  <c r="DY75" i="19"/>
  <c r="DY74" i="19" s="1"/>
  <c r="DX75" i="19"/>
  <c r="DX74" i="19" s="1"/>
  <c r="DW75" i="19"/>
  <c r="DW74" i="19" s="1"/>
  <c r="DV75" i="19"/>
  <c r="DV74" i="19" s="1"/>
  <c r="DU75" i="19"/>
  <c r="DU74" i="19" s="1"/>
  <c r="DT75" i="19"/>
  <c r="DT74" i="19" s="1"/>
  <c r="DS75" i="19"/>
  <c r="DS74" i="19" s="1"/>
  <c r="DR75" i="19"/>
  <c r="DR74" i="19" s="1"/>
  <c r="DQ75" i="19"/>
  <c r="DQ74" i="19" s="1"/>
  <c r="DP75" i="19"/>
  <c r="DP74" i="19" s="1"/>
  <c r="DO75" i="19"/>
  <c r="DO74" i="19" s="1"/>
  <c r="DN75" i="19"/>
  <c r="DN74" i="19" s="1"/>
  <c r="DM75" i="19"/>
  <c r="DM74" i="19" s="1"/>
  <c r="DL75" i="19"/>
  <c r="DL74" i="19" s="1"/>
  <c r="DK75" i="19"/>
  <c r="DK74" i="19" s="1"/>
  <c r="DJ75" i="19"/>
  <c r="DJ74" i="19" s="1"/>
  <c r="DI75" i="19"/>
  <c r="DI74" i="19" s="1"/>
  <c r="DH75" i="19"/>
  <c r="DH74" i="19" s="1"/>
  <c r="DG75" i="19"/>
  <c r="DG74" i="19" s="1"/>
  <c r="DF75" i="19"/>
  <c r="DF74" i="19" s="1"/>
  <c r="DE75" i="19"/>
  <c r="DE74" i="19" s="1"/>
  <c r="DD75" i="19"/>
  <c r="DD74" i="19" s="1"/>
  <c r="DC75" i="19"/>
  <c r="DC74" i="19" s="1"/>
  <c r="DB75" i="19"/>
  <c r="DB74" i="19" s="1"/>
  <c r="DA75" i="19"/>
  <c r="DA74" i="19" s="1"/>
  <c r="CZ75" i="19"/>
  <c r="CZ74" i="19" s="1"/>
  <c r="CY75" i="19"/>
  <c r="CY74" i="19" s="1"/>
  <c r="CX75" i="19"/>
  <c r="CX74" i="19" s="1"/>
  <c r="CW75" i="19"/>
  <c r="CW74" i="19" s="1"/>
  <c r="CV75" i="19"/>
  <c r="CV74" i="19" s="1"/>
  <c r="CU75" i="19"/>
  <c r="CU74" i="19" s="1"/>
  <c r="CT75" i="19"/>
  <c r="CT74" i="19" s="1"/>
  <c r="CS75" i="19"/>
  <c r="CS74" i="19" s="1"/>
  <c r="CR75" i="19"/>
  <c r="CR74" i="19" s="1"/>
  <c r="CQ75" i="19"/>
  <c r="CQ74" i="19" s="1"/>
  <c r="CP75" i="19"/>
  <c r="CP74" i="19" s="1"/>
  <c r="CO75" i="19"/>
  <c r="CO74" i="19" s="1"/>
  <c r="CN75" i="19"/>
  <c r="CN74" i="19" s="1"/>
  <c r="CM75" i="19"/>
  <c r="CM74" i="19" s="1"/>
  <c r="CL75" i="19"/>
  <c r="CL74" i="19" s="1"/>
  <c r="CK75" i="19"/>
  <c r="CK74" i="19" s="1"/>
  <c r="CJ75" i="19"/>
  <c r="CJ74" i="19" s="1"/>
  <c r="CI75" i="19"/>
  <c r="CI74" i="19" s="1"/>
  <c r="CH75" i="19"/>
  <c r="CH74" i="19" s="1"/>
  <c r="CG75" i="19"/>
  <c r="CG74" i="19" s="1"/>
  <c r="CF75" i="19"/>
  <c r="CF74" i="19" s="1"/>
  <c r="CE75" i="19"/>
  <c r="CE74" i="19" s="1"/>
  <c r="CD75" i="19"/>
  <c r="CD74" i="19" s="1"/>
  <c r="CC75" i="19"/>
  <c r="CC74" i="19" s="1"/>
  <c r="CB75" i="19"/>
  <c r="CB74" i="19" s="1"/>
  <c r="CA75" i="19"/>
  <c r="CA74" i="19" s="1"/>
  <c r="BZ75" i="19"/>
  <c r="BZ74" i="19" s="1"/>
  <c r="BY75" i="19"/>
  <c r="BY74" i="19" s="1"/>
  <c r="BX75" i="19"/>
  <c r="BX74" i="19" s="1"/>
  <c r="BW75" i="19"/>
  <c r="BW74" i="19" s="1"/>
  <c r="BV75" i="19"/>
  <c r="BV74" i="19" s="1"/>
  <c r="BU75" i="19"/>
  <c r="BU74" i="19" s="1"/>
  <c r="BT75" i="19"/>
  <c r="BT74" i="19" s="1"/>
  <c r="BS75" i="19"/>
  <c r="BS74" i="19" s="1"/>
  <c r="BR75" i="19"/>
  <c r="BR74" i="19" s="1"/>
  <c r="BQ75" i="19"/>
  <c r="BQ74" i="19" s="1"/>
  <c r="BP75" i="19"/>
  <c r="BP74" i="19" s="1"/>
  <c r="BO75" i="19"/>
  <c r="BO74" i="19" s="1"/>
  <c r="BN75" i="19"/>
  <c r="BN74" i="19" s="1"/>
  <c r="BM75" i="19"/>
  <c r="BM74" i="19" s="1"/>
  <c r="BL75" i="19"/>
  <c r="BL74" i="19" s="1"/>
  <c r="BK75" i="19"/>
  <c r="BK74" i="19" s="1"/>
  <c r="BJ75" i="19"/>
  <c r="BJ74" i="19" s="1"/>
  <c r="BI75" i="19"/>
  <c r="BI74" i="19" s="1"/>
  <c r="BH75" i="19"/>
  <c r="BH74" i="19" s="1"/>
  <c r="BG75" i="19"/>
  <c r="BG74" i="19" s="1"/>
  <c r="BF75" i="19"/>
  <c r="BF74" i="19" s="1"/>
  <c r="BE75" i="19"/>
  <c r="BE74" i="19" s="1"/>
  <c r="BD75" i="19"/>
  <c r="BD74" i="19" s="1"/>
  <c r="BC75" i="19"/>
  <c r="BC74" i="19" s="1"/>
  <c r="BB75" i="19"/>
  <c r="BB74" i="19" s="1"/>
  <c r="BA75" i="19"/>
  <c r="BA74" i="19" s="1"/>
  <c r="AZ75" i="19"/>
  <c r="AZ74" i="19" s="1"/>
  <c r="AY75" i="19"/>
  <c r="AY74" i="19" s="1"/>
  <c r="AX75" i="19"/>
  <c r="AX74" i="19" s="1"/>
  <c r="AW75" i="19"/>
  <c r="AW74" i="19" s="1"/>
  <c r="AV75" i="19"/>
  <c r="AV74" i="19" s="1"/>
  <c r="AU75" i="19"/>
  <c r="AU74" i="19" s="1"/>
  <c r="AT75" i="19"/>
  <c r="AT74" i="19" s="1"/>
  <c r="AS75" i="19"/>
  <c r="AS74" i="19" s="1"/>
  <c r="AR75" i="19"/>
  <c r="AR74" i="19" s="1"/>
  <c r="AQ75" i="19"/>
  <c r="AQ74" i="19" s="1"/>
  <c r="AP75" i="19"/>
  <c r="AP74" i="19" s="1"/>
  <c r="AO75" i="19"/>
  <c r="AO74" i="19" s="1"/>
  <c r="AN75" i="19"/>
  <c r="AN74" i="19" s="1"/>
  <c r="AM75" i="19"/>
  <c r="AM74" i="19" s="1"/>
  <c r="AL75" i="19"/>
  <c r="AL74" i="19" s="1"/>
  <c r="AK75" i="19"/>
  <c r="AK74" i="19" s="1"/>
  <c r="AJ75" i="19"/>
  <c r="AJ74" i="19" s="1"/>
  <c r="AI75" i="19"/>
  <c r="AI74" i="19" s="1"/>
  <c r="AH75" i="19"/>
  <c r="AH74" i="19" s="1"/>
  <c r="AG75" i="19"/>
  <c r="AG74" i="19" s="1"/>
  <c r="AF75" i="19"/>
  <c r="AF74" i="19" s="1"/>
  <c r="AE75" i="19"/>
  <c r="AE74" i="19" s="1"/>
  <c r="AD75" i="19"/>
  <c r="AD74" i="19" s="1"/>
  <c r="AC75" i="19"/>
  <c r="AC74" i="19" s="1"/>
  <c r="AB75" i="19"/>
  <c r="AB74" i="19" s="1"/>
  <c r="AA75" i="19"/>
  <c r="AA74" i="19" s="1"/>
  <c r="Z75" i="19"/>
  <c r="Z74" i="19" s="1"/>
  <c r="Y75" i="19"/>
  <c r="Y74" i="19" s="1"/>
  <c r="X75" i="19"/>
  <c r="X74" i="19" s="1"/>
  <c r="W75" i="19"/>
  <c r="W74" i="19" s="1"/>
  <c r="V75" i="19"/>
  <c r="V74" i="19" s="1"/>
  <c r="U75" i="19"/>
  <c r="U74" i="19" s="1"/>
  <c r="T75" i="19"/>
  <c r="T74" i="19" s="1"/>
  <c r="S75" i="19"/>
  <c r="S74" i="19" s="1"/>
  <c r="R75" i="19"/>
  <c r="R74" i="19" s="1"/>
  <c r="Q75" i="19"/>
  <c r="Q74" i="19" s="1"/>
  <c r="P75" i="19"/>
  <c r="P74" i="19" s="1"/>
  <c r="O75" i="19"/>
  <c r="O74" i="19" s="1"/>
  <c r="N75" i="19"/>
  <c r="N74" i="19" s="1"/>
  <c r="M75" i="19"/>
  <c r="M74" i="19" s="1"/>
  <c r="L75" i="19"/>
  <c r="L74" i="19" s="1"/>
  <c r="K75" i="19"/>
  <c r="K74" i="19" s="1"/>
  <c r="DY79" i="19"/>
  <c r="DY78" i="19" s="1"/>
  <c r="DX79" i="19"/>
  <c r="DX78" i="19" s="1"/>
  <c r="DW79" i="19"/>
  <c r="DW78" i="19" s="1"/>
  <c r="DV79" i="19"/>
  <c r="DV78" i="19" s="1"/>
  <c r="DU79" i="19"/>
  <c r="DU78" i="19" s="1"/>
  <c r="DT79" i="19"/>
  <c r="DT78" i="19" s="1"/>
  <c r="DS79" i="19"/>
  <c r="DS78" i="19" s="1"/>
  <c r="DR79" i="19"/>
  <c r="DR78" i="19" s="1"/>
  <c r="DQ79" i="19"/>
  <c r="DQ78" i="19" s="1"/>
  <c r="DP79" i="19"/>
  <c r="DP78" i="19" s="1"/>
  <c r="DO79" i="19"/>
  <c r="DO78" i="19" s="1"/>
  <c r="DN79" i="19"/>
  <c r="DN78" i="19" s="1"/>
  <c r="DM79" i="19"/>
  <c r="DM78" i="19" s="1"/>
  <c r="DL79" i="19"/>
  <c r="DL78" i="19" s="1"/>
  <c r="DK79" i="19"/>
  <c r="DK78" i="19" s="1"/>
  <c r="DJ79" i="19"/>
  <c r="DJ78" i="19" s="1"/>
  <c r="DI79" i="19"/>
  <c r="DI78" i="19" s="1"/>
  <c r="DH79" i="19"/>
  <c r="DH78" i="19" s="1"/>
  <c r="DG79" i="19"/>
  <c r="DG78" i="19" s="1"/>
  <c r="DF79" i="19"/>
  <c r="DF78" i="19" s="1"/>
  <c r="DE79" i="19"/>
  <c r="DE78" i="19" s="1"/>
  <c r="DD79" i="19"/>
  <c r="DD78" i="19" s="1"/>
  <c r="DC79" i="19"/>
  <c r="DC78" i="19" s="1"/>
  <c r="DB79" i="19"/>
  <c r="DB78" i="19" s="1"/>
  <c r="DA79" i="19"/>
  <c r="DA78" i="19" s="1"/>
  <c r="CZ79" i="19"/>
  <c r="CZ78" i="19" s="1"/>
  <c r="CY79" i="19"/>
  <c r="CY78" i="19" s="1"/>
  <c r="CX79" i="19"/>
  <c r="CX78" i="19" s="1"/>
  <c r="CW79" i="19"/>
  <c r="CW78" i="19" s="1"/>
  <c r="CV79" i="19"/>
  <c r="CV78" i="19" s="1"/>
  <c r="CU79" i="19"/>
  <c r="CU78" i="19" s="1"/>
  <c r="CT79" i="19"/>
  <c r="CT78" i="19" s="1"/>
  <c r="CS79" i="19"/>
  <c r="CS78" i="19" s="1"/>
  <c r="CR79" i="19"/>
  <c r="CR78" i="19" s="1"/>
  <c r="CQ79" i="19"/>
  <c r="CQ78" i="19" s="1"/>
  <c r="CP79" i="19"/>
  <c r="CP78" i="19" s="1"/>
  <c r="CO79" i="19"/>
  <c r="CO78" i="19" s="1"/>
  <c r="CN79" i="19"/>
  <c r="CN78" i="19" s="1"/>
  <c r="CM79" i="19"/>
  <c r="CM78" i="19" s="1"/>
  <c r="CL79" i="19"/>
  <c r="CL78" i="19" s="1"/>
  <c r="CK79" i="19"/>
  <c r="CK78" i="19" s="1"/>
  <c r="CJ79" i="19"/>
  <c r="CJ78" i="19" s="1"/>
  <c r="CI79" i="19"/>
  <c r="CI78" i="19" s="1"/>
  <c r="CH79" i="19"/>
  <c r="CH78" i="19" s="1"/>
  <c r="CG79" i="19"/>
  <c r="CG78" i="19" s="1"/>
  <c r="CF79" i="19"/>
  <c r="CF78" i="19" s="1"/>
  <c r="CE79" i="19"/>
  <c r="CE78" i="19" s="1"/>
  <c r="CD79" i="19"/>
  <c r="CD78" i="19" s="1"/>
  <c r="CC79" i="19"/>
  <c r="CC78" i="19" s="1"/>
  <c r="CB79" i="19"/>
  <c r="CB78" i="19" s="1"/>
  <c r="CA79" i="19"/>
  <c r="CA78" i="19" s="1"/>
  <c r="BZ79" i="19"/>
  <c r="BZ78" i="19" s="1"/>
  <c r="BY79" i="19"/>
  <c r="BY78" i="19" s="1"/>
  <c r="BX79" i="19"/>
  <c r="BX78" i="19" s="1"/>
  <c r="BW79" i="19"/>
  <c r="BW78" i="19" s="1"/>
  <c r="BV79" i="19"/>
  <c r="BV78" i="19" s="1"/>
  <c r="BU79" i="19"/>
  <c r="BU78" i="19" s="1"/>
  <c r="BT79" i="19"/>
  <c r="BT78" i="19" s="1"/>
  <c r="BS79" i="19"/>
  <c r="BS78" i="19" s="1"/>
  <c r="BR79" i="19"/>
  <c r="BR78" i="19" s="1"/>
  <c r="BQ79" i="19"/>
  <c r="BQ78" i="19" s="1"/>
  <c r="BP79" i="19"/>
  <c r="BP78" i="19" s="1"/>
  <c r="BO79" i="19"/>
  <c r="BO78" i="19" s="1"/>
  <c r="BN79" i="19"/>
  <c r="BN78" i="19" s="1"/>
  <c r="BM79" i="19"/>
  <c r="BM78" i="19" s="1"/>
  <c r="BL79" i="19"/>
  <c r="BL78" i="19" s="1"/>
  <c r="BK79" i="19"/>
  <c r="BK78" i="19" s="1"/>
  <c r="BJ79" i="19"/>
  <c r="BJ78" i="19" s="1"/>
  <c r="BI79" i="19"/>
  <c r="BI78" i="19" s="1"/>
  <c r="BH79" i="19"/>
  <c r="BH78" i="19" s="1"/>
  <c r="BG79" i="19"/>
  <c r="BG78" i="19" s="1"/>
  <c r="BF79" i="19"/>
  <c r="BF78" i="19" s="1"/>
  <c r="BE79" i="19"/>
  <c r="BE78" i="19" s="1"/>
  <c r="BD79" i="19"/>
  <c r="BD78" i="19" s="1"/>
  <c r="BC79" i="19"/>
  <c r="BC78" i="19" s="1"/>
  <c r="BB79" i="19"/>
  <c r="BB78" i="19" s="1"/>
  <c r="BA79" i="19"/>
  <c r="BA78" i="19" s="1"/>
  <c r="AZ79" i="19"/>
  <c r="AZ78" i="19" s="1"/>
  <c r="AY79" i="19"/>
  <c r="AY78" i="19" s="1"/>
  <c r="AX79" i="19"/>
  <c r="AX78" i="19" s="1"/>
  <c r="AW79" i="19"/>
  <c r="AW78" i="19" s="1"/>
  <c r="AV79" i="19"/>
  <c r="AV78" i="19" s="1"/>
  <c r="AU79" i="19"/>
  <c r="AU78" i="19" s="1"/>
  <c r="AT79" i="19"/>
  <c r="AT78" i="19" s="1"/>
  <c r="AS79" i="19"/>
  <c r="AS78" i="19" s="1"/>
  <c r="AR79" i="19"/>
  <c r="AR78" i="19" s="1"/>
  <c r="AQ79" i="19"/>
  <c r="AQ78" i="19" s="1"/>
  <c r="AP79" i="19"/>
  <c r="AP78" i="19" s="1"/>
  <c r="AO79" i="19"/>
  <c r="AO78" i="19" s="1"/>
  <c r="AN79" i="19"/>
  <c r="AN78" i="19" s="1"/>
  <c r="AM79" i="19"/>
  <c r="AM78" i="19" s="1"/>
  <c r="AL79" i="19"/>
  <c r="AL78" i="19" s="1"/>
  <c r="AK79" i="19"/>
  <c r="AK78" i="19" s="1"/>
  <c r="AJ79" i="19"/>
  <c r="AJ78" i="19" s="1"/>
  <c r="AI79" i="19"/>
  <c r="AI78" i="19" s="1"/>
  <c r="AH79" i="19"/>
  <c r="AH78" i="19" s="1"/>
  <c r="AG79" i="19"/>
  <c r="AG78" i="19" s="1"/>
  <c r="AF79" i="19"/>
  <c r="AF78" i="19" s="1"/>
  <c r="AE79" i="19"/>
  <c r="AE78" i="19" s="1"/>
  <c r="AD79" i="19"/>
  <c r="AD78" i="19" s="1"/>
  <c r="AC79" i="19"/>
  <c r="AC78" i="19" s="1"/>
  <c r="AB79" i="19"/>
  <c r="AB78" i="19" s="1"/>
  <c r="AA79" i="19"/>
  <c r="AA78" i="19" s="1"/>
  <c r="Z79" i="19"/>
  <c r="Z78" i="19" s="1"/>
  <c r="Y79" i="19"/>
  <c r="Y78" i="19" s="1"/>
  <c r="X79" i="19"/>
  <c r="X78" i="19" s="1"/>
  <c r="W79" i="19"/>
  <c r="W78" i="19" s="1"/>
  <c r="V79" i="19"/>
  <c r="V78" i="19" s="1"/>
  <c r="U79" i="19"/>
  <c r="U78" i="19" s="1"/>
  <c r="T79" i="19"/>
  <c r="T78" i="19" s="1"/>
  <c r="S79" i="19"/>
  <c r="S78" i="19" s="1"/>
  <c r="R79" i="19"/>
  <c r="R78" i="19" s="1"/>
  <c r="Q79" i="19"/>
  <c r="Q78" i="19" s="1"/>
  <c r="P79" i="19"/>
  <c r="P78" i="19" s="1"/>
  <c r="O79" i="19"/>
  <c r="O78" i="19" s="1"/>
  <c r="N79" i="19"/>
  <c r="N78" i="19" s="1"/>
  <c r="M79" i="19"/>
  <c r="M78" i="19" s="1"/>
  <c r="L79" i="19"/>
  <c r="L78" i="19" s="1"/>
  <c r="K79" i="19"/>
  <c r="K78" i="19" s="1"/>
  <c r="J79" i="19"/>
  <c r="J78" i="19" s="1"/>
  <c r="DY77" i="19"/>
  <c r="DY76" i="19" s="1"/>
  <c r="DX77" i="19"/>
  <c r="DX76" i="19" s="1"/>
  <c r="DW77" i="19"/>
  <c r="DW76" i="19" s="1"/>
  <c r="DV77" i="19"/>
  <c r="DV76" i="19" s="1"/>
  <c r="DU77" i="19"/>
  <c r="DU76" i="19" s="1"/>
  <c r="DT77" i="19"/>
  <c r="DT76" i="19" s="1"/>
  <c r="DS77" i="19"/>
  <c r="DS76" i="19" s="1"/>
  <c r="DR77" i="19"/>
  <c r="DR76" i="19" s="1"/>
  <c r="DQ77" i="19"/>
  <c r="DQ76" i="19" s="1"/>
  <c r="DP77" i="19"/>
  <c r="DP76" i="19" s="1"/>
  <c r="DO77" i="19"/>
  <c r="DO76" i="19" s="1"/>
  <c r="DN77" i="19"/>
  <c r="DN76" i="19" s="1"/>
  <c r="DM77" i="19"/>
  <c r="DM76" i="19" s="1"/>
  <c r="DL77" i="19"/>
  <c r="DL76" i="19" s="1"/>
  <c r="DK77" i="19"/>
  <c r="DK76" i="19" s="1"/>
  <c r="DJ77" i="19"/>
  <c r="DJ76" i="19" s="1"/>
  <c r="DI77" i="19"/>
  <c r="DI76" i="19" s="1"/>
  <c r="DH77" i="19"/>
  <c r="DH76" i="19" s="1"/>
  <c r="DG77" i="19"/>
  <c r="DG76" i="19" s="1"/>
  <c r="DF77" i="19"/>
  <c r="DF76" i="19" s="1"/>
  <c r="DE77" i="19"/>
  <c r="DE76" i="19" s="1"/>
  <c r="DD77" i="19"/>
  <c r="DD76" i="19" s="1"/>
  <c r="DC77" i="19"/>
  <c r="DC76" i="19" s="1"/>
  <c r="DB77" i="19"/>
  <c r="DB76" i="19" s="1"/>
  <c r="DA77" i="19"/>
  <c r="DA76" i="19" s="1"/>
  <c r="CZ77" i="19"/>
  <c r="CZ76" i="19" s="1"/>
  <c r="CY77" i="19"/>
  <c r="CY76" i="19" s="1"/>
  <c r="CX77" i="19"/>
  <c r="CX76" i="19" s="1"/>
  <c r="CW77" i="19"/>
  <c r="CW76" i="19" s="1"/>
  <c r="CV77" i="19"/>
  <c r="CV76" i="19" s="1"/>
  <c r="CU77" i="19"/>
  <c r="CU76" i="19" s="1"/>
  <c r="CT77" i="19"/>
  <c r="CT76" i="19" s="1"/>
  <c r="CS77" i="19"/>
  <c r="CS76" i="19" s="1"/>
  <c r="CR77" i="19"/>
  <c r="CR76" i="19" s="1"/>
  <c r="CQ77" i="19"/>
  <c r="CQ76" i="19" s="1"/>
  <c r="CP77" i="19"/>
  <c r="CP76" i="19" s="1"/>
  <c r="CO77" i="19"/>
  <c r="CO76" i="19" s="1"/>
  <c r="CN77" i="19"/>
  <c r="CN76" i="19" s="1"/>
  <c r="CM77" i="19"/>
  <c r="CM76" i="19" s="1"/>
  <c r="CL77" i="19"/>
  <c r="CL76" i="19" s="1"/>
  <c r="CK77" i="19"/>
  <c r="CK76" i="19" s="1"/>
  <c r="CJ77" i="19"/>
  <c r="CJ76" i="19" s="1"/>
  <c r="CI77" i="19"/>
  <c r="CI76" i="19" s="1"/>
  <c r="CH77" i="19"/>
  <c r="CH76" i="19" s="1"/>
  <c r="CG77" i="19"/>
  <c r="CG76" i="19" s="1"/>
  <c r="CF77" i="19"/>
  <c r="CF76" i="19" s="1"/>
  <c r="CE77" i="19"/>
  <c r="CE76" i="19" s="1"/>
  <c r="CD77" i="19"/>
  <c r="CD76" i="19" s="1"/>
  <c r="CC77" i="19"/>
  <c r="CC76" i="19" s="1"/>
  <c r="CB77" i="19"/>
  <c r="CB76" i="19" s="1"/>
  <c r="CA77" i="19"/>
  <c r="CA76" i="19" s="1"/>
  <c r="BZ77" i="19"/>
  <c r="BZ76" i="19" s="1"/>
  <c r="BY77" i="19"/>
  <c r="BY76" i="19" s="1"/>
  <c r="BX77" i="19"/>
  <c r="BX76" i="19" s="1"/>
  <c r="BW77" i="19"/>
  <c r="BW76" i="19" s="1"/>
  <c r="BV77" i="19"/>
  <c r="BV76" i="19" s="1"/>
  <c r="BU77" i="19"/>
  <c r="BU76" i="19" s="1"/>
  <c r="BT77" i="19"/>
  <c r="BT76" i="19" s="1"/>
  <c r="BS77" i="19"/>
  <c r="BS76" i="19" s="1"/>
  <c r="BR77" i="19"/>
  <c r="BR76" i="19" s="1"/>
  <c r="BQ77" i="19"/>
  <c r="BQ76" i="19" s="1"/>
  <c r="BP77" i="19"/>
  <c r="BP76" i="19" s="1"/>
  <c r="BO77" i="19"/>
  <c r="BO76" i="19" s="1"/>
  <c r="BN77" i="19"/>
  <c r="BN76" i="19" s="1"/>
  <c r="BM77" i="19"/>
  <c r="BM76" i="19" s="1"/>
  <c r="BL77" i="19"/>
  <c r="BL76" i="19" s="1"/>
  <c r="BK77" i="19"/>
  <c r="BK76" i="19" s="1"/>
  <c r="BJ77" i="19"/>
  <c r="BJ76" i="19" s="1"/>
  <c r="BI77" i="19"/>
  <c r="BI76" i="19" s="1"/>
  <c r="BH77" i="19"/>
  <c r="BH76" i="19" s="1"/>
  <c r="BG77" i="19"/>
  <c r="BG76" i="19" s="1"/>
  <c r="BF77" i="19"/>
  <c r="BF76" i="19" s="1"/>
  <c r="BE77" i="19"/>
  <c r="BE76" i="19" s="1"/>
  <c r="BD77" i="19"/>
  <c r="BD76" i="19" s="1"/>
  <c r="BC77" i="19"/>
  <c r="BC76" i="19" s="1"/>
  <c r="BB77" i="19"/>
  <c r="BB76" i="19" s="1"/>
  <c r="BA77" i="19"/>
  <c r="BA76" i="19" s="1"/>
  <c r="AZ77" i="19"/>
  <c r="AZ76" i="19" s="1"/>
  <c r="AY77" i="19"/>
  <c r="AY76" i="19" s="1"/>
  <c r="AX77" i="19"/>
  <c r="AX76" i="19" s="1"/>
  <c r="AW77" i="19"/>
  <c r="AW76" i="19" s="1"/>
  <c r="AV77" i="19"/>
  <c r="AV76" i="19" s="1"/>
  <c r="AU77" i="19"/>
  <c r="AU76" i="19" s="1"/>
  <c r="AT77" i="19"/>
  <c r="AT76" i="19" s="1"/>
  <c r="AS77" i="19"/>
  <c r="AS76" i="19" s="1"/>
  <c r="AR77" i="19"/>
  <c r="AR76" i="19" s="1"/>
  <c r="AQ77" i="19"/>
  <c r="AQ76" i="19" s="1"/>
  <c r="AP77" i="19"/>
  <c r="AP76" i="19" s="1"/>
  <c r="AO77" i="19"/>
  <c r="AO76" i="19" s="1"/>
  <c r="AN77" i="19"/>
  <c r="AN76" i="19" s="1"/>
  <c r="AM77" i="19"/>
  <c r="AM76" i="19" s="1"/>
  <c r="AL77" i="19"/>
  <c r="AL76" i="19" s="1"/>
  <c r="AK77" i="19"/>
  <c r="AK76" i="19" s="1"/>
  <c r="AJ77" i="19"/>
  <c r="AJ76" i="19" s="1"/>
  <c r="AI77" i="19"/>
  <c r="AI76" i="19" s="1"/>
  <c r="AH77" i="19"/>
  <c r="AH76" i="19" s="1"/>
  <c r="AG77" i="19"/>
  <c r="AG76" i="19" s="1"/>
  <c r="AF77" i="19"/>
  <c r="AF76" i="19" s="1"/>
  <c r="AE77" i="19"/>
  <c r="AE76" i="19" s="1"/>
  <c r="AD77" i="19"/>
  <c r="AD76" i="19" s="1"/>
  <c r="AC77" i="19"/>
  <c r="AC76" i="19" s="1"/>
  <c r="AB77" i="19"/>
  <c r="AB76" i="19" s="1"/>
  <c r="AA77" i="19"/>
  <c r="AA76" i="19" s="1"/>
  <c r="Z77" i="19"/>
  <c r="Z76" i="19" s="1"/>
  <c r="Y77" i="19"/>
  <c r="Y76" i="19" s="1"/>
  <c r="X77" i="19"/>
  <c r="X76" i="19" s="1"/>
  <c r="W77" i="19"/>
  <c r="W76" i="19" s="1"/>
  <c r="V77" i="19"/>
  <c r="V76" i="19" s="1"/>
  <c r="U77" i="19"/>
  <c r="U76" i="19" s="1"/>
  <c r="T77" i="19"/>
  <c r="T76" i="19" s="1"/>
  <c r="S77" i="19"/>
  <c r="S76" i="19" s="1"/>
  <c r="R77" i="19"/>
  <c r="R76" i="19" s="1"/>
  <c r="Q77" i="19"/>
  <c r="Q76" i="19" s="1"/>
  <c r="P77" i="19"/>
  <c r="P76" i="19" s="1"/>
  <c r="O77" i="19"/>
  <c r="O76" i="19" s="1"/>
  <c r="N77" i="19"/>
  <c r="N76" i="19" s="1"/>
  <c r="M77" i="19"/>
  <c r="M76" i="19" s="1"/>
  <c r="L77" i="19"/>
  <c r="L76" i="19" s="1"/>
  <c r="K77" i="19"/>
  <c r="K76" i="19" s="1"/>
  <c r="J77" i="19"/>
  <c r="J76" i="19" s="1"/>
  <c r="J75" i="19"/>
  <c r="J74" i="19" s="1"/>
  <c r="J82" i="19" a="1"/>
  <c r="J82" i="19" s="1"/>
  <c r="DY81" i="19"/>
  <c r="DX81" i="19"/>
  <c r="DW81" i="19"/>
  <c r="DV81" i="19"/>
  <c r="DU81" i="19"/>
  <c r="DT81" i="19"/>
  <c r="DS81" i="19"/>
  <c r="DR81" i="19"/>
  <c r="DQ81" i="19"/>
  <c r="DP81" i="19"/>
  <c r="DO81" i="19"/>
  <c r="DN81" i="19"/>
  <c r="DM81" i="19"/>
  <c r="DL81" i="19"/>
  <c r="DK81" i="19"/>
  <c r="DJ81" i="19"/>
  <c r="DI81" i="19"/>
  <c r="DH81" i="19"/>
  <c r="DG81" i="19"/>
  <c r="DF81" i="19"/>
  <c r="DE81" i="19"/>
  <c r="DD81" i="19"/>
  <c r="DC81" i="19"/>
  <c r="DB81" i="19"/>
  <c r="DA81" i="19"/>
  <c r="CZ81" i="19"/>
  <c r="CY81" i="19"/>
  <c r="CX81" i="19"/>
  <c r="CW81" i="19"/>
  <c r="CV81" i="19"/>
  <c r="CU81" i="19"/>
  <c r="CT81" i="19"/>
  <c r="CS81" i="19"/>
  <c r="CR81" i="19"/>
  <c r="CQ81" i="19"/>
  <c r="CP81" i="19"/>
  <c r="CO81" i="19"/>
  <c r="CN81" i="19"/>
  <c r="CM81" i="19"/>
  <c r="CL81" i="19"/>
  <c r="CK81" i="19"/>
  <c r="CJ81" i="19"/>
  <c r="CI81" i="19"/>
  <c r="CH81" i="19"/>
  <c r="CG81" i="19"/>
  <c r="CF81" i="19"/>
  <c r="CE81" i="19"/>
  <c r="CD81" i="19"/>
  <c r="CC81" i="19"/>
  <c r="CB81"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AT82" i="19"/>
  <c r="Q32" i="26" l="1"/>
  <c r="Q31" i="26" s="1"/>
  <c r="J61" i="26"/>
  <c r="K4" i="26"/>
  <c r="L4" i="26" s="1"/>
  <c r="M4" i="26" s="1"/>
  <c r="N4" i="26" s="1"/>
  <c r="O4" i="26" s="1"/>
  <c r="P4" i="26" s="1"/>
  <c r="Q4" i="26" s="1"/>
  <c r="R4" i="26" s="1"/>
  <c r="S4" i="26" s="1"/>
  <c r="T4" i="26" s="1"/>
  <c r="U4" i="26" s="1"/>
  <c r="V4" i="26" s="1"/>
  <c r="W4" i="26" s="1"/>
  <c r="X4" i="26" s="1"/>
  <c r="Y4" i="26" s="1"/>
  <c r="Z4" i="26" s="1"/>
  <c r="AA4" i="26" s="1"/>
  <c r="AB4" i="26" s="1"/>
  <c r="AC4" i="26" s="1"/>
  <c r="AD4" i="26" s="1"/>
  <c r="AE4" i="26" s="1"/>
  <c r="AF4" i="26" s="1"/>
  <c r="AG4" i="26" s="1"/>
  <c r="AH4" i="26" s="1"/>
  <c r="AI4" i="26" s="1"/>
  <c r="AJ4" i="26" s="1"/>
  <c r="AK4" i="26" s="1"/>
  <c r="AL4" i="26" s="1"/>
  <c r="AM4" i="26" s="1"/>
  <c r="AN4" i="26" s="1"/>
  <c r="AO4" i="26" s="1"/>
  <c r="AP4" i="26" s="1"/>
  <c r="AQ4" i="26" s="1"/>
  <c r="AR4" i="26" s="1"/>
  <c r="AS4" i="26" s="1"/>
  <c r="AT4" i="26" s="1"/>
  <c r="AU4" i="26" s="1"/>
  <c r="AV4" i="26" s="1"/>
  <c r="AW4" i="26" s="1"/>
  <c r="AX4" i="26" s="1"/>
  <c r="AY4" i="26" s="1"/>
  <c r="AZ4" i="26" s="1"/>
  <c r="BA4" i="26" s="1"/>
  <c r="BB4" i="26" s="1"/>
  <c r="BC4" i="26" s="1"/>
  <c r="BD4" i="26" s="1"/>
  <c r="BE4" i="26" s="1"/>
  <c r="BF4" i="26" s="1"/>
  <c r="BG4" i="26" s="1"/>
  <c r="BH4" i="26" s="1"/>
  <c r="BI4" i="26" s="1"/>
  <c r="BJ4" i="26" s="1"/>
  <c r="BK4" i="26" s="1"/>
  <c r="BL4" i="26" s="1"/>
  <c r="BM4" i="26" s="1"/>
  <c r="BN4" i="26" s="1"/>
  <c r="BO4" i="26" s="1"/>
  <c r="BP4" i="26" s="1"/>
  <c r="BQ4" i="26" s="1"/>
  <c r="BR4" i="26" s="1"/>
  <c r="BS4" i="26" s="1"/>
  <c r="BT4" i="26" s="1"/>
  <c r="BU4" i="26" s="1"/>
  <c r="BV4" i="26" s="1"/>
  <c r="BW4" i="26" s="1"/>
  <c r="BX4" i="26" s="1"/>
  <c r="BY4" i="26" s="1"/>
  <c r="BZ4" i="26" s="1"/>
  <c r="CA4" i="26" s="1"/>
  <c r="CB4" i="26" s="1"/>
  <c r="CC4" i="26" s="1"/>
  <c r="CD4" i="26" s="1"/>
  <c r="CE4" i="26" s="1"/>
  <c r="CF4" i="26" s="1"/>
  <c r="CG4" i="26" s="1"/>
  <c r="CH4" i="26" s="1"/>
  <c r="CI4" i="26" s="1"/>
  <c r="CJ4" i="26" s="1"/>
  <c r="CK4" i="26" s="1"/>
  <c r="CL4" i="26" s="1"/>
  <c r="CM4" i="26" s="1"/>
  <c r="CN4" i="26" s="1"/>
  <c r="CO4" i="26" s="1"/>
  <c r="CP4" i="26" s="1"/>
  <c r="CQ4" i="26" s="1"/>
  <c r="CR4" i="26" s="1"/>
  <c r="CS4" i="26" s="1"/>
  <c r="CT4" i="26" s="1"/>
  <c r="CU4" i="26" s="1"/>
  <c r="CV4" i="26" s="1"/>
  <c r="CW4" i="26" s="1"/>
  <c r="CX4" i="26" s="1"/>
  <c r="CY4" i="26" s="1"/>
  <c r="CZ4" i="26" s="1"/>
  <c r="DA4" i="26" s="1"/>
  <c r="DB4" i="26" s="1"/>
  <c r="DC4" i="26" s="1"/>
  <c r="DD4" i="26" s="1"/>
  <c r="DE4" i="26" s="1"/>
  <c r="DF4" i="26" s="1"/>
  <c r="DG4" i="26" s="1"/>
  <c r="DH4" i="26" s="1"/>
  <c r="DI4" i="26" s="1"/>
  <c r="DJ4" i="26" s="1"/>
  <c r="DK4" i="26" s="1"/>
  <c r="DL4" i="26" s="1"/>
  <c r="DM4" i="26" s="1"/>
  <c r="DN4" i="26" s="1"/>
  <c r="DO4" i="26" s="1"/>
  <c r="DP4" i="26" s="1"/>
  <c r="DQ4" i="26" s="1"/>
  <c r="DR4" i="26" s="1"/>
  <c r="DS4" i="26" s="1"/>
  <c r="DT4" i="26" s="1"/>
  <c r="DU4" i="26" s="1"/>
  <c r="DV4" i="26" s="1"/>
  <c r="DW4" i="26" s="1"/>
  <c r="DX4" i="26" s="1"/>
  <c r="DY4" i="26" s="1"/>
  <c r="J83" i="19"/>
  <c r="N99" i="26"/>
  <c r="BF28" i="26"/>
  <c r="L99" i="26"/>
  <c r="AH28" i="26"/>
  <c r="J26" i="26"/>
  <c r="S99" i="26"/>
  <c r="DN28" i="26"/>
  <c r="Q99" i="26"/>
  <c r="CP28" i="26"/>
  <c r="O99" i="26"/>
  <c r="BR28" i="26"/>
  <c r="CX26" i="26"/>
  <c r="CX28" i="26" s="1"/>
  <c r="BB26" i="26"/>
  <c r="BB28" i="26" s="1"/>
  <c r="AT26" i="26"/>
  <c r="AD26" i="26"/>
  <c r="AD28" i="26" s="1"/>
  <c r="V26" i="26"/>
  <c r="N26" i="26"/>
  <c r="N28" i="26" s="1"/>
  <c r="DU26" i="26"/>
  <c r="DU28" i="26" s="1"/>
  <c r="BA26" i="26"/>
  <c r="BA28" i="26" s="1"/>
  <c r="DS26" i="26"/>
  <c r="DS28" i="26" s="1"/>
  <c r="DK26" i="26"/>
  <c r="DK28" i="26" s="1"/>
  <c r="CU26" i="26"/>
  <c r="CU28" i="26" s="1"/>
  <c r="CM26" i="26"/>
  <c r="CM28" i="26" s="1"/>
  <c r="CE26" i="26"/>
  <c r="CE28" i="26" s="1"/>
  <c r="DR26" i="26"/>
  <c r="DR28" i="26" s="1"/>
  <c r="DJ26" i="26"/>
  <c r="DJ28" i="26" s="1"/>
  <c r="DB26" i="26"/>
  <c r="CT26" i="26"/>
  <c r="CT28" i="26" s="1"/>
  <c r="CD26" i="26"/>
  <c r="DY26" i="26"/>
  <c r="DY28" i="26" s="1"/>
  <c r="DI26" i="26"/>
  <c r="DI28" i="26" s="1"/>
  <c r="DA26" i="26"/>
  <c r="DA28" i="26" s="1"/>
  <c r="CC26" i="26"/>
  <c r="CC28" i="26" s="1"/>
  <c r="J185" i="19"/>
  <c r="L185" i="19"/>
  <c r="N185" i="19"/>
  <c r="P185" i="19"/>
  <c r="R185" i="19"/>
  <c r="J186" i="19"/>
  <c r="R186" i="19"/>
  <c r="N187" i="19"/>
  <c r="P187" i="19"/>
  <c r="R187" i="19"/>
  <c r="L186" i="19"/>
  <c r="P186" i="19"/>
  <c r="J187" i="19"/>
  <c r="N186" i="19"/>
  <c r="L187" i="19"/>
  <c r="K185" i="19"/>
  <c r="M185" i="19"/>
  <c r="O185" i="19"/>
  <c r="Q185" i="19"/>
  <c r="S185" i="19"/>
  <c r="O186" i="19"/>
  <c r="S186" i="19"/>
  <c r="K187" i="19"/>
  <c r="M187" i="19"/>
  <c r="O187" i="19"/>
  <c r="Q187" i="19"/>
  <c r="S187" i="19"/>
  <c r="K186" i="19"/>
  <c r="M186" i="19"/>
  <c r="Q186" i="19"/>
  <c r="J103" i="19"/>
  <c r="J9" i="26"/>
  <c r="J64" i="24"/>
  <c r="L5" i="29"/>
  <c r="L73" i="29" s="1"/>
  <c r="DO32" i="26"/>
  <c r="CV32" i="26"/>
  <c r="CO32" i="26"/>
  <c r="BS32" i="26"/>
  <c r="BC32" i="26"/>
  <c r="BC31" i="26" s="1"/>
  <c r="AV32" i="26"/>
  <c r="W32" i="26"/>
  <c r="W31" i="26" s="1"/>
  <c r="DU32" i="26"/>
  <c r="DU31" i="26" s="1"/>
  <c r="CF32" i="26"/>
  <c r="CF31" i="26" s="1"/>
  <c r="AJ32" i="26"/>
  <c r="DS32" i="26"/>
  <c r="BW32" i="26"/>
  <c r="BW31" i="26" s="1"/>
  <c r="AF32" i="26"/>
  <c r="DE32" i="26"/>
  <c r="BP32" i="26"/>
  <c r="BP31" i="26" s="1"/>
  <c r="T32" i="26"/>
  <c r="DC32" i="26"/>
  <c r="DC31" i="26" s="1"/>
  <c r="BG32" i="26"/>
  <c r="BG31" i="26" s="1"/>
  <c r="P32" i="26"/>
  <c r="CI32" i="26"/>
  <c r="CI31" i="26" s="1"/>
  <c r="AQ32" i="26"/>
  <c r="AQ31" i="26" s="1"/>
  <c r="DK32" i="26"/>
  <c r="CU32" i="26"/>
  <c r="CE32" i="26"/>
  <c r="CE31" i="26" s="1"/>
  <c r="BK32" i="26"/>
  <c r="AU32" i="26"/>
  <c r="AU31" i="26" s="1"/>
  <c r="AE32" i="26"/>
  <c r="AE31" i="26" s="1"/>
  <c r="L32" i="26"/>
  <c r="DH32" i="26"/>
  <c r="DH31" i="26" s="1"/>
  <c r="CR32" i="26"/>
  <c r="CR31" i="26" s="1"/>
  <c r="CB32" i="26"/>
  <c r="CB31" i="26" s="1"/>
  <c r="BI32" i="26"/>
  <c r="AS32" i="26"/>
  <c r="AC32" i="26"/>
  <c r="AC31" i="26" s="1"/>
  <c r="K32" i="26"/>
  <c r="DW32" i="26"/>
  <c r="DG32" i="26"/>
  <c r="CQ32" i="26"/>
  <c r="CQ31" i="26" s="1"/>
  <c r="BX32" i="26"/>
  <c r="BH32" i="26"/>
  <c r="BH31" i="26" s="1"/>
  <c r="AR32" i="26"/>
  <c r="X32" i="26"/>
  <c r="X31" i="26" s="1"/>
  <c r="DT32" i="26"/>
  <c r="DD32" i="26"/>
  <c r="CJ32" i="26"/>
  <c r="BT32" i="26"/>
  <c r="BD32" i="26"/>
  <c r="AK32" i="26"/>
  <c r="U32" i="26"/>
  <c r="U31" i="26" s="1"/>
  <c r="DP32" i="26"/>
  <c r="DP31" i="26" s="1"/>
  <c r="CW32" i="26"/>
  <c r="CG32" i="26"/>
  <c r="CG31" i="26" s="1"/>
  <c r="BQ32" i="26"/>
  <c r="AY32" i="26"/>
  <c r="AY31" i="26" s="1"/>
  <c r="AI32" i="26"/>
  <c r="AI31" i="26" s="1"/>
  <c r="S32" i="26"/>
  <c r="DM32" i="26"/>
  <c r="CZ32" i="26"/>
  <c r="CN32" i="26"/>
  <c r="CN31" i="26" s="1"/>
  <c r="CA32" i="26"/>
  <c r="BO32" i="26"/>
  <c r="BA32" i="26"/>
  <c r="BA31" i="26" s="1"/>
  <c r="AN32" i="26"/>
  <c r="AB32" i="26"/>
  <c r="AB31" i="26" s="1"/>
  <c r="O32" i="26"/>
  <c r="O31" i="26" s="1"/>
  <c r="DX32" i="26"/>
  <c r="DL32" i="26"/>
  <c r="CY32" i="26"/>
  <c r="CM32" i="26"/>
  <c r="BY32" i="26"/>
  <c r="BY31" i="26" s="1"/>
  <c r="BL32" i="26"/>
  <c r="AZ32" i="26"/>
  <c r="AZ31" i="26" s="1"/>
  <c r="AM32" i="26"/>
  <c r="AA32" i="26"/>
  <c r="M32" i="26"/>
  <c r="S31" i="29"/>
  <c r="DV32" i="26"/>
  <c r="DN32" i="26"/>
  <c r="DN31" i="26" s="1"/>
  <c r="S101" i="26" s="1"/>
  <c r="DF32" i="26"/>
  <c r="DF31" i="26" s="1"/>
  <c r="CX32" i="26"/>
  <c r="CX31" i="26" s="1"/>
  <c r="CP32" i="26"/>
  <c r="CH32" i="26"/>
  <c r="CH31" i="26" s="1"/>
  <c r="BZ32" i="26"/>
  <c r="BR32" i="26"/>
  <c r="BJ32" i="26"/>
  <c r="BB32" i="26"/>
  <c r="BB31" i="26" s="1"/>
  <c r="AT32" i="26"/>
  <c r="AL32" i="26"/>
  <c r="AD32" i="26"/>
  <c r="V32" i="26"/>
  <c r="N32" i="26"/>
  <c r="N31" i="26" s="1"/>
  <c r="M31" i="29"/>
  <c r="DR32" i="26"/>
  <c r="DJ32" i="26"/>
  <c r="DB32" i="26"/>
  <c r="CT32" i="26"/>
  <c r="CL32" i="26"/>
  <c r="CD32" i="26"/>
  <c r="CD31" i="26" s="1"/>
  <c r="P101" i="26" s="1"/>
  <c r="BV32" i="26"/>
  <c r="BV31" i="26" s="1"/>
  <c r="BN32" i="26"/>
  <c r="BF32" i="26"/>
  <c r="AX32" i="26"/>
  <c r="AX31" i="26" s="1"/>
  <c r="AP32" i="26"/>
  <c r="AH32" i="26"/>
  <c r="Z32" i="26"/>
  <c r="R32" i="26"/>
  <c r="R31" i="26" s="1"/>
  <c r="J32" i="26"/>
  <c r="DY32" i="26"/>
  <c r="DQ32" i="26"/>
  <c r="DQ31" i="26" s="1"/>
  <c r="DI32" i="26"/>
  <c r="DI31" i="26" s="1"/>
  <c r="DA32" i="26"/>
  <c r="DA31" i="26" s="1"/>
  <c r="CS32" i="26"/>
  <c r="CK32" i="26"/>
  <c r="CC32" i="26"/>
  <c r="CC31" i="26" s="1"/>
  <c r="BU32" i="26"/>
  <c r="BM32" i="26"/>
  <c r="BE32" i="26"/>
  <c r="BE31" i="26" s="1"/>
  <c r="AW32" i="26"/>
  <c r="AW31" i="26" s="1"/>
  <c r="AO32" i="26"/>
  <c r="AO31" i="26" s="1"/>
  <c r="AG32" i="26"/>
  <c r="AG31" i="26" s="1"/>
  <c r="Y32" i="26"/>
  <c r="Y31" i="26" s="1"/>
  <c r="AM31" i="29"/>
  <c r="CS31" i="29"/>
  <c r="P31" i="29"/>
  <c r="AG31" i="29"/>
  <c r="AN31" i="29"/>
  <c r="BF31" i="29"/>
  <c r="BW31" i="29"/>
  <c r="CT31" i="29"/>
  <c r="V31" i="29"/>
  <c r="DI31" i="29"/>
  <c r="K31" i="29"/>
  <c r="Q31" i="29"/>
  <c r="W31" i="29"/>
  <c r="AB31" i="29"/>
  <c r="BG31" i="29"/>
  <c r="BR31" i="29"/>
  <c r="DK31" i="29"/>
  <c r="J31" i="29"/>
  <c r="R31" i="29"/>
  <c r="AI31" i="29"/>
  <c r="BH31" i="29"/>
  <c r="CO31" i="29"/>
  <c r="O31" i="29"/>
  <c r="X31" i="29"/>
  <c r="AV31" i="29"/>
  <c r="CJ31" i="29"/>
  <c r="CP31" i="29"/>
  <c r="BC31" i="29"/>
  <c r="CK31" i="29"/>
  <c r="DX31" i="29"/>
  <c r="T31" i="29"/>
  <c r="AR31" i="29"/>
  <c r="AX31" i="29"/>
  <c r="BZ31" i="29"/>
  <c r="DS31" i="29"/>
  <c r="DY31" i="29"/>
  <c r="N31" i="29"/>
  <c r="AL31" i="29"/>
  <c r="AS31" i="29"/>
  <c r="BU31" i="29"/>
  <c r="DN31" i="29"/>
  <c r="Y31" i="29"/>
  <c r="BM31" i="29"/>
  <c r="CL31" i="29"/>
  <c r="DA31" i="29"/>
  <c r="Z31" i="29"/>
  <c r="AO31" i="29"/>
  <c r="AY31" i="29"/>
  <c r="BN31" i="29"/>
  <c r="BS31" i="29"/>
  <c r="CB31" i="29"/>
  <c r="CG31" i="29"/>
  <c r="CQ31" i="29"/>
  <c r="CV31" i="29"/>
  <c r="DB31" i="29"/>
  <c r="DP31" i="29"/>
  <c r="DU31" i="29"/>
  <c r="U31" i="29"/>
  <c r="AE31" i="29"/>
  <c r="AP31" i="29"/>
  <c r="CC31" i="29"/>
  <c r="CW31" i="29"/>
  <c r="DQ31" i="29"/>
  <c r="AK31" i="29"/>
  <c r="BE31" i="29"/>
  <c r="CD31" i="29"/>
  <c r="DR31" i="29"/>
  <c r="AH31" i="29"/>
  <c r="AW31" i="29"/>
  <c r="BQ31" i="29"/>
  <c r="BV31" i="29"/>
  <c r="DJ31" i="29"/>
  <c r="K19" i="29"/>
  <c r="AU19" i="29"/>
  <c r="AV5" i="29"/>
  <c r="AV73" i="29" s="1"/>
  <c r="J81" i="29"/>
  <c r="J80" i="29"/>
  <c r="J79" i="29"/>
  <c r="J78" i="29"/>
  <c r="J77" i="29"/>
  <c r="Z58" i="26"/>
  <c r="DB58" i="26"/>
  <c r="AP58" i="26"/>
  <c r="CL58" i="26"/>
  <c r="AB58" i="26"/>
  <c r="AJ58" i="26"/>
  <c r="BH58" i="26"/>
  <c r="BP58" i="26"/>
  <c r="CN58" i="26"/>
  <c r="CV58" i="26"/>
  <c r="DT58" i="26"/>
  <c r="M58" i="26"/>
  <c r="U58" i="26"/>
  <c r="AC58" i="26"/>
  <c r="AK58" i="26"/>
  <c r="AS58" i="26"/>
  <c r="BA58" i="26"/>
  <c r="BI58" i="26"/>
  <c r="BQ58" i="26"/>
  <c r="BY58" i="26"/>
  <c r="CG58" i="26"/>
  <c r="CO58" i="26"/>
  <c r="CW58" i="26"/>
  <c r="DE58" i="26"/>
  <c r="DM58" i="26"/>
  <c r="DU58" i="26"/>
  <c r="N58" i="26"/>
  <c r="V58" i="26"/>
  <c r="AD58" i="26"/>
  <c r="AL58" i="26"/>
  <c r="AT58" i="26"/>
  <c r="BB58" i="26"/>
  <c r="BJ58" i="26"/>
  <c r="BR58" i="26"/>
  <c r="BZ58" i="26"/>
  <c r="CH58" i="26"/>
  <c r="CP58" i="26"/>
  <c r="CX58" i="26"/>
  <c r="DF58" i="26"/>
  <c r="DN58" i="26"/>
  <c r="DV58" i="26"/>
  <c r="DR58" i="26"/>
  <c r="R58" i="26"/>
  <c r="BN58" i="26"/>
  <c r="CT58" i="26"/>
  <c r="AM58" i="26"/>
  <c r="AU58" i="26"/>
  <c r="BC58" i="26"/>
  <c r="BK58" i="26"/>
  <c r="BS58" i="26"/>
  <c r="CA58" i="26"/>
  <c r="CI58" i="26"/>
  <c r="CQ58" i="26"/>
  <c r="CY58" i="26"/>
  <c r="DG58" i="26"/>
  <c r="DO58" i="26"/>
  <c r="DW58" i="26"/>
  <c r="AX58" i="26"/>
  <c r="DJ58" i="26"/>
  <c r="P58" i="26"/>
  <c r="X58" i="26"/>
  <c r="AF58" i="26"/>
  <c r="AN58" i="26"/>
  <c r="AV58" i="26"/>
  <c r="BD58" i="26"/>
  <c r="BL58" i="26"/>
  <c r="BT58" i="26"/>
  <c r="CB58" i="26"/>
  <c r="CJ58" i="26"/>
  <c r="CR58" i="26"/>
  <c r="CZ58" i="26"/>
  <c r="DH58" i="26"/>
  <c r="DP58" i="26"/>
  <c r="DX58" i="26"/>
  <c r="BF58" i="26"/>
  <c r="BV58" i="26"/>
  <c r="AH58" i="26"/>
  <c r="CD58" i="26"/>
  <c r="V68" i="26"/>
  <c r="AH68" i="26" s="1"/>
  <c r="AT68" i="26" s="1"/>
  <c r="BF68" i="26" s="1"/>
  <c r="BR68" i="26" s="1"/>
  <c r="CD68" i="26" s="1"/>
  <c r="CP68" i="26" s="1"/>
  <c r="DB68" i="26" s="1"/>
  <c r="DN68" i="26" s="1"/>
  <c r="K68" i="26"/>
  <c r="L58" i="26"/>
  <c r="AR58" i="26"/>
  <c r="BX58" i="26"/>
  <c r="DD58" i="26"/>
  <c r="T58" i="26"/>
  <c r="AZ58" i="26"/>
  <c r="CF58" i="26"/>
  <c r="DL58" i="26"/>
  <c r="Q58" i="26"/>
  <c r="Y58" i="26"/>
  <c r="AG58" i="26"/>
  <c r="AO58" i="26"/>
  <c r="AW58" i="26"/>
  <c r="BE58" i="26"/>
  <c r="BM58" i="26"/>
  <c r="BU58" i="26"/>
  <c r="CC58" i="26"/>
  <c r="CK58" i="26"/>
  <c r="CS58" i="26"/>
  <c r="DA58" i="26"/>
  <c r="DI58" i="26"/>
  <c r="DQ58" i="26"/>
  <c r="DY58" i="26"/>
  <c r="K61" i="26"/>
  <c r="K58" i="26" s="1"/>
  <c r="S61" i="26"/>
  <c r="S58" i="26" s="1"/>
  <c r="AA61" i="26"/>
  <c r="AA58" i="26" s="1"/>
  <c r="AI61" i="26"/>
  <c r="AI58" i="26" s="1"/>
  <c r="AQ61" i="26"/>
  <c r="AQ58" i="26" s="1"/>
  <c r="AY61" i="26"/>
  <c r="AY58" i="26" s="1"/>
  <c r="BG61" i="26"/>
  <c r="BG58" i="26" s="1"/>
  <c r="BO61" i="26"/>
  <c r="BO58" i="26" s="1"/>
  <c r="BW61" i="26"/>
  <c r="BW58" i="26" s="1"/>
  <c r="CE61" i="26"/>
  <c r="CE58" i="26" s="1"/>
  <c r="CM61" i="26"/>
  <c r="CM58" i="26" s="1"/>
  <c r="CU61" i="26"/>
  <c r="CU58" i="26" s="1"/>
  <c r="DC61" i="26"/>
  <c r="DC58" i="26" s="1"/>
  <c r="DK61" i="26"/>
  <c r="DK58" i="26" s="1"/>
  <c r="DS61" i="26"/>
  <c r="DS58" i="26" s="1"/>
  <c r="O61" i="26"/>
  <c r="O58" i="26" s="1"/>
  <c r="W61" i="26"/>
  <c r="W58" i="26" s="1"/>
  <c r="AE61" i="26"/>
  <c r="AE58" i="26" s="1"/>
  <c r="J58" i="26"/>
  <c r="BM5" i="26"/>
  <c r="BN5" i="26" s="1"/>
  <c r="BO5" i="26" s="1"/>
  <c r="BP5" i="26" s="1"/>
  <c r="BQ5" i="26" s="1"/>
  <c r="BR5" i="26" s="1"/>
  <c r="BS5" i="26" s="1"/>
  <c r="BT5" i="26" s="1"/>
  <c r="BU5" i="26" s="1"/>
  <c r="BV5" i="26" s="1"/>
  <c r="BW5" i="26" s="1"/>
  <c r="BX5" i="26" s="1"/>
  <c r="BY5" i="26" s="1"/>
  <c r="BZ5" i="26" s="1"/>
  <c r="CA5" i="26" s="1"/>
  <c r="CB5" i="26" s="1"/>
  <c r="CC5" i="26" s="1"/>
  <c r="CD5" i="26" s="1"/>
  <c r="CE5" i="26" s="1"/>
  <c r="CF5" i="26" s="1"/>
  <c r="CG5" i="26" s="1"/>
  <c r="CH5" i="26" s="1"/>
  <c r="CI5" i="26" s="1"/>
  <c r="CJ5" i="26" s="1"/>
  <c r="CK5" i="26" s="1"/>
  <c r="CL5" i="26" s="1"/>
  <c r="CM5" i="26" s="1"/>
  <c r="CN5" i="26" s="1"/>
  <c r="CO5" i="26" s="1"/>
  <c r="CP5" i="26" s="1"/>
  <c r="CQ5" i="26" s="1"/>
  <c r="CR5" i="26" s="1"/>
  <c r="CS5" i="26" s="1"/>
  <c r="CT5" i="26" s="1"/>
  <c r="CU5" i="26" s="1"/>
  <c r="CV5" i="26" s="1"/>
  <c r="CW5" i="26" s="1"/>
  <c r="CX5" i="26" s="1"/>
  <c r="CY5" i="26" s="1"/>
  <c r="CZ5" i="26" s="1"/>
  <c r="DA5" i="26" s="1"/>
  <c r="DB5" i="26" s="1"/>
  <c r="DC5" i="26" s="1"/>
  <c r="DD5" i="26" s="1"/>
  <c r="DE5" i="26" s="1"/>
  <c r="DF5" i="26" s="1"/>
  <c r="DG5" i="26" s="1"/>
  <c r="DH5" i="26" s="1"/>
  <c r="DI5" i="26" s="1"/>
  <c r="DJ5" i="26" s="1"/>
  <c r="DK5" i="26" s="1"/>
  <c r="DL5" i="26" s="1"/>
  <c r="DM5" i="26" s="1"/>
  <c r="DN5" i="26" s="1"/>
  <c r="DO5" i="26" s="1"/>
  <c r="DP5" i="26" s="1"/>
  <c r="DQ5" i="26" s="1"/>
  <c r="DR5" i="26" s="1"/>
  <c r="DS5" i="26" s="1"/>
  <c r="DT5" i="26" s="1"/>
  <c r="DU5" i="26" s="1"/>
  <c r="DV5" i="26" s="1"/>
  <c r="DW5" i="26" s="1"/>
  <c r="DX5" i="26" s="1"/>
  <c r="DY5" i="26" s="1"/>
  <c r="T5" i="26"/>
  <c r="U5" i="26" s="1"/>
  <c r="V5" i="26" s="1"/>
  <c r="DY62" i="24"/>
  <c r="DX62" i="24"/>
  <c r="DW62" i="24"/>
  <c r="DV62" i="24"/>
  <c r="DU62" i="24"/>
  <c r="DT62" i="24"/>
  <c r="DS62" i="24"/>
  <c r="DR62" i="24"/>
  <c r="DQ62" i="24"/>
  <c r="DP62" i="24"/>
  <c r="DO62" i="24"/>
  <c r="DN62" i="24"/>
  <c r="DM62" i="24"/>
  <c r="DL62" i="24"/>
  <c r="DK62" i="24"/>
  <c r="DJ62" i="24"/>
  <c r="DI62" i="24"/>
  <c r="DH62" i="24"/>
  <c r="DG62" i="24"/>
  <c r="DF62" i="24"/>
  <c r="DE62" i="24"/>
  <c r="DD62" i="24"/>
  <c r="DC62" i="24"/>
  <c r="DB62" i="24"/>
  <c r="DA62" i="24"/>
  <c r="CZ62" i="24"/>
  <c r="CY62" i="24"/>
  <c r="CX62" i="24"/>
  <c r="CW62" i="24"/>
  <c r="CV62" i="24"/>
  <c r="CU62" i="24"/>
  <c r="CT62" i="24"/>
  <c r="CS62" i="24"/>
  <c r="CR62" i="24"/>
  <c r="CQ62" i="24"/>
  <c r="CP62" i="24"/>
  <c r="CO62" i="24"/>
  <c r="CN62" i="24"/>
  <c r="CM62" i="24"/>
  <c r="CL62" i="24"/>
  <c r="CK62" i="24"/>
  <c r="CJ62" i="24"/>
  <c r="CI62" i="24"/>
  <c r="CH62" i="24"/>
  <c r="CG62" i="24"/>
  <c r="CF62" i="24"/>
  <c r="CE62" i="24"/>
  <c r="CD62" i="24"/>
  <c r="CC62" i="24"/>
  <c r="CB62" i="24"/>
  <c r="CA62" i="24"/>
  <c r="BZ62" i="24"/>
  <c r="BY62" i="24"/>
  <c r="BX62" i="24"/>
  <c r="BW62" i="24"/>
  <c r="BV62" i="24"/>
  <c r="BU62" i="24"/>
  <c r="BT62" i="24"/>
  <c r="BS62" i="24"/>
  <c r="BR62" i="24"/>
  <c r="BQ62" i="24"/>
  <c r="BP62" i="24"/>
  <c r="BO62" i="24"/>
  <c r="BN62" i="24"/>
  <c r="BM62" i="24"/>
  <c r="BL62" i="24"/>
  <c r="BK62" i="24"/>
  <c r="BJ62" i="24"/>
  <c r="BI62" i="24"/>
  <c r="BH62" i="24"/>
  <c r="BG62" i="24"/>
  <c r="BF62" i="24"/>
  <c r="BE62" i="24"/>
  <c r="BD62" i="24"/>
  <c r="BC62" i="24"/>
  <c r="BB62" i="24"/>
  <c r="BA62" i="24"/>
  <c r="AZ62" i="24"/>
  <c r="AY62" i="24"/>
  <c r="AX62" i="24"/>
  <c r="AW62" i="24"/>
  <c r="AV62" i="24"/>
  <c r="AU62" i="24"/>
  <c r="AT62" i="24"/>
  <c r="AS62" i="24"/>
  <c r="AR62" i="24"/>
  <c r="AQ62" i="24"/>
  <c r="AP62"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DY56" i="22"/>
  <c r="DX56" i="22"/>
  <c r="DW56" i="22"/>
  <c r="DV56" i="22"/>
  <c r="DU56" i="22"/>
  <c r="DT56" i="22"/>
  <c r="DS56" i="22"/>
  <c r="DR56" i="22"/>
  <c r="DQ56" i="22"/>
  <c r="DP56" i="22"/>
  <c r="DO56" i="22"/>
  <c r="DN56" i="22"/>
  <c r="DM56" i="22"/>
  <c r="DL56" i="22"/>
  <c r="DK56" i="22"/>
  <c r="DJ56" i="22"/>
  <c r="DI56" i="22"/>
  <c r="DH56" i="22"/>
  <c r="DG56" i="22"/>
  <c r="DF56" i="22"/>
  <c r="DE56" i="22"/>
  <c r="DD56" i="22"/>
  <c r="DC56" i="22"/>
  <c r="DB56" i="22"/>
  <c r="DA56" i="22"/>
  <c r="CZ56" i="22"/>
  <c r="CY56" i="22"/>
  <c r="CX56" i="22"/>
  <c r="CW56" i="22"/>
  <c r="CV56" i="22"/>
  <c r="CU56" i="22"/>
  <c r="CT56" i="22"/>
  <c r="CS56" i="22"/>
  <c r="CR56" i="22"/>
  <c r="CQ56" i="22"/>
  <c r="CP56" i="22"/>
  <c r="CO56" i="22"/>
  <c r="CN56" i="22"/>
  <c r="CM56" i="22"/>
  <c r="CL56" i="22"/>
  <c r="CK56" i="22"/>
  <c r="CJ56" i="22"/>
  <c r="CI56" i="22"/>
  <c r="CH56" i="22"/>
  <c r="CG56" i="22"/>
  <c r="CF56" i="22"/>
  <c r="CE56" i="22"/>
  <c r="CD56" i="22"/>
  <c r="CC56" i="22"/>
  <c r="CB56" i="22"/>
  <c r="CA56" i="22"/>
  <c r="BZ56" i="22"/>
  <c r="BY56" i="22"/>
  <c r="BX56" i="22"/>
  <c r="BW56" i="22"/>
  <c r="BV56" i="22"/>
  <c r="BU56" i="22"/>
  <c r="BT56" i="22"/>
  <c r="BS56" i="22"/>
  <c r="BR56" i="22"/>
  <c r="BQ56" i="22"/>
  <c r="BP56" i="22"/>
  <c r="BO56" i="22"/>
  <c r="BN56" i="22"/>
  <c r="BM56" i="22"/>
  <c r="BL56" i="22"/>
  <c r="BK56" i="22"/>
  <c r="BJ56" i="22"/>
  <c r="BI56" i="22"/>
  <c r="BH56" i="22"/>
  <c r="BG56" i="22"/>
  <c r="BF56" i="22"/>
  <c r="BE56" i="22"/>
  <c r="BD56" i="22"/>
  <c r="BC56"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DY55" i="17"/>
  <c r="DX55" i="17"/>
  <c r="DW55" i="17"/>
  <c r="DV55" i="17"/>
  <c r="DU55" i="17"/>
  <c r="DT55" i="17"/>
  <c r="DS55" i="17"/>
  <c r="DR55" i="17"/>
  <c r="DQ55" i="17"/>
  <c r="DP55" i="17"/>
  <c r="DO55" i="17"/>
  <c r="DN55" i="17"/>
  <c r="DM55" i="17"/>
  <c r="DL55" i="17"/>
  <c r="DK55" i="17"/>
  <c r="DJ55" i="17"/>
  <c r="DI55" i="17"/>
  <c r="DH55" i="17"/>
  <c r="DG55" i="17"/>
  <c r="DF55" i="17"/>
  <c r="DE55" i="17"/>
  <c r="DD55" i="17"/>
  <c r="DC55" i="17"/>
  <c r="DB55" i="17"/>
  <c r="DA55" i="17"/>
  <c r="CZ55" i="17"/>
  <c r="CY55" i="17"/>
  <c r="CX55" i="17"/>
  <c r="CW55" i="17"/>
  <c r="CV55" i="17"/>
  <c r="CU55" i="17"/>
  <c r="CT55" i="17"/>
  <c r="CS55" i="17"/>
  <c r="CR55" i="17"/>
  <c r="CQ55" i="17"/>
  <c r="CP55" i="17"/>
  <c r="CO55" i="17"/>
  <c r="CN55" i="17"/>
  <c r="CM55" i="17"/>
  <c r="CL55" i="17"/>
  <c r="CK55" i="17"/>
  <c r="CJ55" i="17"/>
  <c r="CI55" i="17"/>
  <c r="CH55" i="17"/>
  <c r="CG55"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DY72" i="21"/>
  <c r="DX72" i="21"/>
  <c r="DW72" i="21"/>
  <c r="DV72" i="21"/>
  <c r="DU72" i="21"/>
  <c r="DT72" i="21"/>
  <c r="DS72" i="21"/>
  <c r="DR72" i="21"/>
  <c r="DQ72" i="21"/>
  <c r="DP72" i="21"/>
  <c r="DO72" i="21"/>
  <c r="DN72" i="21"/>
  <c r="DM72" i="21"/>
  <c r="DL72" i="21"/>
  <c r="DK72" i="21"/>
  <c r="DJ72" i="21"/>
  <c r="DI72" i="21"/>
  <c r="DH72" i="21"/>
  <c r="DG72" i="21"/>
  <c r="DF72" i="21"/>
  <c r="DE72" i="21"/>
  <c r="DD72" i="21"/>
  <c r="DC72" i="21"/>
  <c r="DB72" i="21"/>
  <c r="DA72" i="21"/>
  <c r="CZ72" i="21"/>
  <c r="CY72" i="21"/>
  <c r="CX72" i="21"/>
  <c r="CW72" i="21"/>
  <c r="CV72" i="21"/>
  <c r="CU72" i="21"/>
  <c r="CT72" i="21"/>
  <c r="CS72" i="21"/>
  <c r="CR72" i="21"/>
  <c r="CQ72" i="21"/>
  <c r="CP72" i="21"/>
  <c r="CO72" i="21"/>
  <c r="CN72" i="21"/>
  <c r="CM72" i="21"/>
  <c r="CL72" i="21"/>
  <c r="CK72" i="21"/>
  <c r="CJ72" i="21"/>
  <c r="CI72" i="21"/>
  <c r="CH72" i="21"/>
  <c r="CG72" i="21"/>
  <c r="CF72" i="21"/>
  <c r="CE72" i="21"/>
  <c r="CD72" i="21"/>
  <c r="CC72" i="21"/>
  <c r="CB72" i="21"/>
  <c r="CA72" i="21"/>
  <c r="BZ72" i="21"/>
  <c r="BY72" i="21"/>
  <c r="BX72" i="21"/>
  <c r="BW72" i="21"/>
  <c r="BV72" i="21"/>
  <c r="BU72" i="21"/>
  <c r="BT72" i="21"/>
  <c r="BS72" i="21"/>
  <c r="BR72" i="21"/>
  <c r="BQ72" i="21"/>
  <c r="BP72" i="21"/>
  <c r="BO72" i="21"/>
  <c r="BN72" i="21"/>
  <c r="BM72" i="21"/>
  <c r="BL72" i="21"/>
  <c r="BK72" i="21"/>
  <c r="BJ72" i="21"/>
  <c r="BI72" i="21"/>
  <c r="BH72" i="21"/>
  <c r="BG72" i="21"/>
  <c r="BF72" i="21"/>
  <c r="BE72" i="21"/>
  <c r="BD72" i="21"/>
  <c r="BC72" i="21"/>
  <c r="BB72" i="21"/>
  <c r="BA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DY71" i="16"/>
  <c r="DX71" i="16"/>
  <c r="DW71" i="16"/>
  <c r="DV71" i="16"/>
  <c r="DU71" i="16"/>
  <c r="DT71" i="16"/>
  <c r="DS71" i="16"/>
  <c r="DR71" i="16"/>
  <c r="DQ71" i="16"/>
  <c r="DP71" i="16"/>
  <c r="DO71" i="16"/>
  <c r="DN71" i="16"/>
  <c r="DM71" i="16"/>
  <c r="DL71" i="16"/>
  <c r="DK71" i="16"/>
  <c r="DJ71" i="16"/>
  <c r="DI71" i="16"/>
  <c r="DH71" i="16"/>
  <c r="DG71" i="16"/>
  <c r="DF71" i="16"/>
  <c r="DE71" i="16"/>
  <c r="DD71" i="16"/>
  <c r="DC71" i="16"/>
  <c r="DB71" i="16"/>
  <c r="DA71" i="16"/>
  <c r="CZ71" i="16"/>
  <c r="CY71" i="16"/>
  <c r="CX71"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DY73" i="15"/>
  <c r="DX73" i="15"/>
  <c r="DW73" i="15"/>
  <c r="DV73" i="15"/>
  <c r="DU73" i="15"/>
  <c r="DT73" i="15"/>
  <c r="DS73" i="15"/>
  <c r="DR73" i="15"/>
  <c r="DQ73" i="15"/>
  <c r="DP73" i="15"/>
  <c r="DO73" i="15"/>
  <c r="DN73" i="15"/>
  <c r="DM73" i="15"/>
  <c r="DL73" i="15"/>
  <c r="DK73" i="15"/>
  <c r="DJ73" i="15"/>
  <c r="DI73" i="15"/>
  <c r="DH73" i="15"/>
  <c r="DG73" i="15"/>
  <c r="DF73" i="15"/>
  <c r="DE73" i="15"/>
  <c r="DD73" i="15"/>
  <c r="DC73" i="15"/>
  <c r="DB73" i="15"/>
  <c r="DA73" i="15"/>
  <c r="CZ73" i="15"/>
  <c r="CY73" i="15"/>
  <c r="CX73" i="15"/>
  <c r="CW73" i="15"/>
  <c r="CV73" i="15"/>
  <c r="CU73" i="15"/>
  <c r="CT73" i="15"/>
  <c r="CS73" i="15"/>
  <c r="CR73" i="15"/>
  <c r="CQ73" i="15"/>
  <c r="CP73" i="15"/>
  <c r="CO73" i="15"/>
  <c r="CN73" i="15"/>
  <c r="CM73" i="15"/>
  <c r="CL73" i="15"/>
  <c r="CK73" i="15"/>
  <c r="CJ73" i="15"/>
  <c r="CI73" i="15"/>
  <c r="CH73" i="15"/>
  <c r="CG73" i="15"/>
  <c r="CF73" i="15"/>
  <c r="CE73" i="15"/>
  <c r="CD73" i="15"/>
  <c r="CC73" i="15"/>
  <c r="CB73" i="15"/>
  <c r="CA73" i="15"/>
  <c r="BZ73" i="15"/>
  <c r="BY73" i="15"/>
  <c r="BX73" i="15"/>
  <c r="BW73" i="15"/>
  <c r="BV73" i="15"/>
  <c r="BU73" i="15"/>
  <c r="BT73" i="15"/>
  <c r="BS73" i="15"/>
  <c r="BR73" i="15"/>
  <c r="BQ73" i="15"/>
  <c r="BP73" i="15"/>
  <c r="BO73" i="15"/>
  <c r="BN73" i="15"/>
  <c r="BM73" i="15"/>
  <c r="BL73" i="15"/>
  <c r="BK73" i="15"/>
  <c r="BJ73" i="15"/>
  <c r="BI73" i="15"/>
  <c r="BH73" i="15"/>
  <c r="BG73" i="15"/>
  <c r="BF73" i="15"/>
  <c r="BE73" i="15"/>
  <c r="BD73" i="15"/>
  <c r="BC73" i="15"/>
  <c r="BB73" i="15"/>
  <c r="BA73" i="15"/>
  <c r="AZ73" i="15"/>
  <c r="AY73" i="15"/>
  <c r="AX73" i="15"/>
  <c r="AW73" i="15"/>
  <c r="AV73" i="15"/>
  <c r="AU73" i="15"/>
  <c r="AT73" i="15"/>
  <c r="AS73" i="15"/>
  <c r="AR73" i="15"/>
  <c r="AQ73" i="15"/>
  <c r="AP73"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DY71" i="18"/>
  <c r="DX71" i="18"/>
  <c r="DW71" i="18"/>
  <c r="DV71" i="18"/>
  <c r="DU71" i="18"/>
  <c r="DT71" i="18"/>
  <c r="DS71" i="18"/>
  <c r="DR71" i="18"/>
  <c r="DQ71" i="18"/>
  <c r="DP71" i="18"/>
  <c r="DO71" i="18"/>
  <c r="DN71" i="18"/>
  <c r="DM71" i="18"/>
  <c r="DL71" i="18"/>
  <c r="DK71" i="18"/>
  <c r="DJ71" i="18"/>
  <c r="DI71" i="18"/>
  <c r="DH71" i="18"/>
  <c r="DG71" i="18"/>
  <c r="DF71" i="18"/>
  <c r="DE71" i="18"/>
  <c r="DD71" i="18"/>
  <c r="DC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DY50" i="19"/>
  <c r="DX50" i="19"/>
  <c r="DW50" i="19"/>
  <c r="DV50" i="19"/>
  <c r="DU50" i="19"/>
  <c r="DT50" i="19"/>
  <c r="DS50" i="19"/>
  <c r="DR50" i="19"/>
  <c r="DQ50" i="19"/>
  <c r="DP50" i="19"/>
  <c r="DO50" i="19"/>
  <c r="DN50" i="19"/>
  <c r="DM50" i="19"/>
  <c r="DL50" i="19"/>
  <c r="DK50" i="19"/>
  <c r="DJ50" i="19"/>
  <c r="DI50" i="19"/>
  <c r="DH50" i="19"/>
  <c r="DG50" i="19"/>
  <c r="DF50" i="19"/>
  <c r="DE50" i="19"/>
  <c r="DD50" i="19"/>
  <c r="DC50" i="19"/>
  <c r="DB50" i="19"/>
  <c r="DA50" i="19"/>
  <c r="CZ50" i="19"/>
  <c r="CY50" i="19"/>
  <c r="CX50" i="19"/>
  <c r="CW50" i="19"/>
  <c r="CV50" i="19"/>
  <c r="CU50" i="19"/>
  <c r="CT50" i="19"/>
  <c r="CS50" i="19"/>
  <c r="CR50" i="19"/>
  <c r="CQ50" i="19"/>
  <c r="CP50" i="19"/>
  <c r="CO50" i="19"/>
  <c r="CN50" i="19"/>
  <c r="CM50" i="19"/>
  <c r="CL50" i="19"/>
  <c r="CK50" i="19"/>
  <c r="CJ50" i="19"/>
  <c r="CI50" i="19"/>
  <c r="CH50" i="19"/>
  <c r="CG50" i="19"/>
  <c r="CF50" i="19"/>
  <c r="CE50" i="19"/>
  <c r="CD50" i="19"/>
  <c r="CC50" i="19"/>
  <c r="CB50" i="19"/>
  <c r="CA50" i="19"/>
  <c r="BZ50" i="19"/>
  <c r="BY50" i="19"/>
  <c r="BX50" i="19"/>
  <c r="BW50" i="19"/>
  <c r="BV50" i="19"/>
  <c r="BU50" i="19"/>
  <c r="BT50" i="19"/>
  <c r="BS50" i="19"/>
  <c r="BR50" i="19"/>
  <c r="BQ50" i="19"/>
  <c r="BP50" i="19"/>
  <c r="BO50" i="19"/>
  <c r="BN50" i="19"/>
  <c r="BM50" i="19"/>
  <c r="BL50" i="19"/>
  <c r="BK50" i="19"/>
  <c r="BJ50" i="19"/>
  <c r="BI50" i="19"/>
  <c r="BH50" i="19"/>
  <c r="BG50" i="19"/>
  <c r="BF50" i="19"/>
  <c r="BE50" i="19"/>
  <c r="BD50" i="19"/>
  <c r="BC50" i="19"/>
  <c r="BB50" i="19"/>
  <c r="BA50" i="19"/>
  <c r="AZ50" i="19"/>
  <c r="AY50" i="19"/>
  <c r="AX50" i="19"/>
  <c r="AW50" i="19"/>
  <c r="AV50" i="19"/>
  <c r="AU50" i="19"/>
  <c r="AT50" i="19"/>
  <c r="AS50" i="19"/>
  <c r="AR50" i="19"/>
  <c r="AQ50" i="19"/>
  <c r="AP50" i="19"/>
  <c r="AO50" i="19"/>
  <c r="AN50" i="19"/>
  <c r="AM50"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J66" i="21"/>
  <c r="K31" i="26" l="1"/>
  <c r="J99" i="26"/>
  <c r="P99" i="26"/>
  <c r="CD28" i="26"/>
  <c r="M99" i="26"/>
  <c r="AT28" i="26"/>
  <c r="R99" i="26"/>
  <c r="DB28" i="26"/>
  <c r="K99" i="26"/>
  <c r="V28" i="26"/>
  <c r="BF31" i="26"/>
  <c r="N101" i="26" s="1"/>
  <c r="DR31" i="26"/>
  <c r="BJ31" i="26"/>
  <c r="DV31" i="26"/>
  <c r="CM31" i="26"/>
  <c r="BO31" i="26"/>
  <c r="BQ31" i="26"/>
  <c r="CJ31" i="26"/>
  <c r="DG31" i="26"/>
  <c r="AF31" i="26"/>
  <c r="DJ31" i="26"/>
  <c r="AV31" i="26"/>
  <c r="BM31" i="26"/>
  <c r="DY31" i="26"/>
  <c r="BN31" i="26"/>
  <c r="BR31" i="26"/>
  <c r="O101" i="26" s="1"/>
  <c r="CY31" i="26"/>
  <c r="CA31" i="26"/>
  <c r="DD31" i="26"/>
  <c r="DW31" i="26"/>
  <c r="L31" i="26"/>
  <c r="BS31" i="26"/>
  <c r="BU31" i="26"/>
  <c r="BZ31" i="26"/>
  <c r="M31" i="26"/>
  <c r="DL31" i="26"/>
  <c r="CW31" i="26"/>
  <c r="DT31" i="26"/>
  <c r="P31" i="26"/>
  <c r="DS31" i="26"/>
  <c r="CO31" i="26"/>
  <c r="DK31" i="26"/>
  <c r="V31" i="26"/>
  <c r="K101" i="26" s="1"/>
  <c r="AA31" i="26"/>
  <c r="DX31" i="26"/>
  <c r="CZ31" i="26"/>
  <c r="AJ31" i="26"/>
  <c r="CV31" i="26"/>
  <c r="CK31" i="26"/>
  <c r="Z31" i="26"/>
  <c r="CL31" i="26"/>
  <c r="AD31" i="26"/>
  <c r="CP31" i="26"/>
  <c r="Q101" i="26" s="1"/>
  <c r="AM31" i="26"/>
  <c r="DM31" i="26"/>
  <c r="AR31" i="26"/>
  <c r="AS31" i="26"/>
  <c r="BK31" i="26"/>
  <c r="DO31" i="26"/>
  <c r="BT31" i="26"/>
  <c r="DE31" i="26"/>
  <c r="CS31" i="26"/>
  <c r="AH31" i="26"/>
  <c r="L101" i="26" s="1"/>
  <c r="CT31" i="26"/>
  <c r="AL31" i="26"/>
  <c r="S31" i="26"/>
  <c r="AK31" i="26"/>
  <c r="BI31" i="26"/>
  <c r="T31" i="26"/>
  <c r="AP31" i="26"/>
  <c r="DB31" i="26"/>
  <c r="R101" i="26" s="1"/>
  <c r="AT31" i="26"/>
  <c r="M101" i="26" s="1"/>
  <c r="BL31" i="26"/>
  <c r="AN31" i="26"/>
  <c r="BD31" i="26"/>
  <c r="BX31" i="26"/>
  <c r="CU31" i="26"/>
  <c r="K79" i="29"/>
  <c r="K78" i="29"/>
  <c r="K80" i="29"/>
  <c r="K81" i="29"/>
  <c r="K77" i="29"/>
  <c r="L19" i="29"/>
  <c r="M5" i="29"/>
  <c r="M73" i="29" s="1"/>
  <c r="AW5" i="29"/>
  <c r="AW73" i="29" s="1"/>
  <c r="AV19" i="29"/>
  <c r="W5" i="26"/>
  <c r="W68" i="26"/>
  <c r="AI68" i="26" s="1"/>
  <c r="AU68" i="26" s="1"/>
  <c r="BG68" i="26" s="1"/>
  <c r="BS68" i="26" s="1"/>
  <c r="CE68" i="26" s="1"/>
  <c r="CQ68" i="26" s="1"/>
  <c r="DC68" i="26" s="1"/>
  <c r="DO68" i="26" s="1"/>
  <c r="L68" i="26"/>
  <c r="J152" i="1"/>
  <c r="J101" i="26" l="1"/>
  <c r="L80" i="29"/>
  <c r="L79" i="29"/>
  <c r="L77" i="29"/>
  <c r="L81" i="29"/>
  <c r="L78" i="29"/>
  <c r="N5" i="29"/>
  <c r="N73" i="29" s="1"/>
  <c r="M19" i="29"/>
  <c r="AX5" i="29"/>
  <c r="AX73" i="29" s="1"/>
  <c r="AW19" i="29"/>
  <c r="X5" i="26"/>
  <c r="M68" i="26"/>
  <c r="X68" i="26"/>
  <c r="M78" i="29" l="1"/>
  <c r="N19" i="29"/>
  <c r="O5" i="29"/>
  <c r="O73" i="29" s="1"/>
  <c r="M79" i="29"/>
  <c r="M80" i="29"/>
  <c r="M77" i="29"/>
  <c r="M81" i="29"/>
  <c r="AX19" i="29"/>
  <c r="AY5" i="29"/>
  <c r="AY73" i="29" s="1"/>
  <c r="Y5" i="26"/>
  <c r="AJ68" i="26"/>
  <c r="N68" i="26"/>
  <c r="Y68" i="26"/>
  <c r="N77" i="29" l="1"/>
  <c r="N80" i="29"/>
  <c r="N79" i="29"/>
  <c r="N78" i="29"/>
  <c r="P5" i="29"/>
  <c r="P73" i="29" s="1"/>
  <c r="O19" i="29"/>
  <c r="N81" i="29"/>
  <c r="AY19" i="29"/>
  <c r="AZ5" i="29"/>
  <c r="AZ73" i="29" s="1"/>
  <c r="Z5" i="26"/>
  <c r="AK68" i="26"/>
  <c r="AV68" i="26"/>
  <c r="O68" i="26"/>
  <c r="Z68" i="26"/>
  <c r="O77" i="29" l="1"/>
  <c r="Q5" i="29"/>
  <c r="Q73" i="29" s="1"/>
  <c r="P19" i="29"/>
  <c r="O78" i="29"/>
  <c r="O79" i="29"/>
  <c r="O80" i="29"/>
  <c r="O81" i="29"/>
  <c r="AZ19" i="29"/>
  <c r="BA5" i="29"/>
  <c r="BA73" i="29" s="1"/>
  <c r="AA5" i="26"/>
  <c r="AL68" i="26"/>
  <c r="BH68" i="26"/>
  <c r="AW68" i="26"/>
  <c r="P68" i="26"/>
  <c r="AA68" i="26"/>
  <c r="P77" i="29" l="1"/>
  <c r="P81" i="29"/>
  <c r="P80" i="29"/>
  <c r="P79" i="29"/>
  <c r="P78" i="29"/>
  <c r="Q19" i="29"/>
  <c r="R5" i="29"/>
  <c r="R73" i="29" s="1"/>
  <c r="BB5" i="29"/>
  <c r="BB73" i="29" s="1"/>
  <c r="BA19" i="29"/>
  <c r="AB5" i="26"/>
  <c r="BI68" i="26"/>
  <c r="BT68" i="26"/>
  <c r="AM68" i="26"/>
  <c r="AX68" i="26"/>
  <c r="Q68" i="26"/>
  <c r="AB68" i="26"/>
  <c r="DY69" i="24"/>
  <c r="DX69" i="24"/>
  <c r="DW69" i="24"/>
  <c r="DV69" i="24"/>
  <c r="DU69" i="24"/>
  <c r="DT69" i="24"/>
  <c r="DS69" i="24"/>
  <c r="DR69" i="24"/>
  <c r="DQ69" i="24"/>
  <c r="DP69" i="24"/>
  <c r="DO69" i="24"/>
  <c r="DN69" i="24"/>
  <c r="DM69" i="24"/>
  <c r="DL69" i="24"/>
  <c r="DK69" i="24"/>
  <c r="DJ69" i="24"/>
  <c r="DI69" i="24"/>
  <c r="DH69" i="24"/>
  <c r="DG69" i="24"/>
  <c r="DF69" i="24"/>
  <c r="DE69" i="24"/>
  <c r="DD69" i="24"/>
  <c r="DC69" i="24"/>
  <c r="DB69" i="24"/>
  <c r="DA69" i="24"/>
  <c r="CZ69" i="24"/>
  <c r="CY69" i="24"/>
  <c r="CX69" i="24"/>
  <c r="CW69" i="24"/>
  <c r="CV69" i="24"/>
  <c r="CU69" i="24"/>
  <c r="CT69" i="24"/>
  <c r="CS69" i="24"/>
  <c r="CR69" i="24"/>
  <c r="CQ69" i="24"/>
  <c r="CP69" i="24"/>
  <c r="CO69" i="24"/>
  <c r="CN69" i="24"/>
  <c r="CM69" i="24"/>
  <c r="CL69" i="24"/>
  <c r="CK69" i="24"/>
  <c r="CJ69" i="24"/>
  <c r="CI69" i="24"/>
  <c r="CH69" i="24"/>
  <c r="CG69" i="24"/>
  <c r="CF69" i="24"/>
  <c r="CE69" i="24"/>
  <c r="CD69" i="24"/>
  <c r="CC69" i="24"/>
  <c r="CB69" i="24"/>
  <c r="CA69" i="24"/>
  <c r="BZ69" i="24"/>
  <c r="BY69" i="24"/>
  <c r="BX69" i="24"/>
  <c r="BW69" i="24"/>
  <c r="BV69" i="24"/>
  <c r="BU69" i="24"/>
  <c r="BT69" i="24"/>
  <c r="BS69" i="24"/>
  <c r="BR69" i="24"/>
  <c r="BQ69" i="24"/>
  <c r="BP69" i="24"/>
  <c r="BO69" i="24"/>
  <c r="BN69" i="24"/>
  <c r="BM69" i="24"/>
  <c r="BL69" i="24"/>
  <c r="BK69" i="24"/>
  <c r="BJ69" i="24"/>
  <c r="BI69" i="24"/>
  <c r="BH69" i="24"/>
  <c r="BG69" i="24"/>
  <c r="BF69" i="24"/>
  <c r="BE69" i="24"/>
  <c r="BD69" i="24"/>
  <c r="BC69" i="24"/>
  <c r="BB69"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E43" i="24"/>
  <c r="E40" i="24"/>
  <c r="E37" i="24"/>
  <c r="E34" i="24"/>
  <c r="DY24" i="24"/>
  <c r="DX24" i="24"/>
  <c r="DW24" i="24"/>
  <c r="DV24" i="24"/>
  <c r="DU24" i="24"/>
  <c r="DT24" i="24"/>
  <c r="DS24" i="24"/>
  <c r="DR24" i="24"/>
  <c r="DQ24" i="24"/>
  <c r="DP24" i="24"/>
  <c r="DO24" i="24"/>
  <c r="DN24" i="24"/>
  <c r="DM24" i="24"/>
  <c r="DL24" i="24"/>
  <c r="DK24" i="24"/>
  <c r="DJ24" i="24"/>
  <c r="DI24" i="24"/>
  <c r="DH24" i="24"/>
  <c r="DG24" i="24"/>
  <c r="DF24" i="24"/>
  <c r="DE24" i="24"/>
  <c r="DD24" i="24"/>
  <c r="DC24" i="24"/>
  <c r="DB24" i="24"/>
  <c r="DA24" i="24"/>
  <c r="CZ24" i="24"/>
  <c r="CY24" i="24"/>
  <c r="CX24" i="24"/>
  <c r="CW24" i="24"/>
  <c r="CV24" i="24"/>
  <c r="CU24" i="24"/>
  <c r="CT24" i="24"/>
  <c r="CS24" i="24"/>
  <c r="CR24" i="24"/>
  <c r="CQ24" i="24"/>
  <c r="CP24" i="24"/>
  <c r="CO24" i="24"/>
  <c r="CN24" i="24"/>
  <c r="CM24" i="24"/>
  <c r="CL24" i="24"/>
  <c r="CK24" i="24"/>
  <c r="CJ24" i="24"/>
  <c r="CI24" i="24"/>
  <c r="CH24" i="24"/>
  <c r="CG24" i="24"/>
  <c r="CF24" i="24"/>
  <c r="CE24" i="24"/>
  <c r="CD24" i="24"/>
  <c r="CC24" i="24"/>
  <c r="CB24" i="24"/>
  <c r="CA24" i="24"/>
  <c r="BZ24" i="24"/>
  <c r="BY24" i="24"/>
  <c r="BX24" i="24"/>
  <c r="BW24" i="24"/>
  <c r="BV24" i="24"/>
  <c r="BU24" i="24"/>
  <c r="BT24" i="24"/>
  <c r="BS24" i="24"/>
  <c r="BR24" i="24"/>
  <c r="BQ24" i="24"/>
  <c r="BP24" i="24"/>
  <c r="BO24" i="24"/>
  <c r="BN24" i="24"/>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DY15" i="24"/>
  <c r="DX15" i="24"/>
  <c r="DW15" i="24"/>
  <c r="DV15" i="24"/>
  <c r="DU15" i="24"/>
  <c r="DT15" i="24"/>
  <c r="DS15" i="24"/>
  <c r="DR15" i="24"/>
  <c r="DQ15" i="24"/>
  <c r="DP15" i="24"/>
  <c r="DO15" i="24"/>
  <c r="DN15" i="24"/>
  <c r="DM15" i="24"/>
  <c r="DL15" i="24"/>
  <c r="DK15" i="24"/>
  <c r="DJ15" i="24"/>
  <c r="DI15" i="24"/>
  <c r="DH15" i="24"/>
  <c r="DG15" i="24"/>
  <c r="DF15" i="24"/>
  <c r="DE15" i="24"/>
  <c r="DD15" i="24"/>
  <c r="DC15" i="24"/>
  <c r="DB15" i="24"/>
  <c r="DA15" i="24"/>
  <c r="CZ15" i="24"/>
  <c r="CY15" i="24"/>
  <c r="CX15" i="24"/>
  <c r="CW15" i="24"/>
  <c r="CV15" i="24"/>
  <c r="CU15" i="24"/>
  <c r="CT15" i="24"/>
  <c r="CS15" i="24"/>
  <c r="CR15" i="24"/>
  <c r="CQ15" i="24"/>
  <c r="CP15" i="24"/>
  <c r="CO15" i="24"/>
  <c r="CN15" i="24"/>
  <c r="CM15" i="24"/>
  <c r="CL15" i="24"/>
  <c r="CK15" i="24"/>
  <c r="CJ15" i="24"/>
  <c r="CI15" i="24"/>
  <c r="CH15" i="24"/>
  <c r="CG15" i="24"/>
  <c r="CF15" i="24"/>
  <c r="CE15" i="24"/>
  <c r="CD15" i="24"/>
  <c r="CC15" i="24"/>
  <c r="CB15" i="24"/>
  <c r="CA15" i="24"/>
  <c r="BZ15" i="24"/>
  <c r="BY15" i="24"/>
  <c r="BX15" i="24"/>
  <c r="BW15" i="24"/>
  <c r="BV15" i="24"/>
  <c r="BU15" i="24"/>
  <c r="BT15" i="24"/>
  <c r="BS15" i="24"/>
  <c r="BR15" i="24"/>
  <c r="BQ15" i="24"/>
  <c r="BP15" i="24"/>
  <c r="BO15" i="24"/>
  <c r="BN15" i="24"/>
  <c r="BM15" i="24"/>
  <c r="BL15"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G24" i="24"/>
  <c r="E22" i="24"/>
  <c r="E20" i="24"/>
  <c r="F15" i="24"/>
  <c r="E10" i="24"/>
  <c r="DY60" i="24"/>
  <c r="DX60" i="24"/>
  <c r="DW60" i="24"/>
  <c r="DV60" i="24"/>
  <c r="DU60" i="24"/>
  <c r="DT60" i="24"/>
  <c r="DS60" i="24"/>
  <c r="DR60" i="24"/>
  <c r="DQ60" i="24"/>
  <c r="DP60" i="24"/>
  <c r="DO60" i="24"/>
  <c r="DN60" i="24"/>
  <c r="DM60" i="24"/>
  <c r="DL60" i="24"/>
  <c r="DK60" i="24"/>
  <c r="DJ60" i="24"/>
  <c r="DI60" i="24"/>
  <c r="DH60" i="24"/>
  <c r="DG60" i="24"/>
  <c r="DF60" i="24"/>
  <c r="DE60" i="24"/>
  <c r="DD60" i="24"/>
  <c r="DC60" i="24"/>
  <c r="DB60" i="24"/>
  <c r="DA60" i="24"/>
  <c r="CZ60" i="24"/>
  <c r="CY60" i="24"/>
  <c r="CX60" i="24"/>
  <c r="CW60" i="24"/>
  <c r="CV60" i="24"/>
  <c r="CU60" i="24"/>
  <c r="CT60" i="24"/>
  <c r="CS60" i="24"/>
  <c r="CR60" i="24"/>
  <c r="CQ60" i="24"/>
  <c r="CP60" i="24"/>
  <c r="CO60" i="24"/>
  <c r="CN60" i="24"/>
  <c r="CM60" i="24"/>
  <c r="CL60" i="24"/>
  <c r="CK60" i="24"/>
  <c r="CJ60" i="24"/>
  <c r="CI60" i="24"/>
  <c r="CH60" i="24"/>
  <c r="CG60" i="24"/>
  <c r="CF60" i="24"/>
  <c r="CE60" i="24"/>
  <c r="CD60" i="24"/>
  <c r="CC60" i="24"/>
  <c r="CB60" i="24"/>
  <c r="CA60" i="24"/>
  <c r="BZ60" i="24"/>
  <c r="BY60" i="24"/>
  <c r="BX60" i="24"/>
  <c r="BW60" i="24"/>
  <c r="BV60" i="24"/>
  <c r="BU60" i="24"/>
  <c r="BT60" i="24"/>
  <c r="BS60" i="24"/>
  <c r="BR60" i="24"/>
  <c r="BQ60" i="24"/>
  <c r="BP60" i="24"/>
  <c r="BO60" i="24"/>
  <c r="BN60" i="24"/>
  <c r="BM60" i="24"/>
  <c r="BL60" i="24"/>
  <c r="BK60" i="24"/>
  <c r="BJ60" i="24"/>
  <c r="BI60" i="24"/>
  <c r="BH60" i="24"/>
  <c r="BG60" i="24"/>
  <c r="BF60" i="24"/>
  <c r="BE60" i="24"/>
  <c r="BD60" i="24"/>
  <c r="BC60" i="24"/>
  <c r="BB60" i="24"/>
  <c r="BA60" i="24"/>
  <c r="AZ60" i="24"/>
  <c r="AY60" i="24"/>
  <c r="AX60" i="24"/>
  <c r="AW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DY73" i="24"/>
  <c r="DX73" i="24"/>
  <c r="DW73" i="24"/>
  <c r="DV73" i="24"/>
  <c r="DU73" i="24"/>
  <c r="DT73" i="24"/>
  <c r="DS73" i="24"/>
  <c r="DR73" i="24"/>
  <c r="DQ73" i="24"/>
  <c r="DP73" i="24"/>
  <c r="DO73" i="24"/>
  <c r="DN73" i="24"/>
  <c r="DM73" i="24"/>
  <c r="DL73" i="24"/>
  <c r="DK73" i="24"/>
  <c r="DJ73" i="24"/>
  <c r="DI73" i="24"/>
  <c r="DH73" i="24"/>
  <c r="DG73" i="24"/>
  <c r="DF73" i="24"/>
  <c r="DE73" i="24"/>
  <c r="DD73" i="24"/>
  <c r="DC73" i="24"/>
  <c r="DB73" i="24"/>
  <c r="DA73" i="24"/>
  <c r="CZ73" i="24"/>
  <c r="CY73" i="24"/>
  <c r="CX73" i="24"/>
  <c r="CW73" i="24"/>
  <c r="CV73" i="24"/>
  <c r="CU73" i="24"/>
  <c r="CT73" i="24"/>
  <c r="CS73" i="24"/>
  <c r="CR73" i="24"/>
  <c r="CQ73" i="24"/>
  <c r="CP73" i="24"/>
  <c r="CO73" i="24"/>
  <c r="CN73" i="24"/>
  <c r="CM73" i="24"/>
  <c r="CL73" i="24"/>
  <c r="CK73" i="24"/>
  <c r="CJ73" i="24"/>
  <c r="CI73" i="24"/>
  <c r="CH73" i="24"/>
  <c r="CG73" i="24"/>
  <c r="CF73" i="24"/>
  <c r="CE73" i="24"/>
  <c r="CD73" i="24"/>
  <c r="CC73" i="24"/>
  <c r="CB73" i="24"/>
  <c r="CA73" i="24"/>
  <c r="BZ73" i="24"/>
  <c r="BY73" i="24"/>
  <c r="BX73" i="24"/>
  <c r="BW73" i="24"/>
  <c r="BV73" i="24"/>
  <c r="BU73" i="24"/>
  <c r="BT73" i="24"/>
  <c r="BS73" i="24"/>
  <c r="BR73" i="24"/>
  <c r="BQ73" i="24"/>
  <c r="BP73" i="24"/>
  <c r="BO73" i="24"/>
  <c r="BN73" i="24"/>
  <c r="BM73" i="24"/>
  <c r="BL73" i="24"/>
  <c r="BK73" i="24"/>
  <c r="BJ73" i="24"/>
  <c r="BI73" i="24"/>
  <c r="BH73" i="24"/>
  <c r="BG73" i="24"/>
  <c r="BF73" i="24"/>
  <c r="BE73" i="24"/>
  <c r="BD73" i="24"/>
  <c r="BC73" i="24"/>
  <c r="BB73" i="24"/>
  <c r="BA73" i="24"/>
  <c r="AZ73" i="24"/>
  <c r="AY73" i="24"/>
  <c r="AX73" i="24"/>
  <c r="AW73" i="24"/>
  <c r="AV73" i="24"/>
  <c r="AU73" i="24"/>
  <c r="AT73" i="24"/>
  <c r="AS73" i="24"/>
  <c r="AR73" i="24"/>
  <c r="AQ73" i="24"/>
  <c r="AP73"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K72" i="24" s="1"/>
  <c r="DY26" i="24"/>
  <c r="DX26" i="24"/>
  <c r="DW26" i="24"/>
  <c r="DV26" i="24"/>
  <c r="DU26" i="24"/>
  <c r="DT26" i="24"/>
  <c r="DS26" i="24"/>
  <c r="DR26" i="24"/>
  <c r="DQ26" i="24"/>
  <c r="DP26" i="24"/>
  <c r="DO26" i="24"/>
  <c r="DN26" i="24"/>
  <c r="DM26" i="24"/>
  <c r="DL26" i="24"/>
  <c r="DK26" i="24"/>
  <c r="DJ26" i="24"/>
  <c r="DI26" i="24"/>
  <c r="DH26" i="24"/>
  <c r="DG26" i="24"/>
  <c r="DF26" i="24"/>
  <c r="DE26" i="24"/>
  <c r="DD26" i="24"/>
  <c r="DC26" i="24"/>
  <c r="DB26" i="24"/>
  <c r="DA26" i="24"/>
  <c r="CZ26" i="24"/>
  <c r="CY26" i="24"/>
  <c r="CX26" i="24"/>
  <c r="CW26" i="24"/>
  <c r="CV26" i="24"/>
  <c r="CU26" i="24"/>
  <c r="CT26" i="24"/>
  <c r="CS26" i="24"/>
  <c r="CR26" i="24"/>
  <c r="CQ26" i="24"/>
  <c r="CP26" i="24"/>
  <c r="CO26" i="24"/>
  <c r="CN26" i="24"/>
  <c r="CM26" i="24"/>
  <c r="CL26" i="24"/>
  <c r="CK26" i="24"/>
  <c r="CJ26" i="24"/>
  <c r="CI26" i="24"/>
  <c r="CH26" i="24"/>
  <c r="CG26" i="24"/>
  <c r="CF26" i="24"/>
  <c r="CE26" i="24"/>
  <c r="CD26" i="24"/>
  <c r="CC26" i="24"/>
  <c r="CB26" i="24"/>
  <c r="CA26" i="24"/>
  <c r="BZ26" i="24"/>
  <c r="BY26" i="24"/>
  <c r="BX26" i="24"/>
  <c r="BW26" i="24"/>
  <c r="BV26" i="24"/>
  <c r="BU26" i="24"/>
  <c r="BT26" i="24"/>
  <c r="BS26" i="24"/>
  <c r="BR26" i="24"/>
  <c r="BQ26" i="24"/>
  <c r="BP26" i="24"/>
  <c r="BO26" i="24"/>
  <c r="BN26" i="24"/>
  <c r="BM26"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AU5" i="24"/>
  <c r="K5" i="24"/>
  <c r="J4" i="24"/>
  <c r="J122" i="1"/>
  <c r="DY52" i="22"/>
  <c r="DX52" i="22"/>
  <c r="DW52" i="22"/>
  <c r="DV52" i="22"/>
  <c r="DU52" i="22"/>
  <c r="DT52" i="22"/>
  <c r="DS52" i="22"/>
  <c r="DR52" i="22"/>
  <c r="DQ52" i="22"/>
  <c r="DP52" i="22"/>
  <c r="DO52" i="22"/>
  <c r="DN52" i="22"/>
  <c r="DM52" i="22"/>
  <c r="DL52" i="22"/>
  <c r="DK52" i="22"/>
  <c r="DJ52" i="22"/>
  <c r="DI52" i="22"/>
  <c r="DH52" i="22"/>
  <c r="DG52" i="22"/>
  <c r="DF52" i="22"/>
  <c r="DE52" i="22"/>
  <c r="DD52" i="22"/>
  <c r="DC52" i="22"/>
  <c r="DB52" i="22"/>
  <c r="DA52" i="22"/>
  <c r="CZ52" i="22"/>
  <c r="CY52" i="22"/>
  <c r="CX52" i="22"/>
  <c r="CW52" i="22"/>
  <c r="CV52" i="22"/>
  <c r="CU52" i="22"/>
  <c r="CT52" i="22"/>
  <c r="CS52" i="22"/>
  <c r="CR52" i="22"/>
  <c r="CQ52" i="22"/>
  <c r="CP52" i="22"/>
  <c r="CO52" i="22"/>
  <c r="CN52" i="22"/>
  <c r="CM52" i="22"/>
  <c r="CL52" i="22"/>
  <c r="CK52" i="22"/>
  <c r="CJ52" i="22"/>
  <c r="CI52" i="22"/>
  <c r="CH52" i="22"/>
  <c r="CG52" i="22"/>
  <c r="CF52" i="22"/>
  <c r="CE52" i="22"/>
  <c r="CD52" i="22"/>
  <c r="CC52" i="22"/>
  <c r="CB52" i="22"/>
  <c r="CA52" i="22"/>
  <c r="BZ52" i="22"/>
  <c r="BY52" i="22"/>
  <c r="BX52" i="22"/>
  <c r="BW52" i="22"/>
  <c r="BV52" i="22"/>
  <c r="BU52" i="22"/>
  <c r="BT52" i="22"/>
  <c r="BS52" i="22"/>
  <c r="BR52" i="22"/>
  <c r="BQ52" i="22"/>
  <c r="BP52" i="22"/>
  <c r="BO52" i="22"/>
  <c r="BN52" i="22"/>
  <c r="BM52" i="22"/>
  <c r="BL52" i="22"/>
  <c r="BK52" i="22"/>
  <c r="BJ52" i="22"/>
  <c r="BI52" i="22"/>
  <c r="BH52" i="22"/>
  <c r="BG52" i="22"/>
  <c r="BF52" i="22"/>
  <c r="BE52" i="22"/>
  <c r="BD52" i="22"/>
  <c r="BC52" i="22"/>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3" i="22"/>
  <c r="J52" i="22"/>
  <c r="DY62" i="22"/>
  <c r="DX62" i="22"/>
  <c r="DW62" i="22"/>
  <c r="DV62" i="22"/>
  <c r="DU62" i="22"/>
  <c r="DT62" i="22"/>
  <c r="DS62" i="22"/>
  <c r="DR62" i="22"/>
  <c r="DQ62" i="22"/>
  <c r="DP62" i="22"/>
  <c r="DO62" i="22"/>
  <c r="DN62" i="22"/>
  <c r="DM62" i="22"/>
  <c r="DL62" i="22"/>
  <c r="DK62" i="22"/>
  <c r="DJ62" i="22"/>
  <c r="DI62" i="22"/>
  <c r="DH62" i="22"/>
  <c r="DG62" i="22"/>
  <c r="DF62" i="22"/>
  <c r="DE62" i="22"/>
  <c r="DD62" i="22"/>
  <c r="DC62" i="22"/>
  <c r="DB62" i="22"/>
  <c r="DA62" i="22"/>
  <c r="CZ62" i="22"/>
  <c r="CY62" i="22"/>
  <c r="CX62" i="22"/>
  <c r="CW62" i="22"/>
  <c r="CV62" i="22"/>
  <c r="CU62" i="22"/>
  <c r="CT62" i="22"/>
  <c r="CS62" i="22"/>
  <c r="CR62" i="22"/>
  <c r="CQ62" i="22"/>
  <c r="CP62" i="22"/>
  <c r="CO62" i="22"/>
  <c r="CN62" i="22"/>
  <c r="CM62" i="22"/>
  <c r="CL62" i="22"/>
  <c r="CK62" i="22"/>
  <c r="CJ62" i="22"/>
  <c r="CI62" i="22"/>
  <c r="CH62" i="22"/>
  <c r="CG62" i="22"/>
  <c r="CF62" i="22"/>
  <c r="CE62" i="22"/>
  <c r="CD62" i="22"/>
  <c r="CC62" i="22"/>
  <c r="CB62" i="22"/>
  <c r="CA62" i="22"/>
  <c r="BZ62" i="22"/>
  <c r="BY62" i="22"/>
  <c r="BX62" i="22"/>
  <c r="BW62" i="22"/>
  <c r="BV62" i="22"/>
  <c r="BU62" i="22"/>
  <c r="BT62" i="22"/>
  <c r="BS62" i="22"/>
  <c r="BR62" i="22"/>
  <c r="BQ62" i="22"/>
  <c r="BP62" i="22"/>
  <c r="BO62" i="22"/>
  <c r="BN62" i="22"/>
  <c r="BM62" i="22"/>
  <c r="BL62" i="22"/>
  <c r="BK62" i="22"/>
  <c r="BJ62" i="22"/>
  <c r="BI62" i="22"/>
  <c r="BH62" i="22"/>
  <c r="BG62" i="22"/>
  <c r="BF62" i="22"/>
  <c r="BE62" i="22"/>
  <c r="BD62" i="22"/>
  <c r="BC62" i="22"/>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J65" i="22"/>
  <c r="E43" i="22"/>
  <c r="E40" i="22"/>
  <c r="D66" i="22"/>
  <c r="D84" i="15"/>
  <c r="E37" i="22"/>
  <c r="E34" i="22"/>
  <c r="G24" i="22"/>
  <c r="E22" i="22"/>
  <c r="DY24" i="22"/>
  <c r="DX24" i="22"/>
  <c r="DW24" i="22"/>
  <c r="DV24" i="22"/>
  <c r="DU24" i="22"/>
  <c r="DT24" i="22"/>
  <c r="DS24" i="22"/>
  <c r="DR24" i="22"/>
  <c r="DQ24" i="22"/>
  <c r="DP24" i="22"/>
  <c r="DO24" i="22"/>
  <c r="DN24" i="22"/>
  <c r="DM24" i="22"/>
  <c r="DL24" i="22"/>
  <c r="DK24" i="22"/>
  <c r="DJ24" i="22"/>
  <c r="DI24" i="22"/>
  <c r="DH24" i="22"/>
  <c r="DG24" i="22"/>
  <c r="DF24" i="22"/>
  <c r="DE24" i="22"/>
  <c r="DD24" i="22"/>
  <c r="DC24" i="22"/>
  <c r="DB24" i="22"/>
  <c r="DA24" i="22"/>
  <c r="CZ24" i="22"/>
  <c r="CY24" i="22"/>
  <c r="CX24" i="22"/>
  <c r="CW24" i="22"/>
  <c r="CV24" i="22"/>
  <c r="CU24" i="22"/>
  <c r="CT24" i="22"/>
  <c r="CS24" i="22"/>
  <c r="CR24" i="22"/>
  <c r="CQ24" i="22"/>
  <c r="CP24" i="22"/>
  <c r="CO24" i="22"/>
  <c r="CN24" i="22"/>
  <c r="CM24" i="22"/>
  <c r="CL24" i="22"/>
  <c r="CK24" i="22"/>
  <c r="CJ24" i="22"/>
  <c r="CI24" i="22"/>
  <c r="CH24" i="22"/>
  <c r="CG24" i="22"/>
  <c r="CF24" i="22"/>
  <c r="CE24" i="22"/>
  <c r="CD24" i="22"/>
  <c r="CC24" i="22"/>
  <c r="CB24" i="22"/>
  <c r="CA24" i="22"/>
  <c r="BZ24"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DY15" i="22"/>
  <c r="DX15" i="22"/>
  <c r="DW15" i="22"/>
  <c r="DV15" i="22"/>
  <c r="DU15" i="22"/>
  <c r="DT15" i="22"/>
  <c r="DS15" i="22"/>
  <c r="DR15" i="22"/>
  <c r="DQ15" i="22"/>
  <c r="DP15" i="22"/>
  <c r="DO15" i="22"/>
  <c r="DN15" i="22"/>
  <c r="DM15" i="22"/>
  <c r="DL15" i="22"/>
  <c r="DK15" i="22"/>
  <c r="DJ15" i="22"/>
  <c r="DI15" i="22"/>
  <c r="DH15" i="22"/>
  <c r="DG15" i="22"/>
  <c r="DF15" i="22"/>
  <c r="DE15" i="22"/>
  <c r="DD15" i="22"/>
  <c r="DC15" i="22"/>
  <c r="DB15" i="22"/>
  <c r="DA15" i="22"/>
  <c r="CZ15" i="22"/>
  <c r="CY15" i="22"/>
  <c r="CX15" i="22"/>
  <c r="CW15" i="22"/>
  <c r="CV15" i="22"/>
  <c r="CU15" i="22"/>
  <c r="CT15" i="22"/>
  <c r="CS15" i="22"/>
  <c r="CR15" i="22"/>
  <c r="CQ15" i="22"/>
  <c r="CP15" i="22"/>
  <c r="CO15" i="22"/>
  <c r="CN15" i="22"/>
  <c r="CM15" i="22"/>
  <c r="CL15" i="22"/>
  <c r="CK15" i="22"/>
  <c r="CJ15" i="22"/>
  <c r="CI15" i="22"/>
  <c r="CH15" i="22"/>
  <c r="CG15" i="22"/>
  <c r="CF15" i="22"/>
  <c r="CE15" i="22"/>
  <c r="CD15" i="22"/>
  <c r="CC15" i="22"/>
  <c r="CB15" i="22"/>
  <c r="CA15" i="22"/>
  <c r="BZ15" i="22"/>
  <c r="BY15" i="22"/>
  <c r="BX15" i="22"/>
  <c r="BW15" i="22"/>
  <c r="BV15" i="22"/>
  <c r="BU15" i="22"/>
  <c r="BT15" i="22"/>
  <c r="BS15" i="22"/>
  <c r="BR15" i="22"/>
  <c r="BQ15" i="22"/>
  <c r="BP15" i="22"/>
  <c r="BO15" i="22"/>
  <c r="BN15" i="22"/>
  <c r="BM15" i="22"/>
  <c r="BL15" i="22"/>
  <c r="BK15" i="22"/>
  <c r="BJ15" i="22"/>
  <c r="BI15" i="22"/>
  <c r="BH15" i="22"/>
  <c r="BG15" i="22"/>
  <c r="BF15" i="22"/>
  <c r="BE15" i="22"/>
  <c r="BD15" i="22"/>
  <c r="BC15"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J14" i="22" s="1"/>
  <c r="F15" i="22"/>
  <c r="E10" i="22"/>
  <c r="DY54" i="22"/>
  <c r="DX54" i="22"/>
  <c r="DW54" i="22"/>
  <c r="DV54" i="22"/>
  <c r="DU54" i="22"/>
  <c r="DT54" i="22"/>
  <c r="DS54" i="22"/>
  <c r="DR54" i="22"/>
  <c r="DQ54" i="22"/>
  <c r="DP54" i="22"/>
  <c r="DO54" i="22"/>
  <c r="DN54" i="22"/>
  <c r="DM54" i="22"/>
  <c r="DL54" i="22"/>
  <c r="DK54" i="22"/>
  <c r="DJ54" i="22"/>
  <c r="DI54" i="22"/>
  <c r="DH54" i="22"/>
  <c r="DG54" i="22"/>
  <c r="DF54" i="22"/>
  <c r="DE54" i="22"/>
  <c r="DD54" i="22"/>
  <c r="DC54" i="22"/>
  <c r="DB54" i="22"/>
  <c r="DA54" i="22"/>
  <c r="CZ54" i="22"/>
  <c r="CY54" i="22"/>
  <c r="CX54" i="22"/>
  <c r="CW54" i="22"/>
  <c r="CV54" i="22"/>
  <c r="CU54" i="22"/>
  <c r="CT54" i="22"/>
  <c r="CS54" i="22"/>
  <c r="CR54" i="22"/>
  <c r="CQ54" i="22"/>
  <c r="CP54" i="22"/>
  <c r="CO54" i="22"/>
  <c r="CN54" i="22"/>
  <c r="CM54" i="22"/>
  <c r="CL54" i="22"/>
  <c r="CK54" i="22"/>
  <c r="CJ54" i="22"/>
  <c r="CI54" i="22"/>
  <c r="CH54" i="22"/>
  <c r="CG54" i="22"/>
  <c r="CF54" i="22"/>
  <c r="CE54" i="22"/>
  <c r="CD54" i="22"/>
  <c r="CC54" i="22"/>
  <c r="CB54" i="22"/>
  <c r="CA54"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DY66" i="22"/>
  <c r="DX66" i="22"/>
  <c r="DW66" i="22"/>
  <c r="DV66" i="22"/>
  <c r="DU66" i="22"/>
  <c r="DT66" i="22"/>
  <c r="DS66" i="22"/>
  <c r="DR66" i="22"/>
  <c r="DQ66" i="22"/>
  <c r="DP66" i="22"/>
  <c r="DO66" i="22"/>
  <c r="DN66" i="22"/>
  <c r="DM66" i="22"/>
  <c r="DL66" i="22"/>
  <c r="DK66" i="22"/>
  <c r="DJ66" i="22"/>
  <c r="DI66" i="22"/>
  <c r="DH66" i="22"/>
  <c r="DG66" i="22"/>
  <c r="DF66" i="22"/>
  <c r="DE66" i="22"/>
  <c r="DD66" i="22"/>
  <c r="DC66" i="22"/>
  <c r="DB66" i="22"/>
  <c r="DA66" i="22"/>
  <c r="CZ66" i="22"/>
  <c r="CY66" i="22"/>
  <c r="CX66" i="22"/>
  <c r="CW66" i="22"/>
  <c r="CV66" i="22"/>
  <c r="CU66" i="22"/>
  <c r="CT66" i="22"/>
  <c r="CS66" i="22"/>
  <c r="CR66" i="22"/>
  <c r="CQ66" i="22"/>
  <c r="CP66" i="22"/>
  <c r="CO66" i="22"/>
  <c r="CN66" i="22"/>
  <c r="CM66" i="22"/>
  <c r="CL66" i="22"/>
  <c r="CK66" i="22"/>
  <c r="CJ66" i="22"/>
  <c r="CI66" i="22"/>
  <c r="CH66" i="22"/>
  <c r="CG66" i="22"/>
  <c r="CF66" i="22"/>
  <c r="CE66" i="22"/>
  <c r="CD66" i="22"/>
  <c r="CC66" i="22"/>
  <c r="CB66" i="22"/>
  <c r="CA66" i="22"/>
  <c r="BZ66" i="22"/>
  <c r="BY66" i="22"/>
  <c r="BX66" i="22"/>
  <c r="BW66" i="22"/>
  <c r="BV66" i="22"/>
  <c r="BU66" i="22"/>
  <c r="BT66" i="22"/>
  <c r="BS66" i="22"/>
  <c r="BR66" i="22"/>
  <c r="BQ66" i="22"/>
  <c r="BP66" i="22"/>
  <c r="BO66" i="22"/>
  <c r="BN66" i="22"/>
  <c r="BM66" i="22"/>
  <c r="BL66" i="22"/>
  <c r="BK66" i="22"/>
  <c r="BJ66" i="22"/>
  <c r="BI66" i="22"/>
  <c r="BH66" i="22"/>
  <c r="BG66" i="22"/>
  <c r="BF66" i="22"/>
  <c r="BE66" i="22"/>
  <c r="BD66" i="22"/>
  <c r="BC66" i="22"/>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DY26" i="22"/>
  <c r="DX26" i="22"/>
  <c r="DW26" i="22"/>
  <c r="DV26" i="22"/>
  <c r="DU26" i="22"/>
  <c r="DT26" i="22"/>
  <c r="DS26" i="22"/>
  <c r="DR26" i="22"/>
  <c r="DQ26" i="22"/>
  <c r="DP26" i="22"/>
  <c r="DO26" i="22"/>
  <c r="DN26" i="22"/>
  <c r="DM26" i="22"/>
  <c r="DL26" i="22"/>
  <c r="DK26" i="22"/>
  <c r="DJ26" i="22"/>
  <c r="DI26" i="22"/>
  <c r="DH26" i="22"/>
  <c r="DG26" i="22"/>
  <c r="DF26" i="22"/>
  <c r="DE26" i="22"/>
  <c r="DD26" i="22"/>
  <c r="DC26" i="22"/>
  <c r="DB26" i="22"/>
  <c r="DA26" i="22"/>
  <c r="CZ26" i="22"/>
  <c r="CY26" i="22"/>
  <c r="CX26" i="22"/>
  <c r="CW26" i="22"/>
  <c r="CV26" i="22"/>
  <c r="CU26" i="22"/>
  <c r="CT26" i="22"/>
  <c r="CS26" i="22"/>
  <c r="CR26" i="22"/>
  <c r="CQ26" i="22"/>
  <c r="CP26" i="22"/>
  <c r="CO26" i="22"/>
  <c r="CN26" i="22"/>
  <c r="CM26" i="22"/>
  <c r="CL26" i="22"/>
  <c r="CK26" i="22"/>
  <c r="CJ26" i="22"/>
  <c r="CI26" i="22"/>
  <c r="CH26" i="22"/>
  <c r="CG26" i="22"/>
  <c r="CF26" i="22"/>
  <c r="CE26" i="22"/>
  <c r="CD26" i="22"/>
  <c r="CC26" i="22"/>
  <c r="CB26" i="22"/>
  <c r="CA26" i="22"/>
  <c r="BZ26" i="22"/>
  <c r="BY26" i="22"/>
  <c r="BX26" i="22"/>
  <c r="BW26" i="22"/>
  <c r="BV26" i="22"/>
  <c r="BU26" i="22"/>
  <c r="BT26" i="22"/>
  <c r="BS26" i="22"/>
  <c r="BR26" i="22"/>
  <c r="BQ26" i="22"/>
  <c r="BP26" i="22"/>
  <c r="BO26" i="22"/>
  <c r="BN26" i="22"/>
  <c r="BM26" i="22"/>
  <c r="BL26" i="22"/>
  <c r="BK26" i="22"/>
  <c r="BJ26" i="22"/>
  <c r="BI26" i="22"/>
  <c r="BH26" i="22"/>
  <c r="BG26" i="22"/>
  <c r="BF26" i="22"/>
  <c r="BE26" i="22"/>
  <c r="BD26" i="22"/>
  <c r="BC26"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AU5" i="22"/>
  <c r="K5" i="22"/>
  <c r="J4" i="22"/>
  <c r="DY78" i="21"/>
  <c r="DX78" i="21"/>
  <c r="DW78" i="21"/>
  <c r="DV78" i="21"/>
  <c r="DU78" i="21"/>
  <c r="DT78" i="21"/>
  <c r="DS78" i="21"/>
  <c r="DR78" i="21"/>
  <c r="DQ78" i="21"/>
  <c r="DP78" i="21"/>
  <c r="DO78" i="21"/>
  <c r="DN78" i="21"/>
  <c r="DM78" i="21"/>
  <c r="DL78" i="21"/>
  <c r="DK78" i="21"/>
  <c r="DJ78" i="21"/>
  <c r="DI78" i="21"/>
  <c r="DH78" i="21"/>
  <c r="DG78" i="21"/>
  <c r="DF78" i="21"/>
  <c r="DE78" i="21"/>
  <c r="DD78" i="21"/>
  <c r="DC78" i="21"/>
  <c r="DB78" i="21"/>
  <c r="DA78" i="21"/>
  <c r="CZ78" i="21"/>
  <c r="CY78" i="21"/>
  <c r="CX78" i="21"/>
  <c r="CW78" i="21"/>
  <c r="CV78" i="21"/>
  <c r="CU78" i="21"/>
  <c r="CT78" i="21"/>
  <c r="CS78" i="21"/>
  <c r="CR78" i="21"/>
  <c r="CQ78" i="21"/>
  <c r="CP78" i="21"/>
  <c r="CO78" i="21"/>
  <c r="CN78" i="21"/>
  <c r="CM78" i="21"/>
  <c r="CL78" i="21"/>
  <c r="CK78" i="21"/>
  <c r="CJ78" i="21"/>
  <c r="CI78" i="21"/>
  <c r="CH78" i="21"/>
  <c r="CG78" i="21"/>
  <c r="CF78" i="21"/>
  <c r="CE78" i="21"/>
  <c r="CD78" i="21"/>
  <c r="CC78" i="21"/>
  <c r="CB78" i="21"/>
  <c r="CA78" i="21"/>
  <c r="BZ78" i="21"/>
  <c r="BY78" i="21"/>
  <c r="BX78" i="21"/>
  <c r="BW78" i="21"/>
  <c r="BV78" i="21"/>
  <c r="BU78" i="21"/>
  <c r="BT78" i="21"/>
  <c r="BS78" i="21"/>
  <c r="BR78" i="21"/>
  <c r="BQ78" i="21"/>
  <c r="BP78" i="21"/>
  <c r="BO78" i="21"/>
  <c r="BN78" i="21"/>
  <c r="BM78" i="21"/>
  <c r="BL78" i="21"/>
  <c r="BK78" i="21"/>
  <c r="BJ78" i="21"/>
  <c r="BI78" i="21"/>
  <c r="BH78" i="21"/>
  <c r="BG78" i="21"/>
  <c r="BF78" i="21"/>
  <c r="BE78" i="21"/>
  <c r="BD78" i="21"/>
  <c r="BC78" i="21"/>
  <c r="BB78" i="21"/>
  <c r="BA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DY67" i="21"/>
  <c r="DX67" i="21"/>
  <c r="DW67" i="21"/>
  <c r="DV67" i="21"/>
  <c r="DU67" i="21"/>
  <c r="DT67" i="21"/>
  <c r="DS67" i="21"/>
  <c r="DR67" i="21"/>
  <c r="DQ67" i="21"/>
  <c r="DP67" i="21"/>
  <c r="DO67" i="21"/>
  <c r="DN67" i="21"/>
  <c r="DM67" i="21"/>
  <c r="DL67" i="21"/>
  <c r="DK67" i="21"/>
  <c r="DJ67" i="21"/>
  <c r="DI67" i="21"/>
  <c r="DH67" i="21"/>
  <c r="DG67" i="21"/>
  <c r="DF67" i="21"/>
  <c r="DE67" i="21"/>
  <c r="DD67" i="21"/>
  <c r="DC67" i="21"/>
  <c r="DB67" i="21"/>
  <c r="DA67" i="21"/>
  <c r="CZ67" i="21"/>
  <c r="CY67" i="21"/>
  <c r="CX67" i="21"/>
  <c r="CW67" i="21"/>
  <c r="CV67" i="21"/>
  <c r="CU67" i="21"/>
  <c r="CT67" i="21"/>
  <c r="CS67" i="21"/>
  <c r="CR67" i="21"/>
  <c r="CQ67" i="21"/>
  <c r="CP67" i="21"/>
  <c r="CO67" i="21"/>
  <c r="CN67" i="21"/>
  <c r="CM67" i="21"/>
  <c r="CL67" i="21"/>
  <c r="CK67" i="21"/>
  <c r="CJ67" i="21"/>
  <c r="CI67" i="21"/>
  <c r="CH67" i="21"/>
  <c r="CG67" i="21"/>
  <c r="CF67" i="21"/>
  <c r="CE67" i="21"/>
  <c r="CD67" i="21"/>
  <c r="CC67" i="21"/>
  <c r="CB67" i="21"/>
  <c r="CA67" i="21"/>
  <c r="BZ67" i="21"/>
  <c r="BY67" i="21"/>
  <c r="BX67" i="21"/>
  <c r="BW67" i="21"/>
  <c r="BV67" i="21"/>
  <c r="BU67" i="21"/>
  <c r="BT67" i="21"/>
  <c r="BS67" i="21"/>
  <c r="BR67" i="21"/>
  <c r="BQ67" i="21"/>
  <c r="BP67" i="21"/>
  <c r="BO67" i="21"/>
  <c r="BN67" i="21"/>
  <c r="BM67" i="21"/>
  <c r="BL67" i="21"/>
  <c r="BK67" i="21"/>
  <c r="BJ67" i="21"/>
  <c r="BI67" i="21"/>
  <c r="BH67" i="21"/>
  <c r="BG67" i="21"/>
  <c r="BF67" i="21"/>
  <c r="BE67" i="21"/>
  <c r="BD67" i="21"/>
  <c r="BC67" i="21"/>
  <c r="BB67" i="21"/>
  <c r="BA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J81" i="21"/>
  <c r="DY68" i="21"/>
  <c r="DX68" i="21"/>
  <c r="DW68" i="21"/>
  <c r="DV68" i="21"/>
  <c r="DU68" i="21"/>
  <c r="DT68" i="21"/>
  <c r="DS68" i="21"/>
  <c r="DR68" i="21"/>
  <c r="DQ68" i="21"/>
  <c r="DP68" i="21"/>
  <c r="DO68" i="21"/>
  <c r="DN68" i="21"/>
  <c r="DM68" i="21"/>
  <c r="DL68" i="21"/>
  <c r="DK68" i="21"/>
  <c r="DJ68" i="21"/>
  <c r="DI68" i="21"/>
  <c r="DH68" i="21"/>
  <c r="DG68" i="21"/>
  <c r="DF68" i="21"/>
  <c r="DE68" i="21"/>
  <c r="DD68" i="21"/>
  <c r="DC68" i="21"/>
  <c r="DB68" i="21"/>
  <c r="DA68" i="21"/>
  <c r="CZ68" i="21"/>
  <c r="CY68" i="21"/>
  <c r="CX68" i="21"/>
  <c r="CW68" i="21"/>
  <c r="CV68" i="21"/>
  <c r="CU68" i="21"/>
  <c r="CT68" i="21"/>
  <c r="CS68" i="21"/>
  <c r="CR68" i="21"/>
  <c r="CQ68" i="21"/>
  <c r="CP68" i="21"/>
  <c r="CO68" i="21"/>
  <c r="CN68" i="21"/>
  <c r="CM68" i="21"/>
  <c r="CL68" i="21"/>
  <c r="CK68" i="21"/>
  <c r="CJ68" i="21"/>
  <c r="CI68" i="21"/>
  <c r="CH68" i="21"/>
  <c r="CG68" i="21"/>
  <c r="CF68" i="21"/>
  <c r="CE68" i="21"/>
  <c r="CD68" i="21"/>
  <c r="CC68" i="21"/>
  <c r="CB68"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9" i="21"/>
  <c r="J68" i="21"/>
  <c r="DY70" i="21"/>
  <c r="DX70" i="21"/>
  <c r="DW70" i="21"/>
  <c r="DV70" i="21"/>
  <c r="DU70" i="21"/>
  <c r="DT70" i="21"/>
  <c r="DS70" i="21"/>
  <c r="DR70" i="21"/>
  <c r="DQ70" i="21"/>
  <c r="DP70" i="21"/>
  <c r="DO70" i="21"/>
  <c r="DN70" i="21"/>
  <c r="DM70" i="21"/>
  <c r="DL70" i="21"/>
  <c r="DK70" i="21"/>
  <c r="DJ70" i="21"/>
  <c r="DI70" i="21"/>
  <c r="DH70" i="21"/>
  <c r="DG70" i="21"/>
  <c r="DF70" i="21"/>
  <c r="DE70" i="21"/>
  <c r="DD70" i="21"/>
  <c r="DC70" i="21"/>
  <c r="DB70" i="21"/>
  <c r="DA70" i="21"/>
  <c r="CZ70" i="21"/>
  <c r="CY70" i="21"/>
  <c r="CX70" i="21"/>
  <c r="CW70" i="21"/>
  <c r="CV70" i="21"/>
  <c r="CU70" i="21"/>
  <c r="CT70" i="21"/>
  <c r="CS70" i="21"/>
  <c r="CR70" i="21"/>
  <c r="CQ70" i="21"/>
  <c r="CP70" i="21"/>
  <c r="CO70" i="21"/>
  <c r="CN70" i="21"/>
  <c r="CM70" i="21"/>
  <c r="CL70" i="21"/>
  <c r="CK70" i="21"/>
  <c r="CJ70" i="21"/>
  <c r="CI70" i="21"/>
  <c r="CH70" i="21"/>
  <c r="CG70" i="21"/>
  <c r="CF70" i="21"/>
  <c r="CE70" i="21"/>
  <c r="CD70" i="21"/>
  <c r="CC70" i="21"/>
  <c r="CB70" i="21"/>
  <c r="CA70" i="21"/>
  <c r="BZ70" i="21"/>
  <c r="BY70" i="21"/>
  <c r="BX70" i="21"/>
  <c r="BW70" i="21"/>
  <c r="BV70" i="21"/>
  <c r="BU70" i="21"/>
  <c r="BT70" i="21"/>
  <c r="BS70" i="21"/>
  <c r="BR70" i="21"/>
  <c r="BQ70" i="21"/>
  <c r="BP70" i="21"/>
  <c r="BO70" i="21"/>
  <c r="BN70" i="21"/>
  <c r="BM70" i="21"/>
  <c r="BL70" i="21"/>
  <c r="BK70" i="21"/>
  <c r="BJ70" i="21"/>
  <c r="BI70" i="21"/>
  <c r="BH70" i="21"/>
  <c r="BG70" i="21"/>
  <c r="BF70" i="21"/>
  <c r="BE70" i="21"/>
  <c r="BD70" i="21"/>
  <c r="BC70" i="21"/>
  <c r="BB70" i="21"/>
  <c r="BA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DY82" i="21"/>
  <c r="DX82" i="21"/>
  <c r="DW82" i="21"/>
  <c r="DV82" i="21"/>
  <c r="DU82" i="21"/>
  <c r="DT82" i="21"/>
  <c r="DS82" i="21"/>
  <c r="DR82" i="21"/>
  <c r="DQ82" i="21"/>
  <c r="DP82" i="21"/>
  <c r="DO82" i="21"/>
  <c r="DN82" i="21"/>
  <c r="DM82" i="21"/>
  <c r="DL82" i="21"/>
  <c r="DK82" i="21"/>
  <c r="DJ82" i="21"/>
  <c r="DI82" i="21"/>
  <c r="DH82" i="21"/>
  <c r="DG82" i="21"/>
  <c r="DF82" i="21"/>
  <c r="DE82" i="21"/>
  <c r="DD82" i="21"/>
  <c r="DC82" i="21"/>
  <c r="DB82" i="21"/>
  <c r="DA82" i="21"/>
  <c r="CZ82" i="21"/>
  <c r="CY82" i="21"/>
  <c r="CX82" i="21"/>
  <c r="CW82" i="21"/>
  <c r="CV82" i="21"/>
  <c r="CU82" i="21"/>
  <c r="CT82" i="21"/>
  <c r="CS82" i="21"/>
  <c r="CR82" i="21"/>
  <c r="CQ82" i="21"/>
  <c r="CP82" i="21"/>
  <c r="CO82" i="21"/>
  <c r="CN82" i="21"/>
  <c r="CM82" i="21"/>
  <c r="CL82" i="21"/>
  <c r="CK82" i="21"/>
  <c r="CJ82" i="21"/>
  <c r="CI82" i="21"/>
  <c r="CH82" i="21"/>
  <c r="CG82" i="21"/>
  <c r="CF82" i="21"/>
  <c r="CE82" i="21"/>
  <c r="CD82" i="21"/>
  <c r="CC82" i="21"/>
  <c r="CB82" i="21"/>
  <c r="CA82" i="21"/>
  <c r="BZ82" i="21"/>
  <c r="BY82" i="21"/>
  <c r="BX82" i="21"/>
  <c r="BW82" i="21"/>
  <c r="BV82" i="21"/>
  <c r="BU82" i="21"/>
  <c r="BT82" i="21"/>
  <c r="BS82" i="21"/>
  <c r="BR82" i="21"/>
  <c r="BQ82" i="21"/>
  <c r="BP82" i="21"/>
  <c r="BO82" i="21"/>
  <c r="BN82" i="21"/>
  <c r="BM82" i="21"/>
  <c r="BL82" i="21"/>
  <c r="BK82" i="21"/>
  <c r="BJ82" i="21"/>
  <c r="BI82" i="21"/>
  <c r="BH82" i="21"/>
  <c r="BG82" i="21"/>
  <c r="BF82" i="21"/>
  <c r="BE82" i="21"/>
  <c r="BD82" i="21"/>
  <c r="BC82" i="21"/>
  <c r="BB82" i="21"/>
  <c r="BA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E57" i="21"/>
  <c r="E54" i="21"/>
  <c r="E53" i="21"/>
  <c r="E50" i="21"/>
  <c r="E49" i="21"/>
  <c r="E46" i="21"/>
  <c r="E45" i="21"/>
  <c r="DY37" i="21"/>
  <c r="DX37" i="21"/>
  <c r="DW37" i="21"/>
  <c r="DV37" i="21"/>
  <c r="DU37" i="21"/>
  <c r="DT37" i="21"/>
  <c r="DS37" i="21"/>
  <c r="DR37" i="21"/>
  <c r="DQ37" i="21"/>
  <c r="DP37" i="21"/>
  <c r="DO37" i="21"/>
  <c r="DN37" i="21"/>
  <c r="DM37" i="21"/>
  <c r="DL37" i="21"/>
  <c r="DK37" i="21"/>
  <c r="DJ37" i="21"/>
  <c r="DI37" i="21"/>
  <c r="DH37" i="21"/>
  <c r="DG37" i="21"/>
  <c r="DF37" i="21"/>
  <c r="DE37" i="21"/>
  <c r="DD37" i="21"/>
  <c r="DC37" i="21"/>
  <c r="DB37" i="21"/>
  <c r="DA37" i="21"/>
  <c r="CZ37" i="21"/>
  <c r="CY37" i="21"/>
  <c r="CX37" i="21"/>
  <c r="CW37" i="21"/>
  <c r="CV37" i="21"/>
  <c r="CU37" i="21"/>
  <c r="CT37" i="21"/>
  <c r="CS37" i="21"/>
  <c r="CR37" i="21"/>
  <c r="CQ37" i="21"/>
  <c r="CP37" i="21"/>
  <c r="CO37" i="21"/>
  <c r="CN37" i="21"/>
  <c r="CM37" i="21"/>
  <c r="CL37" i="21"/>
  <c r="CK37" i="21"/>
  <c r="CJ37" i="21"/>
  <c r="CI37" i="21"/>
  <c r="CH37" i="21"/>
  <c r="CG37" i="21"/>
  <c r="CF37" i="21"/>
  <c r="CE37" i="21"/>
  <c r="CD37" i="21"/>
  <c r="CC37" i="21"/>
  <c r="CB37"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DY35" i="21"/>
  <c r="DX35" i="21"/>
  <c r="DW35" i="21"/>
  <c r="DV35" i="21"/>
  <c r="DU35" i="21"/>
  <c r="DT35" i="21"/>
  <c r="DS35" i="21"/>
  <c r="DR35" i="21"/>
  <c r="DQ35" i="21"/>
  <c r="DP35" i="21"/>
  <c r="DO35" i="21"/>
  <c r="DN35" i="21"/>
  <c r="DM35" i="21"/>
  <c r="DL35" i="21"/>
  <c r="DK35" i="21"/>
  <c r="DJ35" i="21"/>
  <c r="DI35" i="21"/>
  <c r="DH35" i="21"/>
  <c r="DG35" i="21"/>
  <c r="DF35" i="21"/>
  <c r="DE35" i="21"/>
  <c r="DD35" i="21"/>
  <c r="DC35" i="21"/>
  <c r="DB35" i="21"/>
  <c r="DA35" i="21"/>
  <c r="CZ35" i="21"/>
  <c r="CY35" i="21"/>
  <c r="CX35" i="21"/>
  <c r="CW35" i="21"/>
  <c r="CV35" i="21"/>
  <c r="CU35" i="21"/>
  <c r="CT35" i="21"/>
  <c r="CS35" i="21"/>
  <c r="CR35" i="21"/>
  <c r="CQ35" i="21"/>
  <c r="CP35" i="21"/>
  <c r="CO35" i="21"/>
  <c r="CN35" i="21"/>
  <c r="CM35" i="21"/>
  <c r="CL35" i="21"/>
  <c r="CK35" i="21"/>
  <c r="CJ35" i="21"/>
  <c r="CI35" i="21"/>
  <c r="CH35" i="21"/>
  <c r="CG35" i="21"/>
  <c r="CF35" i="21"/>
  <c r="CE35" i="21"/>
  <c r="CD35" i="21"/>
  <c r="CC35" i="21"/>
  <c r="CB35" i="21"/>
  <c r="CA35" i="21"/>
  <c r="BZ35" i="21"/>
  <c r="BY35" i="21"/>
  <c r="BX35"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G35" i="21"/>
  <c r="DY34" i="21"/>
  <c r="DX34" i="21"/>
  <c r="DW34" i="21"/>
  <c r="DV34" i="21"/>
  <c r="DU34" i="21"/>
  <c r="DT34" i="21"/>
  <c r="DS34" i="21"/>
  <c r="DR34" i="21"/>
  <c r="DQ34" i="21"/>
  <c r="DP34" i="21"/>
  <c r="DO34" i="21"/>
  <c r="DN34" i="21"/>
  <c r="DM34" i="21"/>
  <c r="DL34" i="21"/>
  <c r="DK34" i="21"/>
  <c r="DJ34" i="21"/>
  <c r="DI34" i="21"/>
  <c r="DH34" i="21"/>
  <c r="DG34" i="21"/>
  <c r="DF34" i="21"/>
  <c r="DE34" i="21"/>
  <c r="DD34" i="21"/>
  <c r="DC34" i="21"/>
  <c r="DB34" i="21"/>
  <c r="DA34" i="21"/>
  <c r="CZ34" i="21"/>
  <c r="CY34" i="21"/>
  <c r="CX34" i="21"/>
  <c r="CW34" i="21"/>
  <c r="CV34" i="21"/>
  <c r="CU34" i="21"/>
  <c r="CT34" i="21"/>
  <c r="CS34" i="21"/>
  <c r="CR34" i="21"/>
  <c r="CQ34" i="21"/>
  <c r="CP34" i="21"/>
  <c r="CO34" i="21"/>
  <c r="CN34" i="21"/>
  <c r="CM34" i="21"/>
  <c r="CL34" i="21"/>
  <c r="CK34" i="21"/>
  <c r="CJ34" i="21"/>
  <c r="CI34" i="21"/>
  <c r="CH34" i="21"/>
  <c r="CG34" i="21"/>
  <c r="CF34" i="21"/>
  <c r="CE34" i="21"/>
  <c r="CD34" i="21"/>
  <c r="CC34" i="21"/>
  <c r="CB34" i="21"/>
  <c r="CA34" i="21"/>
  <c r="BZ34" i="21"/>
  <c r="BY34" i="21"/>
  <c r="BX34" i="21"/>
  <c r="BW34" i="21"/>
  <c r="BV34" i="21"/>
  <c r="BU34"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G34" i="21"/>
  <c r="E32" i="21"/>
  <c r="E31" i="21"/>
  <c r="E29" i="21"/>
  <c r="E28" i="21"/>
  <c r="E15" i="21"/>
  <c r="E14" i="21"/>
  <c r="AU5" i="21"/>
  <c r="K5" i="21"/>
  <c r="J4" i="21"/>
  <c r="AT43" i="19"/>
  <c r="J43" i="19"/>
  <c r="AT55" i="19"/>
  <c r="J55" i="19"/>
  <c r="DY65" i="17"/>
  <c r="DX65" i="17"/>
  <c r="DW65" i="17"/>
  <c r="DV65" i="17"/>
  <c r="DU65" i="17"/>
  <c r="DT65" i="17"/>
  <c r="DS65" i="17"/>
  <c r="DR65" i="17"/>
  <c r="DQ65" i="17"/>
  <c r="DP65" i="17"/>
  <c r="DO65" i="17"/>
  <c r="DN65" i="17"/>
  <c r="DM65" i="17"/>
  <c r="DL65" i="17"/>
  <c r="DK65" i="17"/>
  <c r="DJ65" i="17"/>
  <c r="DI65" i="17"/>
  <c r="DH65" i="17"/>
  <c r="DG65" i="17"/>
  <c r="DF65" i="17"/>
  <c r="DE65" i="17"/>
  <c r="DD65" i="17"/>
  <c r="DC65" i="17"/>
  <c r="DB65" i="17"/>
  <c r="DA65" i="17"/>
  <c r="CZ65" i="17"/>
  <c r="CY65" i="17"/>
  <c r="CX65" i="17"/>
  <c r="CW65" i="17"/>
  <c r="CV65" i="17"/>
  <c r="CU65" i="17"/>
  <c r="CT65" i="17"/>
  <c r="CS65" i="17"/>
  <c r="CR65" i="17"/>
  <c r="CQ65" i="17"/>
  <c r="CP65" i="17"/>
  <c r="CO65" i="17"/>
  <c r="CN65" i="17"/>
  <c r="CM65" i="17"/>
  <c r="CL65" i="17"/>
  <c r="CK65" i="17"/>
  <c r="CJ65" i="17"/>
  <c r="CI65" i="17"/>
  <c r="CH65" i="17"/>
  <c r="CG65" i="17"/>
  <c r="CF65" i="17"/>
  <c r="CE65" i="17"/>
  <c r="CD65" i="17"/>
  <c r="CC65" i="17"/>
  <c r="CB65" i="17"/>
  <c r="CA65" i="17"/>
  <c r="BZ65" i="17"/>
  <c r="BY65" i="17"/>
  <c r="BX65" i="17"/>
  <c r="BW65" i="17"/>
  <c r="BV65"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DY53" i="17"/>
  <c r="DX53" i="17"/>
  <c r="DW53" i="17"/>
  <c r="DV53" i="17"/>
  <c r="DU53" i="17"/>
  <c r="DT53" i="17"/>
  <c r="DS53" i="17"/>
  <c r="DR53" i="17"/>
  <c r="DQ53" i="17"/>
  <c r="DP53" i="17"/>
  <c r="DO53" i="17"/>
  <c r="DN53" i="17"/>
  <c r="DM53" i="17"/>
  <c r="DL53" i="17"/>
  <c r="DK53" i="17"/>
  <c r="DJ53" i="17"/>
  <c r="DI53" i="17"/>
  <c r="DH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P53" i="17"/>
  <c r="O53" i="17"/>
  <c r="N53" i="17"/>
  <c r="M53" i="17"/>
  <c r="L53" i="17"/>
  <c r="K53" i="17"/>
  <c r="J53" i="17"/>
  <c r="DY69" i="18"/>
  <c r="DX69" i="18"/>
  <c r="DW69" i="18"/>
  <c r="DV69" i="18"/>
  <c r="DU69" i="18"/>
  <c r="DT69" i="18"/>
  <c r="DS69" i="18"/>
  <c r="DR69" i="18"/>
  <c r="DQ69" i="18"/>
  <c r="DP69" i="18"/>
  <c r="DO69" i="18"/>
  <c r="DN69" i="18"/>
  <c r="DM69" i="18"/>
  <c r="DL69" i="18"/>
  <c r="DK69" i="18"/>
  <c r="DJ69" i="18"/>
  <c r="DI69" i="18"/>
  <c r="DH69" i="18"/>
  <c r="DG69" i="18"/>
  <c r="DF69" i="18"/>
  <c r="DE69" i="18"/>
  <c r="DD69" i="18"/>
  <c r="DC69" i="18"/>
  <c r="DB69" i="18"/>
  <c r="DA69" i="18"/>
  <c r="CZ69" i="18"/>
  <c r="CY69" i="18"/>
  <c r="CX69" i="18"/>
  <c r="CW69" i="18"/>
  <c r="CV69" i="18"/>
  <c r="CU69" i="18"/>
  <c r="CT69" i="18"/>
  <c r="CS69" i="18"/>
  <c r="CR69" i="18"/>
  <c r="CQ69" i="18"/>
  <c r="CP69" i="18"/>
  <c r="CO69" i="18"/>
  <c r="CN69" i="18"/>
  <c r="CM69" i="18"/>
  <c r="CL69" i="18"/>
  <c r="CK69" i="18"/>
  <c r="CJ69" i="18"/>
  <c r="CI69" i="18"/>
  <c r="CH69" i="18"/>
  <c r="CG69"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J69" i="16"/>
  <c r="DY81" i="18"/>
  <c r="DX81" i="18"/>
  <c r="DW81" i="18"/>
  <c r="DV81" i="18"/>
  <c r="DU81" i="18"/>
  <c r="DT81" i="18"/>
  <c r="DS81" i="18"/>
  <c r="DR81" i="18"/>
  <c r="DQ81" i="18"/>
  <c r="DP81" i="18"/>
  <c r="DO81" i="18"/>
  <c r="DN81" i="18"/>
  <c r="DM81" i="18"/>
  <c r="DL81" i="18"/>
  <c r="DK81" i="18"/>
  <c r="DJ81" i="18"/>
  <c r="DI81" i="18"/>
  <c r="DH81" i="18"/>
  <c r="DG81" i="18"/>
  <c r="DF81" i="18"/>
  <c r="DE81" i="18"/>
  <c r="DD81" i="18"/>
  <c r="DC81" i="18"/>
  <c r="DB81" i="18"/>
  <c r="DA81" i="18"/>
  <c r="CZ81" i="18"/>
  <c r="CY81" i="18"/>
  <c r="CX81" i="18"/>
  <c r="CW81" i="18"/>
  <c r="CV81" i="18"/>
  <c r="CU81" i="18"/>
  <c r="CT81" i="18"/>
  <c r="CS81" i="18"/>
  <c r="CR81" i="18"/>
  <c r="CQ81" i="18"/>
  <c r="CP81" i="18"/>
  <c r="CO81" i="18"/>
  <c r="CN81" i="18"/>
  <c r="CM81" i="18"/>
  <c r="CL81" i="18"/>
  <c r="CK81" i="18"/>
  <c r="CJ81" i="18"/>
  <c r="CI81" i="18"/>
  <c r="CH81" i="18"/>
  <c r="CG81" i="18"/>
  <c r="CF81" i="18"/>
  <c r="CE81" i="18"/>
  <c r="CD81" i="18"/>
  <c r="CC81" i="18"/>
  <c r="CB81"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J81"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DY81" i="16"/>
  <c r="DX81" i="16"/>
  <c r="DW81" i="16"/>
  <c r="DV81" i="16"/>
  <c r="DU81" i="16"/>
  <c r="DT81" i="16"/>
  <c r="DS81" i="16"/>
  <c r="DR81" i="16"/>
  <c r="DQ81" i="16"/>
  <c r="DP81" i="16"/>
  <c r="DO81" i="16"/>
  <c r="DN81" i="16"/>
  <c r="DM81" i="16"/>
  <c r="DL81" i="16"/>
  <c r="DK81" i="16"/>
  <c r="DJ81" i="16"/>
  <c r="DI81" i="16"/>
  <c r="DH81" i="16"/>
  <c r="DG81" i="16"/>
  <c r="DF81" i="16"/>
  <c r="DE81" i="16"/>
  <c r="DD81" i="16"/>
  <c r="DC81" i="16"/>
  <c r="DB81" i="16"/>
  <c r="DA81" i="16"/>
  <c r="CZ81" i="16"/>
  <c r="CY81" i="16"/>
  <c r="CX81" i="16"/>
  <c r="CW81" i="16"/>
  <c r="CV81" i="16"/>
  <c r="CU81" i="16"/>
  <c r="CT81" i="16"/>
  <c r="CS81" i="16"/>
  <c r="CR81" i="16"/>
  <c r="CQ81" i="16"/>
  <c r="CP81" i="16"/>
  <c r="CO81" i="16"/>
  <c r="CN81" i="16"/>
  <c r="CM81" i="16"/>
  <c r="CL81" i="16"/>
  <c r="CK81" i="16"/>
  <c r="CJ81" i="16"/>
  <c r="CI81" i="16"/>
  <c r="CH81" i="16"/>
  <c r="CG81" i="16"/>
  <c r="CF81" i="16"/>
  <c r="CE81" i="16"/>
  <c r="CD81" i="16"/>
  <c r="CC81" i="16"/>
  <c r="CB81"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D81" i="16"/>
  <c r="L5" i="24" l="1"/>
  <c r="K17" i="24"/>
  <c r="K14" i="24" s="1"/>
  <c r="AV5" i="24"/>
  <c r="AU17" i="24"/>
  <c r="L5" i="22"/>
  <c r="K17" i="22"/>
  <c r="K14" i="22" s="1"/>
  <c r="AV5" i="22"/>
  <c r="AU17" i="22"/>
  <c r="AV5" i="21"/>
  <c r="AU25" i="21"/>
  <c r="L5" i="21"/>
  <c r="K25" i="21"/>
  <c r="L72" i="24"/>
  <c r="M72" i="24" s="1"/>
  <c r="N72" i="24" s="1"/>
  <c r="O72" i="24" s="1"/>
  <c r="P72" i="24" s="1"/>
  <c r="Q72" i="24" s="1"/>
  <c r="R72" i="24" s="1"/>
  <c r="S72" i="24" s="1"/>
  <c r="T72" i="24" s="1"/>
  <c r="U72" i="24" s="1"/>
  <c r="V72" i="24" s="1"/>
  <c r="W72" i="24" s="1"/>
  <c r="X72" i="24" s="1"/>
  <c r="Y72" i="24" s="1"/>
  <c r="Z72" i="24" s="1"/>
  <c r="AA72" i="24" s="1"/>
  <c r="AB72" i="24" s="1"/>
  <c r="AC72" i="24" s="1"/>
  <c r="AD72" i="24" s="1"/>
  <c r="AE72" i="24" s="1"/>
  <c r="AF72" i="24" s="1"/>
  <c r="AG72" i="24" s="1"/>
  <c r="AH72" i="24" s="1"/>
  <c r="AI72" i="24" s="1"/>
  <c r="AJ72" i="24" s="1"/>
  <c r="AK72" i="24" s="1"/>
  <c r="AL72" i="24" s="1"/>
  <c r="AM72" i="24" s="1"/>
  <c r="AN72" i="24" s="1"/>
  <c r="AO72" i="24" s="1"/>
  <c r="AP72" i="24" s="1"/>
  <c r="AQ72" i="24" s="1"/>
  <c r="AR72" i="24" s="1"/>
  <c r="AS72" i="24" s="1"/>
  <c r="AT72" i="24" s="1"/>
  <c r="AU72" i="24" s="1"/>
  <c r="AV72" i="24" s="1"/>
  <c r="AW72" i="24" s="1"/>
  <c r="AX72" i="24" s="1"/>
  <c r="AY72" i="24" s="1"/>
  <c r="AZ72" i="24" s="1"/>
  <c r="BA72" i="24" s="1"/>
  <c r="BB72" i="24" s="1"/>
  <c r="BC72" i="24" s="1"/>
  <c r="BD72" i="24" s="1"/>
  <c r="BE72" i="24" s="1"/>
  <c r="BF72" i="24" s="1"/>
  <c r="BG72" i="24" s="1"/>
  <c r="BH72" i="24" s="1"/>
  <c r="BI72" i="24" s="1"/>
  <c r="BJ72" i="24" s="1"/>
  <c r="BK72" i="24" s="1"/>
  <c r="BL72" i="24" s="1"/>
  <c r="BM72" i="24" s="1"/>
  <c r="BN72" i="24" s="1"/>
  <c r="BO72" i="24" s="1"/>
  <c r="BP72" i="24" s="1"/>
  <c r="BQ72" i="24" s="1"/>
  <c r="BR72" i="24" s="1"/>
  <c r="BS72" i="24" s="1"/>
  <c r="BT72" i="24" s="1"/>
  <c r="BU72" i="24" s="1"/>
  <c r="BV72" i="24" s="1"/>
  <c r="BW72" i="24" s="1"/>
  <c r="BX72" i="24" s="1"/>
  <c r="BY72" i="24" s="1"/>
  <c r="BZ72" i="24" s="1"/>
  <c r="CA72" i="24" s="1"/>
  <c r="CB72" i="24" s="1"/>
  <c r="CC72" i="24" s="1"/>
  <c r="CD72" i="24" s="1"/>
  <c r="CE72" i="24" s="1"/>
  <c r="CF72" i="24" s="1"/>
  <c r="CG72" i="24" s="1"/>
  <c r="CH72" i="24" s="1"/>
  <c r="CI72" i="24" s="1"/>
  <c r="CJ72" i="24" s="1"/>
  <c r="CK72" i="24" s="1"/>
  <c r="CL72" i="24" s="1"/>
  <c r="CM72" i="24" s="1"/>
  <c r="CN72" i="24" s="1"/>
  <c r="CO72" i="24" s="1"/>
  <c r="CP72" i="24" s="1"/>
  <c r="CQ72" i="24" s="1"/>
  <c r="CR72" i="24" s="1"/>
  <c r="CS72" i="24" s="1"/>
  <c r="CT72" i="24" s="1"/>
  <c r="CU72" i="24" s="1"/>
  <c r="CV72" i="24" s="1"/>
  <c r="CW72" i="24" s="1"/>
  <c r="CX72" i="24" s="1"/>
  <c r="CY72" i="24" s="1"/>
  <c r="CZ72" i="24" s="1"/>
  <c r="DA72" i="24" s="1"/>
  <c r="DB72" i="24" s="1"/>
  <c r="DC72" i="24" s="1"/>
  <c r="DD72" i="24" s="1"/>
  <c r="DE72" i="24" s="1"/>
  <c r="DF72" i="24" s="1"/>
  <c r="DG72" i="24" s="1"/>
  <c r="DH72" i="24" s="1"/>
  <c r="DI72" i="24" s="1"/>
  <c r="DJ72" i="24" s="1"/>
  <c r="DK72" i="24" s="1"/>
  <c r="DL72" i="24" s="1"/>
  <c r="DM72" i="24" s="1"/>
  <c r="DN72" i="24" s="1"/>
  <c r="DO72" i="24" s="1"/>
  <c r="DP72" i="24" s="1"/>
  <c r="DQ72" i="24" s="1"/>
  <c r="DR72" i="24" s="1"/>
  <c r="DS72" i="24" s="1"/>
  <c r="DT72" i="24" s="1"/>
  <c r="DU72" i="24" s="1"/>
  <c r="DV72" i="24" s="1"/>
  <c r="DW72" i="24" s="1"/>
  <c r="DX72" i="24" s="1"/>
  <c r="DY72" i="24" s="1"/>
  <c r="Q81" i="29"/>
  <c r="R19" i="29"/>
  <c r="S5" i="29"/>
  <c r="S73" i="29" s="1"/>
  <c r="Q77" i="29"/>
  <c r="R77" i="29" s="1"/>
  <c r="Q78" i="29"/>
  <c r="Q79" i="29"/>
  <c r="Q80" i="29"/>
  <c r="BC5" i="29"/>
  <c r="BC73" i="29" s="1"/>
  <c r="BB19" i="29"/>
  <c r="AC5" i="26"/>
  <c r="BJ68" i="26"/>
  <c r="AY68" i="26"/>
  <c r="CF68" i="26"/>
  <c r="AN68" i="26"/>
  <c r="BU68" i="26"/>
  <c r="R68" i="26"/>
  <c r="AC68" i="26"/>
  <c r="K59" i="24"/>
  <c r="L59" i="24" s="1"/>
  <c r="M59" i="24" s="1"/>
  <c r="N59" i="24" s="1"/>
  <c r="O59" i="24" s="1"/>
  <c r="P59" i="24" s="1"/>
  <c r="Q59" i="24" s="1"/>
  <c r="R59" i="24" s="1"/>
  <c r="S59" i="24" s="1"/>
  <c r="T59" i="24" s="1"/>
  <c r="U59" i="24" s="1"/>
  <c r="V59" i="24" s="1"/>
  <c r="W59" i="24" s="1"/>
  <c r="X59" i="24" s="1"/>
  <c r="Y59" i="24" s="1"/>
  <c r="Z59" i="24" s="1"/>
  <c r="AA59" i="24" s="1"/>
  <c r="AB59" i="24" s="1"/>
  <c r="AC59" i="24" s="1"/>
  <c r="AD59" i="24" s="1"/>
  <c r="AE59" i="24" s="1"/>
  <c r="AF59" i="24" s="1"/>
  <c r="AG59" i="24" s="1"/>
  <c r="AH59" i="24" s="1"/>
  <c r="AI59" i="24" s="1"/>
  <c r="AJ59" i="24" s="1"/>
  <c r="AK59" i="24" s="1"/>
  <c r="AL59" i="24" s="1"/>
  <c r="AM59" i="24" s="1"/>
  <c r="AN59" i="24" s="1"/>
  <c r="AO59" i="24" s="1"/>
  <c r="AP59" i="24" s="1"/>
  <c r="AQ59" i="24" s="1"/>
  <c r="AR59" i="24" s="1"/>
  <c r="AS59" i="24" s="1"/>
  <c r="AT59" i="24" s="1"/>
  <c r="AU59" i="24" s="1"/>
  <c r="AV59" i="24" s="1"/>
  <c r="AW59" i="24" s="1"/>
  <c r="AX59" i="24" s="1"/>
  <c r="AY59" i="24" s="1"/>
  <c r="AZ59" i="24" s="1"/>
  <c r="BA59" i="24" s="1"/>
  <c r="BB59" i="24" s="1"/>
  <c r="BC59" i="24" s="1"/>
  <c r="BD59" i="24" s="1"/>
  <c r="BE59" i="24" s="1"/>
  <c r="BF59" i="24" s="1"/>
  <c r="BG59" i="24" s="1"/>
  <c r="BH59" i="24" s="1"/>
  <c r="BI59" i="24" s="1"/>
  <c r="BJ59" i="24" s="1"/>
  <c r="BK59" i="24" s="1"/>
  <c r="BL59" i="24" s="1"/>
  <c r="BM59" i="24" s="1"/>
  <c r="BN59" i="24" s="1"/>
  <c r="BO59" i="24" s="1"/>
  <c r="BP59" i="24" s="1"/>
  <c r="BQ59" i="24" s="1"/>
  <c r="BR59" i="24" s="1"/>
  <c r="BS59" i="24" s="1"/>
  <c r="BT59" i="24" s="1"/>
  <c r="BU59" i="24" s="1"/>
  <c r="BV59" i="24" s="1"/>
  <c r="BW59" i="24" s="1"/>
  <c r="BX59" i="24" s="1"/>
  <c r="BY59" i="24" s="1"/>
  <c r="BZ59" i="24" s="1"/>
  <c r="CA59" i="24" s="1"/>
  <c r="CB59" i="24" s="1"/>
  <c r="CC59" i="24" s="1"/>
  <c r="CD59" i="24" s="1"/>
  <c r="CE59" i="24" s="1"/>
  <c r="CF59" i="24" s="1"/>
  <c r="CG59" i="24" s="1"/>
  <c r="CH59" i="24" s="1"/>
  <c r="CI59" i="24" s="1"/>
  <c r="CJ59" i="24" s="1"/>
  <c r="CK59" i="24" s="1"/>
  <c r="CL59" i="24" s="1"/>
  <c r="CM59" i="24" s="1"/>
  <c r="CN59" i="24" s="1"/>
  <c r="CO59" i="24" s="1"/>
  <c r="CP59" i="24" s="1"/>
  <c r="CQ59" i="24" s="1"/>
  <c r="CR59" i="24" s="1"/>
  <c r="CS59" i="24" s="1"/>
  <c r="CT59" i="24" s="1"/>
  <c r="CU59" i="24" s="1"/>
  <c r="CV59" i="24" s="1"/>
  <c r="CW59" i="24" s="1"/>
  <c r="CX59" i="24" s="1"/>
  <c r="CY59" i="24" s="1"/>
  <c r="CZ59" i="24" s="1"/>
  <c r="DA59" i="24" s="1"/>
  <c r="DB59" i="24" s="1"/>
  <c r="DC59" i="24" s="1"/>
  <c r="DD59" i="24" s="1"/>
  <c r="DE59" i="24" s="1"/>
  <c r="DF59" i="24" s="1"/>
  <c r="DG59" i="24" s="1"/>
  <c r="DH59" i="24" s="1"/>
  <c r="DI59" i="24" s="1"/>
  <c r="DJ59" i="24" s="1"/>
  <c r="DK59" i="24" s="1"/>
  <c r="DL59" i="24" s="1"/>
  <c r="DM59" i="24" s="1"/>
  <c r="DN59" i="24" s="1"/>
  <c r="DO59" i="24" s="1"/>
  <c r="DP59" i="24" s="1"/>
  <c r="DQ59" i="24" s="1"/>
  <c r="DR59" i="24" s="1"/>
  <c r="DS59" i="24" s="1"/>
  <c r="DT59" i="24" s="1"/>
  <c r="DU59" i="24" s="1"/>
  <c r="DV59" i="24" s="1"/>
  <c r="DW59" i="24" s="1"/>
  <c r="DX59" i="24" s="1"/>
  <c r="DY59" i="24" s="1"/>
  <c r="K65" i="22"/>
  <c r="L65" i="22" s="1"/>
  <c r="M65" i="22" s="1"/>
  <c r="N65" i="22" s="1"/>
  <c r="O65" i="22" s="1"/>
  <c r="P65" i="22" s="1"/>
  <c r="Q65" i="22" s="1"/>
  <c r="R65" i="22" s="1"/>
  <c r="S65" i="22" s="1"/>
  <c r="T65" i="22" s="1"/>
  <c r="U65" i="22" s="1"/>
  <c r="V65" i="22" s="1"/>
  <c r="W65" i="22" s="1"/>
  <c r="X65" i="22" s="1"/>
  <c r="Y65" i="22" s="1"/>
  <c r="Z65" i="22" s="1"/>
  <c r="AA65" i="22" s="1"/>
  <c r="AB65" i="22" s="1"/>
  <c r="AC65" i="22" s="1"/>
  <c r="AD65" i="22" s="1"/>
  <c r="AE65" i="22" s="1"/>
  <c r="AF65" i="22" s="1"/>
  <c r="AG65" i="22" s="1"/>
  <c r="AH65" i="22" s="1"/>
  <c r="AI65" i="22" s="1"/>
  <c r="AJ65" i="22" s="1"/>
  <c r="AK65" i="22" s="1"/>
  <c r="AL65" i="22" s="1"/>
  <c r="AM65" i="22" s="1"/>
  <c r="AN65" i="22" s="1"/>
  <c r="AO65" i="22" s="1"/>
  <c r="AP65" i="22" s="1"/>
  <c r="AQ65" i="22" s="1"/>
  <c r="AR65" i="22" s="1"/>
  <c r="AS65" i="22" s="1"/>
  <c r="AT65" i="22" s="1"/>
  <c r="AU65" i="22" s="1"/>
  <c r="AV65" i="22" s="1"/>
  <c r="AW65" i="22" s="1"/>
  <c r="AX65" i="22" s="1"/>
  <c r="AY65" i="22" s="1"/>
  <c r="AZ65" i="22" s="1"/>
  <c r="BA65" i="22" s="1"/>
  <c r="BB65" i="22" s="1"/>
  <c r="BC65" i="22" s="1"/>
  <c r="BD65" i="22" s="1"/>
  <c r="BE65" i="22" s="1"/>
  <c r="BF65" i="22" s="1"/>
  <c r="BG65" i="22" s="1"/>
  <c r="BH65" i="22" s="1"/>
  <c r="BI65" i="22" s="1"/>
  <c r="BJ65" i="22" s="1"/>
  <c r="BK65" i="22" s="1"/>
  <c r="BL65" i="22" s="1"/>
  <c r="BM65" i="22" s="1"/>
  <c r="BN65" i="22" s="1"/>
  <c r="BO65" i="22" s="1"/>
  <c r="BP65" i="22" s="1"/>
  <c r="BQ65" i="22" s="1"/>
  <c r="BR65" i="22" s="1"/>
  <c r="BS65" i="22" s="1"/>
  <c r="BT65" i="22" s="1"/>
  <c r="BU65" i="22" s="1"/>
  <c r="BV65" i="22" s="1"/>
  <c r="BW65" i="22" s="1"/>
  <c r="BX65" i="22" s="1"/>
  <c r="BY65" i="22" s="1"/>
  <c r="BZ65" i="22" s="1"/>
  <c r="CA65" i="22" s="1"/>
  <c r="CB65" i="22" s="1"/>
  <c r="CC65" i="22" s="1"/>
  <c r="CD65" i="22" s="1"/>
  <c r="CE65" i="22" s="1"/>
  <c r="CF65" i="22" s="1"/>
  <c r="CG65" i="22" s="1"/>
  <c r="CH65" i="22" s="1"/>
  <c r="CI65" i="22" s="1"/>
  <c r="CJ65" i="22" s="1"/>
  <c r="CK65" i="22" s="1"/>
  <c r="CL65" i="22" s="1"/>
  <c r="CM65" i="22" s="1"/>
  <c r="CN65" i="22" s="1"/>
  <c r="CO65" i="22" s="1"/>
  <c r="CP65" i="22" s="1"/>
  <c r="CQ65" i="22" s="1"/>
  <c r="CR65" i="22" s="1"/>
  <c r="CS65" i="22" s="1"/>
  <c r="CT65" i="22" s="1"/>
  <c r="CU65" i="22" s="1"/>
  <c r="CV65" i="22" s="1"/>
  <c r="CW65" i="22" s="1"/>
  <c r="CX65" i="22" s="1"/>
  <c r="CY65" i="22" s="1"/>
  <c r="CZ65" i="22" s="1"/>
  <c r="DA65" i="22" s="1"/>
  <c r="DB65" i="22" s="1"/>
  <c r="DC65" i="22" s="1"/>
  <c r="DD65" i="22" s="1"/>
  <c r="DE65" i="22" s="1"/>
  <c r="DF65" i="22" s="1"/>
  <c r="DG65" i="22" s="1"/>
  <c r="DH65" i="22" s="1"/>
  <c r="DI65" i="22" s="1"/>
  <c r="DJ65" i="22" s="1"/>
  <c r="DK65" i="22" s="1"/>
  <c r="DL65" i="22" s="1"/>
  <c r="DM65" i="22" s="1"/>
  <c r="DN65" i="22" s="1"/>
  <c r="DO65" i="22" s="1"/>
  <c r="DP65" i="22" s="1"/>
  <c r="DQ65" i="22" s="1"/>
  <c r="DR65" i="22" s="1"/>
  <c r="DS65" i="22" s="1"/>
  <c r="DT65" i="22" s="1"/>
  <c r="DU65" i="22" s="1"/>
  <c r="DV65" i="22" s="1"/>
  <c r="DW65" i="22" s="1"/>
  <c r="DX65" i="22" s="1"/>
  <c r="DY65" i="22" s="1"/>
  <c r="K66" i="21"/>
  <c r="L66" i="21" s="1"/>
  <c r="M66" i="21" s="1"/>
  <c r="N66" i="21" s="1"/>
  <c r="O66" i="21" s="1"/>
  <c r="P66" i="21" s="1"/>
  <c r="Q66" i="21" s="1"/>
  <c r="R66" i="21" s="1"/>
  <c r="S66" i="21" s="1"/>
  <c r="T66" i="21" s="1"/>
  <c r="U66" i="21" s="1"/>
  <c r="V66" i="21" s="1"/>
  <c r="W66" i="21" s="1"/>
  <c r="X66" i="21" s="1"/>
  <c r="Y66" i="21" s="1"/>
  <c r="Z66" i="21" s="1"/>
  <c r="AA66" i="21" s="1"/>
  <c r="AB66" i="21" s="1"/>
  <c r="AC66" i="21" s="1"/>
  <c r="AD66" i="21" s="1"/>
  <c r="AE66" i="21" s="1"/>
  <c r="AF66" i="21" s="1"/>
  <c r="AG66" i="21" s="1"/>
  <c r="AH66" i="21" s="1"/>
  <c r="AI66" i="21" s="1"/>
  <c r="AJ66" i="21" s="1"/>
  <c r="AK66" i="21" s="1"/>
  <c r="AL66" i="21" s="1"/>
  <c r="AM66" i="21" s="1"/>
  <c r="AN66" i="21" s="1"/>
  <c r="AO66" i="21" s="1"/>
  <c r="AP66" i="21" s="1"/>
  <c r="AQ66" i="21" s="1"/>
  <c r="AR66" i="21" s="1"/>
  <c r="AS66" i="21" s="1"/>
  <c r="AT66" i="21" s="1"/>
  <c r="AU66" i="21" s="1"/>
  <c r="AV66" i="21" s="1"/>
  <c r="AW66" i="21" s="1"/>
  <c r="AX66" i="21" s="1"/>
  <c r="AY66" i="21" s="1"/>
  <c r="AZ66" i="21" s="1"/>
  <c r="BA66" i="21" s="1"/>
  <c r="BB66" i="21" s="1"/>
  <c r="BC66" i="21" s="1"/>
  <c r="BD66" i="21" s="1"/>
  <c r="BE66" i="21" s="1"/>
  <c r="BF66" i="21" s="1"/>
  <c r="BG66" i="21" s="1"/>
  <c r="BH66" i="21" s="1"/>
  <c r="BI66" i="21" s="1"/>
  <c r="BJ66" i="21" s="1"/>
  <c r="BK66" i="21" s="1"/>
  <c r="BL66" i="21" s="1"/>
  <c r="BM66" i="21" s="1"/>
  <c r="BN66" i="21" s="1"/>
  <c r="BO66" i="21" s="1"/>
  <c r="BP66" i="21" s="1"/>
  <c r="BQ66" i="21" s="1"/>
  <c r="BR66" i="21" s="1"/>
  <c r="BS66" i="21" s="1"/>
  <c r="BT66" i="21" s="1"/>
  <c r="BU66" i="21" s="1"/>
  <c r="BV66" i="21" s="1"/>
  <c r="BW66" i="21" s="1"/>
  <c r="BX66" i="21" s="1"/>
  <c r="BY66" i="21" s="1"/>
  <c r="BZ66" i="21" s="1"/>
  <c r="CA66" i="21" s="1"/>
  <c r="CB66" i="21" s="1"/>
  <c r="CC66" i="21" s="1"/>
  <c r="CD66" i="21" s="1"/>
  <c r="CE66" i="21" s="1"/>
  <c r="CF66" i="21" s="1"/>
  <c r="CG66" i="21" s="1"/>
  <c r="CH66" i="21" s="1"/>
  <c r="CI66" i="21" s="1"/>
  <c r="CJ66" i="21" s="1"/>
  <c r="CK66" i="21" s="1"/>
  <c r="CL66" i="21" s="1"/>
  <c r="CM66" i="21" s="1"/>
  <c r="CN66" i="21" s="1"/>
  <c r="CO66" i="21" s="1"/>
  <c r="CP66" i="21" s="1"/>
  <c r="CQ66" i="21" s="1"/>
  <c r="CR66" i="21" s="1"/>
  <c r="CS66" i="21" s="1"/>
  <c r="CT66" i="21" s="1"/>
  <c r="CU66" i="21" s="1"/>
  <c r="CV66" i="21" s="1"/>
  <c r="CW66" i="21" s="1"/>
  <c r="CX66" i="21" s="1"/>
  <c r="CY66" i="21" s="1"/>
  <c r="CZ66" i="21" s="1"/>
  <c r="DA66" i="21" s="1"/>
  <c r="DB66" i="21" s="1"/>
  <c r="DC66" i="21" s="1"/>
  <c r="DD66" i="21" s="1"/>
  <c r="DE66" i="21" s="1"/>
  <c r="DF66" i="21" s="1"/>
  <c r="DG66" i="21" s="1"/>
  <c r="DH66" i="21" s="1"/>
  <c r="DI66" i="21" s="1"/>
  <c r="DJ66" i="21" s="1"/>
  <c r="DK66" i="21" s="1"/>
  <c r="DL66" i="21" s="1"/>
  <c r="DM66" i="21" s="1"/>
  <c r="DN66" i="21" s="1"/>
  <c r="DO66" i="21" s="1"/>
  <c r="DP66" i="21" s="1"/>
  <c r="DQ66" i="21" s="1"/>
  <c r="DR66" i="21" s="1"/>
  <c r="DS66" i="21" s="1"/>
  <c r="DT66" i="21" s="1"/>
  <c r="DU66" i="21" s="1"/>
  <c r="DV66" i="21" s="1"/>
  <c r="DW66" i="21" s="1"/>
  <c r="DX66" i="21" s="1"/>
  <c r="DY66" i="21" s="1"/>
  <c r="K4" i="24"/>
  <c r="L4" i="24" s="1"/>
  <c r="M4" i="24" s="1"/>
  <c r="N4" i="24" s="1"/>
  <c r="O4" i="24" s="1"/>
  <c r="P4" i="24" s="1"/>
  <c r="Q4" i="24" s="1"/>
  <c r="R4" i="24" s="1"/>
  <c r="S4" i="24" s="1"/>
  <c r="T4" i="24" s="1"/>
  <c r="U4" i="24" s="1"/>
  <c r="V4" i="24" s="1"/>
  <c r="W4" i="24" s="1"/>
  <c r="X4" i="24" s="1"/>
  <c r="Y4" i="24" s="1"/>
  <c r="Z4" i="24" s="1"/>
  <c r="AA4" i="24" s="1"/>
  <c r="AB4" i="24" s="1"/>
  <c r="AC4" i="24" s="1"/>
  <c r="AD4" i="24" s="1"/>
  <c r="AE4" i="24" s="1"/>
  <c r="AF4" i="24" s="1"/>
  <c r="AG4" i="24" s="1"/>
  <c r="AH4" i="24" s="1"/>
  <c r="AI4" i="24" s="1"/>
  <c r="AJ4" i="24" s="1"/>
  <c r="AK4" i="24" s="1"/>
  <c r="AL4" i="24" s="1"/>
  <c r="AM4" i="24" s="1"/>
  <c r="AN4" i="24" s="1"/>
  <c r="AO4" i="24" s="1"/>
  <c r="AP4" i="24" s="1"/>
  <c r="AQ4" i="24" s="1"/>
  <c r="AR4" i="24" s="1"/>
  <c r="AS4" i="24" s="1"/>
  <c r="AT4" i="24" s="1"/>
  <c r="AU4" i="24" s="1"/>
  <c r="AV4" i="24" s="1"/>
  <c r="AW4" i="24" s="1"/>
  <c r="AX4" i="24" s="1"/>
  <c r="AY4" i="24" s="1"/>
  <c r="AZ4" i="24" s="1"/>
  <c r="BA4" i="24" s="1"/>
  <c r="BB4" i="24" s="1"/>
  <c r="BC4" i="24" s="1"/>
  <c r="BD4" i="24" s="1"/>
  <c r="BE4" i="24" s="1"/>
  <c r="BF4" i="24" s="1"/>
  <c r="BG4" i="24" s="1"/>
  <c r="BH4" i="24" s="1"/>
  <c r="BI4" i="24" s="1"/>
  <c r="BJ4" i="24" s="1"/>
  <c r="BK4" i="24" s="1"/>
  <c r="BL4" i="24" s="1"/>
  <c r="BM4" i="24" s="1"/>
  <c r="BN4" i="24" s="1"/>
  <c r="BO4" i="24" s="1"/>
  <c r="BP4" i="24" s="1"/>
  <c r="BQ4" i="24" s="1"/>
  <c r="BR4" i="24" s="1"/>
  <c r="BS4" i="24" s="1"/>
  <c r="BT4" i="24" s="1"/>
  <c r="BU4" i="24" s="1"/>
  <c r="BV4" i="24" s="1"/>
  <c r="BW4" i="24" s="1"/>
  <c r="BX4" i="24" s="1"/>
  <c r="BY4" i="24" s="1"/>
  <c r="BZ4" i="24" s="1"/>
  <c r="CA4" i="24" s="1"/>
  <c r="CB4" i="24" s="1"/>
  <c r="CC4" i="24" s="1"/>
  <c r="CD4" i="24" s="1"/>
  <c r="CE4" i="24" s="1"/>
  <c r="CF4" i="24" s="1"/>
  <c r="CG4" i="24" s="1"/>
  <c r="CH4" i="24" s="1"/>
  <c r="CI4" i="24" s="1"/>
  <c r="CJ4" i="24" s="1"/>
  <c r="CK4" i="24" s="1"/>
  <c r="CL4" i="24" s="1"/>
  <c r="CM4" i="24" s="1"/>
  <c r="CN4" i="24" s="1"/>
  <c r="CO4" i="24" s="1"/>
  <c r="CP4" i="24" s="1"/>
  <c r="CQ4" i="24" s="1"/>
  <c r="CR4" i="24" s="1"/>
  <c r="CS4" i="24" s="1"/>
  <c r="CT4" i="24" s="1"/>
  <c r="CU4" i="24" s="1"/>
  <c r="CV4" i="24" s="1"/>
  <c r="CW4" i="24" s="1"/>
  <c r="CX4" i="24" s="1"/>
  <c r="CY4" i="24" s="1"/>
  <c r="CZ4" i="24" s="1"/>
  <c r="DA4" i="24" s="1"/>
  <c r="DB4" i="24" s="1"/>
  <c r="DC4" i="24" s="1"/>
  <c r="DD4" i="24" s="1"/>
  <c r="DE4" i="24" s="1"/>
  <c r="DF4" i="24" s="1"/>
  <c r="DG4" i="24" s="1"/>
  <c r="DH4" i="24" s="1"/>
  <c r="DI4" i="24" s="1"/>
  <c r="DJ4" i="24" s="1"/>
  <c r="DK4" i="24" s="1"/>
  <c r="DL4" i="24" s="1"/>
  <c r="DM4" i="24" s="1"/>
  <c r="DN4" i="24" s="1"/>
  <c r="DO4" i="24" s="1"/>
  <c r="DP4" i="24" s="1"/>
  <c r="DQ4" i="24" s="1"/>
  <c r="DR4" i="24" s="1"/>
  <c r="DS4" i="24" s="1"/>
  <c r="DT4" i="24" s="1"/>
  <c r="DU4" i="24" s="1"/>
  <c r="DV4" i="24" s="1"/>
  <c r="DW4" i="24" s="1"/>
  <c r="DX4" i="24" s="1"/>
  <c r="DY4" i="24" s="1"/>
  <c r="K53" i="22"/>
  <c r="L53" i="22" s="1"/>
  <c r="M53" i="22" s="1"/>
  <c r="N53" i="22" s="1"/>
  <c r="O53" i="22" s="1"/>
  <c r="P53" i="22" s="1"/>
  <c r="Q53" i="22" s="1"/>
  <c r="R53" i="22" s="1"/>
  <c r="S53" i="22" s="1"/>
  <c r="T53" i="22" s="1"/>
  <c r="U53" i="22" s="1"/>
  <c r="V53" i="22" s="1"/>
  <c r="W53" i="22" s="1"/>
  <c r="X53" i="22" s="1"/>
  <c r="Y53" i="22" s="1"/>
  <c r="Z53" i="22" s="1"/>
  <c r="AA53" i="22" s="1"/>
  <c r="AB53" i="22" s="1"/>
  <c r="AC53" i="22" s="1"/>
  <c r="AD53" i="22" s="1"/>
  <c r="AE53" i="22" s="1"/>
  <c r="AF53" i="22" s="1"/>
  <c r="AG53" i="22" s="1"/>
  <c r="AH53" i="22" s="1"/>
  <c r="AI53" i="22" s="1"/>
  <c r="AJ53" i="22" s="1"/>
  <c r="AK53" i="22" s="1"/>
  <c r="AL53" i="22" s="1"/>
  <c r="AM53" i="22" s="1"/>
  <c r="AN53" i="22" s="1"/>
  <c r="AO53" i="22" s="1"/>
  <c r="AP53" i="22" s="1"/>
  <c r="AQ53" i="22" s="1"/>
  <c r="AR53" i="22" s="1"/>
  <c r="AS53" i="22" s="1"/>
  <c r="AT53" i="22" s="1"/>
  <c r="AU53" i="22" s="1"/>
  <c r="AV53" i="22" s="1"/>
  <c r="AW53" i="22" s="1"/>
  <c r="AX53" i="22" s="1"/>
  <c r="AY53" i="22" s="1"/>
  <c r="AZ53" i="22" s="1"/>
  <c r="BA53" i="22" s="1"/>
  <c r="BB53" i="22" s="1"/>
  <c r="BC53" i="22" s="1"/>
  <c r="BD53" i="22" s="1"/>
  <c r="BE53" i="22" s="1"/>
  <c r="BF53" i="22" s="1"/>
  <c r="BG53" i="22" s="1"/>
  <c r="BH53" i="22" s="1"/>
  <c r="BI53" i="22" s="1"/>
  <c r="BJ53" i="22" s="1"/>
  <c r="BK53" i="22" s="1"/>
  <c r="BL53" i="22" s="1"/>
  <c r="BM53" i="22" s="1"/>
  <c r="BN53" i="22" s="1"/>
  <c r="BO53" i="22" s="1"/>
  <c r="BP53" i="22" s="1"/>
  <c r="BQ53" i="22" s="1"/>
  <c r="BR53" i="22" s="1"/>
  <c r="BS53" i="22" s="1"/>
  <c r="BT53" i="22" s="1"/>
  <c r="BU53" i="22" s="1"/>
  <c r="BV53" i="22" s="1"/>
  <c r="BW53" i="22" s="1"/>
  <c r="BX53" i="22" s="1"/>
  <c r="BY53" i="22" s="1"/>
  <c r="BZ53" i="22" s="1"/>
  <c r="CA53" i="22" s="1"/>
  <c r="CB53" i="22" s="1"/>
  <c r="CC53" i="22" s="1"/>
  <c r="CD53" i="22" s="1"/>
  <c r="CE53" i="22" s="1"/>
  <c r="CF53" i="22" s="1"/>
  <c r="CG53" i="22" s="1"/>
  <c r="CH53" i="22" s="1"/>
  <c r="CI53" i="22" s="1"/>
  <c r="CJ53" i="22" s="1"/>
  <c r="CK53" i="22" s="1"/>
  <c r="CL53" i="22" s="1"/>
  <c r="CM53" i="22" s="1"/>
  <c r="CN53" i="22" s="1"/>
  <c r="CO53" i="22" s="1"/>
  <c r="CP53" i="22" s="1"/>
  <c r="CQ53" i="22" s="1"/>
  <c r="CR53" i="22" s="1"/>
  <c r="CS53" i="22" s="1"/>
  <c r="CT53" i="22" s="1"/>
  <c r="CU53" i="22" s="1"/>
  <c r="CV53" i="22" s="1"/>
  <c r="CW53" i="22" s="1"/>
  <c r="CX53" i="22" s="1"/>
  <c r="CY53" i="22" s="1"/>
  <c r="CZ53" i="22" s="1"/>
  <c r="DA53" i="22" s="1"/>
  <c r="DB53" i="22" s="1"/>
  <c r="DC53" i="22" s="1"/>
  <c r="DD53" i="22" s="1"/>
  <c r="DE53" i="22" s="1"/>
  <c r="DF53" i="22" s="1"/>
  <c r="DG53" i="22" s="1"/>
  <c r="DH53" i="22" s="1"/>
  <c r="DI53" i="22" s="1"/>
  <c r="DJ53" i="22" s="1"/>
  <c r="DK53" i="22" s="1"/>
  <c r="DL53" i="22" s="1"/>
  <c r="DM53" i="22" s="1"/>
  <c r="DN53" i="22" s="1"/>
  <c r="DO53" i="22" s="1"/>
  <c r="DP53" i="22" s="1"/>
  <c r="DQ53" i="22" s="1"/>
  <c r="DR53" i="22" s="1"/>
  <c r="DS53" i="22" s="1"/>
  <c r="DT53" i="22" s="1"/>
  <c r="DU53" i="22" s="1"/>
  <c r="DV53" i="22" s="1"/>
  <c r="DW53" i="22" s="1"/>
  <c r="DX53" i="22" s="1"/>
  <c r="DY53" i="22" s="1"/>
  <c r="K4" i="22"/>
  <c r="L4" i="22" s="1"/>
  <c r="M4" i="22" s="1"/>
  <c r="N4" i="22" s="1"/>
  <c r="O4" i="22" s="1"/>
  <c r="P4" i="22" s="1"/>
  <c r="Q4" i="22" s="1"/>
  <c r="R4" i="22" s="1"/>
  <c r="S4" i="22" s="1"/>
  <c r="T4" i="22" s="1"/>
  <c r="U4" i="22" s="1"/>
  <c r="V4" i="22" s="1"/>
  <c r="W4" i="22" s="1"/>
  <c r="X4" i="22" s="1"/>
  <c r="Y4" i="22" s="1"/>
  <c r="Z4" i="22" s="1"/>
  <c r="AA4" i="22" s="1"/>
  <c r="AB4" i="22" s="1"/>
  <c r="AC4" i="22" s="1"/>
  <c r="AD4" i="22" s="1"/>
  <c r="AE4" i="22" s="1"/>
  <c r="AF4" i="22" s="1"/>
  <c r="AG4" i="22" s="1"/>
  <c r="AH4" i="22" s="1"/>
  <c r="AI4" i="22" s="1"/>
  <c r="AJ4" i="22" s="1"/>
  <c r="AK4" i="22" s="1"/>
  <c r="AL4" i="22" s="1"/>
  <c r="AM4" i="22" s="1"/>
  <c r="AN4" i="22" s="1"/>
  <c r="AO4" i="22" s="1"/>
  <c r="AP4" i="22" s="1"/>
  <c r="AQ4" i="22" s="1"/>
  <c r="AR4" i="22" s="1"/>
  <c r="AS4" i="22" s="1"/>
  <c r="AT4" i="22" s="1"/>
  <c r="AU4" i="22" s="1"/>
  <c r="AV4" i="22" s="1"/>
  <c r="AW4" i="22" s="1"/>
  <c r="AX4" i="22" s="1"/>
  <c r="AY4" i="22" s="1"/>
  <c r="AZ4" i="22" s="1"/>
  <c r="BA4" i="22" s="1"/>
  <c r="BB4" i="22" s="1"/>
  <c r="BC4" i="22" s="1"/>
  <c r="BD4" i="22" s="1"/>
  <c r="BE4" i="22" s="1"/>
  <c r="BF4" i="22" s="1"/>
  <c r="BG4" i="22" s="1"/>
  <c r="BH4" i="22" s="1"/>
  <c r="BI4" i="22" s="1"/>
  <c r="BJ4" i="22" s="1"/>
  <c r="BK4" i="22" s="1"/>
  <c r="BL4" i="22" s="1"/>
  <c r="BM4" i="22" s="1"/>
  <c r="BN4" i="22" s="1"/>
  <c r="BO4" i="22" s="1"/>
  <c r="BP4" i="22" s="1"/>
  <c r="BQ4" i="22" s="1"/>
  <c r="BR4" i="22" s="1"/>
  <c r="BS4" i="22" s="1"/>
  <c r="BT4" i="22" s="1"/>
  <c r="BU4" i="22" s="1"/>
  <c r="BV4" i="22" s="1"/>
  <c r="BW4" i="22" s="1"/>
  <c r="BX4" i="22" s="1"/>
  <c r="BY4" i="22" s="1"/>
  <c r="BZ4" i="22" s="1"/>
  <c r="CA4" i="22" s="1"/>
  <c r="CB4" i="22" s="1"/>
  <c r="CC4" i="22" s="1"/>
  <c r="CD4" i="22" s="1"/>
  <c r="CE4" i="22" s="1"/>
  <c r="CF4" i="22" s="1"/>
  <c r="CG4" i="22" s="1"/>
  <c r="CH4" i="22" s="1"/>
  <c r="CI4" i="22" s="1"/>
  <c r="CJ4" i="22" s="1"/>
  <c r="CK4" i="22" s="1"/>
  <c r="CL4" i="22" s="1"/>
  <c r="CM4" i="22" s="1"/>
  <c r="CN4" i="22" s="1"/>
  <c r="CO4" i="22" s="1"/>
  <c r="CP4" i="22" s="1"/>
  <c r="CQ4" i="22" s="1"/>
  <c r="CR4" i="22" s="1"/>
  <c r="CS4" i="22" s="1"/>
  <c r="CT4" i="22" s="1"/>
  <c r="CU4" i="22" s="1"/>
  <c r="CV4" i="22" s="1"/>
  <c r="CW4" i="22" s="1"/>
  <c r="CX4" i="22" s="1"/>
  <c r="CY4" i="22" s="1"/>
  <c r="CZ4" i="22" s="1"/>
  <c r="DA4" i="22" s="1"/>
  <c r="DB4" i="22" s="1"/>
  <c r="DC4" i="22" s="1"/>
  <c r="DD4" i="22" s="1"/>
  <c r="DE4" i="22" s="1"/>
  <c r="DF4" i="22" s="1"/>
  <c r="DG4" i="22" s="1"/>
  <c r="DH4" i="22" s="1"/>
  <c r="DI4" i="22" s="1"/>
  <c r="DJ4" i="22" s="1"/>
  <c r="DK4" i="22" s="1"/>
  <c r="DL4" i="22" s="1"/>
  <c r="DM4" i="22" s="1"/>
  <c r="DN4" i="22" s="1"/>
  <c r="DO4" i="22" s="1"/>
  <c r="DP4" i="22" s="1"/>
  <c r="DQ4" i="22" s="1"/>
  <c r="DR4" i="22" s="1"/>
  <c r="DS4" i="22" s="1"/>
  <c r="DT4" i="22" s="1"/>
  <c r="DU4" i="22" s="1"/>
  <c r="DV4" i="22" s="1"/>
  <c r="DW4" i="22" s="1"/>
  <c r="DX4" i="22" s="1"/>
  <c r="DY4" i="22" s="1"/>
  <c r="K69" i="21"/>
  <c r="L69" i="21" s="1"/>
  <c r="M69" i="21" s="1"/>
  <c r="N69" i="21" s="1"/>
  <c r="O69" i="21" s="1"/>
  <c r="P69" i="21" s="1"/>
  <c r="Q69" i="21" s="1"/>
  <c r="R69" i="21" s="1"/>
  <c r="S69" i="21" s="1"/>
  <c r="T69" i="21" s="1"/>
  <c r="U69" i="21" s="1"/>
  <c r="V69" i="21" s="1"/>
  <c r="W69" i="21" s="1"/>
  <c r="X69" i="21" s="1"/>
  <c r="Y69" i="21" s="1"/>
  <c r="Z69" i="21" s="1"/>
  <c r="AA69" i="21" s="1"/>
  <c r="AB69" i="21" s="1"/>
  <c r="AC69" i="21" s="1"/>
  <c r="AD69" i="21" s="1"/>
  <c r="AE69" i="21" s="1"/>
  <c r="AF69" i="21" s="1"/>
  <c r="AG69" i="21" s="1"/>
  <c r="AH69" i="21" s="1"/>
  <c r="AI69" i="21" s="1"/>
  <c r="AJ69" i="21" s="1"/>
  <c r="AK69" i="21" s="1"/>
  <c r="AL69" i="21" s="1"/>
  <c r="AM69" i="21" s="1"/>
  <c r="AN69" i="21" s="1"/>
  <c r="AO69" i="21" s="1"/>
  <c r="AP69" i="21" s="1"/>
  <c r="AQ69" i="21" s="1"/>
  <c r="AR69" i="21" s="1"/>
  <c r="AS69" i="21" s="1"/>
  <c r="AT69" i="21" s="1"/>
  <c r="AU69" i="21" s="1"/>
  <c r="AV69" i="21" s="1"/>
  <c r="AW69" i="21" s="1"/>
  <c r="AX69" i="21" s="1"/>
  <c r="AY69" i="21" s="1"/>
  <c r="AZ69" i="21" s="1"/>
  <c r="BA69" i="21" s="1"/>
  <c r="BB69" i="21" s="1"/>
  <c r="BC69" i="21" s="1"/>
  <c r="BD69" i="21" s="1"/>
  <c r="BE69" i="21" s="1"/>
  <c r="BF69" i="21" s="1"/>
  <c r="BG69" i="21" s="1"/>
  <c r="BH69" i="21" s="1"/>
  <c r="BI69" i="21" s="1"/>
  <c r="BJ69" i="21" s="1"/>
  <c r="BK69" i="21" s="1"/>
  <c r="BL69" i="21" s="1"/>
  <c r="BM69" i="21" s="1"/>
  <c r="BN69" i="21" s="1"/>
  <c r="BO69" i="21" s="1"/>
  <c r="BP69" i="21" s="1"/>
  <c r="BQ69" i="21" s="1"/>
  <c r="BR69" i="21" s="1"/>
  <c r="BS69" i="21" s="1"/>
  <c r="BT69" i="21" s="1"/>
  <c r="BU69" i="21" s="1"/>
  <c r="BV69" i="21" s="1"/>
  <c r="BW69" i="21" s="1"/>
  <c r="BX69" i="21" s="1"/>
  <c r="BY69" i="21" s="1"/>
  <c r="BZ69" i="21" s="1"/>
  <c r="CA69" i="21" s="1"/>
  <c r="CB69" i="21" s="1"/>
  <c r="CC69" i="21" s="1"/>
  <c r="CD69" i="21" s="1"/>
  <c r="CE69" i="21" s="1"/>
  <c r="CF69" i="21" s="1"/>
  <c r="CG69" i="21" s="1"/>
  <c r="CH69" i="21" s="1"/>
  <c r="CI69" i="21" s="1"/>
  <c r="CJ69" i="21" s="1"/>
  <c r="CK69" i="21" s="1"/>
  <c r="CL69" i="21" s="1"/>
  <c r="CM69" i="21" s="1"/>
  <c r="CN69" i="21" s="1"/>
  <c r="CO69" i="21" s="1"/>
  <c r="CP69" i="21" s="1"/>
  <c r="CQ69" i="21" s="1"/>
  <c r="CR69" i="21" s="1"/>
  <c r="CS69" i="21" s="1"/>
  <c r="CT69" i="21" s="1"/>
  <c r="CU69" i="21" s="1"/>
  <c r="CV69" i="21" s="1"/>
  <c r="CW69" i="21" s="1"/>
  <c r="CX69" i="21" s="1"/>
  <c r="CY69" i="21" s="1"/>
  <c r="CZ69" i="21" s="1"/>
  <c r="DA69" i="21" s="1"/>
  <c r="DB69" i="21" s="1"/>
  <c r="DC69" i="21" s="1"/>
  <c r="DD69" i="21" s="1"/>
  <c r="DE69" i="21" s="1"/>
  <c r="DF69" i="21" s="1"/>
  <c r="DG69" i="21" s="1"/>
  <c r="DH69" i="21" s="1"/>
  <c r="DI69" i="21" s="1"/>
  <c r="DJ69" i="21" s="1"/>
  <c r="DK69" i="21" s="1"/>
  <c r="DL69" i="21" s="1"/>
  <c r="DM69" i="21" s="1"/>
  <c r="DN69" i="21" s="1"/>
  <c r="DO69" i="21" s="1"/>
  <c r="DP69" i="21" s="1"/>
  <c r="DQ69" i="21" s="1"/>
  <c r="DR69" i="21" s="1"/>
  <c r="DS69" i="21" s="1"/>
  <c r="DT69" i="21" s="1"/>
  <c r="DU69" i="21" s="1"/>
  <c r="DV69" i="21" s="1"/>
  <c r="DW69" i="21" s="1"/>
  <c r="DX69" i="21" s="1"/>
  <c r="DY69" i="21" s="1"/>
  <c r="K81" i="21"/>
  <c r="L81" i="21" s="1"/>
  <c r="M81" i="21" s="1"/>
  <c r="N81" i="21" s="1"/>
  <c r="O81" i="21" s="1"/>
  <c r="P81" i="21" s="1"/>
  <c r="Q81" i="21" s="1"/>
  <c r="R81" i="21" s="1"/>
  <c r="S81" i="21" s="1"/>
  <c r="T81" i="21" s="1"/>
  <c r="U81" i="21" s="1"/>
  <c r="V81" i="21" s="1"/>
  <c r="W81" i="21" s="1"/>
  <c r="X81" i="21" s="1"/>
  <c r="Y81" i="21" s="1"/>
  <c r="Z81" i="21" s="1"/>
  <c r="AA81" i="21" s="1"/>
  <c r="AB81" i="21" s="1"/>
  <c r="AC81" i="21" s="1"/>
  <c r="AD81" i="21" s="1"/>
  <c r="AE81" i="21" s="1"/>
  <c r="AF81" i="21" s="1"/>
  <c r="AG81" i="21" s="1"/>
  <c r="AH81" i="21" s="1"/>
  <c r="AI81" i="21" s="1"/>
  <c r="AJ81" i="21" s="1"/>
  <c r="AK81" i="21" s="1"/>
  <c r="AL81" i="21" s="1"/>
  <c r="AM81" i="21" s="1"/>
  <c r="AN81" i="21" s="1"/>
  <c r="AO81" i="21" s="1"/>
  <c r="AP81" i="21" s="1"/>
  <c r="AQ81" i="21" s="1"/>
  <c r="AR81" i="21" s="1"/>
  <c r="AS81" i="21" s="1"/>
  <c r="AT81" i="21" s="1"/>
  <c r="AU81" i="21" s="1"/>
  <c r="AV81" i="21" s="1"/>
  <c r="AW81" i="21" s="1"/>
  <c r="AX81" i="21" s="1"/>
  <c r="AY81" i="21" s="1"/>
  <c r="AZ81" i="21" s="1"/>
  <c r="BA81" i="21" s="1"/>
  <c r="BB81" i="21" s="1"/>
  <c r="BC81" i="21" s="1"/>
  <c r="BD81" i="21" s="1"/>
  <c r="BE81" i="21" s="1"/>
  <c r="BF81" i="21" s="1"/>
  <c r="BG81" i="21" s="1"/>
  <c r="BH81" i="21" s="1"/>
  <c r="BI81" i="21" s="1"/>
  <c r="BJ81" i="21" s="1"/>
  <c r="BK81" i="21" s="1"/>
  <c r="BL81" i="21" s="1"/>
  <c r="BM81" i="21" s="1"/>
  <c r="BN81" i="21" s="1"/>
  <c r="BO81" i="21" s="1"/>
  <c r="BP81" i="21" s="1"/>
  <c r="BQ81" i="21" s="1"/>
  <c r="BR81" i="21" s="1"/>
  <c r="BS81" i="21" s="1"/>
  <c r="BT81" i="21" s="1"/>
  <c r="BU81" i="21" s="1"/>
  <c r="BV81" i="21" s="1"/>
  <c r="BW81" i="21" s="1"/>
  <c r="BX81" i="21" s="1"/>
  <c r="BY81" i="21" s="1"/>
  <c r="BZ81" i="21" s="1"/>
  <c r="CA81" i="21" s="1"/>
  <c r="CB81" i="21" s="1"/>
  <c r="CC81" i="21" s="1"/>
  <c r="CD81" i="21" s="1"/>
  <c r="CE81" i="21" s="1"/>
  <c r="CF81" i="21" s="1"/>
  <c r="CG81" i="21" s="1"/>
  <c r="CH81" i="21" s="1"/>
  <c r="CI81" i="21" s="1"/>
  <c r="CJ81" i="21" s="1"/>
  <c r="CK81" i="21" s="1"/>
  <c r="CL81" i="21" s="1"/>
  <c r="CM81" i="21" s="1"/>
  <c r="CN81" i="21" s="1"/>
  <c r="CO81" i="21" s="1"/>
  <c r="CP81" i="21" s="1"/>
  <c r="CQ81" i="21" s="1"/>
  <c r="CR81" i="21" s="1"/>
  <c r="CS81" i="21" s="1"/>
  <c r="CT81" i="21" s="1"/>
  <c r="CU81" i="21" s="1"/>
  <c r="CV81" i="21" s="1"/>
  <c r="CW81" i="21" s="1"/>
  <c r="CX81" i="21" s="1"/>
  <c r="CY81" i="21" s="1"/>
  <c r="CZ81" i="21" s="1"/>
  <c r="DA81" i="21" s="1"/>
  <c r="DB81" i="21" s="1"/>
  <c r="DC81" i="21" s="1"/>
  <c r="DD81" i="21" s="1"/>
  <c r="DE81" i="21" s="1"/>
  <c r="DF81" i="21" s="1"/>
  <c r="DG81" i="21" s="1"/>
  <c r="DH81" i="21" s="1"/>
  <c r="DI81" i="21" s="1"/>
  <c r="DJ81" i="21" s="1"/>
  <c r="DK81" i="21" s="1"/>
  <c r="DL81" i="21" s="1"/>
  <c r="DM81" i="21" s="1"/>
  <c r="DN81" i="21" s="1"/>
  <c r="DO81" i="21" s="1"/>
  <c r="DP81" i="21" s="1"/>
  <c r="DQ81" i="21" s="1"/>
  <c r="DR81" i="21" s="1"/>
  <c r="DS81" i="21" s="1"/>
  <c r="DT81" i="21" s="1"/>
  <c r="DU81" i="21" s="1"/>
  <c r="DV81" i="21" s="1"/>
  <c r="DW81" i="21" s="1"/>
  <c r="DX81" i="21" s="1"/>
  <c r="DY81" i="21" s="1"/>
  <c r="K4" i="21"/>
  <c r="L4" i="21" s="1"/>
  <c r="M4" i="21" s="1"/>
  <c r="N4" i="21" s="1"/>
  <c r="O4" i="21" s="1"/>
  <c r="P4" i="21" s="1"/>
  <c r="Q4" i="21" s="1"/>
  <c r="R4" i="21" s="1"/>
  <c r="S4" i="21" s="1"/>
  <c r="T4" i="21" s="1"/>
  <c r="U4" i="21" s="1"/>
  <c r="V4" i="21" s="1"/>
  <c r="W4" i="21" s="1"/>
  <c r="X4" i="21" s="1"/>
  <c r="Y4" i="21" s="1"/>
  <c r="Z4" i="21" s="1"/>
  <c r="AA4" i="21" s="1"/>
  <c r="AB4" i="21" s="1"/>
  <c r="AC4" i="21" s="1"/>
  <c r="AD4" i="21" s="1"/>
  <c r="AE4" i="21" s="1"/>
  <c r="AF4" i="21" s="1"/>
  <c r="AG4" i="21" s="1"/>
  <c r="AH4" i="21" s="1"/>
  <c r="AI4" i="21" s="1"/>
  <c r="AJ4" i="21" s="1"/>
  <c r="AK4" i="21" s="1"/>
  <c r="AL4" i="21" s="1"/>
  <c r="AM4" i="21" s="1"/>
  <c r="AN4" i="21" s="1"/>
  <c r="AO4" i="21" s="1"/>
  <c r="AP4" i="21" s="1"/>
  <c r="AQ4" i="21" s="1"/>
  <c r="AR4" i="21" s="1"/>
  <c r="AS4" i="21" s="1"/>
  <c r="AT4" i="21" s="1"/>
  <c r="AU4" i="21" s="1"/>
  <c r="AV4" i="21" s="1"/>
  <c r="AW4" i="21" s="1"/>
  <c r="AX4" i="21" s="1"/>
  <c r="AY4" i="21" s="1"/>
  <c r="AZ4" i="21" s="1"/>
  <c r="BA4" i="21" s="1"/>
  <c r="BB4" i="21" s="1"/>
  <c r="BC4" i="21" s="1"/>
  <c r="BD4" i="21" s="1"/>
  <c r="BE4" i="21" s="1"/>
  <c r="BF4" i="21" s="1"/>
  <c r="BG4" i="21" s="1"/>
  <c r="BH4" i="21" s="1"/>
  <c r="BI4" i="21" s="1"/>
  <c r="BJ4" i="21" s="1"/>
  <c r="BK4" i="21" s="1"/>
  <c r="BL4" i="21" s="1"/>
  <c r="BM4" i="21" s="1"/>
  <c r="BN4" i="21" s="1"/>
  <c r="BO4" i="21" s="1"/>
  <c r="BP4" i="21" s="1"/>
  <c r="BQ4" i="21" s="1"/>
  <c r="BR4" i="21" s="1"/>
  <c r="BS4" i="21" s="1"/>
  <c r="BT4" i="21" s="1"/>
  <c r="BU4" i="21" s="1"/>
  <c r="BV4" i="21" s="1"/>
  <c r="BW4" i="21" s="1"/>
  <c r="BX4" i="21" s="1"/>
  <c r="BY4" i="21" s="1"/>
  <c r="BZ4" i="21" s="1"/>
  <c r="CA4" i="21" s="1"/>
  <c r="CB4" i="21" s="1"/>
  <c r="CC4" i="21" s="1"/>
  <c r="CD4" i="21" s="1"/>
  <c r="CE4" i="21" s="1"/>
  <c r="CF4" i="21" s="1"/>
  <c r="CG4" i="21" s="1"/>
  <c r="CH4" i="21" s="1"/>
  <c r="CI4" i="21" s="1"/>
  <c r="CJ4" i="21" s="1"/>
  <c r="CK4" i="21" s="1"/>
  <c r="CL4" i="21" s="1"/>
  <c r="CM4" i="21" s="1"/>
  <c r="CN4" i="21" s="1"/>
  <c r="CO4" i="21" s="1"/>
  <c r="CP4" i="21" s="1"/>
  <c r="CQ4" i="21" s="1"/>
  <c r="CR4" i="21" s="1"/>
  <c r="CS4" i="21" s="1"/>
  <c r="CT4" i="21" s="1"/>
  <c r="CU4" i="21" s="1"/>
  <c r="CV4" i="21" s="1"/>
  <c r="CW4" i="21" s="1"/>
  <c r="CX4" i="21" s="1"/>
  <c r="CY4" i="21" s="1"/>
  <c r="CZ4" i="21" s="1"/>
  <c r="DA4" i="21" s="1"/>
  <c r="DB4" i="21" s="1"/>
  <c r="DC4" i="21" s="1"/>
  <c r="DD4" i="21" s="1"/>
  <c r="DE4" i="21" s="1"/>
  <c r="DF4" i="21" s="1"/>
  <c r="DG4" i="21" s="1"/>
  <c r="DH4" i="21" s="1"/>
  <c r="DI4" i="21" s="1"/>
  <c r="DJ4" i="21" s="1"/>
  <c r="DK4" i="21" s="1"/>
  <c r="DL4" i="21" s="1"/>
  <c r="DM4" i="21" s="1"/>
  <c r="DN4" i="21" s="1"/>
  <c r="DO4" i="21" s="1"/>
  <c r="DP4" i="21" s="1"/>
  <c r="DQ4" i="21" s="1"/>
  <c r="DR4" i="21" s="1"/>
  <c r="DS4" i="21" s="1"/>
  <c r="DT4" i="21" s="1"/>
  <c r="DU4" i="21" s="1"/>
  <c r="DV4" i="21" s="1"/>
  <c r="DW4" i="21" s="1"/>
  <c r="DX4" i="21" s="1"/>
  <c r="DY4" i="21" s="1"/>
  <c r="AW5" i="24" l="1"/>
  <c r="AV17" i="24"/>
  <c r="M5" i="24"/>
  <c r="L17" i="24"/>
  <c r="L14" i="24" s="1"/>
  <c r="M5" i="22"/>
  <c r="L17" i="22"/>
  <c r="L14" i="22" s="1"/>
  <c r="AW5" i="22"/>
  <c r="AV17" i="22"/>
  <c r="M5" i="21"/>
  <c r="L25" i="21"/>
  <c r="AW5" i="21"/>
  <c r="AV25" i="21"/>
  <c r="R81" i="29"/>
  <c r="R80" i="29"/>
  <c r="R79" i="29"/>
  <c r="R78" i="29"/>
  <c r="S19" i="29"/>
  <c r="T5" i="29"/>
  <c r="T73" i="29" s="1"/>
  <c r="BC19" i="29"/>
  <c r="BD5" i="29"/>
  <c r="BD73" i="29" s="1"/>
  <c r="AD5" i="26"/>
  <c r="BK68" i="26"/>
  <c r="CR68" i="26"/>
  <c r="AZ68" i="26"/>
  <c r="AO68" i="26"/>
  <c r="CG68" i="26"/>
  <c r="BV68" i="26"/>
  <c r="S68" i="26"/>
  <c r="AD68" i="26"/>
  <c r="J51" i="22" a="1"/>
  <c r="J51" i="22" s="1"/>
  <c r="DY89" i="19"/>
  <c r="DX89" i="19"/>
  <c r="DW89" i="19"/>
  <c r="DV89" i="19"/>
  <c r="DU89" i="19"/>
  <c r="DT89" i="19"/>
  <c r="DS89" i="19"/>
  <c r="DR89" i="19"/>
  <c r="DQ89" i="19"/>
  <c r="DP89" i="19"/>
  <c r="DO89" i="19"/>
  <c r="DN89" i="19"/>
  <c r="DM89" i="19"/>
  <c r="DL89" i="19"/>
  <c r="DK89" i="19"/>
  <c r="DJ89" i="19"/>
  <c r="DI89" i="19"/>
  <c r="DH89" i="19"/>
  <c r="DG89" i="19"/>
  <c r="DF89" i="19"/>
  <c r="DE89" i="19"/>
  <c r="DD89" i="19"/>
  <c r="DC89" i="19"/>
  <c r="DB89" i="19"/>
  <c r="DA89" i="19"/>
  <c r="CZ89" i="19"/>
  <c r="CY89" i="19"/>
  <c r="CX89" i="19"/>
  <c r="CW89" i="19"/>
  <c r="CV89" i="19"/>
  <c r="CU89" i="19"/>
  <c r="CT89" i="19"/>
  <c r="CS89" i="19"/>
  <c r="CR89" i="19"/>
  <c r="CQ89" i="19"/>
  <c r="CP89" i="19"/>
  <c r="CO89" i="19"/>
  <c r="CN89" i="19"/>
  <c r="CM89" i="19"/>
  <c r="CL89" i="19"/>
  <c r="CK89" i="19"/>
  <c r="CJ89" i="19"/>
  <c r="CI89" i="19"/>
  <c r="CH89" i="19"/>
  <c r="CG89" i="19"/>
  <c r="CF89" i="19"/>
  <c r="CE89" i="19"/>
  <c r="CD89" i="19"/>
  <c r="CC89" i="19"/>
  <c r="CB89" i="19"/>
  <c r="CA89" i="19"/>
  <c r="BZ89" i="19"/>
  <c r="BY89" i="19"/>
  <c r="BX89" i="19"/>
  <c r="BW89" i="19"/>
  <c r="BV89" i="19"/>
  <c r="BU89" i="19"/>
  <c r="BT89" i="19"/>
  <c r="BS89" i="19"/>
  <c r="BR89" i="19"/>
  <c r="BQ89" i="19"/>
  <c r="BP89" i="19"/>
  <c r="BO89" i="19"/>
  <c r="BN89" i="19"/>
  <c r="BM89" i="19"/>
  <c r="BL89" i="19"/>
  <c r="BK89" i="19"/>
  <c r="BJ89" i="19"/>
  <c r="BI89" i="19"/>
  <c r="BH89" i="19"/>
  <c r="BG89" i="19"/>
  <c r="BF89" i="19"/>
  <c r="BE89" i="19"/>
  <c r="BD89" i="19"/>
  <c r="BC89" i="19"/>
  <c r="BB89" i="19"/>
  <c r="BA89" i="19"/>
  <c r="AZ89" i="19"/>
  <c r="AY89" i="19"/>
  <c r="AX89" i="19"/>
  <c r="AW89" i="19"/>
  <c r="AV89" i="19"/>
  <c r="AU89" i="19"/>
  <c r="AT89" i="19"/>
  <c r="AS89" i="19"/>
  <c r="AR89" i="19"/>
  <c r="AQ89" i="19"/>
  <c r="AP89" i="19"/>
  <c r="AO89" i="19"/>
  <c r="AN89" i="19"/>
  <c r="AM89" i="19"/>
  <c r="AL89" i="19"/>
  <c r="AK89" i="19"/>
  <c r="AJ89" i="19"/>
  <c r="AI89"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E17" i="1"/>
  <c r="E16" i="1"/>
  <c r="E15" i="1"/>
  <c r="E14" i="1"/>
  <c r="E69" i="16"/>
  <c r="DY37" i="19"/>
  <c r="DX37" i="19"/>
  <c r="DW37" i="19"/>
  <c r="DV37" i="19"/>
  <c r="DU37" i="19"/>
  <c r="DT37" i="19"/>
  <c r="DS37" i="19"/>
  <c r="DR37" i="19"/>
  <c r="DQ37" i="19"/>
  <c r="DP37" i="19"/>
  <c r="DO37" i="19"/>
  <c r="DN37" i="19"/>
  <c r="DM37" i="19"/>
  <c r="DL37" i="19"/>
  <c r="DK37" i="19"/>
  <c r="DJ37" i="19"/>
  <c r="DI37" i="19"/>
  <c r="DH37" i="19"/>
  <c r="DG37" i="19"/>
  <c r="DF37" i="19"/>
  <c r="DE37" i="19"/>
  <c r="DD37" i="19"/>
  <c r="DC37" i="19"/>
  <c r="DB37" i="19"/>
  <c r="DA37" i="19"/>
  <c r="CZ37" i="19"/>
  <c r="CY37" i="19"/>
  <c r="CX37" i="19"/>
  <c r="CW37" i="19"/>
  <c r="CV37" i="19"/>
  <c r="CU37" i="19"/>
  <c r="CT37" i="19"/>
  <c r="CS37" i="19"/>
  <c r="CR37" i="19"/>
  <c r="CQ37" i="19"/>
  <c r="CP37" i="19"/>
  <c r="CO37" i="19"/>
  <c r="CN37" i="19"/>
  <c r="CM37" i="19"/>
  <c r="CL37" i="19"/>
  <c r="CK37" i="19"/>
  <c r="CJ37" i="19"/>
  <c r="CI37" i="19"/>
  <c r="CH37" i="19"/>
  <c r="CG37" i="19"/>
  <c r="CF37" i="19"/>
  <c r="CE37" i="19"/>
  <c r="CD37" i="19"/>
  <c r="CC37" i="19"/>
  <c r="CB37" i="19"/>
  <c r="CA37" i="19"/>
  <c r="BZ37" i="19"/>
  <c r="BY37" i="19"/>
  <c r="BX37" i="19"/>
  <c r="BW37" i="19"/>
  <c r="BV37" i="19"/>
  <c r="BU37" i="19"/>
  <c r="BT37" i="19"/>
  <c r="BS37" i="19"/>
  <c r="BR37" i="19"/>
  <c r="BQ37" i="19"/>
  <c r="BP37" i="19"/>
  <c r="BO37" i="19"/>
  <c r="BN37" i="19"/>
  <c r="BM37" i="19"/>
  <c r="BL37" i="19"/>
  <c r="BK37" i="19"/>
  <c r="BJ37" i="19"/>
  <c r="BI37" i="19"/>
  <c r="BH37" i="19"/>
  <c r="BG37" i="19"/>
  <c r="BF37" i="19"/>
  <c r="BE37" i="19"/>
  <c r="BD37" i="19"/>
  <c r="BC37"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AD37" i="19"/>
  <c r="AC37" i="19"/>
  <c r="AB37" i="19"/>
  <c r="AA37" i="19"/>
  <c r="Z37" i="19"/>
  <c r="Y37" i="19"/>
  <c r="X37" i="19"/>
  <c r="W37" i="19"/>
  <c r="V37" i="19"/>
  <c r="U37" i="19"/>
  <c r="T37" i="19"/>
  <c r="S37" i="19"/>
  <c r="R37" i="19"/>
  <c r="Q37" i="19"/>
  <c r="P37" i="19"/>
  <c r="O37" i="19"/>
  <c r="N37" i="19"/>
  <c r="M37" i="19"/>
  <c r="L37" i="19"/>
  <c r="K37"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DY61" i="19"/>
  <c r="DX61" i="19"/>
  <c r="DW61" i="19"/>
  <c r="DV61" i="19"/>
  <c r="DU61" i="19"/>
  <c r="DT61" i="19"/>
  <c r="DS61" i="19"/>
  <c r="DR61" i="19"/>
  <c r="DQ61" i="19"/>
  <c r="DP61" i="19"/>
  <c r="DO61" i="19"/>
  <c r="DN61" i="19"/>
  <c r="DM61" i="19"/>
  <c r="DL61" i="19"/>
  <c r="DK61" i="19"/>
  <c r="DJ61" i="19"/>
  <c r="DI61" i="19"/>
  <c r="DH61" i="19"/>
  <c r="DG61" i="19"/>
  <c r="DF61" i="19"/>
  <c r="DE61" i="19"/>
  <c r="DD61" i="19"/>
  <c r="DC61" i="19"/>
  <c r="DB61" i="19"/>
  <c r="DA61" i="19"/>
  <c r="CZ61" i="19"/>
  <c r="CY61" i="19"/>
  <c r="CX61" i="19"/>
  <c r="CW61" i="19"/>
  <c r="CV61" i="19"/>
  <c r="CU61" i="19"/>
  <c r="CT61" i="19"/>
  <c r="CS61" i="19"/>
  <c r="CR61" i="19"/>
  <c r="CQ61" i="19"/>
  <c r="CP61" i="19"/>
  <c r="CO61" i="19"/>
  <c r="CN61" i="19"/>
  <c r="CM61" i="19"/>
  <c r="CL61" i="19"/>
  <c r="CK61" i="19"/>
  <c r="CJ61" i="19"/>
  <c r="CI61" i="19"/>
  <c r="CH61" i="19"/>
  <c r="CG61" i="19"/>
  <c r="CF61" i="19"/>
  <c r="CE61" i="19"/>
  <c r="CD61" i="19"/>
  <c r="CC61" i="19"/>
  <c r="CB61" i="19"/>
  <c r="CA61" i="19"/>
  <c r="BZ61" i="19"/>
  <c r="BY61" i="19"/>
  <c r="BX61" i="19"/>
  <c r="BW61" i="19"/>
  <c r="BV61" i="19"/>
  <c r="BU61" i="19"/>
  <c r="BT61" i="19"/>
  <c r="BS61" i="19"/>
  <c r="BR61" i="19"/>
  <c r="BQ61" i="19"/>
  <c r="BP61" i="19"/>
  <c r="BO61" i="19"/>
  <c r="BN61" i="19"/>
  <c r="BM61" i="19"/>
  <c r="BL61" i="19"/>
  <c r="BK61" i="19"/>
  <c r="BJ61" i="19"/>
  <c r="BI61" i="19"/>
  <c r="BH61" i="19"/>
  <c r="BG61" i="19"/>
  <c r="BF61" i="19"/>
  <c r="BE61" i="19"/>
  <c r="BD61" i="19"/>
  <c r="BC61" i="19"/>
  <c r="BB61" i="19"/>
  <c r="BA61" i="19"/>
  <c r="AZ61" i="19"/>
  <c r="AY61" i="19"/>
  <c r="AX61" i="19"/>
  <c r="AW61" i="19"/>
  <c r="AV61" i="19"/>
  <c r="AU61" i="19"/>
  <c r="AT61" i="19"/>
  <c r="AS61" i="19"/>
  <c r="AR61" i="19"/>
  <c r="AQ61" i="19"/>
  <c r="AP61" i="19"/>
  <c r="AO61" i="19"/>
  <c r="AN61" i="19"/>
  <c r="AM61" i="19"/>
  <c r="AL61" i="19"/>
  <c r="AK61" i="19"/>
  <c r="AJ61" i="19"/>
  <c r="AI61" i="19"/>
  <c r="AH61" i="19"/>
  <c r="AG61" i="19"/>
  <c r="AF61" i="19"/>
  <c r="AE61" i="19"/>
  <c r="AD61" i="19"/>
  <c r="AC61" i="19"/>
  <c r="AB61" i="19"/>
  <c r="AA61" i="19"/>
  <c r="Z61" i="19"/>
  <c r="Y61" i="19"/>
  <c r="X61" i="19"/>
  <c r="W61" i="19"/>
  <c r="V61" i="19"/>
  <c r="U61" i="19"/>
  <c r="T61" i="19"/>
  <c r="S61" i="19"/>
  <c r="R61" i="19"/>
  <c r="Q61" i="19"/>
  <c r="P61" i="19"/>
  <c r="O61" i="19"/>
  <c r="N61" i="19"/>
  <c r="M61" i="19"/>
  <c r="L61" i="19"/>
  <c r="K61" i="19"/>
  <c r="J63" i="19"/>
  <c r="J61" i="19"/>
  <c r="DY59" i="19"/>
  <c r="DX59" i="19"/>
  <c r="DW59" i="19"/>
  <c r="DV59" i="19"/>
  <c r="DU59" i="19"/>
  <c r="DT59" i="19"/>
  <c r="DS59" i="19"/>
  <c r="DR59" i="19"/>
  <c r="DQ59" i="19"/>
  <c r="DP59" i="19"/>
  <c r="DO59" i="19"/>
  <c r="DN59" i="19"/>
  <c r="DM59" i="19"/>
  <c r="DL59" i="19"/>
  <c r="DK59" i="19"/>
  <c r="DJ59" i="19"/>
  <c r="DI59" i="19"/>
  <c r="DH59" i="19"/>
  <c r="DG59" i="19"/>
  <c r="DF59" i="19"/>
  <c r="DE59" i="19"/>
  <c r="DD59" i="19"/>
  <c r="DC59" i="19"/>
  <c r="DB59" i="19"/>
  <c r="DA59" i="19"/>
  <c r="CZ59" i="19"/>
  <c r="CY59" i="19"/>
  <c r="CX59" i="19"/>
  <c r="CW59" i="19"/>
  <c r="CV59" i="19"/>
  <c r="CU59" i="19"/>
  <c r="CT59" i="19"/>
  <c r="CS59" i="19"/>
  <c r="CR59" i="19"/>
  <c r="CQ59" i="19"/>
  <c r="CP59" i="19"/>
  <c r="CO59" i="19"/>
  <c r="CN59" i="19"/>
  <c r="CM59" i="19"/>
  <c r="CL59" i="19"/>
  <c r="CK59" i="19"/>
  <c r="CJ59" i="19"/>
  <c r="CI59" i="19"/>
  <c r="CH59" i="19"/>
  <c r="CG59" i="19"/>
  <c r="CF59" i="19"/>
  <c r="CE59" i="19"/>
  <c r="CD59" i="19"/>
  <c r="CC59" i="19"/>
  <c r="CB59" i="19"/>
  <c r="CA59" i="19"/>
  <c r="BZ59" i="19"/>
  <c r="BY59" i="19"/>
  <c r="BX59" i="19"/>
  <c r="BW59" i="19"/>
  <c r="BV59" i="19"/>
  <c r="BU59" i="19"/>
  <c r="BT59" i="19"/>
  <c r="BS59" i="19"/>
  <c r="BR59" i="19"/>
  <c r="BQ59" i="19"/>
  <c r="BP59" i="19"/>
  <c r="BO59" i="19"/>
  <c r="BN59" i="19"/>
  <c r="BM59" i="19"/>
  <c r="BL59" i="19"/>
  <c r="BK59" i="19"/>
  <c r="BJ59" i="19"/>
  <c r="BI59" i="19"/>
  <c r="BH59" i="19"/>
  <c r="BG59" i="19"/>
  <c r="BF59" i="19"/>
  <c r="BE59" i="19"/>
  <c r="BD59" i="19"/>
  <c r="BC59" i="19"/>
  <c r="BB59" i="19"/>
  <c r="BA59" i="19"/>
  <c r="AZ59" i="19"/>
  <c r="AY59" i="19"/>
  <c r="AX59" i="19"/>
  <c r="AW59" i="19"/>
  <c r="AV59" i="19"/>
  <c r="AU59" i="19"/>
  <c r="AT59" i="19"/>
  <c r="AS59" i="19"/>
  <c r="AR59" i="19"/>
  <c r="AQ59" i="19"/>
  <c r="AP59" i="19"/>
  <c r="AO59" i="19"/>
  <c r="AN59" i="19"/>
  <c r="AM59" i="19"/>
  <c r="AL59" i="19"/>
  <c r="AK59" i="19"/>
  <c r="AJ59" i="19"/>
  <c r="AI59"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J59" i="19"/>
  <c r="E79" i="19"/>
  <c r="E77" i="19"/>
  <c r="E75" i="19"/>
  <c r="J222" i="1"/>
  <c r="DY88" i="15"/>
  <c r="DX88" i="15"/>
  <c r="DW88" i="15"/>
  <c r="DV88" i="15"/>
  <c r="DU88" i="15"/>
  <c r="DT88" i="15"/>
  <c r="DS88" i="15"/>
  <c r="DR88" i="15"/>
  <c r="DQ88" i="15"/>
  <c r="DP88" i="15"/>
  <c r="DO88" i="15"/>
  <c r="DN88" i="15"/>
  <c r="DM88" i="15"/>
  <c r="DL88" i="15"/>
  <c r="DK88" i="15"/>
  <c r="DJ88" i="15"/>
  <c r="DI88" i="15"/>
  <c r="DH88" i="15"/>
  <c r="DG88" i="15"/>
  <c r="DF88" i="15"/>
  <c r="DE88" i="15"/>
  <c r="DD88" i="15"/>
  <c r="DC88" i="15"/>
  <c r="DB88" i="15"/>
  <c r="DA88" i="15"/>
  <c r="CZ88" i="15"/>
  <c r="CY88" i="15"/>
  <c r="CX88" i="15"/>
  <c r="CW88" i="15"/>
  <c r="CV88" i="15"/>
  <c r="CU88" i="15"/>
  <c r="CT88" i="15"/>
  <c r="CS88" i="15"/>
  <c r="CR88" i="15"/>
  <c r="CQ88" i="15"/>
  <c r="CP88" i="15"/>
  <c r="CO88" i="15"/>
  <c r="CN88" i="15"/>
  <c r="CM88" i="15"/>
  <c r="CL88" i="15"/>
  <c r="CK88" i="15"/>
  <c r="CJ88" i="15"/>
  <c r="CI88" i="15"/>
  <c r="CH88" i="15"/>
  <c r="CG88" i="15"/>
  <c r="CF88" i="15"/>
  <c r="CE88" i="15"/>
  <c r="CD88" i="15"/>
  <c r="CC88" i="15"/>
  <c r="CB88" i="15"/>
  <c r="CA88" i="15"/>
  <c r="BZ88" i="15"/>
  <c r="BY88" i="15"/>
  <c r="BX88" i="15"/>
  <c r="BW88" i="15"/>
  <c r="BV88" i="15"/>
  <c r="BU88" i="15"/>
  <c r="BT88" i="15"/>
  <c r="BS88" i="15"/>
  <c r="BR88" i="15"/>
  <c r="BQ88" i="15"/>
  <c r="BP88" i="15"/>
  <c r="BO88" i="15"/>
  <c r="BN88" i="15"/>
  <c r="BM88" i="15"/>
  <c r="BL88" i="15"/>
  <c r="BK88" i="15"/>
  <c r="BJ88" i="15"/>
  <c r="BI88" i="15"/>
  <c r="BH88" i="15"/>
  <c r="BG88" i="15"/>
  <c r="BF88" i="15"/>
  <c r="BE88" i="15"/>
  <c r="BD88" i="15"/>
  <c r="BC88" i="15"/>
  <c r="BB88" i="15"/>
  <c r="BA88" i="15"/>
  <c r="AZ88" i="15"/>
  <c r="AY88" i="15"/>
  <c r="AX88" i="15"/>
  <c r="AW88" i="15"/>
  <c r="AV88" i="15"/>
  <c r="AU88" i="15"/>
  <c r="AT88" i="15"/>
  <c r="AS88" i="15"/>
  <c r="AR88" i="15"/>
  <c r="AQ88" i="15"/>
  <c r="AP88"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J87" i="15"/>
  <c r="N5" i="24" l="1"/>
  <c r="M17" i="24"/>
  <c r="M14" i="24" s="1"/>
  <c r="AX5" i="24"/>
  <c r="AW17" i="24"/>
  <c r="AX5" i="22"/>
  <c r="AW17" i="22"/>
  <c r="N5" i="22"/>
  <c r="M17" i="22"/>
  <c r="M14" i="22" s="1"/>
  <c r="AX5" i="21"/>
  <c r="AW25" i="21"/>
  <c r="N5" i="21"/>
  <c r="M25" i="21"/>
  <c r="S81" i="29"/>
  <c r="T19" i="29"/>
  <c r="U5" i="29"/>
  <c r="U73" i="29" s="1"/>
  <c r="S77" i="29"/>
  <c r="S78" i="29"/>
  <c r="S79" i="29"/>
  <c r="S80" i="29"/>
  <c r="J11" i="26"/>
  <c r="R11" i="26"/>
  <c r="Z11" i="26"/>
  <c r="AH11" i="26"/>
  <c r="AP11" i="26"/>
  <c r="AX11" i="26"/>
  <c r="BF11" i="26"/>
  <c r="BN11" i="26"/>
  <c r="BV11" i="26"/>
  <c r="CD11" i="26"/>
  <c r="CL11" i="26"/>
  <c r="CT11" i="26"/>
  <c r="DB11" i="26"/>
  <c r="DJ11" i="26"/>
  <c r="DR11" i="26"/>
  <c r="K11" i="26"/>
  <c r="S11" i="26"/>
  <c r="AA11" i="26"/>
  <c r="AI11" i="26"/>
  <c r="AQ11" i="26"/>
  <c r="AY11" i="26"/>
  <c r="BG11" i="26"/>
  <c r="BO11" i="26"/>
  <c r="BW11" i="26"/>
  <c r="CE11" i="26"/>
  <c r="CM11" i="26"/>
  <c r="CU11" i="26"/>
  <c r="DC11" i="26"/>
  <c r="DK11" i="26"/>
  <c r="DS11" i="26"/>
  <c r="L11" i="26"/>
  <c r="T11" i="26"/>
  <c r="AB11" i="26"/>
  <c r="AJ11" i="26"/>
  <c r="AR11" i="26"/>
  <c r="AZ11" i="26"/>
  <c r="BH11" i="26"/>
  <c r="BP11" i="26"/>
  <c r="BX11" i="26"/>
  <c r="CF11" i="26"/>
  <c r="CN11" i="26"/>
  <c r="CV11" i="26"/>
  <c r="DD11" i="26"/>
  <c r="DL11" i="26"/>
  <c r="DT11" i="26"/>
  <c r="M11" i="26"/>
  <c r="U11" i="26"/>
  <c r="AC11" i="26"/>
  <c r="AK11" i="26"/>
  <c r="AS11" i="26"/>
  <c r="BA11" i="26"/>
  <c r="BI11" i="26"/>
  <c r="BQ11" i="26"/>
  <c r="BY11" i="26"/>
  <c r="CG11" i="26"/>
  <c r="CO11" i="26"/>
  <c r="CW11" i="26"/>
  <c r="DE11" i="26"/>
  <c r="DM11" i="26"/>
  <c r="DU11" i="26"/>
  <c r="N11" i="26"/>
  <c r="V11" i="26"/>
  <c r="AD11" i="26"/>
  <c r="AL11" i="26"/>
  <c r="AT11" i="26"/>
  <c r="BB11" i="26"/>
  <c r="BJ11" i="26"/>
  <c r="BR11" i="26"/>
  <c r="BZ11" i="26"/>
  <c r="CH11" i="26"/>
  <c r="CP11" i="26"/>
  <c r="CX11" i="26"/>
  <c r="DF11" i="26"/>
  <c r="DN11" i="26"/>
  <c r="DV11" i="26"/>
  <c r="P11" i="26"/>
  <c r="X11" i="26"/>
  <c r="AF11" i="26"/>
  <c r="AN11" i="26"/>
  <c r="AV11" i="26"/>
  <c r="BD11" i="26"/>
  <c r="BL11" i="26"/>
  <c r="BT11" i="26"/>
  <c r="CB11" i="26"/>
  <c r="CJ11" i="26"/>
  <c r="CR11" i="26"/>
  <c r="CZ11" i="26"/>
  <c r="DH11" i="26"/>
  <c r="DP11" i="26"/>
  <c r="DX11" i="26"/>
  <c r="Q11" i="26"/>
  <c r="Y11" i="26"/>
  <c r="AG11" i="26"/>
  <c r="AO11" i="26"/>
  <c r="AW11" i="26"/>
  <c r="BE11" i="26"/>
  <c r="BM11" i="26"/>
  <c r="BU11" i="26"/>
  <c r="CC11" i="26"/>
  <c r="CK11" i="26"/>
  <c r="CS11" i="26"/>
  <c r="DA11" i="26"/>
  <c r="DI11" i="26"/>
  <c r="CY11" i="26"/>
  <c r="AU11" i="26"/>
  <c r="DG11" i="26"/>
  <c r="BC11" i="26"/>
  <c r="DO11" i="26"/>
  <c r="BK11" i="26"/>
  <c r="DQ11" i="26"/>
  <c r="BS11" i="26"/>
  <c r="DW11" i="26"/>
  <c r="O11" i="26"/>
  <c r="CA11" i="26"/>
  <c r="DY11" i="26"/>
  <c r="W11" i="26"/>
  <c r="CI11" i="26"/>
  <c r="AE11" i="26"/>
  <c r="CQ11" i="26"/>
  <c r="AM11" i="26"/>
  <c r="J12" i="26"/>
  <c r="R12" i="26"/>
  <c r="Z12" i="26"/>
  <c r="AH12" i="26"/>
  <c r="AP12" i="26"/>
  <c r="AX12" i="26"/>
  <c r="BF12" i="26"/>
  <c r="BN12" i="26"/>
  <c r="BV12" i="26"/>
  <c r="CD12" i="26"/>
  <c r="CL12" i="26"/>
  <c r="CT12" i="26"/>
  <c r="DB12" i="26"/>
  <c r="DJ12" i="26"/>
  <c r="DR12" i="26"/>
  <c r="K12" i="26"/>
  <c r="S12" i="26"/>
  <c r="AA12" i="26"/>
  <c r="AI12" i="26"/>
  <c r="AQ12" i="26"/>
  <c r="AY12" i="26"/>
  <c r="BG12" i="26"/>
  <c r="BO12" i="26"/>
  <c r="BW12" i="26"/>
  <c r="CE12" i="26"/>
  <c r="CM12" i="26"/>
  <c r="CU12" i="26"/>
  <c r="DC12" i="26"/>
  <c r="DK12" i="26"/>
  <c r="DS12" i="26"/>
  <c r="L12" i="26"/>
  <c r="T12" i="26"/>
  <c r="AB12" i="26"/>
  <c r="AJ12" i="26"/>
  <c r="AR12" i="26"/>
  <c r="AZ12" i="26"/>
  <c r="BH12" i="26"/>
  <c r="BP12" i="26"/>
  <c r="BX12" i="26"/>
  <c r="CF12" i="26"/>
  <c r="CN12" i="26"/>
  <c r="CV12" i="26"/>
  <c r="DD12" i="26"/>
  <c r="DL12" i="26"/>
  <c r="DT12" i="26"/>
  <c r="CH12" i="26"/>
  <c r="M12" i="26"/>
  <c r="U12" i="26"/>
  <c r="AC12" i="26"/>
  <c r="AK12" i="26"/>
  <c r="AS12" i="26"/>
  <c r="BA12" i="26"/>
  <c r="BI12" i="26"/>
  <c r="BQ12" i="26"/>
  <c r="BY12" i="26"/>
  <c r="CG12" i="26"/>
  <c r="CO12" i="26"/>
  <c r="CW12" i="26"/>
  <c r="DE12" i="26"/>
  <c r="DM12" i="26"/>
  <c r="DU12" i="26"/>
  <c r="BJ12" i="26"/>
  <c r="N12" i="26"/>
  <c r="V12" i="26"/>
  <c r="AD12" i="26"/>
  <c r="AL12" i="26"/>
  <c r="AT12" i="26"/>
  <c r="BB12" i="26"/>
  <c r="BR12" i="26"/>
  <c r="BZ12" i="26"/>
  <c r="CP12" i="26"/>
  <c r="CX12" i="26"/>
  <c r="DF12" i="26"/>
  <c r="DN12" i="26"/>
  <c r="DV12" i="26"/>
  <c r="P12" i="26"/>
  <c r="X12" i="26"/>
  <c r="AF12" i="26"/>
  <c r="AN12" i="26"/>
  <c r="AV12" i="26"/>
  <c r="BD12" i="26"/>
  <c r="BL12" i="26"/>
  <c r="BT12" i="26"/>
  <c r="CB12" i="26"/>
  <c r="CJ12" i="26"/>
  <c r="CR12" i="26"/>
  <c r="CZ12" i="26"/>
  <c r="DH12" i="26"/>
  <c r="DP12" i="26"/>
  <c r="DX12" i="26"/>
  <c r="Y12" i="26"/>
  <c r="BE12" i="26"/>
  <c r="CK12" i="26"/>
  <c r="DQ12" i="26"/>
  <c r="AE12" i="26"/>
  <c r="BK12" i="26"/>
  <c r="CQ12" i="26"/>
  <c r="DW12" i="26"/>
  <c r="AG12" i="26"/>
  <c r="BM12" i="26"/>
  <c r="CS12" i="26"/>
  <c r="DY12" i="26"/>
  <c r="AM12" i="26"/>
  <c r="BS12" i="26"/>
  <c r="CY12" i="26"/>
  <c r="AO12" i="26"/>
  <c r="BU12" i="26"/>
  <c r="DA12" i="26"/>
  <c r="O12" i="26"/>
  <c r="AU12" i="26"/>
  <c r="CA12" i="26"/>
  <c r="DG12" i="26"/>
  <c r="Q12" i="26"/>
  <c r="AW12" i="26"/>
  <c r="CC12" i="26"/>
  <c r="DI12" i="26"/>
  <c r="W12" i="26"/>
  <c r="BC12" i="26"/>
  <c r="CI12" i="26"/>
  <c r="DO12" i="26"/>
  <c r="DS72" i="29"/>
  <c r="DK72" i="29"/>
  <c r="DC72" i="29"/>
  <c r="CU72" i="29"/>
  <c r="CM72" i="29"/>
  <c r="CE72" i="29"/>
  <c r="BW72" i="29"/>
  <c r="BO72" i="29"/>
  <c r="BG72" i="29"/>
  <c r="AY72" i="29"/>
  <c r="AQ72" i="29"/>
  <c r="AI72" i="29"/>
  <c r="AA72" i="29"/>
  <c r="S72" i="29"/>
  <c r="K72" i="29"/>
  <c r="DR72" i="29"/>
  <c r="DJ72" i="29"/>
  <c r="DB72" i="29"/>
  <c r="CT72" i="29"/>
  <c r="CL72" i="29"/>
  <c r="CD72" i="29"/>
  <c r="BV72" i="29"/>
  <c r="BN72" i="29"/>
  <c r="BF72" i="29"/>
  <c r="AX72" i="29"/>
  <c r="AP72" i="29"/>
  <c r="AH72" i="29"/>
  <c r="Z72" i="29"/>
  <c r="R72" i="29"/>
  <c r="J72" i="29"/>
  <c r="DY72" i="29"/>
  <c r="DQ72" i="29"/>
  <c r="DI72" i="29"/>
  <c r="DA72" i="29"/>
  <c r="CS72" i="29"/>
  <c r="CK72" i="29"/>
  <c r="CC72" i="29"/>
  <c r="BU72" i="29"/>
  <c r="BM72" i="29"/>
  <c r="BE72" i="29"/>
  <c r="AW72" i="29"/>
  <c r="AO72" i="29"/>
  <c r="AG72" i="29"/>
  <c r="Y72" i="29"/>
  <c r="Q72" i="29"/>
  <c r="DX72" i="29"/>
  <c r="DP72" i="29"/>
  <c r="DH72" i="29"/>
  <c r="CZ72" i="29"/>
  <c r="CR72" i="29"/>
  <c r="CJ72" i="29"/>
  <c r="CB72" i="29"/>
  <c r="BT72" i="29"/>
  <c r="BL72" i="29"/>
  <c r="BD72" i="29"/>
  <c r="AV72" i="29"/>
  <c r="AN72" i="29"/>
  <c r="AF72" i="29"/>
  <c r="X72" i="29"/>
  <c r="P72" i="29"/>
  <c r="DW72" i="29"/>
  <c r="DO72" i="29"/>
  <c r="DG72" i="29"/>
  <c r="CY72" i="29"/>
  <c r="CQ72" i="29"/>
  <c r="CI72" i="29"/>
  <c r="CA72" i="29"/>
  <c r="BS72" i="29"/>
  <c r="BK72" i="29"/>
  <c r="BC72" i="29"/>
  <c r="AU72" i="29"/>
  <c r="AM72" i="29"/>
  <c r="AE72" i="29"/>
  <c r="W72" i="29"/>
  <c r="O72" i="29"/>
  <c r="DV72" i="29"/>
  <c r="DN72" i="29"/>
  <c r="DF72" i="29"/>
  <c r="CX72" i="29"/>
  <c r="CP72" i="29"/>
  <c r="CH72" i="29"/>
  <c r="BZ72" i="29"/>
  <c r="BR72" i="29"/>
  <c r="BJ72" i="29"/>
  <c r="BB72" i="29"/>
  <c r="AT72" i="29"/>
  <c r="AL72" i="29"/>
  <c r="AD72" i="29"/>
  <c r="V72" i="29"/>
  <c r="N72" i="29"/>
  <c r="DT72" i="29"/>
  <c r="DL72" i="29"/>
  <c r="DD72" i="29"/>
  <c r="CV72" i="29"/>
  <c r="CN72" i="29"/>
  <c r="CF72" i="29"/>
  <c r="BX72" i="29"/>
  <c r="BP72" i="29"/>
  <c r="BH72" i="29"/>
  <c r="AZ72" i="29"/>
  <c r="AR72" i="29"/>
  <c r="AJ72" i="29"/>
  <c r="AB72" i="29"/>
  <c r="T72" i="29"/>
  <c r="L72" i="29"/>
  <c r="CW72" i="29"/>
  <c r="AK72" i="29"/>
  <c r="CO72" i="29"/>
  <c r="AC72" i="29"/>
  <c r="CG72" i="29"/>
  <c r="U72" i="29"/>
  <c r="BY72" i="29"/>
  <c r="M72" i="29"/>
  <c r="BQ72" i="29"/>
  <c r="DU72" i="29"/>
  <c r="BI72" i="29"/>
  <c r="DM72" i="29"/>
  <c r="BA72" i="29"/>
  <c r="DE72" i="29"/>
  <c r="AS72" i="29"/>
  <c r="BE5" i="29"/>
  <c r="BE73" i="29" s="1"/>
  <c r="BD19" i="29"/>
  <c r="AE5" i="26"/>
  <c r="BA68" i="26"/>
  <c r="AP68" i="26"/>
  <c r="BL68" i="26"/>
  <c r="CH68" i="26"/>
  <c r="DD68" i="26"/>
  <c r="CS68" i="26"/>
  <c r="BW68" i="26"/>
  <c r="T68" i="26"/>
  <c r="AE68" i="26"/>
  <c r="K87" i="15"/>
  <c r="L87" i="15" s="1"/>
  <c r="M87" i="15" s="1"/>
  <c r="N87" i="15" s="1"/>
  <c r="O87" i="15" s="1"/>
  <c r="P87" i="15" s="1"/>
  <c r="Q87" i="15" s="1"/>
  <c r="R87" i="15" s="1"/>
  <c r="S87" i="15" s="1"/>
  <c r="T87" i="15" s="1"/>
  <c r="U87" i="15" s="1"/>
  <c r="V87" i="15" s="1"/>
  <c r="W87" i="15" s="1"/>
  <c r="X87" i="15" s="1"/>
  <c r="Y87" i="15" s="1"/>
  <c r="Z87" i="15" s="1"/>
  <c r="AA87" i="15" s="1"/>
  <c r="AB87" i="15" s="1"/>
  <c r="AC87" i="15" s="1"/>
  <c r="AD87" i="15" s="1"/>
  <c r="AE87" i="15" s="1"/>
  <c r="AF87" i="15" s="1"/>
  <c r="AG87" i="15" s="1"/>
  <c r="AH87" i="15" s="1"/>
  <c r="AI87" i="15" s="1"/>
  <c r="AJ87" i="15" s="1"/>
  <c r="AK87" i="15" s="1"/>
  <c r="AL87" i="15" s="1"/>
  <c r="AM87" i="15" s="1"/>
  <c r="AN87" i="15" s="1"/>
  <c r="AO87" i="15" s="1"/>
  <c r="AP87" i="15" s="1"/>
  <c r="AQ87" i="15" s="1"/>
  <c r="AR87" i="15" s="1"/>
  <c r="AS87" i="15" s="1"/>
  <c r="AT87" i="15" s="1"/>
  <c r="AU87" i="15" s="1"/>
  <c r="AV87" i="15" s="1"/>
  <c r="AW87" i="15" s="1"/>
  <c r="AX87" i="15" s="1"/>
  <c r="AY87" i="15" s="1"/>
  <c r="AZ87" i="15" s="1"/>
  <c r="BA87" i="15" s="1"/>
  <c r="BB87" i="15" s="1"/>
  <c r="BC87" i="15" s="1"/>
  <c r="BD87" i="15" s="1"/>
  <c r="BE87" i="15" s="1"/>
  <c r="BF87" i="15" s="1"/>
  <c r="BG87" i="15" s="1"/>
  <c r="BH87" i="15" s="1"/>
  <c r="BI87" i="15" s="1"/>
  <c r="BJ87" i="15" s="1"/>
  <c r="BK87" i="15" s="1"/>
  <c r="BL87" i="15" s="1"/>
  <c r="BM87" i="15" s="1"/>
  <c r="BN87" i="15" s="1"/>
  <c r="BO87" i="15" s="1"/>
  <c r="BP87" i="15" s="1"/>
  <c r="BQ87" i="15" s="1"/>
  <c r="BR87" i="15" s="1"/>
  <c r="BS87" i="15" s="1"/>
  <c r="BT87" i="15" s="1"/>
  <c r="BU87" i="15" s="1"/>
  <c r="BV87" i="15" s="1"/>
  <c r="BW87" i="15" s="1"/>
  <c r="BX87" i="15" s="1"/>
  <c r="BY87" i="15" s="1"/>
  <c r="BZ87" i="15" s="1"/>
  <c r="CA87" i="15" s="1"/>
  <c r="CB87" i="15" s="1"/>
  <c r="CC87" i="15" s="1"/>
  <c r="CD87" i="15" s="1"/>
  <c r="CE87" i="15" s="1"/>
  <c r="CF87" i="15" s="1"/>
  <c r="CG87" i="15" s="1"/>
  <c r="CH87" i="15" s="1"/>
  <c r="CI87" i="15" s="1"/>
  <c r="CJ87" i="15" s="1"/>
  <c r="CK87" i="15" s="1"/>
  <c r="CL87" i="15" s="1"/>
  <c r="CM87" i="15" s="1"/>
  <c r="CN87" i="15" s="1"/>
  <c r="CO87" i="15" s="1"/>
  <c r="CP87" i="15" s="1"/>
  <c r="CQ87" i="15" s="1"/>
  <c r="CR87" i="15" s="1"/>
  <c r="CS87" i="15" s="1"/>
  <c r="CT87" i="15" s="1"/>
  <c r="CU87" i="15" s="1"/>
  <c r="CV87" i="15" s="1"/>
  <c r="CW87" i="15" s="1"/>
  <c r="CX87" i="15" s="1"/>
  <c r="CY87" i="15" s="1"/>
  <c r="CZ87" i="15" s="1"/>
  <c r="DA87" i="15" s="1"/>
  <c r="DB87" i="15" s="1"/>
  <c r="DC87" i="15" s="1"/>
  <c r="DD87" i="15" s="1"/>
  <c r="DE87" i="15" s="1"/>
  <c r="DF87" i="15" s="1"/>
  <c r="DG87" i="15" s="1"/>
  <c r="DH87" i="15" s="1"/>
  <c r="DI87" i="15" s="1"/>
  <c r="DJ87" i="15" s="1"/>
  <c r="DK87" i="15" s="1"/>
  <c r="DL87" i="15" s="1"/>
  <c r="DM87" i="15" s="1"/>
  <c r="DN87" i="15" s="1"/>
  <c r="DO87" i="15" s="1"/>
  <c r="DP87" i="15" s="1"/>
  <c r="DQ87" i="15" s="1"/>
  <c r="DR87" i="15" s="1"/>
  <c r="DS87" i="15" s="1"/>
  <c r="DT87" i="15" s="1"/>
  <c r="DU87" i="15" s="1"/>
  <c r="DV87" i="15" s="1"/>
  <c r="DW87" i="15" s="1"/>
  <c r="DX87" i="15" s="1"/>
  <c r="DY87" i="15" s="1"/>
  <c r="AY5" i="24" l="1"/>
  <c r="AX17" i="24"/>
  <c r="O5" i="24"/>
  <c r="N17" i="24"/>
  <c r="N14" i="24" s="1"/>
  <c r="O5" i="22"/>
  <c r="N17" i="22"/>
  <c r="N14" i="22" s="1"/>
  <c r="AY5" i="22"/>
  <c r="AX17" i="22"/>
  <c r="O5" i="21"/>
  <c r="N25" i="21"/>
  <c r="AY5" i="21"/>
  <c r="AX25" i="21"/>
  <c r="T81" i="29"/>
  <c r="T80" i="29"/>
  <c r="T79" i="29"/>
  <c r="T78" i="29"/>
  <c r="T77" i="29"/>
  <c r="V5" i="29"/>
  <c r="V73" i="29" s="1"/>
  <c r="U19" i="29"/>
  <c r="BF5" i="29"/>
  <c r="BF73" i="29" s="1"/>
  <c r="BE19" i="29"/>
  <c r="AF5" i="26"/>
  <c r="BM68" i="26"/>
  <c r="AQ68" i="26"/>
  <c r="CT68" i="26"/>
  <c r="CI68" i="26"/>
  <c r="BX68" i="26"/>
  <c r="DE68" i="26"/>
  <c r="BB68" i="26"/>
  <c r="DP68" i="26"/>
  <c r="U68" i="26"/>
  <c r="AF68" i="26"/>
  <c r="DY54" i="19"/>
  <c r="DX54" i="19"/>
  <c r="DW54" i="19"/>
  <c r="DV54" i="19"/>
  <c r="DU54" i="19"/>
  <c r="DT54" i="19"/>
  <c r="DS54" i="19"/>
  <c r="DR54" i="19"/>
  <c r="DQ54" i="19"/>
  <c r="DP54" i="19"/>
  <c r="DO54" i="19"/>
  <c r="DN54" i="19"/>
  <c r="DM54" i="19"/>
  <c r="DL54" i="19"/>
  <c r="DK54" i="19"/>
  <c r="DJ54" i="19"/>
  <c r="DI54" i="19"/>
  <c r="DH54" i="19"/>
  <c r="DG54" i="19"/>
  <c r="DF54" i="19"/>
  <c r="DE54" i="19"/>
  <c r="DD54" i="19"/>
  <c r="DC54" i="19"/>
  <c r="DB54" i="19"/>
  <c r="DA54" i="19"/>
  <c r="CZ54" i="19"/>
  <c r="CY54" i="19"/>
  <c r="CX54" i="19"/>
  <c r="CW54" i="19"/>
  <c r="CV54" i="19"/>
  <c r="CU54" i="19"/>
  <c r="CT54" i="19"/>
  <c r="CS54" i="19"/>
  <c r="CR54" i="19"/>
  <c r="CQ54" i="19"/>
  <c r="CP54" i="19"/>
  <c r="CO54" i="19"/>
  <c r="CN54" i="19"/>
  <c r="CM54" i="19"/>
  <c r="CL54" i="19"/>
  <c r="CK54" i="19"/>
  <c r="CJ54" i="19"/>
  <c r="CI54" i="19"/>
  <c r="CH54" i="19"/>
  <c r="CG54" i="19"/>
  <c r="CF54" i="19"/>
  <c r="CE54" i="19"/>
  <c r="CD54" i="19"/>
  <c r="CC54" i="19"/>
  <c r="CB54" i="19"/>
  <c r="CA54" i="19"/>
  <c r="BZ54" i="19"/>
  <c r="BY54" i="19"/>
  <c r="BX54" i="19"/>
  <c r="BW54" i="19"/>
  <c r="BV54" i="19"/>
  <c r="BU54" i="19"/>
  <c r="BT54" i="19"/>
  <c r="BS54" i="19"/>
  <c r="BR54" i="19"/>
  <c r="BQ54" i="19"/>
  <c r="BP54" i="19"/>
  <c r="BO54" i="19"/>
  <c r="BN54" i="19"/>
  <c r="BM54" i="19"/>
  <c r="BL54" i="19"/>
  <c r="BK54" i="19"/>
  <c r="BJ54" i="19"/>
  <c r="BI54" i="19"/>
  <c r="BH54" i="19"/>
  <c r="BG54" i="19"/>
  <c r="BF54" i="19"/>
  <c r="BE54" i="19"/>
  <c r="BD54" i="19"/>
  <c r="BC54" i="19"/>
  <c r="BB54" i="19"/>
  <c r="BA54" i="19"/>
  <c r="AZ54" i="19"/>
  <c r="AY54" i="19"/>
  <c r="AX54" i="19"/>
  <c r="AW54" i="19"/>
  <c r="AV54" i="19"/>
  <c r="AU54" i="19"/>
  <c r="AT54" i="19"/>
  <c r="AS54" i="19"/>
  <c r="AR54" i="19"/>
  <c r="AQ54" i="19"/>
  <c r="AP54" i="19"/>
  <c r="AO54" i="19"/>
  <c r="AN54" i="19"/>
  <c r="AM54" i="19"/>
  <c r="AL54" i="1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J53" i="19" s="1"/>
  <c r="E57" i="18"/>
  <c r="E54" i="18"/>
  <c r="E53" i="18"/>
  <c r="E50" i="18"/>
  <c r="E46" i="18"/>
  <c r="E45" i="18"/>
  <c r="K8" i="6"/>
  <c r="J22" i="15" s="1"/>
  <c r="J19" i="15" s="1"/>
  <c r="K9" i="6"/>
  <c r="E37" i="17"/>
  <c r="K5" i="19"/>
  <c r="J4" i="17"/>
  <c r="K4" i="17" s="1"/>
  <c r="L4" i="17" s="1"/>
  <c r="M4" i="17" s="1"/>
  <c r="N4" i="17" s="1"/>
  <c r="O4" i="17" s="1"/>
  <c r="P4" i="17" s="1"/>
  <c r="Q4" i="17" s="1"/>
  <c r="R4" i="17" s="1"/>
  <c r="S4" i="17" s="1"/>
  <c r="T4" i="17" s="1"/>
  <c r="U4" i="17" s="1"/>
  <c r="V4" i="17" s="1"/>
  <c r="W4" i="17" s="1"/>
  <c r="X4" i="17" s="1"/>
  <c r="Y4" i="17" s="1"/>
  <c r="Z4" i="17" s="1"/>
  <c r="AA4" i="17" s="1"/>
  <c r="AB4" i="17" s="1"/>
  <c r="AC4" i="17" s="1"/>
  <c r="AD4" i="17" s="1"/>
  <c r="AE4" i="17" s="1"/>
  <c r="AF4" i="17" s="1"/>
  <c r="AG4" i="17" s="1"/>
  <c r="AH4" i="17" s="1"/>
  <c r="AI4" i="17" s="1"/>
  <c r="AJ4" i="17" s="1"/>
  <c r="AK4" i="17" s="1"/>
  <c r="AL4" i="17" s="1"/>
  <c r="AM4" i="17" s="1"/>
  <c r="AN4" i="17" s="1"/>
  <c r="AO4" i="17" s="1"/>
  <c r="AP4" i="17" s="1"/>
  <c r="AQ4" i="17" s="1"/>
  <c r="AR4" i="17" s="1"/>
  <c r="AS4" i="17" s="1"/>
  <c r="AT4" i="17" s="1"/>
  <c r="AU4" i="17" s="1"/>
  <c r="AV4" i="17" s="1"/>
  <c r="AW4" i="17" s="1"/>
  <c r="AX4" i="17" s="1"/>
  <c r="AY4" i="17" s="1"/>
  <c r="AZ4" i="17" s="1"/>
  <c r="BA4" i="17" s="1"/>
  <c r="BB4" i="17" s="1"/>
  <c r="BC4" i="17" s="1"/>
  <c r="BD4" i="17" s="1"/>
  <c r="BE4" i="17" s="1"/>
  <c r="BF4" i="17" s="1"/>
  <c r="BG4" i="17" s="1"/>
  <c r="BH4" i="17" s="1"/>
  <c r="BI4" i="17" s="1"/>
  <c r="BJ4" i="17" s="1"/>
  <c r="BK4" i="17" s="1"/>
  <c r="BL4" i="17" s="1"/>
  <c r="BM4" i="17" s="1"/>
  <c r="BN4" i="17" s="1"/>
  <c r="BO4" i="17" s="1"/>
  <c r="BP4" i="17" s="1"/>
  <c r="BQ4" i="17" s="1"/>
  <c r="BR4" i="17" s="1"/>
  <c r="BS4" i="17" s="1"/>
  <c r="BT4" i="17" s="1"/>
  <c r="BU4" i="17" s="1"/>
  <c r="BV4" i="17" s="1"/>
  <c r="BW4" i="17" s="1"/>
  <c r="BX4" i="17" s="1"/>
  <c r="BY4" i="17" s="1"/>
  <c r="BZ4" i="17" s="1"/>
  <c r="CA4" i="17" s="1"/>
  <c r="CB4" i="17" s="1"/>
  <c r="CC4" i="17" s="1"/>
  <c r="CD4" i="17" s="1"/>
  <c r="CE4" i="17" s="1"/>
  <c r="CF4" i="17" s="1"/>
  <c r="CG4" i="17" s="1"/>
  <c r="CH4" i="17" s="1"/>
  <c r="CI4" i="17" s="1"/>
  <c r="CJ4" i="17" s="1"/>
  <c r="CK4" i="17" s="1"/>
  <c r="CL4" i="17" s="1"/>
  <c r="CM4" i="17" s="1"/>
  <c r="CN4" i="17" s="1"/>
  <c r="CO4" i="17" s="1"/>
  <c r="CP4" i="17" s="1"/>
  <c r="CQ4" i="17" s="1"/>
  <c r="CR4" i="17" s="1"/>
  <c r="CS4" i="17" s="1"/>
  <c r="CT4" i="17" s="1"/>
  <c r="CU4" i="17" s="1"/>
  <c r="CV4" i="17" s="1"/>
  <c r="CW4" i="17" s="1"/>
  <c r="CX4" i="17" s="1"/>
  <c r="CY4" i="17" s="1"/>
  <c r="CZ4" i="17" s="1"/>
  <c r="DA4" i="17" s="1"/>
  <c r="DB4" i="17" s="1"/>
  <c r="DC4" i="17" s="1"/>
  <c r="DD4" i="17" s="1"/>
  <c r="DE4" i="17" s="1"/>
  <c r="DF4" i="17" s="1"/>
  <c r="DG4" i="17" s="1"/>
  <c r="DH4" i="17" s="1"/>
  <c r="DI4" i="17" s="1"/>
  <c r="DJ4" i="17" s="1"/>
  <c r="DK4" i="17" s="1"/>
  <c r="DL4" i="17" s="1"/>
  <c r="DM4" i="17" s="1"/>
  <c r="DN4" i="17" s="1"/>
  <c r="DO4" i="17" s="1"/>
  <c r="DP4" i="17" s="1"/>
  <c r="DQ4" i="17" s="1"/>
  <c r="DR4" i="17" s="1"/>
  <c r="DS4" i="17" s="1"/>
  <c r="DT4" i="17" s="1"/>
  <c r="DU4" i="17" s="1"/>
  <c r="DV4" i="17" s="1"/>
  <c r="DW4" i="17" s="1"/>
  <c r="DX4" i="17" s="1"/>
  <c r="DY4" i="17" s="1"/>
  <c r="J4" i="18"/>
  <c r="J4" i="16"/>
  <c r="J4" i="15"/>
  <c r="J4" i="19"/>
  <c r="K4" i="19" s="1"/>
  <c r="L4" i="19" s="1"/>
  <c r="M4" i="19" s="1"/>
  <c r="N4" i="19" s="1"/>
  <c r="O4" i="19" s="1"/>
  <c r="P4" i="19" s="1"/>
  <c r="Q4" i="19" s="1"/>
  <c r="R4" i="19" s="1"/>
  <c r="S4" i="19" s="1"/>
  <c r="T4" i="19" s="1"/>
  <c r="U4" i="19" s="1"/>
  <c r="V4" i="19" s="1"/>
  <c r="W4" i="19" s="1"/>
  <c r="X4" i="19" s="1"/>
  <c r="Y4" i="19" s="1"/>
  <c r="Z4" i="19" s="1"/>
  <c r="AA4" i="19" s="1"/>
  <c r="AB4" i="19" s="1"/>
  <c r="AC4" i="19" s="1"/>
  <c r="AD4" i="19" s="1"/>
  <c r="AE4" i="19" s="1"/>
  <c r="AF4" i="19" s="1"/>
  <c r="AG4" i="19" s="1"/>
  <c r="AH4" i="19" s="1"/>
  <c r="AI4" i="19" s="1"/>
  <c r="AJ4" i="19" s="1"/>
  <c r="AK4" i="19" s="1"/>
  <c r="AL4" i="19" s="1"/>
  <c r="AM4" i="19" s="1"/>
  <c r="AN4" i="19" s="1"/>
  <c r="AO4" i="19" s="1"/>
  <c r="AP4" i="19" s="1"/>
  <c r="AQ4" i="19" s="1"/>
  <c r="AR4" i="19" s="1"/>
  <c r="AS4" i="19" s="1"/>
  <c r="AT4" i="19" s="1"/>
  <c r="AU4" i="19" s="1"/>
  <c r="AV4" i="19" s="1"/>
  <c r="AW4" i="19" s="1"/>
  <c r="AX4" i="19" s="1"/>
  <c r="AY4" i="19" s="1"/>
  <c r="AZ4" i="19" s="1"/>
  <c r="BA4" i="19" s="1"/>
  <c r="BB4" i="19" s="1"/>
  <c r="BC4" i="19" s="1"/>
  <c r="BD4" i="19" s="1"/>
  <c r="BE4" i="19" s="1"/>
  <c r="BF4" i="19" s="1"/>
  <c r="BG4" i="19" s="1"/>
  <c r="BH4" i="19" s="1"/>
  <c r="BI4" i="19" s="1"/>
  <c r="BJ4" i="19" s="1"/>
  <c r="BK4" i="19" s="1"/>
  <c r="BL4" i="19" s="1"/>
  <c r="BM4" i="19" s="1"/>
  <c r="BN4" i="19" s="1"/>
  <c r="BO4" i="19" s="1"/>
  <c r="BP4" i="19" s="1"/>
  <c r="BQ4" i="19" s="1"/>
  <c r="BR4" i="19" s="1"/>
  <c r="BS4" i="19" s="1"/>
  <c r="BT4" i="19" s="1"/>
  <c r="BU4" i="19" s="1"/>
  <c r="BV4" i="19" s="1"/>
  <c r="BW4" i="19" s="1"/>
  <c r="BX4" i="19" s="1"/>
  <c r="BY4" i="19" s="1"/>
  <c r="BZ4" i="19" s="1"/>
  <c r="CA4" i="19" s="1"/>
  <c r="CB4" i="19" s="1"/>
  <c r="CC4" i="19" s="1"/>
  <c r="CD4" i="19" s="1"/>
  <c r="CE4" i="19" s="1"/>
  <c r="CF4" i="19" s="1"/>
  <c r="CG4" i="19" s="1"/>
  <c r="CH4" i="19" s="1"/>
  <c r="CI4" i="19" s="1"/>
  <c r="CJ4" i="19" s="1"/>
  <c r="CK4" i="19" s="1"/>
  <c r="CL4" i="19" s="1"/>
  <c r="CM4" i="19" s="1"/>
  <c r="CN4" i="19" s="1"/>
  <c r="CO4" i="19" s="1"/>
  <c r="CP4" i="19" s="1"/>
  <c r="CQ4" i="19" s="1"/>
  <c r="CR4" i="19" s="1"/>
  <c r="CS4" i="19" s="1"/>
  <c r="CT4" i="19" s="1"/>
  <c r="CU4" i="19" s="1"/>
  <c r="CV4" i="19" s="1"/>
  <c r="CW4" i="19" s="1"/>
  <c r="CX4" i="19" s="1"/>
  <c r="CY4" i="19" s="1"/>
  <c r="CZ4" i="19" s="1"/>
  <c r="DA4" i="19" s="1"/>
  <c r="DB4" i="19" s="1"/>
  <c r="DC4" i="19" s="1"/>
  <c r="DD4" i="19" s="1"/>
  <c r="DE4" i="19" s="1"/>
  <c r="DF4" i="19" s="1"/>
  <c r="DG4" i="19" s="1"/>
  <c r="DH4" i="19" s="1"/>
  <c r="DI4" i="19" s="1"/>
  <c r="DJ4" i="19" s="1"/>
  <c r="DK4" i="19" s="1"/>
  <c r="DL4" i="19" s="1"/>
  <c r="DM4" i="19" s="1"/>
  <c r="DN4" i="19" s="1"/>
  <c r="DO4" i="19" s="1"/>
  <c r="DP4" i="19" s="1"/>
  <c r="DQ4" i="19" s="1"/>
  <c r="DR4" i="19" s="1"/>
  <c r="DS4" i="19" s="1"/>
  <c r="DT4" i="19" s="1"/>
  <c r="DU4" i="19" s="1"/>
  <c r="DV4" i="19" s="1"/>
  <c r="DW4" i="19" s="1"/>
  <c r="DX4" i="19" s="1"/>
  <c r="DY4" i="19" s="1"/>
  <c r="E50" i="16"/>
  <c r="E49" i="16"/>
  <c r="J42" i="19"/>
  <c r="J41" i="19" s="1"/>
  <c r="E59" i="15"/>
  <c r="E51" i="15"/>
  <c r="E50" i="15"/>
  <c r="J157" i="1"/>
  <c r="J158" i="1"/>
  <c r="J156" i="1"/>
  <c r="J155" i="1"/>
  <c r="J154" i="1"/>
  <c r="P5" i="24" l="1"/>
  <c r="O17" i="24"/>
  <c r="O14" i="24" s="1"/>
  <c r="AZ5" i="24"/>
  <c r="AY17" i="24"/>
  <c r="AZ5" i="22"/>
  <c r="AY17" i="22"/>
  <c r="P5" i="22"/>
  <c r="O17" i="22"/>
  <c r="O14" i="22" s="1"/>
  <c r="AZ5" i="21"/>
  <c r="AY25" i="21"/>
  <c r="P5" i="21"/>
  <c r="O25" i="21"/>
  <c r="K82" i="19"/>
  <c r="K103" i="19"/>
  <c r="DS22" i="21"/>
  <c r="DK22" i="21"/>
  <c r="DC22" i="21"/>
  <c r="CU22" i="21"/>
  <c r="CM22" i="21"/>
  <c r="CE22" i="21"/>
  <c r="BW22" i="21"/>
  <c r="BO22" i="21"/>
  <c r="BG22" i="21"/>
  <c r="AY22" i="21"/>
  <c r="AQ22" i="21"/>
  <c r="AI22" i="21"/>
  <c r="AA22" i="21"/>
  <c r="S22" i="21"/>
  <c r="K22" i="21"/>
  <c r="DR22" i="21"/>
  <c r="DJ22" i="21"/>
  <c r="DB22" i="21"/>
  <c r="CT22" i="21"/>
  <c r="CL22" i="21"/>
  <c r="CD22" i="21"/>
  <c r="BV22" i="21"/>
  <c r="BN22" i="21"/>
  <c r="BF22" i="21"/>
  <c r="AX22" i="21"/>
  <c r="AP22" i="21"/>
  <c r="AH22" i="21"/>
  <c r="Z22" i="21"/>
  <c r="R22" i="21"/>
  <c r="J22" i="21"/>
  <c r="J19" i="21" s="1"/>
  <c r="K19" i="21" s="1"/>
  <c r="L19" i="21" s="1"/>
  <c r="M19" i="21" s="1"/>
  <c r="N19" i="21" s="1"/>
  <c r="DY22" i="21"/>
  <c r="DQ22" i="21"/>
  <c r="DI22" i="21"/>
  <c r="DA22" i="21"/>
  <c r="CS22" i="21"/>
  <c r="CK22" i="21"/>
  <c r="CC22" i="21"/>
  <c r="BU22" i="21"/>
  <c r="BM22" i="21"/>
  <c r="BE22" i="21"/>
  <c r="AW22" i="21"/>
  <c r="AO22" i="21"/>
  <c r="AG22" i="21"/>
  <c r="Y22" i="21"/>
  <c r="Q22" i="21"/>
  <c r="DX22" i="21"/>
  <c r="DP22" i="21"/>
  <c r="DH22" i="21"/>
  <c r="CZ22" i="21"/>
  <c r="CR22" i="21"/>
  <c r="CJ22" i="21"/>
  <c r="CB22" i="21"/>
  <c r="BT22" i="21"/>
  <c r="BL22" i="21"/>
  <c r="BD22" i="21"/>
  <c r="AV22" i="21"/>
  <c r="AN22" i="21"/>
  <c r="AF22" i="21"/>
  <c r="X22" i="21"/>
  <c r="P22" i="21"/>
  <c r="DW22" i="21"/>
  <c r="DO22" i="21"/>
  <c r="DG22" i="21"/>
  <c r="CY22" i="21"/>
  <c r="CQ22" i="21"/>
  <c r="CI22" i="21"/>
  <c r="CA22" i="21"/>
  <c r="BS22" i="21"/>
  <c r="BK22" i="21"/>
  <c r="BC22" i="21"/>
  <c r="AU22" i="21"/>
  <c r="AM22" i="21"/>
  <c r="AE22" i="21"/>
  <c r="W22" i="21"/>
  <c r="O22" i="21"/>
  <c r="DV22" i="21"/>
  <c r="DN22" i="21"/>
  <c r="DF22" i="21"/>
  <c r="CX22" i="21"/>
  <c r="CP22" i="21"/>
  <c r="CH22" i="21"/>
  <c r="BZ22" i="21"/>
  <c r="BR22" i="21"/>
  <c r="BJ22" i="21"/>
  <c r="BB22" i="21"/>
  <c r="AT22" i="21"/>
  <c r="AL22" i="21"/>
  <c r="AD22" i="21"/>
  <c r="V22" i="21"/>
  <c r="N22" i="21"/>
  <c r="DU22" i="21"/>
  <c r="DM22" i="21"/>
  <c r="DE22" i="21"/>
  <c r="CW22" i="21"/>
  <c r="CO22" i="21"/>
  <c r="CG22" i="21"/>
  <c r="BY22" i="21"/>
  <c r="BQ22" i="21"/>
  <c r="BI22" i="21"/>
  <c r="BA22" i="21"/>
  <c r="AS22" i="21"/>
  <c r="AK22" i="21"/>
  <c r="AC22" i="21"/>
  <c r="U22" i="21"/>
  <c r="M22" i="21"/>
  <c r="DT22" i="21"/>
  <c r="DL22" i="21"/>
  <c r="DD22" i="21"/>
  <c r="CV22" i="21"/>
  <c r="CN22" i="21"/>
  <c r="CF22" i="21"/>
  <c r="BX22" i="21"/>
  <c r="BP22" i="21"/>
  <c r="BH22" i="21"/>
  <c r="AZ22" i="21"/>
  <c r="AR22" i="21"/>
  <c r="AJ22" i="21"/>
  <c r="AB22" i="21"/>
  <c r="T22" i="21"/>
  <c r="L22" i="21"/>
  <c r="DR23" i="21"/>
  <c r="DJ23" i="21"/>
  <c r="DB23" i="21"/>
  <c r="CT23" i="21"/>
  <c r="CL23" i="21"/>
  <c r="CD23" i="21"/>
  <c r="BV23" i="21"/>
  <c r="BN23" i="21"/>
  <c r="BF23" i="21"/>
  <c r="AX23" i="21"/>
  <c r="AP23" i="21"/>
  <c r="AH23" i="21"/>
  <c r="Z23" i="21"/>
  <c r="R23" i="21"/>
  <c r="J23" i="21"/>
  <c r="J20" i="21" s="1"/>
  <c r="DY23" i="21"/>
  <c r="DQ23" i="21"/>
  <c r="DI23" i="21"/>
  <c r="DA23" i="21"/>
  <c r="CS23" i="21"/>
  <c r="CK23" i="21"/>
  <c r="CC23" i="21"/>
  <c r="BU23" i="21"/>
  <c r="BM23" i="21"/>
  <c r="BE23" i="21"/>
  <c r="AW23" i="21"/>
  <c r="AO23" i="21"/>
  <c r="AG23" i="21"/>
  <c r="Y23" i="21"/>
  <c r="Q23" i="21"/>
  <c r="DX23" i="21"/>
  <c r="DP23" i="21"/>
  <c r="DH23" i="21"/>
  <c r="CZ23" i="21"/>
  <c r="CR23" i="21"/>
  <c r="CJ23" i="21"/>
  <c r="CB23" i="21"/>
  <c r="BT23" i="21"/>
  <c r="BL23" i="21"/>
  <c r="BD23" i="21"/>
  <c r="AV23" i="21"/>
  <c r="AN23" i="21"/>
  <c r="AF23" i="21"/>
  <c r="X23" i="21"/>
  <c r="P23" i="21"/>
  <c r="DW23" i="21"/>
  <c r="DO23" i="21"/>
  <c r="DG23" i="21"/>
  <c r="CY23" i="21"/>
  <c r="CQ23" i="21"/>
  <c r="CI23" i="21"/>
  <c r="CA23" i="21"/>
  <c r="BS23" i="21"/>
  <c r="BK23" i="21"/>
  <c r="BC23" i="21"/>
  <c r="AU23" i="21"/>
  <c r="AM23" i="21"/>
  <c r="AE23" i="21"/>
  <c r="W23" i="21"/>
  <c r="O23" i="21"/>
  <c r="DV23" i="21"/>
  <c r="DN23" i="21"/>
  <c r="DF23" i="21"/>
  <c r="CX23" i="21"/>
  <c r="CP23" i="21"/>
  <c r="CH23" i="21"/>
  <c r="BZ23" i="21"/>
  <c r="BR23" i="21"/>
  <c r="BJ23" i="21"/>
  <c r="BB23" i="21"/>
  <c r="AT23" i="21"/>
  <c r="AL23" i="21"/>
  <c r="AD23" i="21"/>
  <c r="V23" i="21"/>
  <c r="N23" i="21"/>
  <c r="DU23" i="21"/>
  <c r="DM23" i="21"/>
  <c r="DE23" i="21"/>
  <c r="CW23" i="21"/>
  <c r="CO23" i="21"/>
  <c r="CG23" i="21"/>
  <c r="BY23" i="21"/>
  <c r="BQ23" i="21"/>
  <c r="BI23" i="21"/>
  <c r="BA23" i="21"/>
  <c r="AS23" i="21"/>
  <c r="AK23" i="21"/>
  <c r="AC23" i="21"/>
  <c r="U23" i="21"/>
  <c r="M23" i="21"/>
  <c r="DT23" i="21"/>
  <c r="DL23" i="21"/>
  <c r="DD23" i="21"/>
  <c r="CV23" i="21"/>
  <c r="CN23" i="21"/>
  <c r="CF23" i="21"/>
  <c r="BX23" i="21"/>
  <c r="BP23" i="21"/>
  <c r="BH23" i="21"/>
  <c r="AZ23" i="21"/>
  <c r="AR23" i="21"/>
  <c r="AJ23" i="21"/>
  <c r="AB23" i="21"/>
  <c r="T23" i="21"/>
  <c r="L23" i="21"/>
  <c r="DS23" i="21"/>
  <c r="DK23" i="21"/>
  <c r="DC23" i="21"/>
  <c r="CU23" i="21"/>
  <c r="CM23" i="21"/>
  <c r="CE23" i="21"/>
  <c r="BW23" i="21"/>
  <c r="BO23" i="21"/>
  <c r="BG23" i="21"/>
  <c r="AY23" i="21"/>
  <c r="AQ23" i="21"/>
  <c r="AI23" i="21"/>
  <c r="AA23" i="21"/>
  <c r="S23" i="21"/>
  <c r="K23" i="21"/>
  <c r="BF103" i="29"/>
  <c r="BF104" i="29"/>
  <c r="BF105" i="29"/>
  <c r="BF106" i="29"/>
  <c r="BF102" i="29"/>
  <c r="U79" i="29"/>
  <c r="V19" i="29"/>
  <c r="W5" i="29"/>
  <c r="W73" i="29" s="1"/>
  <c r="U77" i="29"/>
  <c r="U78" i="29"/>
  <c r="U81" i="29"/>
  <c r="U80" i="29"/>
  <c r="BG5" i="29"/>
  <c r="BG73" i="29" s="1"/>
  <c r="BF19" i="29"/>
  <c r="AG5" i="26"/>
  <c r="CU68" i="26"/>
  <c r="BN68" i="26"/>
  <c r="DF68" i="26"/>
  <c r="DQ68" i="26"/>
  <c r="BC68" i="26"/>
  <c r="AR68" i="26"/>
  <c r="AG68" i="26"/>
  <c r="CJ68" i="26"/>
  <c r="BY68" i="26"/>
  <c r="K4" i="18"/>
  <c r="L4" i="18" s="1"/>
  <c r="M4" i="18" s="1"/>
  <c r="N4" i="18" s="1"/>
  <c r="O4" i="18" s="1"/>
  <c r="P4" i="18" s="1"/>
  <c r="Q4" i="18" s="1"/>
  <c r="R4" i="18" s="1"/>
  <c r="S4" i="18" s="1"/>
  <c r="T4" i="18" s="1"/>
  <c r="U4" i="18" s="1"/>
  <c r="V4" i="18" s="1"/>
  <c r="W4" i="18" s="1"/>
  <c r="X4" i="18" s="1"/>
  <c r="Y4" i="18" s="1"/>
  <c r="Z4" i="18" s="1"/>
  <c r="AA4" i="18" s="1"/>
  <c r="AB4" i="18" s="1"/>
  <c r="AC4" i="18" s="1"/>
  <c r="AD4" i="18" s="1"/>
  <c r="AE4" i="18" s="1"/>
  <c r="AF4" i="18" s="1"/>
  <c r="AG4" i="18" s="1"/>
  <c r="AH4" i="18" s="1"/>
  <c r="AI4" i="18" s="1"/>
  <c r="AJ4" i="18" s="1"/>
  <c r="AK4" i="18" s="1"/>
  <c r="AL4" i="18" s="1"/>
  <c r="AM4" i="18" s="1"/>
  <c r="AN4" i="18" s="1"/>
  <c r="AO4" i="18" s="1"/>
  <c r="AP4" i="18" s="1"/>
  <c r="AQ4" i="18" s="1"/>
  <c r="AR4" i="18" s="1"/>
  <c r="AS4" i="18" s="1"/>
  <c r="AT4" i="18" s="1"/>
  <c r="AU4" i="18" s="1"/>
  <c r="AV4" i="18" s="1"/>
  <c r="AW4" i="18" s="1"/>
  <c r="AX4" i="18" s="1"/>
  <c r="AY4" i="18" s="1"/>
  <c r="AZ4" i="18" s="1"/>
  <c r="BA4" i="18" s="1"/>
  <c r="BB4" i="18" s="1"/>
  <c r="BC4" i="18" s="1"/>
  <c r="BD4" i="18" s="1"/>
  <c r="BE4" i="18" s="1"/>
  <c r="BF4" i="18" s="1"/>
  <c r="BG4" i="18" s="1"/>
  <c r="BH4" i="18" s="1"/>
  <c r="BI4" i="18" s="1"/>
  <c r="BJ4" i="18" s="1"/>
  <c r="BK4" i="18" s="1"/>
  <c r="BL4" i="18" s="1"/>
  <c r="BM4" i="18" s="1"/>
  <c r="BN4" i="18" s="1"/>
  <c r="BO4" i="18" s="1"/>
  <c r="BP4" i="18" s="1"/>
  <c r="BQ4" i="18" s="1"/>
  <c r="BR4" i="18" s="1"/>
  <c r="BS4" i="18" s="1"/>
  <c r="BT4" i="18" s="1"/>
  <c r="BU4" i="18" s="1"/>
  <c r="BV4" i="18" s="1"/>
  <c r="BW4" i="18" s="1"/>
  <c r="BX4" i="18" s="1"/>
  <c r="BY4" i="18" s="1"/>
  <c r="BZ4" i="18" s="1"/>
  <c r="CA4" i="18" s="1"/>
  <c r="CB4" i="18" s="1"/>
  <c r="CC4" i="18" s="1"/>
  <c r="CD4" i="18" s="1"/>
  <c r="CE4" i="18" s="1"/>
  <c r="CF4" i="18" s="1"/>
  <c r="CG4" i="18" s="1"/>
  <c r="CH4" i="18" s="1"/>
  <c r="CI4" i="18" s="1"/>
  <c r="CJ4" i="18" s="1"/>
  <c r="CK4" i="18" s="1"/>
  <c r="CL4" i="18" s="1"/>
  <c r="CM4" i="18" s="1"/>
  <c r="CN4" i="18" s="1"/>
  <c r="CO4" i="18" s="1"/>
  <c r="CP4" i="18" s="1"/>
  <c r="CQ4" i="18" s="1"/>
  <c r="CR4" i="18" s="1"/>
  <c r="CS4" i="18" s="1"/>
  <c r="CT4" i="18" s="1"/>
  <c r="CU4" i="18" s="1"/>
  <c r="CV4" i="18" s="1"/>
  <c r="CW4" i="18" s="1"/>
  <c r="CX4" i="18" s="1"/>
  <c r="CY4" i="18" s="1"/>
  <c r="CZ4" i="18" s="1"/>
  <c r="DA4" i="18" s="1"/>
  <c r="DB4" i="18" s="1"/>
  <c r="DC4" i="18" s="1"/>
  <c r="DD4" i="18" s="1"/>
  <c r="DE4" i="18" s="1"/>
  <c r="DF4" i="18" s="1"/>
  <c r="DG4" i="18" s="1"/>
  <c r="DH4" i="18" s="1"/>
  <c r="DI4" i="18" s="1"/>
  <c r="DJ4" i="18" s="1"/>
  <c r="DK4" i="18" s="1"/>
  <c r="DL4" i="18" s="1"/>
  <c r="DM4" i="18" s="1"/>
  <c r="DN4" i="18" s="1"/>
  <c r="DO4" i="18" s="1"/>
  <c r="DP4" i="18" s="1"/>
  <c r="DQ4" i="18" s="1"/>
  <c r="DR4" i="18" s="1"/>
  <c r="DS4" i="18" s="1"/>
  <c r="DT4" i="18" s="1"/>
  <c r="DU4" i="18" s="1"/>
  <c r="DV4" i="18" s="1"/>
  <c r="DW4" i="18" s="1"/>
  <c r="DX4" i="18" s="1"/>
  <c r="DY4" i="18" s="1"/>
  <c r="K4" i="16"/>
  <c r="L4" i="16" s="1"/>
  <c r="M4" i="16" s="1"/>
  <c r="N4" i="16" s="1"/>
  <c r="O4" i="16" s="1"/>
  <c r="P4" i="16" s="1"/>
  <c r="Q4" i="16" s="1"/>
  <c r="R4" i="16" s="1"/>
  <c r="S4" i="16" s="1"/>
  <c r="T4" i="16" s="1"/>
  <c r="U4" i="16" s="1"/>
  <c r="V4" i="16" s="1"/>
  <c r="W4" i="16" s="1"/>
  <c r="X4" i="16" s="1"/>
  <c r="Y4" i="16" s="1"/>
  <c r="Z4" i="16" s="1"/>
  <c r="AA4" i="16" s="1"/>
  <c r="AB4" i="16" s="1"/>
  <c r="AC4" i="16" s="1"/>
  <c r="AD4" i="16" s="1"/>
  <c r="AE4" i="16" s="1"/>
  <c r="AF4" i="16" s="1"/>
  <c r="AG4" i="16" s="1"/>
  <c r="AH4" i="16" s="1"/>
  <c r="AI4" i="16" s="1"/>
  <c r="AJ4" i="16" s="1"/>
  <c r="AK4" i="16" s="1"/>
  <c r="AL4" i="16" s="1"/>
  <c r="AM4" i="16" s="1"/>
  <c r="AN4" i="16" s="1"/>
  <c r="AO4" i="16" s="1"/>
  <c r="AP4" i="16" s="1"/>
  <c r="AQ4" i="16" s="1"/>
  <c r="AR4" i="16" s="1"/>
  <c r="AS4" i="16" s="1"/>
  <c r="AT4" i="16" s="1"/>
  <c r="AU4" i="16" s="1"/>
  <c r="AV4" i="16" s="1"/>
  <c r="AW4" i="16" s="1"/>
  <c r="AX4" i="16" s="1"/>
  <c r="AY4" i="16" s="1"/>
  <c r="AZ4" i="16" s="1"/>
  <c r="BA4" i="16" s="1"/>
  <c r="BB4" i="16" s="1"/>
  <c r="BC4" i="16" s="1"/>
  <c r="BD4" i="16" s="1"/>
  <c r="BE4" i="16" s="1"/>
  <c r="BF4" i="16" s="1"/>
  <c r="BG4" i="16" s="1"/>
  <c r="BH4" i="16" s="1"/>
  <c r="BI4" i="16" s="1"/>
  <c r="BJ4" i="16" s="1"/>
  <c r="BK4" i="16" s="1"/>
  <c r="BL4" i="16" s="1"/>
  <c r="BM4" i="16" s="1"/>
  <c r="BN4" i="16" s="1"/>
  <c r="BO4" i="16" s="1"/>
  <c r="BP4" i="16" s="1"/>
  <c r="BQ4" i="16" s="1"/>
  <c r="BR4" i="16" s="1"/>
  <c r="BS4" i="16" s="1"/>
  <c r="BT4" i="16" s="1"/>
  <c r="BU4" i="16" s="1"/>
  <c r="BV4" i="16" s="1"/>
  <c r="BW4" i="16" s="1"/>
  <c r="BX4" i="16" s="1"/>
  <c r="BY4" i="16" s="1"/>
  <c r="BZ4" i="16" s="1"/>
  <c r="CA4" i="16" s="1"/>
  <c r="CB4" i="16" s="1"/>
  <c r="CC4" i="16" s="1"/>
  <c r="CD4" i="16" s="1"/>
  <c r="CE4" i="16" s="1"/>
  <c r="CF4" i="16" s="1"/>
  <c r="CG4" i="16" s="1"/>
  <c r="CH4" i="16" s="1"/>
  <c r="CI4" i="16" s="1"/>
  <c r="CJ4" i="16" s="1"/>
  <c r="CK4" i="16" s="1"/>
  <c r="CL4" i="16" s="1"/>
  <c r="CM4" i="16" s="1"/>
  <c r="CN4" i="16" s="1"/>
  <c r="CO4" i="16" s="1"/>
  <c r="CP4" i="16" s="1"/>
  <c r="CQ4" i="16" s="1"/>
  <c r="CR4" i="16" s="1"/>
  <c r="CS4" i="16" s="1"/>
  <c r="CT4" i="16" s="1"/>
  <c r="CU4" i="16" s="1"/>
  <c r="CV4" i="16" s="1"/>
  <c r="CW4" i="16" s="1"/>
  <c r="CX4" i="16" s="1"/>
  <c r="CY4" i="16" s="1"/>
  <c r="CZ4" i="16" s="1"/>
  <c r="DA4" i="16" s="1"/>
  <c r="DB4" i="16" s="1"/>
  <c r="DC4" i="16" s="1"/>
  <c r="DD4" i="16" s="1"/>
  <c r="DE4" i="16" s="1"/>
  <c r="DF4" i="16" s="1"/>
  <c r="DG4" i="16" s="1"/>
  <c r="DH4" i="16" s="1"/>
  <c r="DI4" i="16" s="1"/>
  <c r="DJ4" i="16" s="1"/>
  <c r="DK4" i="16" s="1"/>
  <c r="DL4" i="16" s="1"/>
  <c r="DM4" i="16" s="1"/>
  <c r="DN4" i="16" s="1"/>
  <c r="DO4" i="16" s="1"/>
  <c r="DP4" i="16" s="1"/>
  <c r="DQ4" i="16" s="1"/>
  <c r="DR4" i="16" s="1"/>
  <c r="DS4" i="16" s="1"/>
  <c r="DT4" i="16" s="1"/>
  <c r="DU4" i="16" s="1"/>
  <c r="DV4" i="16" s="1"/>
  <c r="DW4" i="16" s="1"/>
  <c r="DX4" i="16" s="1"/>
  <c r="DY4" i="16" s="1"/>
  <c r="K43" i="19"/>
  <c r="K41" i="19" s="1"/>
  <c r="K55" i="19"/>
  <c r="K53" i="19" s="1"/>
  <c r="DW37" i="22"/>
  <c r="DO37" i="22"/>
  <c r="DG37" i="22"/>
  <c r="CY37" i="22"/>
  <c r="CQ37" i="22"/>
  <c r="CI37" i="22"/>
  <c r="CA37" i="22"/>
  <c r="BS37" i="22"/>
  <c r="BK37" i="22"/>
  <c r="BC37" i="22"/>
  <c r="AU37" i="22"/>
  <c r="AM37" i="22"/>
  <c r="AE37" i="22"/>
  <c r="W37" i="22"/>
  <c r="O37" i="22"/>
  <c r="DV37" i="22"/>
  <c r="DN37" i="22"/>
  <c r="DF37" i="22"/>
  <c r="CX37" i="22"/>
  <c r="CP37" i="22"/>
  <c r="CH37" i="22"/>
  <c r="BZ37" i="22"/>
  <c r="BR37" i="22"/>
  <c r="BJ37" i="22"/>
  <c r="BB37" i="22"/>
  <c r="AT37" i="22"/>
  <c r="AL37" i="22"/>
  <c r="AD37" i="22"/>
  <c r="V37" i="22"/>
  <c r="N37" i="22"/>
  <c r="DU37" i="22"/>
  <c r="DM37" i="22"/>
  <c r="DE37" i="22"/>
  <c r="CW37" i="22"/>
  <c r="CO37" i="22"/>
  <c r="CG37" i="22"/>
  <c r="BY37" i="22"/>
  <c r="BQ37" i="22"/>
  <c r="BI37" i="22"/>
  <c r="BA37" i="22"/>
  <c r="AS37" i="22"/>
  <c r="AK37" i="22"/>
  <c r="AC37" i="22"/>
  <c r="U37" i="22"/>
  <c r="M37" i="22"/>
  <c r="DT37" i="22"/>
  <c r="DL37" i="22"/>
  <c r="DD37" i="22"/>
  <c r="CV37" i="22"/>
  <c r="CN37" i="22"/>
  <c r="CF37" i="22"/>
  <c r="BX37" i="22"/>
  <c r="BP37" i="22"/>
  <c r="BH37" i="22"/>
  <c r="AZ37" i="22"/>
  <c r="AR37" i="22"/>
  <c r="AJ37" i="22"/>
  <c r="AB37" i="22"/>
  <c r="T37" i="22"/>
  <c r="L37" i="22"/>
  <c r="DS37" i="22"/>
  <c r="DK37" i="22"/>
  <c r="DC37" i="22"/>
  <c r="CU37" i="22"/>
  <c r="CM37" i="22"/>
  <c r="CE37" i="22"/>
  <c r="BW37" i="22"/>
  <c r="BO37" i="22"/>
  <c r="BG37" i="22"/>
  <c r="AY37" i="22"/>
  <c r="AQ37" i="22"/>
  <c r="AI37" i="22"/>
  <c r="AA37" i="22"/>
  <c r="S37" i="22"/>
  <c r="K37" i="22"/>
  <c r="DR37" i="22"/>
  <c r="DJ37" i="22"/>
  <c r="DB37" i="22"/>
  <c r="CT37" i="22"/>
  <c r="CL37" i="22"/>
  <c r="CD37" i="22"/>
  <c r="BV37" i="22"/>
  <c r="BN37" i="22"/>
  <c r="BF37" i="22"/>
  <c r="AX37" i="22"/>
  <c r="AP37" i="22"/>
  <c r="AH37" i="22"/>
  <c r="Z37" i="22"/>
  <c r="R37" i="22"/>
  <c r="J37" i="22"/>
  <c r="DY37" i="22"/>
  <c r="DQ37" i="22"/>
  <c r="DI37" i="22"/>
  <c r="DA37" i="22"/>
  <c r="CS37" i="22"/>
  <c r="CK37" i="22"/>
  <c r="CC37" i="22"/>
  <c r="BU37" i="22"/>
  <c r="BM37" i="22"/>
  <c r="BE37" i="22"/>
  <c r="AW37" i="22"/>
  <c r="AO37" i="22"/>
  <c r="AG37" i="22"/>
  <c r="Y37" i="22"/>
  <c r="Q37" i="22"/>
  <c r="DX37" i="22"/>
  <c r="DP37" i="22"/>
  <c r="DH37" i="22"/>
  <c r="CZ37" i="22"/>
  <c r="CR37" i="22"/>
  <c r="CJ37" i="22"/>
  <c r="CB37" i="22"/>
  <c r="BT37" i="22"/>
  <c r="BL37" i="22"/>
  <c r="BD37" i="22"/>
  <c r="AV37" i="22"/>
  <c r="AN37" i="22"/>
  <c r="AF37" i="22"/>
  <c r="X37" i="22"/>
  <c r="P37" i="22"/>
  <c r="DS37" i="24"/>
  <c r="DK37" i="24"/>
  <c r="DC37" i="24"/>
  <c r="CU37" i="24"/>
  <c r="CM37" i="24"/>
  <c r="CE37" i="24"/>
  <c r="BW37" i="24"/>
  <c r="BO37" i="24"/>
  <c r="BG37" i="24"/>
  <c r="AY37" i="24"/>
  <c r="AQ37" i="24"/>
  <c r="AI37" i="24"/>
  <c r="AA37" i="24"/>
  <c r="S37" i="24"/>
  <c r="K37" i="24"/>
  <c r="DR37" i="24"/>
  <c r="DJ37" i="24"/>
  <c r="DB37" i="24"/>
  <c r="CT37" i="24"/>
  <c r="CL37" i="24"/>
  <c r="CD37" i="24"/>
  <c r="BV37" i="24"/>
  <c r="BN37" i="24"/>
  <c r="BF37" i="24"/>
  <c r="AX37" i="24"/>
  <c r="AP37" i="24"/>
  <c r="AH37" i="24"/>
  <c r="Z37" i="24"/>
  <c r="R37" i="24"/>
  <c r="J37" i="24"/>
  <c r="DY37" i="24"/>
  <c r="DQ37" i="24"/>
  <c r="DI37" i="24"/>
  <c r="DA37" i="24"/>
  <c r="CS37" i="24"/>
  <c r="CK37" i="24"/>
  <c r="CC37" i="24"/>
  <c r="BU37" i="24"/>
  <c r="BM37" i="24"/>
  <c r="BE37" i="24"/>
  <c r="AW37" i="24"/>
  <c r="AO37" i="24"/>
  <c r="AG37" i="24"/>
  <c r="Y37" i="24"/>
  <c r="Q37" i="24"/>
  <c r="DX37" i="24"/>
  <c r="DP37" i="24"/>
  <c r="DH37" i="24"/>
  <c r="CZ37" i="24"/>
  <c r="CR37" i="24"/>
  <c r="CJ37" i="24"/>
  <c r="CB37" i="24"/>
  <c r="BT37" i="24"/>
  <c r="BL37" i="24"/>
  <c r="BD37" i="24"/>
  <c r="AV37" i="24"/>
  <c r="AN37" i="24"/>
  <c r="AF37" i="24"/>
  <c r="X37" i="24"/>
  <c r="P37" i="24"/>
  <c r="DW37" i="24"/>
  <c r="DO37" i="24"/>
  <c r="DG37" i="24"/>
  <c r="CY37" i="24"/>
  <c r="CQ37" i="24"/>
  <c r="CI37" i="24"/>
  <c r="CA37" i="24"/>
  <c r="BS37" i="24"/>
  <c r="BK37" i="24"/>
  <c r="BC37" i="24"/>
  <c r="AU37" i="24"/>
  <c r="AM37" i="24"/>
  <c r="AE37" i="24"/>
  <c r="W37" i="24"/>
  <c r="O37" i="24"/>
  <c r="DV37" i="24"/>
  <c r="DN37" i="24"/>
  <c r="DF37" i="24"/>
  <c r="CX37" i="24"/>
  <c r="CP37" i="24"/>
  <c r="CH37" i="24"/>
  <c r="BZ37" i="24"/>
  <c r="BR37" i="24"/>
  <c r="BJ37" i="24"/>
  <c r="BB37" i="24"/>
  <c r="AT37" i="24"/>
  <c r="AL37" i="24"/>
  <c r="AD37" i="24"/>
  <c r="V37" i="24"/>
  <c r="N37" i="24"/>
  <c r="DU37" i="24"/>
  <c r="DM37" i="24"/>
  <c r="DE37" i="24"/>
  <c r="CW37" i="24"/>
  <c r="CO37" i="24"/>
  <c r="CG37" i="24"/>
  <c r="BY37" i="24"/>
  <c r="BQ37" i="24"/>
  <c r="BI37" i="24"/>
  <c r="BA37" i="24"/>
  <c r="AS37" i="24"/>
  <c r="AK37" i="24"/>
  <c r="AC37" i="24"/>
  <c r="U37" i="24"/>
  <c r="M37" i="24"/>
  <c r="BX37" i="24"/>
  <c r="L37" i="24"/>
  <c r="BP37" i="24"/>
  <c r="DT37" i="24"/>
  <c r="BH37" i="24"/>
  <c r="DL37" i="24"/>
  <c r="AZ37" i="24"/>
  <c r="DD37" i="24"/>
  <c r="AR37" i="24"/>
  <c r="CV37" i="24"/>
  <c r="AJ37" i="24"/>
  <c r="CN37" i="24"/>
  <c r="AB37" i="24"/>
  <c r="CF37" i="24"/>
  <c r="T37" i="24"/>
  <c r="K4" i="15"/>
  <c r="L4" i="15" s="1"/>
  <c r="M4" i="15" s="1"/>
  <c r="N4" i="15" s="1"/>
  <c r="O4" i="15" s="1"/>
  <c r="P4" i="15" s="1"/>
  <c r="Q4" i="15" s="1"/>
  <c r="R4" i="15" s="1"/>
  <c r="S4" i="15" s="1"/>
  <c r="T4" i="15" s="1"/>
  <c r="U4" i="15" s="1"/>
  <c r="V4" i="15" s="1"/>
  <c r="W4" i="15" s="1"/>
  <c r="X4" i="15" s="1"/>
  <c r="Y4" i="15" s="1"/>
  <c r="Z4" i="15" s="1"/>
  <c r="AA4" i="15" s="1"/>
  <c r="AB4" i="15" s="1"/>
  <c r="AC4" i="15" s="1"/>
  <c r="AD4" i="15" s="1"/>
  <c r="AE4" i="15" s="1"/>
  <c r="AF4" i="15" s="1"/>
  <c r="AG4" i="15" s="1"/>
  <c r="AH4" i="15" s="1"/>
  <c r="AI4" i="15" s="1"/>
  <c r="AJ4" i="15" s="1"/>
  <c r="AK4" i="15" s="1"/>
  <c r="AL4" i="15" s="1"/>
  <c r="AM4" i="15" s="1"/>
  <c r="AN4" i="15" s="1"/>
  <c r="AO4" i="15" s="1"/>
  <c r="AP4" i="15" s="1"/>
  <c r="AQ4" i="15" s="1"/>
  <c r="AR4" i="15" s="1"/>
  <c r="AS4" i="15" s="1"/>
  <c r="AT4" i="15" s="1"/>
  <c r="AU4" i="15" s="1"/>
  <c r="AV4" i="15" s="1"/>
  <c r="AW4" i="15" s="1"/>
  <c r="AX4" i="15" s="1"/>
  <c r="AY4" i="15" s="1"/>
  <c r="AZ4" i="15" s="1"/>
  <c r="BA4" i="15" s="1"/>
  <c r="BB4" i="15" s="1"/>
  <c r="BC4" i="15" s="1"/>
  <c r="BD4" i="15" s="1"/>
  <c r="BE4" i="15" s="1"/>
  <c r="BF4" i="15" s="1"/>
  <c r="BG4" i="15" s="1"/>
  <c r="BH4" i="15" s="1"/>
  <c r="BI4" i="15" s="1"/>
  <c r="BJ4" i="15" s="1"/>
  <c r="BK4" i="15" s="1"/>
  <c r="BL4" i="15" s="1"/>
  <c r="BM4" i="15" s="1"/>
  <c r="BN4" i="15" s="1"/>
  <c r="BO4" i="15" s="1"/>
  <c r="BP4" i="15" s="1"/>
  <c r="BQ4" i="15" s="1"/>
  <c r="BR4" i="15" s="1"/>
  <c r="BS4" i="15" s="1"/>
  <c r="BT4" i="15" s="1"/>
  <c r="BU4" i="15" s="1"/>
  <c r="BV4" i="15" s="1"/>
  <c r="BW4" i="15" s="1"/>
  <c r="BX4" i="15" s="1"/>
  <c r="BY4" i="15" s="1"/>
  <c r="BZ4" i="15" s="1"/>
  <c r="CA4" i="15" s="1"/>
  <c r="CB4" i="15" s="1"/>
  <c r="CC4" i="15" s="1"/>
  <c r="CD4" i="15" s="1"/>
  <c r="CE4" i="15" s="1"/>
  <c r="CF4" i="15" s="1"/>
  <c r="CG4" i="15" s="1"/>
  <c r="CH4" i="15" s="1"/>
  <c r="CI4" i="15" s="1"/>
  <c r="CJ4" i="15" s="1"/>
  <c r="CK4" i="15" s="1"/>
  <c r="CL4" i="15" s="1"/>
  <c r="CM4" i="15" s="1"/>
  <c r="CN4" i="15" s="1"/>
  <c r="CO4" i="15" s="1"/>
  <c r="CP4" i="15" s="1"/>
  <c r="CQ4" i="15" s="1"/>
  <c r="CR4" i="15" s="1"/>
  <c r="CS4" i="15" s="1"/>
  <c r="CT4" i="15" s="1"/>
  <c r="CU4" i="15" s="1"/>
  <c r="CV4" i="15" s="1"/>
  <c r="CW4" i="15" s="1"/>
  <c r="CX4" i="15" s="1"/>
  <c r="CY4" i="15" s="1"/>
  <c r="CZ4" i="15" s="1"/>
  <c r="DA4" i="15" s="1"/>
  <c r="DB4" i="15" s="1"/>
  <c r="DC4" i="15" s="1"/>
  <c r="DD4" i="15" s="1"/>
  <c r="DE4" i="15" s="1"/>
  <c r="DF4" i="15" s="1"/>
  <c r="DG4" i="15" s="1"/>
  <c r="DH4" i="15" s="1"/>
  <c r="DI4" i="15" s="1"/>
  <c r="DJ4" i="15" s="1"/>
  <c r="DK4" i="15" s="1"/>
  <c r="DL4" i="15" s="1"/>
  <c r="DM4" i="15" s="1"/>
  <c r="DN4" i="15" s="1"/>
  <c r="DO4" i="15" s="1"/>
  <c r="DP4" i="15" s="1"/>
  <c r="DQ4" i="15" s="1"/>
  <c r="DR4" i="15" s="1"/>
  <c r="DS4" i="15" s="1"/>
  <c r="DT4" i="15" s="1"/>
  <c r="DU4" i="15" s="1"/>
  <c r="DV4" i="15" s="1"/>
  <c r="DW4" i="15" s="1"/>
  <c r="DX4" i="15" s="1"/>
  <c r="DY4" i="15" s="1"/>
  <c r="DX37" i="17"/>
  <c r="DT50" i="15"/>
  <c r="DS49" i="21"/>
  <c r="DK49" i="21"/>
  <c r="DC49" i="21"/>
  <c r="CU49" i="21"/>
  <c r="CM49" i="21"/>
  <c r="CE49" i="21"/>
  <c r="BW49" i="21"/>
  <c r="BO49" i="21"/>
  <c r="BG49" i="21"/>
  <c r="AY49" i="21"/>
  <c r="AQ49" i="21"/>
  <c r="AI49" i="21"/>
  <c r="AA49" i="21"/>
  <c r="S49" i="21"/>
  <c r="K49" i="21"/>
  <c r="DR49" i="21"/>
  <c r="DJ49" i="21"/>
  <c r="DB49" i="21"/>
  <c r="CT49" i="21"/>
  <c r="CL49" i="21"/>
  <c r="CD49" i="21"/>
  <c r="BV49" i="21"/>
  <c r="BN49" i="21"/>
  <c r="BF49" i="21"/>
  <c r="AX49" i="21"/>
  <c r="AP49" i="21"/>
  <c r="AH49" i="21"/>
  <c r="Z49" i="21"/>
  <c r="R49" i="21"/>
  <c r="J49" i="21"/>
  <c r="DY49" i="21"/>
  <c r="DQ49" i="21"/>
  <c r="DI49" i="21"/>
  <c r="DA49" i="21"/>
  <c r="CS49" i="21"/>
  <c r="CK49" i="21"/>
  <c r="CC49" i="21"/>
  <c r="BU49" i="21"/>
  <c r="BM49" i="21"/>
  <c r="BE49" i="21"/>
  <c r="AW49" i="21"/>
  <c r="AO49" i="21"/>
  <c r="AG49" i="21"/>
  <c r="Y49" i="21"/>
  <c r="Q49" i="21"/>
  <c r="DX49" i="21"/>
  <c r="DP49" i="21"/>
  <c r="DH49" i="21"/>
  <c r="CZ49" i="21"/>
  <c r="CR49" i="21"/>
  <c r="CJ49" i="21"/>
  <c r="CB49" i="21"/>
  <c r="BT49" i="21"/>
  <c r="BL49" i="21"/>
  <c r="BD49" i="21"/>
  <c r="AV49" i="21"/>
  <c r="AN49" i="21"/>
  <c r="AF49" i="21"/>
  <c r="X49" i="21"/>
  <c r="P49" i="21"/>
  <c r="DW49" i="21"/>
  <c r="DO49" i="21"/>
  <c r="DG49" i="21"/>
  <c r="CY49" i="21"/>
  <c r="CQ49" i="21"/>
  <c r="CI49" i="21"/>
  <c r="CA49" i="21"/>
  <c r="BS49" i="21"/>
  <c r="BK49" i="21"/>
  <c r="BC49" i="21"/>
  <c r="AU49" i="21"/>
  <c r="AM49" i="21"/>
  <c r="AE49" i="21"/>
  <c r="W49" i="21"/>
  <c r="O49" i="21"/>
  <c r="DU49" i="21"/>
  <c r="DM49" i="21"/>
  <c r="DE49" i="21"/>
  <c r="CW49" i="21"/>
  <c r="CO49" i="21"/>
  <c r="CG49" i="21"/>
  <c r="BY49" i="21"/>
  <c r="BQ49" i="21"/>
  <c r="BI49" i="21"/>
  <c r="BA49" i="21"/>
  <c r="AS49" i="21"/>
  <c r="AK49" i="21"/>
  <c r="AC49" i="21"/>
  <c r="U49" i="21"/>
  <c r="M49" i="21"/>
  <c r="DT49" i="21"/>
  <c r="DL49" i="21"/>
  <c r="DD49" i="21"/>
  <c r="CV49" i="21"/>
  <c r="CN49" i="21"/>
  <c r="CF49" i="21"/>
  <c r="BX49" i="21"/>
  <c r="BP49" i="21"/>
  <c r="BH49" i="21"/>
  <c r="AZ49" i="21"/>
  <c r="AR49" i="21"/>
  <c r="AJ49" i="21"/>
  <c r="AB49" i="21"/>
  <c r="T49" i="21"/>
  <c r="L49" i="21"/>
  <c r="DN49" i="21"/>
  <c r="BB49" i="21"/>
  <c r="DF49" i="21"/>
  <c r="AT49" i="21"/>
  <c r="CX49" i="21"/>
  <c r="AL49" i="21"/>
  <c r="CP49" i="21"/>
  <c r="AD49" i="21"/>
  <c r="CH49" i="21"/>
  <c r="V49" i="21"/>
  <c r="BZ49" i="21"/>
  <c r="N49" i="21"/>
  <c r="BR49" i="21"/>
  <c r="DV49" i="21"/>
  <c r="BJ49" i="21"/>
  <c r="DL51" i="15"/>
  <c r="DR50" i="21"/>
  <c r="DJ50" i="21"/>
  <c r="DB50" i="21"/>
  <c r="CT50" i="21"/>
  <c r="CL50" i="21"/>
  <c r="CD50" i="21"/>
  <c r="BV50" i="21"/>
  <c r="BN50" i="21"/>
  <c r="BF50" i="21"/>
  <c r="AX50" i="21"/>
  <c r="AP50" i="21"/>
  <c r="AH50" i="21"/>
  <c r="Z50" i="21"/>
  <c r="R50" i="21"/>
  <c r="J50" i="21"/>
  <c r="DY50" i="21"/>
  <c r="DQ50" i="21"/>
  <c r="DI50" i="21"/>
  <c r="DA50" i="21"/>
  <c r="CS50" i="21"/>
  <c r="CK50" i="21"/>
  <c r="CC50" i="21"/>
  <c r="BU50" i="21"/>
  <c r="BM50" i="21"/>
  <c r="BE50" i="21"/>
  <c r="AW50" i="21"/>
  <c r="AO50" i="21"/>
  <c r="AG50" i="21"/>
  <c r="Y50" i="21"/>
  <c r="Q50" i="21"/>
  <c r="DX50" i="21"/>
  <c r="DP50" i="21"/>
  <c r="DH50" i="21"/>
  <c r="CZ50" i="21"/>
  <c r="CR50" i="21"/>
  <c r="CJ50" i="21"/>
  <c r="CB50" i="21"/>
  <c r="BT50" i="21"/>
  <c r="BL50" i="21"/>
  <c r="BD50" i="21"/>
  <c r="AV50" i="21"/>
  <c r="AN50" i="21"/>
  <c r="AF50" i="21"/>
  <c r="X50" i="21"/>
  <c r="P50" i="21"/>
  <c r="DW50" i="21"/>
  <c r="DO50" i="21"/>
  <c r="DG50" i="21"/>
  <c r="CY50" i="21"/>
  <c r="CQ50" i="21"/>
  <c r="CI50" i="21"/>
  <c r="CA50" i="21"/>
  <c r="BS50" i="21"/>
  <c r="BK50" i="21"/>
  <c r="BC50" i="21"/>
  <c r="AU50" i="21"/>
  <c r="AM50" i="21"/>
  <c r="AE50" i="21"/>
  <c r="W50" i="21"/>
  <c r="O50" i="21"/>
  <c r="DV50" i="21"/>
  <c r="DN50" i="21"/>
  <c r="DF50" i="21"/>
  <c r="CX50" i="21"/>
  <c r="CP50" i="21"/>
  <c r="CH50" i="21"/>
  <c r="BZ50" i="21"/>
  <c r="BR50" i="21"/>
  <c r="BJ50" i="21"/>
  <c r="BB50" i="21"/>
  <c r="AT50" i="21"/>
  <c r="AL50" i="21"/>
  <c r="AD50" i="21"/>
  <c r="V50" i="21"/>
  <c r="N50" i="21"/>
  <c r="DT50" i="21"/>
  <c r="DL50" i="21"/>
  <c r="DD50" i="21"/>
  <c r="CV50" i="21"/>
  <c r="CN50" i="21"/>
  <c r="CF50" i="21"/>
  <c r="BX50" i="21"/>
  <c r="BP50" i="21"/>
  <c r="BH50" i="21"/>
  <c r="AZ50" i="21"/>
  <c r="AR50" i="21"/>
  <c r="AJ50" i="21"/>
  <c r="AB50" i="21"/>
  <c r="T50" i="21"/>
  <c r="L50" i="21"/>
  <c r="DS50" i="21"/>
  <c r="DK50" i="21"/>
  <c r="DC50" i="21"/>
  <c r="CU50" i="21"/>
  <c r="CM50" i="21"/>
  <c r="CE50" i="21"/>
  <c r="BW50" i="21"/>
  <c r="BO50" i="21"/>
  <c r="BG50" i="21"/>
  <c r="AY50" i="21"/>
  <c r="AQ50" i="21"/>
  <c r="AI50" i="21"/>
  <c r="AA50" i="21"/>
  <c r="S50" i="21"/>
  <c r="K50" i="21"/>
  <c r="DM50" i="21"/>
  <c r="BA50" i="21"/>
  <c r="DE50" i="21"/>
  <c r="AS50" i="21"/>
  <c r="CW50" i="21"/>
  <c r="AK50" i="21"/>
  <c r="CO50" i="21"/>
  <c r="AC50" i="21"/>
  <c r="CG50" i="21"/>
  <c r="U50" i="21"/>
  <c r="BY50" i="21"/>
  <c r="M50" i="21"/>
  <c r="BQ50" i="21"/>
  <c r="DU50" i="21"/>
  <c r="BI50" i="21"/>
  <c r="O49" i="18"/>
  <c r="W49" i="18"/>
  <c r="AE49" i="18"/>
  <c r="AM49" i="18"/>
  <c r="AU49" i="18"/>
  <c r="BC49" i="18"/>
  <c r="BK49" i="18"/>
  <c r="BS49" i="18"/>
  <c r="CA49" i="18"/>
  <c r="CI49" i="18"/>
  <c r="CQ49" i="18"/>
  <c r="CY49" i="18"/>
  <c r="DG49" i="18"/>
  <c r="DO49" i="18"/>
  <c r="DW49" i="18"/>
  <c r="N50" i="18"/>
  <c r="V50" i="18"/>
  <c r="AD50" i="18"/>
  <c r="AL50" i="18"/>
  <c r="AT50" i="18"/>
  <c r="BB50" i="18"/>
  <c r="BJ50" i="18"/>
  <c r="BR50" i="18"/>
  <c r="BZ50" i="18"/>
  <c r="CH50" i="18"/>
  <c r="CP50" i="18"/>
  <c r="CX50" i="18"/>
  <c r="DF50" i="18"/>
  <c r="DN50" i="18"/>
  <c r="DV50" i="18"/>
  <c r="P49" i="18"/>
  <c r="X49" i="18"/>
  <c r="AF49" i="18"/>
  <c r="AN49" i="18"/>
  <c r="AV49" i="18"/>
  <c r="BD49" i="18"/>
  <c r="BL49" i="18"/>
  <c r="BT49" i="18"/>
  <c r="CB49" i="18"/>
  <c r="CJ49" i="18"/>
  <c r="CR49" i="18"/>
  <c r="CZ49" i="18"/>
  <c r="DH49" i="18"/>
  <c r="DP49" i="18"/>
  <c r="DX49" i="18"/>
  <c r="O50" i="18"/>
  <c r="W50" i="18"/>
  <c r="AE50" i="18"/>
  <c r="AM50" i="18"/>
  <c r="AU50" i="18"/>
  <c r="BC50" i="18"/>
  <c r="BK50" i="18"/>
  <c r="BS50" i="18"/>
  <c r="CA50" i="18"/>
  <c r="CI50" i="18"/>
  <c r="CQ50" i="18"/>
  <c r="CY50" i="18"/>
  <c r="DG50" i="18"/>
  <c r="DO50" i="18"/>
  <c r="DW50" i="18"/>
  <c r="Q49" i="18"/>
  <c r="Y49" i="18"/>
  <c r="AG49" i="18"/>
  <c r="AO49" i="18"/>
  <c r="AW49" i="18"/>
  <c r="BE49" i="18"/>
  <c r="BM49" i="18"/>
  <c r="BU49" i="18"/>
  <c r="CC49" i="18"/>
  <c r="CK49" i="18"/>
  <c r="CS49" i="18"/>
  <c r="DA49" i="18"/>
  <c r="DI49" i="18"/>
  <c r="DQ49" i="18"/>
  <c r="DY49" i="18"/>
  <c r="P50" i="18"/>
  <c r="X50" i="18"/>
  <c r="AF50" i="18"/>
  <c r="AN50" i="18"/>
  <c r="AV50" i="18"/>
  <c r="BD50" i="18"/>
  <c r="BL50" i="18"/>
  <c r="BT50" i="18"/>
  <c r="CB50" i="18"/>
  <c r="CJ50" i="18"/>
  <c r="CR50" i="18"/>
  <c r="CZ50" i="18"/>
  <c r="DH50" i="18"/>
  <c r="DP50" i="18"/>
  <c r="DX50" i="18"/>
  <c r="J49" i="18"/>
  <c r="R49" i="18"/>
  <c r="Z49" i="18"/>
  <c r="AH49" i="18"/>
  <c r="AP49" i="18"/>
  <c r="AX49" i="18"/>
  <c r="BF49" i="18"/>
  <c r="BN49" i="18"/>
  <c r="BV49" i="18"/>
  <c r="CD49" i="18"/>
  <c r="CL49" i="18"/>
  <c r="CT49" i="18"/>
  <c r="DB49" i="18"/>
  <c r="DJ49" i="18"/>
  <c r="DR49" i="18"/>
  <c r="Q50" i="18"/>
  <c r="Y50" i="18"/>
  <c r="AG50" i="18"/>
  <c r="AO50" i="18"/>
  <c r="AW50" i="18"/>
  <c r="BE50" i="18"/>
  <c r="BM50" i="18"/>
  <c r="BU50" i="18"/>
  <c r="CC50" i="18"/>
  <c r="CK50" i="18"/>
  <c r="CS50" i="18"/>
  <c r="DA50" i="18"/>
  <c r="DI50" i="18"/>
  <c r="DQ50" i="18"/>
  <c r="DY50" i="18"/>
  <c r="K49" i="18"/>
  <c r="S49" i="18"/>
  <c r="AA49" i="18"/>
  <c r="AI49" i="18"/>
  <c r="AQ49" i="18"/>
  <c r="AY49" i="18"/>
  <c r="BG49" i="18"/>
  <c r="BO49" i="18"/>
  <c r="BW49" i="18"/>
  <c r="CE49" i="18"/>
  <c r="CM49" i="18"/>
  <c r="CU49" i="18"/>
  <c r="DC49" i="18"/>
  <c r="DK49" i="18"/>
  <c r="DS49" i="18"/>
  <c r="J50" i="18"/>
  <c r="R50" i="18"/>
  <c r="Z50" i="18"/>
  <c r="AH50" i="18"/>
  <c r="AP50" i="18"/>
  <c r="AX50" i="18"/>
  <c r="BF50" i="18"/>
  <c r="BN50" i="18"/>
  <c r="BV50" i="18"/>
  <c r="CD50" i="18"/>
  <c r="CL50" i="18"/>
  <c r="CT50" i="18"/>
  <c r="DB50" i="18"/>
  <c r="DJ50" i="18"/>
  <c r="DR50" i="18"/>
  <c r="L49" i="18"/>
  <c r="T49" i="18"/>
  <c r="AB49" i="18"/>
  <c r="AJ49" i="18"/>
  <c r="AR49" i="18"/>
  <c r="AZ49" i="18"/>
  <c r="BH49" i="18"/>
  <c r="BP49" i="18"/>
  <c r="BX49" i="18"/>
  <c r="CF49" i="18"/>
  <c r="CN49" i="18"/>
  <c r="CV49" i="18"/>
  <c r="DD49" i="18"/>
  <c r="DL49" i="18"/>
  <c r="DT49" i="18"/>
  <c r="K50" i="18"/>
  <c r="S50" i="18"/>
  <c r="AA50" i="18"/>
  <c r="AI50" i="18"/>
  <c r="AQ50" i="18"/>
  <c r="AY50" i="18"/>
  <c r="BG50" i="18"/>
  <c r="BO50" i="18"/>
  <c r="BW50" i="18"/>
  <c r="CE50" i="18"/>
  <c r="CM50" i="18"/>
  <c r="CU50" i="18"/>
  <c r="DC50" i="18"/>
  <c r="DK50" i="18"/>
  <c r="DS50" i="18"/>
  <c r="M49" i="18"/>
  <c r="U49" i="18"/>
  <c r="AC49" i="18"/>
  <c r="AK49" i="18"/>
  <c r="AS49" i="18"/>
  <c r="BA49" i="18"/>
  <c r="BI49" i="18"/>
  <c r="BQ49" i="18"/>
  <c r="BY49" i="18"/>
  <c r="CG49" i="18"/>
  <c r="CO49" i="18"/>
  <c r="CW49" i="18"/>
  <c r="DE49" i="18"/>
  <c r="DM49" i="18"/>
  <c r="DU49" i="18"/>
  <c r="L50" i="18"/>
  <c r="T50" i="18"/>
  <c r="AB50" i="18"/>
  <c r="AJ50" i="18"/>
  <c r="AR50" i="18"/>
  <c r="AZ50" i="18"/>
  <c r="BH50" i="18"/>
  <c r="BP50" i="18"/>
  <c r="BX50" i="18"/>
  <c r="CF50" i="18"/>
  <c r="CN50" i="18"/>
  <c r="CV50" i="18"/>
  <c r="DD50" i="18"/>
  <c r="DL50" i="18"/>
  <c r="DT50" i="18"/>
  <c r="N49" i="18"/>
  <c r="V49" i="18"/>
  <c r="AD49" i="18"/>
  <c r="AL49" i="18"/>
  <c r="AT49" i="18"/>
  <c r="BB49" i="18"/>
  <c r="BJ49" i="18"/>
  <c r="BR49" i="18"/>
  <c r="BZ49" i="18"/>
  <c r="CH49" i="18"/>
  <c r="CP49" i="18"/>
  <c r="CX49" i="18"/>
  <c r="DF49" i="18"/>
  <c r="DN49" i="18"/>
  <c r="DV49" i="18"/>
  <c r="M50" i="18"/>
  <c r="U50" i="18"/>
  <c r="AC50" i="18"/>
  <c r="AK50" i="18"/>
  <c r="AS50" i="18"/>
  <c r="BA50" i="18"/>
  <c r="BI50" i="18"/>
  <c r="BQ50" i="18"/>
  <c r="BY50" i="18"/>
  <c r="CG50" i="18"/>
  <c r="CO50" i="18"/>
  <c r="CW50" i="18"/>
  <c r="DE50" i="18"/>
  <c r="DM50" i="18"/>
  <c r="DU50" i="18"/>
  <c r="Q37" i="17"/>
  <c r="Y37" i="17"/>
  <c r="AG37" i="17"/>
  <c r="AO37" i="17"/>
  <c r="AW37" i="17"/>
  <c r="BE37" i="17"/>
  <c r="BM37" i="17"/>
  <c r="BU37" i="17"/>
  <c r="CC37" i="17"/>
  <c r="CK37" i="17"/>
  <c r="CS37" i="17"/>
  <c r="DA37" i="17"/>
  <c r="DI37" i="17"/>
  <c r="DQ37" i="17"/>
  <c r="DY37" i="17"/>
  <c r="J37" i="17"/>
  <c r="R37" i="17"/>
  <c r="Z37" i="17"/>
  <c r="AH37" i="17"/>
  <c r="AP37" i="17"/>
  <c r="AX37" i="17"/>
  <c r="BF37" i="17"/>
  <c r="BN37" i="17"/>
  <c r="BV37" i="17"/>
  <c r="CD37" i="17"/>
  <c r="CL37" i="17"/>
  <c r="CT37" i="17"/>
  <c r="DB37" i="17"/>
  <c r="DJ37" i="17"/>
  <c r="DR37" i="17"/>
  <c r="K37" i="17"/>
  <c r="S37" i="17"/>
  <c r="AA37" i="17"/>
  <c r="AI37" i="17"/>
  <c r="AQ37" i="17"/>
  <c r="AY37" i="17"/>
  <c r="BG37" i="17"/>
  <c r="BO37" i="17"/>
  <c r="BW37" i="17"/>
  <c r="CE37" i="17"/>
  <c r="CM37" i="17"/>
  <c r="CU37" i="17"/>
  <c r="DC37" i="17"/>
  <c r="DK37" i="17"/>
  <c r="DS37" i="17"/>
  <c r="L37" i="17"/>
  <c r="T37" i="17"/>
  <c r="AB37" i="17"/>
  <c r="AJ37" i="17"/>
  <c r="AR37" i="17"/>
  <c r="AZ37" i="17"/>
  <c r="BH37" i="17"/>
  <c r="BP37" i="17"/>
  <c r="BX37" i="17"/>
  <c r="CF37" i="17"/>
  <c r="CN37" i="17"/>
  <c r="CV37" i="17"/>
  <c r="DD37" i="17"/>
  <c r="DL37" i="17"/>
  <c r="DT37" i="17"/>
  <c r="M37" i="17"/>
  <c r="U37" i="17"/>
  <c r="AC37" i="17"/>
  <c r="AK37" i="17"/>
  <c r="AS37" i="17"/>
  <c r="BA37" i="17"/>
  <c r="BI37" i="17"/>
  <c r="BQ37" i="17"/>
  <c r="BY37" i="17"/>
  <c r="CG37" i="17"/>
  <c r="CO37" i="17"/>
  <c r="CW37" i="17"/>
  <c r="DE37" i="17"/>
  <c r="DM37" i="17"/>
  <c r="DU37" i="17"/>
  <c r="N37" i="17"/>
  <c r="V37" i="17"/>
  <c r="AD37" i="17"/>
  <c r="AL37" i="17"/>
  <c r="AT37" i="17"/>
  <c r="BB37" i="17"/>
  <c r="BJ37" i="17"/>
  <c r="BR37" i="17"/>
  <c r="BZ37" i="17"/>
  <c r="CH37" i="17"/>
  <c r="CP37" i="17"/>
  <c r="CX37" i="17"/>
  <c r="DF37" i="17"/>
  <c r="DN37" i="17"/>
  <c r="DV37" i="17"/>
  <c r="O37" i="17"/>
  <c r="W37" i="17"/>
  <c r="AE37" i="17"/>
  <c r="AM37" i="17"/>
  <c r="AU37" i="17"/>
  <c r="BC37" i="17"/>
  <c r="BK37" i="17"/>
  <c r="BS37" i="17"/>
  <c r="CA37" i="17"/>
  <c r="CI37" i="17"/>
  <c r="CQ37" i="17"/>
  <c r="CY37" i="17"/>
  <c r="DG37" i="17"/>
  <c r="DO37" i="17"/>
  <c r="DW37" i="17"/>
  <c r="P37" i="17"/>
  <c r="X37" i="17"/>
  <c r="AF37" i="17"/>
  <c r="AN37" i="17"/>
  <c r="AV37" i="17"/>
  <c r="BD37" i="17"/>
  <c r="BL37" i="17"/>
  <c r="BT37" i="17"/>
  <c r="CB37" i="17"/>
  <c r="CJ37" i="17"/>
  <c r="CR37" i="17"/>
  <c r="CZ37" i="17"/>
  <c r="DH37" i="17"/>
  <c r="DP37" i="17"/>
  <c r="K42" i="19"/>
  <c r="AW50" i="15"/>
  <c r="BZ50" i="15"/>
  <c r="AK50" i="15"/>
  <c r="BM50" i="15"/>
  <c r="AR51" i="15"/>
  <c r="O50" i="15"/>
  <c r="AC50" i="15"/>
  <c r="AR50" i="15"/>
  <c r="BH50" i="15"/>
  <c r="BU50" i="15"/>
  <c r="CI50" i="15"/>
  <c r="DD50" i="15"/>
  <c r="DU50" i="15"/>
  <c r="Q50" i="15"/>
  <c r="AD50" i="15"/>
  <c r="AT50" i="15"/>
  <c r="BI50" i="15"/>
  <c r="BX50" i="15"/>
  <c r="CN50" i="15"/>
  <c r="DE50" i="15"/>
  <c r="DV50" i="15"/>
  <c r="R50" i="15"/>
  <c r="AG50" i="15"/>
  <c r="AU50" i="15"/>
  <c r="BJ50" i="15"/>
  <c r="BY50" i="15"/>
  <c r="CO50" i="15"/>
  <c r="DF50" i="15"/>
  <c r="DW50" i="15"/>
  <c r="U51" i="15"/>
  <c r="CQ50" i="15"/>
  <c r="U50" i="15"/>
  <c r="AJ50" i="15"/>
  <c r="BK50" i="15"/>
  <c r="CP50" i="15"/>
  <c r="DG50" i="15"/>
  <c r="J50" i="15"/>
  <c r="V50" i="15"/>
  <c r="AZ50" i="15"/>
  <c r="CA50" i="15"/>
  <c r="DM50" i="15"/>
  <c r="L50" i="15"/>
  <c r="W50" i="15"/>
  <c r="AL50" i="15"/>
  <c r="BA50" i="15"/>
  <c r="BP50" i="15"/>
  <c r="CC50" i="15"/>
  <c r="CW50" i="15"/>
  <c r="DN50" i="15"/>
  <c r="BK51" i="15"/>
  <c r="M50" i="15"/>
  <c r="Y50" i="15"/>
  <c r="AM50" i="15"/>
  <c r="BB50" i="15"/>
  <c r="BQ50" i="15"/>
  <c r="CG50" i="15"/>
  <c r="CX50" i="15"/>
  <c r="DO50" i="15"/>
  <c r="CL51" i="15"/>
  <c r="N50" i="15"/>
  <c r="AB50" i="15"/>
  <c r="AO50" i="15"/>
  <c r="BC50" i="15"/>
  <c r="BS50" i="15"/>
  <c r="CH50" i="15"/>
  <c r="CY50" i="15"/>
  <c r="DU50" i="16"/>
  <c r="DM50" i="16"/>
  <c r="DE50" i="16"/>
  <c r="CW50" i="16"/>
  <c r="CO50" i="16"/>
  <c r="CG50" i="16"/>
  <c r="BY50" i="16"/>
  <c r="BQ50" i="16"/>
  <c r="BI50" i="16"/>
  <c r="BA50" i="16"/>
  <c r="AS50" i="16"/>
  <c r="AK50" i="16"/>
  <c r="AC50" i="16"/>
  <c r="U50" i="16"/>
  <c r="M50" i="16"/>
  <c r="DX51" i="15"/>
  <c r="DP51" i="15"/>
  <c r="DH51" i="15"/>
  <c r="CZ51" i="15"/>
  <c r="CR51" i="15"/>
  <c r="CJ51" i="15"/>
  <c r="CB51" i="15"/>
  <c r="BT51" i="15"/>
  <c r="BL51" i="15"/>
  <c r="BD51" i="15"/>
  <c r="DT50" i="16"/>
  <c r="DS50" i="16"/>
  <c r="DK50" i="16"/>
  <c r="DC50" i="16"/>
  <c r="CU50" i="16"/>
  <c r="CM50" i="16"/>
  <c r="CE50" i="16"/>
  <c r="BW50" i="16"/>
  <c r="BO50" i="16"/>
  <c r="BG50" i="16"/>
  <c r="AY50" i="16"/>
  <c r="DR50" i="16"/>
  <c r="DJ50" i="16"/>
  <c r="DB50" i="16"/>
  <c r="CT50" i="16"/>
  <c r="CL50" i="16"/>
  <c r="CD50" i="16"/>
  <c r="BV50" i="16"/>
  <c r="BN50" i="16"/>
  <c r="BF50" i="16"/>
  <c r="AX50" i="16"/>
  <c r="DY50" i="16"/>
  <c r="DQ50" i="16"/>
  <c r="DI50" i="16"/>
  <c r="DA50" i="16"/>
  <c r="CS50" i="16"/>
  <c r="CK50" i="16"/>
  <c r="CC50" i="16"/>
  <c r="BU50" i="16"/>
  <c r="BM50" i="16"/>
  <c r="BE50" i="16"/>
  <c r="AW50" i="16"/>
  <c r="AO50" i="16"/>
  <c r="AG50" i="16"/>
  <c r="Y50" i="16"/>
  <c r="Q50" i="16"/>
  <c r="DL50" i="16"/>
  <c r="CV50" i="16"/>
  <c r="CF50" i="16"/>
  <c r="BP50" i="16"/>
  <c r="AZ50" i="16"/>
  <c r="AM50" i="16"/>
  <c r="AB50" i="16"/>
  <c r="R50" i="16"/>
  <c r="DS51" i="15"/>
  <c r="DJ51" i="15"/>
  <c r="CQ51" i="15"/>
  <c r="BY51" i="15"/>
  <c r="AX51" i="15"/>
  <c r="Z51" i="15"/>
  <c r="J51" i="15"/>
  <c r="DH50" i="16"/>
  <c r="CR50" i="16"/>
  <c r="CB50" i="16"/>
  <c r="BL50" i="16"/>
  <c r="AV50" i="16"/>
  <c r="AL50" i="16"/>
  <c r="AA50" i="16"/>
  <c r="P50" i="16"/>
  <c r="DR51" i="15"/>
  <c r="DI51" i="15"/>
  <c r="CY51" i="15"/>
  <c r="CP51" i="15"/>
  <c r="CG51" i="15"/>
  <c r="BX51" i="15"/>
  <c r="BO51" i="15"/>
  <c r="BF51" i="15"/>
  <c r="AW51" i="15"/>
  <c r="AO51" i="15"/>
  <c r="AG51" i="15"/>
  <c r="Y51" i="15"/>
  <c r="Q51" i="15"/>
  <c r="DX50" i="16"/>
  <c r="DG50" i="16"/>
  <c r="CQ50" i="16"/>
  <c r="CA50" i="16"/>
  <c r="BK50" i="16"/>
  <c r="AU50" i="16"/>
  <c r="AJ50" i="16"/>
  <c r="Z50" i="16"/>
  <c r="O50" i="16"/>
  <c r="DQ51" i="15"/>
  <c r="DG51" i="15"/>
  <c r="CX51" i="15"/>
  <c r="CO51" i="15"/>
  <c r="CF51" i="15"/>
  <c r="BW51" i="15"/>
  <c r="BN51" i="15"/>
  <c r="BE51" i="15"/>
  <c r="AV51" i="15"/>
  <c r="AN51" i="15"/>
  <c r="AF51" i="15"/>
  <c r="X51" i="15"/>
  <c r="P51" i="15"/>
  <c r="DY51" i="15"/>
  <c r="DO51" i="15"/>
  <c r="DF51" i="15"/>
  <c r="CW51" i="15"/>
  <c r="CN51" i="15"/>
  <c r="CE51" i="15"/>
  <c r="BV51" i="15"/>
  <c r="BM51" i="15"/>
  <c r="BC51" i="15"/>
  <c r="AU51" i="15"/>
  <c r="AM51" i="15"/>
  <c r="AE51" i="15"/>
  <c r="W51" i="15"/>
  <c r="O51" i="15"/>
  <c r="DW50" i="16"/>
  <c r="DF50" i="16"/>
  <c r="CP50" i="16"/>
  <c r="BZ50" i="16"/>
  <c r="BJ50" i="16"/>
  <c r="AT50" i="16"/>
  <c r="AI50" i="16"/>
  <c r="X50" i="16"/>
  <c r="N50" i="16"/>
  <c r="DV50" i="16"/>
  <c r="DD50" i="16"/>
  <c r="CN50" i="16"/>
  <c r="BX50" i="16"/>
  <c r="BH50" i="16"/>
  <c r="AR50" i="16"/>
  <c r="AH50" i="16"/>
  <c r="W50" i="16"/>
  <c r="L50" i="16"/>
  <c r="DP50" i="16"/>
  <c r="CZ50" i="16"/>
  <c r="CJ50" i="16"/>
  <c r="BT50" i="16"/>
  <c r="BD50" i="16"/>
  <c r="AQ50" i="16"/>
  <c r="AF50" i="16"/>
  <c r="V50" i="16"/>
  <c r="K50" i="16"/>
  <c r="DO50" i="16"/>
  <c r="CY50" i="16"/>
  <c r="CI50" i="16"/>
  <c r="BS50" i="16"/>
  <c r="BC50" i="16"/>
  <c r="AP50" i="16"/>
  <c r="AE50" i="16"/>
  <c r="T50" i="16"/>
  <c r="J50" i="16"/>
  <c r="DN50" i="16"/>
  <c r="CX50" i="16"/>
  <c r="CH50" i="16"/>
  <c r="BR50" i="16"/>
  <c r="BB50" i="16"/>
  <c r="AN50" i="16"/>
  <c r="AD50" i="16"/>
  <c r="S50" i="16"/>
  <c r="DT51" i="15"/>
  <c r="DK51" i="15"/>
  <c r="DB51" i="15"/>
  <c r="CS51" i="15"/>
  <c r="CI51" i="15"/>
  <c r="BZ51" i="15"/>
  <c r="BQ51" i="15"/>
  <c r="BH51" i="15"/>
  <c r="AY51" i="15"/>
  <c r="AQ51" i="15"/>
  <c r="AI51" i="15"/>
  <c r="AA51" i="15"/>
  <c r="S51" i="15"/>
  <c r="K51" i="15"/>
  <c r="DA51" i="15"/>
  <c r="CH51" i="15"/>
  <c r="BP51" i="15"/>
  <c r="BG51" i="15"/>
  <c r="AP51" i="15"/>
  <c r="AH51" i="15"/>
  <c r="R51" i="15"/>
  <c r="M51" i="15"/>
  <c r="AJ51" i="15"/>
  <c r="BB51" i="15"/>
  <c r="CC51" i="15"/>
  <c r="DC51" i="15"/>
  <c r="DW51" i="15"/>
  <c r="N51" i="15"/>
  <c r="AK51" i="15"/>
  <c r="BI51" i="15"/>
  <c r="CD51" i="15"/>
  <c r="DD51" i="15"/>
  <c r="T51" i="15"/>
  <c r="AL51" i="15"/>
  <c r="BJ51" i="15"/>
  <c r="CK51" i="15"/>
  <c r="DE51" i="15"/>
  <c r="V51" i="15"/>
  <c r="AS51" i="15"/>
  <c r="BR51" i="15"/>
  <c r="CM51" i="15"/>
  <c r="DM51" i="15"/>
  <c r="AB51" i="15"/>
  <c r="AT51" i="15"/>
  <c r="BS51" i="15"/>
  <c r="CT51" i="15"/>
  <c r="DN51" i="15"/>
  <c r="AC51" i="15"/>
  <c r="AZ51" i="15"/>
  <c r="BU51" i="15"/>
  <c r="CU51" i="15"/>
  <c r="DU51" i="15"/>
  <c r="DV49" i="16"/>
  <c r="DN49" i="16"/>
  <c r="DF49" i="16"/>
  <c r="CX49" i="16"/>
  <c r="CP49" i="16"/>
  <c r="CH49" i="16"/>
  <c r="BZ49" i="16"/>
  <c r="BR49" i="16"/>
  <c r="BJ49" i="16"/>
  <c r="BB49" i="16"/>
  <c r="AT49" i="16"/>
  <c r="AL49" i="16"/>
  <c r="AD49" i="16"/>
  <c r="V49" i="16"/>
  <c r="N49" i="16"/>
  <c r="DR49" i="16"/>
  <c r="DJ49" i="16"/>
  <c r="DB49" i="16"/>
  <c r="CT49" i="16"/>
  <c r="CL49" i="16"/>
  <c r="CD49" i="16"/>
  <c r="BV49" i="16"/>
  <c r="BN49" i="16"/>
  <c r="BF49" i="16"/>
  <c r="DY49" i="16"/>
  <c r="DO49" i="16"/>
  <c r="DD49" i="16"/>
  <c r="CS49" i="16"/>
  <c r="CI49" i="16"/>
  <c r="BX49" i="16"/>
  <c r="BM49" i="16"/>
  <c r="BC49" i="16"/>
  <c r="AS49" i="16"/>
  <c r="AJ49" i="16"/>
  <c r="AA49" i="16"/>
  <c r="R49" i="16"/>
  <c r="CT50" i="15"/>
  <c r="BV50" i="15"/>
  <c r="AP50" i="15"/>
  <c r="Z50" i="15"/>
  <c r="DX49" i="16"/>
  <c r="DM49" i="16"/>
  <c r="DC49" i="16"/>
  <c r="CR49" i="16"/>
  <c r="CG49" i="16"/>
  <c r="BW49" i="16"/>
  <c r="BL49" i="16"/>
  <c r="BA49" i="16"/>
  <c r="AR49" i="16"/>
  <c r="AI49" i="16"/>
  <c r="Z49" i="16"/>
  <c r="Q49" i="16"/>
  <c r="DY50" i="15"/>
  <c r="DQ50" i="15"/>
  <c r="DI50" i="15"/>
  <c r="DA50" i="15"/>
  <c r="CS50" i="15"/>
  <c r="CK50" i="15"/>
  <c r="DW49" i="16"/>
  <c r="DL49" i="16"/>
  <c r="DA49" i="16"/>
  <c r="CQ49" i="16"/>
  <c r="CF49" i="16"/>
  <c r="BU49" i="16"/>
  <c r="BK49" i="16"/>
  <c r="AZ49" i="16"/>
  <c r="AQ49" i="16"/>
  <c r="AH49" i="16"/>
  <c r="Y49" i="16"/>
  <c r="P49" i="16"/>
  <c r="DX50" i="15"/>
  <c r="DP50" i="15"/>
  <c r="DH50" i="15"/>
  <c r="CZ50" i="15"/>
  <c r="CR50" i="15"/>
  <c r="CJ50" i="15"/>
  <c r="CB50" i="15"/>
  <c r="BT50" i="15"/>
  <c r="BL50" i="15"/>
  <c r="BD50" i="15"/>
  <c r="AV50" i="15"/>
  <c r="AN50" i="15"/>
  <c r="AF50" i="15"/>
  <c r="X50" i="15"/>
  <c r="P50" i="15"/>
  <c r="DU49" i="16"/>
  <c r="DK49" i="16"/>
  <c r="CZ49" i="16"/>
  <c r="CO49" i="16"/>
  <c r="CE49" i="16"/>
  <c r="BT49" i="16"/>
  <c r="BI49" i="16"/>
  <c r="AY49" i="16"/>
  <c r="AP49" i="16"/>
  <c r="AG49" i="16"/>
  <c r="X49" i="16"/>
  <c r="O49" i="16"/>
  <c r="DT49" i="16"/>
  <c r="DI49" i="16"/>
  <c r="CY49" i="16"/>
  <c r="CN49" i="16"/>
  <c r="CC49" i="16"/>
  <c r="BS49" i="16"/>
  <c r="BH49" i="16"/>
  <c r="AX49" i="16"/>
  <c r="AO49" i="16"/>
  <c r="AF49" i="16"/>
  <c r="W49" i="16"/>
  <c r="M49" i="16"/>
  <c r="DS49" i="16"/>
  <c r="DH49" i="16"/>
  <c r="CW49" i="16"/>
  <c r="CM49" i="16"/>
  <c r="CB49" i="16"/>
  <c r="BQ49" i="16"/>
  <c r="BG49" i="16"/>
  <c r="AW49" i="16"/>
  <c r="AN49" i="16"/>
  <c r="AE49" i="16"/>
  <c r="U49" i="16"/>
  <c r="L49" i="16"/>
  <c r="DQ49" i="16"/>
  <c r="DG49" i="16"/>
  <c r="CV49" i="16"/>
  <c r="CK49" i="16"/>
  <c r="CA49" i="16"/>
  <c r="BP49" i="16"/>
  <c r="BE49" i="16"/>
  <c r="AV49" i="16"/>
  <c r="AM49" i="16"/>
  <c r="AC49" i="16"/>
  <c r="T49" i="16"/>
  <c r="K49" i="16"/>
  <c r="DP49" i="16"/>
  <c r="DE49" i="16"/>
  <c r="CU49" i="16"/>
  <c r="CJ49" i="16"/>
  <c r="BY49" i="16"/>
  <c r="BO49" i="16"/>
  <c r="BD49" i="16"/>
  <c r="AU49" i="16"/>
  <c r="AK49" i="16"/>
  <c r="AB49" i="16"/>
  <c r="S49" i="16"/>
  <c r="J49" i="16"/>
  <c r="DS50" i="15"/>
  <c r="DK50" i="15"/>
  <c r="DC50" i="15"/>
  <c r="CU50" i="15"/>
  <c r="CM50" i="15"/>
  <c r="CE50" i="15"/>
  <c r="BW50" i="15"/>
  <c r="BO50" i="15"/>
  <c r="BG50" i="15"/>
  <c r="AY50" i="15"/>
  <c r="AQ50" i="15"/>
  <c r="AI50" i="15"/>
  <c r="AA50" i="15"/>
  <c r="S50" i="15"/>
  <c r="K50" i="15"/>
  <c r="DR50" i="15"/>
  <c r="DJ50" i="15"/>
  <c r="DB50" i="15"/>
  <c r="CL50" i="15"/>
  <c r="CD50" i="15"/>
  <c r="BN50" i="15"/>
  <c r="BF50" i="15"/>
  <c r="AX50" i="15"/>
  <c r="AH50" i="15"/>
  <c r="T50" i="15"/>
  <c r="AE50" i="15"/>
  <c r="AS50" i="15"/>
  <c r="BE50" i="15"/>
  <c r="BR50" i="15"/>
  <c r="CF50" i="15"/>
  <c r="CV50" i="15"/>
  <c r="DL50" i="15"/>
  <c r="L51" i="15"/>
  <c r="AD51" i="15"/>
  <c r="BA51" i="15"/>
  <c r="CA51" i="15"/>
  <c r="CV51" i="15"/>
  <c r="DV51" i="15"/>
  <c r="BA5" i="24" l="1"/>
  <c r="AZ17" i="24"/>
  <c r="Q5" i="24"/>
  <c r="P17" i="24"/>
  <c r="P14" i="24" s="1"/>
  <c r="Q5" i="22"/>
  <c r="P17" i="22"/>
  <c r="P14" i="22" s="1"/>
  <c r="BA5" i="22"/>
  <c r="AZ17" i="22"/>
  <c r="J29" i="21"/>
  <c r="K20" i="21"/>
  <c r="O19" i="21"/>
  <c r="K115" i="19"/>
  <c r="K83" i="19"/>
  <c r="Q5" i="21"/>
  <c r="P25" i="21"/>
  <c r="BA5" i="21"/>
  <c r="AZ25" i="21"/>
  <c r="BG104" i="29"/>
  <c r="BG105" i="29"/>
  <c r="BG106" i="29"/>
  <c r="BG103" i="29"/>
  <c r="BG102" i="29"/>
  <c r="V79" i="29"/>
  <c r="V81" i="29"/>
  <c r="V78" i="29"/>
  <c r="V77" i="29"/>
  <c r="V80" i="29"/>
  <c r="W19" i="29"/>
  <c r="X5" i="29"/>
  <c r="X73" i="29" s="1"/>
  <c r="BG19" i="29"/>
  <c r="BH5" i="29"/>
  <c r="BH73" i="29" s="1"/>
  <c r="AH5" i="26"/>
  <c r="DG68" i="26"/>
  <c r="CV68" i="26"/>
  <c r="AS68" i="26"/>
  <c r="DR68" i="26"/>
  <c r="BO68" i="26"/>
  <c r="BD68" i="26"/>
  <c r="BZ68" i="26"/>
  <c r="CK68" i="26"/>
  <c r="L42" i="19"/>
  <c r="R5" i="24" l="1"/>
  <c r="Q17" i="24"/>
  <c r="Q14" i="24" s="1"/>
  <c r="BB5" i="24"/>
  <c r="BA17" i="24"/>
  <c r="BB5" i="22"/>
  <c r="BA17" i="22"/>
  <c r="R5" i="22"/>
  <c r="Q17" i="22"/>
  <c r="Q14" i="22" s="1"/>
  <c r="L20" i="21"/>
  <c r="K29" i="21"/>
  <c r="P19" i="21"/>
  <c r="BB5" i="21"/>
  <c r="BA25" i="21"/>
  <c r="R5" i="21"/>
  <c r="Q25" i="21"/>
  <c r="BH105" i="29"/>
  <c r="BH106" i="29"/>
  <c r="BH104" i="29"/>
  <c r="BH103" i="29"/>
  <c r="BH102" i="29"/>
  <c r="W80" i="29"/>
  <c r="W78" i="29"/>
  <c r="X19" i="29"/>
  <c r="Y5" i="29"/>
  <c r="Y73" i="29" s="1"/>
  <c r="W79" i="29"/>
  <c r="W77" i="29"/>
  <c r="W81" i="29"/>
  <c r="BH19" i="29"/>
  <c r="BI5" i="29"/>
  <c r="BI73" i="29" s="1"/>
  <c r="AI5" i="26"/>
  <c r="CW68" i="26"/>
  <c r="BP68" i="26"/>
  <c r="CL68" i="26"/>
  <c r="BE68" i="26"/>
  <c r="DH68" i="26"/>
  <c r="CA68" i="26"/>
  <c r="DS68" i="26"/>
  <c r="M42" i="19"/>
  <c r="BC5" i="24" l="1"/>
  <c r="BB17" i="24"/>
  <c r="S5" i="24"/>
  <c r="R17" i="24"/>
  <c r="R14" i="24" s="1"/>
  <c r="S5" i="22"/>
  <c r="R17" i="22"/>
  <c r="R14" i="22" s="1"/>
  <c r="BC5" i="22"/>
  <c r="BB17" i="22"/>
  <c r="M20" i="21"/>
  <c r="L29" i="21"/>
  <c r="Q19" i="21"/>
  <c r="S5" i="21"/>
  <c r="R25" i="21"/>
  <c r="BC5" i="21"/>
  <c r="BB25" i="21"/>
  <c r="BI106" i="29"/>
  <c r="BI102" i="29"/>
  <c r="BI104" i="29"/>
  <c r="BI103" i="29"/>
  <c r="BI105" i="29"/>
  <c r="X80" i="29"/>
  <c r="X77" i="29"/>
  <c r="X81" i="29"/>
  <c r="X79" i="29"/>
  <c r="Y19" i="29"/>
  <c r="Z5" i="29"/>
  <c r="Z73" i="29" s="1"/>
  <c r="X78" i="29"/>
  <c r="BI19" i="29"/>
  <c r="BJ5" i="29"/>
  <c r="BJ73" i="29" s="1"/>
  <c r="AJ5" i="26"/>
  <c r="DT68" i="26"/>
  <c r="BQ68" i="26"/>
  <c r="CM68" i="26"/>
  <c r="DI68" i="26"/>
  <c r="CX68" i="26"/>
  <c r="CB68" i="26"/>
  <c r="N42" i="19"/>
  <c r="T5" i="24" l="1"/>
  <c r="S17" i="24"/>
  <c r="S14" i="24" s="1"/>
  <c r="BD5" i="24"/>
  <c r="BC17" i="24"/>
  <c r="BD5" i="22"/>
  <c r="BC17" i="22"/>
  <c r="T5" i="22"/>
  <c r="S17" i="22"/>
  <c r="S14" i="22" s="1"/>
  <c r="N20" i="21"/>
  <c r="M29" i="21"/>
  <c r="R19" i="21"/>
  <c r="BD5" i="21"/>
  <c r="BC25" i="21"/>
  <c r="T5" i="21"/>
  <c r="S25" i="21"/>
  <c r="BJ102" i="29"/>
  <c r="BJ103" i="29"/>
  <c r="BJ104" i="29"/>
  <c r="BJ105" i="29"/>
  <c r="BJ106" i="29"/>
  <c r="Y78" i="29"/>
  <c r="Z19" i="29"/>
  <c r="AA5" i="29"/>
  <c r="AA73" i="29" s="1"/>
  <c r="Y80" i="29"/>
  <c r="Y79" i="29"/>
  <c r="Y77" i="29"/>
  <c r="Y81" i="29"/>
  <c r="BJ19" i="29"/>
  <c r="BK5" i="29"/>
  <c r="BK73" i="29" s="1"/>
  <c r="AK5" i="26"/>
  <c r="CY68" i="26"/>
  <c r="CN68" i="26"/>
  <c r="CC68" i="26"/>
  <c r="DU68" i="26"/>
  <c r="DJ68" i="26"/>
  <c r="O42" i="19"/>
  <c r="BE5" i="24" l="1"/>
  <c r="BD17" i="24"/>
  <c r="U5" i="24"/>
  <c r="T17" i="24"/>
  <c r="T14" i="24" s="1"/>
  <c r="U5" i="22"/>
  <c r="T17" i="22"/>
  <c r="T14" i="22" s="1"/>
  <c r="BE5" i="22"/>
  <c r="BD17" i="22"/>
  <c r="N29" i="21"/>
  <c r="O20" i="21"/>
  <c r="S19" i="21"/>
  <c r="U5" i="21"/>
  <c r="T25" i="21"/>
  <c r="BE5" i="21"/>
  <c r="BD25" i="21"/>
  <c r="BK102" i="29"/>
  <c r="BK103" i="29"/>
  <c r="BK104" i="29"/>
  <c r="BK105" i="29"/>
  <c r="BK106" i="29"/>
  <c r="Z81" i="29"/>
  <c r="Z79" i="29"/>
  <c r="Z77" i="29"/>
  <c r="AA19" i="29"/>
  <c r="AB5" i="29"/>
  <c r="AB73" i="29" s="1"/>
  <c r="Z80" i="29"/>
  <c r="Z78" i="29"/>
  <c r="BK19" i="29"/>
  <c r="BL5" i="29"/>
  <c r="BL73" i="29" s="1"/>
  <c r="AL5" i="26"/>
  <c r="CO68" i="26"/>
  <c r="CZ68" i="26"/>
  <c r="DV68" i="26"/>
  <c r="DK68" i="26"/>
  <c r="P42" i="19"/>
  <c r="V5" i="24" l="1"/>
  <c r="U17" i="24"/>
  <c r="U14" i="24" s="1"/>
  <c r="BF5" i="24"/>
  <c r="BE17" i="24"/>
  <c r="BF5" i="22"/>
  <c r="BE17" i="22"/>
  <c r="V5" i="22"/>
  <c r="U17" i="22"/>
  <c r="U14" i="22" s="1"/>
  <c r="P20" i="21"/>
  <c r="O29" i="21"/>
  <c r="T19" i="21"/>
  <c r="BF5" i="21"/>
  <c r="BE25" i="21"/>
  <c r="V5" i="21"/>
  <c r="U25" i="21"/>
  <c r="BL102" i="29"/>
  <c r="BL103" i="29"/>
  <c r="BL104" i="29"/>
  <c r="BL105" i="29"/>
  <c r="BL106" i="29"/>
  <c r="AA77" i="29"/>
  <c r="AB19" i="29"/>
  <c r="AC5" i="29"/>
  <c r="AC73" i="29" s="1"/>
  <c r="AA80" i="29"/>
  <c r="AA79" i="29"/>
  <c r="AA78" i="29"/>
  <c r="AA81" i="29"/>
  <c r="BM5" i="29"/>
  <c r="BM73" i="29" s="1"/>
  <c r="BL19" i="29"/>
  <c r="AM5" i="26"/>
  <c r="DW68" i="26"/>
  <c r="DL68" i="26"/>
  <c r="DA68" i="26"/>
  <c r="Q42" i="19"/>
  <c r="BG5" i="24" l="1"/>
  <c r="BF17" i="24"/>
  <c r="W5" i="24"/>
  <c r="V17" i="24"/>
  <c r="V14" i="24" s="1"/>
  <c r="W5" i="22"/>
  <c r="V17" i="22"/>
  <c r="V14" i="22" s="1"/>
  <c r="BG5" i="22"/>
  <c r="BF17" i="22"/>
  <c r="Q20" i="21"/>
  <c r="P29" i="21"/>
  <c r="U19" i="21"/>
  <c r="W5" i="21"/>
  <c r="V25" i="21"/>
  <c r="BG5" i="21"/>
  <c r="BF25" i="21"/>
  <c r="BM102" i="29"/>
  <c r="BM103" i="29"/>
  <c r="BM104" i="29"/>
  <c r="BM105" i="29"/>
  <c r="BM106" i="29"/>
  <c r="AB78" i="29"/>
  <c r="AB81" i="29"/>
  <c r="AB79" i="29"/>
  <c r="AD5" i="29"/>
  <c r="AD73" i="29" s="1"/>
  <c r="AC19" i="29"/>
  <c r="AB80" i="29"/>
  <c r="AB77" i="29"/>
  <c r="BN5" i="29"/>
  <c r="BN73" i="29" s="1"/>
  <c r="BM19" i="29"/>
  <c r="AN5" i="26"/>
  <c r="DM68" i="26"/>
  <c r="DX68" i="26"/>
  <c r="R42" i="19"/>
  <c r="X5" i="24" l="1"/>
  <c r="W17" i="24"/>
  <c r="W14" i="24" s="1"/>
  <c r="BH5" i="24"/>
  <c r="BG17" i="24"/>
  <c r="BH5" i="22"/>
  <c r="BG17" i="22"/>
  <c r="X5" i="22"/>
  <c r="W17" i="22"/>
  <c r="W14" i="22" s="1"/>
  <c r="R20" i="21"/>
  <c r="Q29" i="21"/>
  <c r="V19" i="21"/>
  <c r="BH5" i="21"/>
  <c r="BG25" i="21"/>
  <c r="X5" i="21"/>
  <c r="W25" i="21"/>
  <c r="BN103" i="29"/>
  <c r="BN104" i="29"/>
  <c r="BN105" i="29"/>
  <c r="BN106" i="29"/>
  <c r="BN102" i="29"/>
  <c r="AC78" i="29"/>
  <c r="AD19" i="29"/>
  <c r="AE5" i="29"/>
  <c r="AE73" i="29" s="1"/>
  <c r="AC80" i="29"/>
  <c r="AC79" i="29"/>
  <c r="AC77" i="29"/>
  <c r="AC81" i="29"/>
  <c r="BO5" i="29"/>
  <c r="BO73" i="29" s="1"/>
  <c r="BN19" i="29"/>
  <c r="AO5" i="26"/>
  <c r="DY68" i="26"/>
  <c r="S42" i="19"/>
  <c r="BI5" i="24" l="1"/>
  <c r="BH17" i="24"/>
  <c r="Y5" i="24"/>
  <c r="X17" i="24"/>
  <c r="X14" i="24" s="1"/>
  <c r="Y5" i="22"/>
  <c r="X17" i="22"/>
  <c r="X14" i="22" s="1"/>
  <c r="BI5" i="22"/>
  <c r="BH17" i="22"/>
  <c r="S20" i="21"/>
  <c r="R29" i="21"/>
  <c r="W19" i="21"/>
  <c r="BI5" i="21"/>
  <c r="BH25" i="21"/>
  <c r="Y5" i="21"/>
  <c r="X25" i="21"/>
  <c r="BO104" i="29"/>
  <c r="BO105" i="29"/>
  <c r="BO106" i="29"/>
  <c r="BO102" i="29"/>
  <c r="BO103" i="29"/>
  <c r="AD81" i="29"/>
  <c r="AD77" i="29"/>
  <c r="AD79" i="29"/>
  <c r="AF5" i="29"/>
  <c r="AF73" i="29" s="1"/>
  <c r="AE19" i="29"/>
  <c r="AD80" i="29"/>
  <c r="AD78" i="29"/>
  <c r="BP5" i="29"/>
  <c r="BP73" i="29" s="1"/>
  <c r="BO19" i="29"/>
  <c r="AP5" i="26"/>
  <c r="T42" i="19"/>
  <c r="Z5" i="24" l="1"/>
  <c r="Y17" i="24"/>
  <c r="Y14" i="24" s="1"/>
  <c r="BJ5" i="24"/>
  <c r="BI17" i="24"/>
  <c r="BJ5" i="22"/>
  <c r="BI17" i="22"/>
  <c r="Z5" i="22"/>
  <c r="Y17" i="22"/>
  <c r="Y14" i="22" s="1"/>
  <c r="T20" i="21"/>
  <c r="S29" i="21"/>
  <c r="X19" i="21"/>
  <c r="Z5" i="21"/>
  <c r="Y25" i="21"/>
  <c r="BJ5" i="21"/>
  <c r="BI25" i="21"/>
  <c r="BP105" i="29"/>
  <c r="BP106" i="29"/>
  <c r="BP102" i="29"/>
  <c r="BP104" i="29"/>
  <c r="BP103" i="29"/>
  <c r="AE80" i="29"/>
  <c r="AF19" i="29"/>
  <c r="AG5" i="29"/>
  <c r="AG73" i="29" s="1"/>
  <c r="AE79" i="29"/>
  <c r="AE77" i="29"/>
  <c r="AE78" i="29"/>
  <c r="AE81" i="29"/>
  <c r="BP19" i="29"/>
  <c r="BQ5" i="29"/>
  <c r="BQ73" i="29" s="1"/>
  <c r="AQ5" i="26"/>
  <c r="U42" i="19"/>
  <c r="BK5" i="24" l="1"/>
  <c r="BJ17" i="24"/>
  <c r="AA5" i="24"/>
  <c r="Z17" i="24"/>
  <c r="Z14" i="24" s="1"/>
  <c r="AA5" i="22"/>
  <c r="Z17" i="22"/>
  <c r="Z14" i="22" s="1"/>
  <c r="BK5" i="22"/>
  <c r="BJ17" i="22"/>
  <c r="U20" i="21"/>
  <c r="T29" i="21"/>
  <c r="Y19" i="21"/>
  <c r="BK5" i="21"/>
  <c r="BJ25" i="21"/>
  <c r="AA5" i="21"/>
  <c r="Z25" i="21"/>
  <c r="BQ106" i="29"/>
  <c r="BQ102" i="29"/>
  <c r="BQ105" i="29"/>
  <c r="BQ103" i="29"/>
  <c r="BQ104" i="29"/>
  <c r="AF81" i="29"/>
  <c r="AF78" i="29"/>
  <c r="AF79" i="29"/>
  <c r="AF77" i="29"/>
  <c r="AF80" i="29"/>
  <c r="AH5" i="29"/>
  <c r="AH73" i="29" s="1"/>
  <c r="AG19" i="29"/>
  <c r="BQ19" i="29"/>
  <c r="BR5" i="29"/>
  <c r="BR73" i="29" s="1"/>
  <c r="AR5" i="26"/>
  <c r="V42" i="19"/>
  <c r="AB5" i="24" l="1"/>
  <c r="AA17" i="24"/>
  <c r="AA14" i="24" s="1"/>
  <c r="BL5" i="24"/>
  <c r="BK17" i="24"/>
  <c r="BL5" i="22"/>
  <c r="BK17" i="22"/>
  <c r="AB5" i="22"/>
  <c r="AA17" i="22"/>
  <c r="AA14" i="22" s="1"/>
  <c r="V20" i="21"/>
  <c r="W20" i="21" s="1"/>
  <c r="X20" i="21" s="1"/>
  <c r="Y20" i="21" s="1"/>
  <c r="Z20" i="21" s="1"/>
  <c r="U29" i="21"/>
  <c r="Z19" i="21"/>
  <c r="AB5" i="21"/>
  <c r="AA25" i="21"/>
  <c r="BL5" i="21"/>
  <c r="BK25" i="21"/>
  <c r="BR112" i="29"/>
  <c r="BR111" i="29"/>
  <c r="BR110" i="29"/>
  <c r="BR102" i="29"/>
  <c r="BR109" i="29"/>
  <c r="BR103" i="29"/>
  <c r="BR104" i="29"/>
  <c r="BR105" i="29"/>
  <c r="BR106" i="29"/>
  <c r="BR108" i="29"/>
  <c r="AH19" i="29"/>
  <c r="AI5" i="29"/>
  <c r="AI73" i="29" s="1"/>
  <c r="AG80" i="29"/>
  <c r="AG77" i="29"/>
  <c r="AG79" i="29"/>
  <c r="AG78" i="29"/>
  <c r="AG81" i="29"/>
  <c r="BS5" i="29"/>
  <c r="BS73" i="29" s="1"/>
  <c r="BR19" i="29"/>
  <c r="AS5" i="26"/>
  <c r="W42" i="19"/>
  <c r="BM5" i="24" l="1"/>
  <c r="BL17" i="24"/>
  <c r="AC5" i="24"/>
  <c r="AB17" i="24"/>
  <c r="AB14" i="24" s="1"/>
  <c r="AC5" i="22"/>
  <c r="AB17" i="22"/>
  <c r="AB14" i="22" s="1"/>
  <c r="BM5" i="22"/>
  <c r="BL17" i="22"/>
  <c r="AA19" i="21"/>
  <c r="AA20" i="21"/>
  <c r="BM5" i="21"/>
  <c r="BL25" i="21"/>
  <c r="AC5" i="21"/>
  <c r="AB25" i="21"/>
  <c r="BS111" i="29"/>
  <c r="BS102" i="29"/>
  <c r="BS109" i="29"/>
  <c r="BS103" i="29"/>
  <c r="BS112" i="29"/>
  <c r="BS110" i="29"/>
  <c r="BS104" i="29"/>
  <c r="BS105" i="29"/>
  <c r="BS106" i="29"/>
  <c r="BS108" i="29"/>
  <c r="AH81" i="29"/>
  <c r="AH78" i="29"/>
  <c r="AH79" i="29"/>
  <c r="AH77" i="29"/>
  <c r="AI19" i="29"/>
  <c r="AJ5" i="29"/>
  <c r="AJ73" i="29" s="1"/>
  <c r="AH80" i="29"/>
  <c r="BS19" i="29"/>
  <c r="BT5" i="29"/>
  <c r="BT73" i="29" s="1"/>
  <c r="X42" i="19"/>
  <c r="AD5" i="24" l="1"/>
  <c r="AC17" i="24"/>
  <c r="AC14" i="24" s="1"/>
  <c r="BN5" i="24"/>
  <c r="BM17" i="24"/>
  <c r="BN5" i="22"/>
  <c r="BM17" i="22"/>
  <c r="AD5" i="22"/>
  <c r="AC17" i="22"/>
  <c r="AC14" i="22" s="1"/>
  <c r="AB20" i="21"/>
  <c r="AB19" i="21"/>
  <c r="AD5" i="21"/>
  <c r="AC25" i="21"/>
  <c r="BN5" i="21"/>
  <c r="BM25" i="21"/>
  <c r="BT111" i="29"/>
  <c r="BT110" i="29"/>
  <c r="BT112" i="29"/>
  <c r="BT102" i="29"/>
  <c r="BT109" i="29"/>
  <c r="BT103" i="29"/>
  <c r="BT104" i="29"/>
  <c r="BT105" i="29"/>
  <c r="BT108" i="29"/>
  <c r="BT106" i="29"/>
  <c r="AJ19" i="29"/>
  <c r="AK5" i="29"/>
  <c r="AK73" i="29" s="1"/>
  <c r="AI80" i="29"/>
  <c r="AI77" i="29"/>
  <c r="AI79" i="29"/>
  <c r="AI78" i="29"/>
  <c r="AI81" i="29"/>
  <c r="BU5" i="29"/>
  <c r="BU73" i="29" s="1"/>
  <c r="BT19" i="29"/>
  <c r="Y42" i="19"/>
  <c r="BO5" i="24" l="1"/>
  <c r="BN17" i="24"/>
  <c r="AE5" i="24"/>
  <c r="AD17" i="24"/>
  <c r="AD14" i="24" s="1"/>
  <c r="AE5" i="22"/>
  <c r="AD17" i="22"/>
  <c r="AD14" i="22" s="1"/>
  <c r="BO5" i="22"/>
  <c r="BN17" i="22"/>
  <c r="AC19" i="21"/>
  <c r="AC20" i="21"/>
  <c r="BO5" i="21"/>
  <c r="BN25" i="21"/>
  <c r="AE5" i="21"/>
  <c r="AD25" i="21"/>
  <c r="BU111" i="29"/>
  <c r="BU110" i="29"/>
  <c r="BU112" i="29"/>
  <c r="BU102" i="29"/>
  <c r="BU109" i="29"/>
  <c r="BU103" i="29"/>
  <c r="BU104" i="29"/>
  <c r="BU105" i="29"/>
  <c r="BU108" i="29"/>
  <c r="BU106" i="29"/>
  <c r="AJ78" i="29"/>
  <c r="AJ77" i="29"/>
  <c r="AJ79" i="29"/>
  <c r="AJ80" i="29"/>
  <c r="AL5" i="29"/>
  <c r="AL73" i="29" s="1"/>
  <c r="AK19" i="29"/>
  <c r="AJ81" i="29"/>
  <c r="BU19" i="29"/>
  <c r="BV5" i="29"/>
  <c r="BV73" i="29" s="1"/>
  <c r="Z42" i="19"/>
  <c r="AF5" i="24" l="1"/>
  <c r="AE17" i="24"/>
  <c r="AE14" i="24" s="1"/>
  <c r="BP5" i="24"/>
  <c r="BO17" i="24"/>
  <c r="BP5" i="22"/>
  <c r="BO17" i="22"/>
  <c r="AF5" i="22"/>
  <c r="AE17" i="22"/>
  <c r="AE14" i="22" s="1"/>
  <c r="AD20" i="21"/>
  <c r="AD19" i="21"/>
  <c r="AF5" i="21"/>
  <c r="AE25" i="21"/>
  <c r="BP5" i="21"/>
  <c r="BO25" i="21"/>
  <c r="BV110" i="29"/>
  <c r="BV112" i="29"/>
  <c r="BV109" i="29"/>
  <c r="BV103" i="29"/>
  <c r="BV104" i="29"/>
  <c r="BV105" i="29"/>
  <c r="BV108" i="29"/>
  <c r="BV106" i="29"/>
  <c r="BV111" i="29"/>
  <c r="BV102" i="29"/>
  <c r="AK80" i="29"/>
  <c r="AK81" i="29"/>
  <c r="AM5" i="29"/>
  <c r="AM73" i="29" s="1"/>
  <c r="AL19" i="29"/>
  <c r="AK77" i="29"/>
  <c r="AK79" i="29"/>
  <c r="AK78" i="29"/>
  <c r="BV19" i="29"/>
  <c r="BW5" i="29"/>
  <c r="BW73" i="29" s="1"/>
  <c r="AA42" i="19"/>
  <c r="BQ5" i="24" l="1"/>
  <c r="BP17" i="24"/>
  <c r="AG5" i="24"/>
  <c r="AF17" i="24"/>
  <c r="AF14" i="24" s="1"/>
  <c r="AG5" i="22"/>
  <c r="AF17" i="22"/>
  <c r="AF14" i="22" s="1"/>
  <c r="BQ5" i="22"/>
  <c r="BP17" i="22"/>
  <c r="AE19" i="21"/>
  <c r="AE20" i="21"/>
  <c r="BQ5" i="21"/>
  <c r="BP25" i="21"/>
  <c r="AG5" i="21"/>
  <c r="AF25" i="21"/>
  <c r="BW112" i="29"/>
  <c r="BW111" i="29"/>
  <c r="BW104" i="29"/>
  <c r="BW105" i="29"/>
  <c r="BW108" i="29"/>
  <c r="BW106" i="29"/>
  <c r="BW110" i="29"/>
  <c r="BW102" i="29"/>
  <c r="BW109" i="29"/>
  <c r="BW103" i="29"/>
  <c r="AL80" i="29"/>
  <c r="AL78" i="29"/>
  <c r="AL79" i="29"/>
  <c r="AL77" i="29"/>
  <c r="AN5" i="29"/>
  <c r="AN73" i="29" s="1"/>
  <c r="AM19" i="29"/>
  <c r="AL81" i="29"/>
  <c r="BW19" i="29"/>
  <c r="BX5" i="29"/>
  <c r="BX73" i="29" s="1"/>
  <c r="AB42" i="19"/>
  <c r="AH5" i="24" l="1"/>
  <c r="AG17" i="24"/>
  <c r="AG14" i="24" s="1"/>
  <c r="BR5" i="24"/>
  <c r="BQ17" i="24"/>
  <c r="BR5" i="22"/>
  <c r="BQ17" i="22"/>
  <c r="AH5" i="22"/>
  <c r="AG17" i="22"/>
  <c r="AG14" i="22" s="1"/>
  <c r="AF20" i="21"/>
  <c r="AF19" i="21"/>
  <c r="AH5" i="21"/>
  <c r="AG25" i="21"/>
  <c r="BR5" i="21"/>
  <c r="BQ25" i="21"/>
  <c r="BX110" i="29"/>
  <c r="BX112" i="29"/>
  <c r="BX105" i="29"/>
  <c r="BX108" i="29"/>
  <c r="BX106" i="29"/>
  <c r="BX111" i="29"/>
  <c r="BX109" i="29"/>
  <c r="BX103" i="29"/>
  <c r="BX104" i="29"/>
  <c r="BX102" i="29"/>
  <c r="AM81" i="29"/>
  <c r="AM80" i="29"/>
  <c r="AO5" i="29"/>
  <c r="AO73" i="29" s="1"/>
  <c r="AN19" i="29"/>
  <c r="AM77" i="29"/>
  <c r="AM79" i="29"/>
  <c r="AM78" i="29"/>
  <c r="BX19" i="29"/>
  <c r="BY5" i="29"/>
  <c r="BY73" i="29" s="1"/>
  <c r="AC42" i="19"/>
  <c r="BS5" i="24" l="1"/>
  <c r="BR17" i="24"/>
  <c r="AI5" i="24"/>
  <c r="AH17" i="24"/>
  <c r="AH14" i="24" s="1"/>
  <c r="AI5" i="22"/>
  <c r="AH17" i="22"/>
  <c r="AH14" i="22" s="1"/>
  <c r="BS5" i="22"/>
  <c r="BR17" i="22"/>
  <c r="AG19" i="21"/>
  <c r="AG20" i="21"/>
  <c r="BS5" i="21"/>
  <c r="BR25" i="21"/>
  <c r="AI5" i="21"/>
  <c r="AH25" i="21"/>
  <c r="BY112" i="29"/>
  <c r="BY111" i="29"/>
  <c r="BY108" i="29"/>
  <c r="BY106" i="29"/>
  <c r="BY110" i="29"/>
  <c r="BY102" i="29"/>
  <c r="BY109" i="29"/>
  <c r="BY103" i="29"/>
  <c r="BY104" i="29"/>
  <c r="BY105" i="29"/>
  <c r="AN78" i="29"/>
  <c r="AN79" i="29"/>
  <c r="AN77" i="29"/>
  <c r="AN80" i="29"/>
  <c r="AN81" i="29"/>
  <c r="AO19" i="29"/>
  <c r="AP5" i="29"/>
  <c r="AP73" i="29" s="1"/>
  <c r="BZ5" i="29"/>
  <c r="BZ73" i="29" s="1"/>
  <c r="BY19" i="29"/>
  <c r="AD42" i="19"/>
  <c r="AJ5" i="24" l="1"/>
  <c r="AI17" i="24"/>
  <c r="AI14" i="24" s="1"/>
  <c r="BT5" i="24"/>
  <c r="BS17" i="24"/>
  <c r="BT5" i="22"/>
  <c r="BS17" i="22"/>
  <c r="AJ5" i="22"/>
  <c r="AI17" i="22"/>
  <c r="AI14" i="22" s="1"/>
  <c r="AH20" i="21"/>
  <c r="AH19" i="21"/>
  <c r="AJ5" i="21"/>
  <c r="AI25" i="21"/>
  <c r="BT5" i="21"/>
  <c r="BS25" i="21"/>
  <c r="BZ112" i="29"/>
  <c r="BZ111" i="29"/>
  <c r="BZ110" i="29"/>
  <c r="BZ102" i="29"/>
  <c r="BZ109" i="29"/>
  <c r="BZ103" i="29"/>
  <c r="BZ104" i="29"/>
  <c r="BZ106" i="29"/>
  <c r="BZ108" i="29"/>
  <c r="BZ105" i="29"/>
  <c r="AQ5" i="29"/>
  <c r="AQ73" i="29" s="1"/>
  <c r="AP19" i="29"/>
  <c r="AO81" i="29"/>
  <c r="AO80" i="29"/>
  <c r="AO79" i="29"/>
  <c r="AO78" i="29"/>
  <c r="AO77" i="29"/>
  <c r="BZ19" i="29"/>
  <c r="CA5" i="29"/>
  <c r="CA73" i="29" s="1"/>
  <c r="AE42" i="19"/>
  <c r="BU5" i="24" l="1"/>
  <c r="BT17" i="24"/>
  <c r="AK5" i="24"/>
  <c r="AJ17" i="24"/>
  <c r="AJ14" i="24" s="1"/>
  <c r="AK5" i="22"/>
  <c r="AJ17" i="22"/>
  <c r="AJ14" i="22" s="1"/>
  <c r="BU5" i="22"/>
  <c r="BT17" i="22"/>
  <c r="AI19" i="21"/>
  <c r="AI20" i="21"/>
  <c r="BU5" i="21"/>
  <c r="BT25" i="21"/>
  <c r="AK5" i="21"/>
  <c r="AJ25" i="21"/>
  <c r="CA111" i="29"/>
  <c r="CA110" i="29"/>
  <c r="CA102" i="29"/>
  <c r="CA112" i="29"/>
  <c r="CA109" i="29"/>
  <c r="CA103" i="29"/>
  <c r="CA104" i="29"/>
  <c r="CA105" i="29"/>
  <c r="CA106" i="29"/>
  <c r="CA108" i="29"/>
  <c r="AP79" i="29"/>
  <c r="AP77" i="29"/>
  <c r="AP78" i="29"/>
  <c r="AP81" i="29"/>
  <c r="AQ19" i="29"/>
  <c r="AR5" i="29"/>
  <c r="AR73" i="29" s="1"/>
  <c r="AP80" i="29"/>
  <c r="CB5" i="29"/>
  <c r="CB73" i="29" s="1"/>
  <c r="CA19" i="29"/>
  <c r="AF42" i="19"/>
  <c r="AL5" i="24" l="1"/>
  <c r="AK17" i="24"/>
  <c r="AK14" i="24" s="1"/>
  <c r="BV5" i="24"/>
  <c r="BU17" i="24"/>
  <c r="BV5" i="22"/>
  <c r="BU17" i="22"/>
  <c r="AL5" i="22"/>
  <c r="AK17" i="22"/>
  <c r="AK14" i="22" s="1"/>
  <c r="AJ20" i="21"/>
  <c r="AJ19" i="21"/>
  <c r="AL5" i="21"/>
  <c r="AK25" i="21"/>
  <c r="BV5" i="21"/>
  <c r="BU25" i="21"/>
  <c r="CB111" i="29"/>
  <c r="CB110" i="29"/>
  <c r="CB112" i="29"/>
  <c r="CB102" i="29"/>
  <c r="CB109" i="29"/>
  <c r="CB103" i="29"/>
  <c r="CB104" i="29"/>
  <c r="CB105" i="29"/>
  <c r="CB108" i="29"/>
  <c r="CB106" i="29"/>
  <c r="AR19" i="29"/>
  <c r="AS5" i="29"/>
  <c r="AS73" i="29" s="1"/>
  <c r="AQ80" i="29"/>
  <c r="AQ81" i="29"/>
  <c r="AQ79" i="29"/>
  <c r="AQ78" i="29"/>
  <c r="AQ77" i="29"/>
  <c r="CC5" i="29"/>
  <c r="CC73" i="29" s="1"/>
  <c r="CB19" i="29"/>
  <c r="AG42" i="19"/>
  <c r="BW5" i="24" l="1"/>
  <c r="BV17" i="24"/>
  <c r="AM5" i="24"/>
  <c r="AL17" i="24"/>
  <c r="AL14" i="24" s="1"/>
  <c r="AM5" i="22"/>
  <c r="AL17" i="22"/>
  <c r="AL14" i="22" s="1"/>
  <c r="BW5" i="22"/>
  <c r="BV17" i="22"/>
  <c r="AK19" i="21"/>
  <c r="AK20" i="21"/>
  <c r="BW5" i="21"/>
  <c r="BV25" i="21"/>
  <c r="AM5" i="21"/>
  <c r="AL25" i="21"/>
  <c r="CC111" i="29"/>
  <c r="CC110" i="29"/>
  <c r="CC112" i="29"/>
  <c r="CC102" i="29"/>
  <c r="CC109" i="29"/>
  <c r="CC103" i="29"/>
  <c r="CC104" i="29"/>
  <c r="CC105" i="29"/>
  <c r="CC108" i="29"/>
  <c r="CC106" i="29"/>
  <c r="AR78" i="29"/>
  <c r="AR77" i="29"/>
  <c r="AR81" i="29"/>
  <c r="AR79" i="29"/>
  <c r="AS19" i="29"/>
  <c r="AR80" i="29"/>
  <c r="CC19" i="29"/>
  <c r="CD5" i="29"/>
  <c r="CD73" i="29" s="1"/>
  <c r="AH42" i="19"/>
  <c r="AN5" i="24" l="1"/>
  <c r="AM17" i="24"/>
  <c r="AM14" i="24" s="1"/>
  <c r="BX5" i="24"/>
  <c r="BW17" i="24"/>
  <c r="BX5" i="22"/>
  <c r="BW17" i="22"/>
  <c r="AN5" i="22"/>
  <c r="AM17" i="22"/>
  <c r="AM14" i="22" s="1"/>
  <c r="AL20" i="21"/>
  <c r="AL19" i="21"/>
  <c r="AN5" i="21"/>
  <c r="AM25" i="21"/>
  <c r="BX5" i="21"/>
  <c r="BW25" i="21"/>
  <c r="CD116" i="29"/>
  <c r="CD114" i="29"/>
  <c r="CD117" i="29"/>
  <c r="CD110" i="29"/>
  <c r="CD112" i="29"/>
  <c r="CD115" i="29"/>
  <c r="CD109" i="29"/>
  <c r="CD103" i="29"/>
  <c r="CD104" i="29"/>
  <c r="CD105" i="29"/>
  <c r="CD108" i="29"/>
  <c r="CD106" i="29"/>
  <c r="CD111" i="29"/>
  <c r="CD118" i="29"/>
  <c r="CD102" i="29"/>
  <c r="AS80" i="29"/>
  <c r="AT80" i="29" s="1"/>
  <c r="AU80" i="29" s="1"/>
  <c r="AV80" i="29" s="1"/>
  <c r="AW80" i="29" s="1"/>
  <c r="AX80" i="29" s="1"/>
  <c r="AY80" i="29" s="1"/>
  <c r="AZ80" i="29" s="1"/>
  <c r="BA80" i="29" s="1"/>
  <c r="BB80" i="29" s="1"/>
  <c r="BC80" i="29" s="1"/>
  <c r="BD80" i="29" s="1"/>
  <c r="BE80" i="29" s="1"/>
  <c r="BF80" i="29" s="1"/>
  <c r="BG80" i="29" s="1"/>
  <c r="BH80" i="29" s="1"/>
  <c r="BI80" i="29" s="1"/>
  <c r="BJ80" i="29" s="1"/>
  <c r="BK80" i="29" s="1"/>
  <c r="BL80" i="29" s="1"/>
  <c r="BM80" i="29" s="1"/>
  <c r="BN80" i="29" s="1"/>
  <c r="BO80" i="29" s="1"/>
  <c r="BP80" i="29" s="1"/>
  <c r="BQ80" i="29" s="1"/>
  <c r="BR80" i="29" s="1"/>
  <c r="BS80" i="29" s="1"/>
  <c r="BT80" i="29" s="1"/>
  <c r="BU80" i="29" s="1"/>
  <c r="BV80" i="29" s="1"/>
  <c r="BW80" i="29" s="1"/>
  <c r="BX80" i="29" s="1"/>
  <c r="BY80" i="29" s="1"/>
  <c r="BZ80" i="29" s="1"/>
  <c r="CA80" i="29" s="1"/>
  <c r="CB80" i="29" s="1"/>
  <c r="CC80" i="29" s="1"/>
  <c r="AS77" i="29"/>
  <c r="AT77" i="29" s="1"/>
  <c r="AU77" i="29" s="1"/>
  <c r="AV77" i="29" s="1"/>
  <c r="AW77" i="29" s="1"/>
  <c r="AS81" i="29"/>
  <c r="AT81" i="29" s="1"/>
  <c r="AU81" i="29" s="1"/>
  <c r="AV81" i="29" s="1"/>
  <c r="AW81" i="29" s="1"/>
  <c r="AX81" i="29" s="1"/>
  <c r="AY81" i="29" s="1"/>
  <c r="AZ81" i="29" s="1"/>
  <c r="BA81" i="29" s="1"/>
  <c r="BB81" i="29" s="1"/>
  <c r="BC81" i="29" s="1"/>
  <c r="BD81" i="29" s="1"/>
  <c r="BE81" i="29" s="1"/>
  <c r="BF81" i="29" s="1"/>
  <c r="BG81" i="29" s="1"/>
  <c r="BH81" i="29" s="1"/>
  <c r="BI81" i="29" s="1"/>
  <c r="BJ81" i="29" s="1"/>
  <c r="BK81" i="29" s="1"/>
  <c r="BL81" i="29" s="1"/>
  <c r="BM81" i="29" s="1"/>
  <c r="BN81" i="29" s="1"/>
  <c r="BO81" i="29" s="1"/>
  <c r="BP81" i="29" s="1"/>
  <c r="BQ81" i="29" s="1"/>
  <c r="BR81" i="29" s="1"/>
  <c r="BS81" i="29" s="1"/>
  <c r="BT81" i="29" s="1"/>
  <c r="BU81" i="29" s="1"/>
  <c r="BV81" i="29" s="1"/>
  <c r="BW81" i="29" s="1"/>
  <c r="BX81" i="29" s="1"/>
  <c r="BY81" i="29" s="1"/>
  <c r="BZ81" i="29" s="1"/>
  <c r="CA81" i="29" s="1"/>
  <c r="CB81" i="29" s="1"/>
  <c r="CC81" i="29" s="1"/>
  <c r="AS79" i="29"/>
  <c r="AT79" i="29" s="1"/>
  <c r="AU79" i="29" s="1"/>
  <c r="AV79" i="29" s="1"/>
  <c r="AW79" i="29" s="1"/>
  <c r="AX79" i="29" s="1"/>
  <c r="AY79" i="29" s="1"/>
  <c r="AZ79" i="29" s="1"/>
  <c r="BA79" i="29" s="1"/>
  <c r="BB79" i="29" s="1"/>
  <c r="BC79" i="29" s="1"/>
  <c r="BD79" i="29" s="1"/>
  <c r="BE79" i="29" s="1"/>
  <c r="BF79" i="29" s="1"/>
  <c r="BG79" i="29" s="1"/>
  <c r="BH79" i="29" s="1"/>
  <c r="BI79" i="29" s="1"/>
  <c r="BJ79" i="29" s="1"/>
  <c r="BK79" i="29" s="1"/>
  <c r="BL79" i="29" s="1"/>
  <c r="BM79" i="29" s="1"/>
  <c r="BN79" i="29" s="1"/>
  <c r="BO79" i="29" s="1"/>
  <c r="BP79" i="29" s="1"/>
  <c r="BQ79" i="29" s="1"/>
  <c r="BR79" i="29" s="1"/>
  <c r="BS79" i="29" s="1"/>
  <c r="BT79" i="29" s="1"/>
  <c r="BU79" i="29" s="1"/>
  <c r="BV79" i="29" s="1"/>
  <c r="BW79" i="29" s="1"/>
  <c r="BX79" i="29" s="1"/>
  <c r="BY79" i="29" s="1"/>
  <c r="BZ79" i="29" s="1"/>
  <c r="CA79" i="29" s="1"/>
  <c r="CB79" i="29" s="1"/>
  <c r="CC79" i="29" s="1"/>
  <c r="AS78" i="29"/>
  <c r="AT78" i="29" s="1"/>
  <c r="AU78" i="29" s="1"/>
  <c r="AV78" i="29" s="1"/>
  <c r="AW78" i="29" s="1"/>
  <c r="AX78" i="29" s="1"/>
  <c r="AY78" i="29" s="1"/>
  <c r="AZ78" i="29" s="1"/>
  <c r="BA78" i="29" s="1"/>
  <c r="BB78" i="29" s="1"/>
  <c r="BC78" i="29" s="1"/>
  <c r="BD78" i="29" s="1"/>
  <c r="BE78" i="29" s="1"/>
  <c r="BF78" i="29" s="1"/>
  <c r="BG78" i="29" s="1"/>
  <c r="BH78" i="29" s="1"/>
  <c r="BI78" i="29" s="1"/>
  <c r="BJ78" i="29" s="1"/>
  <c r="BK78" i="29" s="1"/>
  <c r="BL78" i="29" s="1"/>
  <c r="BM78" i="29" s="1"/>
  <c r="BN78" i="29" s="1"/>
  <c r="BO78" i="29" s="1"/>
  <c r="BP78" i="29" s="1"/>
  <c r="BQ78" i="29" s="1"/>
  <c r="BR78" i="29" s="1"/>
  <c r="BS78" i="29" s="1"/>
  <c r="BT78" i="29" s="1"/>
  <c r="BU78" i="29" s="1"/>
  <c r="BV78" i="29" s="1"/>
  <c r="BW78" i="29" s="1"/>
  <c r="BX78" i="29" s="1"/>
  <c r="BY78" i="29" s="1"/>
  <c r="BZ78" i="29" s="1"/>
  <c r="CA78" i="29" s="1"/>
  <c r="CB78" i="29" s="1"/>
  <c r="CC78" i="29" s="1"/>
  <c r="CD19" i="29"/>
  <c r="CE5" i="29"/>
  <c r="CE73" i="29" s="1"/>
  <c r="AI42" i="19"/>
  <c r="BY5" i="24" l="1"/>
  <c r="BX17" i="24"/>
  <c r="AO5" i="24"/>
  <c r="AN17" i="24"/>
  <c r="AN14" i="24" s="1"/>
  <c r="AO5" i="22"/>
  <c r="AN17" i="22"/>
  <c r="AN14" i="22" s="1"/>
  <c r="BY5" i="22"/>
  <c r="BX17" i="22"/>
  <c r="AM19" i="21"/>
  <c r="AM20" i="21"/>
  <c r="BY5" i="21"/>
  <c r="BX25" i="21"/>
  <c r="AO5" i="21"/>
  <c r="AN25" i="21"/>
  <c r="CE116" i="29"/>
  <c r="CE118" i="29"/>
  <c r="CE117" i="29"/>
  <c r="CE112" i="29"/>
  <c r="CE115" i="29"/>
  <c r="CE111" i="29"/>
  <c r="CE110" i="29"/>
  <c r="CE104" i="29"/>
  <c r="CE105" i="29"/>
  <c r="CE108" i="29"/>
  <c r="CE106" i="29"/>
  <c r="CE114" i="29"/>
  <c r="CE109" i="29"/>
  <c r="CE103" i="29"/>
  <c r="CE102" i="29"/>
  <c r="CD80" i="29"/>
  <c r="CD78" i="29"/>
  <c r="CD79" i="29"/>
  <c r="CD81" i="29"/>
  <c r="CF5" i="29"/>
  <c r="CF73" i="29" s="1"/>
  <c r="CE19" i="29"/>
  <c r="AX77" i="29"/>
  <c r="AJ42" i="19"/>
  <c r="AP5" i="24" l="1"/>
  <c r="AO17" i="24"/>
  <c r="AO14" i="24" s="1"/>
  <c r="BZ5" i="24"/>
  <c r="BY17" i="24"/>
  <c r="BZ5" i="22"/>
  <c r="BY17" i="22"/>
  <c r="AP5" i="22"/>
  <c r="AO17" i="22"/>
  <c r="AO14" i="22" s="1"/>
  <c r="AN20" i="21"/>
  <c r="AN19" i="21"/>
  <c r="AP5" i="21"/>
  <c r="AO25" i="21"/>
  <c r="BZ5" i="21"/>
  <c r="BY25" i="21"/>
  <c r="CF117" i="29"/>
  <c r="CF118" i="29"/>
  <c r="CF110" i="29"/>
  <c r="CF112" i="29"/>
  <c r="CF115" i="29"/>
  <c r="CF114" i="29"/>
  <c r="CF105" i="29"/>
  <c r="CF116" i="29"/>
  <c r="CF108" i="29"/>
  <c r="CF106" i="29"/>
  <c r="CF111" i="29"/>
  <c r="CF109" i="29"/>
  <c r="CF103" i="29"/>
  <c r="CF104" i="29"/>
  <c r="CF102" i="29"/>
  <c r="CE80" i="29"/>
  <c r="CE81" i="29"/>
  <c r="AY77" i="29"/>
  <c r="CF19" i="29"/>
  <c r="CG5" i="29"/>
  <c r="CG73" i="29" s="1"/>
  <c r="CE79" i="29"/>
  <c r="CE78" i="29"/>
  <c r="AK42" i="19"/>
  <c r="CA5" i="24" l="1"/>
  <c r="BZ17" i="24"/>
  <c r="AQ5" i="24"/>
  <c r="AP17" i="24"/>
  <c r="AP14" i="24" s="1"/>
  <c r="AQ5" i="22"/>
  <c r="AP17" i="22"/>
  <c r="AP14" i="22" s="1"/>
  <c r="CA5" i="22"/>
  <c r="BZ17" i="22"/>
  <c r="AO19" i="21"/>
  <c r="AO20" i="21"/>
  <c r="CA5" i="21"/>
  <c r="BZ25" i="21"/>
  <c r="AQ5" i="21"/>
  <c r="AP25" i="21"/>
  <c r="CG115" i="29"/>
  <c r="CG117" i="29"/>
  <c r="CG118" i="29"/>
  <c r="CG112" i="29"/>
  <c r="CG111" i="29"/>
  <c r="CG114" i="29"/>
  <c r="CG116" i="29"/>
  <c r="CG108" i="29"/>
  <c r="CG106" i="29"/>
  <c r="CG102" i="29"/>
  <c r="CG109" i="29"/>
  <c r="CG103" i="29"/>
  <c r="CG104" i="29"/>
  <c r="CG105" i="29"/>
  <c r="CG110" i="29"/>
  <c r="CF80" i="29"/>
  <c r="CF81" i="29"/>
  <c r="CH5" i="29"/>
  <c r="CH73" i="29" s="1"/>
  <c r="CG19" i="29"/>
  <c r="AZ77" i="29"/>
  <c r="CF78" i="29"/>
  <c r="CF79" i="29"/>
  <c r="AL42" i="19"/>
  <c r="AR5" i="24" l="1"/>
  <c r="AQ17" i="24"/>
  <c r="AQ14" i="24" s="1"/>
  <c r="CB5" i="24"/>
  <c r="CA17" i="24"/>
  <c r="CB5" i="22"/>
  <c r="CA17" i="22"/>
  <c r="AR5" i="22"/>
  <c r="AQ17" i="22"/>
  <c r="AQ14" i="22" s="1"/>
  <c r="AP20" i="21"/>
  <c r="AP19" i="21"/>
  <c r="AR5" i="21"/>
  <c r="AQ25" i="21"/>
  <c r="CB5" i="21"/>
  <c r="CA25" i="21"/>
  <c r="CH116" i="29"/>
  <c r="CH117" i="29"/>
  <c r="CH118" i="29"/>
  <c r="CH112" i="29"/>
  <c r="CH115" i="29"/>
  <c r="CH111" i="29"/>
  <c r="CH114" i="29"/>
  <c r="CH110" i="29"/>
  <c r="CH102" i="29"/>
  <c r="CH109" i="29"/>
  <c r="CH103" i="29"/>
  <c r="CH104" i="29"/>
  <c r="CH106" i="29"/>
  <c r="CH108" i="29"/>
  <c r="CH105" i="29"/>
  <c r="CG80" i="29"/>
  <c r="CG78" i="29"/>
  <c r="CG79" i="29"/>
  <c r="CH19" i="29"/>
  <c r="CI5" i="29"/>
  <c r="CI73" i="29" s="1"/>
  <c r="BA77" i="29"/>
  <c r="CG81" i="29"/>
  <c r="AM42" i="19"/>
  <c r="CC5" i="24" l="1"/>
  <c r="CB17" i="24"/>
  <c r="AS5" i="24"/>
  <c r="AS17" i="24" s="1"/>
  <c r="AR17" i="24"/>
  <c r="AR14" i="24" s="1"/>
  <c r="AS14" i="24" s="1"/>
  <c r="AT14" i="24" s="1"/>
  <c r="AU14" i="24" s="1"/>
  <c r="AV14" i="24" s="1"/>
  <c r="AW14" i="24" s="1"/>
  <c r="AX14" i="24" s="1"/>
  <c r="AY14" i="24" s="1"/>
  <c r="AZ14" i="24" s="1"/>
  <c r="BA14" i="24" s="1"/>
  <c r="BB14" i="24" s="1"/>
  <c r="BC14" i="24" s="1"/>
  <c r="BD14" i="24" s="1"/>
  <c r="BE14" i="24" s="1"/>
  <c r="BF14" i="24" s="1"/>
  <c r="BG14" i="24" s="1"/>
  <c r="BH14" i="24" s="1"/>
  <c r="BI14" i="24" s="1"/>
  <c r="BJ14" i="24" s="1"/>
  <c r="BK14" i="24" s="1"/>
  <c r="BL14" i="24" s="1"/>
  <c r="BM14" i="24" s="1"/>
  <c r="BN14" i="24" s="1"/>
  <c r="BO14" i="24" s="1"/>
  <c r="BP14" i="24" s="1"/>
  <c r="BQ14" i="24" s="1"/>
  <c r="BR14" i="24" s="1"/>
  <c r="BS14" i="24" s="1"/>
  <c r="BT14" i="24" s="1"/>
  <c r="BU14" i="24" s="1"/>
  <c r="BV14" i="24" s="1"/>
  <c r="BW14" i="24" s="1"/>
  <c r="BX14" i="24" s="1"/>
  <c r="BY14" i="24" s="1"/>
  <c r="BZ14" i="24" s="1"/>
  <c r="CA14" i="24" s="1"/>
  <c r="CB14" i="24" s="1"/>
  <c r="AS5" i="22"/>
  <c r="AS17" i="22" s="1"/>
  <c r="AR17" i="22"/>
  <c r="AR14" i="22" s="1"/>
  <c r="AS14" i="22" s="1"/>
  <c r="AT14" i="22" s="1"/>
  <c r="AU14" i="22" s="1"/>
  <c r="AV14" i="22" s="1"/>
  <c r="AW14" i="22" s="1"/>
  <c r="AX14" i="22" s="1"/>
  <c r="AY14" i="22" s="1"/>
  <c r="AZ14" i="22" s="1"/>
  <c r="BA14" i="22" s="1"/>
  <c r="BB14" i="22" s="1"/>
  <c r="BC14" i="22" s="1"/>
  <c r="BD14" i="22" s="1"/>
  <c r="BE14" i="22" s="1"/>
  <c r="BF14" i="22" s="1"/>
  <c r="BG14" i="22" s="1"/>
  <c r="BH14" i="22" s="1"/>
  <c r="BI14" i="22" s="1"/>
  <c r="BJ14" i="22" s="1"/>
  <c r="BK14" i="22" s="1"/>
  <c r="BL14" i="22" s="1"/>
  <c r="BM14" i="22" s="1"/>
  <c r="BN14" i="22" s="1"/>
  <c r="BO14" i="22" s="1"/>
  <c r="BP14" i="22" s="1"/>
  <c r="BQ14" i="22" s="1"/>
  <c r="BR14" i="22" s="1"/>
  <c r="BS14" i="22" s="1"/>
  <c r="BT14" i="22" s="1"/>
  <c r="BU14" i="22" s="1"/>
  <c r="BV14" i="22" s="1"/>
  <c r="BW14" i="22" s="1"/>
  <c r="BX14" i="22" s="1"/>
  <c r="BY14" i="22" s="1"/>
  <c r="BZ14" i="22" s="1"/>
  <c r="CA14" i="22" s="1"/>
  <c r="CB14" i="22" s="1"/>
  <c r="CC5" i="22"/>
  <c r="CB17" i="22"/>
  <c r="AQ19" i="21"/>
  <c r="AQ20" i="21"/>
  <c r="CC5" i="21"/>
  <c r="CB25" i="21"/>
  <c r="AS5" i="21"/>
  <c r="AS25" i="21" s="1"/>
  <c r="AR25" i="21"/>
  <c r="CI117" i="29"/>
  <c r="CI118" i="29"/>
  <c r="CI115" i="29"/>
  <c r="CI111" i="29"/>
  <c r="CI114" i="29"/>
  <c r="CI116" i="29"/>
  <c r="CI112" i="29"/>
  <c r="CI102" i="29"/>
  <c r="CI109" i="29"/>
  <c r="CI103" i="29"/>
  <c r="CI104" i="29"/>
  <c r="CI105" i="29"/>
  <c r="CI108" i="29"/>
  <c r="CI110" i="29"/>
  <c r="CI106" i="29"/>
  <c r="CH80" i="29"/>
  <c r="CH81" i="29"/>
  <c r="CH79" i="29"/>
  <c r="BB77" i="29"/>
  <c r="CI19" i="29"/>
  <c r="CJ5" i="29"/>
  <c r="CJ73" i="29" s="1"/>
  <c r="CH78" i="29"/>
  <c r="AN42" i="19"/>
  <c r="CD5" i="24" l="1"/>
  <c r="CC17" i="24"/>
  <c r="CC14" i="24" s="1"/>
  <c r="CD5" i="22"/>
  <c r="CC17" i="22"/>
  <c r="CC14" i="22" s="1"/>
  <c r="AR20" i="21"/>
  <c r="AS20" i="21" s="1"/>
  <c r="AT20" i="21" s="1"/>
  <c r="AU20" i="21" s="1"/>
  <c r="AV20" i="21" s="1"/>
  <c r="AW20" i="21" s="1"/>
  <c r="AX20" i="21" s="1"/>
  <c r="AY20" i="21" s="1"/>
  <c r="AZ20" i="21" s="1"/>
  <c r="BA20" i="21" s="1"/>
  <c r="BB20" i="21" s="1"/>
  <c r="BC20" i="21" s="1"/>
  <c r="BD20" i="21" s="1"/>
  <c r="BE20" i="21" s="1"/>
  <c r="BF20" i="21" s="1"/>
  <c r="BG20" i="21" s="1"/>
  <c r="BH20" i="21" s="1"/>
  <c r="BI20" i="21" s="1"/>
  <c r="BJ20" i="21" s="1"/>
  <c r="BK20" i="21" s="1"/>
  <c r="BL20" i="21" s="1"/>
  <c r="BM20" i="21" s="1"/>
  <c r="BN20" i="21" s="1"/>
  <c r="BO20" i="21" s="1"/>
  <c r="BP20" i="21" s="1"/>
  <c r="BQ20" i="21" s="1"/>
  <c r="BR20" i="21" s="1"/>
  <c r="BS20" i="21" s="1"/>
  <c r="BT20" i="21" s="1"/>
  <c r="BU20" i="21" s="1"/>
  <c r="BV20" i="21" s="1"/>
  <c r="BW20" i="21" s="1"/>
  <c r="BX20" i="21" s="1"/>
  <c r="BY20" i="21" s="1"/>
  <c r="BZ20" i="21" s="1"/>
  <c r="CA20" i="21" s="1"/>
  <c r="CB20" i="21" s="1"/>
  <c r="AR19" i="21"/>
  <c r="AS19" i="21" s="1"/>
  <c r="AT19" i="21" s="1"/>
  <c r="AU19" i="21" s="1"/>
  <c r="AV19" i="21" s="1"/>
  <c r="AW19" i="21" s="1"/>
  <c r="AX19" i="21" s="1"/>
  <c r="AY19" i="21" s="1"/>
  <c r="AZ19" i="21" s="1"/>
  <c r="BA19" i="21" s="1"/>
  <c r="BB19" i="21" s="1"/>
  <c r="BC19" i="21" s="1"/>
  <c r="BD19" i="21" s="1"/>
  <c r="BE19" i="21" s="1"/>
  <c r="BF19" i="21" s="1"/>
  <c r="BG19" i="21" s="1"/>
  <c r="BH19" i="21" s="1"/>
  <c r="BI19" i="21" s="1"/>
  <c r="BJ19" i="21" s="1"/>
  <c r="BK19" i="21" s="1"/>
  <c r="BL19" i="21" s="1"/>
  <c r="BM19" i="21" s="1"/>
  <c r="BN19" i="21" s="1"/>
  <c r="BO19" i="21" s="1"/>
  <c r="BP19" i="21" s="1"/>
  <c r="BQ19" i="21" s="1"/>
  <c r="BR19" i="21" s="1"/>
  <c r="BS19" i="21" s="1"/>
  <c r="BT19" i="21" s="1"/>
  <c r="BU19" i="21" s="1"/>
  <c r="BV19" i="21" s="1"/>
  <c r="BW19" i="21" s="1"/>
  <c r="BX19" i="21" s="1"/>
  <c r="BY19" i="21" s="1"/>
  <c r="BZ19" i="21" s="1"/>
  <c r="CA19" i="21" s="1"/>
  <c r="CB19" i="21" s="1"/>
  <c r="CD5" i="21"/>
  <c r="CC25" i="21"/>
  <c r="CJ118" i="29"/>
  <c r="CJ117" i="29"/>
  <c r="CJ115" i="29"/>
  <c r="CJ111" i="29"/>
  <c r="CJ114" i="29"/>
  <c r="CJ116" i="29"/>
  <c r="CJ110" i="29"/>
  <c r="CJ112" i="29"/>
  <c r="CJ102" i="29"/>
  <c r="CJ109" i="29"/>
  <c r="CJ103" i="29"/>
  <c r="CJ104" i="29"/>
  <c r="CJ105" i="29"/>
  <c r="CJ108" i="29"/>
  <c r="CJ106" i="29"/>
  <c r="CI80" i="29"/>
  <c r="CI78" i="29"/>
  <c r="BC77" i="29"/>
  <c r="CI81" i="29"/>
  <c r="CI79" i="29"/>
  <c r="CK5" i="29"/>
  <c r="CK73" i="29" s="1"/>
  <c r="CJ19" i="29"/>
  <c r="AO42" i="19"/>
  <c r="CE5" i="24" l="1"/>
  <c r="CD17" i="24"/>
  <c r="CD14" i="24" s="1"/>
  <c r="CE5" i="22"/>
  <c r="CD17" i="22"/>
  <c r="CD14" i="22" s="1"/>
  <c r="CC19" i="21"/>
  <c r="CC20" i="21"/>
  <c r="CE5" i="21"/>
  <c r="CD25" i="21"/>
  <c r="CD19" i="21" s="1"/>
  <c r="CK115" i="29"/>
  <c r="CK111" i="29"/>
  <c r="CK114" i="29"/>
  <c r="CK116" i="29"/>
  <c r="CK110" i="29"/>
  <c r="CK112" i="29"/>
  <c r="CK118" i="29"/>
  <c r="CK102" i="29"/>
  <c r="CK109" i="29"/>
  <c r="CK103" i="29"/>
  <c r="CK117" i="29"/>
  <c r="CK104" i="29"/>
  <c r="CK105" i="29"/>
  <c r="CK108" i="29"/>
  <c r="CK106" i="29"/>
  <c r="CJ80" i="29"/>
  <c r="CJ79" i="29"/>
  <c r="CJ78" i="29"/>
  <c r="CJ81" i="29"/>
  <c r="BD77" i="29"/>
  <c r="CL5" i="29"/>
  <c r="CL73" i="29" s="1"/>
  <c r="CK19" i="29"/>
  <c r="AP42" i="19"/>
  <c r="CF5" i="24" l="1"/>
  <c r="CE17" i="24"/>
  <c r="CE14" i="24" s="1"/>
  <c r="CF5" i="22"/>
  <c r="CE17" i="22"/>
  <c r="CE14" i="22" s="1"/>
  <c r="CD20" i="21"/>
  <c r="CF5" i="21"/>
  <c r="CE25" i="21"/>
  <c r="CE19" i="21" s="1"/>
  <c r="CL114" i="29"/>
  <c r="CL116" i="29"/>
  <c r="CL110" i="29"/>
  <c r="CL112" i="29"/>
  <c r="CL118" i="29"/>
  <c r="CL117" i="29"/>
  <c r="CL109" i="29"/>
  <c r="CL103" i="29"/>
  <c r="CL104" i="29"/>
  <c r="CL115" i="29"/>
  <c r="CL105" i="29"/>
  <c r="CL111" i="29"/>
  <c r="CL108" i="29"/>
  <c r="CL106" i="29"/>
  <c r="CL102" i="29"/>
  <c r="CK80" i="29"/>
  <c r="BE77" i="29"/>
  <c r="CK81" i="29"/>
  <c r="CK78" i="29"/>
  <c r="CK79" i="29"/>
  <c r="CM5" i="29"/>
  <c r="CM73" i="29" s="1"/>
  <c r="CL19" i="29"/>
  <c r="AQ42" i="19"/>
  <c r="CG5" i="24" l="1"/>
  <c r="CF17" i="24"/>
  <c r="CF14" i="24" s="1"/>
  <c r="CG5" i="22"/>
  <c r="CF17" i="22"/>
  <c r="CF14" i="22" s="1"/>
  <c r="CE20" i="21"/>
  <c r="CG5" i="21"/>
  <c r="CF25" i="21"/>
  <c r="CF19" i="21" s="1"/>
  <c r="CM116" i="29"/>
  <c r="CM118" i="29"/>
  <c r="CM110" i="29"/>
  <c r="CM112" i="29"/>
  <c r="CM117" i="29"/>
  <c r="CM115" i="29"/>
  <c r="CM111" i="29"/>
  <c r="CM104" i="29"/>
  <c r="CM105" i="29"/>
  <c r="CM108" i="29"/>
  <c r="CM106" i="29"/>
  <c r="CM114" i="29"/>
  <c r="CM109" i="29"/>
  <c r="CM102" i="29"/>
  <c r="CM103" i="29"/>
  <c r="CL80" i="29"/>
  <c r="CL81" i="29"/>
  <c r="CL79" i="29"/>
  <c r="CL78" i="29"/>
  <c r="BF77" i="29"/>
  <c r="CM19" i="29"/>
  <c r="CN5" i="29"/>
  <c r="CN73" i="29" s="1"/>
  <c r="AR42" i="19"/>
  <c r="CH5" i="24" l="1"/>
  <c r="CG17" i="24"/>
  <c r="CG14" i="24" s="1"/>
  <c r="CH5" i="22"/>
  <c r="CG17" i="22"/>
  <c r="CG14" i="22" s="1"/>
  <c r="CF20" i="21"/>
  <c r="CH5" i="21"/>
  <c r="CG25" i="21"/>
  <c r="CG19" i="21" s="1"/>
  <c r="CN117" i="29"/>
  <c r="CN118" i="29"/>
  <c r="CN110" i="29"/>
  <c r="CN116" i="29"/>
  <c r="CN112" i="29"/>
  <c r="CN115" i="29"/>
  <c r="CN114" i="29"/>
  <c r="CN105" i="29"/>
  <c r="CN108" i="29"/>
  <c r="CN106" i="29"/>
  <c r="CN111" i="29"/>
  <c r="CN104" i="29"/>
  <c r="CN102" i="29"/>
  <c r="CN103" i="29"/>
  <c r="CN109" i="29"/>
  <c r="CM80" i="29"/>
  <c r="BG77" i="29"/>
  <c r="CM78" i="29"/>
  <c r="CM79" i="29"/>
  <c r="CN19" i="29"/>
  <c r="CO5" i="29"/>
  <c r="CO73" i="29" s="1"/>
  <c r="CM81" i="29"/>
  <c r="AS42" i="19"/>
  <c r="CI5" i="24" l="1"/>
  <c r="CH17" i="24"/>
  <c r="CH14" i="24" s="1"/>
  <c r="CI5" i="22"/>
  <c r="CH17" i="22"/>
  <c r="CH14" i="22" s="1"/>
  <c r="CG20" i="21"/>
  <c r="CI5" i="21"/>
  <c r="CH25" i="21"/>
  <c r="CH19" i="21" s="1"/>
  <c r="CO115" i="29"/>
  <c r="CO116" i="29"/>
  <c r="CO117" i="29"/>
  <c r="CO118" i="29"/>
  <c r="CO112" i="29"/>
  <c r="CO111" i="29"/>
  <c r="CO114" i="29"/>
  <c r="CO108" i="29"/>
  <c r="CO106" i="29"/>
  <c r="CO102" i="29"/>
  <c r="CO110" i="29"/>
  <c r="CO109" i="29"/>
  <c r="CO104" i="29"/>
  <c r="CO105" i="29"/>
  <c r="CO103" i="29"/>
  <c r="CN80" i="29"/>
  <c r="BH77" i="29"/>
  <c r="CN79" i="29"/>
  <c r="CN78" i="29"/>
  <c r="CN81" i="29"/>
  <c r="CP5" i="29"/>
  <c r="CP73" i="29" s="1"/>
  <c r="CO19" i="29"/>
  <c r="AT42" i="19"/>
  <c r="CJ5" i="24" l="1"/>
  <c r="CI17" i="24"/>
  <c r="CI14" i="24" s="1"/>
  <c r="CJ5" i="22"/>
  <c r="CI17" i="22"/>
  <c r="CI14" i="22" s="1"/>
  <c r="CH20" i="21"/>
  <c r="CJ5" i="21"/>
  <c r="CI25" i="21"/>
  <c r="CI19" i="21" s="1"/>
  <c r="CP124" i="29"/>
  <c r="CP123" i="29"/>
  <c r="CP116" i="29"/>
  <c r="CP117" i="29"/>
  <c r="CP120" i="29"/>
  <c r="CP118" i="29"/>
  <c r="CP122" i="29"/>
  <c r="CP112" i="29"/>
  <c r="CP111" i="29"/>
  <c r="CP115" i="29"/>
  <c r="CP114" i="29"/>
  <c r="CP121" i="29"/>
  <c r="CP110" i="29"/>
  <c r="CP102" i="29"/>
  <c r="CP109" i="29"/>
  <c r="CP103" i="29"/>
  <c r="CP104" i="29"/>
  <c r="CP108" i="29"/>
  <c r="CP105" i="29"/>
  <c r="CP106" i="29"/>
  <c r="CO80" i="29"/>
  <c r="CO81" i="29"/>
  <c r="BI77" i="29"/>
  <c r="CO78" i="29"/>
  <c r="CO79" i="29"/>
  <c r="CQ5" i="29"/>
  <c r="CQ73" i="29" s="1"/>
  <c r="CP19" i="29"/>
  <c r="AU42" i="19"/>
  <c r="CK5" i="24" l="1"/>
  <c r="CJ17" i="24"/>
  <c r="CJ14" i="24" s="1"/>
  <c r="CK5" i="22"/>
  <c r="CJ17" i="22"/>
  <c r="CJ14" i="22" s="1"/>
  <c r="CI20" i="21"/>
  <c r="CK5" i="21"/>
  <c r="CJ25" i="21"/>
  <c r="CJ19" i="21" s="1"/>
  <c r="CP80" i="29"/>
  <c r="CQ123" i="29"/>
  <c r="CQ117" i="29"/>
  <c r="CQ120" i="29"/>
  <c r="CQ118" i="29"/>
  <c r="CQ124" i="29"/>
  <c r="CQ122" i="29"/>
  <c r="CQ121" i="29"/>
  <c r="CQ116" i="29"/>
  <c r="CQ111" i="29"/>
  <c r="CQ115" i="29"/>
  <c r="CQ114" i="29"/>
  <c r="CQ112" i="29"/>
  <c r="CQ102" i="29"/>
  <c r="CQ109" i="29"/>
  <c r="CQ103" i="29"/>
  <c r="CQ110" i="29"/>
  <c r="CQ104" i="29"/>
  <c r="CQ105" i="29"/>
  <c r="CQ108" i="29"/>
  <c r="CQ106" i="29"/>
  <c r="CP79" i="29"/>
  <c r="CP78" i="29"/>
  <c r="BJ77" i="29"/>
  <c r="CP81" i="29"/>
  <c r="CR5" i="29"/>
  <c r="CR73" i="29" s="1"/>
  <c r="CQ19" i="29"/>
  <c r="AV42" i="19"/>
  <c r="CL5" i="24" l="1"/>
  <c r="CK17" i="24"/>
  <c r="CK14" i="24" s="1"/>
  <c r="CL5" i="22"/>
  <c r="CK17" i="22"/>
  <c r="CK14" i="22" s="1"/>
  <c r="CJ20" i="21"/>
  <c r="CL5" i="21"/>
  <c r="CK25" i="21"/>
  <c r="CK19" i="21" s="1"/>
  <c r="CQ80" i="29"/>
  <c r="CR120" i="29"/>
  <c r="CR118" i="29"/>
  <c r="CR124" i="29"/>
  <c r="CR122" i="29"/>
  <c r="CR123" i="29"/>
  <c r="CR121" i="29"/>
  <c r="CR111" i="29"/>
  <c r="CR115" i="29"/>
  <c r="CR114" i="29"/>
  <c r="CR117" i="29"/>
  <c r="CR110" i="29"/>
  <c r="CR112" i="29"/>
  <c r="CR116" i="29"/>
  <c r="CR102" i="29"/>
  <c r="CR109" i="29"/>
  <c r="CR103" i="29"/>
  <c r="CR104" i="29"/>
  <c r="CR105" i="29"/>
  <c r="CR108" i="29"/>
  <c r="CR106" i="29"/>
  <c r="CQ78" i="29"/>
  <c r="CQ79" i="29"/>
  <c r="CQ81" i="29"/>
  <c r="BK77" i="29"/>
  <c r="CR19" i="29"/>
  <c r="CS5" i="29"/>
  <c r="CS73" i="29" s="1"/>
  <c r="AW42" i="19"/>
  <c r="CM5" i="24" l="1"/>
  <c r="CL17" i="24"/>
  <c r="CL14" i="24" s="1"/>
  <c r="CM5" i="22"/>
  <c r="CL17" i="22"/>
  <c r="CL14" i="22" s="1"/>
  <c r="CK20" i="21"/>
  <c r="CM5" i="21"/>
  <c r="CL25" i="21"/>
  <c r="CL19" i="21" s="1"/>
  <c r="CR80" i="29"/>
  <c r="CS123" i="29"/>
  <c r="CS124" i="29"/>
  <c r="CS122" i="29"/>
  <c r="CS121" i="29"/>
  <c r="CS120" i="29"/>
  <c r="CS111" i="29"/>
  <c r="CS115" i="29"/>
  <c r="CS114" i="29"/>
  <c r="CS117" i="29"/>
  <c r="CS110" i="29"/>
  <c r="CS118" i="29"/>
  <c r="CS112" i="29"/>
  <c r="CS116" i="29"/>
  <c r="CS102" i="29"/>
  <c r="CS109" i="29"/>
  <c r="CS103" i="29"/>
  <c r="CS104" i="29"/>
  <c r="CS105" i="29"/>
  <c r="CS108" i="29"/>
  <c r="CS106" i="29"/>
  <c r="CR79" i="29"/>
  <c r="CR78" i="29"/>
  <c r="CR81" i="29"/>
  <c r="BL77" i="29"/>
  <c r="CS19" i="29"/>
  <c r="CT5" i="29"/>
  <c r="CT73" i="29" s="1"/>
  <c r="AX42" i="19"/>
  <c r="CN5" i="24" l="1"/>
  <c r="CM17" i="24"/>
  <c r="CM14" i="24" s="1"/>
  <c r="CN5" i="22"/>
  <c r="CM17" i="22"/>
  <c r="CM14" i="22" s="1"/>
  <c r="CL20" i="21"/>
  <c r="CN5" i="21"/>
  <c r="CM25" i="21"/>
  <c r="CM19" i="21" s="1"/>
  <c r="CS80" i="29"/>
  <c r="CT124" i="29"/>
  <c r="CT122" i="29"/>
  <c r="CT123" i="29"/>
  <c r="CT121" i="29"/>
  <c r="CT117" i="29"/>
  <c r="CT120" i="29"/>
  <c r="CT115" i="29"/>
  <c r="CT114" i="29"/>
  <c r="CT110" i="29"/>
  <c r="CT118" i="29"/>
  <c r="CT112" i="29"/>
  <c r="CT116" i="29"/>
  <c r="CT109" i="29"/>
  <c r="CT103" i="29"/>
  <c r="CT111" i="29"/>
  <c r="CT104" i="29"/>
  <c r="CT105" i="29"/>
  <c r="CT108" i="29"/>
  <c r="CT106" i="29"/>
  <c r="CT102" i="29"/>
  <c r="BM77" i="29"/>
  <c r="CS81" i="29"/>
  <c r="CS78" i="29"/>
  <c r="CT80" i="29"/>
  <c r="CT19" i="29"/>
  <c r="CU5" i="29"/>
  <c r="CU73" i="29" s="1"/>
  <c r="CS79" i="29"/>
  <c r="AY42" i="19"/>
  <c r="CO5" i="24" l="1"/>
  <c r="CN17" i="24"/>
  <c r="CN14" i="24" s="1"/>
  <c r="CO5" i="22"/>
  <c r="CN17" i="22"/>
  <c r="CN14" i="22" s="1"/>
  <c r="CM20" i="21"/>
  <c r="CO5" i="21"/>
  <c r="CN25" i="21"/>
  <c r="CN19" i="21" s="1"/>
  <c r="CU124" i="29"/>
  <c r="CU123" i="29"/>
  <c r="CU121" i="29"/>
  <c r="CU116" i="29"/>
  <c r="CU117" i="29"/>
  <c r="CU120" i="29"/>
  <c r="CU118" i="29"/>
  <c r="CU110" i="29"/>
  <c r="CU122" i="29"/>
  <c r="CU112" i="29"/>
  <c r="CU111" i="29"/>
  <c r="CU104" i="29"/>
  <c r="CU115" i="29"/>
  <c r="CU105" i="29"/>
  <c r="CU108" i="29"/>
  <c r="CU106" i="29"/>
  <c r="CU114" i="29"/>
  <c r="CU102" i="29"/>
  <c r="CU103" i="29"/>
  <c r="CU109" i="29"/>
  <c r="CT81" i="29"/>
  <c r="CU80" i="29"/>
  <c r="CU19" i="29"/>
  <c r="CV5" i="29"/>
  <c r="CV73" i="29" s="1"/>
  <c r="CT78" i="29"/>
  <c r="BN77" i="29"/>
  <c r="CT79" i="29"/>
  <c r="AZ42" i="19"/>
  <c r="CP5" i="24" l="1"/>
  <c r="CO17" i="24"/>
  <c r="CO14" i="24" s="1"/>
  <c r="CP5" i="22"/>
  <c r="CO17" i="22"/>
  <c r="CO14" i="22" s="1"/>
  <c r="CN20" i="21"/>
  <c r="CP5" i="21"/>
  <c r="CO25" i="21"/>
  <c r="CO19" i="21" s="1"/>
  <c r="CV124" i="29"/>
  <c r="CV123" i="29"/>
  <c r="CV121" i="29"/>
  <c r="CV117" i="29"/>
  <c r="CV120" i="29"/>
  <c r="CV118" i="29"/>
  <c r="CV122" i="29"/>
  <c r="CV110" i="29"/>
  <c r="CV112" i="29"/>
  <c r="CV116" i="29"/>
  <c r="CV115" i="29"/>
  <c r="CV114" i="29"/>
  <c r="CV111" i="29"/>
  <c r="CV105" i="29"/>
  <c r="CV108" i="29"/>
  <c r="CV106" i="29"/>
  <c r="CV104" i="29"/>
  <c r="CV103" i="29"/>
  <c r="CV109" i="29"/>
  <c r="CV102" i="29"/>
  <c r="CU79" i="29"/>
  <c r="CU78" i="29"/>
  <c r="CV80" i="29"/>
  <c r="CV19" i="29"/>
  <c r="CW5" i="29"/>
  <c r="CW73" i="29" s="1"/>
  <c r="BO77" i="29"/>
  <c r="CU81" i="29"/>
  <c r="BA42" i="19"/>
  <c r="CQ5" i="24" l="1"/>
  <c r="CP17" i="24"/>
  <c r="CP14" i="24" s="1"/>
  <c r="CQ5" i="22"/>
  <c r="CP17" i="22"/>
  <c r="CP14" i="22" s="1"/>
  <c r="CO20" i="21"/>
  <c r="CQ5" i="21"/>
  <c r="CP25" i="21"/>
  <c r="CP19" i="21" s="1"/>
  <c r="CW124" i="29"/>
  <c r="CW123" i="29"/>
  <c r="CW121" i="29"/>
  <c r="CW115" i="29"/>
  <c r="CW116" i="29"/>
  <c r="CW117" i="29"/>
  <c r="CW120" i="29"/>
  <c r="CW118" i="29"/>
  <c r="CW122" i="29"/>
  <c r="CW112" i="29"/>
  <c r="CW111" i="29"/>
  <c r="CW114" i="29"/>
  <c r="CW108" i="29"/>
  <c r="CW106" i="29"/>
  <c r="CW110" i="29"/>
  <c r="CW102" i="29"/>
  <c r="CW109" i="29"/>
  <c r="CW105" i="29"/>
  <c r="CW103" i="29"/>
  <c r="CW104" i="29"/>
  <c r="CV79" i="29"/>
  <c r="CV81" i="29"/>
  <c r="CV78" i="29"/>
  <c r="BP77" i="29"/>
  <c r="CW80" i="29"/>
  <c r="CW19" i="29"/>
  <c r="CX5" i="29"/>
  <c r="CX73" i="29" s="1"/>
  <c r="BB42" i="19"/>
  <c r="CR5" i="24" l="1"/>
  <c r="CQ17" i="24"/>
  <c r="CQ14" i="24" s="1"/>
  <c r="CR5" i="22"/>
  <c r="CQ17" i="22"/>
  <c r="CQ14" i="22" s="1"/>
  <c r="CP20" i="21"/>
  <c r="CR5" i="21"/>
  <c r="CQ25" i="21"/>
  <c r="CQ19" i="21" s="1"/>
  <c r="CX124" i="29"/>
  <c r="CX123" i="29"/>
  <c r="CX116" i="29"/>
  <c r="CX117" i="29"/>
  <c r="CX120" i="29"/>
  <c r="CX118" i="29"/>
  <c r="CX122" i="29"/>
  <c r="CX112" i="29"/>
  <c r="CX111" i="29"/>
  <c r="CX114" i="29"/>
  <c r="CX121" i="29"/>
  <c r="CX115" i="29"/>
  <c r="CX110" i="29"/>
  <c r="CX102" i="29"/>
  <c r="CX109" i="29"/>
  <c r="CX103" i="29"/>
  <c r="CX104" i="29"/>
  <c r="CX105" i="29"/>
  <c r="CX108" i="29"/>
  <c r="CX106" i="29"/>
  <c r="CW78" i="29"/>
  <c r="CW81" i="29"/>
  <c r="CW79" i="29"/>
  <c r="BQ77" i="29"/>
  <c r="CX80" i="29"/>
  <c r="CY5" i="29"/>
  <c r="CY73" i="29" s="1"/>
  <c r="CX19" i="29"/>
  <c r="BC42" i="19"/>
  <c r="CS5" i="24" l="1"/>
  <c r="CR17" i="24"/>
  <c r="CR14" i="24" s="1"/>
  <c r="CS5" i="22"/>
  <c r="CR17" i="22"/>
  <c r="CR14" i="22" s="1"/>
  <c r="CQ20" i="21"/>
  <c r="CS5" i="21"/>
  <c r="CR25" i="21"/>
  <c r="CR19" i="21" s="1"/>
  <c r="CY123" i="29"/>
  <c r="CY117" i="29"/>
  <c r="CY120" i="29"/>
  <c r="CY118" i="29"/>
  <c r="CY122" i="29"/>
  <c r="CY121" i="29"/>
  <c r="CY124" i="29"/>
  <c r="CY111" i="29"/>
  <c r="CY116" i="29"/>
  <c r="CY114" i="29"/>
  <c r="CY115" i="29"/>
  <c r="CY112" i="29"/>
  <c r="CY110" i="29"/>
  <c r="CY102" i="29"/>
  <c r="CY109" i="29"/>
  <c r="CY103" i="29"/>
  <c r="CY104" i="29"/>
  <c r="CY105" i="29"/>
  <c r="CY106" i="29"/>
  <c r="CY108" i="29"/>
  <c r="CX79" i="29"/>
  <c r="CX81" i="29"/>
  <c r="CX78" i="29"/>
  <c r="BR77" i="29"/>
  <c r="CY80" i="29"/>
  <c r="CZ5" i="29"/>
  <c r="CZ73" i="29" s="1"/>
  <c r="CY19" i="29"/>
  <c r="BD42" i="19"/>
  <c r="CT5" i="24" l="1"/>
  <c r="CS17" i="24"/>
  <c r="CS14" i="24" s="1"/>
  <c r="CT5" i="22"/>
  <c r="CS17" i="22"/>
  <c r="CS14" i="22" s="1"/>
  <c r="CR20" i="21"/>
  <c r="CT5" i="21"/>
  <c r="CS25" i="21"/>
  <c r="CS19" i="21" s="1"/>
  <c r="CZ123" i="29"/>
  <c r="CZ120" i="29"/>
  <c r="CZ118" i="29"/>
  <c r="CZ122" i="29"/>
  <c r="CZ121" i="29"/>
  <c r="CZ124" i="29"/>
  <c r="CZ111" i="29"/>
  <c r="CZ117" i="29"/>
  <c r="CZ116" i="29"/>
  <c r="CZ114" i="29"/>
  <c r="CZ115" i="29"/>
  <c r="CZ110" i="29"/>
  <c r="CZ112" i="29"/>
  <c r="CZ102" i="29"/>
  <c r="CZ109" i="29"/>
  <c r="CZ103" i="29"/>
  <c r="CZ104" i="29"/>
  <c r="CZ105" i="29"/>
  <c r="CZ108" i="29"/>
  <c r="CZ106" i="29"/>
  <c r="CZ80" i="29"/>
  <c r="DA5" i="29"/>
  <c r="DA73" i="29" s="1"/>
  <c r="CZ19" i="29"/>
  <c r="BS77" i="29"/>
  <c r="CY78" i="29"/>
  <c r="CY81" i="29"/>
  <c r="CY79" i="29"/>
  <c r="BE42" i="19"/>
  <c r="CU5" i="24" l="1"/>
  <c r="CT17" i="24"/>
  <c r="CT14" i="24" s="1"/>
  <c r="CU5" i="22"/>
  <c r="CT17" i="22"/>
  <c r="CT14" i="22" s="1"/>
  <c r="CS20" i="21"/>
  <c r="CU5" i="21"/>
  <c r="CT25" i="21"/>
  <c r="CT19" i="21" s="1"/>
  <c r="DA123" i="29"/>
  <c r="DA122" i="29"/>
  <c r="DA121" i="29"/>
  <c r="DA124" i="29"/>
  <c r="DA111" i="29"/>
  <c r="DA117" i="29"/>
  <c r="DA116" i="29"/>
  <c r="DA114" i="29"/>
  <c r="DA118" i="29"/>
  <c r="DA115" i="29"/>
  <c r="DA110" i="29"/>
  <c r="DA112" i="29"/>
  <c r="DA102" i="29"/>
  <c r="DA109" i="29"/>
  <c r="DA103" i="29"/>
  <c r="DA104" i="29"/>
  <c r="DA105" i="29"/>
  <c r="DA108" i="29"/>
  <c r="DA106" i="29"/>
  <c r="DA120" i="29"/>
  <c r="CZ79" i="29"/>
  <c r="CZ81" i="29"/>
  <c r="CZ78" i="29"/>
  <c r="BT77" i="29"/>
  <c r="DA80" i="29"/>
  <c r="DA19" i="29"/>
  <c r="DB5" i="29"/>
  <c r="DB73" i="29" s="1"/>
  <c r="BF42" i="19"/>
  <c r="CV5" i="24" l="1"/>
  <c r="CU17" i="24"/>
  <c r="CU14" i="24" s="1"/>
  <c r="CV5" i="22"/>
  <c r="CU17" i="22"/>
  <c r="CU14" i="22" s="1"/>
  <c r="CT20" i="21"/>
  <c r="CV5" i="21"/>
  <c r="CU25" i="21"/>
  <c r="CU19" i="21" s="1"/>
  <c r="DB129" i="29"/>
  <c r="DB130" i="29"/>
  <c r="DB126" i="29"/>
  <c r="DB127" i="29"/>
  <c r="DB128" i="29"/>
  <c r="DB124" i="29"/>
  <c r="DB122" i="29"/>
  <c r="DB121" i="29"/>
  <c r="DB117" i="29"/>
  <c r="DB120" i="29"/>
  <c r="DB118" i="29"/>
  <c r="DB116" i="29"/>
  <c r="DB114" i="29"/>
  <c r="DB115" i="29"/>
  <c r="DB110" i="29"/>
  <c r="DB112" i="29"/>
  <c r="DB123" i="29"/>
  <c r="DB109" i="29"/>
  <c r="DB103" i="29"/>
  <c r="DB104" i="29"/>
  <c r="DB105" i="29"/>
  <c r="DB108" i="29"/>
  <c r="DB106" i="29"/>
  <c r="DB111" i="29"/>
  <c r="DB102" i="29"/>
  <c r="DA81" i="29"/>
  <c r="DB80" i="29"/>
  <c r="DB19" i="29"/>
  <c r="DC5" i="29"/>
  <c r="DC73" i="29" s="1"/>
  <c r="DA79" i="29"/>
  <c r="BU77" i="29"/>
  <c r="DA78" i="29"/>
  <c r="BG42" i="19"/>
  <c r="CW5" i="24" l="1"/>
  <c r="CV17" i="24"/>
  <c r="CV14" i="24" s="1"/>
  <c r="CW5" i="22"/>
  <c r="CV17" i="22"/>
  <c r="CV14" i="22" s="1"/>
  <c r="CU20" i="21"/>
  <c r="CW5" i="21"/>
  <c r="CV25" i="21"/>
  <c r="CV19" i="21" s="1"/>
  <c r="DC130" i="29"/>
  <c r="DC127" i="29"/>
  <c r="DC128" i="29"/>
  <c r="DC124" i="29"/>
  <c r="DC129" i="29"/>
  <c r="DC122" i="29"/>
  <c r="DC126" i="29"/>
  <c r="DC121" i="29"/>
  <c r="DC116" i="29"/>
  <c r="DC117" i="29"/>
  <c r="DC120" i="29"/>
  <c r="DC118" i="29"/>
  <c r="DC123" i="29"/>
  <c r="DC115" i="29"/>
  <c r="DC110" i="29"/>
  <c r="DC112" i="29"/>
  <c r="DC111" i="29"/>
  <c r="DC104" i="29"/>
  <c r="DC105" i="29"/>
  <c r="DC108" i="29"/>
  <c r="DC106" i="29"/>
  <c r="DC114" i="29"/>
  <c r="DC103" i="29"/>
  <c r="DC109" i="29"/>
  <c r="DC102" i="29"/>
  <c r="DB78" i="29"/>
  <c r="DC80" i="29"/>
  <c r="DD5" i="29"/>
  <c r="DD73" i="29" s="1"/>
  <c r="DC19" i="29"/>
  <c r="BV77" i="29"/>
  <c r="DB81" i="29"/>
  <c r="DB79" i="29"/>
  <c r="BH42" i="19"/>
  <c r="CX5" i="24" l="1"/>
  <c r="CW17" i="24"/>
  <c r="CW14" i="24" s="1"/>
  <c r="CX5" i="22"/>
  <c r="CW17" i="22"/>
  <c r="CW14" i="22" s="1"/>
  <c r="CV20" i="21"/>
  <c r="CX5" i="21"/>
  <c r="CW25" i="21"/>
  <c r="CW19" i="21" s="1"/>
  <c r="DD122" i="29"/>
  <c r="DD130" i="29"/>
  <c r="DD128" i="29"/>
  <c r="DD124" i="29"/>
  <c r="DD129" i="29"/>
  <c r="DD126" i="29"/>
  <c r="DD121" i="29"/>
  <c r="DD127" i="29"/>
  <c r="DD117" i="29"/>
  <c r="DD120" i="29"/>
  <c r="DD118" i="29"/>
  <c r="DD123" i="29"/>
  <c r="DD110" i="29"/>
  <c r="DD112" i="29"/>
  <c r="DD114" i="29"/>
  <c r="DD115" i="29"/>
  <c r="DD105" i="29"/>
  <c r="DD108" i="29"/>
  <c r="DD106" i="29"/>
  <c r="DD109" i="29"/>
  <c r="DD116" i="29"/>
  <c r="DD102" i="29"/>
  <c r="DD104" i="29"/>
  <c r="DD103" i="29"/>
  <c r="DD111" i="29"/>
  <c r="DC79" i="29"/>
  <c r="DC81" i="29"/>
  <c r="DC78" i="29"/>
  <c r="BW77" i="29"/>
  <c r="DD80" i="29"/>
  <c r="DD19" i="29"/>
  <c r="DE5" i="29"/>
  <c r="DE73" i="29" s="1"/>
  <c r="BI42" i="19"/>
  <c r="CY5" i="24" l="1"/>
  <c r="CX17" i="24"/>
  <c r="CX14" i="24" s="1"/>
  <c r="CY5" i="22"/>
  <c r="CX17" i="22"/>
  <c r="CX14" i="22" s="1"/>
  <c r="CW20" i="21"/>
  <c r="CY5" i="21"/>
  <c r="CX25" i="21"/>
  <c r="CX19" i="21" s="1"/>
  <c r="DE130" i="29"/>
  <c r="DE128" i="29"/>
  <c r="DE124" i="29"/>
  <c r="DE129" i="29"/>
  <c r="DE123" i="29"/>
  <c r="DE127" i="29"/>
  <c r="DE121" i="29"/>
  <c r="DE115" i="29"/>
  <c r="DE116" i="29"/>
  <c r="DE117" i="29"/>
  <c r="DE120" i="29"/>
  <c r="DE118" i="29"/>
  <c r="DE112" i="29"/>
  <c r="DE122" i="29"/>
  <c r="DE111" i="29"/>
  <c r="DE126" i="29"/>
  <c r="DE114" i="29"/>
  <c r="DE108" i="29"/>
  <c r="DE106" i="29"/>
  <c r="DE110" i="29"/>
  <c r="DE102" i="29"/>
  <c r="DE109" i="29"/>
  <c r="DE105" i="29"/>
  <c r="DE104" i="29"/>
  <c r="DE103" i="29"/>
  <c r="BX77" i="29"/>
  <c r="DD78" i="29"/>
  <c r="DD79" i="29"/>
  <c r="DD81" i="29"/>
  <c r="DE80" i="29"/>
  <c r="DE19" i="29"/>
  <c r="DF5" i="29"/>
  <c r="DF73" i="29" s="1"/>
  <c r="BJ42" i="19"/>
  <c r="CZ5" i="24" l="1"/>
  <c r="CY17" i="24"/>
  <c r="CY14" i="24" s="1"/>
  <c r="CZ5" i="22"/>
  <c r="CY17" i="22"/>
  <c r="CY14" i="22" s="1"/>
  <c r="CX20" i="21"/>
  <c r="CZ5" i="21"/>
  <c r="CY25" i="21"/>
  <c r="CY19" i="21" s="1"/>
  <c r="DF128" i="29"/>
  <c r="DF124" i="29"/>
  <c r="DF129" i="29"/>
  <c r="DF123" i="29"/>
  <c r="DF126" i="29"/>
  <c r="DF116" i="29"/>
  <c r="DF117" i="29"/>
  <c r="DF127" i="29"/>
  <c r="DF120" i="29"/>
  <c r="DF118" i="29"/>
  <c r="DF130" i="29"/>
  <c r="DF122" i="29"/>
  <c r="DF112" i="29"/>
  <c r="DF111" i="29"/>
  <c r="DF121" i="29"/>
  <c r="DF114" i="29"/>
  <c r="DF115" i="29"/>
  <c r="DF110" i="29"/>
  <c r="DF102" i="29"/>
  <c r="DF109" i="29"/>
  <c r="DF103" i="29"/>
  <c r="DF104" i="29"/>
  <c r="DF106" i="29"/>
  <c r="DF108" i="29"/>
  <c r="DF105" i="29"/>
  <c r="DE81" i="29"/>
  <c r="DE79" i="29"/>
  <c r="DE78" i="29"/>
  <c r="BY77" i="29"/>
  <c r="DF80" i="29"/>
  <c r="DF19" i="29"/>
  <c r="DG5" i="29"/>
  <c r="DG73" i="29" s="1"/>
  <c r="BK42" i="19"/>
  <c r="DA5" i="24" l="1"/>
  <c r="CZ17" i="24"/>
  <c r="CZ14" i="24" s="1"/>
  <c r="DA5" i="22"/>
  <c r="CZ17" i="22"/>
  <c r="CZ14" i="22" s="1"/>
  <c r="CY20" i="21"/>
  <c r="DA5" i="21"/>
  <c r="CZ25" i="21"/>
  <c r="CZ19" i="21" s="1"/>
  <c r="DG129" i="29"/>
  <c r="DG123" i="29"/>
  <c r="DG126" i="29"/>
  <c r="DG127" i="29"/>
  <c r="DG130" i="29"/>
  <c r="DG117" i="29"/>
  <c r="DG120" i="29"/>
  <c r="DG118" i="29"/>
  <c r="DG128" i="29"/>
  <c r="DG124" i="29"/>
  <c r="DG122" i="29"/>
  <c r="DG121" i="29"/>
  <c r="DG111" i="29"/>
  <c r="DG114" i="29"/>
  <c r="DG115" i="29"/>
  <c r="DG116" i="29"/>
  <c r="DG110" i="29"/>
  <c r="DG102" i="29"/>
  <c r="DG109" i="29"/>
  <c r="DG103" i="29"/>
  <c r="DG104" i="29"/>
  <c r="DG105" i="29"/>
  <c r="DG106" i="29"/>
  <c r="DG112" i="29"/>
  <c r="DG108" i="29"/>
  <c r="BZ77" i="29"/>
  <c r="DF78" i="29"/>
  <c r="DF79" i="29"/>
  <c r="DF81" i="29"/>
  <c r="DG80" i="29"/>
  <c r="DG19" i="29"/>
  <c r="DH5" i="29"/>
  <c r="DH73" i="29" s="1"/>
  <c r="BL42" i="19"/>
  <c r="DB5" i="24" l="1"/>
  <c r="DA17" i="24"/>
  <c r="DA14" i="24" s="1"/>
  <c r="DB5" i="22"/>
  <c r="DA17" i="22"/>
  <c r="DA14" i="22" s="1"/>
  <c r="CZ20" i="21"/>
  <c r="DB5" i="21"/>
  <c r="DA25" i="21"/>
  <c r="DA19" i="21" s="1"/>
  <c r="DH128" i="29"/>
  <c r="DH130" i="29"/>
  <c r="DH129" i="29"/>
  <c r="DH126" i="29"/>
  <c r="DH127" i="29"/>
  <c r="DH122" i="29"/>
  <c r="DH120" i="29"/>
  <c r="DH118" i="29"/>
  <c r="DH124" i="29"/>
  <c r="DH123" i="29"/>
  <c r="DH121" i="29"/>
  <c r="DH117" i="29"/>
  <c r="DH111" i="29"/>
  <c r="DH114" i="29"/>
  <c r="DH115" i="29"/>
  <c r="DH110" i="29"/>
  <c r="DH116" i="29"/>
  <c r="DH112" i="29"/>
  <c r="DH102" i="29"/>
  <c r="DH109" i="29"/>
  <c r="DH103" i="29"/>
  <c r="DH104" i="29"/>
  <c r="DH105" i="29"/>
  <c r="DH108" i="29"/>
  <c r="DH106" i="29"/>
  <c r="DG81" i="29"/>
  <c r="DG79" i="29"/>
  <c r="DG78" i="29"/>
  <c r="CA77" i="29"/>
  <c r="DH80" i="29"/>
  <c r="DI5" i="29"/>
  <c r="DI73" i="29" s="1"/>
  <c r="DH19" i="29"/>
  <c r="BM42" i="19"/>
  <c r="DC5" i="24" l="1"/>
  <c r="DB17" i="24"/>
  <c r="DB14" i="24" s="1"/>
  <c r="DC5" i="22"/>
  <c r="DB17" i="22"/>
  <c r="DB14" i="22" s="1"/>
  <c r="DA20" i="21"/>
  <c r="DC5" i="21"/>
  <c r="DB25" i="21"/>
  <c r="DB19" i="21" s="1"/>
  <c r="DI128" i="29"/>
  <c r="DI129" i="29"/>
  <c r="DI123" i="29"/>
  <c r="DI126" i="29"/>
  <c r="DI127" i="29"/>
  <c r="DI122" i="29"/>
  <c r="DI124" i="29"/>
  <c r="DI130" i="29"/>
  <c r="DI121" i="29"/>
  <c r="DI111" i="29"/>
  <c r="DI118" i="29"/>
  <c r="DI114" i="29"/>
  <c r="DI115" i="29"/>
  <c r="DI110" i="29"/>
  <c r="DI116" i="29"/>
  <c r="DI112" i="29"/>
  <c r="DI120" i="29"/>
  <c r="DI102" i="29"/>
  <c r="DI117" i="29"/>
  <c r="DI109" i="29"/>
  <c r="DI103" i="29"/>
  <c r="DI104" i="29"/>
  <c r="DI105" i="29"/>
  <c r="DI108" i="29"/>
  <c r="DI106" i="29"/>
  <c r="DI80" i="29"/>
  <c r="DJ5" i="29"/>
  <c r="DJ73" i="29" s="1"/>
  <c r="DI19" i="29"/>
  <c r="CB77" i="29"/>
  <c r="DH78" i="29"/>
  <c r="DH81" i="29"/>
  <c r="DH79" i="29"/>
  <c r="BN42" i="19"/>
  <c r="F157" i="1"/>
  <c r="F158" i="1"/>
  <c r="F156" i="1"/>
  <c r="F155" i="1"/>
  <c r="F154" i="1"/>
  <c r="D20" i="19"/>
  <c r="AU5" i="19"/>
  <c r="J50" i="17" a="1"/>
  <c r="J50" i="17" s="1"/>
  <c r="DD5" i="24" l="1"/>
  <c r="DC17" i="24"/>
  <c r="DC14" i="24" s="1"/>
  <c r="DD5" i="22"/>
  <c r="DC17" i="22"/>
  <c r="DC14" i="22" s="1"/>
  <c r="DB20" i="21"/>
  <c r="DD5" i="21"/>
  <c r="DC25" i="21"/>
  <c r="DC19" i="21" s="1"/>
  <c r="AU82" i="19"/>
  <c r="AU103" i="19"/>
  <c r="DJ129" i="29"/>
  <c r="DJ130" i="29"/>
  <c r="DJ126" i="29"/>
  <c r="DJ127" i="29"/>
  <c r="DJ122" i="29"/>
  <c r="DJ124" i="29"/>
  <c r="DJ128" i="29"/>
  <c r="DJ123" i="29"/>
  <c r="DJ121" i="29"/>
  <c r="DJ117" i="29"/>
  <c r="DJ120" i="29"/>
  <c r="DJ118" i="29"/>
  <c r="DJ114" i="29"/>
  <c r="DJ115" i="29"/>
  <c r="DJ110" i="29"/>
  <c r="DJ116" i="29"/>
  <c r="DJ112" i="29"/>
  <c r="DJ109" i="29"/>
  <c r="DJ103" i="29"/>
  <c r="DJ104" i="29"/>
  <c r="DJ105" i="29"/>
  <c r="DJ108" i="29"/>
  <c r="DJ106" i="29"/>
  <c r="DJ111" i="29"/>
  <c r="DJ102" i="29"/>
  <c r="DI78" i="29"/>
  <c r="DI79" i="29"/>
  <c r="DI81" i="29"/>
  <c r="CC77" i="29"/>
  <c r="DJ80" i="29"/>
  <c r="DJ19" i="29"/>
  <c r="DK5" i="29"/>
  <c r="DK73" i="29" s="1"/>
  <c r="AU43" i="19"/>
  <c r="AU55" i="19"/>
  <c r="DL20" i="19"/>
  <c r="AV5" i="19"/>
  <c r="BO42" i="19"/>
  <c r="P20" i="19"/>
  <c r="Y20" i="19"/>
  <c r="BE20" i="19"/>
  <c r="R20" i="19"/>
  <c r="AH20" i="19"/>
  <c r="AP20" i="19"/>
  <c r="BF20" i="19"/>
  <c r="BV20" i="19"/>
  <c r="CL20" i="19"/>
  <c r="L20" i="19"/>
  <c r="AB20" i="19"/>
  <c r="AJ20" i="19"/>
  <c r="AZ20" i="19"/>
  <c r="BP20" i="19"/>
  <c r="BX20" i="19"/>
  <c r="CF20" i="19"/>
  <c r="CN20" i="19"/>
  <c r="CV20" i="19"/>
  <c r="DD20" i="19"/>
  <c r="M20" i="19"/>
  <c r="U20" i="19"/>
  <c r="AC20" i="19"/>
  <c r="AK20" i="19"/>
  <c r="AS20" i="19"/>
  <c r="BA20" i="19"/>
  <c r="BI20" i="19"/>
  <c r="BQ20" i="19"/>
  <c r="BY20" i="19"/>
  <c r="CG20" i="19"/>
  <c r="CO20" i="19"/>
  <c r="CW20" i="19"/>
  <c r="DE20" i="19"/>
  <c r="DM20" i="19"/>
  <c r="DU20" i="19"/>
  <c r="N20" i="19"/>
  <c r="V20" i="19"/>
  <c r="AD20" i="19"/>
  <c r="AL20" i="19"/>
  <c r="AT20" i="19"/>
  <c r="BB20" i="19"/>
  <c r="BJ20" i="19"/>
  <c r="BR20" i="19"/>
  <c r="BZ20" i="19"/>
  <c r="CH20" i="19"/>
  <c r="CP20" i="19"/>
  <c r="CX20" i="19"/>
  <c r="DF20" i="19"/>
  <c r="DN20" i="19"/>
  <c r="DV20" i="19"/>
  <c r="O20" i="19"/>
  <c r="W20" i="19"/>
  <c r="AE20" i="19"/>
  <c r="AM20" i="19"/>
  <c r="AU20" i="19"/>
  <c r="BC20" i="19"/>
  <c r="BK20" i="19"/>
  <c r="BS20" i="19"/>
  <c r="CA20" i="19"/>
  <c r="CI20" i="19"/>
  <c r="CQ20" i="19"/>
  <c r="CY20" i="19"/>
  <c r="DG20" i="19"/>
  <c r="DO20" i="19"/>
  <c r="DW20" i="19"/>
  <c r="X20" i="19"/>
  <c r="AF20" i="19"/>
  <c r="AN20" i="19"/>
  <c r="AV20" i="19"/>
  <c r="BD20" i="19"/>
  <c r="BL20" i="19"/>
  <c r="BT20" i="19"/>
  <c r="CB20" i="19"/>
  <c r="CJ20" i="19"/>
  <c r="CR20" i="19"/>
  <c r="CZ20" i="19"/>
  <c r="DH20" i="19"/>
  <c r="DP20" i="19"/>
  <c r="DX20" i="19"/>
  <c r="AG20" i="19"/>
  <c r="AW20" i="19"/>
  <c r="BM20" i="19"/>
  <c r="BU20" i="19"/>
  <c r="CC20" i="19"/>
  <c r="CK20" i="19"/>
  <c r="CS20" i="19"/>
  <c r="DA20" i="19"/>
  <c r="DI20" i="19"/>
  <c r="DQ20" i="19"/>
  <c r="DY20" i="19"/>
  <c r="AO20" i="19"/>
  <c r="J20" i="19"/>
  <c r="Z20" i="19"/>
  <c r="AX20" i="19"/>
  <c r="BN20" i="19"/>
  <c r="CD20" i="19"/>
  <c r="CT20" i="19"/>
  <c r="DB20" i="19"/>
  <c r="DJ20" i="19"/>
  <c r="DR20" i="19"/>
  <c r="Q20" i="19"/>
  <c r="K20" i="19"/>
  <c r="S20" i="19"/>
  <c r="AA20" i="19"/>
  <c r="AI20" i="19"/>
  <c r="AQ20" i="19"/>
  <c r="AY20" i="19"/>
  <c r="BG20" i="19"/>
  <c r="BO20" i="19"/>
  <c r="BW20" i="19"/>
  <c r="CE20" i="19"/>
  <c r="CM20" i="19"/>
  <c r="CU20" i="19"/>
  <c r="DC20" i="19"/>
  <c r="DK20" i="19"/>
  <c r="DS20" i="19"/>
  <c r="T20" i="19"/>
  <c r="BH20" i="19"/>
  <c r="DT20" i="19"/>
  <c r="AR20" i="19"/>
  <c r="L5" i="19"/>
  <c r="DE5" i="24" l="1"/>
  <c r="DD17" i="24"/>
  <c r="DD14" i="24" s="1"/>
  <c r="DE5" i="22"/>
  <c r="DD17" i="22"/>
  <c r="DD14" i="22" s="1"/>
  <c r="DC20" i="21"/>
  <c r="AU115" i="19"/>
  <c r="DE5" i="21"/>
  <c r="DD25" i="21"/>
  <c r="DD19" i="21" s="1"/>
  <c r="L82" i="19"/>
  <c r="L103" i="19"/>
  <c r="AV82" i="19"/>
  <c r="AV103" i="19"/>
  <c r="AV115" i="19" s="1"/>
  <c r="DK130" i="29"/>
  <c r="DK127" i="29"/>
  <c r="DK129" i="29"/>
  <c r="DK124" i="29"/>
  <c r="DK128" i="29"/>
  <c r="DK123" i="29"/>
  <c r="DK121" i="29"/>
  <c r="DK116" i="29"/>
  <c r="DK122" i="29"/>
  <c r="DK117" i="29"/>
  <c r="DK120" i="29"/>
  <c r="DK118" i="29"/>
  <c r="DK126" i="29"/>
  <c r="DK115" i="29"/>
  <c r="DK110" i="29"/>
  <c r="DK112" i="29"/>
  <c r="DK111" i="29"/>
  <c r="DK104" i="29"/>
  <c r="DK105" i="29"/>
  <c r="DK114" i="29"/>
  <c r="DK108" i="29"/>
  <c r="DK106" i="29"/>
  <c r="DK109" i="29"/>
  <c r="DK102" i="29"/>
  <c r="DK103" i="29"/>
  <c r="DJ79" i="29"/>
  <c r="CD77" i="29"/>
  <c r="DJ81" i="29"/>
  <c r="DJ78" i="29"/>
  <c r="DK80" i="29"/>
  <c r="DK19" i="29"/>
  <c r="DL5" i="29"/>
  <c r="DL73" i="29" s="1"/>
  <c r="AV43" i="19"/>
  <c r="AV55" i="19"/>
  <c r="L43" i="19"/>
  <c r="L41" i="19" s="1"/>
  <c r="L55" i="19"/>
  <c r="L53" i="19" s="1"/>
  <c r="AW5" i="19"/>
  <c r="BP42" i="19"/>
  <c r="M5" i="19"/>
  <c r="DF5" i="24" l="1"/>
  <c r="DE17" i="24"/>
  <c r="DE14" i="24" s="1"/>
  <c r="DF5" i="22"/>
  <c r="DE17" i="22"/>
  <c r="DE14" i="22" s="1"/>
  <c r="DD20" i="21"/>
  <c r="L83" i="19"/>
  <c r="L115" i="19"/>
  <c r="DF5" i="21"/>
  <c r="DE25" i="21"/>
  <c r="DE19" i="21" s="1"/>
  <c r="M82" i="19"/>
  <c r="M83" i="19" s="1"/>
  <c r="M103" i="19"/>
  <c r="M115" i="19" s="1"/>
  <c r="AW82" i="19"/>
  <c r="AW103" i="19"/>
  <c r="AW115" i="19" s="1"/>
  <c r="DL129" i="29"/>
  <c r="DL122" i="29"/>
  <c r="DL124" i="29"/>
  <c r="DL130" i="29"/>
  <c r="DL128" i="29"/>
  <c r="DL127" i="29"/>
  <c r="DL123" i="29"/>
  <c r="DL121" i="29"/>
  <c r="DL117" i="29"/>
  <c r="DL120" i="29"/>
  <c r="DL118" i="29"/>
  <c r="DL126" i="29"/>
  <c r="DL115" i="29"/>
  <c r="DL110" i="29"/>
  <c r="DL116" i="29"/>
  <c r="DL112" i="29"/>
  <c r="DL114" i="29"/>
  <c r="DL105" i="29"/>
  <c r="DL108" i="29"/>
  <c r="DL106" i="29"/>
  <c r="DL111" i="29"/>
  <c r="DL109" i="29"/>
  <c r="DL102" i="29"/>
  <c r="DL104" i="29"/>
  <c r="DL103" i="29"/>
  <c r="DK81" i="29"/>
  <c r="DK78" i="29"/>
  <c r="CE77" i="29"/>
  <c r="DK79" i="29"/>
  <c r="DL80" i="29"/>
  <c r="DL19" i="29"/>
  <c r="DM5" i="29"/>
  <c r="DM73" i="29" s="1"/>
  <c r="AW55" i="19"/>
  <c r="AW43" i="19"/>
  <c r="M43" i="19"/>
  <c r="M41" i="19" s="1"/>
  <c r="M55" i="19"/>
  <c r="M53" i="19" s="1"/>
  <c r="AX5" i="19"/>
  <c r="BQ42" i="19"/>
  <c r="N5" i="19"/>
  <c r="DG5" i="24" l="1"/>
  <c r="DF17" i="24"/>
  <c r="DF14" i="24" s="1"/>
  <c r="DG5" i="22"/>
  <c r="DF17" i="22"/>
  <c r="DF14" i="22" s="1"/>
  <c r="DE20" i="21"/>
  <c r="DG5" i="21"/>
  <c r="DF25" i="21"/>
  <c r="DF19" i="21" s="1"/>
  <c r="N82" i="19"/>
  <c r="N103" i="19"/>
  <c r="AX82" i="19"/>
  <c r="AX103" i="19"/>
  <c r="DM124" i="29"/>
  <c r="DM130" i="29"/>
  <c r="DM128" i="29"/>
  <c r="DM123" i="29"/>
  <c r="DM127" i="29"/>
  <c r="DM121" i="29"/>
  <c r="DM115" i="29"/>
  <c r="DM116" i="29"/>
  <c r="DM117" i="29"/>
  <c r="DM122" i="29"/>
  <c r="DM120" i="29"/>
  <c r="DM118" i="29"/>
  <c r="DM126" i="29"/>
  <c r="DM112" i="29"/>
  <c r="DM111" i="29"/>
  <c r="DM114" i="29"/>
  <c r="DM129" i="29"/>
  <c r="DM108" i="29"/>
  <c r="DM106" i="29"/>
  <c r="DM102" i="29"/>
  <c r="DM109" i="29"/>
  <c r="DM104" i="29"/>
  <c r="DM103" i="29"/>
  <c r="DM110" i="29"/>
  <c r="DM105" i="29"/>
  <c r="DL78" i="29"/>
  <c r="DL79" i="29"/>
  <c r="CF77" i="29"/>
  <c r="DL81" i="29"/>
  <c r="DM80" i="29"/>
  <c r="DM19" i="29"/>
  <c r="DN5" i="29"/>
  <c r="DN73" i="29" s="1"/>
  <c r="AX55" i="19"/>
  <c r="AX43" i="19"/>
  <c r="N43" i="19"/>
  <c r="N41" i="19" s="1"/>
  <c r="N55" i="19"/>
  <c r="N53" i="19" s="1"/>
  <c r="AY5" i="19"/>
  <c r="BR42" i="19"/>
  <c r="O5" i="19"/>
  <c r="DH5" i="24" l="1"/>
  <c r="DG17" i="24"/>
  <c r="DG14" i="24" s="1"/>
  <c r="DH5" i="22"/>
  <c r="DG17" i="22"/>
  <c r="DG14" i="22" s="1"/>
  <c r="DF20" i="21"/>
  <c r="AX115" i="19"/>
  <c r="N115" i="19"/>
  <c r="N83" i="19"/>
  <c r="DH5" i="21"/>
  <c r="DG25" i="21"/>
  <c r="DG19" i="21" s="1"/>
  <c r="O82" i="19"/>
  <c r="O83" i="19" s="1"/>
  <c r="O103" i="19"/>
  <c r="O115" i="19" s="1"/>
  <c r="AY82" i="19"/>
  <c r="AY103" i="19"/>
  <c r="AY115" i="19" s="1"/>
  <c r="DN133" i="29"/>
  <c r="DN128" i="29"/>
  <c r="DN124" i="29"/>
  <c r="DN135" i="29"/>
  <c r="DN132" i="29"/>
  <c r="DN130" i="29"/>
  <c r="DN123" i="29"/>
  <c r="DN126" i="29"/>
  <c r="DN129" i="29"/>
  <c r="DN127" i="29"/>
  <c r="DN116" i="29"/>
  <c r="DN117" i="29"/>
  <c r="DN122" i="29"/>
  <c r="DN120" i="29"/>
  <c r="DN118" i="29"/>
  <c r="DN136" i="29"/>
  <c r="DN134" i="29"/>
  <c r="DN112" i="29"/>
  <c r="DN121" i="29"/>
  <c r="DN111" i="29"/>
  <c r="DN114" i="29"/>
  <c r="DN110" i="29"/>
  <c r="DN102" i="29"/>
  <c r="DN109" i="29"/>
  <c r="DN103" i="29"/>
  <c r="DN104" i="29"/>
  <c r="DN108" i="29"/>
  <c r="DN105" i="29"/>
  <c r="DN115" i="29"/>
  <c r="DN106" i="29"/>
  <c r="DM79" i="29"/>
  <c r="DM78" i="29"/>
  <c r="DM81" i="29"/>
  <c r="DN80" i="29"/>
  <c r="DO5" i="29"/>
  <c r="DO73" i="29" s="1"/>
  <c r="DN19" i="29"/>
  <c r="CG77" i="29"/>
  <c r="AY43" i="19"/>
  <c r="AY55" i="19"/>
  <c r="O43" i="19"/>
  <c r="O41" i="19" s="1"/>
  <c r="O55" i="19"/>
  <c r="O53" i="19" s="1"/>
  <c r="AZ5" i="19"/>
  <c r="BS42" i="19"/>
  <c r="P5" i="19"/>
  <c r="DI5" i="24" l="1"/>
  <c r="DH17" i="24"/>
  <c r="DH14" i="24" s="1"/>
  <c r="DI5" i="22"/>
  <c r="DH17" i="22"/>
  <c r="DH14" i="22" s="1"/>
  <c r="DG20" i="21"/>
  <c r="DI5" i="21"/>
  <c r="DH25" i="21"/>
  <c r="DH19" i="21" s="1"/>
  <c r="P82" i="19"/>
  <c r="P83" i="19" s="1"/>
  <c r="P103" i="19"/>
  <c r="P115" i="19" s="1"/>
  <c r="AZ82" i="19"/>
  <c r="AZ103" i="19"/>
  <c r="AZ115" i="19" s="1"/>
  <c r="DO136" i="29"/>
  <c r="DO133" i="29"/>
  <c r="DO129" i="29"/>
  <c r="DO134" i="29"/>
  <c r="DO135" i="29"/>
  <c r="DO132" i="29"/>
  <c r="DO130" i="29"/>
  <c r="DO128" i="29"/>
  <c r="DO123" i="29"/>
  <c r="DO126" i="29"/>
  <c r="DO127" i="29"/>
  <c r="DO117" i="29"/>
  <c r="DO124" i="29"/>
  <c r="DO122" i="29"/>
  <c r="DO120" i="29"/>
  <c r="DO118" i="29"/>
  <c r="DO121" i="29"/>
  <c r="DO116" i="29"/>
  <c r="DO111" i="29"/>
  <c r="DO114" i="29"/>
  <c r="DO115" i="29"/>
  <c r="DO102" i="29"/>
  <c r="DO109" i="29"/>
  <c r="DO103" i="29"/>
  <c r="DO104" i="29"/>
  <c r="DO105" i="29"/>
  <c r="DO112" i="29"/>
  <c r="DO108" i="29"/>
  <c r="DO110" i="29"/>
  <c r="DO106" i="29"/>
  <c r="DN81" i="29"/>
  <c r="DN78" i="29"/>
  <c r="CH77" i="29"/>
  <c r="DO80" i="29"/>
  <c r="DO19" i="29"/>
  <c r="DP5" i="29"/>
  <c r="DP73" i="29" s="1"/>
  <c r="DN79" i="29"/>
  <c r="AZ43" i="19"/>
  <c r="AZ55" i="19"/>
  <c r="P43" i="19"/>
  <c r="P41" i="19" s="1"/>
  <c r="P55" i="19"/>
  <c r="P53" i="19" s="1"/>
  <c r="BA5" i="19"/>
  <c r="BT42" i="19"/>
  <c r="Q5" i="19"/>
  <c r="DJ5" i="24" l="1"/>
  <c r="DI17" i="24"/>
  <c r="DI14" i="24" s="1"/>
  <c r="DJ5" i="22"/>
  <c r="DI17" i="22"/>
  <c r="DI14" i="22" s="1"/>
  <c r="DH20" i="21"/>
  <c r="DJ5" i="21"/>
  <c r="DI25" i="21"/>
  <c r="DI19" i="21" s="1"/>
  <c r="BA82" i="19"/>
  <c r="BA103" i="19"/>
  <c r="BA115" i="19" s="1"/>
  <c r="Q82" i="19"/>
  <c r="Q83" i="19" s="1"/>
  <c r="Q103" i="19"/>
  <c r="Q115" i="19" s="1"/>
  <c r="DP136" i="29"/>
  <c r="DP135" i="29"/>
  <c r="DP133" i="29"/>
  <c r="DP128" i="29"/>
  <c r="DP132" i="29"/>
  <c r="DP130" i="29"/>
  <c r="DP126" i="29"/>
  <c r="DP127" i="29"/>
  <c r="DP122" i="29"/>
  <c r="DP134" i="29"/>
  <c r="DP124" i="29"/>
  <c r="DP123" i="29"/>
  <c r="DP120" i="29"/>
  <c r="DP118" i="29"/>
  <c r="DP121" i="29"/>
  <c r="DP129" i="29"/>
  <c r="DP116" i="29"/>
  <c r="DP111" i="29"/>
  <c r="DP114" i="29"/>
  <c r="DP110" i="29"/>
  <c r="DP115" i="29"/>
  <c r="DP117" i="29"/>
  <c r="DP112" i="29"/>
  <c r="DP102" i="29"/>
  <c r="DP109" i="29"/>
  <c r="DP103" i="29"/>
  <c r="DP104" i="29"/>
  <c r="DP105" i="29"/>
  <c r="DP108" i="29"/>
  <c r="DP106" i="29"/>
  <c r="DO81" i="29"/>
  <c r="DO79" i="29"/>
  <c r="DO78" i="29"/>
  <c r="DP80" i="29"/>
  <c r="DQ5" i="29"/>
  <c r="DQ73" i="29" s="1"/>
  <c r="DP19" i="29"/>
  <c r="CI77" i="29"/>
  <c r="BA43" i="19"/>
  <c r="BA55" i="19"/>
  <c r="Q55" i="19"/>
  <c r="Q53" i="19" s="1"/>
  <c r="Q43" i="19"/>
  <c r="Q41" i="19" s="1"/>
  <c r="BB5" i="19"/>
  <c r="BU42" i="19"/>
  <c r="R5" i="19"/>
  <c r="DK5" i="24" l="1"/>
  <c r="DJ17" i="24"/>
  <c r="DJ14" i="24" s="1"/>
  <c r="DK5" i="22"/>
  <c r="DJ17" i="22"/>
  <c r="DJ14" i="22" s="1"/>
  <c r="DI20" i="21"/>
  <c r="DK5" i="21"/>
  <c r="DJ25" i="21"/>
  <c r="DJ19" i="21" s="1"/>
  <c r="R82" i="19"/>
  <c r="R83" i="19" s="1"/>
  <c r="R103" i="19"/>
  <c r="R115" i="19" s="1"/>
  <c r="BB82" i="19"/>
  <c r="BB103" i="19"/>
  <c r="BB115" i="19" s="1"/>
  <c r="DQ136" i="29"/>
  <c r="DQ128" i="29"/>
  <c r="DQ129" i="29"/>
  <c r="DQ135" i="29"/>
  <c r="DQ132" i="29"/>
  <c r="DQ130" i="29"/>
  <c r="DQ123" i="29"/>
  <c r="DQ126" i="29"/>
  <c r="DQ127" i="29"/>
  <c r="DQ122" i="29"/>
  <c r="DQ133" i="29"/>
  <c r="DQ134" i="29"/>
  <c r="DQ121" i="29"/>
  <c r="DQ124" i="29"/>
  <c r="DQ118" i="29"/>
  <c r="DQ111" i="29"/>
  <c r="DQ114" i="29"/>
  <c r="DQ110" i="29"/>
  <c r="DQ115" i="29"/>
  <c r="DQ120" i="29"/>
  <c r="DQ117" i="29"/>
  <c r="DQ112" i="29"/>
  <c r="DQ102" i="29"/>
  <c r="DQ109" i="29"/>
  <c r="DQ103" i="29"/>
  <c r="DQ104" i="29"/>
  <c r="DQ105" i="29"/>
  <c r="DQ108" i="29"/>
  <c r="DQ106" i="29"/>
  <c r="DQ116" i="29"/>
  <c r="DP81" i="29"/>
  <c r="DQ80" i="29"/>
  <c r="DR5" i="29"/>
  <c r="DR73" i="29" s="1"/>
  <c r="DQ19" i="29"/>
  <c r="CJ77" i="29"/>
  <c r="DP79" i="29"/>
  <c r="DP78" i="29"/>
  <c r="BB43" i="19"/>
  <c r="BB55" i="19"/>
  <c r="R43" i="19"/>
  <c r="R41" i="19" s="1"/>
  <c r="R55" i="19"/>
  <c r="R53" i="19" s="1"/>
  <c r="BC5" i="19"/>
  <c r="BV42" i="19"/>
  <c r="S5" i="19"/>
  <c r="DL5" i="24" l="1"/>
  <c r="DK17" i="24"/>
  <c r="DK14" i="24" s="1"/>
  <c r="DL5" i="22"/>
  <c r="DK17" i="22"/>
  <c r="DK14" i="22" s="1"/>
  <c r="DJ20" i="21"/>
  <c r="DL5" i="21"/>
  <c r="DK25" i="21"/>
  <c r="DK19" i="21" s="1"/>
  <c r="S82" i="19"/>
  <c r="S83" i="19" s="1"/>
  <c r="S103" i="19"/>
  <c r="S115" i="19" s="1"/>
  <c r="BC82" i="19"/>
  <c r="BC103" i="19"/>
  <c r="BC115" i="19" s="1"/>
  <c r="DR136" i="29"/>
  <c r="DR129" i="29"/>
  <c r="DR132" i="29"/>
  <c r="DR130" i="29"/>
  <c r="DR135" i="29"/>
  <c r="DR134" i="29"/>
  <c r="DR133" i="29"/>
  <c r="DR126" i="29"/>
  <c r="DR128" i="29"/>
  <c r="DR127" i="29"/>
  <c r="DR122" i="29"/>
  <c r="DR124" i="29"/>
  <c r="DR121" i="29"/>
  <c r="DR117" i="29"/>
  <c r="DR120" i="29"/>
  <c r="DR118" i="29"/>
  <c r="DR114" i="29"/>
  <c r="DR110" i="29"/>
  <c r="DR115" i="29"/>
  <c r="DR123" i="29"/>
  <c r="DR112" i="29"/>
  <c r="DR116" i="29"/>
  <c r="DR109" i="29"/>
  <c r="DR103" i="29"/>
  <c r="DR104" i="29"/>
  <c r="DR105" i="29"/>
  <c r="DR111" i="29"/>
  <c r="DR108" i="29"/>
  <c r="DR106" i="29"/>
  <c r="DR102" i="29"/>
  <c r="DQ79" i="29"/>
  <c r="DQ81" i="29"/>
  <c r="CK77" i="29"/>
  <c r="DR80" i="29"/>
  <c r="DS5" i="29"/>
  <c r="DS73" i="29" s="1"/>
  <c r="DR19" i="29"/>
  <c r="DQ78" i="29"/>
  <c r="BC43" i="19"/>
  <c r="BC55" i="19"/>
  <c r="S55" i="19"/>
  <c r="S53" i="19" s="1"/>
  <c r="S43" i="19"/>
  <c r="S41" i="19" s="1"/>
  <c r="BD5" i="19"/>
  <c r="BW42" i="19"/>
  <c r="T5" i="19"/>
  <c r="DM5" i="24" l="1"/>
  <c r="DL17" i="24"/>
  <c r="DL14" i="24" s="1"/>
  <c r="DM5" i="22"/>
  <c r="DL17" i="22"/>
  <c r="DL14" i="22" s="1"/>
  <c r="DK20" i="21"/>
  <c r="DM5" i="21"/>
  <c r="DL25" i="21"/>
  <c r="DL19" i="21" s="1"/>
  <c r="T82" i="19"/>
  <c r="T83" i="19" s="1"/>
  <c r="T103" i="19"/>
  <c r="T115" i="19" s="1"/>
  <c r="BD82" i="19"/>
  <c r="BD103" i="19"/>
  <c r="BD115" i="19" s="1"/>
  <c r="DS135" i="29"/>
  <c r="DS132" i="29"/>
  <c r="DS130" i="29"/>
  <c r="DS134" i="29"/>
  <c r="DS128" i="29"/>
  <c r="DS127" i="29"/>
  <c r="DS133" i="29"/>
  <c r="DS124" i="29"/>
  <c r="DS136" i="29"/>
  <c r="DS129" i="29"/>
  <c r="DS122" i="29"/>
  <c r="DS121" i="29"/>
  <c r="DS126" i="29"/>
  <c r="DS116" i="29"/>
  <c r="DS117" i="29"/>
  <c r="DS120" i="29"/>
  <c r="DS118" i="29"/>
  <c r="DS123" i="29"/>
  <c r="DS110" i="29"/>
  <c r="DS115" i="29"/>
  <c r="DS112" i="29"/>
  <c r="DS111" i="29"/>
  <c r="DS104" i="29"/>
  <c r="DS114" i="29"/>
  <c r="DS105" i="29"/>
  <c r="DS108" i="29"/>
  <c r="DS106" i="29"/>
  <c r="DS103" i="29"/>
  <c r="DS109" i="29"/>
  <c r="DS102" i="29"/>
  <c r="DS80" i="29"/>
  <c r="DS19" i="29"/>
  <c r="DT5" i="29"/>
  <c r="DT73" i="29" s="1"/>
  <c r="DR78" i="29"/>
  <c r="CL77" i="29"/>
  <c r="DR81" i="29"/>
  <c r="DR79" i="29"/>
  <c r="BD43" i="19"/>
  <c r="BD55" i="19"/>
  <c r="T43" i="19"/>
  <c r="T41" i="19" s="1"/>
  <c r="T55" i="19"/>
  <c r="T53" i="19" s="1"/>
  <c r="BE5" i="19"/>
  <c r="BX42" i="19"/>
  <c r="U5" i="19"/>
  <c r="DN5" i="24" l="1"/>
  <c r="DM17" i="24"/>
  <c r="DM14" i="24" s="1"/>
  <c r="DN5" i="22"/>
  <c r="DM17" i="22"/>
  <c r="DM14" i="22" s="1"/>
  <c r="DL20" i="21"/>
  <c r="DN5" i="21"/>
  <c r="DM25" i="21"/>
  <c r="DM19" i="21" s="1"/>
  <c r="U82" i="19"/>
  <c r="U83" i="19" s="1"/>
  <c r="U103" i="19"/>
  <c r="U115" i="19" s="1"/>
  <c r="BE82" i="19"/>
  <c r="BE103" i="19"/>
  <c r="BE115" i="19" s="1"/>
  <c r="DT135" i="29"/>
  <c r="DT134" i="29"/>
  <c r="DT136" i="29"/>
  <c r="DT122" i="29"/>
  <c r="DT133" i="29"/>
  <c r="DT124" i="29"/>
  <c r="DT129" i="29"/>
  <c r="DT132" i="29"/>
  <c r="DT128" i="29"/>
  <c r="DT121" i="29"/>
  <c r="DT126" i="29"/>
  <c r="DT130" i="29"/>
  <c r="DT117" i="29"/>
  <c r="DT120" i="29"/>
  <c r="DT118" i="29"/>
  <c r="DT123" i="29"/>
  <c r="DT110" i="29"/>
  <c r="DT115" i="29"/>
  <c r="DT127" i="29"/>
  <c r="DT112" i="29"/>
  <c r="DT116" i="29"/>
  <c r="DT111" i="29"/>
  <c r="DT114" i="29"/>
  <c r="DT105" i="29"/>
  <c r="DT108" i="29"/>
  <c r="DT106" i="29"/>
  <c r="DT104" i="29"/>
  <c r="DT103" i="29"/>
  <c r="DT102" i="29"/>
  <c r="DT109" i="29"/>
  <c r="DS79" i="29"/>
  <c r="DS81" i="29"/>
  <c r="DS78" i="29"/>
  <c r="CM77" i="29"/>
  <c r="DT80" i="29"/>
  <c r="DT19" i="29"/>
  <c r="DU5" i="29"/>
  <c r="DU73" i="29" s="1"/>
  <c r="BE43" i="19"/>
  <c r="BE55" i="19"/>
  <c r="U43" i="19"/>
  <c r="U41" i="19" s="1"/>
  <c r="U55" i="19"/>
  <c r="U53" i="19" s="1"/>
  <c r="BF5" i="19"/>
  <c r="BY42" i="19"/>
  <c r="V5" i="19"/>
  <c r="DO5" i="24" l="1"/>
  <c r="DN17" i="24"/>
  <c r="DN14" i="24" s="1"/>
  <c r="DO5" i="22"/>
  <c r="DN17" i="22"/>
  <c r="DN14" i="22" s="1"/>
  <c r="DM20" i="21"/>
  <c r="DO5" i="21"/>
  <c r="DN25" i="21"/>
  <c r="DN19" i="21" s="1"/>
  <c r="BF82" i="19"/>
  <c r="BF103" i="19"/>
  <c r="V82" i="19"/>
  <c r="V103" i="19"/>
  <c r="DU136" i="29"/>
  <c r="DU135" i="29"/>
  <c r="DU134" i="29"/>
  <c r="DU133" i="29"/>
  <c r="DU132" i="29"/>
  <c r="DU124" i="29"/>
  <c r="DU129" i="29"/>
  <c r="DU123" i="29"/>
  <c r="DU130" i="29"/>
  <c r="DU128" i="29"/>
  <c r="DU127" i="29"/>
  <c r="DU121" i="29"/>
  <c r="DU115" i="29"/>
  <c r="DU126" i="29"/>
  <c r="DU116" i="29"/>
  <c r="DU117" i="29"/>
  <c r="DU120" i="29"/>
  <c r="DU118" i="29"/>
  <c r="DU122" i="29"/>
  <c r="DU112" i="29"/>
  <c r="DU111" i="29"/>
  <c r="DU114" i="29"/>
  <c r="DU108" i="29"/>
  <c r="DU106" i="29"/>
  <c r="DU102" i="29"/>
  <c r="DU110" i="29"/>
  <c r="DU109" i="29"/>
  <c r="DU104" i="29"/>
  <c r="DU103" i="29"/>
  <c r="DU105" i="29"/>
  <c r="DU80" i="29"/>
  <c r="DU19" i="29"/>
  <c r="DV5" i="29"/>
  <c r="DV73" i="29" s="1"/>
  <c r="DT79" i="29"/>
  <c r="DT78" i="29"/>
  <c r="DT81" i="29"/>
  <c r="CN77" i="29"/>
  <c r="V43" i="19"/>
  <c r="V41" i="19" s="1"/>
  <c r="V55" i="19"/>
  <c r="V53" i="19" s="1"/>
  <c r="BF55" i="19"/>
  <c r="BF43" i="19"/>
  <c r="BG5" i="19"/>
  <c r="BZ42" i="19"/>
  <c r="W5" i="19"/>
  <c r="DP5" i="24" l="1"/>
  <c r="DO17" i="24"/>
  <c r="DO14" i="24" s="1"/>
  <c r="DP5" i="22"/>
  <c r="DO17" i="22"/>
  <c r="DO14" i="22" s="1"/>
  <c r="DN20" i="21"/>
  <c r="V83" i="19"/>
  <c r="DP5" i="21"/>
  <c r="DO25" i="21"/>
  <c r="DO19" i="21" s="1"/>
  <c r="BG82" i="19"/>
  <c r="BG103" i="19"/>
  <c r="BG115" i="19" s="1"/>
  <c r="W82" i="19"/>
  <c r="W103" i="19"/>
  <c r="W115" i="19" s="1"/>
  <c r="DV136" i="29"/>
  <c r="DV133" i="29"/>
  <c r="DV128" i="29"/>
  <c r="DV124" i="29"/>
  <c r="DV129" i="29"/>
  <c r="DV123" i="29"/>
  <c r="DV134" i="29"/>
  <c r="DV126" i="29"/>
  <c r="DV132" i="29"/>
  <c r="DV116" i="29"/>
  <c r="DV117" i="29"/>
  <c r="DV130" i="29"/>
  <c r="DV120" i="29"/>
  <c r="DV118" i="29"/>
  <c r="DV127" i="29"/>
  <c r="DV122" i="29"/>
  <c r="DV115" i="29"/>
  <c r="DV112" i="29"/>
  <c r="DV135" i="29"/>
  <c r="DV121" i="29"/>
  <c r="DV111" i="29"/>
  <c r="DV114" i="29"/>
  <c r="DV110" i="29"/>
  <c r="DV102" i="29"/>
  <c r="DV109" i="29"/>
  <c r="DV103" i="29"/>
  <c r="DV104" i="29"/>
  <c r="DV108" i="29"/>
  <c r="DV105" i="29"/>
  <c r="DV106" i="29"/>
  <c r="DU79" i="29"/>
  <c r="CO77" i="29"/>
  <c r="DV80" i="29"/>
  <c r="DW5" i="29"/>
  <c r="DW73" i="29" s="1"/>
  <c r="DV19" i="29"/>
  <c r="DU81" i="29"/>
  <c r="DU78" i="29"/>
  <c r="BG43" i="19"/>
  <c r="BG55" i="19"/>
  <c r="W43" i="19"/>
  <c r="W41" i="19" s="1"/>
  <c r="W55" i="19"/>
  <c r="W53" i="19" s="1"/>
  <c r="BH5" i="19"/>
  <c r="CA42" i="19"/>
  <c r="X5" i="19"/>
  <c r="W80" i="19" l="1"/>
  <c r="DQ5" i="24"/>
  <c r="DP17" i="24"/>
  <c r="DP14" i="24" s="1"/>
  <c r="DQ5" i="22"/>
  <c r="DP17" i="22"/>
  <c r="DP14" i="22" s="1"/>
  <c r="DO20" i="21"/>
  <c r="DQ5" i="21"/>
  <c r="DP25" i="21"/>
  <c r="DP19" i="21" s="1"/>
  <c r="X82" i="19"/>
  <c r="X103" i="19"/>
  <c r="X115" i="19" s="1"/>
  <c r="BH82" i="19"/>
  <c r="BH103" i="19"/>
  <c r="DW136" i="29"/>
  <c r="DW133" i="29"/>
  <c r="DW129" i="29"/>
  <c r="DW135" i="29"/>
  <c r="DW134" i="29"/>
  <c r="DW123" i="29"/>
  <c r="DW126" i="29"/>
  <c r="DW130" i="29"/>
  <c r="DW127" i="29"/>
  <c r="DW132" i="29"/>
  <c r="DW128" i="29"/>
  <c r="DW117" i="29"/>
  <c r="DW120" i="29"/>
  <c r="DW118" i="29"/>
  <c r="DW122" i="29"/>
  <c r="DW124" i="29"/>
  <c r="DW121" i="29"/>
  <c r="DW109" i="29"/>
  <c r="DW111" i="29"/>
  <c r="DW114" i="29"/>
  <c r="DW116" i="29"/>
  <c r="DW102" i="29"/>
  <c r="DW103" i="29"/>
  <c r="DW110" i="29"/>
  <c r="DW104" i="29"/>
  <c r="DW112" i="29"/>
  <c r="DW105" i="29"/>
  <c r="DW108" i="29"/>
  <c r="DW115" i="29"/>
  <c r="DW106" i="29"/>
  <c r="DV81" i="29"/>
  <c r="DW80" i="29"/>
  <c r="DX5" i="29"/>
  <c r="DX73" i="29" s="1"/>
  <c r="DW19" i="29"/>
  <c r="CP77" i="29"/>
  <c r="DV78" i="29"/>
  <c r="DV79" i="29"/>
  <c r="BH43" i="19"/>
  <c r="BH55" i="19"/>
  <c r="X43" i="19"/>
  <c r="X41" i="19" s="1"/>
  <c r="X55" i="19"/>
  <c r="X53" i="19" s="1"/>
  <c r="BI5" i="19"/>
  <c r="CB42" i="19"/>
  <c r="Y5" i="19"/>
  <c r="X80" i="19" l="1"/>
  <c r="X83" i="19" s="1"/>
  <c r="W83" i="19"/>
  <c r="DR5" i="24"/>
  <c r="DQ17" i="24"/>
  <c r="DQ14" i="24" s="1"/>
  <c r="DR5" i="22"/>
  <c r="DQ17" i="22"/>
  <c r="DQ14" i="22" s="1"/>
  <c r="DP20" i="21"/>
  <c r="BH115" i="19"/>
  <c r="DR5" i="21"/>
  <c r="DQ25" i="21"/>
  <c r="DQ19" i="21" s="1"/>
  <c r="Y82" i="19"/>
  <c r="Y103" i="19"/>
  <c r="Y115" i="19" s="1"/>
  <c r="BI82" i="19"/>
  <c r="BI103" i="19"/>
  <c r="BI115" i="19" s="1"/>
  <c r="DX136" i="29"/>
  <c r="DX135" i="29"/>
  <c r="DX133" i="29"/>
  <c r="DX128" i="29"/>
  <c r="DX132" i="29"/>
  <c r="DX130" i="29"/>
  <c r="DX129" i="29"/>
  <c r="DX123" i="29"/>
  <c r="DX126" i="29"/>
  <c r="DX134" i="29"/>
  <c r="DX127" i="29"/>
  <c r="DX122" i="29"/>
  <c r="DX120" i="29"/>
  <c r="DX118" i="29"/>
  <c r="DX124" i="29"/>
  <c r="DX121" i="29"/>
  <c r="DX111" i="29"/>
  <c r="DX114" i="29"/>
  <c r="DX116" i="29"/>
  <c r="DX117" i="29"/>
  <c r="DX110" i="29"/>
  <c r="DX115" i="29"/>
  <c r="DX112" i="29"/>
  <c r="DX102" i="29"/>
  <c r="DX103" i="29"/>
  <c r="DX109" i="29"/>
  <c r="DX104" i="29"/>
  <c r="DX105" i="29"/>
  <c r="DX108" i="29"/>
  <c r="DX106" i="29"/>
  <c r="DW79" i="29"/>
  <c r="DX80" i="29"/>
  <c r="DY5" i="29"/>
  <c r="DY73" i="29" s="1"/>
  <c r="DX19" i="29"/>
  <c r="DW78" i="29"/>
  <c r="DW81" i="29"/>
  <c r="CQ77" i="29"/>
  <c r="J11" i="29" a="1"/>
  <c r="BJ5" i="19"/>
  <c r="BJ103" i="19" s="1"/>
  <c r="BJ115" i="19" s="1"/>
  <c r="BI43" i="19"/>
  <c r="BI55" i="19"/>
  <c r="Y43" i="19"/>
  <c r="Y41" i="19" s="1"/>
  <c r="Y55" i="19"/>
  <c r="Y53" i="19" s="1"/>
  <c r="CC42" i="19"/>
  <c r="Z5" i="19"/>
  <c r="Y80" i="19" l="1"/>
  <c r="DS5" i="24"/>
  <c r="DR17" i="24"/>
  <c r="DR14" i="24" s="1"/>
  <c r="DS5" i="22"/>
  <c r="DR17" i="22"/>
  <c r="DR14" i="22" s="1"/>
  <c r="DQ20" i="21"/>
  <c r="DS5" i="21"/>
  <c r="DR25" i="21"/>
  <c r="DR19" i="21" s="1"/>
  <c r="Z82" i="19"/>
  <c r="Z103" i="19"/>
  <c r="J10" i="29" a="1"/>
  <c r="DY136" i="29"/>
  <c r="DY128" i="29"/>
  <c r="DY129" i="29"/>
  <c r="DY123" i="29"/>
  <c r="DY133" i="29"/>
  <c r="DY126" i="29"/>
  <c r="DY134" i="29"/>
  <c r="DY127" i="29"/>
  <c r="DY130" i="29"/>
  <c r="DY122" i="29"/>
  <c r="DY132" i="29"/>
  <c r="DY135" i="29"/>
  <c r="DY124" i="29"/>
  <c r="DY121" i="29"/>
  <c r="DY111" i="29"/>
  <c r="DY114" i="29"/>
  <c r="DY116" i="29"/>
  <c r="DY117" i="29"/>
  <c r="DY110" i="29"/>
  <c r="DY120" i="29"/>
  <c r="DY115" i="29"/>
  <c r="DY112" i="29"/>
  <c r="DY102" i="29"/>
  <c r="DY103" i="29"/>
  <c r="DY109" i="29"/>
  <c r="DY104" i="29"/>
  <c r="DY105" i="29"/>
  <c r="DY108" i="29"/>
  <c r="DY106" i="29"/>
  <c r="DY118" i="29"/>
  <c r="J11" i="29"/>
  <c r="DX78" i="29"/>
  <c r="DX79" i="29"/>
  <c r="CR77" i="29"/>
  <c r="DY80" i="29"/>
  <c r="DY19" i="29"/>
  <c r="DX81" i="29"/>
  <c r="BK5" i="19"/>
  <c r="BJ82" i="19"/>
  <c r="Z55" i="19"/>
  <c r="Z53" i="19" s="1"/>
  <c r="Z43" i="19"/>
  <c r="Z41" i="19" s="1"/>
  <c r="BJ43" i="19"/>
  <c r="BJ55" i="19"/>
  <c r="CD42" i="19"/>
  <c r="AA5" i="19"/>
  <c r="Z80" i="19" l="1"/>
  <c r="Z83" i="19" s="1"/>
  <c r="Y83" i="19"/>
  <c r="DT5" i="24"/>
  <c r="DS17" i="24"/>
  <c r="DS14" i="24" s="1"/>
  <c r="DT5" i="22"/>
  <c r="DS17" i="22"/>
  <c r="DS14" i="22" s="1"/>
  <c r="DR20" i="21"/>
  <c r="Z115" i="19"/>
  <c r="DT5" i="21"/>
  <c r="DS25" i="21"/>
  <c r="DS19" i="21" s="1"/>
  <c r="AA82" i="19"/>
  <c r="AA103" i="19"/>
  <c r="AA115" i="19" s="1"/>
  <c r="BK82" i="19"/>
  <c r="BK103" i="19"/>
  <c r="J10" i="29"/>
  <c r="J12" i="29" s="1"/>
  <c r="BK55" i="19"/>
  <c r="BL5" i="19"/>
  <c r="BL55" i="19" s="1"/>
  <c r="BK43" i="19"/>
  <c r="DY81" i="29"/>
  <c r="CS77" i="29"/>
  <c r="DY79" i="29"/>
  <c r="DY78" i="29"/>
  <c r="AA43" i="19"/>
  <c r="AA41" i="19" s="1"/>
  <c r="AA55" i="19"/>
  <c r="AA53" i="19" s="1"/>
  <c r="CE42" i="19"/>
  <c r="AB5" i="19"/>
  <c r="AA80" i="19" l="1"/>
  <c r="DU5" i="24"/>
  <c r="DT17" i="24"/>
  <c r="DT14" i="24" s="1"/>
  <c r="DU5" i="22"/>
  <c r="DT17" i="22"/>
  <c r="DT14" i="22" s="1"/>
  <c r="DS20" i="21"/>
  <c r="BK115" i="19"/>
  <c r="DU5" i="21"/>
  <c r="DT25" i="21"/>
  <c r="DT19" i="21" s="1"/>
  <c r="J23" i="29"/>
  <c r="J25" i="29" s="1"/>
  <c r="J104" i="19"/>
  <c r="BL43" i="19"/>
  <c r="BL82" i="19"/>
  <c r="BL103" i="19"/>
  <c r="BL115" i="19" s="1"/>
  <c r="BM5" i="19"/>
  <c r="BM55" i="19" s="1"/>
  <c r="AB82" i="19"/>
  <c r="AB103" i="19"/>
  <c r="AB115" i="19" s="1"/>
  <c r="CT77" i="29"/>
  <c r="AB43" i="19"/>
  <c r="AB41" i="19" s="1"/>
  <c r="AB55" i="19"/>
  <c r="AB53" i="19" s="1"/>
  <c r="CF42" i="19"/>
  <c r="AC5" i="19"/>
  <c r="AB80" i="19" l="1"/>
  <c r="AB83" i="19" s="1"/>
  <c r="AA83" i="19"/>
  <c r="DV5" i="24"/>
  <c r="DU17" i="24"/>
  <c r="DU14" i="24" s="1"/>
  <c r="DV5" i="22"/>
  <c r="DU17" i="22"/>
  <c r="DU14" i="22" s="1"/>
  <c r="J37" i="29"/>
  <c r="J40" i="29" s="1"/>
  <c r="J47" i="29" s="1"/>
  <c r="J172" i="29" s="1"/>
  <c r="J187" i="29" s="1"/>
  <c r="DT20" i="21"/>
  <c r="J114" i="19"/>
  <c r="J219" i="19" s="1"/>
  <c r="J209" i="19"/>
  <c r="DV5" i="21"/>
  <c r="DU25" i="21"/>
  <c r="DU19" i="21" s="1"/>
  <c r="BM43" i="19"/>
  <c r="BN5" i="19"/>
  <c r="BN82" i="19" s="1"/>
  <c r="BM82" i="19"/>
  <c r="BM103" i="19"/>
  <c r="BM115" i="19" s="1"/>
  <c r="AC82" i="19"/>
  <c r="AC103" i="19"/>
  <c r="AC115" i="19" s="1"/>
  <c r="CU77" i="29"/>
  <c r="AC43" i="19"/>
  <c r="AC41" i="19" s="1"/>
  <c r="AC55" i="19"/>
  <c r="AC53" i="19" s="1"/>
  <c r="CG42" i="19"/>
  <c r="AD5" i="19"/>
  <c r="AC80" i="19" l="1"/>
  <c r="DW5" i="24"/>
  <c r="DV17" i="24"/>
  <c r="DV14" i="24" s="1"/>
  <c r="DW5" i="22"/>
  <c r="DV17" i="22"/>
  <c r="DV14" i="22" s="1"/>
  <c r="J43" i="29"/>
  <c r="J44" i="29"/>
  <c r="AT59" i="29" s="1"/>
  <c r="AT55" i="29"/>
  <c r="J42" i="29"/>
  <c r="J49" i="29" s="1"/>
  <c r="J174" i="29" s="1"/>
  <c r="J41" i="29"/>
  <c r="J48" i="29" s="1"/>
  <c r="J10" i="15"/>
  <c r="DU20" i="21"/>
  <c r="J115" i="19"/>
  <c r="J220" i="19" s="1"/>
  <c r="DW5" i="21"/>
  <c r="DV25" i="21"/>
  <c r="DV19" i="21" s="1"/>
  <c r="BO5" i="19"/>
  <c r="BO82" i="19" s="1"/>
  <c r="BN43" i="19"/>
  <c r="BN103" i="19"/>
  <c r="BN115" i="19" s="1"/>
  <c r="BN55" i="19"/>
  <c r="AD82" i="19"/>
  <c r="AD103" i="19"/>
  <c r="AD115" i="19" s="1"/>
  <c r="J11" i="18"/>
  <c r="J15" i="18" s="1"/>
  <c r="J10" i="21"/>
  <c r="J14" i="21" s="1"/>
  <c r="J28" i="21" s="1"/>
  <c r="J10" i="18"/>
  <c r="J10" i="16"/>
  <c r="J85" i="29"/>
  <c r="J84" i="29"/>
  <c r="J14" i="15"/>
  <c r="J28" i="15" s="1"/>
  <c r="J63" i="29"/>
  <c r="J62" i="29"/>
  <c r="CV77" i="29"/>
  <c r="AD43" i="19"/>
  <c r="AD41" i="19" s="1"/>
  <c r="AD55" i="19"/>
  <c r="AD53" i="19" s="1"/>
  <c r="CH42" i="19"/>
  <c r="AE5" i="19"/>
  <c r="AT56" i="29" l="1"/>
  <c r="J10" i="17"/>
  <c r="J86" i="29"/>
  <c r="J64" i="29"/>
  <c r="J11" i="21"/>
  <c r="J173" i="29"/>
  <c r="J188" i="29" s="1"/>
  <c r="AD80" i="19"/>
  <c r="AC83" i="19"/>
  <c r="J11" i="15"/>
  <c r="J15" i="15" s="1"/>
  <c r="DX5" i="24"/>
  <c r="DW17" i="24"/>
  <c r="DW14" i="24" s="1"/>
  <c r="DX5" i="22"/>
  <c r="DW17" i="22"/>
  <c r="DW14" i="22" s="1"/>
  <c r="J51" i="29"/>
  <c r="J11" i="16"/>
  <c r="J15" i="16" s="1"/>
  <c r="AT57" i="29"/>
  <c r="J50" i="29"/>
  <c r="AT58" i="29"/>
  <c r="J189" i="29"/>
  <c r="BO55" i="19"/>
  <c r="BO43" i="19"/>
  <c r="DV20" i="21"/>
  <c r="BP5" i="19"/>
  <c r="BP82" i="19" s="1"/>
  <c r="BO103" i="19"/>
  <c r="BO115" i="19" s="1"/>
  <c r="DX5" i="21"/>
  <c r="DW25" i="21"/>
  <c r="DW19" i="21" s="1"/>
  <c r="BP103" i="19"/>
  <c r="BP115" i="19" s="1"/>
  <c r="AE82" i="19"/>
  <c r="AE103" i="19"/>
  <c r="AE115" i="19" s="1"/>
  <c r="AT103" i="29"/>
  <c r="J103" i="29"/>
  <c r="AU103" i="29"/>
  <c r="K103" i="29"/>
  <c r="L103" i="29"/>
  <c r="AV103" i="29"/>
  <c r="AW103" i="29"/>
  <c r="M103" i="29"/>
  <c r="N103" i="29"/>
  <c r="AX103" i="29"/>
  <c r="AY103" i="29"/>
  <c r="O103" i="29"/>
  <c r="AZ103" i="29"/>
  <c r="P103" i="29"/>
  <c r="BA103" i="29"/>
  <c r="Q103" i="29"/>
  <c r="R103" i="29"/>
  <c r="BB103" i="29"/>
  <c r="S103" i="29"/>
  <c r="BC103" i="29"/>
  <c r="T103" i="29"/>
  <c r="BD103" i="29"/>
  <c r="U103" i="29"/>
  <c r="BE103" i="29"/>
  <c r="V103" i="29"/>
  <c r="W103" i="29"/>
  <c r="X103" i="29"/>
  <c r="Y103" i="29"/>
  <c r="Z103" i="29"/>
  <c r="AA103" i="29"/>
  <c r="AB103" i="29"/>
  <c r="AC103" i="29"/>
  <c r="AD103" i="29"/>
  <c r="AE103" i="29"/>
  <c r="AF103" i="29"/>
  <c r="AG103" i="29"/>
  <c r="AH103" i="29"/>
  <c r="AI103" i="29"/>
  <c r="AJ103" i="29"/>
  <c r="AK103" i="29"/>
  <c r="AL103" i="29"/>
  <c r="AM103" i="29"/>
  <c r="AN103" i="29"/>
  <c r="AO103" i="29"/>
  <c r="AP103" i="29"/>
  <c r="AQ103" i="29"/>
  <c r="AR103" i="29"/>
  <c r="AS103" i="29"/>
  <c r="AT102" i="29"/>
  <c r="J102" i="29"/>
  <c r="AU102" i="29"/>
  <c r="K102" i="29"/>
  <c r="L102" i="29"/>
  <c r="AV102" i="29"/>
  <c r="AW102" i="29"/>
  <c r="M102" i="29"/>
  <c r="N102" i="29"/>
  <c r="AX102" i="29"/>
  <c r="O102" i="29"/>
  <c r="AY102" i="29"/>
  <c r="P102" i="29"/>
  <c r="AZ102" i="29"/>
  <c r="Q102" i="29"/>
  <c r="BA102" i="29"/>
  <c r="R102" i="29"/>
  <c r="BB102" i="29"/>
  <c r="BC102" i="29"/>
  <c r="S102" i="29"/>
  <c r="T102" i="29"/>
  <c r="BD102" i="29"/>
  <c r="U102" i="29"/>
  <c r="BE102" i="29"/>
  <c r="V102" i="29"/>
  <c r="W102" i="29"/>
  <c r="X102" i="29"/>
  <c r="Y102" i="29"/>
  <c r="Z102" i="29"/>
  <c r="AA102" i="29"/>
  <c r="AB102" i="29"/>
  <c r="AC102" i="29"/>
  <c r="AD102" i="29"/>
  <c r="AE102" i="29"/>
  <c r="AF102" i="29"/>
  <c r="AG102" i="29"/>
  <c r="AH102" i="29"/>
  <c r="AI102" i="29"/>
  <c r="AJ102" i="29"/>
  <c r="AK102" i="29"/>
  <c r="AL102" i="29"/>
  <c r="AM102" i="29"/>
  <c r="AN102" i="29"/>
  <c r="AO102" i="29"/>
  <c r="AP102" i="29"/>
  <c r="AQ102" i="29"/>
  <c r="AR102" i="29"/>
  <c r="AS102" i="29"/>
  <c r="J104" i="29"/>
  <c r="AT104" i="29"/>
  <c r="K104" i="29"/>
  <c r="AU104" i="29"/>
  <c r="AV104" i="29"/>
  <c r="L104" i="29"/>
  <c r="AW104" i="29"/>
  <c r="M104" i="29"/>
  <c r="N104" i="29"/>
  <c r="AX104" i="29"/>
  <c r="AY104" i="29"/>
  <c r="O104" i="29"/>
  <c r="P104" i="29"/>
  <c r="AZ104" i="29"/>
  <c r="BA104" i="29"/>
  <c r="Q104" i="29"/>
  <c r="R104" i="29"/>
  <c r="BB104" i="29"/>
  <c r="S104" i="29"/>
  <c r="BC104" i="29"/>
  <c r="BD104" i="29"/>
  <c r="T104" i="29"/>
  <c r="BE104" i="29"/>
  <c r="U104" i="29"/>
  <c r="V104" i="29"/>
  <c r="W104" i="29"/>
  <c r="X104" i="29"/>
  <c r="Y104" i="29"/>
  <c r="Z104" i="29"/>
  <c r="AA104" i="29"/>
  <c r="AB104" i="29"/>
  <c r="AC104" i="29"/>
  <c r="AD104" i="29"/>
  <c r="AE104" i="29"/>
  <c r="AF104" i="29"/>
  <c r="AG104" i="29"/>
  <c r="AH104" i="29"/>
  <c r="AI104" i="29"/>
  <c r="AJ104" i="29"/>
  <c r="AK104" i="29"/>
  <c r="AL104" i="29"/>
  <c r="AM104" i="29"/>
  <c r="AN104" i="29"/>
  <c r="AO104" i="29"/>
  <c r="AP104" i="29"/>
  <c r="AQ104" i="29"/>
  <c r="AR104" i="29"/>
  <c r="AS104" i="29"/>
  <c r="CW77" i="29"/>
  <c r="BP43" i="19"/>
  <c r="BP55" i="19"/>
  <c r="AE43" i="19"/>
  <c r="AE41" i="19" s="1"/>
  <c r="AE55" i="19"/>
  <c r="AE53" i="19" s="1"/>
  <c r="CI42" i="19"/>
  <c r="AF5" i="19"/>
  <c r="J175" i="29" l="1"/>
  <c r="J190" i="29" s="1"/>
  <c r="J10" i="22"/>
  <c r="J20" i="22" s="1"/>
  <c r="J22" i="22" s="1"/>
  <c r="J176" i="29"/>
  <c r="J191" i="29" s="1"/>
  <c r="BQ5" i="19"/>
  <c r="AE80" i="19"/>
  <c r="AE83" i="19" s="1"/>
  <c r="AD83" i="19"/>
  <c r="J52" i="29"/>
  <c r="J177" i="29" s="1"/>
  <c r="J88" i="29"/>
  <c r="L106" i="29" s="1"/>
  <c r="J66" i="29"/>
  <c r="DY5" i="24"/>
  <c r="DY17" i="24" s="1"/>
  <c r="DX17" i="24"/>
  <c r="DX14" i="24" s="1"/>
  <c r="DY14" i="24" s="1"/>
  <c r="DY5" i="22"/>
  <c r="DY17" i="22" s="1"/>
  <c r="DX17" i="22"/>
  <c r="DX14" i="22" s="1"/>
  <c r="DY14" i="22" s="1"/>
  <c r="J65" i="29"/>
  <c r="J10" i="24"/>
  <c r="J20" i="24" s="1"/>
  <c r="J87" i="29"/>
  <c r="DW20" i="21"/>
  <c r="DY5" i="21"/>
  <c r="DY25" i="21" s="1"/>
  <c r="DX25" i="21"/>
  <c r="DX19" i="21" s="1"/>
  <c r="BQ82" i="19"/>
  <c r="BQ103" i="19"/>
  <c r="BQ115" i="19" s="1"/>
  <c r="AF82" i="19"/>
  <c r="AF103" i="19"/>
  <c r="AF115" i="19" s="1"/>
  <c r="CX77" i="29"/>
  <c r="BQ43" i="19"/>
  <c r="BQ55" i="19"/>
  <c r="AF43" i="19"/>
  <c r="AF41" i="19" s="1"/>
  <c r="AF55" i="19"/>
  <c r="AF53" i="19" s="1"/>
  <c r="CJ42" i="19"/>
  <c r="AG5" i="19"/>
  <c r="BR5" i="19"/>
  <c r="J67" i="29" l="1"/>
  <c r="AB106" i="29"/>
  <c r="AX106" i="29"/>
  <c r="AJ106" i="29"/>
  <c r="N106" i="29"/>
  <c r="AT106" i="29"/>
  <c r="AS106" i="29"/>
  <c r="AV106" i="29"/>
  <c r="AG106" i="29"/>
  <c r="AH106" i="29"/>
  <c r="AQ106" i="29"/>
  <c r="J106" i="29"/>
  <c r="T106" i="29"/>
  <c r="X106" i="29"/>
  <c r="O106" i="29"/>
  <c r="R106" i="29"/>
  <c r="AU106" i="29"/>
  <c r="AN106" i="29"/>
  <c r="P106" i="29"/>
  <c r="AI106" i="29"/>
  <c r="AW106" i="29"/>
  <c r="V106" i="29"/>
  <c r="AK106" i="29"/>
  <c r="AE106" i="29"/>
  <c r="M106" i="29"/>
  <c r="BC106" i="29"/>
  <c r="K106" i="29"/>
  <c r="S106" i="29"/>
  <c r="AF106" i="29"/>
  <c r="Q106" i="29"/>
  <c r="AC106" i="29"/>
  <c r="Y106" i="29"/>
  <c r="BD106" i="29"/>
  <c r="BA106" i="29"/>
  <c r="U106" i="29"/>
  <c r="AM106" i="29"/>
  <c r="AY106" i="29"/>
  <c r="W106" i="29"/>
  <c r="Z106" i="29"/>
  <c r="AR106" i="29"/>
  <c r="J192" i="29"/>
  <c r="I53" i="3" s="1"/>
  <c r="K53" i="3" s="1"/>
  <c r="J48" i="19"/>
  <c r="AF80" i="19"/>
  <c r="AO106" i="29"/>
  <c r="AP106" i="29"/>
  <c r="AA106" i="29"/>
  <c r="BB106" i="29"/>
  <c r="BE106" i="29"/>
  <c r="AZ106" i="29"/>
  <c r="AD106" i="29"/>
  <c r="AL106" i="29"/>
  <c r="DY19" i="21"/>
  <c r="J105" i="29"/>
  <c r="J162" i="29" s="1"/>
  <c r="J163" i="29" s="1"/>
  <c r="N105" i="29"/>
  <c r="BB105" i="29"/>
  <c r="V105" i="29"/>
  <c r="AD105" i="29"/>
  <c r="AL105" i="29"/>
  <c r="J89" i="29"/>
  <c r="J91" i="29" s="1"/>
  <c r="AT105" i="29"/>
  <c r="AX105" i="29"/>
  <c r="R105" i="29"/>
  <c r="W105" i="29"/>
  <c r="AE105" i="29"/>
  <c r="AM105" i="29"/>
  <c r="AW105" i="29"/>
  <c r="K105" i="29"/>
  <c r="K162" i="29" s="1"/>
  <c r="AY105" i="29"/>
  <c r="S105" i="29"/>
  <c r="S162" i="29" s="1"/>
  <c r="X105" i="29"/>
  <c r="AF105" i="29"/>
  <c r="AN105" i="29"/>
  <c r="BA105" i="29"/>
  <c r="AU105" i="29"/>
  <c r="O105" i="29"/>
  <c r="BC105" i="29"/>
  <c r="Y105" i="29"/>
  <c r="AG105" i="29"/>
  <c r="AO105" i="29"/>
  <c r="AB105" i="29"/>
  <c r="AV105" i="29"/>
  <c r="AZ105" i="29"/>
  <c r="BD105" i="29"/>
  <c r="Z105" i="29"/>
  <c r="AH105" i="29"/>
  <c r="AP105" i="29"/>
  <c r="AJ105" i="29"/>
  <c r="L105" i="29"/>
  <c r="L162" i="29" s="1"/>
  <c r="L86" i="19" s="1"/>
  <c r="L99" i="19" s="1"/>
  <c r="P105" i="29"/>
  <c r="P162" i="29" s="1"/>
  <c r="T105" i="29"/>
  <c r="T162" i="29" s="1"/>
  <c r="T86" i="19" s="1"/>
  <c r="T99" i="19" s="1"/>
  <c r="AA105" i="29"/>
  <c r="AI105" i="29"/>
  <c r="AQ105" i="29"/>
  <c r="BE105" i="29"/>
  <c r="M105" i="29"/>
  <c r="Q105" i="29"/>
  <c r="U105" i="29"/>
  <c r="U162" i="29" s="1"/>
  <c r="AC105" i="29"/>
  <c r="AK105" i="29"/>
  <c r="AS105" i="29"/>
  <c r="AR105" i="29"/>
  <c r="N162" i="29"/>
  <c r="N86" i="19" s="1"/>
  <c r="N99" i="19" s="1"/>
  <c r="DX20" i="21"/>
  <c r="DY20" i="21" s="1"/>
  <c r="BR82" i="19"/>
  <c r="BR103" i="19"/>
  <c r="AG82" i="19"/>
  <c r="AG103" i="19"/>
  <c r="AG115" i="19" s="1"/>
  <c r="CY77" i="29"/>
  <c r="BR43" i="19"/>
  <c r="BR55" i="19"/>
  <c r="AG55" i="19"/>
  <c r="AG53" i="19" s="1"/>
  <c r="AG43" i="19"/>
  <c r="AG41" i="19" s="1"/>
  <c r="CK42" i="19"/>
  <c r="AH5" i="19"/>
  <c r="BS5" i="19"/>
  <c r="O162" i="29" l="1"/>
  <c r="O86" i="19" s="1"/>
  <c r="O99" i="19" s="1"/>
  <c r="M162" i="29"/>
  <c r="M54" i="26" s="1"/>
  <c r="R162" i="29"/>
  <c r="R86" i="19" s="1"/>
  <c r="R99" i="19" s="1"/>
  <c r="Q162" i="29"/>
  <c r="Q86" i="19" s="1"/>
  <c r="Q99" i="19" s="1"/>
  <c r="AG80" i="19"/>
  <c r="AG83" i="19" s="1"/>
  <c r="AF83" i="19"/>
  <c r="J54" i="26"/>
  <c r="K86" i="19"/>
  <c r="K99" i="19" s="1"/>
  <c r="K54" i="26"/>
  <c r="U86" i="19"/>
  <c r="U99" i="19" s="1"/>
  <c r="U54" i="26"/>
  <c r="P54" i="26"/>
  <c r="P86" i="19"/>
  <c r="P99" i="19" s="1"/>
  <c r="K163" i="29"/>
  <c r="L163" i="29" s="1"/>
  <c r="S54" i="26"/>
  <c r="S86" i="19"/>
  <c r="S99" i="19" s="1"/>
  <c r="T54" i="26"/>
  <c r="N54" i="26"/>
  <c r="J86" i="19"/>
  <c r="J99" i="19" s="1"/>
  <c r="L54" i="26"/>
  <c r="BS82" i="19"/>
  <c r="BS103" i="19"/>
  <c r="BS115" i="19" s="1"/>
  <c r="AH82" i="19"/>
  <c r="AH103" i="19"/>
  <c r="CZ77" i="29"/>
  <c r="BS43" i="19"/>
  <c r="BS55" i="19"/>
  <c r="AH55" i="19"/>
  <c r="AH53" i="19" s="1"/>
  <c r="AH43" i="19"/>
  <c r="AH41" i="19" s="1"/>
  <c r="CL42" i="19"/>
  <c r="BT5" i="19"/>
  <c r="AI5" i="19"/>
  <c r="M163" i="29" l="1"/>
  <c r="N163" i="29" s="1"/>
  <c r="O163" i="29" s="1"/>
  <c r="P163" i="29" s="1"/>
  <c r="O54" i="26"/>
  <c r="M86" i="19"/>
  <c r="M99" i="19" s="1"/>
  <c r="J204" i="19" s="1"/>
  <c r="R54" i="26"/>
  <c r="Q54" i="26"/>
  <c r="Q163" i="29"/>
  <c r="R163" i="29" s="1"/>
  <c r="S163" i="29" s="1"/>
  <c r="T163" i="29" s="1"/>
  <c r="U163" i="29" s="1"/>
  <c r="AH80" i="19"/>
  <c r="AH83" i="19"/>
  <c r="AI82" i="19"/>
  <c r="AI103" i="19"/>
  <c r="AI115" i="19" s="1"/>
  <c r="BT82" i="19"/>
  <c r="BT103" i="19"/>
  <c r="BT115" i="19" s="1"/>
  <c r="DA77" i="29"/>
  <c r="AI43" i="19"/>
  <c r="AI41" i="19" s="1"/>
  <c r="AI55" i="19"/>
  <c r="AI53" i="19" s="1"/>
  <c r="BT43" i="19"/>
  <c r="BT55" i="19"/>
  <c r="CM42" i="19"/>
  <c r="BU5" i="19"/>
  <c r="AJ5" i="19"/>
  <c r="J192" i="19" l="1"/>
  <c r="AI80" i="19"/>
  <c r="AJ82" i="19"/>
  <c r="AJ103" i="19"/>
  <c r="AJ115" i="19" s="1"/>
  <c r="BU82" i="19"/>
  <c r="BU103" i="19"/>
  <c r="DB77" i="29"/>
  <c r="AJ43" i="19"/>
  <c r="AJ41" i="19" s="1"/>
  <c r="AJ55" i="19"/>
  <c r="AJ53" i="19" s="1"/>
  <c r="BU43" i="19"/>
  <c r="BU55" i="19"/>
  <c r="CN42" i="19"/>
  <c r="BV5" i="19"/>
  <c r="AK5" i="19"/>
  <c r="AJ80" i="19" l="1"/>
  <c r="AI83" i="19"/>
  <c r="BU115" i="19"/>
  <c r="BV82" i="19"/>
  <c r="BV103" i="19"/>
  <c r="BV115" i="19" s="1"/>
  <c r="AK82" i="19"/>
  <c r="AK103" i="19"/>
  <c r="AK115" i="19" s="1"/>
  <c r="DC77" i="29"/>
  <c r="AK43" i="19"/>
  <c r="AK41" i="19" s="1"/>
  <c r="AK55" i="19"/>
  <c r="AK53" i="19" s="1"/>
  <c r="BV43" i="19"/>
  <c r="BV55" i="19"/>
  <c r="CO42" i="19"/>
  <c r="BW5" i="19"/>
  <c r="AL5" i="19"/>
  <c r="AK80" i="19" l="1"/>
  <c r="AJ83" i="19"/>
  <c r="AL82" i="19"/>
  <c r="AL103" i="19"/>
  <c r="BW82" i="19"/>
  <c r="BW103" i="19"/>
  <c r="BW115" i="19" s="1"/>
  <c r="DD77" i="29"/>
  <c r="AL43" i="19"/>
  <c r="AL41" i="19" s="1"/>
  <c r="AL55" i="19"/>
  <c r="AL53" i="19" s="1"/>
  <c r="BW43" i="19"/>
  <c r="BW55" i="19"/>
  <c r="CP42" i="19"/>
  <c r="BX5" i="19"/>
  <c r="AM5" i="19"/>
  <c r="AL80" i="19" l="1"/>
  <c r="AK83" i="19"/>
  <c r="AL115" i="19"/>
  <c r="AM82" i="19"/>
  <c r="AM103" i="19"/>
  <c r="AM115" i="19" s="1"/>
  <c r="BX82" i="19"/>
  <c r="BX103" i="19"/>
  <c r="BX115" i="19" s="1"/>
  <c r="DE77" i="29"/>
  <c r="AM43" i="19"/>
  <c r="AM41" i="19" s="1"/>
  <c r="AM55" i="19"/>
  <c r="AM53" i="19" s="1"/>
  <c r="BX43" i="19"/>
  <c r="BX55" i="19"/>
  <c r="CQ42" i="19"/>
  <c r="AN5" i="19"/>
  <c r="BY5" i="19"/>
  <c r="AM80" i="19" l="1"/>
  <c r="AM83" i="19" s="1"/>
  <c r="AL83" i="19"/>
  <c r="BY82" i="19"/>
  <c r="BY103" i="19"/>
  <c r="BY115" i="19" s="1"/>
  <c r="AN82" i="19"/>
  <c r="AN103" i="19"/>
  <c r="AN115" i="19" s="1"/>
  <c r="DF77" i="29"/>
  <c r="BY43" i="19"/>
  <c r="BY55" i="19"/>
  <c r="AN43" i="19"/>
  <c r="AN41" i="19" s="1"/>
  <c r="AN55" i="19"/>
  <c r="AN53" i="19" s="1"/>
  <c r="CR42" i="19"/>
  <c r="BZ5" i="19"/>
  <c r="AO5" i="19"/>
  <c r="AN80" i="19" l="1"/>
  <c r="AO82" i="19"/>
  <c r="AO103" i="19"/>
  <c r="AO115" i="19" s="1"/>
  <c r="BZ82" i="19"/>
  <c r="BZ103" i="19"/>
  <c r="BZ115" i="19" s="1"/>
  <c r="DG77" i="29"/>
  <c r="AO43" i="19"/>
  <c r="AO41" i="19" s="1"/>
  <c r="AO55" i="19"/>
  <c r="AO53" i="19" s="1"/>
  <c r="BZ43" i="19"/>
  <c r="BZ55" i="19"/>
  <c r="CS42" i="19"/>
  <c r="CA5" i="19"/>
  <c r="AP5" i="19"/>
  <c r="AO80" i="19" l="1"/>
  <c r="AN83" i="19"/>
  <c r="AP82" i="19"/>
  <c r="AP103" i="19"/>
  <c r="AP115" i="19" s="1"/>
  <c r="CA82" i="19"/>
  <c r="CA103" i="19"/>
  <c r="CA115" i="19" s="1"/>
  <c r="DH77" i="29"/>
  <c r="AP43" i="19"/>
  <c r="AP41" i="19" s="1"/>
  <c r="AP55" i="19"/>
  <c r="AP53" i="19" s="1"/>
  <c r="CA43" i="19"/>
  <c r="CA55" i="19"/>
  <c r="CT42" i="19"/>
  <c r="CB5" i="19"/>
  <c r="AQ5" i="19"/>
  <c r="AP80" i="19" l="1"/>
  <c r="AP83" i="19"/>
  <c r="AO83" i="19"/>
  <c r="AQ82" i="19"/>
  <c r="AQ103" i="19"/>
  <c r="AQ115" i="19" s="1"/>
  <c r="CB82" i="19"/>
  <c r="CB103" i="19"/>
  <c r="CB115" i="19" s="1"/>
  <c r="DI77" i="29"/>
  <c r="AQ55" i="19"/>
  <c r="AQ53" i="19" s="1"/>
  <c r="AQ43" i="19"/>
  <c r="AQ41" i="19" s="1"/>
  <c r="CB43" i="19"/>
  <c r="CB55" i="19"/>
  <c r="CU42" i="19"/>
  <c r="CC5" i="19"/>
  <c r="AR5" i="19"/>
  <c r="AQ80" i="19" l="1"/>
  <c r="AR82" i="19"/>
  <c r="AR103" i="19"/>
  <c r="AR115" i="19" s="1"/>
  <c r="CC82" i="19"/>
  <c r="CC103" i="19"/>
  <c r="CC115" i="19" s="1"/>
  <c r="DJ77" i="29"/>
  <c r="AR43" i="19"/>
  <c r="AR41" i="19" s="1"/>
  <c r="AR55" i="19"/>
  <c r="AR53" i="19" s="1"/>
  <c r="CC55" i="19"/>
  <c r="CC43" i="19"/>
  <c r="CV42" i="19"/>
  <c r="CD5" i="19"/>
  <c r="AS5" i="19"/>
  <c r="AR80" i="19" l="1"/>
  <c r="AQ83" i="19"/>
  <c r="AS82" i="19"/>
  <c r="AS103" i="19"/>
  <c r="AS115" i="19" s="1"/>
  <c r="CD82" i="19"/>
  <c r="CD103" i="19"/>
  <c r="DK77" i="29"/>
  <c r="AS43" i="19"/>
  <c r="AS41" i="19" s="1"/>
  <c r="AT41" i="19" s="1"/>
  <c r="AS55" i="19"/>
  <c r="AS53" i="19" s="1"/>
  <c r="CD55" i="19"/>
  <c r="CD43" i="19"/>
  <c r="CW42" i="19"/>
  <c r="CE5" i="19"/>
  <c r="AS80" i="19" l="1"/>
  <c r="AT80" i="19" s="1"/>
  <c r="AU80" i="19" s="1"/>
  <c r="AV80" i="19" s="1"/>
  <c r="AW80" i="19" s="1"/>
  <c r="AX80" i="19" s="1"/>
  <c r="AY80" i="19" s="1"/>
  <c r="AZ80" i="19" s="1"/>
  <c r="BA80" i="19" s="1"/>
  <c r="BB80" i="19" s="1"/>
  <c r="BC80" i="19" s="1"/>
  <c r="BD80" i="19" s="1"/>
  <c r="BE80" i="19" s="1"/>
  <c r="BF80" i="19" s="1"/>
  <c r="BG80" i="19" s="1"/>
  <c r="BH80" i="19" s="1"/>
  <c r="BI80" i="19" s="1"/>
  <c r="BJ80" i="19" s="1"/>
  <c r="BK80" i="19" s="1"/>
  <c r="BL80" i="19" s="1"/>
  <c r="BM80" i="19" s="1"/>
  <c r="BN80" i="19" s="1"/>
  <c r="BO80" i="19" s="1"/>
  <c r="BP80" i="19" s="1"/>
  <c r="BQ80" i="19" s="1"/>
  <c r="BR80" i="19" s="1"/>
  <c r="BS80" i="19" s="1"/>
  <c r="BT80" i="19" s="1"/>
  <c r="BU80" i="19" s="1"/>
  <c r="BV80" i="19" s="1"/>
  <c r="BW80" i="19" s="1"/>
  <c r="BX80" i="19" s="1"/>
  <c r="BY80" i="19" s="1"/>
  <c r="BZ80" i="19" s="1"/>
  <c r="CA80" i="19" s="1"/>
  <c r="CB80" i="19" s="1"/>
  <c r="CC80" i="19" s="1"/>
  <c r="CD80" i="19" s="1"/>
  <c r="AR83" i="19"/>
  <c r="AU41" i="19"/>
  <c r="AV41" i="19" s="1"/>
  <c r="AW41" i="19" s="1"/>
  <c r="AX41" i="19" s="1"/>
  <c r="AY41" i="19" s="1"/>
  <c r="AZ41" i="19" s="1"/>
  <c r="BA41" i="19" s="1"/>
  <c r="BB41" i="19" s="1"/>
  <c r="BC41" i="19" s="1"/>
  <c r="BD41" i="19" s="1"/>
  <c r="BE41" i="19" s="1"/>
  <c r="BF41" i="19" s="1"/>
  <c r="CE82" i="19"/>
  <c r="CE103" i="19"/>
  <c r="CE115" i="19" s="1"/>
  <c r="DL77" i="29"/>
  <c r="CE55" i="19"/>
  <c r="CE43" i="19"/>
  <c r="AT53" i="19"/>
  <c r="CX42" i="19"/>
  <c r="CF5" i="19"/>
  <c r="AT83" i="19" l="1"/>
  <c r="AS83" i="19"/>
  <c r="CE80" i="19"/>
  <c r="M166" i="19"/>
  <c r="BG41" i="19"/>
  <c r="BH41" i="19" s="1"/>
  <c r="BI41" i="19" s="1"/>
  <c r="BJ41" i="19" s="1"/>
  <c r="BK41" i="19" s="1"/>
  <c r="BL41" i="19" s="1"/>
  <c r="BM41" i="19" s="1"/>
  <c r="BN41" i="19" s="1"/>
  <c r="BO41" i="19" s="1"/>
  <c r="BP41" i="19" s="1"/>
  <c r="BQ41" i="19" s="1"/>
  <c r="BR41" i="19" s="1"/>
  <c r="CF82" i="19"/>
  <c r="CF103" i="19"/>
  <c r="CF115" i="19" s="1"/>
  <c r="DM77" i="29"/>
  <c r="AU83" i="19"/>
  <c r="CF43" i="19"/>
  <c r="CF55" i="19"/>
  <c r="AU53" i="19"/>
  <c r="CY42" i="19"/>
  <c r="CG5" i="19"/>
  <c r="CF80" i="19" l="1"/>
  <c r="N166" i="19"/>
  <c r="BS41" i="19"/>
  <c r="BT41" i="19" s="1"/>
  <c r="BU41" i="19" s="1"/>
  <c r="BV41" i="19" s="1"/>
  <c r="BW41" i="19" s="1"/>
  <c r="BX41" i="19" s="1"/>
  <c r="BY41" i="19" s="1"/>
  <c r="BZ41" i="19" s="1"/>
  <c r="CA41" i="19" s="1"/>
  <c r="CB41" i="19" s="1"/>
  <c r="CC41" i="19" s="1"/>
  <c r="CD41" i="19" s="1"/>
  <c r="CG82" i="19"/>
  <c r="CG103" i="19"/>
  <c r="DN77" i="29"/>
  <c r="AV83" i="19"/>
  <c r="CG43" i="19"/>
  <c r="CG55" i="19"/>
  <c r="AV53" i="19"/>
  <c r="CZ42" i="19"/>
  <c r="CH5" i="19"/>
  <c r="CG80" i="19" l="1"/>
  <c r="O166" i="19"/>
  <c r="CG115" i="19"/>
  <c r="CE41" i="19"/>
  <c r="CF41" i="19" s="1"/>
  <c r="CG41" i="19" s="1"/>
  <c r="CH82" i="19"/>
  <c r="CH103" i="19"/>
  <c r="CH115" i="19" s="1"/>
  <c r="DO77" i="29"/>
  <c r="AW83" i="19"/>
  <c r="CH43" i="19"/>
  <c r="CH55" i="19"/>
  <c r="AW53" i="19"/>
  <c r="DA42" i="19"/>
  <c r="CI5" i="19"/>
  <c r="CH80" i="19" l="1"/>
  <c r="CI82" i="19"/>
  <c r="CI103" i="19"/>
  <c r="DP77" i="29"/>
  <c r="AX83" i="19"/>
  <c r="CI43" i="19"/>
  <c r="CI55" i="19"/>
  <c r="CH41" i="19"/>
  <c r="AX53" i="19"/>
  <c r="DB42" i="19"/>
  <c r="CJ5" i="19"/>
  <c r="CI80" i="19" l="1"/>
  <c r="CI115" i="19"/>
  <c r="CJ82" i="19"/>
  <c r="CJ103" i="19"/>
  <c r="CJ115" i="19" s="1"/>
  <c r="DQ77" i="29"/>
  <c r="AY83" i="19"/>
  <c r="CJ43" i="19"/>
  <c r="CJ55" i="19"/>
  <c r="CI41" i="19"/>
  <c r="AY53" i="19"/>
  <c r="DC42" i="19"/>
  <c r="CK5" i="19"/>
  <c r="CJ80" i="19" l="1"/>
  <c r="CK82" i="19"/>
  <c r="CK103" i="19"/>
  <c r="CK115" i="19" s="1"/>
  <c r="DR77" i="29"/>
  <c r="AZ83" i="19"/>
  <c r="CK43" i="19"/>
  <c r="CK55" i="19"/>
  <c r="CJ41" i="19"/>
  <c r="AZ53" i="19"/>
  <c r="DD42" i="19"/>
  <c r="CL5" i="19"/>
  <c r="CK80" i="19" l="1"/>
  <c r="CL82" i="19"/>
  <c r="CL103" i="19"/>
  <c r="CL115" i="19" s="1"/>
  <c r="DS77" i="29"/>
  <c r="BA83" i="19"/>
  <c r="CL55" i="19"/>
  <c r="CL43" i="19"/>
  <c r="CK41" i="19"/>
  <c r="BA53" i="19"/>
  <c r="DE42" i="19"/>
  <c r="CM5" i="19"/>
  <c r="CL80" i="19" l="1"/>
  <c r="CM82" i="19"/>
  <c r="CM103" i="19"/>
  <c r="CM115" i="19" s="1"/>
  <c r="DT77" i="29"/>
  <c r="BB83" i="19"/>
  <c r="CM43" i="19"/>
  <c r="CM55" i="19"/>
  <c r="CL41" i="19"/>
  <c r="BB53" i="19"/>
  <c r="DF42" i="19"/>
  <c r="CN5" i="19"/>
  <c r="CM80" i="19" l="1"/>
  <c r="CN82" i="19"/>
  <c r="CN103" i="19"/>
  <c r="CN115" i="19" s="1"/>
  <c r="DU77" i="29"/>
  <c r="BC83" i="19"/>
  <c r="CN43" i="19"/>
  <c r="CN55" i="19"/>
  <c r="CM41" i="19"/>
  <c r="BC53" i="19"/>
  <c r="DG42" i="19"/>
  <c r="CO5" i="19"/>
  <c r="CN80" i="19" l="1"/>
  <c r="CO82" i="19"/>
  <c r="CO103" i="19"/>
  <c r="CO115" i="19" s="1"/>
  <c r="DV77" i="29"/>
  <c r="BD83" i="19"/>
  <c r="CO43" i="19"/>
  <c r="CO55" i="19"/>
  <c r="CN41" i="19"/>
  <c r="BD53" i="19"/>
  <c r="DH42" i="19"/>
  <c r="CP5" i="19"/>
  <c r="CO80" i="19" l="1"/>
  <c r="CP82" i="19"/>
  <c r="CP103" i="19"/>
  <c r="DW77" i="29"/>
  <c r="BE83" i="19"/>
  <c r="CP43" i="19"/>
  <c r="CP55" i="19"/>
  <c r="CO41" i="19"/>
  <c r="BE53" i="19"/>
  <c r="DI42" i="19"/>
  <c r="CQ5" i="19"/>
  <c r="CP80" i="19" l="1"/>
  <c r="CQ82" i="19"/>
  <c r="CQ103" i="19"/>
  <c r="CQ115" i="19" s="1"/>
  <c r="DX77" i="29"/>
  <c r="BF83" i="19"/>
  <c r="CQ43" i="19"/>
  <c r="CQ55" i="19"/>
  <c r="CP41" i="19"/>
  <c r="BF53" i="19"/>
  <c r="DJ42" i="19"/>
  <c r="CR5" i="19"/>
  <c r="CQ80" i="19" l="1"/>
  <c r="CR82" i="19"/>
  <c r="CR103" i="19"/>
  <c r="CR115" i="19" s="1"/>
  <c r="DY77" i="29"/>
  <c r="BG83" i="19"/>
  <c r="CR43" i="19"/>
  <c r="CR55" i="19"/>
  <c r="CQ41" i="19"/>
  <c r="BG53" i="19"/>
  <c r="DK42" i="19"/>
  <c r="CS5" i="19"/>
  <c r="CR80" i="19" l="1"/>
  <c r="CS82" i="19"/>
  <c r="CS103" i="19"/>
  <c r="CS115" i="19" s="1"/>
  <c r="BH83" i="19"/>
  <c r="CS43" i="19"/>
  <c r="CS55" i="19"/>
  <c r="CR41" i="19"/>
  <c r="BH53" i="19"/>
  <c r="DL42" i="19"/>
  <c r="CT5" i="19"/>
  <c r="CS80" i="19" l="1"/>
  <c r="CT82" i="19"/>
  <c r="CT103" i="19"/>
  <c r="BI83" i="19"/>
  <c r="CT55" i="19"/>
  <c r="CT43" i="19"/>
  <c r="CS41" i="19"/>
  <c r="BI53" i="19"/>
  <c r="DM42" i="19"/>
  <c r="CU5" i="19"/>
  <c r="CT80" i="19" l="1"/>
  <c r="CT115" i="19"/>
  <c r="CU82" i="19"/>
  <c r="CU103" i="19"/>
  <c r="CU115" i="19" s="1"/>
  <c r="BJ83" i="19"/>
  <c r="CU43" i="19"/>
  <c r="CU55" i="19"/>
  <c r="CT41" i="19"/>
  <c r="BJ53" i="19"/>
  <c r="DN42" i="19"/>
  <c r="CV5" i="19"/>
  <c r="CU80" i="19" l="1"/>
  <c r="CV82" i="19"/>
  <c r="CV103" i="19"/>
  <c r="CV115" i="19" s="1"/>
  <c r="BK83" i="19"/>
  <c r="CV43" i="19"/>
  <c r="CV55" i="19"/>
  <c r="CU41" i="19"/>
  <c r="BK53" i="19"/>
  <c r="DO42" i="19"/>
  <c r="CW5" i="19"/>
  <c r="CV80" i="19" l="1"/>
  <c r="CW82" i="19"/>
  <c r="CW103" i="19"/>
  <c r="CW115" i="19" s="1"/>
  <c r="BL83" i="19"/>
  <c r="CW43" i="19"/>
  <c r="CW55" i="19"/>
  <c r="CV41" i="19"/>
  <c r="BL53" i="19"/>
  <c r="DP42" i="19"/>
  <c r="CX5" i="19"/>
  <c r="CW80" i="19" l="1"/>
  <c r="CX82" i="19"/>
  <c r="CX103" i="19"/>
  <c r="CX115" i="19" s="1"/>
  <c r="BM83" i="19"/>
  <c r="CX43" i="19"/>
  <c r="CX55" i="19"/>
  <c r="CW41" i="19"/>
  <c r="BM53" i="19"/>
  <c r="DQ42" i="19"/>
  <c r="CY5" i="19"/>
  <c r="DY71" i="15"/>
  <c r="DX71" i="15"/>
  <c r="DW71" i="15"/>
  <c r="DV71" i="15"/>
  <c r="DU71" i="15"/>
  <c r="DT71" i="15"/>
  <c r="DS71" i="15"/>
  <c r="DR71" i="15"/>
  <c r="DQ71" i="15"/>
  <c r="DP71" i="15"/>
  <c r="DO71" i="15"/>
  <c r="DN71" i="15"/>
  <c r="DM71" i="15"/>
  <c r="DL71" i="15"/>
  <c r="DK71" i="15"/>
  <c r="DJ71" i="15"/>
  <c r="DI71" i="15"/>
  <c r="DH71" i="15"/>
  <c r="DG71" i="15"/>
  <c r="DF71" i="15"/>
  <c r="DE71" i="15"/>
  <c r="DD71" i="15"/>
  <c r="DC71" i="15"/>
  <c r="DB71" i="15"/>
  <c r="DA71" i="15"/>
  <c r="CZ71" i="15"/>
  <c r="CY71" i="15"/>
  <c r="CX71" i="15"/>
  <c r="CW71" i="15"/>
  <c r="CV71" i="15"/>
  <c r="CU71" i="15"/>
  <c r="CT71" i="15"/>
  <c r="CS71" i="15"/>
  <c r="CR71" i="15"/>
  <c r="CQ71" i="15"/>
  <c r="CP71" i="15"/>
  <c r="CO71" i="15"/>
  <c r="CN71" i="15"/>
  <c r="CM71" i="15"/>
  <c r="CL71" i="15"/>
  <c r="CK71" i="15"/>
  <c r="CJ71" i="15"/>
  <c r="CI71" i="15"/>
  <c r="CH71" i="15"/>
  <c r="CG71" i="15"/>
  <c r="CF71" i="15"/>
  <c r="CE71" i="15"/>
  <c r="CD71" i="15"/>
  <c r="CC71" i="15"/>
  <c r="CB71" i="15"/>
  <c r="CA71" i="15"/>
  <c r="BZ71" i="15"/>
  <c r="BY71" i="15"/>
  <c r="BX71" i="15"/>
  <c r="BW71" i="15"/>
  <c r="BV71" i="15"/>
  <c r="BU71" i="15"/>
  <c r="BT71" i="15"/>
  <c r="BS71" i="15"/>
  <c r="BR71" i="15"/>
  <c r="BQ71" i="15"/>
  <c r="BP71" i="15"/>
  <c r="BO71" i="15"/>
  <c r="BN71" i="15"/>
  <c r="BM71" i="15"/>
  <c r="BL71" i="15"/>
  <c r="BK71" i="15"/>
  <c r="BJ71" i="15"/>
  <c r="BI71" i="15"/>
  <c r="BH71" i="15"/>
  <c r="BG71" i="15"/>
  <c r="BF71" i="15"/>
  <c r="BE71" i="15"/>
  <c r="BD71" i="15"/>
  <c r="BC71" i="15"/>
  <c r="BB71" i="15"/>
  <c r="BA71" i="15"/>
  <c r="AZ71" i="15"/>
  <c r="AY71" i="15"/>
  <c r="AX71" i="15"/>
  <c r="AW71" i="15"/>
  <c r="AV71" i="15"/>
  <c r="AU71" i="15"/>
  <c r="AT71" i="15"/>
  <c r="AS71" i="15"/>
  <c r="AR71" i="15"/>
  <c r="AQ71" i="15"/>
  <c r="AP71"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DY84" i="15"/>
  <c r="DX84" i="15"/>
  <c r="DW84" i="15"/>
  <c r="DV84" i="15"/>
  <c r="DU84" i="15"/>
  <c r="DT84" i="15"/>
  <c r="DS84" i="15"/>
  <c r="DR84" i="15"/>
  <c r="DQ84" i="15"/>
  <c r="DP84" i="15"/>
  <c r="DO84" i="15"/>
  <c r="DN84" i="15"/>
  <c r="DM84" i="15"/>
  <c r="DL84" i="15"/>
  <c r="DK84" i="15"/>
  <c r="DJ84" i="15"/>
  <c r="DI84" i="15"/>
  <c r="DH84" i="15"/>
  <c r="DG84" i="15"/>
  <c r="DF84" i="15"/>
  <c r="DE84" i="15"/>
  <c r="DD84" i="15"/>
  <c r="DC84" i="15"/>
  <c r="DB84" i="15"/>
  <c r="DA84" i="15"/>
  <c r="CZ84" i="15"/>
  <c r="CY84" i="15"/>
  <c r="CX84" i="15"/>
  <c r="CW84" i="15"/>
  <c r="CV84" i="15"/>
  <c r="CU84" i="15"/>
  <c r="CT84" i="15"/>
  <c r="CS84" i="15"/>
  <c r="CR84" i="15"/>
  <c r="CQ84" i="15"/>
  <c r="CP84" i="15"/>
  <c r="CO84" i="15"/>
  <c r="CN84" i="15"/>
  <c r="CM84" i="15"/>
  <c r="CL84" i="15"/>
  <c r="CK84" i="15"/>
  <c r="CJ84" i="15"/>
  <c r="CI84" i="15"/>
  <c r="CH84" i="15"/>
  <c r="CG84" i="15"/>
  <c r="CF84" i="15"/>
  <c r="CE84" i="15"/>
  <c r="CD84" i="15"/>
  <c r="CC84" i="15"/>
  <c r="CB84" i="15"/>
  <c r="CA84" i="15"/>
  <c r="BZ84" i="15"/>
  <c r="BY84" i="15"/>
  <c r="BX84" i="15"/>
  <c r="BW84" i="15"/>
  <c r="BV84" i="15"/>
  <c r="BU84" i="15"/>
  <c r="BT84" i="15"/>
  <c r="BS84" i="15"/>
  <c r="BR84" i="15"/>
  <c r="BQ84" i="15"/>
  <c r="BP84" i="15"/>
  <c r="BO84" i="15"/>
  <c r="BN84" i="15"/>
  <c r="BM84" i="15"/>
  <c r="BL84" i="15"/>
  <c r="BK84" i="15"/>
  <c r="BJ84" i="15"/>
  <c r="BI84" i="15"/>
  <c r="BH84" i="15"/>
  <c r="BG84" i="15"/>
  <c r="BF84" i="15"/>
  <c r="BE84" i="15"/>
  <c r="BD84" i="15"/>
  <c r="BC84" i="15"/>
  <c r="BB84" i="15"/>
  <c r="BA84" i="15"/>
  <c r="AZ84" i="15"/>
  <c r="AY84" i="15"/>
  <c r="AX84" i="15"/>
  <c r="AW84" i="15"/>
  <c r="AV84" i="15"/>
  <c r="AU84" i="15"/>
  <c r="AT84" i="15"/>
  <c r="AS84" i="15"/>
  <c r="AR84" i="15"/>
  <c r="AQ84" i="15"/>
  <c r="AP84"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DY77" i="18"/>
  <c r="DX77" i="18"/>
  <c r="DW77" i="18"/>
  <c r="DV77" i="18"/>
  <c r="DU77" i="18"/>
  <c r="DT77" i="18"/>
  <c r="DS77" i="18"/>
  <c r="DR77" i="18"/>
  <c r="DQ77" i="18"/>
  <c r="DP77" i="18"/>
  <c r="DO77" i="18"/>
  <c r="DN77" i="18"/>
  <c r="DM77" i="18"/>
  <c r="DL77" i="18"/>
  <c r="DK77" i="18"/>
  <c r="DJ77" i="18"/>
  <c r="DI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J68" i="18"/>
  <c r="DY67" i="18"/>
  <c r="DX67" i="18"/>
  <c r="DW67" i="18"/>
  <c r="DV67" i="18"/>
  <c r="DU67" i="18"/>
  <c r="DT67" i="18"/>
  <c r="DS67" i="18"/>
  <c r="DR67" i="18"/>
  <c r="DQ67" i="18"/>
  <c r="DP67" i="18"/>
  <c r="DO67" i="18"/>
  <c r="DN67" i="18"/>
  <c r="DM67" i="18"/>
  <c r="DL67" i="18"/>
  <c r="DK67" i="18"/>
  <c r="DJ67" i="18"/>
  <c r="DI67" i="18"/>
  <c r="DH67" i="18"/>
  <c r="DG67" i="18"/>
  <c r="DF67" i="18"/>
  <c r="DE67" i="18"/>
  <c r="DD67" i="18"/>
  <c r="DC67" i="18"/>
  <c r="DB67" i="18"/>
  <c r="DA67" i="18"/>
  <c r="CZ67" i="18"/>
  <c r="CY67" i="18"/>
  <c r="CX67" i="18"/>
  <c r="CW67" i="18"/>
  <c r="CV67" i="18"/>
  <c r="CU67" i="18"/>
  <c r="CT67" i="18"/>
  <c r="CS67" i="18"/>
  <c r="CR67" i="18"/>
  <c r="CQ67" i="18"/>
  <c r="CP67" i="18"/>
  <c r="CO67" i="18"/>
  <c r="CN67" i="18"/>
  <c r="CM67" i="18"/>
  <c r="CL67" i="18"/>
  <c r="CK67" i="18"/>
  <c r="CJ67" i="18"/>
  <c r="CI67" i="18"/>
  <c r="CH67" i="18"/>
  <c r="CG67"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J80" i="18"/>
  <c r="DY37"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DY35"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BV35" i="18"/>
  <c r="BU35" i="18"/>
  <c r="BT35" i="18"/>
  <c r="BS35" i="18"/>
  <c r="BR35" i="18"/>
  <c r="BQ35"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G35" i="18"/>
  <c r="DY34"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G34" i="18"/>
  <c r="E32" i="18"/>
  <c r="E31" i="18"/>
  <c r="E29" i="18"/>
  <c r="E28" i="18"/>
  <c r="DY23"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J20" i="18" s="1"/>
  <c r="J29" i="18" s="1"/>
  <c r="E23" i="18"/>
  <c r="DY22"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J19" i="18" s="1"/>
  <c r="J28" i="18" s="1"/>
  <c r="E22" i="18"/>
  <c r="E15" i="18"/>
  <c r="E14" i="18"/>
  <c r="AU5" i="18"/>
  <c r="K5" i="18"/>
  <c r="DY61" i="17"/>
  <c r="DX61" i="17"/>
  <c r="DW61" i="17"/>
  <c r="DV61" i="17"/>
  <c r="DU61" i="17"/>
  <c r="DT61" i="17"/>
  <c r="DS61" i="17"/>
  <c r="DR61" i="17"/>
  <c r="DQ61" i="17"/>
  <c r="DP61" i="17"/>
  <c r="DO61" i="17"/>
  <c r="DN61" i="17"/>
  <c r="DM61" i="17"/>
  <c r="DL61" i="17"/>
  <c r="DK61" i="17"/>
  <c r="DJ61" i="17"/>
  <c r="DI61" i="17"/>
  <c r="DH61" i="17"/>
  <c r="DG61" i="17"/>
  <c r="DF61" i="17"/>
  <c r="DE61" i="17"/>
  <c r="DD61" i="17"/>
  <c r="DC61" i="17"/>
  <c r="DB61" i="17"/>
  <c r="DA61" i="17"/>
  <c r="CZ61" i="17"/>
  <c r="CY61" i="17"/>
  <c r="CX61" i="17"/>
  <c r="CW61" i="17"/>
  <c r="CV61" i="17"/>
  <c r="CU61" i="17"/>
  <c r="CT61" i="17"/>
  <c r="CS61" i="17"/>
  <c r="CR61" i="17"/>
  <c r="CQ61" i="17"/>
  <c r="CP61" i="17"/>
  <c r="CO61" i="17"/>
  <c r="CN61" i="17"/>
  <c r="CM61" i="17"/>
  <c r="CL61" i="17"/>
  <c r="CK61" i="17"/>
  <c r="CJ61" i="17"/>
  <c r="CI61" i="17"/>
  <c r="CH61" i="17"/>
  <c r="CG61" i="17"/>
  <c r="CF61" i="17"/>
  <c r="CE61" i="17"/>
  <c r="CD61" i="17"/>
  <c r="CC61" i="17"/>
  <c r="CB61" i="17"/>
  <c r="CA61" i="17"/>
  <c r="BZ61" i="17"/>
  <c r="BY61" i="17"/>
  <c r="BX61" i="17"/>
  <c r="BW61" i="17"/>
  <c r="BV61"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P61" i="17"/>
  <c r="O61" i="17"/>
  <c r="N61" i="17"/>
  <c r="M61" i="17"/>
  <c r="L61" i="17"/>
  <c r="K61" i="17"/>
  <c r="J61" i="17"/>
  <c r="J52" i="17"/>
  <c r="DY51"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DY64" i="17"/>
  <c r="DX64" i="17"/>
  <c r="DW64" i="17"/>
  <c r="DV64" i="17"/>
  <c r="DU64" i="17"/>
  <c r="DT64" i="17"/>
  <c r="DS64" i="17"/>
  <c r="DR64" i="17"/>
  <c r="DQ64" i="17"/>
  <c r="DP64" i="17"/>
  <c r="DO64" i="17"/>
  <c r="DN64" i="17"/>
  <c r="DM64" i="17"/>
  <c r="DL64" i="17"/>
  <c r="DK64" i="17"/>
  <c r="DJ64" i="17"/>
  <c r="DI64" i="17"/>
  <c r="DH64" i="17"/>
  <c r="DG64" i="17"/>
  <c r="DF64" i="17"/>
  <c r="DE64" i="17"/>
  <c r="DD64" i="17"/>
  <c r="DC64" i="17"/>
  <c r="DB64" i="17"/>
  <c r="DA64" i="17"/>
  <c r="CZ64" i="17"/>
  <c r="CY64" i="17"/>
  <c r="CX64" i="17"/>
  <c r="CW64" i="17"/>
  <c r="CV64" i="17"/>
  <c r="CU64" i="17"/>
  <c r="CT64" i="17"/>
  <c r="CS64" i="17"/>
  <c r="CR64" i="17"/>
  <c r="CQ64" i="17"/>
  <c r="CP64" i="17"/>
  <c r="CO64" i="17"/>
  <c r="CN64" i="17"/>
  <c r="CM64" i="17"/>
  <c r="CL64" i="17"/>
  <c r="CK64" i="17"/>
  <c r="CJ64" i="17"/>
  <c r="CI64" i="17"/>
  <c r="CH64" i="17"/>
  <c r="CG64" i="17"/>
  <c r="CF64" i="17"/>
  <c r="CE64" i="17"/>
  <c r="CD64" i="17"/>
  <c r="CC64" i="17"/>
  <c r="CB64" i="17"/>
  <c r="CA64" i="17"/>
  <c r="BZ64" i="17"/>
  <c r="BY64" i="17"/>
  <c r="BX64" i="17"/>
  <c r="BW64" i="17"/>
  <c r="BV64" i="17"/>
  <c r="BU64" i="17"/>
  <c r="BT64" i="17"/>
  <c r="BS64" i="17"/>
  <c r="BR64" i="17"/>
  <c r="BQ64" i="17"/>
  <c r="BP64" i="17"/>
  <c r="BO64" i="17"/>
  <c r="BN64" i="17"/>
  <c r="BM64"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Y64" i="17"/>
  <c r="X64" i="17"/>
  <c r="W64" i="17"/>
  <c r="V64" i="17"/>
  <c r="U64" i="17"/>
  <c r="T64" i="17"/>
  <c r="S64" i="17"/>
  <c r="R64" i="17"/>
  <c r="Q64" i="17"/>
  <c r="P64" i="17"/>
  <c r="O64" i="17"/>
  <c r="N64" i="17"/>
  <c r="M64" i="17"/>
  <c r="L64" i="17"/>
  <c r="K64" i="17"/>
  <c r="J64" i="17"/>
  <c r="E43" i="17"/>
  <c r="E40" i="17"/>
  <c r="E34" i="17"/>
  <c r="DY26" i="17"/>
  <c r="DX26" i="17"/>
  <c r="DW26" i="17"/>
  <c r="DV26" i="17"/>
  <c r="DU26" i="17"/>
  <c r="DT26" i="17"/>
  <c r="DS26" i="17"/>
  <c r="DR26" i="17"/>
  <c r="DQ26" i="17"/>
  <c r="DP26" i="17"/>
  <c r="DO26" i="17"/>
  <c r="DN26" i="17"/>
  <c r="DM26" i="17"/>
  <c r="DL26" i="17"/>
  <c r="DK26" i="17"/>
  <c r="DJ26" i="17"/>
  <c r="DI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DY24"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G24" i="17"/>
  <c r="E22" i="17"/>
  <c r="E20" i="17"/>
  <c r="DY15" i="17"/>
  <c r="DX15" i="17"/>
  <c r="DW15" i="17"/>
  <c r="DV15" i="17"/>
  <c r="DU15" i="17"/>
  <c r="DT15" i="17"/>
  <c r="DS15" i="17"/>
  <c r="DR15" i="17"/>
  <c r="DQ15" i="17"/>
  <c r="DP15" i="17"/>
  <c r="DO15" i="17"/>
  <c r="DN15" i="17"/>
  <c r="DM15" i="17"/>
  <c r="DL15" i="17"/>
  <c r="DK15" i="17"/>
  <c r="DJ15" i="17"/>
  <c r="DI15" i="17"/>
  <c r="DH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BV15" i="17"/>
  <c r="BU15" i="17"/>
  <c r="BT15" i="17"/>
  <c r="BS15" i="17"/>
  <c r="BR15" i="17"/>
  <c r="BQ15" i="17"/>
  <c r="BP15" i="17"/>
  <c r="BO15" i="17"/>
  <c r="BN15" i="17"/>
  <c r="BM15" i="17"/>
  <c r="BL15" i="17"/>
  <c r="BK15" i="17"/>
  <c r="BJ15" i="17"/>
  <c r="BI15" i="17"/>
  <c r="BH15" i="17"/>
  <c r="BG15" i="17"/>
  <c r="BF15" i="17"/>
  <c r="BE15" i="17"/>
  <c r="BD15" i="17"/>
  <c r="BC15" i="17"/>
  <c r="BB15" i="17"/>
  <c r="BA15" i="17"/>
  <c r="AZ15" i="17"/>
  <c r="AY15" i="17"/>
  <c r="AX15" i="17"/>
  <c r="AW15" i="17"/>
  <c r="AV15" i="17"/>
  <c r="AU15" i="17"/>
  <c r="AT15" i="17"/>
  <c r="AS15" i="17"/>
  <c r="AR15" i="17"/>
  <c r="AQ15" i="17"/>
  <c r="AP15" i="17"/>
  <c r="AO15" i="17"/>
  <c r="AN15" i="17"/>
  <c r="AM15" i="17"/>
  <c r="AL15" i="17"/>
  <c r="AK15" i="17"/>
  <c r="AJ15" i="17"/>
  <c r="AI15" i="17"/>
  <c r="AH15" i="17"/>
  <c r="AG15" i="17"/>
  <c r="AF15" i="17"/>
  <c r="AE15" i="17"/>
  <c r="AD15" i="17"/>
  <c r="AC15" i="17"/>
  <c r="AB15" i="17"/>
  <c r="AA15" i="17"/>
  <c r="Z15" i="17"/>
  <c r="Y15" i="17"/>
  <c r="X15" i="17"/>
  <c r="W15" i="17"/>
  <c r="V15" i="17"/>
  <c r="U15" i="17"/>
  <c r="T15" i="17"/>
  <c r="S15" i="17"/>
  <c r="R15" i="17"/>
  <c r="Q15" i="17"/>
  <c r="P15" i="17"/>
  <c r="O15" i="17"/>
  <c r="N15" i="17"/>
  <c r="M15" i="17"/>
  <c r="L15" i="17"/>
  <c r="K15" i="17"/>
  <c r="J15" i="17"/>
  <c r="J14" i="17" s="1"/>
  <c r="E10" i="17"/>
  <c r="AU5" i="17"/>
  <c r="K5" i="17"/>
  <c r="DY77" i="16"/>
  <c r="DX77" i="16"/>
  <c r="DW77" i="16"/>
  <c r="DV77" i="16"/>
  <c r="DU77" i="16"/>
  <c r="DT77" i="16"/>
  <c r="DS77" i="16"/>
  <c r="DR77" i="16"/>
  <c r="DQ77" i="16"/>
  <c r="DP77" i="16"/>
  <c r="DO77" i="16"/>
  <c r="DN77" i="16"/>
  <c r="DM77" i="16"/>
  <c r="DL77" i="16"/>
  <c r="DK77" i="16"/>
  <c r="DJ77" i="16"/>
  <c r="DI77" i="16"/>
  <c r="DH77" i="16"/>
  <c r="DG77" i="16"/>
  <c r="DF77" i="16"/>
  <c r="DE77" i="16"/>
  <c r="DD77" i="16"/>
  <c r="DC77" i="16"/>
  <c r="DB77" i="16"/>
  <c r="DA77" i="16"/>
  <c r="CZ77" i="16"/>
  <c r="CY77" i="16"/>
  <c r="CX77"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J68" i="16"/>
  <c r="DY67" i="16"/>
  <c r="DX67" i="16"/>
  <c r="DW67" i="16"/>
  <c r="DV67" i="16"/>
  <c r="DU67" i="16"/>
  <c r="DT67" i="16"/>
  <c r="DS67" i="16"/>
  <c r="DR67" i="16"/>
  <c r="DQ67" i="16"/>
  <c r="DP67" i="16"/>
  <c r="DO67" i="16"/>
  <c r="DN67" i="16"/>
  <c r="DM67" i="16"/>
  <c r="DL67" i="16"/>
  <c r="DK67" i="16"/>
  <c r="DJ67" i="16"/>
  <c r="DI67" i="16"/>
  <c r="DH67" i="16"/>
  <c r="DG67" i="16"/>
  <c r="DF67" i="16"/>
  <c r="DE67" i="16"/>
  <c r="DD67" i="16"/>
  <c r="DC67" i="16"/>
  <c r="DB67" i="16"/>
  <c r="DA67" i="16"/>
  <c r="CZ67" i="16"/>
  <c r="CY67" i="16"/>
  <c r="CX67"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J80" i="16"/>
  <c r="E57" i="16"/>
  <c r="E54" i="16"/>
  <c r="E53" i="16"/>
  <c r="E46" i="16"/>
  <c r="E45" i="16"/>
  <c r="DY37"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DY35" i="16"/>
  <c r="DX35" i="16"/>
  <c r="DW35" i="16"/>
  <c r="DV35" i="16"/>
  <c r="DU35" i="16"/>
  <c r="DT35" i="16"/>
  <c r="DS35" i="16"/>
  <c r="DR35" i="16"/>
  <c r="DQ35" i="16"/>
  <c r="DP35" i="16"/>
  <c r="DO35" i="16"/>
  <c r="DN35" i="16"/>
  <c r="DM35" i="16"/>
  <c r="DL35" i="16"/>
  <c r="DK35" i="16"/>
  <c r="DJ35" i="16"/>
  <c r="DI35"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G35" i="16"/>
  <c r="DY34" i="16"/>
  <c r="DX34" i="16"/>
  <c r="DW34" i="16"/>
  <c r="DV34" i="16"/>
  <c r="DU34" i="16"/>
  <c r="DT34" i="16"/>
  <c r="DS34" i="16"/>
  <c r="DR34" i="16"/>
  <c r="DQ34" i="16"/>
  <c r="DP34" i="16"/>
  <c r="DO34" i="16"/>
  <c r="DN34" i="16"/>
  <c r="DM34" i="16"/>
  <c r="DL34" i="16"/>
  <c r="DK34" i="16"/>
  <c r="DJ34" i="16"/>
  <c r="DI34"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G34" i="16"/>
  <c r="E32" i="16"/>
  <c r="E31" i="16"/>
  <c r="E29" i="16"/>
  <c r="E28" i="16"/>
  <c r="DY23"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J20" i="16" s="1"/>
  <c r="J29" i="16" s="1"/>
  <c r="E23" i="16"/>
  <c r="DY22" i="16"/>
  <c r="DX22" i="16"/>
  <c r="DW22" i="16"/>
  <c r="DV22" i="16"/>
  <c r="DU22" i="16"/>
  <c r="DT22" i="16"/>
  <c r="DS22" i="16"/>
  <c r="DR22" i="16"/>
  <c r="DQ22" i="16"/>
  <c r="DP22" i="16"/>
  <c r="DO22" i="16"/>
  <c r="DN22" i="16"/>
  <c r="DM22" i="16"/>
  <c r="DL22" i="16"/>
  <c r="DK22" i="16"/>
  <c r="DJ22" i="16"/>
  <c r="DI22"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J19" i="16" s="1"/>
  <c r="J28" i="16" s="1"/>
  <c r="E22" i="16"/>
  <c r="E15" i="16"/>
  <c r="E14" i="16"/>
  <c r="AU5" i="16"/>
  <c r="AU25" i="16" s="1"/>
  <c r="K5" i="16"/>
  <c r="J79" i="15"/>
  <c r="E71" i="15"/>
  <c r="J70" i="15"/>
  <c r="DY69" i="15"/>
  <c r="DX69" i="15"/>
  <c r="DW69" i="15"/>
  <c r="DV69" i="15"/>
  <c r="DU69" i="15"/>
  <c r="DT69" i="15"/>
  <c r="DS69" i="15"/>
  <c r="DR69" i="15"/>
  <c r="DQ69" i="15"/>
  <c r="DP69" i="15"/>
  <c r="DO69" i="15"/>
  <c r="DN69" i="15"/>
  <c r="DM69" i="15"/>
  <c r="DL69" i="15"/>
  <c r="DK69" i="15"/>
  <c r="DJ69" i="15"/>
  <c r="DI69" i="15"/>
  <c r="DH69" i="15"/>
  <c r="DG69" i="15"/>
  <c r="DF69" i="15"/>
  <c r="DE69" i="15"/>
  <c r="DD69" i="15"/>
  <c r="DC69" i="15"/>
  <c r="DB69" i="15"/>
  <c r="DA69" i="15"/>
  <c r="CZ69" i="15"/>
  <c r="CY69" i="15"/>
  <c r="CX69" i="15"/>
  <c r="CW69" i="15"/>
  <c r="CV69" i="15"/>
  <c r="CU69" i="15"/>
  <c r="CT69" i="15"/>
  <c r="CS69" i="15"/>
  <c r="CR69" i="15"/>
  <c r="CQ69" i="15"/>
  <c r="CP69" i="15"/>
  <c r="CO69" i="15"/>
  <c r="CN69" i="15"/>
  <c r="CM69" i="15"/>
  <c r="CL69" i="15"/>
  <c r="CK69" i="15"/>
  <c r="CJ69" i="15"/>
  <c r="CI69" i="15"/>
  <c r="CH69" i="15"/>
  <c r="CG69" i="15"/>
  <c r="CF69" i="15"/>
  <c r="CE69" i="15"/>
  <c r="CD69" i="15"/>
  <c r="CC69" i="15"/>
  <c r="CB69" i="15"/>
  <c r="CA69" i="15"/>
  <c r="BZ69" i="15"/>
  <c r="BY69" i="15"/>
  <c r="BX69" i="15"/>
  <c r="BW69" i="15"/>
  <c r="BV69" i="15"/>
  <c r="BU69" i="15"/>
  <c r="BT69" i="15"/>
  <c r="BS69" i="15"/>
  <c r="BR69" i="15"/>
  <c r="BQ69" i="15"/>
  <c r="BP69" i="15"/>
  <c r="BO69" i="15"/>
  <c r="BN69" i="15"/>
  <c r="BM69" i="15"/>
  <c r="BL69" i="15"/>
  <c r="BK69" i="15"/>
  <c r="BJ69" i="15"/>
  <c r="BI69" i="15"/>
  <c r="BH69" i="15"/>
  <c r="BG69" i="15"/>
  <c r="BF69" i="15"/>
  <c r="BE69" i="15"/>
  <c r="BD69" i="15"/>
  <c r="BC69" i="15"/>
  <c r="BB69" i="15"/>
  <c r="BA69" i="15"/>
  <c r="AZ69" i="15"/>
  <c r="AY69" i="15"/>
  <c r="AX69" i="15"/>
  <c r="AW69" i="15"/>
  <c r="AV69" i="15"/>
  <c r="AU69" i="15"/>
  <c r="AT69" i="15"/>
  <c r="AS69" i="15"/>
  <c r="AR69" i="15"/>
  <c r="AQ69" i="15"/>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J83" i="15"/>
  <c r="E58" i="15"/>
  <c r="E55" i="15"/>
  <c r="E54" i="15"/>
  <c r="E47" i="15"/>
  <c r="E46" i="15"/>
  <c r="DY37" i="15"/>
  <c r="DX37" i="15"/>
  <c r="DW37" i="15"/>
  <c r="DV37" i="15"/>
  <c r="DU37" i="15"/>
  <c r="DT37" i="15"/>
  <c r="DS37" i="15"/>
  <c r="DR37" i="15"/>
  <c r="DQ37" i="15"/>
  <c r="DP37" i="15"/>
  <c r="DO37" i="15"/>
  <c r="DN37" i="15"/>
  <c r="DM37" i="15"/>
  <c r="DL37" i="15"/>
  <c r="DK37" i="15"/>
  <c r="DJ37" i="15"/>
  <c r="DI37" i="15"/>
  <c r="DH37"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BN37" i="15"/>
  <c r="BM37" i="15"/>
  <c r="BL37" i="15"/>
  <c r="BK37" i="15"/>
  <c r="BJ37" i="15"/>
  <c r="BI37" i="15"/>
  <c r="BH37" i="15"/>
  <c r="BG37" i="15"/>
  <c r="BF37" i="15"/>
  <c r="BE37" i="15"/>
  <c r="BD37" i="15"/>
  <c r="BC37" i="15"/>
  <c r="BB37" i="15"/>
  <c r="BA37" i="15"/>
  <c r="AZ37" i="15"/>
  <c r="AY37" i="15"/>
  <c r="AX37" i="15"/>
  <c r="AW37" i="15"/>
  <c r="AV37"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DY35" i="15"/>
  <c r="DX35" i="15"/>
  <c r="DW35" i="15"/>
  <c r="DV35" i="15"/>
  <c r="DU35" i="15"/>
  <c r="DT35" i="15"/>
  <c r="DS35" i="15"/>
  <c r="DR35" i="15"/>
  <c r="DQ35" i="15"/>
  <c r="DP35" i="15"/>
  <c r="DO35" i="15"/>
  <c r="DN35" i="15"/>
  <c r="DM35" i="15"/>
  <c r="DL35" i="15"/>
  <c r="DK35" i="15"/>
  <c r="DJ35" i="15"/>
  <c r="DI35" i="15"/>
  <c r="DH35"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BN35" i="15"/>
  <c r="BM35" i="15"/>
  <c r="BL35" i="15"/>
  <c r="BK35" i="15"/>
  <c r="BJ35" i="15"/>
  <c r="BI35" i="15"/>
  <c r="BH35" i="15"/>
  <c r="BG35" i="15"/>
  <c r="BF35" i="15"/>
  <c r="BE35" i="15"/>
  <c r="BD35" i="15"/>
  <c r="BC35" i="15"/>
  <c r="BB35" i="15"/>
  <c r="BA35" i="15"/>
  <c r="AZ35" i="15"/>
  <c r="AY35" i="15"/>
  <c r="AX35" i="15"/>
  <c r="AW35" i="15"/>
  <c r="AV35" i="15"/>
  <c r="AU35" i="15"/>
  <c r="AT35" i="15"/>
  <c r="AS35" i="15"/>
  <c r="AR35" i="15"/>
  <c r="AQ35" i="15"/>
  <c r="AP35"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G35" i="15"/>
  <c r="DY34" i="15"/>
  <c r="DX34" i="15"/>
  <c r="DW34" i="15"/>
  <c r="DV34" i="15"/>
  <c r="DU34" i="15"/>
  <c r="DT34" i="15"/>
  <c r="DS34" i="15"/>
  <c r="DR34" i="15"/>
  <c r="DQ34" i="15"/>
  <c r="DP34" i="15"/>
  <c r="DO34" i="15"/>
  <c r="DN34" i="15"/>
  <c r="DM34" i="15"/>
  <c r="DL34" i="15"/>
  <c r="DK34" i="15"/>
  <c r="DJ34" i="15"/>
  <c r="DI34" i="15"/>
  <c r="DH34"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BN34" i="15"/>
  <c r="BM34" i="15"/>
  <c r="BL34" i="15"/>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G34" i="15"/>
  <c r="E32" i="15"/>
  <c r="E31" i="15"/>
  <c r="E29" i="15"/>
  <c r="E28" i="15"/>
  <c r="DY23"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J20" i="15" s="1"/>
  <c r="E23"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E22" i="15"/>
  <c r="E15" i="15"/>
  <c r="E14" i="15"/>
  <c r="AU5" i="15"/>
  <c r="K5" i="15"/>
  <c r="K19" i="15" s="1"/>
  <c r="J82" i="1"/>
  <c r="J66" i="18" s="1" a="1"/>
  <c r="J66" i="18" s="1"/>
  <c r="J62" i="1"/>
  <c r="J68" i="15" s="1" a="1"/>
  <c r="J68" i="15" s="1"/>
  <c r="CX80" i="19" l="1"/>
  <c r="L5" i="17"/>
  <c r="L17" i="17" s="1"/>
  <c r="K17" i="17"/>
  <c r="K14" i="17" s="1"/>
  <c r="AV5" i="17"/>
  <c r="AU17" i="17"/>
  <c r="J20" i="17"/>
  <c r="L5" i="18"/>
  <c r="L25" i="18" s="1"/>
  <c r="K25" i="18"/>
  <c r="AV5" i="18"/>
  <c r="AU25" i="18"/>
  <c r="L5" i="16"/>
  <c r="L25" i="16" s="1"/>
  <c r="K25" i="16"/>
  <c r="J31" i="15"/>
  <c r="K20" i="15"/>
  <c r="J29" i="15"/>
  <c r="K79" i="15"/>
  <c r="L79" i="15" s="1"/>
  <c r="J74" i="15"/>
  <c r="CY82" i="19"/>
  <c r="CY103" i="19"/>
  <c r="CY115" i="19" s="1"/>
  <c r="BN83" i="19"/>
  <c r="CY43" i="19"/>
  <c r="CY55" i="19"/>
  <c r="CX41" i="19"/>
  <c r="BN53" i="19"/>
  <c r="DR42" i="19"/>
  <c r="CZ5" i="19"/>
  <c r="K68" i="18"/>
  <c r="L68" i="18" s="1"/>
  <c r="M68" i="18" s="1"/>
  <c r="N68" i="18" s="1"/>
  <c r="O68" i="18" s="1"/>
  <c r="P68" i="18" s="1"/>
  <c r="Q68" i="18" s="1"/>
  <c r="R68" i="18" s="1"/>
  <c r="S68" i="18" s="1"/>
  <c r="T68" i="18" s="1"/>
  <c r="U68" i="18" s="1"/>
  <c r="V68" i="18" s="1"/>
  <c r="W68" i="18" s="1"/>
  <c r="X68" i="18" s="1"/>
  <c r="Y68" i="18" s="1"/>
  <c r="Z68" i="18" s="1"/>
  <c r="AA68" i="18" s="1"/>
  <c r="AB68" i="18" s="1"/>
  <c r="AC68" i="18" s="1"/>
  <c r="AD68" i="18" s="1"/>
  <c r="AE68" i="18" s="1"/>
  <c r="AF68" i="18" s="1"/>
  <c r="AG68" i="18" s="1"/>
  <c r="AH68" i="18" s="1"/>
  <c r="AI68" i="18" s="1"/>
  <c r="AJ68" i="18" s="1"/>
  <c r="AK68" i="18" s="1"/>
  <c r="AL68" i="18" s="1"/>
  <c r="AM68" i="18" s="1"/>
  <c r="AN68" i="18" s="1"/>
  <c r="AO68" i="18" s="1"/>
  <c r="AP68" i="18" s="1"/>
  <c r="AQ68" i="18" s="1"/>
  <c r="AR68" i="18" s="1"/>
  <c r="AS68" i="18" s="1"/>
  <c r="AT68" i="18" s="1"/>
  <c r="AU68" i="18" s="1"/>
  <c r="AV68" i="18" s="1"/>
  <c r="AW68" i="18" s="1"/>
  <c r="AX68" i="18" s="1"/>
  <c r="AY68" i="18" s="1"/>
  <c r="AZ68" i="18" s="1"/>
  <c r="BA68" i="18" s="1"/>
  <c r="BB68" i="18" s="1"/>
  <c r="BC68" i="18" s="1"/>
  <c r="BD68" i="18" s="1"/>
  <c r="BE68" i="18" s="1"/>
  <c r="BF68" i="18" s="1"/>
  <c r="BG68" i="18" s="1"/>
  <c r="BH68" i="18" s="1"/>
  <c r="BI68" i="18" s="1"/>
  <c r="BJ68" i="18" s="1"/>
  <c r="BK68" i="18" s="1"/>
  <c r="BL68" i="18" s="1"/>
  <c r="BM68" i="18" s="1"/>
  <c r="BN68" i="18" s="1"/>
  <c r="BO68" i="18" s="1"/>
  <c r="BP68" i="18" s="1"/>
  <c r="BQ68" i="18" s="1"/>
  <c r="BR68" i="18" s="1"/>
  <c r="BS68" i="18" s="1"/>
  <c r="BT68" i="18" s="1"/>
  <c r="BU68" i="18" s="1"/>
  <c r="BV68" i="18" s="1"/>
  <c r="BW68" i="18" s="1"/>
  <c r="BX68" i="18" s="1"/>
  <c r="BY68" i="18" s="1"/>
  <c r="BZ68" i="18" s="1"/>
  <c r="CA68" i="18" s="1"/>
  <c r="CB68" i="18" s="1"/>
  <c r="CC68" i="18" s="1"/>
  <c r="CD68" i="18" s="1"/>
  <c r="CE68" i="18" s="1"/>
  <c r="CF68" i="18" s="1"/>
  <c r="CG68" i="18" s="1"/>
  <c r="CH68" i="18" s="1"/>
  <c r="CI68" i="18" s="1"/>
  <c r="CJ68" i="18" s="1"/>
  <c r="CK68" i="18" s="1"/>
  <c r="CL68" i="18" s="1"/>
  <c r="CM68" i="18" s="1"/>
  <c r="CN68" i="18" s="1"/>
  <c r="CO68" i="18" s="1"/>
  <c r="CP68" i="18" s="1"/>
  <c r="CQ68" i="18" s="1"/>
  <c r="CR68" i="18" s="1"/>
  <c r="CS68" i="18" s="1"/>
  <c r="CT68" i="18" s="1"/>
  <c r="CU68" i="18" s="1"/>
  <c r="CV68" i="18" s="1"/>
  <c r="CW68" i="18" s="1"/>
  <c r="CX68" i="18" s="1"/>
  <c r="CY68" i="18" s="1"/>
  <c r="CZ68" i="18" s="1"/>
  <c r="DA68" i="18" s="1"/>
  <c r="DB68" i="18" s="1"/>
  <c r="DC68" i="18" s="1"/>
  <c r="DD68" i="18" s="1"/>
  <c r="DE68" i="18" s="1"/>
  <c r="DF68" i="18" s="1"/>
  <c r="DG68" i="18" s="1"/>
  <c r="DH68" i="18" s="1"/>
  <c r="DI68" i="18" s="1"/>
  <c r="DJ68" i="18" s="1"/>
  <c r="DK68" i="18" s="1"/>
  <c r="DL68" i="18" s="1"/>
  <c r="DM68" i="18" s="1"/>
  <c r="DN68" i="18" s="1"/>
  <c r="DO68" i="18" s="1"/>
  <c r="DP68" i="18" s="1"/>
  <c r="DQ68" i="18" s="1"/>
  <c r="DR68" i="18" s="1"/>
  <c r="DS68" i="18" s="1"/>
  <c r="DT68" i="18" s="1"/>
  <c r="DU68" i="18" s="1"/>
  <c r="DV68" i="18" s="1"/>
  <c r="DW68" i="18" s="1"/>
  <c r="DX68" i="18" s="1"/>
  <c r="DY68" i="18" s="1"/>
  <c r="K80" i="18"/>
  <c r="L80" i="18" s="1"/>
  <c r="M80" i="18" s="1"/>
  <c r="N80" i="18" s="1"/>
  <c r="O80" i="18" s="1"/>
  <c r="P80" i="18" s="1"/>
  <c r="Q80" i="18" s="1"/>
  <c r="R80" i="18" s="1"/>
  <c r="S80" i="18" s="1"/>
  <c r="T80" i="18" s="1"/>
  <c r="U80" i="18" s="1"/>
  <c r="V80" i="18" s="1"/>
  <c r="W80" i="18" s="1"/>
  <c r="X80" i="18" s="1"/>
  <c r="Y80" i="18" s="1"/>
  <c r="Z80" i="18" s="1"/>
  <c r="AA80" i="18" s="1"/>
  <c r="AB80" i="18" s="1"/>
  <c r="AC80" i="18" s="1"/>
  <c r="AD80" i="18" s="1"/>
  <c r="AE80" i="18" s="1"/>
  <c r="AF80" i="18" s="1"/>
  <c r="AG80" i="18" s="1"/>
  <c r="AH80" i="18" s="1"/>
  <c r="AI80" i="18" s="1"/>
  <c r="AJ80" i="18" s="1"/>
  <c r="AK80" i="18" s="1"/>
  <c r="AL80" i="18" s="1"/>
  <c r="AM80" i="18" s="1"/>
  <c r="AN80" i="18" s="1"/>
  <c r="AO80" i="18" s="1"/>
  <c r="AP80" i="18" s="1"/>
  <c r="AQ80" i="18" s="1"/>
  <c r="AR80" i="18" s="1"/>
  <c r="AS80" i="18" s="1"/>
  <c r="AT80" i="18" s="1"/>
  <c r="AU80" i="18" s="1"/>
  <c r="AV80" i="18" s="1"/>
  <c r="AW80" i="18" s="1"/>
  <c r="AX80" i="18" s="1"/>
  <c r="AY80" i="18" s="1"/>
  <c r="AZ80" i="18" s="1"/>
  <c r="BA80" i="18" s="1"/>
  <c r="BB80" i="18" s="1"/>
  <c r="BC80" i="18" s="1"/>
  <c r="BD80" i="18" s="1"/>
  <c r="BE80" i="18" s="1"/>
  <c r="BF80" i="18" s="1"/>
  <c r="BG80" i="18" s="1"/>
  <c r="BH80" i="18" s="1"/>
  <c r="BI80" i="18" s="1"/>
  <c r="BJ80" i="18" s="1"/>
  <c r="BK80" i="18" s="1"/>
  <c r="BL80" i="18" s="1"/>
  <c r="BM80" i="18" s="1"/>
  <c r="BN80" i="18" s="1"/>
  <c r="BO80" i="18" s="1"/>
  <c r="BP80" i="18" s="1"/>
  <c r="BQ80" i="18" s="1"/>
  <c r="BR80" i="18" s="1"/>
  <c r="BS80" i="18" s="1"/>
  <c r="BT80" i="18" s="1"/>
  <c r="BU80" i="18" s="1"/>
  <c r="BV80" i="18" s="1"/>
  <c r="BW80" i="18" s="1"/>
  <c r="BX80" i="18" s="1"/>
  <c r="BY80" i="18" s="1"/>
  <c r="BZ80" i="18" s="1"/>
  <c r="CA80" i="18" s="1"/>
  <c r="CB80" i="18" s="1"/>
  <c r="CC80" i="18" s="1"/>
  <c r="CD80" i="18" s="1"/>
  <c r="CE80" i="18" s="1"/>
  <c r="CF80" i="18" s="1"/>
  <c r="CG80" i="18" s="1"/>
  <c r="CH80" i="18" s="1"/>
  <c r="CI80" i="18" s="1"/>
  <c r="CJ80" i="18" s="1"/>
  <c r="CK80" i="18" s="1"/>
  <c r="CL80" i="18" s="1"/>
  <c r="CM80" i="18" s="1"/>
  <c r="CN80" i="18" s="1"/>
  <c r="CO80" i="18" s="1"/>
  <c r="CP80" i="18" s="1"/>
  <c r="CQ80" i="18" s="1"/>
  <c r="CR80" i="18" s="1"/>
  <c r="CS80" i="18" s="1"/>
  <c r="CT80" i="18" s="1"/>
  <c r="CU80" i="18" s="1"/>
  <c r="CV80" i="18" s="1"/>
  <c r="CW80" i="18" s="1"/>
  <c r="CX80" i="18" s="1"/>
  <c r="CY80" i="18" s="1"/>
  <c r="CZ80" i="18" s="1"/>
  <c r="DA80" i="18" s="1"/>
  <c r="DB80" i="18" s="1"/>
  <c r="DC80" i="18" s="1"/>
  <c r="DD80" i="18" s="1"/>
  <c r="DE80" i="18" s="1"/>
  <c r="DF80" i="18" s="1"/>
  <c r="DG80" i="18" s="1"/>
  <c r="DH80" i="18" s="1"/>
  <c r="DI80" i="18" s="1"/>
  <c r="DJ80" i="18" s="1"/>
  <c r="DK80" i="18" s="1"/>
  <c r="DL80" i="18" s="1"/>
  <c r="DM80" i="18" s="1"/>
  <c r="DN80" i="18" s="1"/>
  <c r="DO80" i="18" s="1"/>
  <c r="DP80" i="18" s="1"/>
  <c r="DQ80" i="18" s="1"/>
  <c r="DR80" i="18" s="1"/>
  <c r="DS80" i="18" s="1"/>
  <c r="DT80" i="18" s="1"/>
  <c r="DU80" i="18" s="1"/>
  <c r="DV80" i="18" s="1"/>
  <c r="DW80" i="18" s="1"/>
  <c r="DX80" i="18" s="1"/>
  <c r="DY80" i="18" s="1"/>
  <c r="M5" i="17"/>
  <c r="M17" i="17" s="1"/>
  <c r="K68" i="16"/>
  <c r="L68" i="16" s="1"/>
  <c r="M68" i="16" s="1"/>
  <c r="N68" i="16" s="1"/>
  <c r="O68" i="16" s="1"/>
  <c r="P68" i="16" s="1"/>
  <c r="Q68" i="16" s="1"/>
  <c r="R68" i="16" s="1"/>
  <c r="S68" i="16" s="1"/>
  <c r="T68" i="16" s="1"/>
  <c r="U68" i="16" s="1"/>
  <c r="V68" i="16" s="1"/>
  <c r="W68" i="16" s="1"/>
  <c r="X68" i="16" s="1"/>
  <c r="Y68" i="16" s="1"/>
  <c r="Z68" i="16" s="1"/>
  <c r="AA68" i="16" s="1"/>
  <c r="AB68" i="16" s="1"/>
  <c r="AC68" i="16" s="1"/>
  <c r="AD68" i="16" s="1"/>
  <c r="AE68" i="16" s="1"/>
  <c r="AF68" i="16" s="1"/>
  <c r="AG68" i="16" s="1"/>
  <c r="AH68" i="16" s="1"/>
  <c r="AI68" i="16" s="1"/>
  <c r="AJ68" i="16" s="1"/>
  <c r="AK68" i="16" s="1"/>
  <c r="AL68" i="16" s="1"/>
  <c r="AM68" i="16" s="1"/>
  <c r="AN68" i="16" s="1"/>
  <c r="AO68" i="16" s="1"/>
  <c r="AP68" i="16" s="1"/>
  <c r="AQ68" i="16" s="1"/>
  <c r="AR68" i="16" s="1"/>
  <c r="AS68" i="16" s="1"/>
  <c r="AT68" i="16" s="1"/>
  <c r="AU68" i="16" s="1"/>
  <c r="AV68" i="16" s="1"/>
  <c r="AW68" i="16" s="1"/>
  <c r="AX68" i="16" s="1"/>
  <c r="AY68" i="16" s="1"/>
  <c r="AZ68" i="16" s="1"/>
  <c r="BA68" i="16" s="1"/>
  <c r="BB68" i="16" s="1"/>
  <c r="BC68" i="16" s="1"/>
  <c r="BD68" i="16" s="1"/>
  <c r="BE68" i="16" s="1"/>
  <c r="BF68" i="16" s="1"/>
  <c r="BG68" i="16" s="1"/>
  <c r="BH68" i="16" s="1"/>
  <c r="BI68" i="16" s="1"/>
  <c r="BJ68" i="16" s="1"/>
  <c r="BK68" i="16" s="1"/>
  <c r="BL68" i="16" s="1"/>
  <c r="BM68" i="16" s="1"/>
  <c r="BN68" i="16" s="1"/>
  <c r="BO68" i="16" s="1"/>
  <c r="BP68" i="16" s="1"/>
  <c r="BQ68" i="16" s="1"/>
  <c r="BR68" i="16" s="1"/>
  <c r="BS68" i="16" s="1"/>
  <c r="BT68" i="16" s="1"/>
  <c r="BU68" i="16" s="1"/>
  <c r="BV68" i="16" s="1"/>
  <c r="BW68" i="16" s="1"/>
  <c r="BX68" i="16" s="1"/>
  <c r="BY68" i="16" s="1"/>
  <c r="BZ68" i="16" s="1"/>
  <c r="CA68" i="16" s="1"/>
  <c r="CB68" i="16" s="1"/>
  <c r="CC68" i="16" s="1"/>
  <c r="CD68" i="16" s="1"/>
  <c r="CE68" i="16" s="1"/>
  <c r="CF68" i="16" s="1"/>
  <c r="CG68" i="16" s="1"/>
  <c r="CH68" i="16" s="1"/>
  <c r="CI68" i="16" s="1"/>
  <c r="CJ68" i="16" s="1"/>
  <c r="CK68" i="16" s="1"/>
  <c r="CL68" i="16" s="1"/>
  <c r="CM68" i="16" s="1"/>
  <c r="CN68" i="16" s="1"/>
  <c r="CO68" i="16" s="1"/>
  <c r="CP68" i="16" s="1"/>
  <c r="CQ68" i="16" s="1"/>
  <c r="CR68" i="16" s="1"/>
  <c r="CS68" i="16" s="1"/>
  <c r="CT68" i="16" s="1"/>
  <c r="CU68" i="16" s="1"/>
  <c r="CV68" i="16" s="1"/>
  <c r="CW68" i="16" s="1"/>
  <c r="CX68" i="16" s="1"/>
  <c r="CY68" i="16" s="1"/>
  <c r="CZ68" i="16" s="1"/>
  <c r="DA68" i="16" s="1"/>
  <c r="DB68" i="16" s="1"/>
  <c r="DC68" i="16" s="1"/>
  <c r="DD68" i="16" s="1"/>
  <c r="DE68" i="16" s="1"/>
  <c r="DF68" i="16" s="1"/>
  <c r="DG68" i="16" s="1"/>
  <c r="DH68" i="16" s="1"/>
  <c r="DI68" i="16" s="1"/>
  <c r="DJ68" i="16" s="1"/>
  <c r="DK68" i="16" s="1"/>
  <c r="DL68" i="16" s="1"/>
  <c r="DM68" i="16" s="1"/>
  <c r="DN68" i="16" s="1"/>
  <c r="DO68" i="16" s="1"/>
  <c r="DP68" i="16" s="1"/>
  <c r="DQ68" i="16" s="1"/>
  <c r="DR68" i="16" s="1"/>
  <c r="DS68" i="16" s="1"/>
  <c r="DT68" i="16" s="1"/>
  <c r="DU68" i="16" s="1"/>
  <c r="DV68" i="16" s="1"/>
  <c r="DW68" i="16" s="1"/>
  <c r="DX68" i="16" s="1"/>
  <c r="DY68" i="16" s="1"/>
  <c r="K80" i="16"/>
  <c r="L80" i="16" s="1"/>
  <c r="M80" i="16" s="1"/>
  <c r="N80" i="16" s="1"/>
  <c r="O80" i="16" s="1"/>
  <c r="P80" i="16" s="1"/>
  <c r="Q80" i="16" s="1"/>
  <c r="R80" i="16" s="1"/>
  <c r="S80" i="16" s="1"/>
  <c r="T80" i="16" s="1"/>
  <c r="U80" i="16" s="1"/>
  <c r="V80" i="16" s="1"/>
  <c r="W80" i="16" s="1"/>
  <c r="X80" i="16" s="1"/>
  <c r="Y80" i="16" s="1"/>
  <c r="Z80" i="16" s="1"/>
  <c r="AA80" i="16" s="1"/>
  <c r="AB80" i="16" s="1"/>
  <c r="AC80" i="16" s="1"/>
  <c r="AD80" i="16" s="1"/>
  <c r="AE80" i="16" s="1"/>
  <c r="AF80" i="16" s="1"/>
  <c r="AG80" i="16" s="1"/>
  <c r="AH80" i="16" s="1"/>
  <c r="AI80" i="16" s="1"/>
  <c r="AJ80" i="16" s="1"/>
  <c r="AK80" i="16" s="1"/>
  <c r="AL80" i="16" s="1"/>
  <c r="AM80" i="16" s="1"/>
  <c r="AN80" i="16" s="1"/>
  <c r="AO80" i="16" s="1"/>
  <c r="AP80" i="16" s="1"/>
  <c r="AQ80" i="16" s="1"/>
  <c r="AR80" i="16" s="1"/>
  <c r="AS80" i="16" s="1"/>
  <c r="AT80" i="16" s="1"/>
  <c r="AU80" i="16" s="1"/>
  <c r="AV80" i="16" s="1"/>
  <c r="AW80" i="16" s="1"/>
  <c r="AX80" i="16" s="1"/>
  <c r="AY80" i="16" s="1"/>
  <c r="AZ80" i="16" s="1"/>
  <c r="BA80" i="16" s="1"/>
  <c r="BB80" i="16" s="1"/>
  <c r="BC80" i="16" s="1"/>
  <c r="BD80" i="16" s="1"/>
  <c r="BE80" i="16" s="1"/>
  <c r="BF80" i="16" s="1"/>
  <c r="BG80" i="16" s="1"/>
  <c r="BH80" i="16" s="1"/>
  <c r="BI80" i="16" s="1"/>
  <c r="BJ80" i="16" s="1"/>
  <c r="BK80" i="16" s="1"/>
  <c r="BL80" i="16" s="1"/>
  <c r="BM80" i="16" s="1"/>
  <c r="BN80" i="16" s="1"/>
  <c r="BO80" i="16" s="1"/>
  <c r="BP80" i="16" s="1"/>
  <c r="BQ80" i="16" s="1"/>
  <c r="BR80" i="16" s="1"/>
  <c r="BS80" i="16" s="1"/>
  <c r="BT80" i="16" s="1"/>
  <c r="BU80" i="16" s="1"/>
  <c r="BV80" i="16" s="1"/>
  <c r="BW80" i="16" s="1"/>
  <c r="BX80" i="16" s="1"/>
  <c r="BY80" i="16" s="1"/>
  <c r="BZ80" i="16" s="1"/>
  <c r="CA80" i="16" s="1"/>
  <c r="CB80" i="16" s="1"/>
  <c r="CC80" i="16" s="1"/>
  <c r="CD80" i="16" s="1"/>
  <c r="CE80" i="16" s="1"/>
  <c r="CF80" i="16" s="1"/>
  <c r="CG80" i="16" s="1"/>
  <c r="CH80" i="16" s="1"/>
  <c r="CI80" i="16" s="1"/>
  <c r="CJ80" i="16" s="1"/>
  <c r="CK80" i="16" s="1"/>
  <c r="CL80" i="16" s="1"/>
  <c r="CM80" i="16" s="1"/>
  <c r="CN80" i="16" s="1"/>
  <c r="CO80" i="16" s="1"/>
  <c r="CP80" i="16" s="1"/>
  <c r="CQ80" i="16" s="1"/>
  <c r="CR80" i="16" s="1"/>
  <c r="CS80" i="16" s="1"/>
  <c r="CT80" i="16" s="1"/>
  <c r="CU80" i="16" s="1"/>
  <c r="CV80" i="16" s="1"/>
  <c r="CW80" i="16" s="1"/>
  <c r="CX80" i="16" s="1"/>
  <c r="CY80" i="16" s="1"/>
  <c r="CZ80" i="16" s="1"/>
  <c r="DA80" i="16" s="1"/>
  <c r="DB80" i="16" s="1"/>
  <c r="DC80" i="16" s="1"/>
  <c r="DD80" i="16" s="1"/>
  <c r="DE80" i="16" s="1"/>
  <c r="DF80" i="16" s="1"/>
  <c r="DG80" i="16" s="1"/>
  <c r="DH80" i="16" s="1"/>
  <c r="DI80" i="16" s="1"/>
  <c r="DJ80" i="16" s="1"/>
  <c r="DK80" i="16" s="1"/>
  <c r="DL80" i="16" s="1"/>
  <c r="DM80" i="16" s="1"/>
  <c r="DN80" i="16" s="1"/>
  <c r="DO80" i="16" s="1"/>
  <c r="DP80" i="16" s="1"/>
  <c r="DQ80" i="16" s="1"/>
  <c r="DR80" i="16" s="1"/>
  <c r="DS80" i="16" s="1"/>
  <c r="DT80" i="16" s="1"/>
  <c r="DU80" i="16" s="1"/>
  <c r="DV80" i="16" s="1"/>
  <c r="DW80" i="16" s="1"/>
  <c r="DX80" i="16" s="1"/>
  <c r="DY80" i="16" s="1"/>
  <c r="M5" i="16"/>
  <c r="M25" i="16" s="1"/>
  <c r="AV5" i="16"/>
  <c r="AV25" i="16" s="1"/>
  <c r="J31" i="16"/>
  <c r="L5" i="15"/>
  <c r="L19" i="15" s="1"/>
  <c r="AV5" i="15"/>
  <c r="CY80" i="19" l="1"/>
  <c r="M5" i="18"/>
  <c r="M25" i="18" s="1"/>
  <c r="AW5" i="17"/>
  <c r="AV17" i="17"/>
  <c r="L14" i="17"/>
  <c r="K20" i="16"/>
  <c r="K19" i="16"/>
  <c r="K20" i="18"/>
  <c r="K19" i="18"/>
  <c r="AW5" i="18"/>
  <c r="AV25" i="18"/>
  <c r="L20" i="15"/>
  <c r="CZ82" i="19"/>
  <c r="CZ103" i="19"/>
  <c r="CZ115" i="19" s="1"/>
  <c r="BO83" i="19"/>
  <c r="CZ43" i="19"/>
  <c r="CZ55" i="19"/>
  <c r="CY41" i="19"/>
  <c r="BO53" i="19"/>
  <c r="DS42" i="19"/>
  <c r="DA5" i="19"/>
  <c r="N5" i="18"/>
  <c r="N25" i="18" s="1"/>
  <c r="N5" i="17"/>
  <c r="N17" i="17" s="1"/>
  <c r="N5" i="16"/>
  <c r="N25" i="16" s="1"/>
  <c r="AW5" i="16"/>
  <c r="AW25" i="16" s="1"/>
  <c r="AW5" i="15"/>
  <c r="M79" i="15"/>
  <c r="M5" i="15"/>
  <c r="M19" i="15" s="1"/>
  <c r="CZ80" i="19" l="1"/>
  <c r="AW17" i="17"/>
  <c r="AX5" i="17"/>
  <c r="M14" i="17"/>
  <c r="L19" i="18"/>
  <c r="K28" i="18"/>
  <c r="L20" i="18"/>
  <c r="L19" i="16"/>
  <c r="K28" i="16"/>
  <c r="K31" i="16" s="1"/>
  <c r="L20" i="16"/>
  <c r="AW25" i="18"/>
  <c r="AX5" i="18"/>
  <c r="M20" i="15"/>
  <c r="DA82" i="19"/>
  <c r="DA103" i="19"/>
  <c r="DA115" i="19" s="1"/>
  <c r="BP83" i="19"/>
  <c r="DA43" i="19"/>
  <c r="DA55" i="19"/>
  <c r="CZ41" i="19"/>
  <c r="BP53" i="19"/>
  <c r="DT42" i="19"/>
  <c r="DB5" i="19"/>
  <c r="O5" i="18"/>
  <c r="O25" i="18" s="1"/>
  <c r="O5" i="17"/>
  <c r="O17" i="17" s="1"/>
  <c r="O5" i="16"/>
  <c r="O25" i="16" s="1"/>
  <c r="AX5" i="16"/>
  <c r="AX25" i="16" s="1"/>
  <c r="N5" i="15"/>
  <c r="N19" i="15" s="1"/>
  <c r="N79" i="15"/>
  <c r="AX5" i="15"/>
  <c r="DA80" i="19" l="1"/>
  <c r="AX17" i="17"/>
  <c r="AY5" i="17"/>
  <c r="N14" i="17"/>
  <c r="M19" i="16"/>
  <c r="L28" i="16"/>
  <c r="L31" i="16" s="1"/>
  <c r="M20" i="18"/>
  <c r="M20" i="16"/>
  <c r="M19" i="18"/>
  <c r="L28" i="18"/>
  <c r="AX25" i="18"/>
  <c r="AY5" i="18"/>
  <c r="N20" i="15"/>
  <c r="DB82" i="19"/>
  <c r="DB103" i="19"/>
  <c r="BQ83" i="19"/>
  <c r="DB55" i="19"/>
  <c r="DB43" i="19"/>
  <c r="DA41" i="19"/>
  <c r="BQ53" i="19"/>
  <c r="DU42" i="19"/>
  <c r="DC5" i="19"/>
  <c r="P5" i="18"/>
  <c r="P25" i="18" s="1"/>
  <c r="P5" i="17"/>
  <c r="P17" i="17" s="1"/>
  <c r="P5" i="16"/>
  <c r="P25" i="16" s="1"/>
  <c r="AY5" i="16"/>
  <c r="AY25" i="16" s="1"/>
  <c r="O79" i="15"/>
  <c r="AY5" i="15"/>
  <c r="O5" i="15"/>
  <c r="O19" i="15" s="1"/>
  <c r="J73" i="1"/>
  <c r="J66" i="16" s="1" a="1"/>
  <c r="J66" i="16" s="1"/>
  <c r="E131" i="1"/>
  <c r="E132" i="1"/>
  <c r="E130" i="1"/>
  <c r="E129" i="1"/>
  <c r="E128" i="1"/>
  <c r="E43" i="1"/>
  <c r="E46" i="1"/>
  <c r="E47" i="1"/>
  <c r="E44" i="1"/>
  <c r="E45" i="1"/>
  <c r="J237" i="1"/>
  <c r="J8" i="6" s="1"/>
  <c r="AY17" i="17" l="1"/>
  <c r="AZ5" i="17"/>
  <c r="O14" i="17"/>
  <c r="N19" i="18"/>
  <c r="M28" i="18"/>
  <c r="N20" i="16"/>
  <c r="N20" i="18"/>
  <c r="N19" i="16"/>
  <c r="M28" i="16"/>
  <c r="M31" i="16" s="1"/>
  <c r="AY25" i="18"/>
  <c r="AZ5" i="18"/>
  <c r="O20" i="15"/>
  <c r="DC82" i="19"/>
  <c r="DC103" i="19"/>
  <c r="DC115" i="19" s="1"/>
  <c r="BR83" i="19"/>
  <c r="DC55" i="19"/>
  <c r="DC43" i="19"/>
  <c r="J28" i="22"/>
  <c r="J60" i="22" s="1"/>
  <c r="DR57" i="22"/>
  <c r="CD57" i="22"/>
  <c r="BV57" i="22"/>
  <c r="BN57" i="22"/>
  <c r="BF57" i="22"/>
  <c r="R57" i="22"/>
  <c r="J57" i="22"/>
  <c r="DY57" i="22"/>
  <c r="DI57" i="22"/>
  <c r="DA57" i="22"/>
  <c r="BM57" i="22"/>
  <c r="BE57" i="22"/>
  <c r="AW57" i="22"/>
  <c r="DX57" i="22"/>
  <c r="CZ57" i="22"/>
  <c r="BL57" i="22"/>
  <c r="BD57" i="22"/>
  <c r="AV57" i="22"/>
  <c r="AN57" i="22"/>
  <c r="DO57" i="22"/>
  <c r="CY57" i="22"/>
  <c r="CQ57" i="22"/>
  <c r="CI57" i="22"/>
  <c r="CA57" i="22"/>
  <c r="BS57" i="22"/>
  <c r="AE57" i="22"/>
  <c r="DN57" i="22"/>
  <c r="DF57" i="22"/>
  <c r="CX57" i="22"/>
  <c r="BB57" i="22"/>
  <c r="AL57" i="22"/>
  <c r="AD57" i="22"/>
  <c r="N57" i="22"/>
  <c r="CO57" i="22"/>
  <c r="CG57" i="22"/>
  <c r="BY57" i="22"/>
  <c r="AC57" i="22"/>
  <c r="U57" i="22"/>
  <c r="M57" i="22"/>
  <c r="CV57" i="22"/>
  <c r="CN57" i="22"/>
  <c r="CF57" i="22"/>
  <c r="BP57" i="22"/>
  <c r="AR57" i="22"/>
  <c r="T57" i="22"/>
  <c r="L57" i="22"/>
  <c r="DK57" i="22"/>
  <c r="AQ57" i="22"/>
  <c r="AI57" i="22"/>
  <c r="AA57" i="22"/>
  <c r="BG57" i="22"/>
  <c r="S57" i="22"/>
  <c r="DU73" i="21"/>
  <c r="DM73" i="21"/>
  <c r="DE73" i="21"/>
  <c r="CW73" i="21"/>
  <c r="CO73" i="21"/>
  <c r="CG73" i="21"/>
  <c r="BY73" i="21"/>
  <c r="BQ73" i="21"/>
  <c r="BI73" i="21"/>
  <c r="BA73" i="21"/>
  <c r="AS73" i="21"/>
  <c r="AK73" i="21"/>
  <c r="AC73" i="21"/>
  <c r="U73" i="21"/>
  <c r="M73" i="21"/>
  <c r="DT73" i="21"/>
  <c r="DL73" i="21"/>
  <c r="DD73" i="21"/>
  <c r="CV73" i="21"/>
  <c r="CN73" i="21"/>
  <c r="CF73" i="21"/>
  <c r="BX73" i="21"/>
  <c r="BP73" i="21"/>
  <c r="BH73" i="21"/>
  <c r="AZ73" i="21"/>
  <c r="AR73" i="21"/>
  <c r="AJ73" i="21"/>
  <c r="AB73" i="21"/>
  <c r="T73" i="21"/>
  <c r="L73" i="21"/>
  <c r="DS73" i="21"/>
  <c r="DK73" i="21"/>
  <c r="DC73" i="21"/>
  <c r="CU73" i="21"/>
  <c r="CM73" i="21"/>
  <c r="CE73" i="21"/>
  <c r="BW73" i="21"/>
  <c r="BO73" i="21"/>
  <c r="BG73" i="21"/>
  <c r="AY73" i="21"/>
  <c r="AQ73" i="21"/>
  <c r="AI73" i="21"/>
  <c r="AA73" i="21"/>
  <c r="S73" i="21"/>
  <c r="K73" i="21"/>
  <c r="DR73" i="21"/>
  <c r="DJ73" i="21"/>
  <c r="DB73" i="21"/>
  <c r="CT73" i="21"/>
  <c r="CL73" i="21"/>
  <c r="CD73" i="21"/>
  <c r="BV73" i="21"/>
  <c r="BN73" i="21"/>
  <c r="BF73" i="21"/>
  <c r="AX73" i="21"/>
  <c r="AP73" i="21"/>
  <c r="AH73" i="21"/>
  <c r="Z73" i="21"/>
  <c r="R73" i="21"/>
  <c r="DY73" i="21"/>
  <c r="DQ73" i="21"/>
  <c r="DI73" i="21"/>
  <c r="DA73" i="21"/>
  <c r="CS73" i="21"/>
  <c r="CK73" i="21"/>
  <c r="CC73" i="21"/>
  <c r="BU73" i="21"/>
  <c r="BM73" i="21"/>
  <c r="BE73" i="21"/>
  <c r="AW73" i="21"/>
  <c r="AO73" i="21"/>
  <c r="AG73" i="21"/>
  <c r="Y73" i="21"/>
  <c r="Q73" i="21"/>
  <c r="DW73" i="21"/>
  <c r="DO73" i="21"/>
  <c r="DG73" i="21"/>
  <c r="CY73" i="21"/>
  <c r="CQ73" i="21"/>
  <c r="CI73" i="21"/>
  <c r="CA73" i="21"/>
  <c r="BS73" i="21"/>
  <c r="BK73" i="21"/>
  <c r="BC73" i="21"/>
  <c r="AU73" i="21"/>
  <c r="AM73" i="21"/>
  <c r="AE73" i="21"/>
  <c r="W73" i="21"/>
  <c r="O73" i="21"/>
  <c r="DV73" i="21"/>
  <c r="DN73" i="21"/>
  <c r="DF73" i="21"/>
  <c r="CX73" i="21"/>
  <c r="CP73" i="21"/>
  <c r="CH73" i="21"/>
  <c r="BZ73" i="21"/>
  <c r="BR73" i="21"/>
  <c r="BJ73" i="21"/>
  <c r="BB73" i="21"/>
  <c r="AT73" i="21"/>
  <c r="AL73" i="21"/>
  <c r="AD73" i="21"/>
  <c r="V73" i="21"/>
  <c r="N73" i="21"/>
  <c r="CR73" i="21"/>
  <c r="AF73" i="21"/>
  <c r="CJ73" i="21"/>
  <c r="X73" i="21"/>
  <c r="CB73" i="21"/>
  <c r="P73" i="21"/>
  <c r="BT73" i="21"/>
  <c r="DX73" i="21"/>
  <c r="BL73" i="21"/>
  <c r="DP73" i="21"/>
  <c r="BD73" i="21"/>
  <c r="DH73" i="21"/>
  <c r="AV73" i="21"/>
  <c r="CZ73" i="21"/>
  <c r="AN73" i="21"/>
  <c r="DB41" i="19"/>
  <c r="J21" i="6"/>
  <c r="J25" i="6"/>
  <c r="J17" i="6"/>
  <c r="J13" i="6"/>
  <c r="J9" i="6"/>
  <c r="BR53" i="19"/>
  <c r="DV42" i="19"/>
  <c r="DD5" i="19"/>
  <c r="DX72" i="18"/>
  <c r="DP72" i="18"/>
  <c r="DH72" i="18"/>
  <c r="CZ72" i="18"/>
  <c r="CR72" i="18"/>
  <c r="CJ72" i="18"/>
  <c r="CB72" i="18"/>
  <c r="BT72" i="18"/>
  <c r="BL72" i="18"/>
  <c r="BD72" i="18"/>
  <c r="AV72" i="18"/>
  <c r="AN72" i="18"/>
  <c r="AF72" i="18"/>
  <c r="X72" i="18"/>
  <c r="P72" i="18"/>
  <c r="DV56" i="17"/>
  <c r="DN56" i="17"/>
  <c r="DF56" i="17"/>
  <c r="CX56" i="17"/>
  <c r="CP56" i="17"/>
  <c r="CH56" i="17"/>
  <c r="BZ56" i="17"/>
  <c r="BR56" i="17"/>
  <c r="BJ56" i="17"/>
  <c r="BB56" i="17"/>
  <c r="AT56" i="17"/>
  <c r="AL56" i="17"/>
  <c r="AD56" i="17"/>
  <c r="V56" i="17"/>
  <c r="N56" i="17"/>
  <c r="DS72" i="16"/>
  <c r="DK72" i="16"/>
  <c r="DC72" i="16"/>
  <c r="CU72" i="16"/>
  <c r="CM72" i="16"/>
  <c r="CE72" i="16"/>
  <c r="BW72" i="16"/>
  <c r="BO72" i="16"/>
  <c r="BG72" i="16"/>
  <c r="AY72" i="16"/>
  <c r="DW72" i="18"/>
  <c r="DO72" i="18"/>
  <c r="DG72" i="18"/>
  <c r="CY72" i="18"/>
  <c r="CQ72" i="18"/>
  <c r="CI72" i="18"/>
  <c r="CA72" i="18"/>
  <c r="BS72" i="18"/>
  <c r="BK72" i="18"/>
  <c r="BC72" i="18"/>
  <c r="AU72" i="18"/>
  <c r="AM72" i="18"/>
  <c r="AE72" i="18"/>
  <c r="W72" i="18"/>
  <c r="O72" i="18"/>
  <c r="DU56" i="17"/>
  <c r="DM56" i="17"/>
  <c r="DE56" i="17"/>
  <c r="CW56" i="17"/>
  <c r="CO56" i="17"/>
  <c r="CG56" i="17"/>
  <c r="BY56" i="17"/>
  <c r="BQ56" i="17"/>
  <c r="BI56" i="17"/>
  <c r="BA56" i="17"/>
  <c r="AS56" i="17"/>
  <c r="AK56" i="17"/>
  <c r="AC56" i="17"/>
  <c r="U56" i="17"/>
  <c r="M56" i="17"/>
  <c r="DR72" i="16"/>
  <c r="DJ72" i="16"/>
  <c r="DB72" i="16"/>
  <c r="CT72" i="16"/>
  <c r="CL72" i="16"/>
  <c r="CD72" i="16"/>
  <c r="BV72" i="16"/>
  <c r="BN72" i="16"/>
  <c r="BF72" i="16"/>
  <c r="AX72" i="16"/>
  <c r="DV72" i="18"/>
  <c r="DN72" i="18"/>
  <c r="DF72" i="18"/>
  <c r="CX72" i="18"/>
  <c r="CP72" i="18"/>
  <c r="CH72" i="18"/>
  <c r="BZ72" i="18"/>
  <c r="BR72" i="18"/>
  <c r="BJ72" i="18"/>
  <c r="BB72" i="18"/>
  <c r="AT72" i="18"/>
  <c r="AL72" i="18"/>
  <c r="AD72" i="18"/>
  <c r="V72" i="18"/>
  <c r="N72" i="18"/>
  <c r="DT56" i="17"/>
  <c r="DL56" i="17"/>
  <c r="DD56" i="17"/>
  <c r="CV56" i="17"/>
  <c r="CN56" i="17"/>
  <c r="CF56" i="17"/>
  <c r="BX56" i="17"/>
  <c r="BP56" i="17"/>
  <c r="BH56" i="17"/>
  <c r="AZ56" i="17"/>
  <c r="AR56" i="17"/>
  <c r="AJ56" i="17"/>
  <c r="AB56" i="17"/>
  <c r="T56" i="17"/>
  <c r="L56" i="17"/>
  <c r="DY72" i="16"/>
  <c r="DQ72" i="16"/>
  <c r="DI72" i="16"/>
  <c r="DA72" i="16"/>
  <c r="DU72" i="18"/>
  <c r="DM72" i="18"/>
  <c r="DE72" i="18"/>
  <c r="CW72" i="18"/>
  <c r="CO72" i="18"/>
  <c r="CG72" i="18"/>
  <c r="BY72" i="18"/>
  <c r="BQ72" i="18"/>
  <c r="BI72" i="18"/>
  <c r="BA72" i="18"/>
  <c r="AS72" i="18"/>
  <c r="AK72" i="18"/>
  <c r="AC72" i="18"/>
  <c r="U72" i="18"/>
  <c r="M72" i="18"/>
  <c r="DS56" i="17"/>
  <c r="DK56" i="17"/>
  <c r="DC56" i="17"/>
  <c r="CU56" i="17"/>
  <c r="CM56" i="17"/>
  <c r="CE56" i="17"/>
  <c r="BW56" i="17"/>
  <c r="BO56" i="17"/>
  <c r="BG56" i="17"/>
  <c r="AY56" i="17"/>
  <c r="AQ56" i="17"/>
  <c r="AI56" i="17"/>
  <c r="AA56" i="17"/>
  <c r="S56" i="17"/>
  <c r="K56" i="17"/>
  <c r="DX72" i="16"/>
  <c r="DP72" i="16"/>
  <c r="DH72" i="16"/>
  <c r="DT72" i="18"/>
  <c r="DL72" i="18"/>
  <c r="DD72" i="18"/>
  <c r="CV72" i="18"/>
  <c r="CN72" i="18"/>
  <c r="CF72" i="18"/>
  <c r="BX72" i="18"/>
  <c r="BP72" i="18"/>
  <c r="BH72" i="18"/>
  <c r="AZ72" i="18"/>
  <c r="AR72" i="18"/>
  <c r="AJ72" i="18"/>
  <c r="AB72" i="18"/>
  <c r="T72" i="18"/>
  <c r="L72" i="18"/>
  <c r="DR56" i="17"/>
  <c r="DJ56" i="17"/>
  <c r="DB56" i="17"/>
  <c r="CT56" i="17"/>
  <c r="CL56" i="17"/>
  <c r="CD56" i="17"/>
  <c r="BV56" i="17"/>
  <c r="BN56" i="17"/>
  <c r="BF56" i="17"/>
  <c r="AX56" i="17"/>
  <c r="AP56" i="17"/>
  <c r="AH56" i="17"/>
  <c r="Z56" i="17"/>
  <c r="R56" i="17"/>
  <c r="J56" i="17"/>
  <c r="DW72" i="16"/>
  <c r="DO72" i="16"/>
  <c r="DG72" i="16"/>
  <c r="CY72" i="16"/>
  <c r="CQ72" i="16"/>
  <c r="DS72" i="18"/>
  <c r="DK72" i="18"/>
  <c r="DC72" i="18"/>
  <c r="CU72" i="18"/>
  <c r="CM72" i="18"/>
  <c r="CE72" i="18"/>
  <c r="BW72" i="18"/>
  <c r="BO72" i="18"/>
  <c r="BG72" i="18"/>
  <c r="AY72" i="18"/>
  <c r="AQ72" i="18"/>
  <c r="AI72" i="18"/>
  <c r="AA72" i="18"/>
  <c r="S72" i="18"/>
  <c r="K72" i="18"/>
  <c r="DY56" i="17"/>
  <c r="DQ56" i="17"/>
  <c r="DI56" i="17"/>
  <c r="DA56" i="17"/>
  <c r="CS56" i="17"/>
  <c r="CK56" i="17"/>
  <c r="CC56" i="17"/>
  <c r="BU56" i="17"/>
  <c r="BM56" i="17"/>
  <c r="BE56" i="17"/>
  <c r="AW56" i="17"/>
  <c r="AO56" i="17"/>
  <c r="AG56" i="17"/>
  <c r="Y56" i="17"/>
  <c r="Q56" i="17"/>
  <c r="DV72" i="16"/>
  <c r="DN72" i="16"/>
  <c r="DF72" i="16"/>
  <c r="CX72" i="16"/>
  <c r="CP72" i="16"/>
  <c r="DY72" i="18"/>
  <c r="DQ72" i="18"/>
  <c r="DI72" i="18"/>
  <c r="DA72" i="18"/>
  <c r="CS72" i="18"/>
  <c r="CK72" i="18"/>
  <c r="CC72" i="18"/>
  <c r="BU72" i="18"/>
  <c r="BM72" i="18"/>
  <c r="BE72" i="18"/>
  <c r="AW72" i="18"/>
  <c r="AO72" i="18"/>
  <c r="AG72" i="18"/>
  <c r="Y72" i="18"/>
  <c r="Q72" i="18"/>
  <c r="DW56" i="17"/>
  <c r="DO56" i="17"/>
  <c r="DG56" i="17"/>
  <c r="CY56" i="17"/>
  <c r="CQ56" i="17"/>
  <c r="CI56" i="17"/>
  <c r="CA56" i="17"/>
  <c r="BS56" i="17"/>
  <c r="BK56" i="17"/>
  <c r="BC56" i="17"/>
  <c r="AU56" i="17"/>
  <c r="AM56" i="17"/>
  <c r="AE56" i="17"/>
  <c r="W56" i="17"/>
  <c r="O56" i="17"/>
  <c r="DT72" i="16"/>
  <c r="DL72" i="16"/>
  <c r="DD72" i="16"/>
  <c r="CV72" i="16"/>
  <c r="CN72" i="16"/>
  <c r="CF72" i="16"/>
  <c r="BX72" i="16"/>
  <c r="BP72" i="16"/>
  <c r="BH72" i="16"/>
  <c r="AZ72" i="16"/>
  <c r="CT72" i="18"/>
  <c r="AH72" i="18"/>
  <c r="BT56" i="17"/>
  <c r="CW72" i="16"/>
  <c r="CG72" i="16"/>
  <c r="BS72" i="16"/>
  <c r="BE72" i="16"/>
  <c r="AT72" i="16"/>
  <c r="AL72" i="16"/>
  <c r="AD72" i="16"/>
  <c r="V72" i="16"/>
  <c r="N72" i="16"/>
  <c r="DU74" i="15"/>
  <c r="DM74" i="15"/>
  <c r="DE74" i="15"/>
  <c r="CW74" i="15"/>
  <c r="CO74" i="15"/>
  <c r="CG74" i="15"/>
  <c r="BY74" i="15"/>
  <c r="BQ74" i="15"/>
  <c r="BI74" i="15"/>
  <c r="BA74" i="15"/>
  <c r="AS74" i="15"/>
  <c r="AK74" i="15"/>
  <c r="AC74" i="15"/>
  <c r="U74" i="15"/>
  <c r="M74" i="15"/>
  <c r="BS74" i="15"/>
  <c r="CL72" i="18"/>
  <c r="Z72" i="18"/>
  <c r="DX56" i="17"/>
  <c r="BL56" i="17"/>
  <c r="CS72" i="16"/>
  <c r="CC72" i="16"/>
  <c r="BR72" i="16"/>
  <c r="BD72" i="16"/>
  <c r="AS72" i="16"/>
  <c r="AK72" i="16"/>
  <c r="AC72" i="16"/>
  <c r="U72" i="16"/>
  <c r="M72" i="16"/>
  <c r="DT74" i="15"/>
  <c r="DL74" i="15"/>
  <c r="DD74" i="15"/>
  <c r="CV74" i="15"/>
  <c r="CN74" i="15"/>
  <c r="CF74" i="15"/>
  <c r="BX74" i="15"/>
  <c r="BP74" i="15"/>
  <c r="BH74" i="15"/>
  <c r="AZ74" i="15"/>
  <c r="AR74" i="15"/>
  <c r="AJ74" i="15"/>
  <c r="AB74" i="15"/>
  <c r="T74" i="15"/>
  <c r="L74" i="15"/>
  <c r="CD72" i="18"/>
  <c r="R72" i="18"/>
  <c r="DP56" i="17"/>
  <c r="BD56" i="17"/>
  <c r="CR72" i="16"/>
  <c r="CB72" i="16"/>
  <c r="BQ72" i="16"/>
  <c r="BC72" i="16"/>
  <c r="AR72" i="16"/>
  <c r="AJ72" i="16"/>
  <c r="AB72" i="16"/>
  <c r="T72" i="16"/>
  <c r="L72" i="16"/>
  <c r="DS74" i="15"/>
  <c r="DK74" i="15"/>
  <c r="DC74" i="15"/>
  <c r="CU74" i="15"/>
  <c r="CM74" i="15"/>
  <c r="CE74" i="15"/>
  <c r="BW74" i="15"/>
  <c r="BO74" i="15"/>
  <c r="BG74" i="15"/>
  <c r="AY74" i="15"/>
  <c r="AQ74" i="15"/>
  <c r="AI74" i="15"/>
  <c r="AA74" i="15"/>
  <c r="S74" i="15"/>
  <c r="K74" i="15"/>
  <c r="AU74" i="15"/>
  <c r="BV72" i="18"/>
  <c r="J72" i="18"/>
  <c r="DH56" i="17"/>
  <c r="AV56" i="17"/>
  <c r="CO72" i="16"/>
  <c r="CA72" i="16"/>
  <c r="BM72" i="16"/>
  <c r="BB72" i="16"/>
  <c r="AQ72" i="16"/>
  <c r="AI72" i="16"/>
  <c r="AA72" i="16"/>
  <c r="S72" i="16"/>
  <c r="K72" i="16"/>
  <c r="DR74" i="15"/>
  <c r="DJ74" i="15"/>
  <c r="DB74" i="15"/>
  <c r="CT74" i="15"/>
  <c r="CL74" i="15"/>
  <c r="CD74" i="15"/>
  <c r="BV74" i="15"/>
  <c r="BN74" i="15"/>
  <c r="BF74" i="15"/>
  <c r="AX74" i="15"/>
  <c r="AP74" i="15"/>
  <c r="AH74" i="15"/>
  <c r="Z74" i="15"/>
  <c r="R74" i="15"/>
  <c r="BN72" i="18"/>
  <c r="CZ56" i="17"/>
  <c r="AN56" i="17"/>
  <c r="DU72" i="16"/>
  <c r="CK72" i="16"/>
  <c r="BZ72" i="16"/>
  <c r="BL72" i="16"/>
  <c r="BA72" i="16"/>
  <c r="AP72" i="16"/>
  <c r="AH72" i="16"/>
  <c r="Z72" i="16"/>
  <c r="R72" i="16"/>
  <c r="DY74" i="15"/>
  <c r="DQ74" i="15"/>
  <c r="DI74" i="15"/>
  <c r="DA74" i="15"/>
  <c r="CS74" i="15"/>
  <c r="CK74" i="15"/>
  <c r="CC74" i="15"/>
  <c r="BU74" i="15"/>
  <c r="BM74" i="15"/>
  <c r="BE74" i="15"/>
  <c r="AW74" i="15"/>
  <c r="AO74" i="15"/>
  <c r="AG74" i="15"/>
  <c r="Y74" i="15"/>
  <c r="Q74" i="15"/>
  <c r="BC74" i="15"/>
  <c r="DR72" i="18"/>
  <c r="BF72" i="18"/>
  <c r="CR56" i="17"/>
  <c r="AF56" i="17"/>
  <c r="DM72" i="16"/>
  <c r="CJ72" i="16"/>
  <c r="BY72" i="16"/>
  <c r="BK72" i="16"/>
  <c r="AW72" i="16"/>
  <c r="AO72" i="16"/>
  <c r="AG72" i="16"/>
  <c r="Y72" i="16"/>
  <c r="Q72" i="16"/>
  <c r="DX74" i="15"/>
  <c r="DP74" i="15"/>
  <c r="DH74" i="15"/>
  <c r="CZ74" i="15"/>
  <c r="CR74" i="15"/>
  <c r="CJ74" i="15"/>
  <c r="CB74" i="15"/>
  <c r="BT74" i="15"/>
  <c r="BL74" i="15"/>
  <c r="BD74" i="15"/>
  <c r="AV74" i="15"/>
  <c r="AN74" i="15"/>
  <c r="AF74" i="15"/>
  <c r="X74" i="15"/>
  <c r="P74" i="15"/>
  <c r="DJ72" i="18"/>
  <c r="AX72" i="18"/>
  <c r="CJ56" i="17"/>
  <c r="X56" i="17"/>
  <c r="DE72" i="16"/>
  <c r="CI72" i="16"/>
  <c r="BU72" i="16"/>
  <c r="BJ72" i="16"/>
  <c r="AV72" i="16"/>
  <c r="AN72" i="16"/>
  <c r="AF72" i="16"/>
  <c r="X72" i="16"/>
  <c r="P72" i="16"/>
  <c r="DW74" i="15"/>
  <c r="DO74" i="15"/>
  <c r="DG74" i="15"/>
  <c r="CY74" i="15"/>
  <c r="CQ74" i="15"/>
  <c r="CI74" i="15"/>
  <c r="CA74" i="15"/>
  <c r="AM74" i="15"/>
  <c r="AE74" i="15"/>
  <c r="W74" i="15"/>
  <c r="O74" i="15"/>
  <c r="DB72" i="18"/>
  <c r="AP72" i="18"/>
  <c r="CB56" i="17"/>
  <c r="P56" i="17"/>
  <c r="CZ72" i="16"/>
  <c r="CH72" i="16"/>
  <c r="BT72" i="16"/>
  <c r="BI72" i="16"/>
  <c r="AU72" i="16"/>
  <c r="AM72" i="16"/>
  <c r="AE72" i="16"/>
  <c r="W72" i="16"/>
  <c r="O72" i="16"/>
  <c r="DV74" i="15"/>
  <c r="DN74" i="15"/>
  <c r="DF74" i="15"/>
  <c r="CX74" i="15"/>
  <c r="CP74" i="15"/>
  <c r="CH74" i="15"/>
  <c r="BZ74" i="15"/>
  <c r="BR74" i="15"/>
  <c r="BJ74" i="15"/>
  <c r="BB74" i="15"/>
  <c r="AT74" i="15"/>
  <c r="AL74" i="15"/>
  <c r="AD74" i="15"/>
  <c r="V74" i="15"/>
  <c r="N74" i="15"/>
  <c r="BK74" i="15"/>
  <c r="Q5" i="18"/>
  <c r="Q25" i="18" s="1"/>
  <c r="Q5" i="17"/>
  <c r="Q17" i="17" s="1"/>
  <c r="Q5" i="16"/>
  <c r="Q25" i="16" s="1"/>
  <c r="AZ5" i="16"/>
  <c r="AZ25" i="16" s="1"/>
  <c r="P5" i="15"/>
  <c r="P19" i="15" s="1"/>
  <c r="AZ5" i="15"/>
  <c r="P79" i="15"/>
  <c r="AZ17" i="17" l="1"/>
  <c r="BA5" i="17"/>
  <c r="P14" i="17"/>
  <c r="O20" i="18"/>
  <c r="O19" i="16"/>
  <c r="N28" i="16"/>
  <c r="N31" i="16" s="1"/>
  <c r="O20" i="16"/>
  <c r="O19" i="18"/>
  <c r="N28" i="18"/>
  <c r="N31" i="18" s="1"/>
  <c r="AZ25" i="18"/>
  <c r="BA5" i="18"/>
  <c r="P20" i="15"/>
  <c r="DD82" i="19"/>
  <c r="DD103" i="19"/>
  <c r="DD115" i="19" s="1"/>
  <c r="BS83" i="19"/>
  <c r="DC41" i="19"/>
  <c r="DD43" i="19"/>
  <c r="DD55" i="19"/>
  <c r="DV57" i="22"/>
  <c r="Z57" i="22"/>
  <c r="DV34" i="22"/>
  <c r="DV40" i="22" s="1"/>
  <c r="DN34" i="22"/>
  <c r="DN40" i="22" s="1"/>
  <c r="DF34" i="22"/>
  <c r="DF40" i="22" s="1"/>
  <c r="CX34" i="22"/>
  <c r="CX40" i="22" s="1"/>
  <c r="CP34" i="22"/>
  <c r="CP40" i="22" s="1"/>
  <c r="CH34" i="22"/>
  <c r="CH40" i="22" s="1"/>
  <c r="BZ34" i="22"/>
  <c r="BZ40" i="22" s="1"/>
  <c r="BR34" i="22"/>
  <c r="BR40" i="22" s="1"/>
  <c r="BJ34" i="22"/>
  <c r="BJ40" i="22" s="1"/>
  <c r="BB34" i="22"/>
  <c r="BB40" i="22" s="1"/>
  <c r="AT34" i="22"/>
  <c r="AT40" i="22" s="1"/>
  <c r="AL34" i="22"/>
  <c r="AL40" i="22" s="1"/>
  <c r="AD34" i="22"/>
  <c r="AD40" i="22" s="1"/>
  <c r="V34" i="22"/>
  <c r="V40" i="22" s="1"/>
  <c r="N34" i="22"/>
  <c r="N40" i="22" s="1"/>
  <c r="DU34" i="22"/>
  <c r="DU40" i="22" s="1"/>
  <c r="DM34" i="22"/>
  <c r="DM40" i="22" s="1"/>
  <c r="DE34" i="22"/>
  <c r="DE40" i="22" s="1"/>
  <c r="CW34" i="22"/>
  <c r="CW40" i="22" s="1"/>
  <c r="CO34" i="22"/>
  <c r="CO40" i="22" s="1"/>
  <c r="CG34" i="22"/>
  <c r="CG40" i="22" s="1"/>
  <c r="BY34" i="22"/>
  <c r="BY40" i="22" s="1"/>
  <c r="BQ34" i="22"/>
  <c r="BQ40" i="22" s="1"/>
  <c r="BI34" i="22"/>
  <c r="BI40" i="22" s="1"/>
  <c r="BA34" i="22"/>
  <c r="BA40" i="22" s="1"/>
  <c r="AS34" i="22"/>
  <c r="AS40" i="22" s="1"/>
  <c r="AK34" i="22"/>
  <c r="AK40" i="22" s="1"/>
  <c r="AC34" i="22"/>
  <c r="AC40" i="22" s="1"/>
  <c r="U34" i="22"/>
  <c r="U40" i="22" s="1"/>
  <c r="M34" i="22"/>
  <c r="M40" i="22" s="1"/>
  <c r="DT34" i="22"/>
  <c r="DT40" i="22" s="1"/>
  <c r="DL34" i="22"/>
  <c r="DL40" i="22" s="1"/>
  <c r="DD34" i="22"/>
  <c r="DD40" i="22" s="1"/>
  <c r="CV34" i="22"/>
  <c r="CV40" i="22" s="1"/>
  <c r="CN34" i="22"/>
  <c r="CN40" i="22" s="1"/>
  <c r="CF34" i="22"/>
  <c r="CF40" i="22" s="1"/>
  <c r="BX34" i="22"/>
  <c r="BX40" i="22" s="1"/>
  <c r="BP34" i="22"/>
  <c r="BP40" i="22" s="1"/>
  <c r="BH34" i="22"/>
  <c r="BH40" i="22" s="1"/>
  <c r="AZ34" i="22"/>
  <c r="AZ40" i="22" s="1"/>
  <c r="AR34" i="22"/>
  <c r="AR40" i="22" s="1"/>
  <c r="AJ34" i="22"/>
  <c r="AJ40" i="22" s="1"/>
  <c r="AB34" i="22"/>
  <c r="AB40" i="22" s="1"/>
  <c r="T34" i="22"/>
  <c r="T40" i="22" s="1"/>
  <c r="L34" i="22"/>
  <c r="L40" i="22" s="1"/>
  <c r="DS34" i="22"/>
  <c r="DS40" i="22" s="1"/>
  <c r="DK34" i="22"/>
  <c r="DK40" i="22" s="1"/>
  <c r="DC34" i="22"/>
  <c r="DC40" i="22" s="1"/>
  <c r="CU34" i="22"/>
  <c r="CU40" i="22" s="1"/>
  <c r="CM34" i="22"/>
  <c r="CM40" i="22" s="1"/>
  <c r="CE34" i="22"/>
  <c r="CE40" i="22" s="1"/>
  <c r="BW34" i="22"/>
  <c r="BW40" i="22" s="1"/>
  <c r="BO34" i="22"/>
  <c r="BO40" i="22" s="1"/>
  <c r="BG34" i="22"/>
  <c r="BG40" i="22" s="1"/>
  <c r="AY34" i="22"/>
  <c r="AY40" i="22" s="1"/>
  <c r="AQ34" i="22"/>
  <c r="AQ40" i="22" s="1"/>
  <c r="AI34" i="22"/>
  <c r="AI40" i="22" s="1"/>
  <c r="AA34" i="22"/>
  <c r="AA40" i="22" s="1"/>
  <c r="S34" i="22"/>
  <c r="S40" i="22" s="1"/>
  <c r="K34" i="22"/>
  <c r="K40" i="22" s="1"/>
  <c r="DR34" i="22"/>
  <c r="DR40" i="22" s="1"/>
  <c r="DJ34" i="22"/>
  <c r="DJ40" i="22" s="1"/>
  <c r="DB34" i="22"/>
  <c r="DB40" i="22" s="1"/>
  <c r="CT34" i="22"/>
  <c r="CT40" i="22" s="1"/>
  <c r="CL34" i="22"/>
  <c r="CL40" i="22" s="1"/>
  <c r="CD34" i="22"/>
  <c r="CD40" i="22" s="1"/>
  <c r="BV34" i="22"/>
  <c r="BV40" i="22" s="1"/>
  <c r="BN34" i="22"/>
  <c r="BN40" i="22" s="1"/>
  <c r="BF34" i="22"/>
  <c r="BF40" i="22" s="1"/>
  <c r="AX34" i="22"/>
  <c r="AX40" i="22" s="1"/>
  <c r="AP34" i="22"/>
  <c r="AP40" i="22" s="1"/>
  <c r="AH34" i="22"/>
  <c r="AH40" i="22" s="1"/>
  <c r="Z34" i="22"/>
  <c r="Z40" i="22" s="1"/>
  <c r="R34" i="22"/>
  <c r="R40" i="22" s="1"/>
  <c r="J34" i="22"/>
  <c r="J40" i="22" s="1"/>
  <c r="DY34" i="22"/>
  <c r="DY40" i="22" s="1"/>
  <c r="DQ34" i="22"/>
  <c r="DQ40" i="22" s="1"/>
  <c r="DI34" i="22"/>
  <c r="DI40" i="22" s="1"/>
  <c r="DA34" i="22"/>
  <c r="DA40" i="22" s="1"/>
  <c r="CS34" i="22"/>
  <c r="CS40" i="22" s="1"/>
  <c r="CK34" i="22"/>
  <c r="CK40" i="22" s="1"/>
  <c r="CC34" i="22"/>
  <c r="CC40" i="22" s="1"/>
  <c r="BU34" i="22"/>
  <c r="BU40" i="22" s="1"/>
  <c r="BM34" i="22"/>
  <c r="BM40" i="22" s="1"/>
  <c r="BE34" i="22"/>
  <c r="BE40" i="22" s="1"/>
  <c r="AW34" i="22"/>
  <c r="AW40" i="22" s="1"/>
  <c r="AO34" i="22"/>
  <c r="AO40" i="22" s="1"/>
  <c r="AG34" i="22"/>
  <c r="AG40" i="22" s="1"/>
  <c r="Y34" i="22"/>
  <c r="Y40" i="22" s="1"/>
  <c r="Q34" i="22"/>
  <c r="Q40" i="22" s="1"/>
  <c r="DX34" i="22"/>
  <c r="DX40" i="22" s="1"/>
  <c r="DP34" i="22"/>
  <c r="DP40" i="22" s="1"/>
  <c r="DH34" i="22"/>
  <c r="DH40" i="22" s="1"/>
  <c r="CZ34" i="22"/>
  <c r="CZ40" i="22" s="1"/>
  <c r="CR34" i="22"/>
  <c r="CR40" i="22" s="1"/>
  <c r="CJ34" i="22"/>
  <c r="CJ40" i="22" s="1"/>
  <c r="CB34" i="22"/>
  <c r="CB40" i="22" s="1"/>
  <c r="BT34" i="22"/>
  <c r="BT40" i="22" s="1"/>
  <c r="BL34" i="22"/>
  <c r="BL40" i="22" s="1"/>
  <c r="BD34" i="22"/>
  <c r="BD40" i="22" s="1"/>
  <c r="AV34" i="22"/>
  <c r="AV40" i="22" s="1"/>
  <c r="AN34" i="22"/>
  <c r="AN40" i="22" s="1"/>
  <c r="AF34" i="22"/>
  <c r="AF40" i="22" s="1"/>
  <c r="X34" i="22"/>
  <c r="X40" i="22" s="1"/>
  <c r="P34" i="22"/>
  <c r="P40" i="22" s="1"/>
  <c r="DW34" i="22"/>
  <c r="DW40" i="22" s="1"/>
  <c r="DO34" i="22"/>
  <c r="DO40" i="22" s="1"/>
  <c r="DG34" i="22"/>
  <c r="DG40" i="22" s="1"/>
  <c r="CY34" i="22"/>
  <c r="CY40" i="22" s="1"/>
  <c r="CQ34" i="22"/>
  <c r="CQ40" i="22" s="1"/>
  <c r="CI34" i="22"/>
  <c r="CI40" i="22" s="1"/>
  <c r="CA34" i="22"/>
  <c r="CA40" i="22" s="1"/>
  <c r="BS34" i="22"/>
  <c r="BS40" i="22" s="1"/>
  <c r="BK34" i="22"/>
  <c r="BK40" i="22" s="1"/>
  <c r="BC34" i="22"/>
  <c r="BC40" i="22" s="1"/>
  <c r="AU34" i="22"/>
  <c r="AU40" i="22" s="1"/>
  <c r="AM34" i="22"/>
  <c r="AM40" i="22" s="1"/>
  <c r="AE34" i="22"/>
  <c r="AE40" i="22" s="1"/>
  <c r="W34" i="22"/>
  <c r="W40" i="22" s="1"/>
  <c r="O34" i="22"/>
  <c r="O40" i="22" s="1"/>
  <c r="CE57" i="22"/>
  <c r="AZ57" i="22"/>
  <c r="DL57" i="22"/>
  <c r="BI57" i="22"/>
  <c r="DU57" i="22"/>
  <c r="BR57" i="22"/>
  <c r="O57" i="22"/>
  <c r="X57" i="22"/>
  <c r="CJ57" i="22"/>
  <c r="AG57" i="22"/>
  <c r="CS57" i="22"/>
  <c r="AH57" i="22"/>
  <c r="CT57" i="22"/>
  <c r="BW57" i="22"/>
  <c r="CK57" i="22"/>
  <c r="DU34" i="24"/>
  <c r="DU40" i="24" s="1"/>
  <c r="DM34" i="24"/>
  <c r="DM40" i="24" s="1"/>
  <c r="DE34" i="24"/>
  <c r="DE40" i="24" s="1"/>
  <c r="CW34" i="24"/>
  <c r="CW40" i="24" s="1"/>
  <c r="CO34" i="24"/>
  <c r="CO40" i="24" s="1"/>
  <c r="CG34" i="24"/>
  <c r="CG40" i="24" s="1"/>
  <c r="BY34" i="24"/>
  <c r="BY40" i="24" s="1"/>
  <c r="BQ34" i="24"/>
  <c r="BQ40" i="24" s="1"/>
  <c r="BI34" i="24"/>
  <c r="BI40" i="24" s="1"/>
  <c r="BA34" i="24"/>
  <c r="BA40" i="24" s="1"/>
  <c r="AS34" i="24"/>
  <c r="AS40" i="24" s="1"/>
  <c r="AK34" i="24"/>
  <c r="AK40" i="24" s="1"/>
  <c r="AC34" i="24"/>
  <c r="AC40" i="24" s="1"/>
  <c r="U34" i="24"/>
  <c r="U40" i="24" s="1"/>
  <c r="M34" i="24"/>
  <c r="M40" i="24" s="1"/>
  <c r="DT34" i="24"/>
  <c r="DT40" i="24" s="1"/>
  <c r="DL34" i="24"/>
  <c r="DL40" i="24" s="1"/>
  <c r="DD34" i="24"/>
  <c r="DD40" i="24" s="1"/>
  <c r="CV34" i="24"/>
  <c r="CV40" i="24" s="1"/>
  <c r="CN34" i="24"/>
  <c r="CN40" i="24" s="1"/>
  <c r="CF34" i="24"/>
  <c r="CF40" i="24" s="1"/>
  <c r="BX34" i="24"/>
  <c r="BX40" i="24" s="1"/>
  <c r="BP34" i="24"/>
  <c r="BP40" i="24" s="1"/>
  <c r="BH34" i="24"/>
  <c r="BH40" i="24" s="1"/>
  <c r="AZ34" i="24"/>
  <c r="AZ40" i="24" s="1"/>
  <c r="AR34" i="24"/>
  <c r="AR40" i="24" s="1"/>
  <c r="AJ34" i="24"/>
  <c r="AJ40" i="24" s="1"/>
  <c r="AB34" i="24"/>
  <c r="AB40" i="24" s="1"/>
  <c r="T34" i="24"/>
  <c r="T40" i="24" s="1"/>
  <c r="L34" i="24"/>
  <c r="L40" i="24" s="1"/>
  <c r="DS34" i="24"/>
  <c r="DS40" i="24" s="1"/>
  <c r="DK34" i="24"/>
  <c r="DK40" i="24" s="1"/>
  <c r="DC34" i="24"/>
  <c r="DC40" i="24" s="1"/>
  <c r="CU34" i="24"/>
  <c r="CU40" i="24" s="1"/>
  <c r="CM34" i="24"/>
  <c r="CM40" i="24" s="1"/>
  <c r="CE34" i="24"/>
  <c r="CE40" i="24" s="1"/>
  <c r="BW34" i="24"/>
  <c r="BW40" i="24" s="1"/>
  <c r="BO34" i="24"/>
  <c r="BO40" i="24" s="1"/>
  <c r="BG34" i="24"/>
  <c r="BG40" i="24" s="1"/>
  <c r="AY34" i="24"/>
  <c r="AY40" i="24" s="1"/>
  <c r="AQ34" i="24"/>
  <c r="AQ40" i="24" s="1"/>
  <c r="AI34" i="24"/>
  <c r="AI40" i="24" s="1"/>
  <c r="AA34" i="24"/>
  <c r="AA40" i="24" s="1"/>
  <c r="S34" i="24"/>
  <c r="S40" i="24" s="1"/>
  <c r="K34" i="24"/>
  <c r="K40" i="24" s="1"/>
  <c r="DR34" i="24"/>
  <c r="DR40" i="24" s="1"/>
  <c r="DJ34" i="24"/>
  <c r="DJ40" i="24" s="1"/>
  <c r="DB34" i="24"/>
  <c r="DB40" i="24" s="1"/>
  <c r="CT34" i="24"/>
  <c r="CT40" i="24" s="1"/>
  <c r="CL34" i="24"/>
  <c r="CL40" i="24" s="1"/>
  <c r="CD34" i="24"/>
  <c r="CD40" i="24" s="1"/>
  <c r="BV34" i="24"/>
  <c r="BV40" i="24" s="1"/>
  <c r="BN34" i="24"/>
  <c r="BN40" i="24" s="1"/>
  <c r="BF34" i="24"/>
  <c r="BF40" i="24" s="1"/>
  <c r="AX34" i="24"/>
  <c r="AX40" i="24" s="1"/>
  <c r="AP34" i="24"/>
  <c r="AP40" i="24" s="1"/>
  <c r="AH34" i="24"/>
  <c r="AH40" i="24" s="1"/>
  <c r="Z34" i="24"/>
  <c r="Z40" i="24" s="1"/>
  <c r="R34" i="24"/>
  <c r="R40" i="24" s="1"/>
  <c r="J34" i="24"/>
  <c r="DY34" i="24"/>
  <c r="DY40" i="24" s="1"/>
  <c r="DQ34" i="24"/>
  <c r="DQ40" i="24" s="1"/>
  <c r="DI34" i="24"/>
  <c r="DI40" i="24" s="1"/>
  <c r="DA34" i="24"/>
  <c r="DA40" i="24" s="1"/>
  <c r="CS34" i="24"/>
  <c r="CS40" i="24" s="1"/>
  <c r="CK34" i="24"/>
  <c r="CK40" i="24" s="1"/>
  <c r="CC34" i="24"/>
  <c r="CC40" i="24" s="1"/>
  <c r="BU34" i="24"/>
  <c r="BU40" i="24" s="1"/>
  <c r="BM34" i="24"/>
  <c r="BM40" i="24" s="1"/>
  <c r="BE34" i="24"/>
  <c r="BE40" i="24" s="1"/>
  <c r="AW34" i="24"/>
  <c r="AW40" i="24" s="1"/>
  <c r="AO34" i="24"/>
  <c r="AO40" i="24" s="1"/>
  <c r="AG34" i="24"/>
  <c r="AG40" i="24" s="1"/>
  <c r="Y34" i="24"/>
  <c r="Y40" i="24" s="1"/>
  <c r="Q34" i="24"/>
  <c r="Q40" i="24" s="1"/>
  <c r="DW34" i="24"/>
  <c r="DW40" i="24" s="1"/>
  <c r="DO34" i="24"/>
  <c r="DO40" i="24" s="1"/>
  <c r="DG34" i="24"/>
  <c r="DG40" i="24" s="1"/>
  <c r="CY34" i="24"/>
  <c r="CY40" i="24" s="1"/>
  <c r="CQ34" i="24"/>
  <c r="CQ40" i="24" s="1"/>
  <c r="CI34" i="24"/>
  <c r="CI40" i="24" s="1"/>
  <c r="CA34" i="24"/>
  <c r="CA40" i="24" s="1"/>
  <c r="BS34" i="24"/>
  <c r="BS40" i="24" s="1"/>
  <c r="BK34" i="24"/>
  <c r="BK40" i="24" s="1"/>
  <c r="BC34" i="24"/>
  <c r="BC40" i="24" s="1"/>
  <c r="AU34" i="24"/>
  <c r="AU40" i="24" s="1"/>
  <c r="AM34" i="24"/>
  <c r="AM40" i="24" s="1"/>
  <c r="AE34" i="24"/>
  <c r="AE40" i="24" s="1"/>
  <c r="W34" i="24"/>
  <c r="W40" i="24" s="1"/>
  <c r="O34" i="24"/>
  <c r="O40" i="24" s="1"/>
  <c r="DV34" i="24"/>
  <c r="DV40" i="24" s="1"/>
  <c r="DN34" i="24"/>
  <c r="DN40" i="24" s="1"/>
  <c r="DF34" i="24"/>
  <c r="DF40" i="24" s="1"/>
  <c r="CX34" i="24"/>
  <c r="CX40" i="24" s="1"/>
  <c r="CP34" i="24"/>
  <c r="CP40" i="24" s="1"/>
  <c r="CH34" i="24"/>
  <c r="CH40" i="24" s="1"/>
  <c r="BZ34" i="24"/>
  <c r="BZ40" i="24" s="1"/>
  <c r="BR34" i="24"/>
  <c r="BR40" i="24" s="1"/>
  <c r="BJ34" i="24"/>
  <c r="BJ40" i="24" s="1"/>
  <c r="BB34" i="24"/>
  <c r="BB40" i="24" s="1"/>
  <c r="AT34" i="24"/>
  <c r="AT40" i="24" s="1"/>
  <c r="AL34" i="24"/>
  <c r="AL40" i="24" s="1"/>
  <c r="AD34" i="24"/>
  <c r="AD40" i="24" s="1"/>
  <c r="V34" i="24"/>
  <c r="V40" i="24" s="1"/>
  <c r="N34" i="24"/>
  <c r="N40" i="24" s="1"/>
  <c r="CB34" i="24"/>
  <c r="CB40" i="24" s="1"/>
  <c r="P34" i="24"/>
  <c r="P40" i="24" s="1"/>
  <c r="BT34" i="24"/>
  <c r="BT40" i="24" s="1"/>
  <c r="DX34" i="24"/>
  <c r="DX40" i="24" s="1"/>
  <c r="BL34" i="24"/>
  <c r="BL40" i="24" s="1"/>
  <c r="DP34" i="24"/>
  <c r="DP40" i="24" s="1"/>
  <c r="BD34" i="24"/>
  <c r="BD40" i="24" s="1"/>
  <c r="DH34" i="24"/>
  <c r="DH40" i="24" s="1"/>
  <c r="AV34" i="24"/>
  <c r="AV40" i="24" s="1"/>
  <c r="CZ34" i="24"/>
  <c r="CZ40" i="24" s="1"/>
  <c r="AN34" i="24"/>
  <c r="AN40" i="24" s="1"/>
  <c r="CR34" i="24"/>
  <c r="CR40" i="24" s="1"/>
  <c r="AF34" i="24"/>
  <c r="AF40" i="24" s="1"/>
  <c r="CJ34" i="24"/>
  <c r="CJ40" i="24" s="1"/>
  <c r="X34" i="24"/>
  <c r="X40" i="24" s="1"/>
  <c r="DS57" i="22"/>
  <c r="BH57" i="22"/>
  <c r="DT57" i="22"/>
  <c r="BQ57" i="22"/>
  <c r="BZ57" i="22"/>
  <c r="W57" i="22"/>
  <c r="AF57" i="22"/>
  <c r="CR57" i="22"/>
  <c r="AO57" i="22"/>
  <c r="AP57" i="22"/>
  <c r="DB57" i="22"/>
  <c r="DW57" i="22"/>
  <c r="Q57" i="22"/>
  <c r="CC57" i="22"/>
  <c r="AY57" i="22"/>
  <c r="BA57" i="22"/>
  <c r="P57" i="22"/>
  <c r="CB57" i="22"/>
  <c r="CL57" i="22"/>
  <c r="CM57" i="22"/>
  <c r="BO57" i="22"/>
  <c r="V57" i="22"/>
  <c r="CH57" i="22"/>
  <c r="AX57" i="22"/>
  <c r="DJ57" i="22"/>
  <c r="AJ57" i="22"/>
  <c r="BK57" i="22"/>
  <c r="DD57" i="22"/>
  <c r="BJ57" i="22"/>
  <c r="BX57" i="22"/>
  <c r="CP57" i="22"/>
  <c r="AM57" i="22"/>
  <c r="DH57" i="22"/>
  <c r="DQ57" i="22"/>
  <c r="DC57" i="22"/>
  <c r="AS57" i="22"/>
  <c r="BT57" i="22"/>
  <c r="DM57" i="22"/>
  <c r="Y57" i="22"/>
  <c r="CU57" i="22"/>
  <c r="AU57" i="22"/>
  <c r="DG57" i="22"/>
  <c r="DP57" i="22"/>
  <c r="K57" i="22"/>
  <c r="DE57" i="22"/>
  <c r="AB57" i="22"/>
  <c r="AK57" i="22"/>
  <c r="CW57" i="22"/>
  <c r="AT57" i="22"/>
  <c r="BC57" i="22"/>
  <c r="BU57" i="22"/>
  <c r="J61" i="22"/>
  <c r="J63" i="22" s="1"/>
  <c r="J73" i="21"/>
  <c r="DV45" i="21"/>
  <c r="DV53" i="21" s="1"/>
  <c r="DN45" i="21"/>
  <c r="DN53" i="21" s="1"/>
  <c r="DF45" i="21"/>
  <c r="DF53" i="21" s="1"/>
  <c r="CX45" i="21"/>
  <c r="CX53" i="21" s="1"/>
  <c r="CP45" i="21"/>
  <c r="CP53" i="21" s="1"/>
  <c r="CH45" i="21"/>
  <c r="CH53" i="21" s="1"/>
  <c r="BZ45" i="21"/>
  <c r="BZ53" i="21" s="1"/>
  <c r="BR45" i="21"/>
  <c r="BR53" i="21" s="1"/>
  <c r="BJ45" i="21"/>
  <c r="BJ53" i="21" s="1"/>
  <c r="BB45" i="21"/>
  <c r="BB53" i="21" s="1"/>
  <c r="AT45" i="21"/>
  <c r="AT53" i="21" s="1"/>
  <c r="AL45" i="21"/>
  <c r="AL53" i="21" s="1"/>
  <c r="AD45" i="21"/>
  <c r="AD53" i="21" s="1"/>
  <c r="V45" i="21"/>
  <c r="V53" i="21" s="1"/>
  <c r="N45" i="21"/>
  <c r="N53" i="21" s="1"/>
  <c r="DU45" i="21"/>
  <c r="DU53" i="21" s="1"/>
  <c r="DM45" i="21"/>
  <c r="DM53" i="21" s="1"/>
  <c r="DE45" i="21"/>
  <c r="DE53" i="21" s="1"/>
  <c r="CW45" i="21"/>
  <c r="CW53" i="21" s="1"/>
  <c r="CO45" i="21"/>
  <c r="CO53" i="21" s="1"/>
  <c r="DS45" i="21"/>
  <c r="DS53" i="21" s="1"/>
  <c r="DK45" i="21"/>
  <c r="DK53" i="21" s="1"/>
  <c r="DC45" i="21"/>
  <c r="DC53" i="21" s="1"/>
  <c r="CU45" i="21"/>
  <c r="CU53" i="21" s="1"/>
  <c r="CM45" i="21"/>
  <c r="CM53" i="21" s="1"/>
  <c r="CE45" i="21"/>
  <c r="CE53" i="21" s="1"/>
  <c r="BW45" i="21"/>
  <c r="BW53" i="21" s="1"/>
  <c r="BO45" i="21"/>
  <c r="BO53" i="21" s="1"/>
  <c r="BG45" i="21"/>
  <c r="BG53" i="21" s="1"/>
  <c r="AY45" i="21"/>
  <c r="AY53" i="21" s="1"/>
  <c r="AQ45" i="21"/>
  <c r="AQ53" i="21" s="1"/>
  <c r="AI45" i="21"/>
  <c r="AI53" i="21" s="1"/>
  <c r="AA45" i="21"/>
  <c r="AA53" i="21" s="1"/>
  <c r="S45" i="21"/>
  <c r="S53" i="21" s="1"/>
  <c r="K45" i="21"/>
  <c r="K53" i="21" s="1"/>
  <c r="DR45" i="21"/>
  <c r="DR53" i="21" s="1"/>
  <c r="DJ45" i="21"/>
  <c r="DJ53" i="21" s="1"/>
  <c r="DB45" i="21"/>
  <c r="DB53" i="21" s="1"/>
  <c r="DX45" i="21"/>
  <c r="DX53" i="21" s="1"/>
  <c r="DP45" i="21"/>
  <c r="DP53" i="21" s="1"/>
  <c r="DH45" i="21"/>
  <c r="DH53" i="21" s="1"/>
  <c r="CZ45" i="21"/>
  <c r="CZ53" i="21" s="1"/>
  <c r="CR45" i="21"/>
  <c r="CR53" i="21" s="1"/>
  <c r="CJ45" i="21"/>
  <c r="CJ53" i="21" s="1"/>
  <c r="CB45" i="21"/>
  <c r="CB53" i="21" s="1"/>
  <c r="BT45" i="21"/>
  <c r="BT53" i="21" s="1"/>
  <c r="BL45" i="21"/>
  <c r="BL53" i="21" s="1"/>
  <c r="BD45" i="21"/>
  <c r="BD53" i="21" s="1"/>
  <c r="AV45" i="21"/>
  <c r="AV53" i="21" s="1"/>
  <c r="AN45" i="21"/>
  <c r="AN53" i="21" s="1"/>
  <c r="AF45" i="21"/>
  <c r="AF53" i="21" s="1"/>
  <c r="X45" i="21"/>
  <c r="X53" i="21" s="1"/>
  <c r="P45" i="21"/>
  <c r="P53" i="21" s="1"/>
  <c r="DY45" i="21"/>
  <c r="DY53" i="21" s="1"/>
  <c r="DD45" i="21"/>
  <c r="DD53" i="21" s="1"/>
  <c r="CL45" i="21"/>
  <c r="CL53" i="21" s="1"/>
  <c r="BY45" i="21"/>
  <c r="BY53" i="21" s="1"/>
  <c r="BM45" i="21"/>
  <c r="BM53" i="21" s="1"/>
  <c r="AZ45" i="21"/>
  <c r="AZ53" i="21" s="1"/>
  <c r="AM45" i="21"/>
  <c r="AM53" i="21" s="1"/>
  <c r="Z45" i="21"/>
  <c r="Z53" i="21" s="1"/>
  <c r="M45" i="21"/>
  <c r="M53" i="21" s="1"/>
  <c r="DW45" i="21"/>
  <c r="DW53" i="21" s="1"/>
  <c r="DA45" i="21"/>
  <c r="DA53" i="21" s="1"/>
  <c r="CK45" i="21"/>
  <c r="CK53" i="21" s="1"/>
  <c r="BX45" i="21"/>
  <c r="BX53" i="21" s="1"/>
  <c r="BK45" i="21"/>
  <c r="BK53" i="21" s="1"/>
  <c r="AX45" i="21"/>
  <c r="AX53" i="21" s="1"/>
  <c r="AK45" i="21"/>
  <c r="AK53" i="21" s="1"/>
  <c r="Y45" i="21"/>
  <c r="Y53" i="21" s="1"/>
  <c r="L45" i="21"/>
  <c r="L53" i="21" s="1"/>
  <c r="DT45" i="21"/>
  <c r="DT53" i="21" s="1"/>
  <c r="CY45" i="21"/>
  <c r="CY53" i="21" s="1"/>
  <c r="CI45" i="21"/>
  <c r="CI53" i="21" s="1"/>
  <c r="BV45" i="21"/>
  <c r="BV53" i="21" s="1"/>
  <c r="BI45" i="21"/>
  <c r="BI53" i="21" s="1"/>
  <c r="AW45" i="21"/>
  <c r="AW53" i="21" s="1"/>
  <c r="AJ45" i="21"/>
  <c r="AJ53" i="21" s="1"/>
  <c r="W45" i="21"/>
  <c r="W53" i="21" s="1"/>
  <c r="J45" i="21"/>
  <c r="J53" i="21" s="1"/>
  <c r="DQ45" i="21"/>
  <c r="DQ53" i="21" s="1"/>
  <c r="CV45" i="21"/>
  <c r="CV53" i="21" s="1"/>
  <c r="CG45" i="21"/>
  <c r="CG53" i="21" s="1"/>
  <c r="BU45" i="21"/>
  <c r="BU53" i="21" s="1"/>
  <c r="BH45" i="21"/>
  <c r="BH53" i="21" s="1"/>
  <c r="AU45" i="21"/>
  <c r="AU53" i="21" s="1"/>
  <c r="AH45" i="21"/>
  <c r="AH53" i="21" s="1"/>
  <c r="U45" i="21"/>
  <c r="U53" i="21" s="1"/>
  <c r="DO45" i="21"/>
  <c r="DO53" i="21" s="1"/>
  <c r="CT45" i="21"/>
  <c r="CT53" i="21" s="1"/>
  <c r="CF45" i="21"/>
  <c r="CF53" i="21" s="1"/>
  <c r="BS45" i="21"/>
  <c r="BS53" i="21" s="1"/>
  <c r="BF45" i="21"/>
  <c r="BF53" i="21" s="1"/>
  <c r="AS45" i="21"/>
  <c r="AS53" i="21" s="1"/>
  <c r="AG45" i="21"/>
  <c r="AG53" i="21" s="1"/>
  <c r="T45" i="21"/>
  <c r="T53" i="21" s="1"/>
  <c r="DL45" i="21"/>
  <c r="DL53" i="21" s="1"/>
  <c r="CS45" i="21"/>
  <c r="CS53" i="21" s="1"/>
  <c r="CD45" i="21"/>
  <c r="CD53" i="21" s="1"/>
  <c r="BQ45" i="21"/>
  <c r="BQ53" i="21" s="1"/>
  <c r="BE45" i="21"/>
  <c r="BE53" i="21" s="1"/>
  <c r="AR45" i="21"/>
  <c r="AR53" i="21" s="1"/>
  <c r="AE45" i="21"/>
  <c r="AE53" i="21" s="1"/>
  <c r="R45" i="21"/>
  <c r="R53" i="21" s="1"/>
  <c r="DI45" i="21"/>
  <c r="DI53" i="21" s="1"/>
  <c r="CQ45" i="21"/>
  <c r="CQ53" i="21" s="1"/>
  <c r="CC45" i="21"/>
  <c r="CC53" i="21" s="1"/>
  <c r="BP45" i="21"/>
  <c r="BP53" i="21" s="1"/>
  <c r="BC45" i="21"/>
  <c r="BC53" i="21" s="1"/>
  <c r="AP45" i="21"/>
  <c r="AP53" i="21" s="1"/>
  <c r="AC45" i="21"/>
  <c r="AC53" i="21" s="1"/>
  <c r="Q45" i="21"/>
  <c r="Q53" i="21" s="1"/>
  <c r="DG45" i="21"/>
  <c r="DG53" i="21" s="1"/>
  <c r="CN45" i="21"/>
  <c r="CN53" i="21" s="1"/>
  <c r="CA45" i="21"/>
  <c r="CA53" i="21" s="1"/>
  <c r="BN45" i="21"/>
  <c r="BN53" i="21" s="1"/>
  <c r="BA45" i="21"/>
  <c r="BA53" i="21" s="1"/>
  <c r="AO45" i="21"/>
  <c r="AO53" i="21" s="1"/>
  <c r="AB45" i="21"/>
  <c r="AB53" i="21" s="1"/>
  <c r="O45" i="21"/>
  <c r="O53" i="21" s="1"/>
  <c r="DU46" i="21"/>
  <c r="DU54" i="21" s="1"/>
  <c r="DM46" i="21"/>
  <c r="DM54" i="21" s="1"/>
  <c r="DE46" i="21"/>
  <c r="DE54" i="21" s="1"/>
  <c r="CW46" i="21"/>
  <c r="CW54" i="21" s="1"/>
  <c r="CO46" i="21"/>
  <c r="CO54" i="21" s="1"/>
  <c r="CG46" i="21"/>
  <c r="CG54" i="21" s="1"/>
  <c r="BY46" i="21"/>
  <c r="BY54" i="21" s="1"/>
  <c r="BQ46" i="21"/>
  <c r="BQ54" i="21" s="1"/>
  <c r="BI46" i="21"/>
  <c r="BI54" i="21" s="1"/>
  <c r="BA46" i="21"/>
  <c r="BA54" i="21" s="1"/>
  <c r="AS46" i="21"/>
  <c r="AS54" i="21" s="1"/>
  <c r="AK46" i="21"/>
  <c r="AK54" i="21" s="1"/>
  <c r="AC46" i="21"/>
  <c r="AC54" i="21" s="1"/>
  <c r="U46" i="21"/>
  <c r="U54" i="21" s="1"/>
  <c r="M46" i="21"/>
  <c r="M54" i="21" s="1"/>
  <c r="DT46" i="21"/>
  <c r="DT54" i="21" s="1"/>
  <c r="DL46" i="21"/>
  <c r="DL54" i="21" s="1"/>
  <c r="DD46" i="21"/>
  <c r="DD54" i="21" s="1"/>
  <c r="CV46" i="21"/>
  <c r="CV54" i="21" s="1"/>
  <c r="CN46" i="21"/>
  <c r="CN54" i="21" s="1"/>
  <c r="CF46" i="21"/>
  <c r="CF54" i="21" s="1"/>
  <c r="BX46" i="21"/>
  <c r="BX54" i="21" s="1"/>
  <c r="BP46" i="21"/>
  <c r="BP54" i="21" s="1"/>
  <c r="BH46" i="21"/>
  <c r="BH54" i="21" s="1"/>
  <c r="AZ46" i="21"/>
  <c r="AZ54" i="21" s="1"/>
  <c r="AR46" i="21"/>
  <c r="AR54" i="21" s="1"/>
  <c r="AJ46" i="21"/>
  <c r="AJ54" i="21" s="1"/>
  <c r="AB46" i="21"/>
  <c r="AB54" i="21" s="1"/>
  <c r="T46" i="21"/>
  <c r="T54" i="21" s="1"/>
  <c r="L46" i="21"/>
  <c r="L54" i="21" s="1"/>
  <c r="DS46" i="21"/>
  <c r="DS54" i="21" s="1"/>
  <c r="DK46" i="21"/>
  <c r="DK54" i="21" s="1"/>
  <c r="DC46" i="21"/>
  <c r="DC54" i="21" s="1"/>
  <c r="CU46" i="21"/>
  <c r="CU54" i="21" s="1"/>
  <c r="CM46" i="21"/>
  <c r="CM54" i="21" s="1"/>
  <c r="CE46" i="21"/>
  <c r="CE54" i="21" s="1"/>
  <c r="DR46" i="21"/>
  <c r="DR54" i="21" s="1"/>
  <c r="DJ46" i="21"/>
  <c r="DJ54" i="21" s="1"/>
  <c r="DB46" i="21"/>
  <c r="DB54" i="21" s="1"/>
  <c r="CT46" i="21"/>
  <c r="CT54" i="21" s="1"/>
  <c r="CL46" i="21"/>
  <c r="CL54" i="21" s="1"/>
  <c r="CD46" i="21"/>
  <c r="CD54" i="21" s="1"/>
  <c r="BV46" i="21"/>
  <c r="BV54" i="21" s="1"/>
  <c r="BN46" i="21"/>
  <c r="BN54" i="21" s="1"/>
  <c r="BF46" i="21"/>
  <c r="BF54" i="21" s="1"/>
  <c r="AX46" i="21"/>
  <c r="AX54" i="21" s="1"/>
  <c r="AP46" i="21"/>
  <c r="AP54" i="21" s="1"/>
  <c r="AH46" i="21"/>
  <c r="AH54" i="21" s="1"/>
  <c r="Z46" i="21"/>
  <c r="Z54" i="21" s="1"/>
  <c r="R46" i="21"/>
  <c r="R54" i="21" s="1"/>
  <c r="J46" i="21"/>
  <c r="J54" i="21" s="1"/>
  <c r="DY46" i="21"/>
  <c r="DY54" i="21" s="1"/>
  <c r="DQ46" i="21"/>
  <c r="DQ54" i="21" s="1"/>
  <c r="DI46" i="21"/>
  <c r="DI54" i="21" s="1"/>
  <c r="DA46" i="21"/>
  <c r="DA54" i="21" s="1"/>
  <c r="CS46" i="21"/>
  <c r="CS54" i="21" s="1"/>
  <c r="CK46" i="21"/>
  <c r="CK54" i="21" s="1"/>
  <c r="CC46" i="21"/>
  <c r="CC54" i="21" s="1"/>
  <c r="BU46" i="21"/>
  <c r="BU54" i="21" s="1"/>
  <c r="BM46" i="21"/>
  <c r="BM54" i="21" s="1"/>
  <c r="BE46" i="21"/>
  <c r="BE54" i="21" s="1"/>
  <c r="AW46" i="21"/>
  <c r="AW54" i="21" s="1"/>
  <c r="AO46" i="21"/>
  <c r="AO54" i="21" s="1"/>
  <c r="AG46" i="21"/>
  <c r="AG54" i="21" s="1"/>
  <c r="Y46" i="21"/>
  <c r="Y54" i="21" s="1"/>
  <c r="Q46" i="21"/>
  <c r="Q54" i="21" s="1"/>
  <c r="DW46" i="21"/>
  <c r="DW54" i="21" s="1"/>
  <c r="DO46" i="21"/>
  <c r="DO54" i="21" s="1"/>
  <c r="DG46" i="21"/>
  <c r="DG54" i="21" s="1"/>
  <c r="CY46" i="21"/>
  <c r="CY54" i="21" s="1"/>
  <c r="CQ46" i="21"/>
  <c r="CQ54" i="21" s="1"/>
  <c r="CI46" i="21"/>
  <c r="CI54" i="21" s="1"/>
  <c r="CA46" i="21"/>
  <c r="CA54" i="21" s="1"/>
  <c r="BS46" i="21"/>
  <c r="BS54" i="21" s="1"/>
  <c r="BK46" i="21"/>
  <c r="BK54" i="21" s="1"/>
  <c r="BC46" i="21"/>
  <c r="BC54" i="21" s="1"/>
  <c r="AU46" i="21"/>
  <c r="AU54" i="21" s="1"/>
  <c r="AM46" i="21"/>
  <c r="AM54" i="21" s="1"/>
  <c r="AE46" i="21"/>
  <c r="AE54" i="21" s="1"/>
  <c r="W46" i="21"/>
  <c r="W54" i="21" s="1"/>
  <c r="O46" i="21"/>
  <c r="O54" i="21" s="1"/>
  <c r="DV46" i="21"/>
  <c r="DV54" i="21" s="1"/>
  <c r="DN46" i="21"/>
  <c r="DN54" i="21" s="1"/>
  <c r="DF46" i="21"/>
  <c r="DF54" i="21" s="1"/>
  <c r="CX46" i="21"/>
  <c r="CX54" i="21" s="1"/>
  <c r="CP46" i="21"/>
  <c r="CP54" i="21" s="1"/>
  <c r="CH46" i="21"/>
  <c r="CH54" i="21" s="1"/>
  <c r="BZ46" i="21"/>
  <c r="BZ54" i="21" s="1"/>
  <c r="BR46" i="21"/>
  <c r="BR54" i="21" s="1"/>
  <c r="DX46" i="21"/>
  <c r="DX54" i="21" s="1"/>
  <c r="BT46" i="21"/>
  <c r="BT54" i="21" s="1"/>
  <c r="AV46" i="21"/>
  <c r="AV54" i="21" s="1"/>
  <c r="AA46" i="21"/>
  <c r="AA54" i="21" s="1"/>
  <c r="DP46" i="21"/>
  <c r="DP54" i="21" s="1"/>
  <c r="BO46" i="21"/>
  <c r="BO54" i="21" s="1"/>
  <c r="AT46" i="21"/>
  <c r="AT54" i="21" s="1"/>
  <c r="X46" i="21"/>
  <c r="X54" i="21" s="1"/>
  <c r="DH46" i="21"/>
  <c r="DH54" i="21" s="1"/>
  <c r="BL46" i="21"/>
  <c r="BL54" i="21" s="1"/>
  <c r="AQ46" i="21"/>
  <c r="AQ54" i="21" s="1"/>
  <c r="V46" i="21"/>
  <c r="V54" i="21" s="1"/>
  <c r="CZ46" i="21"/>
  <c r="CZ54" i="21" s="1"/>
  <c r="BJ46" i="21"/>
  <c r="BJ54" i="21" s="1"/>
  <c r="AN46" i="21"/>
  <c r="AN54" i="21" s="1"/>
  <c r="S46" i="21"/>
  <c r="S54" i="21" s="1"/>
  <c r="CR46" i="21"/>
  <c r="CR54" i="21" s="1"/>
  <c r="BG46" i="21"/>
  <c r="BG54" i="21" s="1"/>
  <c r="AL46" i="21"/>
  <c r="AL54" i="21" s="1"/>
  <c r="P46" i="21"/>
  <c r="P54" i="21" s="1"/>
  <c r="CJ46" i="21"/>
  <c r="CJ54" i="21" s="1"/>
  <c r="BD46" i="21"/>
  <c r="BD54" i="21" s="1"/>
  <c r="AI46" i="21"/>
  <c r="AI54" i="21" s="1"/>
  <c r="N46" i="21"/>
  <c r="N54" i="21" s="1"/>
  <c r="CB46" i="21"/>
  <c r="CB54" i="21" s="1"/>
  <c r="BB46" i="21"/>
  <c r="BB54" i="21" s="1"/>
  <c r="AF46" i="21"/>
  <c r="AF54" i="21" s="1"/>
  <c r="K46" i="21"/>
  <c r="K54" i="21" s="1"/>
  <c r="BW46" i="21"/>
  <c r="BW54" i="21" s="1"/>
  <c r="AY46" i="21"/>
  <c r="AY54" i="21" s="1"/>
  <c r="AD46" i="21"/>
  <c r="AD54" i="21" s="1"/>
  <c r="DY45" i="18"/>
  <c r="DY53" i="18" s="1"/>
  <c r="DQ45" i="18"/>
  <c r="DQ53" i="18" s="1"/>
  <c r="DI45" i="18"/>
  <c r="DI53" i="18" s="1"/>
  <c r="DA45" i="18"/>
  <c r="DA53" i="18" s="1"/>
  <c r="CS45" i="18"/>
  <c r="CS53" i="18" s="1"/>
  <c r="CK45" i="18"/>
  <c r="CK53" i="18" s="1"/>
  <c r="CC45" i="18"/>
  <c r="CC53" i="18" s="1"/>
  <c r="BU45" i="18"/>
  <c r="BU53" i="18" s="1"/>
  <c r="BM45" i="18"/>
  <c r="BM53" i="18" s="1"/>
  <c r="BE45" i="18"/>
  <c r="BE53" i="18" s="1"/>
  <c r="AW45" i="18"/>
  <c r="AW53" i="18" s="1"/>
  <c r="AO45" i="18"/>
  <c r="AO53" i="18" s="1"/>
  <c r="AG45" i="18"/>
  <c r="AG53" i="18" s="1"/>
  <c r="Y45" i="18"/>
  <c r="Y53" i="18" s="1"/>
  <c r="Q45" i="18"/>
  <c r="Q53" i="18" s="1"/>
  <c r="Q57" i="18" s="1"/>
  <c r="DX45" i="18"/>
  <c r="DX53" i="18" s="1"/>
  <c r="DP45" i="18"/>
  <c r="DP53" i="18" s="1"/>
  <c r="DH45" i="18"/>
  <c r="DH53" i="18" s="1"/>
  <c r="CZ45" i="18"/>
  <c r="CZ53" i="18" s="1"/>
  <c r="CR45" i="18"/>
  <c r="CR53" i="18" s="1"/>
  <c r="CJ45" i="18"/>
  <c r="CJ53" i="18" s="1"/>
  <c r="CB45" i="18"/>
  <c r="CB53" i="18" s="1"/>
  <c r="BT45" i="18"/>
  <c r="BT53" i="18" s="1"/>
  <c r="BL45" i="18"/>
  <c r="BL53" i="18" s="1"/>
  <c r="BD45" i="18"/>
  <c r="BD53" i="18" s="1"/>
  <c r="AV45" i="18"/>
  <c r="AV53" i="18" s="1"/>
  <c r="AN45" i="18"/>
  <c r="AN53" i="18" s="1"/>
  <c r="AF45" i="18"/>
  <c r="AF53" i="18" s="1"/>
  <c r="X45" i="18"/>
  <c r="X53" i="18" s="1"/>
  <c r="P45" i="18"/>
  <c r="P53" i="18" s="1"/>
  <c r="P57" i="18" s="1"/>
  <c r="DW45" i="18"/>
  <c r="DW53" i="18" s="1"/>
  <c r="DO45" i="18"/>
  <c r="DO53" i="18" s="1"/>
  <c r="DG45" i="18"/>
  <c r="DG53" i="18" s="1"/>
  <c r="CY45" i="18"/>
  <c r="CY53" i="18" s="1"/>
  <c r="CQ45" i="18"/>
  <c r="CQ53" i="18" s="1"/>
  <c r="CI45" i="18"/>
  <c r="CI53" i="18" s="1"/>
  <c r="CA45" i="18"/>
  <c r="CA53" i="18" s="1"/>
  <c r="BS45" i="18"/>
  <c r="BS53" i="18" s="1"/>
  <c r="BK45" i="18"/>
  <c r="BK53" i="18" s="1"/>
  <c r="BC45" i="18"/>
  <c r="BC53" i="18" s="1"/>
  <c r="AU45" i="18"/>
  <c r="AU53" i="18" s="1"/>
  <c r="AM45" i="18"/>
  <c r="AM53" i="18" s="1"/>
  <c r="AE45" i="18"/>
  <c r="AE53" i="18" s="1"/>
  <c r="W45" i="18"/>
  <c r="W53" i="18" s="1"/>
  <c r="O45" i="18"/>
  <c r="O53" i="18" s="1"/>
  <c r="O57" i="18" s="1"/>
  <c r="DV45" i="18"/>
  <c r="DV53" i="18" s="1"/>
  <c r="DN45" i="18"/>
  <c r="DN53" i="18" s="1"/>
  <c r="DF45" i="18"/>
  <c r="DF53" i="18" s="1"/>
  <c r="CX45" i="18"/>
  <c r="CX53" i="18" s="1"/>
  <c r="CP45" i="18"/>
  <c r="CP53" i="18" s="1"/>
  <c r="CH45" i="18"/>
  <c r="CH53" i="18" s="1"/>
  <c r="BZ45" i="18"/>
  <c r="BZ53" i="18" s="1"/>
  <c r="BR45" i="18"/>
  <c r="BR53" i="18" s="1"/>
  <c r="BJ45" i="18"/>
  <c r="BJ53" i="18" s="1"/>
  <c r="BB45" i="18"/>
  <c r="BB53" i="18" s="1"/>
  <c r="AT45" i="18"/>
  <c r="AT53" i="18" s="1"/>
  <c r="AL45" i="18"/>
  <c r="AL53" i="18" s="1"/>
  <c r="AD45" i="18"/>
  <c r="AD53" i="18" s="1"/>
  <c r="V45" i="18"/>
  <c r="V53" i="18" s="1"/>
  <c r="N45" i="18"/>
  <c r="N53" i="18" s="1"/>
  <c r="N57" i="18" s="1"/>
  <c r="DU45" i="18"/>
  <c r="DU53" i="18" s="1"/>
  <c r="DM45" i="18"/>
  <c r="DM53" i="18" s="1"/>
  <c r="DE45" i="18"/>
  <c r="DE53" i="18" s="1"/>
  <c r="CW45" i="18"/>
  <c r="CW53" i="18" s="1"/>
  <c r="CO45" i="18"/>
  <c r="CO53" i="18" s="1"/>
  <c r="CG45" i="18"/>
  <c r="CG53" i="18" s="1"/>
  <c r="BY45" i="18"/>
  <c r="BY53" i="18" s="1"/>
  <c r="BQ45" i="18"/>
  <c r="BQ53" i="18" s="1"/>
  <c r="BI45" i="18"/>
  <c r="BI53" i="18" s="1"/>
  <c r="BA45" i="18"/>
  <c r="BA53" i="18" s="1"/>
  <c r="AS45" i="18"/>
  <c r="AS53" i="18" s="1"/>
  <c r="AK45" i="18"/>
  <c r="AK53" i="18" s="1"/>
  <c r="AC45" i="18"/>
  <c r="AC53" i="18" s="1"/>
  <c r="U45" i="18"/>
  <c r="U53" i="18" s="1"/>
  <c r="U57" i="18" s="1"/>
  <c r="M45" i="18"/>
  <c r="M53" i="18" s="1"/>
  <c r="M57" i="18" s="1"/>
  <c r="DT45" i="18"/>
  <c r="DT53" i="18" s="1"/>
  <c r="DL45" i="18"/>
  <c r="DL53" i="18" s="1"/>
  <c r="DD45" i="18"/>
  <c r="DD53" i="18" s="1"/>
  <c r="CV45" i="18"/>
  <c r="CV53" i="18" s="1"/>
  <c r="CN45" i="18"/>
  <c r="CN53" i="18" s="1"/>
  <c r="CF45" i="18"/>
  <c r="CF53" i="18" s="1"/>
  <c r="BX45" i="18"/>
  <c r="BX53" i="18" s="1"/>
  <c r="BP45" i="18"/>
  <c r="BP53" i="18" s="1"/>
  <c r="BH45" i="18"/>
  <c r="BH53" i="18" s="1"/>
  <c r="AZ45" i="18"/>
  <c r="AZ53" i="18" s="1"/>
  <c r="AR45" i="18"/>
  <c r="AR53" i="18" s="1"/>
  <c r="AJ45" i="18"/>
  <c r="AJ53" i="18" s="1"/>
  <c r="AB45" i="18"/>
  <c r="AB53" i="18" s="1"/>
  <c r="T45" i="18"/>
  <c r="T53" i="18" s="1"/>
  <c r="T57" i="18" s="1"/>
  <c r="L45" i="18"/>
  <c r="L53" i="18" s="1"/>
  <c r="L57" i="18" s="1"/>
  <c r="DS45" i="18"/>
  <c r="DS53" i="18" s="1"/>
  <c r="DK45" i="18"/>
  <c r="DK53" i="18" s="1"/>
  <c r="DC45" i="18"/>
  <c r="DC53" i="18" s="1"/>
  <c r="CU45" i="18"/>
  <c r="CU53" i="18" s="1"/>
  <c r="CM45" i="18"/>
  <c r="CM53" i="18" s="1"/>
  <c r="CE45" i="18"/>
  <c r="CE53" i="18" s="1"/>
  <c r="BW45" i="18"/>
  <c r="BW53" i="18" s="1"/>
  <c r="BO45" i="18"/>
  <c r="BO53" i="18" s="1"/>
  <c r="BG45" i="18"/>
  <c r="BG53" i="18" s="1"/>
  <c r="AY45" i="18"/>
  <c r="AY53" i="18" s="1"/>
  <c r="AQ45" i="18"/>
  <c r="AQ53" i="18" s="1"/>
  <c r="AI45" i="18"/>
  <c r="AI53" i="18" s="1"/>
  <c r="AA45" i="18"/>
  <c r="AA53" i="18" s="1"/>
  <c r="S45" i="18"/>
  <c r="S53" i="18" s="1"/>
  <c r="S57" i="18" s="1"/>
  <c r="K45" i="18"/>
  <c r="K53" i="18" s="1"/>
  <c r="K57" i="18" s="1"/>
  <c r="DR45" i="18"/>
  <c r="DR53" i="18" s="1"/>
  <c r="DJ45" i="18"/>
  <c r="DJ53" i="18" s="1"/>
  <c r="DB45" i="18"/>
  <c r="DB53" i="18" s="1"/>
  <c r="CT45" i="18"/>
  <c r="CT53" i="18" s="1"/>
  <c r="CL45" i="18"/>
  <c r="CL53" i="18" s="1"/>
  <c r="CD45" i="18"/>
  <c r="CD53" i="18" s="1"/>
  <c r="BV45" i="18"/>
  <c r="BV53" i="18" s="1"/>
  <c r="BN45" i="18"/>
  <c r="BN53" i="18" s="1"/>
  <c r="BF45" i="18"/>
  <c r="BF53" i="18" s="1"/>
  <c r="AX45" i="18"/>
  <c r="AX53" i="18" s="1"/>
  <c r="AP45" i="18"/>
  <c r="AP53" i="18" s="1"/>
  <c r="AH45" i="18"/>
  <c r="AH53" i="18" s="1"/>
  <c r="Z45" i="18"/>
  <c r="Z53" i="18" s="1"/>
  <c r="R45" i="18"/>
  <c r="R53" i="18" s="1"/>
  <c r="R57" i="18" s="1"/>
  <c r="J45" i="18"/>
  <c r="J53" i="18" s="1"/>
  <c r="J57" i="18" s="1"/>
  <c r="DX45" i="16"/>
  <c r="DX53" i="16" s="1"/>
  <c r="DP45" i="16"/>
  <c r="DP53" i="16" s="1"/>
  <c r="DH45" i="16"/>
  <c r="DH53" i="16" s="1"/>
  <c r="CZ45" i="16"/>
  <c r="CZ53" i="16" s="1"/>
  <c r="CR45" i="16"/>
  <c r="CR53" i="16" s="1"/>
  <c r="CJ45" i="16"/>
  <c r="CJ53" i="16" s="1"/>
  <c r="CB45" i="16"/>
  <c r="CB53" i="16" s="1"/>
  <c r="BT45" i="16"/>
  <c r="BT53" i="16" s="1"/>
  <c r="BL45" i="16"/>
  <c r="BL53" i="16" s="1"/>
  <c r="BD45" i="16"/>
  <c r="BD53" i="16" s="1"/>
  <c r="AV45" i="16"/>
  <c r="AV53" i="16" s="1"/>
  <c r="AN45" i="16"/>
  <c r="AN53" i="16" s="1"/>
  <c r="AF45" i="16"/>
  <c r="AF53" i="16" s="1"/>
  <c r="X45" i="16"/>
  <c r="X53" i="16" s="1"/>
  <c r="P45" i="16"/>
  <c r="P53" i="16" s="1"/>
  <c r="P57" i="16" s="1"/>
  <c r="DU46" i="15"/>
  <c r="DU54" i="15" s="1"/>
  <c r="DM46" i="15"/>
  <c r="DM54" i="15" s="1"/>
  <c r="DE46" i="15"/>
  <c r="DE54" i="15" s="1"/>
  <c r="CW46" i="15"/>
  <c r="CW54" i="15" s="1"/>
  <c r="CO46" i="15"/>
  <c r="CO54" i="15" s="1"/>
  <c r="CG46" i="15"/>
  <c r="CG54" i="15" s="1"/>
  <c r="BY46" i="15"/>
  <c r="BY54" i="15" s="1"/>
  <c r="BQ46" i="15"/>
  <c r="BQ54" i="15" s="1"/>
  <c r="BI46" i="15"/>
  <c r="BI54" i="15" s="1"/>
  <c r="BA46" i="15"/>
  <c r="BA54" i="15" s="1"/>
  <c r="DW45" i="16"/>
  <c r="DW53" i="16" s="1"/>
  <c r="DO45" i="16"/>
  <c r="DO53" i="16" s="1"/>
  <c r="DG45" i="16"/>
  <c r="DG53" i="16" s="1"/>
  <c r="CY45" i="16"/>
  <c r="CY53" i="16" s="1"/>
  <c r="CQ45" i="16"/>
  <c r="CQ53" i="16" s="1"/>
  <c r="CI45" i="16"/>
  <c r="CI53" i="16" s="1"/>
  <c r="CA45" i="16"/>
  <c r="CA53" i="16" s="1"/>
  <c r="BS45" i="16"/>
  <c r="BS53" i="16" s="1"/>
  <c r="BK45" i="16"/>
  <c r="BK53" i="16" s="1"/>
  <c r="BC45" i="16"/>
  <c r="BC53" i="16" s="1"/>
  <c r="AU45" i="16"/>
  <c r="AU53" i="16" s="1"/>
  <c r="AM45" i="16"/>
  <c r="AM53" i="16" s="1"/>
  <c r="AE45" i="16"/>
  <c r="AE53" i="16" s="1"/>
  <c r="W45" i="16"/>
  <c r="W53" i="16" s="1"/>
  <c r="O45" i="16"/>
  <c r="O53" i="16" s="1"/>
  <c r="O57" i="16" s="1"/>
  <c r="DT46" i="15"/>
  <c r="DT54" i="15" s="1"/>
  <c r="DL46" i="15"/>
  <c r="DL54" i="15" s="1"/>
  <c r="DD46" i="15"/>
  <c r="DD54" i="15" s="1"/>
  <c r="CV46" i="15"/>
  <c r="CV54" i="15" s="1"/>
  <c r="CN46" i="15"/>
  <c r="CN54" i="15" s="1"/>
  <c r="CF46" i="15"/>
  <c r="CF54" i="15" s="1"/>
  <c r="BX46" i="15"/>
  <c r="BX54" i="15" s="1"/>
  <c r="BP46" i="15"/>
  <c r="BP54" i="15" s="1"/>
  <c r="BH46" i="15"/>
  <c r="BH54" i="15" s="1"/>
  <c r="AZ46" i="15"/>
  <c r="AZ54" i="15" s="1"/>
  <c r="DV45" i="16"/>
  <c r="DV53" i="16" s="1"/>
  <c r="DN45" i="16"/>
  <c r="DN53" i="16" s="1"/>
  <c r="DF45" i="16"/>
  <c r="DF53" i="16" s="1"/>
  <c r="CX45" i="16"/>
  <c r="CX53" i="16" s="1"/>
  <c r="CP45" i="16"/>
  <c r="CP53" i="16" s="1"/>
  <c r="CH45" i="16"/>
  <c r="CH53" i="16" s="1"/>
  <c r="BZ45" i="16"/>
  <c r="BZ53" i="16" s="1"/>
  <c r="BR45" i="16"/>
  <c r="BR53" i="16" s="1"/>
  <c r="BJ45" i="16"/>
  <c r="BJ53" i="16" s="1"/>
  <c r="BB45" i="16"/>
  <c r="BB53" i="16" s="1"/>
  <c r="AT45" i="16"/>
  <c r="AT53" i="16" s="1"/>
  <c r="AL45" i="16"/>
  <c r="AL53" i="16" s="1"/>
  <c r="AD45" i="16"/>
  <c r="AD53" i="16" s="1"/>
  <c r="V45" i="16"/>
  <c r="V53" i="16" s="1"/>
  <c r="N45" i="16"/>
  <c r="N53" i="16" s="1"/>
  <c r="N57" i="16" s="1"/>
  <c r="DS46" i="15"/>
  <c r="DS54" i="15" s="1"/>
  <c r="DK46" i="15"/>
  <c r="DK54" i="15" s="1"/>
  <c r="DC46" i="15"/>
  <c r="DC54" i="15" s="1"/>
  <c r="CU46" i="15"/>
  <c r="CU54" i="15" s="1"/>
  <c r="CM46" i="15"/>
  <c r="CM54" i="15" s="1"/>
  <c r="CE46" i="15"/>
  <c r="CE54" i="15" s="1"/>
  <c r="BW46" i="15"/>
  <c r="BW54" i="15" s="1"/>
  <c r="BO46" i="15"/>
  <c r="BO54" i="15" s="1"/>
  <c r="BG46" i="15"/>
  <c r="BG54" i="15" s="1"/>
  <c r="AY46" i="15"/>
  <c r="AY54" i="15" s="1"/>
  <c r="DU45" i="16"/>
  <c r="DU53" i="16" s="1"/>
  <c r="DM45" i="16"/>
  <c r="DM53" i="16" s="1"/>
  <c r="DE45" i="16"/>
  <c r="DE53" i="16" s="1"/>
  <c r="CW45" i="16"/>
  <c r="CW53" i="16" s="1"/>
  <c r="CO45" i="16"/>
  <c r="CO53" i="16" s="1"/>
  <c r="CG45" i="16"/>
  <c r="CG53" i="16" s="1"/>
  <c r="BY45" i="16"/>
  <c r="BY53" i="16" s="1"/>
  <c r="BQ45" i="16"/>
  <c r="BQ53" i="16" s="1"/>
  <c r="BI45" i="16"/>
  <c r="BI53" i="16" s="1"/>
  <c r="BA45" i="16"/>
  <c r="BA53" i="16" s="1"/>
  <c r="AS45" i="16"/>
  <c r="AS53" i="16" s="1"/>
  <c r="AK45" i="16"/>
  <c r="AK53" i="16" s="1"/>
  <c r="AC45" i="16"/>
  <c r="AC53" i="16" s="1"/>
  <c r="U45" i="16"/>
  <c r="U53" i="16" s="1"/>
  <c r="U57" i="16" s="1"/>
  <c r="M45" i="16"/>
  <c r="M53" i="16" s="1"/>
  <c r="M57" i="16" s="1"/>
  <c r="DR46" i="15"/>
  <c r="DR54" i="15" s="1"/>
  <c r="DJ46" i="15"/>
  <c r="DJ54" i="15" s="1"/>
  <c r="DB46" i="15"/>
  <c r="DB54" i="15" s="1"/>
  <c r="CT46" i="15"/>
  <c r="CT54" i="15" s="1"/>
  <c r="CL46" i="15"/>
  <c r="CL54" i="15" s="1"/>
  <c r="CD46" i="15"/>
  <c r="CD54" i="15" s="1"/>
  <c r="BV46" i="15"/>
  <c r="BV54" i="15" s="1"/>
  <c r="BN46" i="15"/>
  <c r="BN54" i="15" s="1"/>
  <c r="DT45" i="16"/>
  <c r="DT53" i="16" s="1"/>
  <c r="DL45" i="16"/>
  <c r="DL53" i="16" s="1"/>
  <c r="DD45" i="16"/>
  <c r="DD53" i="16" s="1"/>
  <c r="CV45" i="16"/>
  <c r="CV53" i="16" s="1"/>
  <c r="CN45" i="16"/>
  <c r="CN53" i="16" s="1"/>
  <c r="CF45" i="16"/>
  <c r="CF53" i="16" s="1"/>
  <c r="BX45" i="16"/>
  <c r="BX53" i="16" s="1"/>
  <c r="BP45" i="16"/>
  <c r="BP53" i="16" s="1"/>
  <c r="BH45" i="16"/>
  <c r="BH53" i="16" s="1"/>
  <c r="AZ45" i="16"/>
  <c r="AZ53" i="16" s="1"/>
  <c r="AR45" i="16"/>
  <c r="AR53" i="16" s="1"/>
  <c r="AJ45" i="16"/>
  <c r="AJ53" i="16" s="1"/>
  <c r="AB45" i="16"/>
  <c r="AB53" i="16" s="1"/>
  <c r="T45" i="16"/>
  <c r="T53" i="16" s="1"/>
  <c r="T57" i="16" s="1"/>
  <c r="L45" i="16"/>
  <c r="L53" i="16" s="1"/>
  <c r="L57" i="16" s="1"/>
  <c r="DY46" i="15"/>
  <c r="DY54" i="15" s="1"/>
  <c r="DQ46" i="15"/>
  <c r="DQ54" i="15" s="1"/>
  <c r="DI46" i="15"/>
  <c r="DI54" i="15" s="1"/>
  <c r="DA46" i="15"/>
  <c r="DA54" i="15" s="1"/>
  <c r="CS46" i="15"/>
  <c r="CS54" i="15" s="1"/>
  <c r="CK46" i="15"/>
  <c r="CK54" i="15" s="1"/>
  <c r="CC46" i="15"/>
  <c r="CC54" i="15" s="1"/>
  <c r="BU46" i="15"/>
  <c r="BU54" i="15" s="1"/>
  <c r="BM46" i="15"/>
  <c r="BM54" i="15" s="1"/>
  <c r="BE46" i="15"/>
  <c r="BE54" i="15" s="1"/>
  <c r="DS45" i="16"/>
  <c r="DS53" i="16" s="1"/>
  <c r="DK45" i="16"/>
  <c r="DK53" i="16" s="1"/>
  <c r="DC45" i="16"/>
  <c r="DC53" i="16" s="1"/>
  <c r="CU45" i="16"/>
  <c r="CU53" i="16" s="1"/>
  <c r="CM45" i="16"/>
  <c r="CM53" i="16" s="1"/>
  <c r="CE45" i="16"/>
  <c r="CE53" i="16" s="1"/>
  <c r="BW45" i="16"/>
  <c r="BW53" i="16" s="1"/>
  <c r="BO45" i="16"/>
  <c r="BO53" i="16" s="1"/>
  <c r="BG45" i="16"/>
  <c r="BG53" i="16" s="1"/>
  <c r="AY45" i="16"/>
  <c r="AY53" i="16" s="1"/>
  <c r="AQ45" i="16"/>
  <c r="AQ53" i="16" s="1"/>
  <c r="AI45" i="16"/>
  <c r="AI53" i="16" s="1"/>
  <c r="AA45" i="16"/>
  <c r="AA53" i="16" s="1"/>
  <c r="S45" i="16"/>
  <c r="S53" i="16" s="1"/>
  <c r="S57" i="16" s="1"/>
  <c r="K45" i="16"/>
  <c r="K53" i="16" s="1"/>
  <c r="K57" i="16" s="1"/>
  <c r="DX46" i="15"/>
  <c r="DX54" i="15" s="1"/>
  <c r="DP46" i="15"/>
  <c r="DP54" i="15" s="1"/>
  <c r="DH46" i="15"/>
  <c r="DH54" i="15" s="1"/>
  <c r="CZ46" i="15"/>
  <c r="CZ54" i="15" s="1"/>
  <c r="CR46" i="15"/>
  <c r="CR54" i="15" s="1"/>
  <c r="CJ46" i="15"/>
  <c r="CJ54" i="15" s="1"/>
  <c r="CB46" i="15"/>
  <c r="CB54" i="15" s="1"/>
  <c r="BT46" i="15"/>
  <c r="BT54" i="15" s="1"/>
  <c r="BL46" i="15"/>
  <c r="BL54" i="15" s="1"/>
  <c r="BD46" i="15"/>
  <c r="BD54" i="15" s="1"/>
  <c r="DR45" i="16"/>
  <c r="DR53" i="16" s="1"/>
  <c r="DJ45" i="16"/>
  <c r="DJ53" i="16" s="1"/>
  <c r="DB45" i="16"/>
  <c r="DB53" i="16" s="1"/>
  <c r="CT45" i="16"/>
  <c r="CT53" i="16" s="1"/>
  <c r="CL45" i="16"/>
  <c r="CL53" i="16" s="1"/>
  <c r="CD45" i="16"/>
  <c r="CD53" i="16" s="1"/>
  <c r="BV45" i="16"/>
  <c r="BV53" i="16" s="1"/>
  <c r="BN45" i="16"/>
  <c r="BN53" i="16" s="1"/>
  <c r="BF45" i="16"/>
  <c r="BF53" i="16" s="1"/>
  <c r="AX45" i="16"/>
  <c r="AX53" i="16" s="1"/>
  <c r="AP45" i="16"/>
  <c r="AP53" i="16" s="1"/>
  <c r="AH45" i="16"/>
  <c r="AH53" i="16" s="1"/>
  <c r="Z45" i="16"/>
  <c r="Z53" i="16" s="1"/>
  <c r="R45" i="16"/>
  <c r="R53" i="16" s="1"/>
  <c r="R57" i="16" s="1"/>
  <c r="J45" i="16"/>
  <c r="J53" i="16" s="1"/>
  <c r="J57" i="16" s="1"/>
  <c r="DW46" i="15"/>
  <c r="DW54" i="15" s="1"/>
  <c r="DO46" i="15"/>
  <c r="DO54" i="15" s="1"/>
  <c r="DG46" i="15"/>
  <c r="DG54" i="15" s="1"/>
  <c r="CY46" i="15"/>
  <c r="CY54" i="15" s="1"/>
  <c r="CQ46" i="15"/>
  <c r="CQ54" i="15" s="1"/>
  <c r="CI46" i="15"/>
  <c r="CI54" i="15" s="1"/>
  <c r="CA46" i="15"/>
  <c r="CA54" i="15" s="1"/>
  <c r="BS46" i="15"/>
  <c r="BS54" i="15" s="1"/>
  <c r="BK46" i="15"/>
  <c r="BK54" i="15" s="1"/>
  <c r="BC46" i="15"/>
  <c r="BC54" i="15" s="1"/>
  <c r="DA45" i="16"/>
  <c r="DA53" i="16" s="1"/>
  <c r="AO45" i="16"/>
  <c r="AO53" i="16" s="1"/>
  <c r="DV46" i="15"/>
  <c r="DV54" i="15" s="1"/>
  <c r="BJ46" i="15"/>
  <c r="BJ54" i="15" s="1"/>
  <c r="AS46" i="15"/>
  <c r="AS54" i="15" s="1"/>
  <c r="AK46" i="15"/>
  <c r="AK54" i="15" s="1"/>
  <c r="AC46" i="15"/>
  <c r="AC54" i="15" s="1"/>
  <c r="U46" i="15"/>
  <c r="U54" i="15" s="1"/>
  <c r="M46" i="15"/>
  <c r="M54" i="15" s="1"/>
  <c r="AM46" i="15"/>
  <c r="AM54" i="15" s="1"/>
  <c r="AD46" i="15"/>
  <c r="AD54" i="15" s="1"/>
  <c r="CS45" i="16"/>
  <c r="CS53" i="16" s="1"/>
  <c r="AG45" i="16"/>
  <c r="AG53" i="16" s="1"/>
  <c r="DN46" i="15"/>
  <c r="DN54" i="15" s="1"/>
  <c r="BF46" i="15"/>
  <c r="BF54" i="15" s="1"/>
  <c r="AR46" i="15"/>
  <c r="AR54" i="15" s="1"/>
  <c r="AJ46" i="15"/>
  <c r="AJ54" i="15" s="1"/>
  <c r="AB46" i="15"/>
  <c r="AB54" i="15" s="1"/>
  <c r="T46" i="15"/>
  <c r="T54" i="15" s="1"/>
  <c r="L46" i="15"/>
  <c r="L54" i="15" s="1"/>
  <c r="CK45" i="16"/>
  <c r="CK53" i="16" s="1"/>
  <c r="Y45" i="16"/>
  <c r="Y53" i="16" s="1"/>
  <c r="DF46" i="15"/>
  <c r="DF54" i="15" s="1"/>
  <c r="BB46" i="15"/>
  <c r="BB54" i="15" s="1"/>
  <c r="AQ46" i="15"/>
  <c r="AQ54" i="15" s="1"/>
  <c r="AI46" i="15"/>
  <c r="AI54" i="15" s="1"/>
  <c r="AA46" i="15"/>
  <c r="AA54" i="15" s="1"/>
  <c r="S46" i="15"/>
  <c r="S54" i="15" s="1"/>
  <c r="K46" i="15"/>
  <c r="K54" i="15" s="1"/>
  <c r="CC45" i="16"/>
  <c r="CC53" i="16" s="1"/>
  <c r="Q45" i="16"/>
  <c r="Q53" i="16" s="1"/>
  <c r="Q57" i="16" s="1"/>
  <c r="CX46" i="15"/>
  <c r="CX54" i="15" s="1"/>
  <c r="AX46" i="15"/>
  <c r="AX54" i="15" s="1"/>
  <c r="AP46" i="15"/>
  <c r="AP54" i="15" s="1"/>
  <c r="AH46" i="15"/>
  <c r="AH54" i="15" s="1"/>
  <c r="Z46" i="15"/>
  <c r="Z54" i="15" s="1"/>
  <c r="R46" i="15"/>
  <c r="R54" i="15" s="1"/>
  <c r="J46" i="15"/>
  <c r="J54" i="15" s="1"/>
  <c r="Y46" i="15"/>
  <c r="Y54" i="15" s="1"/>
  <c r="BZ46" i="15"/>
  <c r="BZ54" i="15" s="1"/>
  <c r="V46" i="15"/>
  <c r="V54" i="15" s="1"/>
  <c r="BU45" i="16"/>
  <c r="BU53" i="16" s="1"/>
  <c r="CP46" i="15"/>
  <c r="CP54" i="15" s="1"/>
  <c r="AW46" i="15"/>
  <c r="AW54" i="15" s="1"/>
  <c r="AO46" i="15"/>
  <c r="AO54" i="15" s="1"/>
  <c r="AG46" i="15"/>
  <c r="AG54" i="15" s="1"/>
  <c r="Q46" i="15"/>
  <c r="Q54" i="15" s="1"/>
  <c r="DI45" i="16"/>
  <c r="DI53" i="16" s="1"/>
  <c r="AL46" i="15"/>
  <c r="AL54" i="15" s="1"/>
  <c r="DY45" i="16"/>
  <c r="DY53" i="16" s="1"/>
  <c r="BM45" i="16"/>
  <c r="BM53" i="16" s="1"/>
  <c r="CH46" i="15"/>
  <c r="CH54" i="15" s="1"/>
  <c r="AV46" i="15"/>
  <c r="AV54" i="15" s="1"/>
  <c r="AN46" i="15"/>
  <c r="AN54" i="15" s="1"/>
  <c r="AF46" i="15"/>
  <c r="AF54" i="15" s="1"/>
  <c r="X46" i="15"/>
  <c r="X54" i="15" s="1"/>
  <c r="P46" i="15"/>
  <c r="P54" i="15" s="1"/>
  <c r="AE46" i="15"/>
  <c r="AE54" i="15" s="1"/>
  <c r="AW45" i="16"/>
  <c r="AW53" i="16" s="1"/>
  <c r="AT46" i="15"/>
  <c r="AT54" i="15" s="1"/>
  <c r="DQ45" i="16"/>
  <c r="DQ53" i="16" s="1"/>
  <c r="BE45" i="16"/>
  <c r="BE53" i="16" s="1"/>
  <c r="AU46" i="15"/>
  <c r="AU54" i="15" s="1"/>
  <c r="W46" i="15"/>
  <c r="W54" i="15" s="1"/>
  <c r="O46" i="15"/>
  <c r="O54" i="15" s="1"/>
  <c r="BR46" i="15"/>
  <c r="BR54" i="15" s="1"/>
  <c r="N46" i="15"/>
  <c r="N54" i="15" s="1"/>
  <c r="DX46" i="18"/>
  <c r="DX54" i="18" s="1"/>
  <c r="DP46" i="18"/>
  <c r="DP54" i="18" s="1"/>
  <c r="DH46" i="18"/>
  <c r="DH54" i="18" s="1"/>
  <c r="CZ46" i="18"/>
  <c r="CZ54" i="18" s="1"/>
  <c r="CR46" i="18"/>
  <c r="CR54" i="18" s="1"/>
  <c r="CJ46" i="18"/>
  <c r="CJ54" i="18" s="1"/>
  <c r="CB46" i="18"/>
  <c r="CB54" i="18" s="1"/>
  <c r="BT46" i="18"/>
  <c r="BT54" i="18" s="1"/>
  <c r="BL46" i="18"/>
  <c r="BL54" i="18" s="1"/>
  <c r="BD46" i="18"/>
  <c r="BD54" i="18" s="1"/>
  <c r="AV46" i="18"/>
  <c r="AV54" i="18" s="1"/>
  <c r="AN46" i="18"/>
  <c r="AN54" i="18" s="1"/>
  <c r="AF46" i="18"/>
  <c r="AF54" i="18" s="1"/>
  <c r="X46" i="18"/>
  <c r="X54" i="18" s="1"/>
  <c r="P46" i="18"/>
  <c r="P54" i="18" s="1"/>
  <c r="DW46" i="18"/>
  <c r="DW54" i="18" s="1"/>
  <c r="DO46" i="18"/>
  <c r="DO54" i="18" s="1"/>
  <c r="DG46" i="18"/>
  <c r="DG54" i="18" s="1"/>
  <c r="CY46" i="18"/>
  <c r="CY54" i="18" s="1"/>
  <c r="CQ46" i="18"/>
  <c r="CQ54" i="18" s="1"/>
  <c r="CI46" i="18"/>
  <c r="CI54" i="18" s="1"/>
  <c r="CA46" i="18"/>
  <c r="CA54" i="18" s="1"/>
  <c r="BS46" i="18"/>
  <c r="BS54" i="18" s="1"/>
  <c r="BK46" i="18"/>
  <c r="BK54" i="18" s="1"/>
  <c r="BC46" i="18"/>
  <c r="BC54" i="18" s="1"/>
  <c r="AU46" i="18"/>
  <c r="AU54" i="18" s="1"/>
  <c r="AM46" i="18"/>
  <c r="AM54" i="18" s="1"/>
  <c r="AE46" i="18"/>
  <c r="AE54" i="18" s="1"/>
  <c r="W46" i="18"/>
  <c r="W54" i="18" s="1"/>
  <c r="O46" i="18"/>
  <c r="O54" i="18" s="1"/>
  <c r="DV46" i="18"/>
  <c r="DV54" i="18" s="1"/>
  <c r="DN46" i="18"/>
  <c r="DN54" i="18" s="1"/>
  <c r="DF46" i="18"/>
  <c r="DF54" i="18" s="1"/>
  <c r="CX46" i="18"/>
  <c r="CX54" i="18" s="1"/>
  <c r="CP46" i="18"/>
  <c r="CP54" i="18" s="1"/>
  <c r="CH46" i="18"/>
  <c r="CH54" i="18" s="1"/>
  <c r="BZ46" i="18"/>
  <c r="BZ54" i="18" s="1"/>
  <c r="BR46" i="18"/>
  <c r="BR54" i="18" s="1"/>
  <c r="BJ46" i="18"/>
  <c r="BJ54" i="18" s="1"/>
  <c r="BB46" i="18"/>
  <c r="BB54" i="18" s="1"/>
  <c r="AT46" i="18"/>
  <c r="AT54" i="18" s="1"/>
  <c r="AL46" i="18"/>
  <c r="AL54" i="18" s="1"/>
  <c r="AD46" i="18"/>
  <c r="AD54" i="18" s="1"/>
  <c r="V46" i="18"/>
  <c r="V54" i="18" s="1"/>
  <c r="N46" i="18"/>
  <c r="N54" i="18" s="1"/>
  <c r="DU46" i="18"/>
  <c r="DU54" i="18" s="1"/>
  <c r="DM46" i="18"/>
  <c r="DM54" i="18" s="1"/>
  <c r="DE46" i="18"/>
  <c r="DE54" i="18" s="1"/>
  <c r="CW46" i="18"/>
  <c r="CW54" i="18" s="1"/>
  <c r="CO46" i="18"/>
  <c r="CO54" i="18" s="1"/>
  <c r="CG46" i="18"/>
  <c r="CG54" i="18" s="1"/>
  <c r="BY46" i="18"/>
  <c r="BY54" i="18" s="1"/>
  <c r="BQ46" i="18"/>
  <c r="BQ54" i="18" s="1"/>
  <c r="BI46" i="18"/>
  <c r="BI54" i="18" s="1"/>
  <c r="BA46" i="18"/>
  <c r="BA54" i="18" s="1"/>
  <c r="AS46" i="18"/>
  <c r="AS54" i="18" s="1"/>
  <c r="AK46" i="18"/>
  <c r="AK54" i="18" s="1"/>
  <c r="AC46" i="18"/>
  <c r="AC54" i="18" s="1"/>
  <c r="U46" i="18"/>
  <c r="U54" i="18" s="1"/>
  <c r="M46" i="18"/>
  <c r="M54" i="18" s="1"/>
  <c r="DT46" i="18"/>
  <c r="DT54" i="18" s="1"/>
  <c r="DL46" i="18"/>
  <c r="DL54" i="18" s="1"/>
  <c r="DD46" i="18"/>
  <c r="DD54" i="18" s="1"/>
  <c r="CV46" i="18"/>
  <c r="CV54" i="18" s="1"/>
  <c r="CN46" i="18"/>
  <c r="CN54" i="18" s="1"/>
  <c r="CF46" i="18"/>
  <c r="CF54" i="18" s="1"/>
  <c r="BX46" i="18"/>
  <c r="BX54" i="18" s="1"/>
  <c r="BP46" i="18"/>
  <c r="BP54" i="18" s="1"/>
  <c r="BH46" i="18"/>
  <c r="BH54" i="18" s="1"/>
  <c r="AZ46" i="18"/>
  <c r="AZ54" i="18" s="1"/>
  <c r="AR46" i="18"/>
  <c r="AR54" i="18" s="1"/>
  <c r="AJ46" i="18"/>
  <c r="AJ54" i="18" s="1"/>
  <c r="AB46" i="18"/>
  <c r="AB54" i="18" s="1"/>
  <c r="T46" i="18"/>
  <c r="T54" i="18" s="1"/>
  <c r="L46" i="18"/>
  <c r="L54" i="18" s="1"/>
  <c r="DS46" i="18"/>
  <c r="DS54" i="18" s="1"/>
  <c r="DK46" i="18"/>
  <c r="DK54" i="18" s="1"/>
  <c r="DC46" i="18"/>
  <c r="DC54" i="18" s="1"/>
  <c r="CU46" i="18"/>
  <c r="CU54" i="18" s="1"/>
  <c r="CM46" i="18"/>
  <c r="CM54" i="18" s="1"/>
  <c r="CE46" i="18"/>
  <c r="CE54" i="18" s="1"/>
  <c r="BW46" i="18"/>
  <c r="BW54" i="18" s="1"/>
  <c r="BO46" i="18"/>
  <c r="BO54" i="18" s="1"/>
  <c r="BG46" i="18"/>
  <c r="BG54" i="18" s="1"/>
  <c r="AY46" i="18"/>
  <c r="AY54" i="18" s="1"/>
  <c r="AQ46" i="18"/>
  <c r="AQ54" i="18" s="1"/>
  <c r="AI46" i="18"/>
  <c r="AI54" i="18" s="1"/>
  <c r="AA46" i="18"/>
  <c r="AA54" i="18" s="1"/>
  <c r="S46" i="18"/>
  <c r="S54" i="18" s="1"/>
  <c r="K46" i="18"/>
  <c r="K54" i="18" s="1"/>
  <c r="DR46" i="18"/>
  <c r="DR54" i="18" s="1"/>
  <c r="DJ46" i="18"/>
  <c r="DJ54" i="18" s="1"/>
  <c r="DB46" i="18"/>
  <c r="DB54" i="18" s="1"/>
  <c r="CT46" i="18"/>
  <c r="CT54" i="18" s="1"/>
  <c r="CL46" i="18"/>
  <c r="CL54" i="18" s="1"/>
  <c r="CD46" i="18"/>
  <c r="CD54" i="18" s="1"/>
  <c r="BV46" i="18"/>
  <c r="BV54" i="18" s="1"/>
  <c r="BN46" i="18"/>
  <c r="BN54" i="18" s="1"/>
  <c r="BF46" i="18"/>
  <c r="BF54" i="18" s="1"/>
  <c r="AX46" i="18"/>
  <c r="AX54" i="18" s="1"/>
  <c r="AP46" i="18"/>
  <c r="AP54" i="18" s="1"/>
  <c r="AH46" i="18"/>
  <c r="AH54" i="18" s="1"/>
  <c r="Z46" i="18"/>
  <c r="Z54" i="18" s="1"/>
  <c r="R46" i="18"/>
  <c r="R54" i="18" s="1"/>
  <c r="J46" i="18"/>
  <c r="J54" i="18" s="1"/>
  <c r="J58" i="18" s="1"/>
  <c r="DY46" i="18"/>
  <c r="DY54" i="18" s="1"/>
  <c r="DQ46" i="18"/>
  <c r="DQ54" i="18" s="1"/>
  <c r="DI46" i="18"/>
  <c r="DI54" i="18" s="1"/>
  <c r="DA46" i="18"/>
  <c r="DA54" i="18" s="1"/>
  <c r="CS46" i="18"/>
  <c r="CS54" i="18" s="1"/>
  <c r="CK46" i="18"/>
  <c r="CK54" i="18" s="1"/>
  <c r="CC46" i="18"/>
  <c r="CC54" i="18" s="1"/>
  <c r="BU46" i="18"/>
  <c r="BU54" i="18" s="1"/>
  <c r="BM46" i="18"/>
  <c r="BM54" i="18" s="1"/>
  <c r="BE46" i="18"/>
  <c r="BE54" i="18" s="1"/>
  <c r="AW46" i="18"/>
  <c r="AW54" i="18" s="1"/>
  <c r="AO46" i="18"/>
  <c r="AO54" i="18" s="1"/>
  <c r="AG46" i="18"/>
  <c r="AG54" i="18" s="1"/>
  <c r="Y46" i="18"/>
  <c r="Y54" i="18" s="1"/>
  <c r="Q46" i="18"/>
  <c r="Q54" i="18" s="1"/>
  <c r="DW46" i="16"/>
  <c r="DW54" i="16" s="1"/>
  <c r="DO46" i="16"/>
  <c r="DO54" i="16" s="1"/>
  <c r="DG46" i="16"/>
  <c r="DG54" i="16" s="1"/>
  <c r="CY46" i="16"/>
  <c r="CY54" i="16" s="1"/>
  <c r="CQ46" i="16"/>
  <c r="CQ54" i="16" s="1"/>
  <c r="CI46" i="16"/>
  <c r="CI54" i="16" s="1"/>
  <c r="CA46" i="16"/>
  <c r="CA54" i="16" s="1"/>
  <c r="BS46" i="16"/>
  <c r="BS54" i="16" s="1"/>
  <c r="BK46" i="16"/>
  <c r="BK54" i="16" s="1"/>
  <c r="BC46" i="16"/>
  <c r="BC54" i="16" s="1"/>
  <c r="AU46" i="16"/>
  <c r="AU54" i="16" s="1"/>
  <c r="AM46" i="16"/>
  <c r="AM54" i="16" s="1"/>
  <c r="AE46" i="16"/>
  <c r="AE54" i="16" s="1"/>
  <c r="W46" i="16"/>
  <c r="W54" i="16" s="1"/>
  <c r="O46" i="16"/>
  <c r="O54" i="16" s="1"/>
  <c r="DT47" i="15"/>
  <c r="DT55" i="15" s="1"/>
  <c r="DL47" i="15"/>
  <c r="DL55" i="15" s="1"/>
  <c r="DD47" i="15"/>
  <c r="DD55" i="15" s="1"/>
  <c r="CV47" i="15"/>
  <c r="CV55" i="15" s="1"/>
  <c r="CN47" i="15"/>
  <c r="CN55" i="15" s="1"/>
  <c r="CF47" i="15"/>
  <c r="CF55" i="15" s="1"/>
  <c r="BX47" i="15"/>
  <c r="BX55" i="15" s="1"/>
  <c r="BP47" i="15"/>
  <c r="BP55" i="15" s="1"/>
  <c r="BH47" i="15"/>
  <c r="BH55" i="15" s="1"/>
  <c r="AZ47" i="15"/>
  <c r="AZ55" i="15" s="1"/>
  <c r="AR47" i="15"/>
  <c r="AR55" i="15" s="1"/>
  <c r="AJ47" i="15"/>
  <c r="AJ55" i="15" s="1"/>
  <c r="AB47" i="15"/>
  <c r="AB55" i="15" s="1"/>
  <c r="T47" i="15"/>
  <c r="T55" i="15" s="1"/>
  <c r="L47" i="15"/>
  <c r="L55" i="15" s="1"/>
  <c r="DV46" i="16"/>
  <c r="DV54" i="16" s="1"/>
  <c r="DN46" i="16"/>
  <c r="DN54" i="16" s="1"/>
  <c r="DF46" i="16"/>
  <c r="DF54" i="16" s="1"/>
  <c r="CX46" i="16"/>
  <c r="CX54" i="16" s="1"/>
  <c r="CP46" i="16"/>
  <c r="CP54" i="16" s="1"/>
  <c r="CH46" i="16"/>
  <c r="CH54" i="16" s="1"/>
  <c r="BZ46" i="16"/>
  <c r="BZ54" i="16" s="1"/>
  <c r="BR46" i="16"/>
  <c r="BR54" i="16" s="1"/>
  <c r="BJ46" i="16"/>
  <c r="BJ54" i="16" s="1"/>
  <c r="BB46" i="16"/>
  <c r="BB54" i="16" s="1"/>
  <c r="AT46" i="16"/>
  <c r="AT54" i="16" s="1"/>
  <c r="AL46" i="16"/>
  <c r="AL54" i="16" s="1"/>
  <c r="AD46" i="16"/>
  <c r="AD54" i="16" s="1"/>
  <c r="V46" i="16"/>
  <c r="V54" i="16" s="1"/>
  <c r="N46" i="16"/>
  <c r="N54" i="16" s="1"/>
  <c r="DS47" i="15"/>
  <c r="DS55" i="15" s="1"/>
  <c r="DK47" i="15"/>
  <c r="DK55" i="15" s="1"/>
  <c r="DC47" i="15"/>
  <c r="DC55" i="15" s="1"/>
  <c r="CU47" i="15"/>
  <c r="CU55" i="15" s="1"/>
  <c r="CM47" i="15"/>
  <c r="CM55" i="15" s="1"/>
  <c r="CE47" i="15"/>
  <c r="CE55" i="15" s="1"/>
  <c r="BW47" i="15"/>
  <c r="BW55" i="15" s="1"/>
  <c r="BO47" i="15"/>
  <c r="BO55" i="15" s="1"/>
  <c r="BG47" i="15"/>
  <c r="BG55" i="15" s="1"/>
  <c r="AY47" i="15"/>
  <c r="AY55" i="15" s="1"/>
  <c r="AQ47" i="15"/>
  <c r="AQ55" i="15" s="1"/>
  <c r="AI47" i="15"/>
  <c r="AI55" i="15" s="1"/>
  <c r="AA47" i="15"/>
  <c r="AA55" i="15" s="1"/>
  <c r="S47" i="15"/>
  <c r="S55" i="15" s="1"/>
  <c r="K47" i="15"/>
  <c r="K55" i="15" s="1"/>
  <c r="DU46" i="16"/>
  <c r="DU54" i="16" s="1"/>
  <c r="DM46" i="16"/>
  <c r="DM54" i="16" s="1"/>
  <c r="DE46" i="16"/>
  <c r="DE54" i="16" s="1"/>
  <c r="CW46" i="16"/>
  <c r="CW54" i="16" s="1"/>
  <c r="CO46" i="16"/>
  <c r="CO54" i="16" s="1"/>
  <c r="CG46" i="16"/>
  <c r="CG54" i="16" s="1"/>
  <c r="BY46" i="16"/>
  <c r="BY54" i="16" s="1"/>
  <c r="BQ46" i="16"/>
  <c r="BQ54" i="16" s="1"/>
  <c r="BI46" i="16"/>
  <c r="BI54" i="16" s="1"/>
  <c r="BA46" i="16"/>
  <c r="BA54" i="16" s="1"/>
  <c r="AS46" i="16"/>
  <c r="AS54" i="16" s="1"/>
  <c r="AK46" i="16"/>
  <c r="AK54" i="16" s="1"/>
  <c r="AC46" i="16"/>
  <c r="AC54" i="16" s="1"/>
  <c r="U46" i="16"/>
  <c r="U54" i="16" s="1"/>
  <c r="M46" i="16"/>
  <c r="M54" i="16" s="1"/>
  <c r="DR47" i="15"/>
  <c r="DR55" i="15" s="1"/>
  <c r="DJ47" i="15"/>
  <c r="DJ55" i="15" s="1"/>
  <c r="DB47" i="15"/>
  <c r="DB55" i="15" s="1"/>
  <c r="CT47" i="15"/>
  <c r="CT55" i="15" s="1"/>
  <c r="CL47" i="15"/>
  <c r="CL55" i="15" s="1"/>
  <c r="CD47" i="15"/>
  <c r="CD55" i="15" s="1"/>
  <c r="BV47" i="15"/>
  <c r="BV55" i="15" s="1"/>
  <c r="BN47" i="15"/>
  <c r="BN55" i="15" s="1"/>
  <c r="BF47" i="15"/>
  <c r="BF55" i="15" s="1"/>
  <c r="AX47" i="15"/>
  <c r="AX55" i="15" s="1"/>
  <c r="AP47" i="15"/>
  <c r="AP55" i="15" s="1"/>
  <c r="AH47" i="15"/>
  <c r="AH55" i="15" s="1"/>
  <c r="Z47" i="15"/>
  <c r="Z55" i="15" s="1"/>
  <c r="R47" i="15"/>
  <c r="R55" i="15" s="1"/>
  <c r="J47" i="15"/>
  <c r="J55" i="15" s="1"/>
  <c r="DT46" i="16"/>
  <c r="DT54" i="16" s="1"/>
  <c r="DL46" i="16"/>
  <c r="DL54" i="16" s="1"/>
  <c r="DD46" i="16"/>
  <c r="DD54" i="16" s="1"/>
  <c r="CV46" i="16"/>
  <c r="CV54" i="16" s="1"/>
  <c r="CN46" i="16"/>
  <c r="CN54" i="16" s="1"/>
  <c r="CF46" i="16"/>
  <c r="CF54" i="16" s="1"/>
  <c r="BX46" i="16"/>
  <c r="BX54" i="16" s="1"/>
  <c r="BP46" i="16"/>
  <c r="BP54" i="16" s="1"/>
  <c r="BH46" i="16"/>
  <c r="BH54" i="16" s="1"/>
  <c r="AZ46" i="16"/>
  <c r="AZ54" i="16" s="1"/>
  <c r="AR46" i="16"/>
  <c r="AR54" i="16" s="1"/>
  <c r="AJ46" i="16"/>
  <c r="AJ54" i="16" s="1"/>
  <c r="AB46" i="16"/>
  <c r="AB54" i="16" s="1"/>
  <c r="T46" i="16"/>
  <c r="T54" i="16" s="1"/>
  <c r="L46" i="16"/>
  <c r="L54" i="16" s="1"/>
  <c r="DY47" i="15"/>
  <c r="DY55" i="15" s="1"/>
  <c r="DQ47" i="15"/>
  <c r="DQ55" i="15" s="1"/>
  <c r="DI47" i="15"/>
  <c r="DI55" i="15" s="1"/>
  <c r="DA47" i="15"/>
  <c r="DA55" i="15" s="1"/>
  <c r="CS47" i="15"/>
  <c r="CS55" i="15" s="1"/>
  <c r="CK47" i="15"/>
  <c r="CK55" i="15" s="1"/>
  <c r="CC47" i="15"/>
  <c r="CC55" i="15" s="1"/>
  <c r="BU47" i="15"/>
  <c r="BU55" i="15" s="1"/>
  <c r="BM47" i="15"/>
  <c r="BM55" i="15" s="1"/>
  <c r="BE47" i="15"/>
  <c r="BE55" i="15" s="1"/>
  <c r="AW47" i="15"/>
  <c r="AW55" i="15" s="1"/>
  <c r="AO47" i="15"/>
  <c r="AO55" i="15" s="1"/>
  <c r="AG47" i="15"/>
  <c r="AG55" i="15" s="1"/>
  <c r="Y47" i="15"/>
  <c r="Y55" i="15" s="1"/>
  <c r="Q47" i="15"/>
  <c r="Q55" i="15" s="1"/>
  <c r="DS46" i="16"/>
  <c r="DS54" i="16" s="1"/>
  <c r="DK46" i="16"/>
  <c r="DK54" i="16" s="1"/>
  <c r="DC46" i="16"/>
  <c r="DC54" i="16" s="1"/>
  <c r="CU46" i="16"/>
  <c r="CU54" i="16" s="1"/>
  <c r="CM46" i="16"/>
  <c r="CM54" i="16" s="1"/>
  <c r="CE46" i="16"/>
  <c r="CE54" i="16" s="1"/>
  <c r="BW46" i="16"/>
  <c r="BW54" i="16" s="1"/>
  <c r="BO46" i="16"/>
  <c r="BO54" i="16" s="1"/>
  <c r="BG46" i="16"/>
  <c r="BG54" i="16" s="1"/>
  <c r="AY46" i="16"/>
  <c r="AY54" i="16" s="1"/>
  <c r="AQ46" i="16"/>
  <c r="AQ54" i="16" s="1"/>
  <c r="AI46" i="16"/>
  <c r="AI54" i="16" s="1"/>
  <c r="AA46" i="16"/>
  <c r="AA54" i="16" s="1"/>
  <c r="S46" i="16"/>
  <c r="S54" i="16" s="1"/>
  <c r="K46" i="16"/>
  <c r="K54" i="16" s="1"/>
  <c r="DX47" i="15"/>
  <c r="DX55" i="15" s="1"/>
  <c r="DP47" i="15"/>
  <c r="DP55" i="15" s="1"/>
  <c r="DH47" i="15"/>
  <c r="DH55" i="15" s="1"/>
  <c r="CZ47" i="15"/>
  <c r="CZ55" i="15" s="1"/>
  <c r="CR47" i="15"/>
  <c r="CR55" i="15" s="1"/>
  <c r="CJ47" i="15"/>
  <c r="CJ55" i="15" s="1"/>
  <c r="CB47" i="15"/>
  <c r="CB55" i="15" s="1"/>
  <c r="BT47" i="15"/>
  <c r="BT55" i="15" s="1"/>
  <c r="BL47" i="15"/>
  <c r="BL55" i="15" s="1"/>
  <c r="BD47" i="15"/>
  <c r="BD55" i="15" s="1"/>
  <c r="AV47" i="15"/>
  <c r="AV55" i="15" s="1"/>
  <c r="AN47" i="15"/>
  <c r="AN55" i="15" s="1"/>
  <c r="AF47" i="15"/>
  <c r="AF55" i="15" s="1"/>
  <c r="X47" i="15"/>
  <c r="X55" i="15" s="1"/>
  <c r="P47" i="15"/>
  <c r="P55" i="15" s="1"/>
  <c r="DR46" i="16"/>
  <c r="DR54" i="16" s="1"/>
  <c r="DJ46" i="16"/>
  <c r="DJ54" i="16" s="1"/>
  <c r="DB46" i="16"/>
  <c r="DB54" i="16" s="1"/>
  <c r="CT46" i="16"/>
  <c r="CT54" i="16" s="1"/>
  <c r="CL46" i="16"/>
  <c r="CL54" i="16" s="1"/>
  <c r="CD46" i="16"/>
  <c r="CD54" i="16" s="1"/>
  <c r="BV46" i="16"/>
  <c r="BV54" i="16" s="1"/>
  <c r="BN46" i="16"/>
  <c r="BN54" i="16" s="1"/>
  <c r="BF46" i="16"/>
  <c r="BF54" i="16" s="1"/>
  <c r="AX46" i="16"/>
  <c r="AX54" i="16" s="1"/>
  <c r="AP46" i="16"/>
  <c r="AP54" i="16" s="1"/>
  <c r="AH46" i="16"/>
  <c r="AH54" i="16" s="1"/>
  <c r="Z46" i="16"/>
  <c r="Z54" i="16" s="1"/>
  <c r="R46" i="16"/>
  <c r="R54" i="16" s="1"/>
  <c r="J46" i="16"/>
  <c r="J54" i="16" s="1"/>
  <c r="J58" i="16" s="1"/>
  <c r="DW47" i="15"/>
  <c r="DW55" i="15" s="1"/>
  <c r="DO47" i="15"/>
  <c r="DO55" i="15" s="1"/>
  <c r="DG47" i="15"/>
  <c r="DG55" i="15" s="1"/>
  <c r="CY47" i="15"/>
  <c r="CY55" i="15" s="1"/>
  <c r="CQ47" i="15"/>
  <c r="CQ55" i="15" s="1"/>
  <c r="CI47" i="15"/>
  <c r="CI55" i="15" s="1"/>
  <c r="CA47" i="15"/>
  <c r="CA55" i="15" s="1"/>
  <c r="BS47" i="15"/>
  <c r="BS55" i="15" s="1"/>
  <c r="BK47" i="15"/>
  <c r="BK55" i="15" s="1"/>
  <c r="BC47" i="15"/>
  <c r="BC55" i="15" s="1"/>
  <c r="AU47" i="15"/>
  <c r="AU55" i="15" s="1"/>
  <c r="AM47" i="15"/>
  <c r="AM55" i="15" s="1"/>
  <c r="AE47" i="15"/>
  <c r="AE55" i="15" s="1"/>
  <c r="W47" i="15"/>
  <c r="W55" i="15" s="1"/>
  <c r="O47" i="15"/>
  <c r="O55" i="15" s="1"/>
  <c r="DY46" i="16"/>
  <c r="DY54" i="16" s="1"/>
  <c r="DQ46" i="16"/>
  <c r="DQ54" i="16" s="1"/>
  <c r="DI46" i="16"/>
  <c r="DI54" i="16" s="1"/>
  <c r="DA46" i="16"/>
  <c r="DA54" i="16" s="1"/>
  <c r="CS46" i="16"/>
  <c r="CS54" i="16" s="1"/>
  <c r="CK46" i="16"/>
  <c r="CK54" i="16" s="1"/>
  <c r="CC46" i="16"/>
  <c r="CC54" i="16" s="1"/>
  <c r="BU46" i="16"/>
  <c r="BU54" i="16" s="1"/>
  <c r="BM46" i="16"/>
  <c r="BM54" i="16" s="1"/>
  <c r="BE46" i="16"/>
  <c r="BE54" i="16" s="1"/>
  <c r="AW46" i="16"/>
  <c r="AW54" i="16" s="1"/>
  <c r="AO46" i="16"/>
  <c r="AO54" i="16" s="1"/>
  <c r="AG46" i="16"/>
  <c r="AG54" i="16" s="1"/>
  <c r="Y46" i="16"/>
  <c r="Y54" i="16" s="1"/>
  <c r="Q46" i="16"/>
  <c r="Q54" i="16" s="1"/>
  <c r="DV47" i="15"/>
  <c r="DV55" i="15" s="1"/>
  <c r="DN47" i="15"/>
  <c r="DN55" i="15" s="1"/>
  <c r="DF47" i="15"/>
  <c r="DF55" i="15" s="1"/>
  <c r="CX47" i="15"/>
  <c r="CX55" i="15" s="1"/>
  <c r="CP47" i="15"/>
  <c r="CP55" i="15" s="1"/>
  <c r="CH47" i="15"/>
  <c r="CH55" i="15" s="1"/>
  <c r="BZ47" i="15"/>
  <c r="BZ55" i="15" s="1"/>
  <c r="BR47" i="15"/>
  <c r="BR55" i="15" s="1"/>
  <c r="BJ47" i="15"/>
  <c r="BJ55" i="15" s="1"/>
  <c r="BB47" i="15"/>
  <c r="BB55" i="15" s="1"/>
  <c r="AT47" i="15"/>
  <c r="AT55" i="15" s="1"/>
  <c r="AL47" i="15"/>
  <c r="AL55" i="15" s="1"/>
  <c r="AD47" i="15"/>
  <c r="AD55" i="15" s="1"/>
  <c r="V47" i="15"/>
  <c r="V55" i="15" s="1"/>
  <c r="N47" i="15"/>
  <c r="N55" i="15" s="1"/>
  <c r="CZ46" i="16"/>
  <c r="CZ54" i="16" s="1"/>
  <c r="AN46" i="16"/>
  <c r="AN54" i="16" s="1"/>
  <c r="DU47" i="15"/>
  <c r="DU55" i="15" s="1"/>
  <c r="BI47" i="15"/>
  <c r="BI55" i="15" s="1"/>
  <c r="DH46" i="16"/>
  <c r="DH54" i="16" s="1"/>
  <c r="CR46" i="16"/>
  <c r="CR54" i="16" s="1"/>
  <c r="AF46" i="16"/>
  <c r="AF54" i="16" s="1"/>
  <c r="DM47" i="15"/>
  <c r="DM55" i="15" s="1"/>
  <c r="BA47" i="15"/>
  <c r="BA55" i="15" s="1"/>
  <c r="CJ46" i="16"/>
  <c r="CJ54" i="16" s="1"/>
  <c r="X46" i="16"/>
  <c r="X54" i="16" s="1"/>
  <c r="DE47" i="15"/>
  <c r="DE55" i="15" s="1"/>
  <c r="AS47" i="15"/>
  <c r="AS55" i="15" s="1"/>
  <c r="CB46" i="16"/>
  <c r="CB54" i="16" s="1"/>
  <c r="P46" i="16"/>
  <c r="P54" i="16" s="1"/>
  <c r="CW47" i="15"/>
  <c r="CW55" i="15" s="1"/>
  <c r="AK47" i="15"/>
  <c r="AK55" i="15" s="1"/>
  <c r="BQ47" i="15"/>
  <c r="BQ55" i="15" s="1"/>
  <c r="BT46" i="16"/>
  <c r="BT54" i="16" s="1"/>
  <c r="CO47" i="15"/>
  <c r="CO55" i="15" s="1"/>
  <c r="AC47" i="15"/>
  <c r="AC55" i="15" s="1"/>
  <c r="M47" i="15"/>
  <c r="M55" i="15" s="1"/>
  <c r="DX46" i="16"/>
  <c r="DX54" i="16" s="1"/>
  <c r="BL46" i="16"/>
  <c r="BL54" i="16" s="1"/>
  <c r="CG47" i="15"/>
  <c r="CG55" i="15" s="1"/>
  <c r="U47" i="15"/>
  <c r="U55" i="15" s="1"/>
  <c r="DP46" i="16"/>
  <c r="DP54" i="16" s="1"/>
  <c r="BD46" i="16"/>
  <c r="BD54" i="16" s="1"/>
  <c r="BY47" i="15"/>
  <c r="BY55" i="15" s="1"/>
  <c r="AV46" i="16"/>
  <c r="AV54" i="16" s="1"/>
  <c r="DY34" i="17"/>
  <c r="DY40" i="17" s="1"/>
  <c r="DQ34" i="17"/>
  <c r="DQ40" i="17" s="1"/>
  <c r="DI34" i="17"/>
  <c r="DI40" i="17" s="1"/>
  <c r="DA34" i="17"/>
  <c r="DA40" i="17" s="1"/>
  <c r="CS34" i="17"/>
  <c r="CS40" i="17" s="1"/>
  <c r="CK34" i="17"/>
  <c r="CK40" i="17" s="1"/>
  <c r="CC34" i="17"/>
  <c r="CC40" i="17" s="1"/>
  <c r="BU34" i="17"/>
  <c r="BU40" i="17" s="1"/>
  <c r="BM34" i="17"/>
  <c r="BM40" i="17" s="1"/>
  <c r="BE34" i="17"/>
  <c r="BE40" i="17" s="1"/>
  <c r="AW34" i="17"/>
  <c r="AW40" i="17" s="1"/>
  <c r="AO34" i="17"/>
  <c r="AO40" i="17" s="1"/>
  <c r="AG34" i="17"/>
  <c r="AG40" i="17" s="1"/>
  <c r="Y34" i="17"/>
  <c r="Y40" i="17" s="1"/>
  <c r="Q34" i="17"/>
  <c r="Q40" i="17" s="1"/>
  <c r="DX34" i="17"/>
  <c r="DX40" i="17" s="1"/>
  <c r="DP34" i="17"/>
  <c r="DP40" i="17" s="1"/>
  <c r="DH34" i="17"/>
  <c r="DH40" i="17" s="1"/>
  <c r="CZ34" i="17"/>
  <c r="CZ40" i="17" s="1"/>
  <c r="CR34" i="17"/>
  <c r="CR40" i="17" s="1"/>
  <c r="CJ34" i="17"/>
  <c r="CJ40" i="17" s="1"/>
  <c r="CB34" i="17"/>
  <c r="CB40" i="17" s="1"/>
  <c r="BT34" i="17"/>
  <c r="BT40" i="17" s="1"/>
  <c r="BL34" i="17"/>
  <c r="BL40" i="17" s="1"/>
  <c r="BD34" i="17"/>
  <c r="BD40" i="17" s="1"/>
  <c r="AV34" i="17"/>
  <c r="AV40" i="17" s="1"/>
  <c r="AN34" i="17"/>
  <c r="AN40" i="17" s="1"/>
  <c r="AF34" i="17"/>
  <c r="AF40" i="17" s="1"/>
  <c r="X34" i="17"/>
  <c r="X40" i="17" s="1"/>
  <c r="P34" i="17"/>
  <c r="P40" i="17" s="1"/>
  <c r="DW34" i="17"/>
  <c r="DW40" i="17" s="1"/>
  <c r="DO34" i="17"/>
  <c r="DO40" i="17" s="1"/>
  <c r="DG34" i="17"/>
  <c r="DG40" i="17" s="1"/>
  <c r="CY34" i="17"/>
  <c r="CY40" i="17" s="1"/>
  <c r="CQ34" i="17"/>
  <c r="CQ40" i="17" s="1"/>
  <c r="CI34" i="17"/>
  <c r="CI40" i="17" s="1"/>
  <c r="CA34" i="17"/>
  <c r="CA40" i="17" s="1"/>
  <c r="BS34" i="17"/>
  <c r="BS40" i="17" s="1"/>
  <c r="BK34" i="17"/>
  <c r="BK40" i="17" s="1"/>
  <c r="BC34" i="17"/>
  <c r="BC40" i="17" s="1"/>
  <c r="AU34" i="17"/>
  <c r="AU40" i="17" s="1"/>
  <c r="AM34" i="17"/>
  <c r="AM40" i="17" s="1"/>
  <c r="AE34" i="17"/>
  <c r="AE40" i="17" s="1"/>
  <c r="W34" i="17"/>
  <c r="W40" i="17" s="1"/>
  <c r="O34" i="17"/>
  <c r="O40" i="17" s="1"/>
  <c r="DV34" i="17"/>
  <c r="DV40" i="17" s="1"/>
  <c r="DN34" i="17"/>
  <c r="DN40" i="17" s="1"/>
  <c r="DF34" i="17"/>
  <c r="DF40" i="17" s="1"/>
  <c r="CX34" i="17"/>
  <c r="CX40" i="17" s="1"/>
  <c r="CP34" i="17"/>
  <c r="CP40" i="17" s="1"/>
  <c r="CH34" i="17"/>
  <c r="CH40" i="17" s="1"/>
  <c r="BZ34" i="17"/>
  <c r="BZ40" i="17" s="1"/>
  <c r="BR34" i="17"/>
  <c r="BR40" i="17" s="1"/>
  <c r="BJ34" i="17"/>
  <c r="BJ40" i="17" s="1"/>
  <c r="BB34" i="17"/>
  <c r="BB40" i="17" s="1"/>
  <c r="AT34" i="17"/>
  <c r="AT40" i="17" s="1"/>
  <c r="AL34" i="17"/>
  <c r="AL40" i="17" s="1"/>
  <c r="AD34" i="17"/>
  <c r="AD40" i="17" s="1"/>
  <c r="V34" i="17"/>
  <c r="V40" i="17" s="1"/>
  <c r="N34" i="17"/>
  <c r="N40" i="17" s="1"/>
  <c r="DU34" i="17"/>
  <c r="DU40" i="17" s="1"/>
  <c r="DM34" i="17"/>
  <c r="DM40" i="17" s="1"/>
  <c r="DE34" i="17"/>
  <c r="DE40" i="17" s="1"/>
  <c r="CW34" i="17"/>
  <c r="CW40" i="17" s="1"/>
  <c r="CO34" i="17"/>
  <c r="CO40" i="17" s="1"/>
  <c r="CG34" i="17"/>
  <c r="CG40" i="17" s="1"/>
  <c r="BY34" i="17"/>
  <c r="BY40" i="17" s="1"/>
  <c r="BQ34" i="17"/>
  <c r="BQ40" i="17" s="1"/>
  <c r="BI34" i="17"/>
  <c r="BI40" i="17" s="1"/>
  <c r="BA34" i="17"/>
  <c r="BA40" i="17" s="1"/>
  <c r="AS34" i="17"/>
  <c r="AS40" i="17" s="1"/>
  <c r="AK34" i="17"/>
  <c r="AK40" i="17" s="1"/>
  <c r="AC34" i="17"/>
  <c r="AC40" i="17" s="1"/>
  <c r="U34" i="17"/>
  <c r="U40" i="17" s="1"/>
  <c r="M34" i="17"/>
  <c r="M40" i="17" s="1"/>
  <c r="DT34" i="17"/>
  <c r="DT40" i="17" s="1"/>
  <c r="DL34" i="17"/>
  <c r="DL40" i="17" s="1"/>
  <c r="DD34" i="17"/>
  <c r="DD40" i="17" s="1"/>
  <c r="CV34" i="17"/>
  <c r="CV40" i="17" s="1"/>
  <c r="CN34" i="17"/>
  <c r="CN40" i="17" s="1"/>
  <c r="CF34" i="17"/>
  <c r="CF40" i="17" s="1"/>
  <c r="BX34" i="17"/>
  <c r="BX40" i="17" s="1"/>
  <c r="BP34" i="17"/>
  <c r="BP40" i="17" s="1"/>
  <c r="BH34" i="17"/>
  <c r="BH40" i="17" s="1"/>
  <c r="AZ34" i="17"/>
  <c r="AZ40" i="17" s="1"/>
  <c r="AR34" i="17"/>
  <c r="AR40" i="17" s="1"/>
  <c r="AJ34" i="17"/>
  <c r="AJ40" i="17" s="1"/>
  <c r="AB34" i="17"/>
  <c r="AB40" i="17" s="1"/>
  <c r="T34" i="17"/>
  <c r="T40" i="17" s="1"/>
  <c r="L34" i="17"/>
  <c r="L40" i="17" s="1"/>
  <c r="DS34" i="17"/>
  <c r="DS40" i="17" s="1"/>
  <c r="DK34" i="17"/>
  <c r="DK40" i="17" s="1"/>
  <c r="DC34" i="17"/>
  <c r="DC40" i="17" s="1"/>
  <c r="CU34" i="17"/>
  <c r="CU40" i="17" s="1"/>
  <c r="CM34" i="17"/>
  <c r="CM40" i="17" s="1"/>
  <c r="CE34" i="17"/>
  <c r="CE40" i="17" s="1"/>
  <c r="BW34" i="17"/>
  <c r="BW40" i="17" s="1"/>
  <c r="BO34" i="17"/>
  <c r="BO40" i="17" s="1"/>
  <c r="BG34" i="17"/>
  <c r="BG40" i="17" s="1"/>
  <c r="AY34" i="17"/>
  <c r="AY40" i="17" s="1"/>
  <c r="AQ34" i="17"/>
  <c r="AQ40" i="17" s="1"/>
  <c r="AI34" i="17"/>
  <c r="AI40" i="17" s="1"/>
  <c r="AA34" i="17"/>
  <c r="AA40" i="17" s="1"/>
  <c r="S34" i="17"/>
  <c r="S40" i="17" s="1"/>
  <c r="K34" i="17"/>
  <c r="K40" i="17" s="1"/>
  <c r="DR34" i="17"/>
  <c r="DR40" i="17" s="1"/>
  <c r="BF34" i="17"/>
  <c r="BF40" i="17" s="1"/>
  <c r="DJ34" i="17"/>
  <c r="DJ40" i="17" s="1"/>
  <c r="AX34" i="17"/>
  <c r="AX40" i="17" s="1"/>
  <c r="DB34" i="17"/>
  <c r="DB40" i="17" s="1"/>
  <c r="AP34" i="17"/>
  <c r="AP40" i="17" s="1"/>
  <c r="CT34" i="17"/>
  <c r="CT40" i="17" s="1"/>
  <c r="AH34" i="17"/>
  <c r="AH40" i="17" s="1"/>
  <c r="BN34" i="17"/>
  <c r="BN40" i="17" s="1"/>
  <c r="CL34" i="17"/>
  <c r="CL40" i="17" s="1"/>
  <c r="Z34" i="17"/>
  <c r="Z40" i="17" s="1"/>
  <c r="CD34" i="17"/>
  <c r="CD40" i="17" s="1"/>
  <c r="R34" i="17"/>
  <c r="R40" i="17" s="1"/>
  <c r="BV34" i="17"/>
  <c r="BV40" i="17" s="1"/>
  <c r="J34" i="17"/>
  <c r="J40" i="17" s="1"/>
  <c r="BS53" i="19"/>
  <c r="M31" i="18"/>
  <c r="L31" i="18"/>
  <c r="K31" i="18"/>
  <c r="J31" i="18"/>
  <c r="DW42" i="19"/>
  <c r="J32" i="16"/>
  <c r="J39" i="16" s="1"/>
  <c r="J75" i="16" s="1"/>
  <c r="DE5" i="19"/>
  <c r="J32" i="18"/>
  <c r="J72" i="16"/>
  <c r="R5" i="18"/>
  <c r="R25" i="18" s="1"/>
  <c r="R5" i="17"/>
  <c r="R17" i="17" s="1"/>
  <c r="BA5" i="16"/>
  <c r="BA25" i="16" s="1"/>
  <c r="R5" i="16"/>
  <c r="R25" i="16" s="1"/>
  <c r="BA5" i="15"/>
  <c r="Q5" i="15"/>
  <c r="Q19" i="15" s="1"/>
  <c r="Q79" i="15"/>
  <c r="BA17" i="17" l="1"/>
  <c r="BB5" i="17"/>
  <c r="Q14" i="17"/>
  <c r="P19" i="18"/>
  <c r="O28" i="18"/>
  <c r="O31" i="18" s="1"/>
  <c r="P20" i="16"/>
  <c r="P19" i="16"/>
  <c r="O28" i="16"/>
  <c r="O31" i="16" s="1"/>
  <c r="P20" i="18"/>
  <c r="BA25" i="18"/>
  <c r="BB5" i="18"/>
  <c r="Q20" i="15"/>
  <c r="J68" i="22"/>
  <c r="J40" i="24"/>
  <c r="J43" i="24" s="1"/>
  <c r="DE82" i="19"/>
  <c r="DE103" i="19"/>
  <c r="BT83" i="19"/>
  <c r="DD41" i="19"/>
  <c r="DE43" i="19"/>
  <c r="DE55" i="19"/>
  <c r="J60" i="16"/>
  <c r="J60" i="18"/>
  <c r="BT53" i="19"/>
  <c r="J39" i="18"/>
  <c r="J75" i="18" s="1"/>
  <c r="J76" i="18" s="1"/>
  <c r="J78" i="18" s="1"/>
  <c r="DX42" i="19"/>
  <c r="J76" i="16"/>
  <c r="J78" i="16" s="1"/>
  <c r="DF5" i="19"/>
  <c r="S5" i="18"/>
  <c r="S25" i="18" s="1"/>
  <c r="S5" i="17"/>
  <c r="S17" i="17" s="1"/>
  <c r="S5" i="16"/>
  <c r="S25" i="16" s="1"/>
  <c r="BB5" i="16"/>
  <c r="BB25" i="16" s="1"/>
  <c r="R5" i="15"/>
  <c r="R19" i="15" s="1"/>
  <c r="R79" i="15"/>
  <c r="BB5" i="15"/>
  <c r="BB17" i="17" l="1"/>
  <c r="BC5" i="17"/>
  <c r="R14" i="17"/>
  <c r="Q20" i="18"/>
  <c r="Q19" i="16"/>
  <c r="P28" i="16"/>
  <c r="P31" i="16" s="1"/>
  <c r="Q20" i="16"/>
  <c r="Q19" i="18"/>
  <c r="P28" i="18"/>
  <c r="P31" i="18" s="1"/>
  <c r="DE115" i="19"/>
  <c r="BB25" i="18"/>
  <c r="BC5" i="18"/>
  <c r="R20" i="15"/>
  <c r="J17" i="19"/>
  <c r="J83" i="18"/>
  <c r="J83" i="16"/>
  <c r="DF82" i="19"/>
  <c r="DF103" i="19"/>
  <c r="DF115" i="19" s="1"/>
  <c r="BU83" i="19"/>
  <c r="DE41" i="19"/>
  <c r="DF43" i="19"/>
  <c r="DF55" i="19"/>
  <c r="BU53" i="19"/>
  <c r="DY42" i="19"/>
  <c r="DG5" i="19"/>
  <c r="T5" i="18"/>
  <c r="T25" i="18" s="1"/>
  <c r="T5" i="17"/>
  <c r="T17" i="17" s="1"/>
  <c r="BC5" i="16"/>
  <c r="BC25" i="16" s="1"/>
  <c r="T5" i="16"/>
  <c r="T25" i="16" s="1"/>
  <c r="S5" i="15"/>
  <c r="S19" i="15" s="1"/>
  <c r="BC5" i="15"/>
  <c r="S79" i="15"/>
  <c r="BC17" i="17" l="1"/>
  <c r="BD5" i="17"/>
  <c r="S14" i="17"/>
  <c r="R20" i="16"/>
  <c r="R19" i="18"/>
  <c r="Q28" i="18"/>
  <c r="Q31" i="18" s="1"/>
  <c r="R19" i="16"/>
  <c r="Q28" i="16"/>
  <c r="Q31" i="16" s="1"/>
  <c r="R20" i="18"/>
  <c r="BC25" i="18"/>
  <c r="BD5" i="18"/>
  <c r="S20" i="15"/>
  <c r="J13" i="19"/>
  <c r="J12" i="19"/>
  <c r="DG82" i="19"/>
  <c r="DG103" i="19"/>
  <c r="BV83" i="19"/>
  <c r="DF41" i="19"/>
  <c r="DG43" i="19"/>
  <c r="DG55" i="19"/>
  <c r="BV53" i="19"/>
  <c r="DH5" i="19"/>
  <c r="K52" i="17"/>
  <c r="K70" i="15"/>
  <c r="K83" i="15"/>
  <c r="U5" i="18"/>
  <c r="U25" i="18" s="1"/>
  <c r="U5" i="17"/>
  <c r="U17" i="17" s="1"/>
  <c r="BD5" i="16"/>
  <c r="BD25" i="16" s="1"/>
  <c r="U5" i="16"/>
  <c r="U25" i="16" s="1"/>
  <c r="T79" i="15"/>
  <c r="BD5" i="15"/>
  <c r="T5" i="15"/>
  <c r="T19" i="15" s="1"/>
  <c r="BD17" i="17" l="1"/>
  <c r="BE5" i="17"/>
  <c r="T14" i="17"/>
  <c r="S19" i="16"/>
  <c r="R28" i="16"/>
  <c r="R31" i="16" s="1"/>
  <c r="S19" i="18"/>
  <c r="R28" i="18"/>
  <c r="R31" i="18" s="1"/>
  <c r="S20" i="18"/>
  <c r="S20" i="16"/>
  <c r="DG115" i="19"/>
  <c r="BD25" i="18"/>
  <c r="BE5" i="18"/>
  <c r="J32" i="19"/>
  <c r="J31" i="19"/>
  <c r="T20" i="15"/>
  <c r="DH82" i="19"/>
  <c r="DH103" i="19"/>
  <c r="DH115" i="19" s="1"/>
  <c r="BW83" i="19"/>
  <c r="DG41" i="19"/>
  <c r="DH43" i="19"/>
  <c r="DH55" i="19"/>
  <c r="BW53" i="19"/>
  <c r="DI5" i="19"/>
  <c r="L52" i="17"/>
  <c r="L70" i="15"/>
  <c r="L83" i="15"/>
  <c r="M83" i="15" s="1"/>
  <c r="N83" i="15" s="1"/>
  <c r="O83" i="15" s="1"/>
  <c r="P83" i="15" s="1"/>
  <c r="Q83" i="15" s="1"/>
  <c r="R83" i="15" s="1"/>
  <c r="S83" i="15" s="1"/>
  <c r="T83" i="15" s="1"/>
  <c r="U83" i="15" s="1"/>
  <c r="V83" i="15" s="1"/>
  <c r="W83" i="15" s="1"/>
  <c r="V5" i="18"/>
  <c r="V25" i="18" s="1"/>
  <c r="V5" i="17"/>
  <c r="V17" i="17" s="1"/>
  <c r="V5" i="16"/>
  <c r="V25" i="16" s="1"/>
  <c r="BE5" i="16"/>
  <c r="BE25" i="16" s="1"/>
  <c r="BE5" i="15"/>
  <c r="U5" i="15"/>
  <c r="U19" i="15" s="1"/>
  <c r="V19" i="15" s="1"/>
  <c r="U79" i="15"/>
  <c r="BE17" i="17" l="1"/>
  <c r="BF5" i="17"/>
  <c r="U14" i="17"/>
  <c r="T20" i="18"/>
  <c r="T19" i="18"/>
  <c r="S28" i="18"/>
  <c r="S31" i="18" s="1"/>
  <c r="T20" i="16"/>
  <c r="T19" i="16"/>
  <c r="S28" i="16"/>
  <c r="S31" i="16" s="1"/>
  <c r="BE25" i="18"/>
  <c r="BF5" i="18"/>
  <c r="U20" i="15"/>
  <c r="DI82" i="19"/>
  <c r="DI103" i="19"/>
  <c r="DI115" i="19" s="1"/>
  <c r="BX83" i="19"/>
  <c r="DH41" i="19"/>
  <c r="DI55" i="19"/>
  <c r="DI43" i="19"/>
  <c r="BX53" i="19"/>
  <c r="DJ5" i="19"/>
  <c r="M52" i="17"/>
  <c r="M70" i="15"/>
  <c r="W5" i="18"/>
  <c r="W25" i="18" s="1"/>
  <c r="W5" i="17"/>
  <c r="W17" i="17" s="1"/>
  <c r="BF5" i="16"/>
  <c r="BF25" i="16" s="1"/>
  <c r="W5" i="16"/>
  <c r="W25" i="16" s="1"/>
  <c r="V5" i="15"/>
  <c r="BF5" i="15"/>
  <c r="V79" i="15"/>
  <c r="X83" i="15"/>
  <c r="BF17" i="17" l="1"/>
  <c r="BG5" i="17"/>
  <c r="V14" i="17"/>
  <c r="W14" i="17" s="1"/>
  <c r="U20" i="18"/>
  <c r="U19" i="16"/>
  <c r="T28" i="16"/>
  <c r="T31" i="16" s="1"/>
  <c r="U19" i="18"/>
  <c r="T28" i="18"/>
  <c r="T31" i="18" s="1"/>
  <c r="U20" i="16"/>
  <c r="DI41" i="19"/>
  <c r="BF25" i="18"/>
  <c r="BG5" i="18"/>
  <c r="V20" i="15"/>
  <c r="DJ82" i="19"/>
  <c r="DJ103" i="19"/>
  <c r="DJ115" i="19" s="1"/>
  <c r="BY83" i="19"/>
  <c r="DJ55" i="19"/>
  <c r="DJ43" i="19"/>
  <c r="DJ41" i="19" s="1"/>
  <c r="BY53" i="19"/>
  <c r="DK5" i="19"/>
  <c r="N52" i="17"/>
  <c r="N70" i="15"/>
  <c r="X5" i="18"/>
  <c r="X25" i="18" s="1"/>
  <c r="X5" i="17"/>
  <c r="X17" i="17" s="1"/>
  <c r="BG5" i="16"/>
  <c r="BG25" i="16" s="1"/>
  <c r="X5" i="16"/>
  <c r="X25" i="16" s="1"/>
  <c r="W5" i="15"/>
  <c r="W19" i="15" s="1"/>
  <c r="BG5" i="15"/>
  <c r="Y83" i="15"/>
  <c r="W79" i="15"/>
  <c r="X14" i="17" l="1"/>
  <c r="BG17" i="17"/>
  <c r="BH5" i="17"/>
  <c r="V20" i="16"/>
  <c r="W20" i="16" s="1"/>
  <c r="X20" i="16" s="1"/>
  <c r="V19" i="16"/>
  <c r="W19" i="16" s="1"/>
  <c r="X19" i="16" s="1"/>
  <c r="U28" i="16"/>
  <c r="U31" i="16" s="1"/>
  <c r="V19" i="18"/>
  <c r="W19" i="18" s="1"/>
  <c r="X19" i="18" s="1"/>
  <c r="U28" i="18"/>
  <c r="U31" i="18" s="1"/>
  <c r="V20" i="18"/>
  <c r="W20" i="18" s="1"/>
  <c r="X20" i="18" s="1"/>
  <c r="BG25" i="18"/>
  <c r="BH5" i="18"/>
  <c r="W20" i="15"/>
  <c r="DK82" i="19"/>
  <c r="DK103" i="19"/>
  <c r="DK115" i="19" s="1"/>
  <c r="BZ83" i="19"/>
  <c r="DK43" i="19"/>
  <c r="DK41" i="19" s="1"/>
  <c r="DK55" i="19"/>
  <c r="BZ53" i="19"/>
  <c r="DL5" i="19"/>
  <c r="O52" i="17"/>
  <c r="O70" i="15"/>
  <c r="Y5" i="18"/>
  <c r="Y25" i="18" s="1"/>
  <c r="Y5" i="17"/>
  <c r="Y17" i="17" s="1"/>
  <c r="Y14" i="17" s="1"/>
  <c r="Y5" i="16"/>
  <c r="Y25" i="16" s="1"/>
  <c r="BH5" i="16"/>
  <c r="BH25" i="16" s="1"/>
  <c r="X79" i="15"/>
  <c r="X5" i="15"/>
  <c r="X19" i="15" s="1"/>
  <c r="BH5" i="15"/>
  <c r="Z83" i="15"/>
  <c r="Y20" i="18" l="1"/>
  <c r="BH17" i="17"/>
  <c r="BI5" i="17"/>
  <c r="Y20" i="16"/>
  <c r="Y19" i="18"/>
  <c r="Y19" i="16"/>
  <c r="BH25" i="18"/>
  <c r="BI5" i="18"/>
  <c r="X20" i="15"/>
  <c r="DL82" i="19"/>
  <c r="DL103" i="19"/>
  <c r="DL115" i="19" s="1"/>
  <c r="CA83" i="19"/>
  <c r="DL43" i="19"/>
  <c r="DL41" i="19" s="1"/>
  <c r="DL55" i="19"/>
  <c r="CA53" i="19"/>
  <c r="DM5" i="19"/>
  <c r="P52" i="17"/>
  <c r="P70" i="15"/>
  <c r="Z5" i="18"/>
  <c r="Z25" i="18" s="1"/>
  <c r="Z20" i="18" s="1"/>
  <c r="Z5" i="17"/>
  <c r="Z17" i="17" s="1"/>
  <c r="Z14" i="17" s="1"/>
  <c r="Z5" i="16"/>
  <c r="Z25" i="16" s="1"/>
  <c r="BI5" i="16"/>
  <c r="BI25" i="16" s="1"/>
  <c r="BI5" i="15"/>
  <c r="Y5" i="15"/>
  <c r="Y19" i="15" s="1"/>
  <c r="Y79" i="15"/>
  <c r="AA83" i="15"/>
  <c r="BI17" i="17" l="1"/>
  <c r="BJ5" i="17"/>
  <c r="Z19" i="16"/>
  <c r="Z19" i="18"/>
  <c r="Z20" i="16"/>
  <c r="BI25" i="18"/>
  <c r="BJ5" i="18"/>
  <c r="Y20" i="15"/>
  <c r="DM82" i="19"/>
  <c r="DM103" i="19"/>
  <c r="DM115" i="19" s="1"/>
  <c r="CB83" i="19"/>
  <c r="DM43" i="19"/>
  <c r="DM41" i="19" s="1"/>
  <c r="DM55" i="19"/>
  <c r="CB53" i="19"/>
  <c r="DN5" i="19"/>
  <c r="Q52" i="17"/>
  <c r="Q70" i="15"/>
  <c r="AA5" i="18"/>
  <c r="AA25" i="18" s="1"/>
  <c r="AA20" i="18" s="1"/>
  <c r="AA5" i="17"/>
  <c r="AA17" i="17" s="1"/>
  <c r="AA14" i="17" s="1"/>
  <c r="BJ5" i="16"/>
  <c r="BJ25" i="16" s="1"/>
  <c r="AA5" i="16"/>
  <c r="AA25" i="16" s="1"/>
  <c r="Z79" i="15"/>
  <c r="BJ5" i="15"/>
  <c r="Z5" i="15"/>
  <c r="Z19" i="15" s="1"/>
  <c r="AB83" i="15"/>
  <c r="BJ17" i="17" l="1"/>
  <c r="BK5" i="17"/>
  <c r="AA19" i="16"/>
  <c r="AA19" i="18"/>
  <c r="AA20" i="16"/>
  <c r="BJ25" i="18"/>
  <c r="BK5" i="18"/>
  <c r="Z20" i="15"/>
  <c r="DN82" i="19"/>
  <c r="DN103" i="19"/>
  <c r="CC83" i="19"/>
  <c r="DN43" i="19"/>
  <c r="DN41" i="19" s="1"/>
  <c r="DN55" i="19"/>
  <c r="CC53" i="19"/>
  <c r="DO5" i="19"/>
  <c r="R52" i="17"/>
  <c r="R70" i="15"/>
  <c r="AB5" i="18"/>
  <c r="AB25" i="18" s="1"/>
  <c r="AB20" i="18" s="1"/>
  <c r="AB5" i="17"/>
  <c r="AB17" i="17" s="1"/>
  <c r="AB14" i="17" s="1"/>
  <c r="BK5" i="16"/>
  <c r="BK25" i="16" s="1"/>
  <c r="AB5" i="16"/>
  <c r="AB25" i="16" s="1"/>
  <c r="AB19" i="16" s="1"/>
  <c r="AC83" i="15"/>
  <c r="BK5" i="15"/>
  <c r="AA79" i="15"/>
  <c r="AA5" i="15"/>
  <c r="AA19" i="15" s="1"/>
  <c r="BK17" i="17" l="1"/>
  <c r="BL5" i="17"/>
  <c r="AB20" i="16"/>
  <c r="AB19" i="18"/>
  <c r="BK25" i="18"/>
  <c r="BL5" i="18"/>
  <c r="AA20" i="15"/>
  <c r="DO82" i="19"/>
  <c r="DO103" i="19"/>
  <c r="DO115" i="19" s="1"/>
  <c r="CD83" i="19"/>
  <c r="DO43" i="19"/>
  <c r="DO41" i="19" s="1"/>
  <c r="DO55" i="19"/>
  <c r="CD53" i="19"/>
  <c r="DP5" i="19"/>
  <c r="S52" i="17"/>
  <c r="S70" i="15"/>
  <c r="AC5" i="18"/>
  <c r="AC25" i="18" s="1"/>
  <c r="AC20" i="18" s="1"/>
  <c r="AC5" i="17"/>
  <c r="AC17" i="17" s="1"/>
  <c r="AC14" i="17" s="1"/>
  <c r="BL5" i="16"/>
  <c r="BL25" i="16" s="1"/>
  <c r="AC5" i="16"/>
  <c r="AC25" i="16" s="1"/>
  <c r="AC19" i="16" s="1"/>
  <c r="AB5" i="15"/>
  <c r="AB19" i="15" s="1"/>
  <c r="AD83" i="15"/>
  <c r="AB79" i="15"/>
  <c r="BL5" i="15"/>
  <c r="BL17" i="17" l="1"/>
  <c r="BM5" i="17"/>
  <c r="AC19" i="18"/>
  <c r="AC20" i="16"/>
  <c r="BL25" i="18"/>
  <c r="BM5" i="18"/>
  <c r="AB20" i="15"/>
  <c r="DP82" i="19"/>
  <c r="DP103" i="19"/>
  <c r="DP115" i="19" s="1"/>
  <c r="CE83" i="19"/>
  <c r="DP43" i="19"/>
  <c r="DP41" i="19" s="1"/>
  <c r="DP55" i="19"/>
  <c r="CE53" i="19"/>
  <c r="DQ5" i="19"/>
  <c r="T52" i="17"/>
  <c r="T70" i="15"/>
  <c r="AD5" i="18"/>
  <c r="AD25" i="18" s="1"/>
  <c r="AD20" i="18" s="1"/>
  <c r="AD5" i="17"/>
  <c r="AD17" i="17" s="1"/>
  <c r="AD14" i="17" s="1"/>
  <c r="BM5" i="16"/>
  <c r="BM25" i="16" s="1"/>
  <c r="AD5" i="16"/>
  <c r="AD25" i="16" s="1"/>
  <c r="AD19" i="16" s="1"/>
  <c r="BM5" i="15"/>
  <c r="AE83" i="15"/>
  <c r="AC5" i="15"/>
  <c r="AC19" i="15" s="1"/>
  <c r="AC79" i="15"/>
  <c r="BM17" i="17" l="1"/>
  <c r="BN5" i="17"/>
  <c r="AD20" i="16"/>
  <c r="AD19" i="18"/>
  <c r="BM25" i="18"/>
  <c r="BN5" i="18"/>
  <c r="AC20" i="15"/>
  <c r="DQ82" i="19"/>
  <c r="DQ103" i="19"/>
  <c r="CF83" i="19"/>
  <c r="DQ43" i="19"/>
  <c r="DQ41" i="19" s="1"/>
  <c r="DQ55" i="19"/>
  <c r="CF53" i="19"/>
  <c r="DR5" i="19"/>
  <c r="U52" i="17"/>
  <c r="U70" i="15"/>
  <c r="AE5" i="18"/>
  <c r="AE25" i="18" s="1"/>
  <c r="AE20" i="18" s="1"/>
  <c r="AE5" i="17"/>
  <c r="AE17" i="17" s="1"/>
  <c r="AE14" i="17" s="1"/>
  <c r="BN5" i="16"/>
  <c r="BN25" i="16" s="1"/>
  <c r="AE5" i="16"/>
  <c r="AE25" i="16" s="1"/>
  <c r="AE19" i="16" s="1"/>
  <c r="BN5" i="15"/>
  <c r="AF83" i="15"/>
  <c r="AD5" i="15"/>
  <c r="AD19" i="15" s="1"/>
  <c r="AD79" i="15"/>
  <c r="BN17" i="17" l="1"/>
  <c r="BO5" i="17"/>
  <c r="AE19" i="18"/>
  <c r="AE20" i="16"/>
  <c r="DQ115" i="19"/>
  <c r="BN25" i="18"/>
  <c r="BO5" i="18"/>
  <c r="AD20" i="15"/>
  <c r="DR82" i="19"/>
  <c r="DR103" i="19"/>
  <c r="DR115" i="19" s="1"/>
  <c r="CG83" i="19"/>
  <c r="DR55" i="19"/>
  <c r="DR43" i="19"/>
  <c r="DR41" i="19" s="1"/>
  <c r="CG53" i="19"/>
  <c r="DS5" i="19"/>
  <c r="V52" i="17"/>
  <c r="V70" i="15"/>
  <c r="AF5" i="18"/>
  <c r="AF25" i="18" s="1"/>
  <c r="AF19" i="18" s="1"/>
  <c r="AF5" i="17"/>
  <c r="AF17" i="17" s="1"/>
  <c r="AF14" i="17" s="1"/>
  <c r="AF5" i="16"/>
  <c r="AF25" i="16" s="1"/>
  <c r="AF19" i="16" s="1"/>
  <c r="BO5" i="16"/>
  <c r="BO25" i="16" s="1"/>
  <c r="AE5" i="15"/>
  <c r="AE19" i="15" s="1"/>
  <c r="AE79" i="15"/>
  <c r="BO5" i="15"/>
  <c r="AG83" i="15"/>
  <c r="BO17" i="17" l="1"/>
  <c r="BP5" i="17"/>
  <c r="AF20" i="18"/>
  <c r="AF20" i="16"/>
  <c r="BO25" i="18"/>
  <c r="BP5" i="18"/>
  <c r="AE20" i="15"/>
  <c r="DS82" i="19"/>
  <c r="DS103" i="19"/>
  <c r="CH83" i="19"/>
  <c r="DS43" i="19"/>
  <c r="DS41" i="19" s="1"/>
  <c r="DS55" i="19"/>
  <c r="CH53" i="19"/>
  <c r="DT5" i="19"/>
  <c r="W52" i="17"/>
  <c r="W70" i="15"/>
  <c r="AG5" i="18"/>
  <c r="AG25" i="18" s="1"/>
  <c r="AG19" i="18" s="1"/>
  <c r="AG5" i="17"/>
  <c r="AG17" i="17" s="1"/>
  <c r="AG14" i="17" s="1"/>
  <c r="AG5" i="16"/>
  <c r="AG25" i="16" s="1"/>
  <c r="AG19" i="16" s="1"/>
  <c r="BP5" i="16"/>
  <c r="BP25" i="16" s="1"/>
  <c r="AH83" i="15"/>
  <c r="AF5" i="15"/>
  <c r="AF19" i="15" s="1"/>
  <c r="AF79" i="15"/>
  <c r="BP5" i="15"/>
  <c r="BP17" i="17" l="1"/>
  <c r="BQ5" i="17"/>
  <c r="AG20" i="16"/>
  <c r="AG20" i="18"/>
  <c r="DS115" i="19"/>
  <c r="BP25" i="18"/>
  <c r="BQ5" i="18"/>
  <c r="AF20" i="15"/>
  <c r="DT82" i="19"/>
  <c r="DT103" i="19"/>
  <c r="DT115" i="19" s="1"/>
  <c r="CI83" i="19"/>
  <c r="DT43" i="19"/>
  <c r="DT41" i="19" s="1"/>
  <c r="DT55" i="19"/>
  <c r="CI53" i="19"/>
  <c r="DU5" i="19"/>
  <c r="X52" i="17"/>
  <c r="X70" i="15"/>
  <c r="AH5" i="18"/>
  <c r="AH25" i="18" s="1"/>
  <c r="AH19" i="18" s="1"/>
  <c r="AH5" i="17"/>
  <c r="AH17" i="17" s="1"/>
  <c r="AH14" i="17" s="1"/>
  <c r="BQ5" i="16"/>
  <c r="BQ25" i="16" s="1"/>
  <c r="AH5" i="16"/>
  <c r="AH25" i="16" s="1"/>
  <c r="AH19" i="16" s="1"/>
  <c r="AG5" i="15"/>
  <c r="AG19" i="15" s="1"/>
  <c r="BQ5" i="15"/>
  <c r="AG79" i="15"/>
  <c r="AI83" i="15"/>
  <c r="BQ17" i="17" l="1"/>
  <c r="BR5" i="17"/>
  <c r="AH20" i="16"/>
  <c r="AH20" i="18"/>
  <c r="BQ25" i="18"/>
  <c r="BR5" i="18"/>
  <c r="AG20" i="15"/>
  <c r="DU82" i="19"/>
  <c r="DU103" i="19"/>
  <c r="DU115" i="19" s="1"/>
  <c r="CJ83" i="19"/>
  <c r="DU43" i="19"/>
  <c r="DU41" i="19" s="1"/>
  <c r="DU55" i="19"/>
  <c r="CJ53" i="19"/>
  <c r="DV5" i="19"/>
  <c r="Y52" i="17"/>
  <c r="Y70" i="15"/>
  <c r="AI5" i="18"/>
  <c r="AI25" i="18" s="1"/>
  <c r="AI19" i="18" s="1"/>
  <c r="AI5" i="17"/>
  <c r="AI17" i="17" s="1"/>
  <c r="AI14" i="17" s="1"/>
  <c r="AI5" i="16"/>
  <c r="AI25" i="16" s="1"/>
  <c r="AI19" i="16" s="1"/>
  <c r="BR5" i="16"/>
  <c r="BR25" i="16" s="1"/>
  <c r="AH79" i="15"/>
  <c r="AH5" i="15"/>
  <c r="AH19" i="15" s="1"/>
  <c r="AJ83" i="15"/>
  <c r="BR5" i="15"/>
  <c r="BR17" i="17" l="1"/>
  <c r="BS5" i="17"/>
  <c r="AI20" i="18"/>
  <c r="AI20" i="16"/>
  <c r="AJ20" i="18"/>
  <c r="BR25" i="18"/>
  <c r="BS5" i="18"/>
  <c r="AH20" i="15"/>
  <c r="DV82" i="19"/>
  <c r="DV103" i="19"/>
  <c r="DV115" i="19" s="1"/>
  <c r="CK83" i="19"/>
  <c r="DV43" i="19"/>
  <c r="DV41" i="19" s="1"/>
  <c r="DV55" i="19"/>
  <c r="CK53" i="19"/>
  <c r="DW5" i="19"/>
  <c r="Z52" i="17"/>
  <c r="Z70" i="15"/>
  <c r="AJ5" i="18"/>
  <c r="AJ25" i="18" s="1"/>
  <c r="AJ19" i="18" s="1"/>
  <c r="AJ5" i="17"/>
  <c r="AJ17" i="17" s="1"/>
  <c r="AJ14" i="17" s="1"/>
  <c r="AJ5" i="16"/>
  <c r="AJ25" i="16" s="1"/>
  <c r="AJ19" i="16" s="1"/>
  <c r="BS5" i="16"/>
  <c r="BS25" i="16" s="1"/>
  <c r="AK83" i="15"/>
  <c r="AI5" i="15"/>
  <c r="AI19" i="15" s="1"/>
  <c r="AI79" i="15"/>
  <c r="BS5" i="15"/>
  <c r="BS17" i="17" l="1"/>
  <c r="BT5" i="17"/>
  <c r="AJ20" i="16"/>
  <c r="BS25" i="18"/>
  <c r="BT5" i="18"/>
  <c r="AI20" i="15"/>
  <c r="DW82" i="19"/>
  <c r="DW103" i="19"/>
  <c r="DW115" i="19" s="1"/>
  <c r="CL83" i="19"/>
  <c r="DW43" i="19"/>
  <c r="DW41" i="19" s="1"/>
  <c r="DW55" i="19"/>
  <c r="CL53" i="19"/>
  <c r="DX5" i="19"/>
  <c r="AA52" i="17"/>
  <c r="AA70" i="15"/>
  <c r="AK5" i="18"/>
  <c r="AK25" i="18" s="1"/>
  <c r="AK20" i="18" s="1"/>
  <c r="AK5" i="17"/>
  <c r="AK17" i="17" s="1"/>
  <c r="AK14" i="17" s="1"/>
  <c r="AK5" i="16"/>
  <c r="AK25" i="16" s="1"/>
  <c r="AK19" i="16" s="1"/>
  <c r="BT5" i="16"/>
  <c r="BT25" i="16" s="1"/>
  <c r="AJ5" i="15"/>
  <c r="AJ19" i="15" s="1"/>
  <c r="AJ79" i="15"/>
  <c r="BT5" i="15"/>
  <c r="AL83" i="15"/>
  <c r="BT17" i="17" l="1"/>
  <c r="BU5" i="17"/>
  <c r="AK19" i="18"/>
  <c r="AK20" i="16"/>
  <c r="BT25" i="18"/>
  <c r="BU5" i="18"/>
  <c r="AJ20" i="15"/>
  <c r="DX82" i="19"/>
  <c r="DX103" i="19"/>
  <c r="DX115" i="19" s="1"/>
  <c r="CM83" i="19"/>
  <c r="DX43" i="19"/>
  <c r="DX41" i="19" s="1"/>
  <c r="DX55" i="19"/>
  <c r="CM53" i="19"/>
  <c r="DY5" i="19"/>
  <c r="AB52" i="17"/>
  <c r="AB70" i="15"/>
  <c r="AL5" i="18"/>
  <c r="AL25" i="18" s="1"/>
  <c r="AL20" i="18" s="1"/>
  <c r="AL5" i="17"/>
  <c r="AL17" i="17" s="1"/>
  <c r="AL14" i="17" s="1"/>
  <c r="BU5" i="16"/>
  <c r="BU25" i="16" s="1"/>
  <c r="AL5" i="16"/>
  <c r="AL25" i="16" s="1"/>
  <c r="AL19" i="16" s="1"/>
  <c r="AK5" i="15"/>
  <c r="AK19" i="15" s="1"/>
  <c r="AK79" i="15"/>
  <c r="BU5" i="15"/>
  <c r="AM83" i="15"/>
  <c r="BU17" i="17" l="1"/>
  <c r="BV5" i="17"/>
  <c r="AL19" i="18"/>
  <c r="AL20" i="16"/>
  <c r="BU25" i="18"/>
  <c r="BV5" i="18"/>
  <c r="AK20" i="15"/>
  <c r="DY82" i="19"/>
  <c r="DY103" i="19"/>
  <c r="CN83" i="19"/>
  <c r="DY43" i="19"/>
  <c r="DY41" i="19" s="1"/>
  <c r="J166" i="19" s="1"/>
  <c r="DY55" i="19"/>
  <c r="CN53" i="19"/>
  <c r="AC52" i="17"/>
  <c r="AC70" i="15"/>
  <c r="AM5" i="18"/>
  <c r="AM25" i="18" s="1"/>
  <c r="AM20" i="18" s="1"/>
  <c r="AM5" i="17"/>
  <c r="AM17" i="17" s="1"/>
  <c r="AM14" i="17" s="1"/>
  <c r="BV5" i="16"/>
  <c r="BV25" i="16" s="1"/>
  <c r="AM5" i="16"/>
  <c r="AM25" i="16" s="1"/>
  <c r="AM19" i="16" s="1"/>
  <c r="AL5" i="15"/>
  <c r="AL19" i="15" s="1"/>
  <c r="BV5" i="15"/>
  <c r="AL79" i="15"/>
  <c r="AN83" i="15"/>
  <c r="BV17" i="17" l="1"/>
  <c r="BW5" i="17"/>
  <c r="AM20" i="16"/>
  <c r="AM19" i="18"/>
  <c r="DY115" i="19"/>
  <c r="M208" i="19"/>
  <c r="J208" i="19"/>
  <c r="K208" i="19"/>
  <c r="N208" i="19"/>
  <c r="O208" i="19"/>
  <c r="L208" i="19"/>
  <c r="P208" i="19"/>
  <c r="Q208" i="19"/>
  <c r="R208" i="19"/>
  <c r="S208" i="19"/>
  <c r="K166" i="19"/>
  <c r="L166" i="19"/>
  <c r="P166" i="19"/>
  <c r="Q166" i="19"/>
  <c r="R166" i="19"/>
  <c r="S166" i="19"/>
  <c r="BV25" i="18"/>
  <c r="BW5" i="18"/>
  <c r="AL20" i="15"/>
  <c r="CO83" i="19"/>
  <c r="CO53" i="19"/>
  <c r="AD52" i="17"/>
  <c r="AD70" i="15"/>
  <c r="AN5" i="18"/>
  <c r="AN25" i="18" s="1"/>
  <c r="AN20" i="18" s="1"/>
  <c r="AN5" i="17"/>
  <c r="AN17" i="17" s="1"/>
  <c r="AN14" i="17" s="1"/>
  <c r="AN5" i="16"/>
  <c r="AN25" i="16" s="1"/>
  <c r="AN19" i="16" s="1"/>
  <c r="BW5" i="16"/>
  <c r="BW25" i="16" s="1"/>
  <c r="AO83" i="15"/>
  <c r="AM79" i="15"/>
  <c r="AM5" i="15"/>
  <c r="AM19" i="15" s="1"/>
  <c r="BW5" i="15"/>
  <c r="BW17" i="17" l="1"/>
  <c r="BX5" i="17"/>
  <c r="AN19" i="18"/>
  <c r="AN20" i="16"/>
  <c r="BW25" i="18"/>
  <c r="BX5" i="18"/>
  <c r="AM20" i="15"/>
  <c r="CP83" i="19"/>
  <c r="CP53" i="19"/>
  <c r="AE52" i="17"/>
  <c r="AE70" i="15"/>
  <c r="AO5" i="18"/>
  <c r="AO25" i="18" s="1"/>
  <c r="AO20" i="18" s="1"/>
  <c r="AO5" i="17"/>
  <c r="AO17" i="17" s="1"/>
  <c r="AO14" i="17" s="1"/>
  <c r="BX5" i="16"/>
  <c r="BX25" i="16" s="1"/>
  <c r="AO5" i="16"/>
  <c r="AO25" i="16" s="1"/>
  <c r="AO19" i="16" s="1"/>
  <c r="AP83" i="15"/>
  <c r="BX5" i="15"/>
  <c r="AN79" i="15"/>
  <c r="AN5" i="15"/>
  <c r="AN19" i="15" s="1"/>
  <c r="BX17" i="17" l="1"/>
  <c r="BY5" i="17"/>
  <c r="AO20" i="16"/>
  <c r="AO19" i="18"/>
  <c r="BX25" i="18"/>
  <c r="BY5" i="18"/>
  <c r="AN20" i="15"/>
  <c r="CQ83" i="19"/>
  <c r="CQ53" i="19"/>
  <c r="AF52" i="17"/>
  <c r="AF70" i="15"/>
  <c r="AP5" i="18"/>
  <c r="AP25" i="18" s="1"/>
  <c r="AP20" i="18" s="1"/>
  <c r="AP5" i="17"/>
  <c r="AP17" i="17" s="1"/>
  <c r="AP14" i="17" s="1"/>
  <c r="AP5" i="16"/>
  <c r="AP25" i="16" s="1"/>
  <c r="AP19" i="16" s="1"/>
  <c r="BY5" i="16"/>
  <c r="BY25" i="16" s="1"/>
  <c r="AQ83" i="15"/>
  <c r="BY5" i="15"/>
  <c r="AO5" i="15"/>
  <c r="AO19" i="15" s="1"/>
  <c r="AO79" i="15"/>
  <c r="BY17" i="17" l="1"/>
  <c r="BZ5" i="17"/>
  <c r="AP20" i="16"/>
  <c r="AP19" i="18"/>
  <c r="BY25" i="18"/>
  <c r="BZ5" i="18"/>
  <c r="AO20" i="15"/>
  <c r="CR83" i="19"/>
  <c r="CR53" i="19"/>
  <c r="AG52" i="17"/>
  <c r="AG70" i="15"/>
  <c r="AQ5" i="18"/>
  <c r="AQ25" i="18" s="1"/>
  <c r="AQ20" i="18" s="1"/>
  <c r="AQ5" i="17"/>
  <c r="AQ17" i="17" s="1"/>
  <c r="AQ14" i="17" s="1"/>
  <c r="AQ5" i="16"/>
  <c r="AQ25" i="16" s="1"/>
  <c r="AQ19" i="16" s="1"/>
  <c r="BZ5" i="16"/>
  <c r="BZ25" i="16" s="1"/>
  <c r="AR83" i="15"/>
  <c r="AP5" i="15"/>
  <c r="AP19" i="15" s="1"/>
  <c r="BZ5" i="15"/>
  <c r="AP79" i="15"/>
  <c r="BZ17" i="17" l="1"/>
  <c r="CA5" i="17"/>
  <c r="AQ19" i="18"/>
  <c r="AQ20" i="16"/>
  <c r="BZ25" i="18"/>
  <c r="CA5" i="18"/>
  <c r="AP20" i="15"/>
  <c r="CS83" i="19"/>
  <c r="CS53" i="19"/>
  <c r="AH52" i="17"/>
  <c r="AH70" i="15"/>
  <c r="AR5" i="18"/>
  <c r="AR25" i="18" s="1"/>
  <c r="AR20" i="18" s="1"/>
  <c r="AR5" i="17"/>
  <c r="AR17" i="17" s="1"/>
  <c r="AR14" i="17" s="1"/>
  <c r="AR5" i="16"/>
  <c r="AR25" i="16" s="1"/>
  <c r="AR19" i="16" s="1"/>
  <c r="CA5" i="16"/>
  <c r="CA25" i="16" s="1"/>
  <c r="AS83" i="15"/>
  <c r="AQ5" i="15"/>
  <c r="AQ19" i="15" s="1"/>
  <c r="AQ79" i="15"/>
  <c r="CA5" i="15"/>
  <c r="CA17" i="17" l="1"/>
  <c r="CB5" i="17"/>
  <c r="AR19" i="18"/>
  <c r="AR20" i="16"/>
  <c r="CA25" i="18"/>
  <c r="CB5" i="18"/>
  <c r="AQ20" i="15"/>
  <c r="CT83" i="19"/>
  <c r="CT53" i="19"/>
  <c r="AI52" i="17"/>
  <c r="AI70" i="15"/>
  <c r="AS5" i="18"/>
  <c r="AS25" i="18" s="1"/>
  <c r="AS20" i="18" s="1"/>
  <c r="AT20" i="18" s="1"/>
  <c r="AU20" i="18" s="1"/>
  <c r="AV20" i="18" s="1"/>
  <c r="AW20" i="18" s="1"/>
  <c r="AX20" i="18" s="1"/>
  <c r="AY20" i="18" s="1"/>
  <c r="AZ20" i="18" s="1"/>
  <c r="BA20" i="18" s="1"/>
  <c r="BB20" i="18" s="1"/>
  <c r="BC20" i="18" s="1"/>
  <c r="BD20" i="18" s="1"/>
  <c r="BE20" i="18" s="1"/>
  <c r="BF20" i="18" s="1"/>
  <c r="BG20" i="18" s="1"/>
  <c r="BH20" i="18" s="1"/>
  <c r="BI20" i="18" s="1"/>
  <c r="BJ20" i="18" s="1"/>
  <c r="BK20" i="18" s="1"/>
  <c r="BL20" i="18" s="1"/>
  <c r="BM20" i="18" s="1"/>
  <c r="BN20" i="18" s="1"/>
  <c r="BO20" i="18" s="1"/>
  <c r="BP20" i="18" s="1"/>
  <c r="BQ20" i="18" s="1"/>
  <c r="BR20" i="18" s="1"/>
  <c r="BS20" i="18" s="1"/>
  <c r="BT20" i="18" s="1"/>
  <c r="BU20" i="18" s="1"/>
  <c r="BV20" i="18" s="1"/>
  <c r="BW20" i="18" s="1"/>
  <c r="BX20" i="18" s="1"/>
  <c r="BY20" i="18" s="1"/>
  <c r="BZ20" i="18" s="1"/>
  <c r="CA20" i="18" s="1"/>
  <c r="AS5" i="17"/>
  <c r="AS17" i="17" s="1"/>
  <c r="AS14" i="17" s="1"/>
  <c r="AT14" i="17" s="1"/>
  <c r="AU14" i="17" s="1"/>
  <c r="AV14" i="17" s="1"/>
  <c r="AW14" i="17" s="1"/>
  <c r="AX14" i="17" s="1"/>
  <c r="AY14" i="17" s="1"/>
  <c r="AZ14" i="17" s="1"/>
  <c r="BA14" i="17" s="1"/>
  <c r="BB14" i="17" s="1"/>
  <c r="BC14" i="17" s="1"/>
  <c r="BD14" i="17" s="1"/>
  <c r="BE14" i="17" s="1"/>
  <c r="BF14" i="17" s="1"/>
  <c r="BG14" i="17" s="1"/>
  <c r="BH14" i="17" s="1"/>
  <c r="BI14" i="17" s="1"/>
  <c r="BJ14" i="17" s="1"/>
  <c r="BK14" i="17" s="1"/>
  <c r="BL14" i="17" s="1"/>
  <c r="BM14" i="17" s="1"/>
  <c r="BN14" i="17" s="1"/>
  <c r="BO14" i="17" s="1"/>
  <c r="BP14" i="17" s="1"/>
  <c r="BQ14" i="17" s="1"/>
  <c r="BR14" i="17" s="1"/>
  <c r="BS14" i="17" s="1"/>
  <c r="BT14" i="17" s="1"/>
  <c r="BU14" i="17" s="1"/>
  <c r="BV14" i="17" s="1"/>
  <c r="BW14" i="17" s="1"/>
  <c r="BX14" i="17" s="1"/>
  <c r="BY14" i="17" s="1"/>
  <c r="BZ14" i="17" s="1"/>
  <c r="CA14" i="17" s="1"/>
  <c r="CB5" i="16"/>
  <c r="CB25" i="16" s="1"/>
  <c r="AS5" i="16"/>
  <c r="AS25" i="16" s="1"/>
  <c r="AS19" i="16" s="1"/>
  <c r="AT19" i="16" s="1"/>
  <c r="AU19" i="16" s="1"/>
  <c r="AV19" i="16" s="1"/>
  <c r="AW19" i="16" s="1"/>
  <c r="AX19" i="16" s="1"/>
  <c r="AY19" i="16" s="1"/>
  <c r="AZ19" i="16" s="1"/>
  <c r="BA19" i="16" s="1"/>
  <c r="BB19" i="16" s="1"/>
  <c r="BC19" i="16" s="1"/>
  <c r="BD19" i="16" s="1"/>
  <c r="BE19" i="16" s="1"/>
  <c r="BF19" i="16" s="1"/>
  <c r="BG19" i="16" s="1"/>
  <c r="BH19" i="16" s="1"/>
  <c r="BI19" i="16" s="1"/>
  <c r="BJ19" i="16" s="1"/>
  <c r="BK19" i="16" s="1"/>
  <c r="BL19" i="16" s="1"/>
  <c r="BM19" i="16" s="1"/>
  <c r="BN19" i="16" s="1"/>
  <c r="BO19" i="16" s="1"/>
  <c r="BP19" i="16" s="1"/>
  <c r="BQ19" i="16" s="1"/>
  <c r="BR19" i="16" s="1"/>
  <c r="BS19" i="16" s="1"/>
  <c r="BT19" i="16" s="1"/>
  <c r="BU19" i="16" s="1"/>
  <c r="BV19" i="16" s="1"/>
  <c r="BW19" i="16" s="1"/>
  <c r="BX19" i="16" s="1"/>
  <c r="BY19" i="16" s="1"/>
  <c r="BZ19" i="16" s="1"/>
  <c r="CA19" i="16" s="1"/>
  <c r="CB19" i="16" s="1"/>
  <c r="AT83" i="15"/>
  <c r="CB5" i="15"/>
  <c r="AR5" i="15"/>
  <c r="AR19" i="15" s="1"/>
  <c r="AR79" i="15"/>
  <c r="CB17" i="17" l="1"/>
  <c r="CB14" i="17" s="1"/>
  <c r="CC5" i="17"/>
  <c r="AS20" i="16"/>
  <c r="AT20" i="16" s="1"/>
  <c r="AU20" i="16" s="1"/>
  <c r="AV20" i="16" s="1"/>
  <c r="AW20" i="16" s="1"/>
  <c r="AX20" i="16" s="1"/>
  <c r="AY20" i="16" s="1"/>
  <c r="AZ20" i="16" s="1"/>
  <c r="BA20" i="16" s="1"/>
  <c r="BB20" i="16" s="1"/>
  <c r="BC20" i="16" s="1"/>
  <c r="BD20" i="16" s="1"/>
  <c r="BE20" i="16" s="1"/>
  <c r="BF20" i="16" s="1"/>
  <c r="BG20" i="16" s="1"/>
  <c r="BH20" i="16" s="1"/>
  <c r="BI20" i="16" s="1"/>
  <c r="BJ20" i="16" s="1"/>
  <c r="BK20" i="16" s="1"/>
  <c r="BL20" i="16" s="1"/>
  <c r="BM20" i="16" s="1"/>
  <c r="BN20" i="16" s="1"/>
  <c r="BO20" i="16" s="1"/>
  <c r="BP20" i="16" s="1"/>
  <c r="BQ20" i="16" s="1"/>
  <c r="BR20" i="16" s="1"/>
  <c r="BS20" i="16" s="1"/>
  <c r="BT20" i="16" s="1"/>
  <c r="BU20" i="16" s="1"/>
  <c r="BV20" i="16" s="1"/>
  <c r="BW20" i="16" s="1"/>
  <c r="BX20" i="16" s="1"/>
  <c r="BY20" i="16" s="1"/>
  <c r="BZ20" i="16" s="1"/>
  <c r="CA20" i="16" s="1"/>
  <c r="CB20" i="16" s="1"/>
  <c r="AS19" i="18"/>
  <c r="AT19" i="18" s="1"/>
  <c r="AU19" i="18" s="1"/>
  <c r="AV19" i="18" s="1"/>
  <c r="AW19" i="18" s="1"/>
  <c r="AX19" i="18" s="1"/>
  <c r="AY19" i="18" s="1"/>
  <c r="AZ19" i="18" s="1"/>
  <c r="BA19" i="18" s="1"/>
  <c r="BB19" i="18" s="1"/>
  <c r="BC19" i="18" s="1"/>
  <c r="BD19" i="18" s="1"/>
  <c r="BE19" i="18" s="1"/>
  <c r="BF19" i="18" s="1"/>
  <c r="BG19" i="18" s="1"/>
  <c r="BH19" i="18" s="1"/>
  <c r="BI19" i="18" s="1"/>
  <c r="BJ19" i="18" s="1"/>
  <c r="BK19" i="18" s="1"/>
  <c r="BL19" i="18" s="1"/>
  <c r="BM19" i="18" s="1"/>
  <c r="BN19" i="18" s="1"/>
  <c r="BO19" i="18" s="1"/>
  <c r="BP19" i="18" s="1"/>
  <c r="BQ19" i="18" s="1"/>
  <c r="BR19" i="18" s="1"/>
  <c r="BS19" i="18" s="1"/>
  <c r="BT19" i="18" s="1"/>
  <c r="BU19" i="18" s="1"/>
  <c r="BV19" i="18" s="1"/>
  <c r="BW19" i="18" s="1"/>
  <c r="BX19" i="18" s="1"/>
  <c r="BY19" i="18" s="1"/>
  <c r="BZ19" i="18" s="1"/>
  <c r="CA19" i="18" s="1"/>
  <c r="CB25" i="18"/>
  <c r="CB20" i="18" s="1"/>
  <c r="CC5" i="18"/>
  <c r="AR20" i="15"/>
  <c r="CU83" i="19"/>
  <c r="CU53" i="19"/>
  <c r="AJ52" i="17"/>
  <c r="AJ70" i="15"/>
  <c r="CC5" i="16"/>
  <c r="CC25" i="16" s="1"/>
  <c r="CC19" i="16" s="1"/>
  <c r="AU83" i="15"/>
  <c r="CC5" i="15"/>
  <c r="AS5" i="15"/>
  <c r="AS19" i="15" s="1"/>
  <c r="AT19" i="15" s="1"/>
  <c r="AU19" i="15" s="1"/>
  <c r="AV19" i="15" s="1"/>
  <c r="AW19" i="15" s="1"/>
  <c r="AX19" i="15" s="1"/>
  <c r="AY19" i="15" s="1"/>
  <c r="AZ19" i="15" s="1"/>
  <c r="BA19" i="15" s="1"/>
  <c r="BB19" i="15" s="1"/>
  <c r="BC19" i="15" s="1"/>
  <c r="BD19" i="15" s="1"/>
  <c r="BE19" i="15" s="1"/>
  <c r="AS79" i="15"/>
  <c r="CC17" i="17" l="1"/>
  <c r="CC14" i="17" s="1"/>
  <c r="CD5" i="17"/>
  <c r="CB19" i="18"/>
  <c r="BF19" i="15"/>
  <c r="BG19" i="15" s="1"/>
  <c r="BH19" i="15" s="1"/>
  <c r="BI19" i="15" s="1"/>
  <c r="BJ19" i="15" s="1"/>
  <c r="BK19" i="15" s="1"/>
  <c r="BL19" i="15" s="1"/>
  <c r="BM19" i="15" s="1"/>
  <c r="BN19" i="15" s="1"/>
  <c r="BO19" i="15" s="1"/>
  <c r="BP19" i="15" s="1"/>
  <c r="BQ19" i="15" s="1"/>
  <c r="BR19" i="15" s="1"/>
  <c r="BS19" i="15" s="1"/>
  <c r="BT19" i="15" s="1"/>
  <c r="BU19" i="15" s="1"/>
  <c r="BV19" i="15" s="1"/>
  <c r="BW19" i="15" s="1"/>
  <c r="BX19" i="15" s="1"/>
  <c r="BY19" i="15" s="1"/>
  <c r="BZ19" i="15" s="1"/>
  <c r="CA19" i="15" s="1"/>
  <c r="CB19" i="15" s="1"/>
  <c r="CC19" i="15" s="1"/>
  <c r="CC20" i="16"/>
  <c r="CC25" i="18"/>
  <c r="CC20" i="18" s="1"/>
  <c r="CD5" i="18"/>
  <c r="AS20" i="15"/>
  <c r="AT20" i="15" s="1"/>
  <c r="AU20" i="15" s="1"/>
  <c r="AV20" i="15" s="1"/>
  <c r="AW20" i="15" s="1"/>
  <c r="AX20" i="15" s="1"/>
  <c r="AY20" i="15" s="1"/>
  <c r="AZ20" i="15" s="1"/>
  <c r="BA20" i="15" s="1"/>
  <c r="BB20" i="15" s="1"/>
  <c r="BC20" i="15" s="1"/>
  <c r="BD20" i="15" s="1"/>
  <c r="BE20" i="15" s="1"/>
  <c r="BF20" i="15" s="1"/>
  <c r="BG20" i="15" s="1"/>
  <c r="BH20" i="15" s="1"/>
  <c r="BI20" i="15" s="1"/>
  <c r="BJ20" i="15" s="1"/>
  <c r="BK20" i="15" s="1"/>
  <c r="BL20" i="15" s="1"/>
  <c r="BM20" i="15" s="1"/>
  <c r="BN20" i="15" s="1"/>
  <c r="BO20" i="15" s="1"/>
  <c r="BP20" i="15" s="1"/>
  <c r="BQ20" i="15" s="1"/>
  <c r="BR20" i="15" s="1"/>
  <c r="BS20" i="15" s="1"/>
  <c r="BT20" i="15" s="1"/>
  <c r="BU20" i="15" s="1"/>
  <c r="BV20" i="15" s="1"/>
  <c r="BW20" i="15" s="1"/>
  <c r="BX20" i="15" s="1"/>
  <c r="BY20" i="15" s="1"/>
  <c r="BZ20" i="15" s="1"/>
  <c r="CA20" i="15" s="1"/>
  <c r="CB20" i="15" s="1"/>
  <c r="CC20" i="15" s="1"/>
  <c r="CV83" i="19"/>
  <c r="CV53" i="19"/>
  <c r="AK52" i="17"/>
  <c r="AK70" i="15"/>
  <c r="CD5" i="16"/>
  <c r="CD25" i="16" s="1"/>
  <c r="CD19" i="16" s="1"/>
  <c r="CD5" i="15"/>
  <c r="AV83" i="15"/>
  <c r="AT79" i="15"/>
  <c r="CD17" i="17" l="1"/>
  <c r="CD14" i="17" s="1"/>
  <c r="CE5" i="17"/>
  <c r="CD19" i="15"/>
  <c r="CD20" i="16"/>
  <c r="CC19" i="18"/>
  <c r="CD25" i="18"/>
  <c r="CD20" i="18" s="1"/>
  <c r="CE5" i="18"/>
  <c r="CD20" i="15"/>
  <c r="CW83" i="19"/>
  <c r="CW53" i="19"/>
  <c r="AL52" i="17"/>
  <c r="AL70" i="15"/>
  <c r="CE5" i="16"/>
  <c r="CE25" i="16" s="1"/>
  <c r="CE19" i="16" s="1"/>
  <c r="AW83" i="15"/>
  <c r="AU79" i="15"/>
  <c r="CE5" i="15"/>
  <c r="CE17" i="17" l="1"/>
  <c r="CE14" i="17" s="1"/>
  <c r="CF5" i="17"/>
  <c r="CD19" i="18"/>
  <c r="CE20" i="16"/>
  <c r="CE19" i="15"/>
  <c r="CE25" i="18"/>
  <c r="CE20" i="18" s="1"/>
  <c r="CF5" i="18"/>
  <c r="CE20" i="15"/>
  <c r="CX83" i="19"/>
  <c r="CX53" i="19"/>
  <c r="AM52" i="17"/>
  <c r="AM70" i="15"/>
  <c r="CF5" i="16"/>
  <c r="CF25" i="16" s="1"/>
  <c r="CF19" i="16" s="1"/>
  <c r="CF5" i="15"/>
  <c r="CF19" i="15" s="1"/>
  <c r="AV79" i="15"/>
  <c r="AX83" i="15"/>
  <c r="CF17" i="17" l="1"/>
  <c r="CF14" i="17" s="1"/>
  <c r="CG5" i="17"/>
  <c r="CF20" i="16"/>
  <c r="CE19" i="18"/>
  <c r="CF25" i="18"/>
  <c r="CF20" i="18" s="1"/>
  <c r="CG5" i="18"/>
  <c r="CF20" i="15"/>
  <c r="CY83" i="19"/>
  <c r="CY53" i="19"/>
  <c r="AN52" i="17"/>
  <c r="AN70" i="15"/>
  <c r="CG5" i="16"/>
  <c r="CG25" i="16" s="1"/>
  <c r="CG19" i="16" s="1"/>
  <c r="CG5" i="15"/>
  <c r="CG19" i="15" s="1"/>
  <c r="AW79" i="15"/>
  <c r="AY83" i="15"/>
  <c r="CG17" i="17" l="1"/>
  <c r="CG14" i="17" s="1"/>
  <c r="CH5" i="17"/>
  <c r="CF19" i="18"/>
  <c r="CG20" i="16"/>
  <c r="CG25" i="18"/>
  <c r="CG20" i="18" s="1"/>
  <c r="CH5" i="18"/>
  <c r="CG20" i="15"/>
  <c r="CZ83" i="19"/>
  <c r="CZ53" i="19"/>
  <c r="AO52" i="17"/>
  <c r="AO70" i="15"/>
  <c r="CH5" i="16"/>
  <c r="CH25" i="16" s="1"/>
  <c r="CH19" i="16" s="1"/>
  <c r="AX79" i="15"/>
  <c r="CH5" i="15"/>
  <c r="CH19" i="15" s="1"/>
  <c r="AZ83" i="15"/>
  <c r="CH17" i="17" l="1"/>
  <c r="CH14" i="17" s="1"/>
  <c r="CI5" i="17"/>
  <c r="CH20" i="16"/>
  <c r="CG19" i="18"/>
  <c r="CH25" i="18"/>
  <c r="CH20" i="18" s="1"/>
  <c r="CI5" i="18"/>
  <c r="CH20" i="15"/>
  <c r="DA83" i="19"/>
  <c r="DA53" i="19"/>
  <c r="AP52" i="17"/>
  <c r="AP70" i="15"/>
  <c r="CI5" i="16"/>
  <c r="CI25" i="16" s="1"/>
  <c r="CI19" i="16" s="1"/>
  <c r="AY79" i="15"/>
  <c r="BA83" i="15"/>
  <c r="CI5" i="15"/>
  <c r="CI19" i="15" s="1"/>
  <c r="CI17" i="17" l="1"/>
  <c r="CI14" i="17" s="1"/>
  <c r="CJ5" i="17"/>
  <c r="CH19" i="18"/>
  <c r="CI20" i="16"/>
  <c r="CI25" i="18"/>
  <c r="CI20" i="18" s="1"/>
  <c r="CJ5" i="18"/>
  <c r="CI20" i="15"/>
  <c r="DB83" i="19"/>
  <c r="DB53" i="19"/>
  <c r="AQ52" i="17"/>
  <c r="AQ70" i="15"/>
  <c r="CJ5" i="16"/>
  <c r="CJ25" i="16" s="1"/>
  <c r="CJ19" i="16" s="1"/>
  <c r="AZ79" i="15"/>
  <c r="CJ5" i="15"/>
  <c r="CJ19" i="15" s="1"/>
  <c r="BB83" i="15"/>
  <c r="CJ17" i="17" l="1"/>
  <c r="CJ14" i="17" s="1"/>
  <c r="CK5" i="17"/>
  <c r="CJ20" i="16"/>
  <c r="CI19" i="18"/>
  <c r="CJ25" i="18"/>
  <c r="CJ20" i="18" s="1"/>
  <c r="CK5" i="18"/>
  <c r="CJ20" i="15"/>
  <c r="DC83" i="19"/>
  <c r="DC53" i="19"/>
  <c r="AR52" i="17"/>
  <c r="AR70" i="15"/>
  <c r="CK5" i="16"/>
  <c r="CK25" i="16" s="1"/>
  <c r="CK19" i="16" s="1"/>
  <c r="BA79" i="15"/>
  <c r="BC83" i="15"/>
  <c r="CK5" i="15"/>
  <c r="CK19" i="15" s="1"/>
  <c r="CK17" i="17" l="1"/>
  <c r="CK14" i="17" s="1"/>
  <c r="CL5" i="17"/>
  <c r="CJ19" i="18"/>
  <c r="CK20" i="16"/>
  <c r="CK25" i="18"/>
  <c r="CK20" i="18" s="1"/>
  <c r="CL5" i="18"/>
  <c r="CK20" i="15"/>
  <c r="DD83" i="19"/>
  <c r="DD53" i="19"/>
  <c r="AS52" i="17"/>
  <c r="AS70" i="15"/>
  <c r="CL5" i="16"/>
  <c r="CL25" i="16" s="1"/>
  <c r="CL19" i="16" s="1"/>
  <c r="BD83" i="15"/>
  <c r="CL5" i="15"/>
  <c r="CL19" i="15" s="1"/>
  <c r="BB79" i="15"/>
  <c r="CL17" i="17" l="1"/>
  <c r="CL14" i="17" s="1"/>
  <c r="CM5" i="17"/>
  <c r="CL20" i="16"/>
  <c r="CK19" i="18"/>
  <c r="CL25" i="18"/>
  <c r="CL20" i="18" s="1"/>
  <c r="CM5" i="18"/>
  <c r="CL20" i="15"/>
  <c r="DE83" i="19"/>
  <c r="DE53" i="19"/>
  <c r="AT52" i="17"/>
  <c r="AT70" i="15"/>
  <c r="CM5" i="16"/>
  <c r="CM25" i="16" s="1"/>
  <c r="CM19" i="16" s="1"/>
  <c r="BE83" i="15"/>
  <c r="BC79" i="15"/>
  <c r="CM5" i="15"/>
  <c r="CM19" i="15" s="1"/>
  <c r="CM17" i="17" l="1"/>
  <c r="CM14" i="17" s="1"/>
  <c r="CN5" i="17"/>
  <c r="CL19" i="18"/>
  <c r="CM20" i="16"/>
  <c r="CM25" i="18"/>
  <c r="CM20" i="18" s="1"/>
  <c r="CN5" i="18"/>
  <c r="CM20" i="15"/>
  <c r="DF83" i="19"/>
  <c r="DF53" i="19"/>
  <c r="AU52" i="17"/>
  <c r="AU70" i="15"/>
  <c r="CN5" i="16"/>
  <c r="CN25" i="16" s="1"/>
  <c r="CN19" i="16" s="1"/>
  <c r="BD79" i="15"/>
  <c r="CN5" i="15"/>
  <c r="CN19" i="15" s="1"/>
  <c r="BF83" i="15"/>
  <c r="CN17" i="17" l="1"/>
  <c r="CN14" i="17" s="1"/>
  <c r="CO5" i="17"/>
  <c r="CN20" i="16"/>
  <c r="CM19" i="18"/>
  <c r="CN25" i="18"/>
  <c r="CN20" i="18" s="1"/>
  <c r="CO5" i="18"/>
  <c r="CN20" i="15"/>
  <c r="DG83" i="19"/>
  <c r="DG53" i="19"/>
  <c r="AV52" i="17"/>
  <c r="AV70" i="15"/>
  <c r="CO5" i="16"/>
  <c r="CO25" i="16" s="1"/>
  <c r="CO19" i="16" s="1"/>
  <c r="BE79" i="15"/>
  <c r="BG83" i="15"/>
  <c r="CO5" i="15"/>
  <c r="CO19" i="15" s="1"/>
  <c r="CO17" i="17" l="1"/>
  <c r="CO14" i="17" s="1"/>
  <c r="CP5" i="17"/>
  <c r="CN19" i="18"/>
  <c r="CO20" i="16"/>
  <c r="CO25" i="18"/>
  <c r="CO20" i="18" s="1"/>
  <c r="CP5" i="18"/>
  <c r="CO20" i="15"/>
  <c r="DH83" i="19"/>
  <c r="DH53" i="19"/>
  <c r="AW52" i="17"/>
  <c r="AW70" i="15"/>
  <c r="CP5" i="16"/>
  <c r="CP25" i="16" s="1"/>
  <c r="CP19" i="16" s="1"/>
  <c r="BF79" i="15"/>
  <c r="CP5" i="15"/>
  <c r="CP19" i="15" s="1"/>
  <c r="BH83" i="15"/>
  <c r="CP17" i="17" l="1"/>
  <c r="CP14" i="17" s="1"/>
  <c r="CQ5" i="17"/>
  <c r="CP20" i="16"/>
  <c r="CO19" i="18"/>
  <c r="CP25" i="18"/>
  <c r="CP20" i="18" s="1"/>
  <c r="CQ5" i="18"/>
  <c r="CP20" i="15"/>
  <c r="DI83" i="19"/>
  <c r="DI53" i="19"/>
  <c r="AX52" i="17"/>
  <c r="AX70" i="15"/>
  <c r="CQ5" i="16"/>
  <c r="CQ25" i="16" s="1"/>
  <c r="CQ19" i="16" s="1"/>
  <c r="CQ5" i="15"/>
  <c r="CQ19" i="15" s="1"/>
  <c r="BG79" i="15"/>
  <c r="BI83" i="15"/>
  <c r="CQ17" i="17" l="1"/>
  <c r="CQ14" i="17" s="1"/>
  <c r="CR5" i="17"/>
  <c r="CP19" i="18"/>
  <c r="CQ20" i="16"/>
  <c r="CQ25" i="18"/>
  <c r="CQ20" i="18" s="1"/>
  <c r="CR5" i="18"/>
  <c r="CQ20" i="15"/>
  <c r="DJ83" i="19"/>
  <c r="DJ53" i="19"/>
  <c r="AY52" i="17"/>
  <c r="AY70" i="15"/>
  <c r="CR5" i="16"/>
  <c r="CR25" i="16" s="1"/>
  <c r="CR19" i="16" s="1"/>
  <c r="CR5" i="15"/>
  <c r="CR19" i="15" s="1"/>
  <c r="BH79" i="15"/>
  <c r="BJ83" i="15"/>
  <c r="CR17" i="17" l="1"/>
  <c r="CR14" i="17" s="1"/>
  <c r="CS5" i="17"/>
  <c r="CR20" i="16"/>
  <c r="CQ19" i="18"/>
  <c r="CR25" i="18"/>
  <c r="CR20" i="18" s="1"/>
  <c r="CS5" i="18"/>
  <c r="CR20" i="15"/>
  <c r="DK83" i="19"/>
  <c r="DK53" i="19"/>
  <c r="AZ52" i="17"/>
  <c r="AZ70" i="15"/>
  <c r="CS5" i="16"/>
  <c r="CS25" i="16" s="1"/>
  <c r="CS19" i="16" s="1"/>
  <c r="CS5" i="15"/>
  <c r="CS19" i="15" s="1"/>
  <c r="BI79" i="15"/>
  <c r="BK83" i="15"/>
  <c r="CS17" i="17" l="1"/>
  <c r="CS14" i="17" s="1"/>
  <c r="CT5" i="17"/>
  <c r="CR19" i="18"/>
  <c r="CS20" i="16"/>
  <c r="CS25" i="18"/>
  <c r="CS20" i="18" s="1"/>
  <c r="CT5" i="18"/>
  <c r="CS20" i="15"/>
  <c r="DL83" i="19"/>
  <c r="DL53" i="19"/>
  <c r="BA52" i="17"/>
  <c r="BA70" i="15"/>
  <c r="CT5" i="16"/>
  <c r="CT25" i="16" s="1"/>
  <c r="CT19" i="16" s="1"/>
  <c r="BL83" i="15"/>
  <c r="CT5" i="15"/>
  <c r="CT19" i="15" s="1"/>
  <c r="BJ79" i="15"/>
  <c r="CT17" i="17" l="1"/>
  <c r="CT14" i="17" s="1"/>
  <c r="CU5" i="17"/>
  <c r="CT20" i="16"/>
  <c r="CS19" i="18"/>
  <c r="CT25" i="18"/>
  <c r="CT20" i="18" s="1"/>
  <c r="CU5" i="18"/>
  <c r="CT20" i="15"/>
  <c r="DM83" i="19"/>
  <c r="DM53" i="19"/>
  <c r="BB52" i="17"/>
  <c r="BB70" i="15"/>
  <c r="CU5" i="16"/>
  <c r="CU25" i="16" s="1"/>
  <c r="CU19" i="16" s="1"/>
  <c r="BM83" i="15"/>
  <c r="CU5" i="15"/>
  <c r="CU19" i="15" s="1"/>
  <c r="BK79" i="15"/>
  <c r="CU17" i="17" l="1"/>
  <c r="CU14" i="17" s="1"/>
  <c r="CV5" i="17"/>
  <c r="CT19" i="18"/>
  <c r="CU20" i="16"/>
  <c r="CU25" i="18"/>
  <c r="CU20" i="18" s="1"/>
  <c r="CV5" i="18"/>
  <c r="CU20" i="15"/>
  <c r="DN83" i="19"/>
  <c r="DN53" i="19"/>
  <c r="BC52" i="17"/>
  <c r="BC70" i="15"/>
  <c r="CV5" i="16"/>
  <c r="CV25" i="16" s="1"/>
  <c r="CV19" i="16" s="1"/>
  <c r="BN83" i="15"/>
  <c r="BL79" i="15"/>
  <c r="CV5" i="15"/>
  <c r="CV19" i="15" s="1"/>
  <c r="CV17" i="17" l="1"/>
  <c r="CV14" i="17" s="1"/>
  <c r="CW5" i="17"/>
  <c r="CV20" i="16"/>
  <c r="CU19" i="18"/>
  <c r="CV25" i="18"/>
  <c r="CV20" i="18" s="1"/>
  <c r="CW5" i="18"/>
  <c r="CV20" i="15"/>
  <c r="DO83" i="19"/>
  <c r="DO53" i="19"/>
  <c r="BD52" i="17"/>
  <c r="BD70" i="15"/>
  <c r="CW5" i="16"/>
  <c r="CW25" i="16" s="1"/>
  <c r="CW19" i="16" s="1"/>
  <c r="BM79" i="15"/>
  <c r="CW5" i="15"/>
  <c r="CW19" i="15" s="1"/>
  <c r="BO83" i="15"/>
  <c r="CW17" i="17" l="1"/>
  <c r="CW14" i="17" s="1"/>
  <c r="CX5" i="17"/>
  <c r="CV19" i="18"/>
  <c r="CW20" i="16"/>
  <c r="CW25" i="18"/>
  <c r="CW20" i="18" s="1"/>
  <c r="CX5" i="18"/>
  <c r="CW20" i="15"/>
  <c r="DP83" i="19"/>
  <c r="DP53" i="19"/>
  <c r="BE52" i="17"/>
  <c r="BE70" i="15"/>
  <c r="CX5" i="16"/>
  <c r="CX25" i="16" s="1"/>
  <c r="CX19" i="16" s="1"/>
  <c r="BP83" i="15"/>
  <c r="BN79" i="15"/>
  <c r="CX5" i="15"/>
  <c r="CX19" i="15" s="1"/>
  <c r="CX17" i="17" l="1"/>
  <c r="CX14" i="17" s="1"/>
  <c r="CY5" i="17"/>
  <c r="CX20" i="16"/>
  <c r="CW19" i="18"/>
  <c r="CX25" i="18"/>
  <c r="CX20" i="18" s="1"/>
  <c r="CY5" i="18"/>
  <c r="CX20" i="15"/>
  <c r="DQ83" i="19"/>
  <c r="DQ53" i="19"/>
  <c r="BF52" i="17"/>
  <c r="BF70" i="15"/>
  <c r="CY5" i="16"/>
  <c r="CY25" i="16" s="1"/>
  <c r="CY19" i="16" s="1"/>
  <c r="BQ83" i="15"/>
  <c r="BO79" i="15"/>
  <c r="CY5" i="15"/>
  <c r="CY19" i="15" s="1"/>
  <c r="CY17" i="17" l="1"/>
  <c r="CY14" i="17" s="1"/>
  <c r="CZ5" i="17"/>
  <c r="CX19" i="18"/>
  <c r="CY20" i="16"/>
  <c r="CY25" i="18"/>
  <c r="CY20" i="18" s="1"/>
  <c r="CZ5" i="18"/>
  <c r="CY20" i="15"/>
  <c r="DR83" i="19"/>
  <c r="DR53" i="19"/>
  <c r="BG52" i="17"/>
  <c r="BG70" i="15"/>
  <c r="CZ5" i="16"/>
  <c r="CZ25" i="16" s="1"/>
  <c r="CZ19" i="16" s="1"/>
  <c r="BP79" i="15"/>
  <c r="BR83" i="15"/>
  <c r="CZ5" i="15"/>
  <c r="CZ19" i="15" s="1"/>
  <c r="CZ17" i="17" l="1"/>
  <c r="CZ14" i="17" s="1"/>
  <c r="DA5" i="17"/>
  <c r="CZ20" i="16"/>
  <c r="CY19" i="18"/>
  <c r="CZ25" i="18"/>
  <c r="CZ20" i="18" s="1"/>
  <c r="DA5" i="18"/>
  <c r="CZ20" i="15"/>
  <c r="DS83" i="19"/>
  <c r="DS53" i="19"/>
  <c r="BH52" i="17"/>
  <c r="BH70" i="15"/>
  <c r="DA5" i="16"/>
  <c r="DA25" i="16" s="1"/>
  <c r="DA19" i="16" s="1"/>
  <c r="DA5" i="15"/>
  <c r="DA19" i="15" s="1"/>
  <c r="BQ79" i="15"/>
  <c r="BS83" i="15"/>
  <c r="DA17" i="17" l="1"/>
  <c r="DA14" i="17" s="1"/>
  <c r="DB5" i="17"/>
  <c r="CZ19" i="18"/>
  <c r="DA20" i="16"/>
  <c r="DA25" i="18"/>
  <c r="DA20" i="18" s="1"/>
  <c r="DB5" i="18"/>
  <c r="DA20" i="15"/>
  <c r="DT83" i="19"/>
  <c r="DT53" i="19"/>
  <c r="BI52" i="17"/>
  <c r="BI70" i="15"/>
  <c r="DB5" i="16"/>
  <c r="DB25" i="16" s="1"/>
  <c r="DB19" i="16" s="1"/>
  <c r="BR79" i="15"/>
  <c r="DB5" i="15"/>
  <c r="DB19" i="15" s="1"/>
  <c r="BT83" i="15"/>
  <c r="DB17" i="17" l="1"/>
  <c r="DB14" i="17" s="1"/>
  <c r="DC5" i="17"/>
  <c r="DB20" i="16"/>
  <c r="DA19" i="18"/>
  <c r="DB25" i="18"/>
  <c r="DB20" i="18" s="1"/>
  <c r="DC5" i="18"/>
  <c r="DB20" i="15"/>
  <c r="DU83" i="19"/>
  <c r="DU53" i="19"/>
  <c r="BJ52" i="17"/>
  <c r="BJ70" i="15"/>
  <c r="DC5" i="16"/>
  <c r="DC25" i="16" s="1"/>
  <c r="DC19" i="16" s="1"/>
  <c r="BS79" i="15"/>
  <c r="BU83" i="15"/>
  <c r="DC5" i="15"/>
  <c r="DC19" i="15" s="1"/>
  <c r="DC17" i="17" l="1"/>
  <c r="DC14" i="17" s="1"/>
  <c r="DD5" i="17"/>
  <c r="DB19" i="18"/>
  <c r="DC20" i="16"/>
  <c r="DC25" i="18"/>
  <c r="DC20" i="18" s="1"/>
  <c r="DD5" i="18"/>
  <c r="DC20" i="15"/>
  <c r="DV83" i="19"/>
  <c r="DV53" i="19"/>
  <c r="BK52" i="17"/>
  <c r="BK70" i="15"/>
  <c r="DD5" i="16"/>
  <c r="DD25" i="16" s="1"/>
  <c r="DD19" i="16" s="1"/>
  <c r="BT79" i="15"/>
  <c r="BV83" i="15"/>
  <c r="DD5" i="15"/>
  <c r="DD19" i="15" s="1"/>
  <c r="DD17" i="17" l="1"/>
  <c r="DD14" i="17" s="1"/>
  <c r="DE5" i="17"/>
  <c r="DD20" i="16"/>
  <c r="DC19" i="18"/>
  <c r="DD25" i="18"/>
  <c r="DD20" i="18" s="1"/>
  <c r="DE5" i="18"/>
  <c r="DD20" i="15"/>
  <c r="DW83" i="19"/>
  <c r="DW53" i="19"/>
  <c r="BL52" i="17"/>
  <c r="BL70" i="15"/>
  <c r="DE5" i="16"/>
  <c r="DE25" i="16" s="1"/>
  <c r="DE19" i="16" s="1"/>
  <c r="DE5" i="15"/>
  <c r="DE19" i="15" s="1"/>
  <c r="BU79" i="15"/>
  <c r="BW83" i="15"/>
  <c r="DE17" i="17" l="1"/>
  <c r="DE14" i="17" s="1"/>
  <c r="DF5" i="17"/>
  <c r="DD19" i="18"/>
  <c r="DE20" i="16"/>
  <c r="DE25" i="18"/>
  <c r="DE20" i="18" s="1"/>
  <c r="DF5" i="18"/>
  <c r="DE20" i="15"/>
  <c r="DX83" i="19"/>
  <c r="DX53" i="19"/>
  <c r="BM52" i="17"/>
  <c r="BM70" i="15"/>
  <c r="DF5" i="16"/>
  <c r="DF25" i="16" s="1"/>
  <c r="DF19" i="16" s="1"/>
  <c r="BX83" i="15"/>
  <c r="BV79" i="15"/>
  <c r="DF5" i="15"/>
  <c r="DF19" i="15" s="1"/>
  <c r="DF17" i="17" l="1"/>
  <c r="DF14" i="17" s="1"/>
  <c r="DG5" i="17"/>
  <c r="DF20" i="16"/>
  <c r="DE19" i="18"/>
  <c r="DY83" i="19"/>
  <c r="J188" i="19"/>
  <c r="K188" i="19"/>
  <c r="L188" i="19"/>
  <c r="M188" i="19"/>
  <c r="N188" i="19"/>
  <c r="O188" i="19"/>
  <c r="P188" i="19"/>
  <c r="Q188" i="19"/>
  <c r="R188" i="19"/>
  <c r="S188" i="19"/>
  <c r="DF25" i="18"/>
  <c r="DF20" i="18" s="1"/>
  <c r="DG5" i="18"/>
  <c r="DF20" i="15"/>
  <c r="DY53" i="19"/>
  <c r="BN52" i="17"/>
  <c r="BN70" i="15"/>
  <c r="DG5" i="16"/>
  <c r="DG25" i="16" s="1"/>
  <c r="DG19" i="16" s="1"/>
  <c r="BW79" i="15"/>
  <c r="BY83" i="15"/>
  <c r="DG5" i="15"/>
  <c r="DG19" i="15" s="1"/>
  <c r="DG17" i="17" l="1"/>
  <c r="DG14" i="17" s="1"/>
  <c r="DH5" i="17"/>
  <c r="J189" i="19"/>
  <c r="K189" i="19"/>
  <c r="L189" i="19"/>
  <c r="M189" i="19"/>
  <c r="N189" i="19"/>
  <c r="O189" i="19"/>
  <c r="P189" i="19"/>
  <c r="Q189" i="19"/>
  <c r="R189" i="19"/>
  <c r="S189" i="19"/>
  <c r="DF19" i="18"/>
  <c r="DG20" i="16"/>
  <c r="DG25" i="18"/>
  <c r="DG20" i="18" s="1"/>
  <c r="DH5" i="18"/>
  <c r="DG20" i="15"/>
  <c r="BO52" i="17"/>
  <c r="BO70" i="15"/>
  <c r="DH5" i="16"/>
  <c r="DH25" i="16" s="1"/>
  <c r="DH19" i="16" s="1"/>
  <c r="DH5" i="15"/>
  <c r="DH19" i="15" s="1"/>
  <c r="BZ83" i="15"/>
  <c r="BX79" i="15"/>
  <c r="DH17" i="17" l="1"/>
  <c r="DH14" i="17" s="1"/>
  <c r="DI5" i="17"/>
  <c r="DH20" i="16"/>
  <c r="DG19" i="18"/>
  <c r="DH25" i="18"/>
  <c r="DH20" i="18" s="1"/>
  <c r="DI5" i="18"/>
  <c r="DH20" i="15"/>
  <c r="BP52" i="17"/>
  <c r="BP70" i="15"/>
  <c r="DI5" i="16"/>
  <c r="DI25" i="16" s="1"/>
  <c r="DI19" i="16" s="1"/>
  <c r="CA83" i="15"/>
  <c r="BY79" i="15"/>
  <c r="DI5" i="15"/>
  <c r="DI19" i="15" s="1"/>
  <c r="DI17" i="17" l="1"/>
  <c r="DI14" i="17" s="1"/>
  <c r="DJ5" i="17"/>
  <c r="DH19" i="18"/>
  <c r="DI20" i="16"/>
  <c r="DI25" i="18"/>
  <c r="DI20" i="18" s="1"/>
  <c r="DJ5" i="18"/>
  <c r="DI20" i="15"/>
  <c r="BQ52" i="17"/>
  <c r="BQ70" i="15"/>
  <c r="DJ5" i="16"/>
  <c r="DJ25" i="16" s="1"/>
  <c r="DJ19" i="16" s="1"/>
  <c r="DJ5" i="15"/>
  <c r="DJ19" i="15" s="1"/>
  <c r="CB83" i="15"/>
  <c r="BZ79" i="15"/>
  <c r="DJ17" i="17" l="1"/>
  <c r="DJ14" i="17" s="1"/>
  <c r="DK5" i="17"/>
  <c r="DJ20" i="16"/>
  <c r="DI19" i="18"/>
  <c r="DJ25" i="18"/>
  <c r="DJ20" i="18" s="1"/>
  <c r="DK5" i="18"/>
  <c r="DJ20" i="15"/>
  <c r="BR52" i="17"/>
  <c r="BR70" i="15"/>
  <c r="DK5" i="16"/>
  <c r="DK25" i="16" s="1"/>
  <c r="DK19" i="16" s="1"/>
  <c r="CC83" i="15"/>
  <c r="CA79" i="15"/>
  <c r="DK5" i="15"/>
  <c r="DK19" i="15" s="1"/>
  <c r="DK17" i="17" l="1"/>
  <c r="DK14" i="17" s="1"/>
  <c r="DL5" i="17"/>
  <c r="DJ19" i="18"/>
  <c r="DK20" i="16"/>
  <c r="DK25" i="18"/>
  <c r="DK20" i="18" s="1"/>
  <c r="DL5" i="18"/>
  <c r="DK20" i="15"/>
  <c r="BS52" i="17"/>
  <c r="BS70" i="15"/>
  <c r="DL5" i="16"/>
  <c r="DL25" i="16" s="1"/>
  <c r="DL19" i="16" s="1"/>
  <c r="CD83" i="15"/>
  <c r="CB79" i="15"/>
  <c r="DL5" i="15"/>
  <c r="DL19" i="15" s="1"/>
  <c r="DL17" i="17" l="1"/>
  <c r="DL14" i="17" s="1"/>
  <c r="DM5" i="17"/>
  <c r="DL20" i="16"/>
  <c r="DK19" i="18"/>
  <c r="DL25" i="18"/>
  <c r="DL20" i="18" s="1"/>
  <c r="DM5" i="18"/>
  <c r="DL20" i="15"/>
  <c r="BT52" i="17"/>
  <c r="BT70" i="15"/>
  <c r="DM5" i="16"/>
  <c r="DM25" i="16" s="1"/>
  <c r="DM19" i="16" s="1"/>
  <c r="CE83" i="15"/>
  <c r="CC79" i="15"/>
  <c r="DM5" i="15"/>
  <c r="DM19" i="15" s="1"/>
  <c r="DM17" i="17" l="1"/>
  <c r="DM14" i="17" s="1"/>
  <c r="DN5" i="17"/>
  <c r="DL19" i="18"/>
  <c r="DM20" i="16"/>
  <c r="DM25" i="18"/>
  <c r="DM20" i="18" s="1"/>
  <c r="DN5" i="18"/>
  <c r="DM20" i="15"/>
  <c r="BU52" i="17"/>
  <c r="BU70" i="15"/>
  <c r="DN5" i="16"/>
  <c r="DN25" i="16" s="1"/>
  <c r="DN19" i="16" s="1"/>
  <c r="CF83" i="15"/>
  <c r="DN5" i="15"/>
  <c r="DN19" i="15" s="1"/>
  <c r="CD79" i="15"/>
  <c r="DN17" i="17" l="1"/>
  <c r="DN14" i="17" s="1"/>
  <c r="DO5" i="17"/>
  <c r="DN20" i="16"/>
  <c r="DM19" i="18"/>
  <c r="DN25" i="18"/>
  <c r="DN20" i="18" s="1"/>
  <c r="DO5" i="18"/>
  <c r="DN20" i="15"/>
  <c r="BV52" i="17"/>
  <c r="BV70" i="15"/>
  <c r="DO5" i="16"/>
  <c r="DO25" i="16" s="1"/>
  <c r="DO19" i="16" s="1"/>
  <c r="DO5" i="15"/>
  <c r="DO19" i="15" s="1"/>
  <c r="CE79" i="15"/>
  <c r="CG83" i="15"/>
  <c r="DO17" i="17" l="1"/>
  <c r="DO14" i="17" s="1"/>
  <c r="DP5" i="17"/>
  <c r="DN19" i="18"/>
  <c r="DO20" i="16"/>
  <c r="DO25" i="18"/>
  <c r="DO20" i="18" s="1"/>
  <c r="DP5" i="18"/>
  <c r="DO20" i="15"/>
  <c r="BW52" i="17"/>
  <c r="BW70" i="15"/>
  <c r="DP5" i="16"/>
  <c r="DP25" i="16" s="1"/>
  <c r="DP19" i="16" s="1"/>
  <c r="CF79" i="15"/>
  <c r="CH83" i="15"/>
  <c r="DP5" i="15"/>
  <c r="DP19" i="15" s="1"/>
  <c r="DP17" i="17" l="1"/>
  <c r="DP14" i="17" s="1"/>
  <c r="DQ5" i="17"/>
  <c r="DP20" i="16"/>
  <c r="DO19" i="18"/>
  <c r="DP25" i="18"/>
  <c r="DP20" i="18" s="1"/>
  <c r="DQ5" i="18"/>
  <c r="DP20" i="15"/>
  <c r="BX52" i="17"/>
  <c r="BX70" i="15"/>
  <c r="DQ5" i="16"/>
  <c r="DQ25" i="16" s="1"/>
  <c r="DQ19" i="16" s="1"/>
  <c r="DQ5" i="15"/>
  <c r="DQ19" i="15" s="1"/>
  <c r="CI83" i="15"/>
  <c r="CG79" i="15"/>
  <c r="DQ17" i="17" l="1"/>
  <c r="DQ14" i="17" s="1"/>
  <c r="DR5" i="17"/>
  <c r="DP19" i="18"/>
  <c r="DQ20" i="16"/>
  <c r="DQ25" i="18"/>
  <c r="DQ20" i="18" s="1"/>
  <c r="DR5" i="18"/>
  <c r="DQ20" i="15"/>
  <c r="BY52" i="17"/>
  <c r="BY70" i="15"/>
  <c r="DR5" i="16"/>
  <c r="DR25" i="16" s="1"/>
  <c r="DR19" i="16" s="1"/>
  <c r="CH79" i="15"/>
  <c r="CJ83" i="15"/>
  <c r="DR5" i="15"/>
  <c r="DR19" i="15" s="1"/>
  <c r="DR17" i="17" l="1"/>
  <c r="DR14" i="17" s="1"/>
  <c r="DS5" i="17"/>
  <c r="DR20" i="16"/>
  <c r="DQ19" i="18"/>
  <c r="DR25" i="18"/>
  <c r="DR20" i="18" s="1"/>
  <c r="DS5" i="18"/>
  <c r="DR20" i="15"/>
  <c r="BZ52" i="17"/>
  <c r="BZ70" i="15"/>
  <c r="DS5" i="16"/>
  <c r="DS25" i="16" s="1"/>
  <c r="DS19" i="16" s="1"/>
  <c r="DS5" i="15"/>
  <c r="DS19" i="15" s="1"/>
  <c r="CI79" i="15"/>
  <c r="CK83" i="15"/>
  <c r="DS17" i="17" l="1"/>
  <c r="DS14" i="17" s="1"/>
  <c r="DT5" i="17"/>
  <c r="DR19" i="18"/>
  <c r="DS20" i="16"/>
  <c r="DS25" i="18"/>
  <c r="DS20" i="18" s="1"/>
  <c r="DT5" i="18"/>
  <c r="DS20" i="15"/>
  <c r="CA52" i="17"/>
  <c r="CA70" i="15"/>
  <c r="DT5" i="16"/>
  <c r="DT25" i="16" s="1"/>
  <c r="DT19" i="16" s="1"/>
  <c r="CJ79" i="15"/>
  <c r="DT5" i="15"/>
  <c r="DT19" i="15" s="1"/>
  <c r="CL83" i="15"/>
  <c r="DT17" i="17" l="1"/>
  <c r="DT14" i="17" s="1"/>
  <c r="DU5" i="17"/>
  <c r="DT20" i="16"/>
  <c r="DS19" i="18"/>
  <c r="DT25" i="18"/>
  <c r="DT20" i="18" s="1"/>
  <c r="DU5" i="18"/>
  <c r="DT20" i="15"/>
  <c r="CB52" i="17"/>
  <c r="CB70" i="15"/>
  <c r="DU5" i="16"/>
  <c r="DU25" i="16" s="1"/>
  <c r="DU19" i="16" s="1"/>
  <c r="CK79" i="15"/>
  <c r="DU5" i="15"/>
  <c r="DU19" i="15" s="1"/>
  <c r="CM83" i="15"/>
  <c r="DU17" i="17" l="1"/>
  <c r="DU14" i="17" s="1"/>
  <c r="DV5" i="17"/>
  <c r="DT19" i="18"/>
  <c r="DU20" i="16"/>
  <c r="DU25" i="18"/>
  <c r="DU20" i="18" s="1"/>
  <c r="DV5" i="18"/>
  <c r="DU20" i="15"/>
  <c r="CC52" i="17"/>
  <c r="CC70" i="15"/>
  <c r="DV5" i="16"/>
  <c r="DV25" i="16" s="1"/>
  <c r="DV19" i="16" s="1"/>
  <c r="CN83" i="15"/>
  <c r="DV5" i="15"/>
  <c r="DV19" i="15" s="1"/>
  <c r="CL79" i="15"/>
  <c r="DV17" i="17" l="1"/>
  <c r="DV14" i="17" s="1"/>
  <c r="DW5" i="17"/>
  <c r="DV20" i="16"/>
  <c r="DU19" i="18"/>
  <c r="DV25" i="18"/>
  <c r="DV20" i="18" s="1"/>
  <c r="DW5" i="18"/>
  <c r="DV20" i="15"/>
  <c r="CD52" i="17"/>
  <c r="CD70" i="15"/>
  <c r="DW5" i="16"/>
  <c r="DW25" i="16" s="1"/>
  <c r="DW19" i="16" s="1"/>
  <c r="CM79" i="15"/>
  <c r="CO83" i="15"/>
  <c r="DW5" i="15"/>
  <c r="DW19" i="15" s="1"/>
  <c r="DW17" i="17" l="1"/>
  <c r="DW14" i="17" s="1"/>
  <c r="DX5" i="17"/>
  <c r="DV19" i="18"/>
  <c r="DW20" i="16"/>
  <c r="DW25" i="18"/>
  <c r="DW20" i="18" s="1"/>
  <c r="DX5" i="18"/>
  <c r="DW20" i="15"/>
  <c r="CE52" i="17"/>
  <c r="CE70" i="15"/>
  <c r="DX5" i="16"/>
  <c r="DX25" i="16" s="1"/>
  <c r="DX19" i="16" s="1"/>
  <c r="CN79" i="15"/>
  <c r="DX5" i="15"/>
  <c r="DX19" i="15" s="1"/>
  <c r="CP83" i="15"/>
  <c r="DX17" i="17" l="1"/>
  <c r="DX14" i="17" s="1"/>
  <c r="DY5" i="17"/>
  <c r="DY17" i="17" s="1"/>
  <c r="DX20" i="16"/>
  <c r="DW19" i="18"/>
  <c r="DX25" i="18"/>
  <c r="DX20" i="18" s="1"/>
  <c r="DY5" i="18"/>
  <c r="DY25" i="18" s="1"/>
  <c r="DX20" i="15"/>
  <c r="CF52" i="17"/>
  <c r="CF70" i="15"/>
  <c r="DY5" i="16"/>
  <c r="DY25" i="16" s="1"/>
  <c r="DY19" i="16" s="1"/>
  <c r="DY5" i="15"/>
  <c r="DY19" i="15" s="1"/>
  <c r="CQ83" i="15"/>
  <c r="CO79" i="15"/>
  <c r="DY14" i="17" l="1"/>
  <c r="DY20" i="18"/>
  <c r="DX19" i="18"/>
  <c r="DY19" i="18" s="1"/>
  <c r="DY20" i="16"/>
  <c r="DY20" i="15"/>
  <c r="CG52" i="17"/>
  <c r="CG70" i="15"/>
  <c r="CR83" i="15"/>
  <c r="CP79" i="15"/>
  <c r="CH52" i="17" l="1"/>
  <c r="CH70" i="15"/>
  <c r="CS83" i="15"/>
  <c r="CQ79" i="15"/>
  <c r="CI52" i="17" l="1"/>
  <c r="CI70" i="15"/>
  <c r="CR79" i="15"/>
  <c r="CT83" i="15"/>
  <c r="CJ52" i="17" l="1"/>
  <c r="CJ70" i="15"/>
  <c r="CU83" i="15"/>
  <c r="CS79" i="15"/>
  <c r="CK52" i="17" l="1"/>
  <c r="CK70" i="15"/>
  <c r="CT79" i="15"/>
  <c r="CV83" i="15"/>
  <c r="CL52" i="17" l="1"/>
  <c r="CL70" i="15"/>
  <c r="CW83" i="15"/>
  <c r="CU79" i="15"/>
  <c r="CM52" i="17" l="1"/>
  <c r="CM70" i="15"/>
  <c r="CV79" i="15"/>
  <c r="CX83" i="15"/>
  <c r="CN52" i="17" l="1"/>
  <c r="CN70" i="15"/>
  <c r="CW79" i="15"/>
  <c r="CY83" i="15"/>
  <c r="CO52" i="17" l="1"/>
  <c r="CO70" i="15"/>
  <c r="CX79" i="15"/>
  <c r="CZ83" i="15"/>
  <c r="CP52" i="17" l="1"/>
  <c r="CP70" i="15"/>
  <c r="CY79" i="15"/>
  <c r="DA83" i="15"/>
  <c r="CQ52" i="17" l="1"/>
  <c r="CQ70" i="15"/>
  <c r="DB83" i="15"/>
  <c r="CZ79" i="15"/>
  <c r="CR52" i="17" l="1"/>
  <c r="CR70" i="15"/>
  <c r="DC83" i="15"/>
  <c r="DA79" i="15"/>
  <c r="CS52" i="17" l="1"/>
  <c r="CS70" i="15"/>
  <c r="DB79" i="15"/>
  <c r="DD83" i="15"/>
  <c r="CT52" i="17" l="1"/>
  <c r="CT70" i="15"/>
  <c r="DE83" i="15"/>
  <c r="DC79" i="15"/>
  <c r="CU52" i="17" l="1"/>
  <c r="CU70" i="15"/>
  <c r="DD79" i="15"/>
  <c r="DF83" i="15"/>
  <c r="CV52" i="17" l="1"/>
  <c r="CV70" i="15"/>
  <c r="DG83" i="15"/>
  <c r="DE79" i="15"/>
  <c r="CW52" i="17" l="1"/>
  <c r="CW70" i="15"/>
  <c r="DF79" i="15"/>
  <c r="DH83" i="15"/>
  <c r="CX52" i="17" l="1"/>
  <c r="CX70" i="15"/>
  <c r="DI83" i="15"/>
  <c r="DG79" i="15"/>
  <c r="CY52" i="17" l="1"/>
  <c r="CY70" i="15"/>
  <c r="DJ83" i="15"/>
  <c r="DH79" i="15"/>
  <c r="CZ52" i="17" l="1"/>
  <c r="CZ70" i="15"/>
  <c r="DK83" i="15"/>
  <c r="DI79" i="15"/>
  <c r="DA52" i="17" l="1"/>
  <c r="DA70" i="15"/>
  <c r="DJ79" i="15"/>
  <c r="DL83" i="15"/>
  <c r="DB52" i="17" l="1"/>
  <c r="DB70" i="15"/>
  <c r="DK79" i="15"/>
  <c r="DM83" i="15"/>
  <c r="DC52" i="17" l="1"/>
  <c r="DC70" i="15"/>
  <c r="DL79" i="15"/>
  <c r="DN83" i="15"/>
  <c r="DD52" i="17" l="1"/>
  <c r="DD70" i="15"/>
  <c r="DM79" i="15"/>
  <c r="DO83" i="15"/>
  <c r="DE52" i="17" l="1"/>
  <c r="DE70" i="15"/>
  <c r="DP83" i="15"/>
  <c r="DN79" i="15"/>
  <c r="DF52" i="17" l="1"/>
  <c r="DF70" i="15"/>
  <c r="DO79" i="15"/>
  <c r="DQ83" i="15"/>
  <c r="DG52" i="17" l="1"/>
  <c r="DG70" i="15"/>
  <c r="DR83" i="15"/>
  <c r="DP79" i="15"/>
  <c r="DH52" i="17" l="1"/>
  <c r="DH70" i="15"/>
  <c r="DS83" i="15"/>
  <c r="DQ79" i="15"/>
  <c r="DI52" i="17" l="1"/>
  <c r="DI70" i="15"/>
  <c r="DT83" i="15"/>
  <c r="DR79" i="15"/>
  <c r="DJ52" i="17" l="1"/>
  <c r="DJ70" i="15"/>
  <c r="DU83" i="15"/>
  <c r="DS79" i="15"/>
  <c r="DK52" i="17" l="1"/>
  <c r="DK70" i="15"/>
  <c r="DT79" i="15"/>
  <c r="DV83" i="15"/>
  <c r="DL52" i="17" l="1"/>
  <c r="DL70" i="15"/>
  <c r="DW83" i="15"/>
  <c r="DU79" i="15"/>
  <c r="DM52" i="17" l="1"/>
  <c r="DM70" i="15"/>
  <c r="DV79" i="15"/>
  <c r="DX83" i="15"/>
  <c r="DN52" i="17" l="1"/>
  <c r="DN70" i="15"/>
  <c r="DY83" i="15"/>
  <c r="DW79" i="15"/>
  <c r="DO52" i="17" l="1"/>
  <c r="DO70" i="15"/>
  <c r="DX79" i="15"/>
  <c r="DP52" i="17" l="1"/>
  <c r="DP70" i="15"/>
  <c r="DY79" i="15"/>
  <c r="DQ52" i="17" l="1"/>
  <c r="DQ70" i="15"/>
  <c r="DR52" i="17" l="1"/>
  <c r="DR70" i="15"/>
  <c r="DS52" i="17" l="1"/>
  <c r="DS70" i="15"/>
  <c r="DT52" i="17" l="1"/>
  <c r="DT70" i="15"/>
  <c r="DU52" i="17" l="1"/>
  <c r="DU70" i="15"/>
  <c r="DV52" i="17" l="1"/>
  <c r="DV70" i="15"/>
  <c r="DW52" i="17" l="1"/>
  <c r="DW70" i="15"/>
  <c r="DX52" i="17" l="1"/>
  <c r="DX70" i="15"/>
  <c r="DY52" i="17" l="1"/>
  <c r="DY70" i="15"/>
  <c r="N58" i="21" l="1"/>
  <c r="M58" i="21"/>
  <c r="S58" i="21"/>
  <c r="Q58" i="21"/>
  <c r="J58" i="21"/>
  <c r="P58" i="21"/>
  <c r="K58" i="21"/>
  <c r="O58" i="21"/>
  <c r="R58" i="21"/>
  <c r="T58" i="21"/>
  <c r="U58" i="21"/>
  <c r="L58" i="21"/>
  <c r="J57" i="21"/>
  <c r="J31" i="21" l="1"/>
  <c r="M32" i="21"/>
  <c r="K32" i="21"/>
  <c r="P32" i="21"/>
  <c r="L32" i="21"/>
  <c r="T32" i="21"/>
  <c r="U32" i="21"/>
  <c r="R32" i="21"/>
  <c r="Q32" i="21"/>
  <c r="S32" i="21"/>
  <c r="O32" i="21"/>
  <c r="J32" i="21"/>
  <c r="N32" i="21"/>
  <c r="J60" i="21" l="1"/>
  <c r="J39" i="21"/>
  <c r="J76" i="21" s="1"/>
  <c r="J77" i="21" s="1"/>
  <c r="J79" i="21" s="1"/>
  <c r="J84" i="21" s="1"/>
  <c r="J51" i="19" l="1"/>
  <c r="J56" i="19" l="1"/>
  <c r="J14" i="19"/>
  <c r="J43" i="22"/>
  <c r="J45" i="22" s="1"/>
  <c r="J33" i="19" l="1"/>
  <c r="J36" i="19"/>
  <c r="J22" i="24"/>
  <c r="J45" i="24"/>
  <c r="J43" i="17"/>
  <c r="J45" i="17" s="1"/>
  <c r="J22" i="17"/>
  <c r="J28" i="17" s="1"/>
  <c r="J59" i="17" s="1"/>
  <c r="J60" i="17" s="1"/>
  <c r="J62" i="17" s="1"/>
  <c r="J32" i="15"/>
  <c r="J59" i="15"/>
  <c r="J67" i="17" l="1"/>
  <c r="J28" i="24"/>
  <c r="J67" i="24" s="1"/>
  <c r="J68" i="24" s="1"/>
  <c r="J70" i="24" s="1"/>
  <c r="J75" i="24" l="1"/>
  <c r="J15" i="19"/>
  <c r="J34" i="19" l="1"/>
  <c r="J58" i="15"/>
  <c r="J61" i="15" s="1"/>
  <c r="J39" i="15" l="1"/>
  <c r="J77" i="15" s="1"/>
  <c r="J89" i="15" l="1"/>
  <c r="J78" i="15"/>
  <c r="J81" i="15" s="1"/>
  <c r="J91" i="15" l="1"/>
  <c r="J11" i="19" l="1"/>
  <c r="J30" i="19" l="1"/>
  <c r="L55" i="26"/>
  <c r="O55" i="26"/>
  <c r="T55" i="26"/>
  <c r="Q55" i="26" l="1"/>
  <c r="M55" i="26"/>
  <c r="U55" i="26"/>
  <c r="N55" i="26"/>
  <c r="R55" i="26"/>
  <c r="K55" i="26"/>
  <c r="S55" i="26"/>
  <c r="P55" i="26"/>
  <c r="J55" i="26"/>
  <c r="J52" i="24" l="1"/>
  <c r="J16" i="19"/>
  <c r="K52" i="24" l="1"/>
  <c r="J35" i="19"/>
  <c r="J19" i="19"/>
  <c r="J53" i="24"/>
  <c r="J54" i="24" s="1"/>
  <c r="J55" i="24" s="1"/>
  <c r="J38" i="19" l="1"/>
  <c r="J39" i="19" s="1"/>
  <c r="J44" i="19" s="1"/>
  <c r="J22" i="19"/>
  <c r="J64" i="19" s="1"/>
  <c r="L52" i="24"/>
  <c r="J60" i="19" l="1"/>
  <c r="J62" i="19"/>
  <c r="M52" i="24"/>
  <c r="J65" i="19" l="1"/>
  <c r="J67" i="19" s="1"/>
  <c r="N52" i="24"/>
  <c r="J69" i="19" l="1"/>
  <c r="O52" i="24"/>
  <c r="J70" i="19" l="1"/>
  <c r="J85" i="19"/>
  <c r="P52" i="24"/>
  <c r="J88" i="19" l="1"/>
  <c r="Q52" i="24"/>
  <c r="J90" i="19" l="1"/>
  <c r="R52" i="24"/>
  <c r="J92" i="19" l="1"/>
  <c r="S52" i="24"/>
  <c r="J53" i="26" l="1"/>
  <c r="J52" i="26" s="1"/>
  <c r="J69" i="26" s="1"/>
  <c r="J98" i="19"/>
  <c r="T52" i="24"/>
  <c r="J56" i="26" l="1"/>
  <c r="J100" i="19"/>
  <c r="J70" i="26"/>
  <c r="U52" i="24"/>
  <c r="K53" i="24"/>
  <c r="J10" i="26" l="1"/>
  <c r="J117" i="19"/>
  <c r="J15" i="29"/>
  <c r="K55" i="24"/>
  <c r="K56" i="24" s="1"/>
  <c r="K64" i="24" s="1"/>
  <c r="K54" i="24"/>
  <c r="V52" i="24"/>
  <c r="J36" i="26" l="1"/>
  <c r="J13" i="26"/>
  <c r="J42" i="26" s="1"/>
  <c r="J15" i="26"/>
  <c r="K9" i="26" s="1"/>
  <c r="W52" i="24"/>
  <c r="J121" i="19" l="1"/>
  <c r="J14" i="26"/>
  <c r="X52" i="24"/>
  <c r="J122" i="19" l="1"/>
  <c r="J125" i="19" s="1"/>
  <c r="Y52" i="24"/>
  <c r="Z52" i="24" l="1"/>
  <c r="J127" i="19" l="1"/>
  <c r="AA52" i="24"/>
  <c r="K126" i="19" l="1"/>
  <c r="J128" i="19"/>
  <c r="AB52" i="24"/>
  <c r="AC52" i="24" l="1"/>
  <c r="AD52" i="24" l="1"/>
  <c r="AE52" i="24" l="1"/>
  <c r="AF52" i="24" l="1"/>
  <c r="AG52" i="24" l="1"/>
  <c r="AH52" i="24" l="1"/>
  <c r="P53" i="24"/>
  <c r="AH53" i="24"/>
  <c r="AH55" i="24" s="1"/>
  <c r="Z53" i="24"/>
  <c r="N53" i="24"/>
  <c r="AG53" i="24"/>
  <c r="AG55" i="24" s="1"/>
  <c r="X53" i="24"/>
  <c r="X54" i="24" s="1"/>
  <c r="AD53" i="24"/>
  <c r="V53" i="24"/>
  <c r="V54" i="24" s="1"/>
  <c r="AE53" i="24"/>
  <c r="W53" i="24"/>
  <c r="AC53" i="24"/>
  <c r="AA53" i="24"/>
  <c r="AF53" i="24"/>
  <c r="M53" i="24"/>
  <c r="Y53" i="24"/>
  <c r="O53" i="24"/>
  <c r="O54" i="24" s="1"/>
  <c r="T53" i="24"/>
  <c r="T54" i="24" s="1"/>
  <c r="S53" i="24"/>
  <c r="L53" i="24"/>
  <c r="L54" i="24" s="1"/>
  <c r="AB53" i="24"/>
  <c r="R53" i="24"/>
  <c r="R54" i="24" s="1"/>
  <c r="U53" i="24"/>
  <c r="U54" i="24" s="1"/>
  <c r="Q53" i="24"/>
  <c r="Q54" i="24" s="1"/>
  <c r="U55" i="24" l="1"/>
  <c r="V55" i="24"/>
  <c r="R55" i="24"/>
  <c r="X55" i="24"/>
  <c r="O55" i="24"/>
  <c r="L55" i="24"/>
  <c r="L56" i="24" s="1"/>
  <c r="L64" i="24" s="1"/>
  <c r="Q55" i="24"/>
  <c r="AD55" i="24"/>
  <c r="AD54" i="24"/>
  <c r="M55" i="24"/>
  <c r="M54" i="24"/>
  <c r="W55" i="24"/>
  <c r="W54" i="24"/>
  <c r="N55" i="24"/>
  <c r="N54" i="24"/>
  <c r="T55" i="24"/>
  <c r="AE55" i="24"/>
  <c r="AE54" i="24"/>
  <c r="P55" i="24"/>
  <c r="P54" i="24"/>
  <c r="AC55" i="24"/>
  <c r="AC54" i="24"/>
  <c r="Y55" i="24"/>
  <c r="Y54" i="24"/>
  <c r="S55" i="24"/>
  <c r="S54" i="24"/>
  <c r="AG54" i="24"/>
  <c r="AB55" i="24"/>
  <c r="AB54" i="24"/>
  <c r="AF55" i="24"/>
  <c r="AF54" i="24"/>
  <c r="AA55" i="24"/>
  <c r="AA54" i="24"/>
  <c r="Z55" i="24"/>
  <c r="Z54" i="24"/>
  <c r="AI52" i="24"/>
  <c r="AH54" i="24"/>
  <c r="M56" i="24" l="1"/>
  <c r="N56" i="24" s="1"/>
  <c r="AJ52" i="24"/>
  <c r="AI53" i="24"/>
  <c r="AI55" i="24" s="1"/>
  <c r="M64" i="24"/>
  <c r="AI54" i="24" l="1"/>
  <c r="AK52" i="24"/>
  <c r="AJ53" i="24"/>
  <c r="AJ54" i="24" s="1"/>
  <c r="N64" i="24"/>
  <c r="O56" i="24"/>
  <c r="AJ55" i="24" l="1"/>
  <c r="AL52" i="24"/>
  <c r="AK53" i="24"/>
  <c r="AK55" i="24" s="1"/>
  <c r="O64" i="24"/>
  <c r="P56" i="24"/>
  <c r="AK54" i="24" l="1"/>
  <c r="AM52" i="24"/>
  <c r="AL53" i="24"/>
  <c r="AL55" i="24" s="1"/>
  <c r="P64" i="24"/>
  <c r="Q56" i="24"/>
  <c r="AN52" i="24" l="1"/>
  <c r="AM53" i="24"/>
  <c r="AM54" i="24" s="1"/>
  <c r="AL54" i="24"/>
  <c r="Q64" i="24"/>
  <c r="R56" i="24"/>
  <c r="AM55" i="24" l="1"/>
  <c r="AO52" i="24"/>
  <c r="AN53" i="24"/>
  <c r="AN54" i="24" s="1"/>
  <c r="R64" i="24"/>
  <c r="S56" i="24"/>
  <c r="AN55" i="24" l="1"/>
  <c r="AP52" i="24"/>
  <c r="AO53" i="24"/>
  <c r="AO55" i="24" s="1"/>
  <c r="S64" i="24"/>
  <c r="T56" i="24"/>
  <c r="AQ52" i="24" l="1"/>
  <c r="AP53" i="24"/>
  <c r="AP55" i="24" s="1"/>
  <c r="AO54" i="24"/>
  <c r="T64" i="24"/>
  <c r="U56" i="24"/>
  <c r="AP54" i="24" l="1"/>
  <c r="AR52" i="24"/>
  <c r="AQ53" i="24"/>
  <c r="AQ55" i="24" s="1"/>
  <c r="U64" i="24"/>
  <c r="V56" i="24"/>
  <c r="AS52" i="24" l="1"/>
  <c r="AR53" i="24"/>
  <c r="AR55" i="24" s="1"/>
  <c r="AQ54" i="24"/>
  <c r="V64" i="24"/>
  <c r="W56" i="24"/>
  <c r="AR54" i="24" l="1"/>
  <c r="AT52" i="24"/>
  <c r="AS53" i="24"/>
  <c r="AS55" i="24" s="1"/>
  <c r="W64" i="24"/>
  <c r="X56" i="24"/>
  <c r="AU52" i="24" l="1"/>
  <c r="AT53" i="24"/>
  <c r="AT54" i="24" s="1"/>
  <c r="AS54" i="24"/>
  <c r="X64" i="24"/>
  <c r="Y56" i="24"/>
  <c r="AT55" i="24" l="1"/>
  <c r="AV52" i="24"/>
  <c r="AU53" i="24"/>
  <c r="AU55" i="24" s="1"/>
  <c r="Y64" i="24"/>
  <c r="Z56" i="24"/>
  <c r="AU54" i="24" l="1"/>
  <c r="AW52" i="24"/>
  <c r="AV53" i="24"/>
  <c r="AV55" i="24" s="1"/>
  <c r="Z64" i="24"/>
  <c r="AA56" i="24"/>
  <c r="AV54" i="24" l="1"/>
  <c r="AX52" i="24"/>
  <c r="AW53" i="24"/>
  <c r="AW55" i="24" s="1"/>
  <c r="AA64" i="24"/>
  <c r="AB56" i="24"/>
  <c r="AW54" i="24" l="1"/>
  <c r="AY52" i="24"/>
  <c r="AX53" i="24"/>
  <c r="AX55" i="24" s="1"/>
  <c r="AB64" i="24"/>
  <c r="AC56" i="24"/>
  <c r="AX54" i="24" l="1"/>
  <c r="AZ52" i="24"/>
  <c r="AY53" i="24"/>
  <c r="AY55" i="24" s="1"/>
  <c r="AC64" i="24"/>
  <c r="AD56" i="24"/>
  <c r="BA52" i="24" l="1"/>
  <c r="AZ53" i="24"/>
  <c r="AZ55" i="24" s="1"/>
  <c r="AY54" i="24"/>
  <c r="AD64" i="24"/>
  <c r="AE56" i="24"/>
  <c r="AZ54" i="24" l="1"/>
  <c r="BB52" i="24"/>
  <c r="BA53" i="24"/>
  <c r="BA54" i="24" s="1"/>
  <c r="AE64" i="24"/>
  <c r="AF56" i="24"/>
  <c r="BC52" i="24" l="1"/>
  <c r="BB53" i="24"/>
  <c r="BB54" i="24" s="1"/>
  <c r="BA55" i="24"/>
  <c r="AF64" i="24"/>
  <c r="AG56" i="24"/>
  <c r="V17" i="29" l="1" a="1"/>
  <c r="BB55" i="24"/>
  <c r="BD52" i="24"/>
  <c r="BC53" i="24"/>
  <c r="BC55" i="24" s="1"/>
  <c r="AG64" i="24"/>
  <c r="AH56" i="24"/>
  <c r="BC54" i="24" l="1"/>
  <c r="BE52" i="24"/>
  <c r="BD53" i="24"/>
  <c r="BD54" i="24" s="1"/>
  <c r="AH64" i="24"/>
  <c r="AI56" i="24"/>
  <c r="BD55" i="24" l="1"/>
  <c r="BF52" i="24"/>
  <c r="BE53" i="24"/>
  <c r="BE55" i="24" s="1"/>
  <c r="AI64" i="24"/>
  <c r="AJ56" i="24"/>
  <c r="BE54" i="24" l="1"/>
  <c r="BG52" i="24"/>
  <c r="BF53" i="24"/>
  <c r="BF55" i="24" s="1"/>
  <c r="AJ64" i="24"/>
  <c r="AK56" i="24"/>
  <c r="BF54" i="24" l="1"/>
  <c r="BH52" i="24"/>
  <c r="BG53" i="24"/>
  <c r="BG55" i="24" s="1"/>
  <c r="AK64" i="24"/>
  <c r="AL56" i="24"/>
  <c r="BG54" i="24" l="1"/>
  <c r="BI52" i="24"/>
  <c r="BH53" i="24"/>
  <c r="BH55" i="24" s="1"/>
  <c r="AL64" i="24"/>
  <c r="AM56" i="24"/>
  <c r="BH54" i="24" l="1"/>
  <c r="BJ52" i="24"/>
  <c r="BI53" i="24"/>
  <c r="BI55" i="24" s="1"/>
  <c r="AM64" i="24"/>
  <c r="AN56" i="24"/>
  <c r="BI54" i="24" l="1"/>
  <c r="BK52" i="24"/>
  <c r="BJ53" i="24"/>
  <c r="BJ55" i="24" s="1"/>
  <c r="AN64" i="24"/>
  <c r="AO56" i="24"/>
  <c r="BJ54" i="24" l="1"/>
  <c r="BL52" i="24"/>
  <c r="BK53" i="24"/>
  <c r="BK55" i="24" s="1"/>
  <c r="AO64" i="24"/>
  <c r="AP56" i="24"/>
  <c r="BK54" i="24" l="1"/>
  <c r="BM52" i="24"/>
  <c r="BL53" i="24"/>
  <c r="BL55" i="24" s="1"/>
  <c r="AP64" i="24"/>
  <c r="AQ56" i="24"/>
  <c r="BN52" i="24" l="1"/>
  <c r="BM53" i="24"/>
  <c r="BM54" i="24" s="1"/>
  <c r="BL54" i="24"/>
  <c r="AQ64" i="24"/>
  <c r="AR56" i="24"/>
  <c r="BM55" i="24" l="1"/>
  <c r="BO52" i="24"/>
  <c r="BN53" i="24"/>
  <c r="BN54" i="24" s="1"/>
  <c r="AR64" i="24"/>
  <c r="AS56" i="24"/>
  <c r="BN55" i="24" l="1"/>
  <c r="BP52" i="24"/>
  <c r="BO53" i="24"/>
  <c r="BO55" i="24" s="1"/>
  <c r="AS64" i="24"/>
  <c r="AT56" i="24"/>
  <c r="BO54" i="24" l="1"/>
  <c r="BQ52" i="24"/>
  <c r="BP53" i="24"/>
  <c r="BP54" i="24" s="1"/>
  <c r="BP55" i="24"/>
  <c r="AT64" i="24"/>
  <c r="AU56" i="24"/>
  <c r="BR52" i="24" l="1"/>
  <c r="BQ53" i="24"/>
  <c r="BQ55" i="24" s="1"/>
  <c r="AU64" i="24"/>
  <c r="AV56" i="24"/>
  <c r="BQ54" i="24" l="1"/>
  <c r="BS52" i="24"/>
  <c r="BR53" i="24"/>
  <c r="BR55" i="24" s="1"/>
  <c r="AV64" i="24"/>
  <c r="AW56" i="24"/>
  <c r="BR54" i="24" l="1"/>
  <c r="BT52" i="24"/>
  <c r="BS53" i="24"/>
  <c r="BS55" i="24" s="1"/>
  <c r="AW64" i="24"/>
  <c r="AX56" i="24"/>
  <c r="BS54" i="24" l="1"/>
  <c r="BU52" i="24"/>
  <c r="BT53" i="24"/>
  <c r="BT55" i="24" s="1"/>
  <c r="AX64" i="24"/>
  <c r="AY56" i="24"/>
  <c r="BT54" i="24" l="1"/>
  <c r="BV52" i="24"/>
  <c r="BU53" i="24"/>
  <c r="BU55" i="24" s="1"/>
  <c r="AY64" i="24"/>
  <c r="AZ56" i="24"/>
  <c r="BU54" i="24" l="1"/>
  <c r="BW52" i="24"/>
  <c r="BV53" i="24"/>
  <c r="BV55" i="24" s="1"/>
  <c r="AZ64" i="24"/>
  <c r="BA56" i="24"/>
  <c r="BV54" i="24" l="1"/>
  <c r="BX52" i="24"/>
  <c r="BW53" i="24"/>
  <c r="BW55" i="24" s="1"/>
  <c r="BA64" i="24"/>
  <c r="BB56" i="24"/>
  <c r="AH17" i="29" l="1" a="1"/>
  <c r="BW54" i="24"/>
  <c r="BY52" i="24"/>
  <c r="BX53" i="24"/>
  <c r="BX54" i="24" s="1"/>
  <c r="BB64" i="24"/>
  <c r="BC56" i="24"/>
  <c r="BX55" i="24" l="1"/>
  <c r="BZ52" i="24"/>
  <c r="BY53" i="24"/>
  <c r="BY55" i="24" s="1"/>
  <c r="BC64" i="24"/>
  <c r="BD56" i="24"/>
  <c r="BY54" i="24" l="1"/>
  <c r="CA52" i="24"/>
  <c r="BZ53" i="24"/>
  <c r="BZ55" i="24" s="1"/>
  <c r="BD64" i="24"/>
  <c r="BE56" i="24"/>
  <c r="BZ54" i="24" l="1"/>
  <c r="CB52" i="24"/>
  <c r="CA53" i="24"/>
  <c r="CA54" i="24" s="1"/>
  <c r="BE64" i="24"/>
  <c r="BF56" i="24"/>
  <c r="CA55" i="24" l="1"/>
  <c r="CC52" i="24"/>
  <c r="CB53" i="24"/>
  <c r="CB55" i="24" s="1"/>
  <c r="BF64" i="24"/>
  <c r="BG56" i="24"/>
  <c r="CB54" i="24" l="1"/>
  <c r="CD52" i="24"/>
  <c r="CC53" i="24"/>
  <c r="CC55" i="24" s="1"/>
  <c r="BG64" i="24"/>
  <c r="BH56" i="24"/>
  <c r="CC54" i="24" l="1"/>
  <c r="CE52" i="24"/>
  <c r="CD53" i="24"/>
  <c r="CD55" i="24" s="1"/>
  <c r="BH64" i="24"/>
  <c r="BI56" i="24"/>
  <c r="CD54" i="24" l="1"/>
  <c r="CF52" i="24"/>
  <c r="CE53" i="24"/>
  <c r="CE55" i="24" s="1"/>
  <c r="BI64" i="24"/>
  <c r="BJ56" i="24"/>
  <c r="CE54" i="24" l="1"/>
  <c r="CG52" i="24"/>
  <c r="CF53" i="24"/>
  <c r="CF55" i="24" s="1"/>
  <c r="BJ64" i="24"/>
  <c r="BK56" i="24"/>
  <c r="CF54" i="24" l="1"/>
  <c r="CH52" i="24"/>
  <c r="CG53" i="24"/>
  <c r="CG54" i="24" s="1"/>
  <c r="BK64" i="24"/>
  <c r="BL56" i="24"/>
  <c r="CG55" i="24" l="1"/>
  <c r="CI52" i="24"/>
  <c r="CH53" i="24"/>
  <c r="CH55" i="24" s="1"/>
  <c r="BL64" i="24"/>
  <c r="BM56" i="24"/>
  <c r="CH54" i="24" l="1"/>
  <c r="CJ52" i="24"/>
  <c r="CI53" i="24"/>
  <c r="CI55" i="24" s="1"/>
  <c r="BM64" i="24"/>
  <c r="BN56" i="24"/>
  <c r="CK52" i="24" l="1"/>
  <c r="CJ53" i="24"/>
  <c r="CJ55" i="24" s="1"/>
  <c r="CI54" i="24"/>
  <c r="BN64" i="24"/>
  <c r="BO56" i="24"/>
  <c r="CJ54" i="24" l="1"/>
  <c r="CL52" i="24"/>
  <c r="CK53" i="24"/>
  <c r="CK55" i="24" s="1"/>
  <c r="BO64" i="24"/>
  <c r="BP56" i="24"/>
  <c r="CK54" i="24" l="1"/>
  <c r="CM52" i="24"/>
  <c r="CL53" i="24"/>
  <c r="CL55" i="24" s="1"/>
  <c r="BP64" i="24"/>
  <c r="BQ56" i="24"/>
  <c r="CN52" i="24" l="1"/>
  <c r="CM53" i="24"/>
  <c r="CM55" i="24" s="1"/>
  <c r="CL54" i="24"/>
  <c r="BQ64" i="24"/>
  <c r="BR56" i="24"/>
  <c r="CO52" i="24" l="1"/>
  <c r="CN53" i="24"/>
  <c r="CN55" i="24" s="1"/>
  <c r="CM54" i="24"/>
  <c r="BR64" i="24"/>
  <c r="BS56" i="24"/>
  <c r="CN54" i="24" l="1"/>
  <c r="CP52" i="24"/>
  <c r="CO53" i="24"/>
  <c r="CO55" i="24" s="1"/>
  <c r="BS64" i="24"/>
  <c r="BT56" i="24"/>
  <c r="CO54" i="24" l="1"/>
  <c r="CQ52" i="24"/>
  <c r="CP53" i="24"/>
  <c r="CP55" i="24" s="1"/>
  <c r="BT64" i="24"/>
  <c r="BU56" i="24"/>
  <c r="CP54" i="24" l="1"/>
  <c r="CR52" i="24"/>
  <c r="CQ53" i="24"/>
  <c r="CQ55" i="24" s="1"/>
  <c r="BU64" i="24"/>
  <c r="BV56" i="24"/>
  <c r="AT17" i="29" l="1" a="1"/>
  <c r="CQ54" i="24"/>
  <c r="CS52" i="24"/>
  <c r="CR53" i="24"/>
  <c r="CR55" i="24" s="1"/>
  <c r="BV64" i="24"/>
  <c r="BW56" i="24"/>
  <c r="CR54" i="24" l="1"/>
  <c r="CT52" i="24"/>
  <c r="CS53" i="24"/>
  <c r="CS55" i="24" s="1"/>
  <c r="BW64" i="24"/>
  <c r="BX56" i="24"/>
  <c r="CS54" i="24" l="1"/>
  <c r="CU52" i="24"/>
  <c r="CT53" i="24"/>
  <c r="CT55" i="24" s="1"/>
  <c r="BX64" i="24"/>
  <c r="BY56" i="24"/>
  <c r="CT54" i="24" l="1"/>
  <c r="CV52" i="24"/>
  <c r="CU53" i="24"/>
  <c r="CU54" i="24" s="1"/>
  <c r="BY64" i="24"/>
  <c r="BZ56" i="24"/>
  <c r="CU55" i="24" l="1"/>
  <c r="CW52" i="24"/>
  <c r="CV53" i="24"/>
  <c r="CV55" i="24" s="1"/>
  <c r="BZ64" i="24"/>
  <c r="CA56" i="24"/>
  <c r="CV54" i="24" l="1"/>
  <c r="CX52" i="24"/>
  <c r="CW53" i="24"/>
  <c r="CW55" i="24" s="1"/>
  <c r="CA64" i="24"/>
  <c r="CB56" i="24"/>
  <c r="CW54" i="24" l="1"/>
  <c r="CY52" i="24"/>
  <c r="CX53" i="24"/>
  <c r="CX55" i="24" s="1"/>
  <c r="CB64" i="24"/>
  <c r="CC56" i="24"/>
  <c r="CZ52" i="24" l="1"/>
  <c r="CY53" i="24"/>
  <c r="CY55" i="24" s="1"/>
  <c r="CX54" i="24"/>
  <c r="CC64" i="24"/>
  <c r="CD56" i="24"/>
  <c r="CY54" i="24" l="1"/>
  <c r="DA52" i="24"/>
  <c r="CZ53" i="24"/>
  <c r="CZ55" i="24" s="1"/>
  <c r="CD64" i="24"/>
  <c r="CE56" i="24"/>
  <c r="CZ54" i="24" l="1"/>
  <c r="DB52" i="24"/>
  <c r="DA53" i="24"/>
  <c r="DA55" i="24" s="1"/>
  <c r="CE64" i="24"/>
  <c r="CF56" i="24"/>
  <c r="DA54" i="24" l="1"/>
  <c r="DC52" i="24"/>
  <c r="DB53" i="24"/>
  <c r="DB55" i="24" s="1"/>
  <c r="CF64" i="24"/>
  <c r="CG56" i="24"/>
  <c r="DD52" i="24" l="1"/>
  <c r="DC53" i="24"/>
  <c r="DC55" i="24" s="1"/>
  <c r="DB54" i="24"/>
  <c r="CG64" i="24"/>
  <c r="CH56" i="24"/>
  <c r="DC54" i="24" l="1"/>
  <c r="DE52" i="24"/>
  <c r="DD53" i="24"/>
  <c r="DD55" i="24" s="1"/>
  <c r="CH64" i="24"/>
  <c r="CI56" i="24"/>
  <c r="DD54" i="24" l="1"/>
  <c r="DF52" i="24"/>
  <c r="DE53" i="24"/>
  <c r="DE55" i="24" s="1"/>
  <c r="CI64" i="24"/>
  <c r="CJ56" i="24"/>
  <c r="DG52" i="24" l="1"/>
  <c r="DF53" i="24"/>
  <c r="DF55" i="24" s="1"/>
  <c r="DE54" i="24"/>
  <c r="CJ64" i="24"/>
  <c r="CK56" i="24"/>
  <c r="DF54" i="24" l="1"/>
  <c r="DH52" i="24"/>
  <c r="DG53" i="24"/>
  <c r="DG55" i="24" s="1"/>
  <c r="CK64" i="24"/>
  <c r="CL56" i="24"/>
  <c r="DG54" i="24" l="1"/>
  <c r="DI52" i="24"/>
  <c r="DH53" i="24"/>
  <c r="DH54" i="24" s="1"/>
  <c r="CL64" i="24"/>
  <c r="CM56" i="24"/>
  <c r="DH55" i="24" l="1"/>
  <c r="DJ52" i="24"/>
  <c r="DI53" i="24"/>
  <c r="DI55" i="24" s="1"/>
  <c r="CM64" i="24"/>
  <c r="CN56" i="24"/>
  <c r="DI54" i="24" l="1"/>
  <c r="DK52" i="24"/>
  <c r="DJ53" i="24"/>
  <c r="DJ54" i="24" s="1"/>
  <c r="CN64" i="24"/>
  <c r="CO56" i="24"/>
  <c r="DJ55" i="24" l="1"/>
  <c r="DL52" i="24"/>
  <c r="DK53" i="24"/>
  <c r="DK55" i="24" s="1"/>
  <c r="CO64" i="24"/>
  <c r="CP56" i="24"/>
  <c r="DK54" i="24" l="1"/>
  <c r="DM52" i="24"/>
  <c r="DL53" i="24"/>
  <c r="DL54" i="24" s="1"/>
  <c r="CP64" i="24"/>
  <c r="CQ56" i="24"/>
  <c r="DL55" i="24" l="1"/>
  <c r="DN52" i="24"/>
  <c r="DM53" i="24"/>
  <c r="DM55" i="24" s="1"/>
  <c r="CQ64" i="24"/>
  <c r="CR56" i="24"/>
  <c r="DM54" i="24" l="1"/>
  <c r="DO52" i="24"/>
  <c r="DN53" i="24"/>
  <c r="DN55" i="24" s="1"/>
  <c r="CR64" i="24"/>
  <c r="CS56" i="24"/>
  <c r="DN54" i="24" l="1"/>
  <c r="DP52" i="24"/>
  <c r="DO53" i="24"/>
  <c r="DO55" i="24" s="1"/>
  <c r="CS64" i="24"/>
  <c r="CT56" i="24"/>
  <c r="BF17" i="29" l="1" a="1"/>
  <c r="DO54" i="24"/>
  <c r="DQ52" i="24"/>
  <c r="DP53" i="24"/>
  <c r="DP55" i="24" s="1"/>
  <c r="CT64" i="24"/>
  <c r="CU56" i="24"/>
  <c r="DP54" i="24" l="1"/>
  <c r="DR52" i="24"/>
  <c r="DQ53" i="24"/>
  <c r="DQ55" i="24" s="1"/>
  <c r="CU64" i="24"/>
  <c r="CV56" i="24"/>
  <c r="DQ54" i="24" l="1"/>
  <c r="DS52" i="24"/>
  <c r="DR53" i="24"/>
  <c r="DR55" i="24" s="1"/>
  <c r="CV64" i="24"/>
  <c r="CW56" i="24"/>
  <c r="DR54" i="24" l="1"/>
  <c r="DT52" i="24"/>
  <c r="DS53" i="24"/>
  <c r="DS55" i="24" s="1"/>
  <c r="CW64" i="24"/>
  <c r="CX56" i="24"/>
  <c r="DS54" i="24" l="1"/>
  <c r="DU52" i="24"/>
  <c r="DT53" i="24"/>
  <c r="DT55" i="24" s="1"/>
  <c r="CX64" i="24"/>
  <c r="CY56" i="24"/>
  <c r="DT54" i="24" l="1"/>
  <c r="DV52" i="24"/>
  <c r="DU53" i="24"/>
  <c r="DU55" i="24" s="1"/>
  <c r="CY64" i="24"/>
  <c r="CZ56" i="24"/>
  <c r="DU54" i="24" l="1"/>
  <c r="DW52" i="24"/>
  <c r="DV53" i="24"/>
  <c r="DV54" i="24" s="1"/>
  <c r="CZ64" i="24"/>
  <c r="DA56" i="24"/>
  <c r="DV55" i="24" l="1"/>
  <c r="DX52" i="24"/>
  <c r="DW53" i="24"/>
  <c r="DW55" i="24" s="1"/>
  <c r="DA64" i="24"/>
  <c r="DB56" i="24"/>
  <c r="DW54" i="24" l="1"/>
  <c r="DY52" i="24"/>
  <c r="DX53" i="24"/>
  <c r="DX55" i="24" s="1"/>
  <c r="DB64" i="24"/>
  <c r="DC56" i="24"/>
  <c r="DX54" i="24" l="1"/>
  <c r="DY53" i="24"/>
  <c r="DY55" i="24" s="1"/>
  <c r="DC64" i="24"/>
  <c r="DD56" i="24"/>
  <c r="DY54" i="24" l="1"/>
  <c r="DD64" i="24"/>
  <c r="DE56" i="24"/>
  <c r="DE64" i="24" l="1"/>
  <c r="DF56" i="24"/>
  <c r="DF64" i="24" l="1"/>
  <c r="DG56" i="24"/>
  <c r="DG64" i="24" l="1"/>
  <c r="DH56" i="24"/>
  <c r="DH64" i="24" l="1"/>
  <c r="DI56" i="24"/>
  <c r="DI64" i="24" l="1"/>
  <c r="DJ56" i="24"/>
  <c r="DJ64" i="24" l="1"/>
  <c r="DK56" i="24"/>
  <c r="DK64" i="24" l="1"/>
  <c r="DL56" i="24"/>
  <c r="DL64" i="24" l="1"/>
  <c r="DM56" i="24"/>
  <c r="DM64" i="24" l="1"/>
  <c r="DN56" i="24"/>
  <c r="DO56" i="24" l="1"/>
  <c r="DN64" i="24"/>
  <c r="DO64" i="24" l="1"/>
  <c r="DP56" i="24"/>
  <c r="DP64" i="24" l="1"/>
  <c r="DQ56" i="24"/>
  <c r="DR56" i="24" l="1"/>
  <c r="DQ64" i="24"/>
  <c r="DR64" i="24" l="1"/>
  <c r="DS56" i="24"/>
  <c r="BR17" i="29" l="1" a="1"/>
  <c r="DT56" i="24"/>
  <c r="DS64" i="24"/>
  <c r="DT64" i="24" l="1"/>
  <c r="DU56" i="24"/>
  <c r="DU64" i="24" l="1"/>
  <c r="DV56" i="24"/>
  <c r="DV64" i="24" l="1"/>
  <c r="DW56" i="24"/>
  <c r="DW64" i="24" l="1"/>
  <c r="DX56" i="24"/>
  <c r="DY56" i="24" l="1"/>
  <c r="DY64" i="24" s="1"/>
  <c r="DX64" i="24"/>
  <c r="CD17" i="29" l="1" a="1"/>
  <c r="CP17" i="29" l="1" a="1"/>
  <c r="DB17" i="29" l="1" a="1"/>
  <c r="DN17" i="29" l="1" a="1"/>
  <c r="DY35" i="29" l="1"/>
  <c r="DY34" i="29"/>
  <c r="DY33" i="29"/>
  <c r="DY32" i="29"/>
  <c r="DX35" i="29"/>
  <c r="DX34" i="29"/>
  <c r="DX33" i="29"/>
  <c r="DX32" i="29"/>
  <c r="DW35" i="29"/>
  <c r="DW34" i="29"/>
  <c r="DW33" i="29"/>
  <c r="DW32" i="29"/>
  <c r="DV35" i="29"/>
  <c r="DV34" i="29"/>
  <c r="DV33" i="29"/>
  <c r="DV32" i="29"/>
  <c r="DU35" i="29"/>
  <c r="DU34" i="29"/>
  <c r="DU33" i="29"/>
  <c r="DU32" i="29"/>
  <c r="DT35" i="29"/>
  <c r="DT34" i="29"/>
  <c r="DT33" i="29"/>
  <c r="DT32" i="29"/>
  <c r="DS35" i="29"/>
  <c r="DS34" i="29"/>
  <c r="DS33" i="29"/>
  <c r="DS32" i="29"/>
  <c r="DR35" i="29"/>
  <c r="DR34" i="29"/>
  <c r="DR33" i="29"/>
  <c r="DR32" i="29"/>
  <c r="DQ35" i="29"/>
  <c r="DQ34" i="29"/>
  <c r="DQ33" i="29"/>
  <c r="DQ32" i="29"/>
  <c r="DP35" i="29"/>
  <c r="DP34" i="29"/>
  <c r="DP33" i="29"/>
  <c r="DP32" i="29"/>
  <c r="DO35" i="29"/>
  <c r="DO34" i="29"/>
  <c r="DO33" i="29"/>
  <c r="DO32" i="29"/>
  <c r="DN35" i="29"/>
  <c r="DN34" i="29"/>
  <c r="DN33" i="29"/>
  <c r="DN32" i="29"/>
  <c r="DM35" i="29"/>
  <c r="DM34" i="29"/>
  <c r="DM33" i="29"/>
  <c r="DM32" i="29"/>
  <c r="DL35" i="29"/>
  <c r="DL34" i="29"/>
  <c r="DL33" i="29"/>
  <c r="DL32" i="29"/>
  <c r="DK35" i="29"/>
  <c r="DK34" i="29"/>
  <c r="DK33" i="29"/>
  <c r="DK32" i="29"/>
  <c r="DJ35" i="29"/>
  <c r="DJ34" i="29"/>
  <c r="DJ33" i="29"/>
  <c r="DJ32" i="29"/>
  <c r="DI35" i="29"/>
  <c r="DI34" i="29"/>
  <c r="DI33" i="29"/>
  <c r="DI32" i="29"/>
  <c r="DH35" i="29"/>
  <c r="DH34" i="29"/>
  <c r="DH33" i="29"/>
  <c r="DH32" i="29"/>
  <c r="DG35" i="29"/>
  <c r="DG34" i="29"/>
  <c r="DG33" i="29"/>
  <c r="DG32" i="29"/>
  <c r="DF35" i="29"/>
  <c r="DF34" i="29"/>
  <c r="DF33" i="29"/>
  <c r="DF32" i="29"/>
  <c r="DE35" i="29"/>
  <c r="DE34" i="29"/>
  <c r="DE33" i="29"/>
  <c r="DE32" i="29"/>
  <c r="DD35" i="29"/>
  <c r="DD34" i="29"/>
  <c r="DD33" i="29"/>
  <c r="DD32" i="29"/>
  <c r="DC35" i="29"/>
  <c r="DC34" i="29"/>
  <c r="DC33" i="29"/>
  <c r="DC32" i="29"/>
  <c r="DB35" i="29"/>
  <c r="DB34" i="29"/>
  <c r="DB33" i="29"/>
  <c r="DB32" i="29"/>
  <c r="DA35" i="29"/>
  <c r="DA34" i="29"/>
  <c r="DA33" i="29"/>
  <c r="DA32" i="29"/>
  <c r="CZ35" i="29"/>
  <c r="CZ34" i="29"/>
  <c r="CZ33" i="29"/>
  <c r="CZ32" i="29"/>
  <c r="CY35" i="29"/>
  <c r="CY34" i="29"/>
  <c r="CY33" i="29"/>
  <c r="CY32" i="29"/>
  <c r="CX35" i="29"/>
  <c r="CX34" i="29"/>
  <c r="CX33" i="29"/>
  <c r="CX32" i="29"/>
  <c r="CW35" i="29"/>
  <c r="CW34" i="29"/>
  <c r="CW33" i="29"/>
  <c r="CW32" i="29"/>
  <c r="CV35" i="29"/>
  <c r="CV34" i="29"/>
  <c r="CV33" i="29"/>
  <c r="CV32" i="29"/>
  <c r="CU35" i="29"/>
  <c r="CU34" i="29"/>
  <c r="CU33" i="29"/>
  <c r="CU32" i="29"/>
  <c r="CT35" i="29"/>
  <c r="CT34" i="29"/>
  <c r="CT33" i="29"/>
  <c r="CT32" i="29"/>
  <c r="CS35" i="29"/>
  <c r="CS34" i="29"/>
  <c r="CS33" i="29"/>
  <c r="CS32" i="29"/>
  <c r="CR35" i="29"/>
  <c r="CR34" i="29"/>
  <c r="CR33" i="29"/>
  <c r="CR32" i="29"/>
  <c r="CQ35" i="29"/>
  <c r="CQ34" i="29"/>
  <c r="CQ33" i="29"/>
  <c r="CQ32" i="29"/>
  <c r="CP35" i="29"/>
  <c r="CP34" i="29"/>
  <c r="CP33" i="29"/>
  <c r="CP32" i="29"/>
  <c r="CO35" i="29"/>
  <c r="CO34" i="29"/>
  <c r="CO33" i="29"/>
  <c r="CO32" i="29"/>
  <c r="CN35" i="29"/>
  <c r="CN34" i="29"/>
  <c r="CN33" i="29"/>
  <c r="CN32" i="29"/>
  <c r="CM35" i="29"/>
  <c r="CM34" i="29"/>
  <c r="CM33" i="29"/>
  <c r="CM32" i="29"/>
  <c r="CL35" i="29"/>
  <c r="CL34" i="29"/>
  <c r="CL33" i="29"/>
  <c r="CL32" i="29"/>
  <c r="CK35" i="29"/>
  <c r="CK34" i="29"/>
  <c r="CK33" i="29"/>
  <c r="CK32" i="29"/>
  <c r="CJ35" i="29"/>
  <c r="CJ34" i="29"/>
  <c r="CJ33" i="29"/>
  <c r="CJ32" i="29"/>
  <c r="CI35" i="29"/>
  <c r="CI34" i="29"/>
  <c r="CI33" i="29"/>
  <c r="CI32" i="29"/>
  <c r="CH35" i="29"/>
  <c r="CH34" i="29"/>
  <c r="CH33" i="29"/>
  <c r="CH32" i="29"/>
  <c r="CG35" i="29"/>
  <c r="CG34" i="29"/>
  <c r="CG33" i="29"/>
  <c r="CG32" i="29"/>
  <c r="CF35" i="29"/>
  <c r="CF34" i="29"/>
  <c r="CF33" i="29"/>
  <c r="CF32" i="29"/>
  <c r="CE35" i="29"/>
  <c r="CE34" i="29"/>
  <c r="CE33" i="29"/>
  <c r="CE32" i="29"/>
  <c r="CD35" i="29"/>
  <c r="CD34" i="29"/>
  <c r="CD33" i="29"/>
  <c r="CD32" i="29"/>
  <c r="CC35" i="29"/>
  <c r="CC34" i="29"/>
  <c r="CC33" i="29"/>
  <c r="CC32" i="29"/>
  <c r="CB35" i="29"/>
  <c r="CB34" i="29"/>
  <c r="CB33" i="29"/>
  <c r="CB32" i="29"/>
  <c r="CA35" i="29"/>
  <c r="CA34" i="29"/>
  <c r="CA33" i="29"/>
  <c r="CA32" i="29"/>
  <c r="BZ35" i="29"/>
  <c r="BZ34" i="29"/>
  <c r="BZ33" i="29"/>
  <c r="BZ32" i="29"/>
  <c r="BY35" i="29"/>
  <c r="BY34" i="29"/>
  <c r="BY33" i="29"/>
  <c r="BY32" i="29"/>
  <c r="BX35" i="29"/>
  <c r="BX34" i="29"/>
  <c r="BX33" i="29"/>
  <c r="BX32" i="29"/>
  <c r="BW35" i="29"/>
  <c r="BW34" i="29"/>
  <c r="BW33" i="29"/>
  <c r="BW32" i="29"/>
  <c r="BV35" i="29"/>
  <c r="BV34" i="29"/>
  <c r="BV33" i="29"/>
  <c r="BV32" i="29"/>
  <c r="BU35" i="29"/>
  <c r="BU34" i="29"/>
  <c r="BU33" i="29"/>
  <c r="BU32" i="29"/>
  <c r="BT35" i="29"/>
  <c r="BT34" i="29"/>
  <c r="BT33" i="29"/>
  <c r="BT32" i="29"/>
  <c r="BS35" i="29"/>
  <c r="BS34" i="29"/>
  <c r="BS33" i="29"/>
  <c r="BS32" i="29"/>
  <c r="BR35" i="29"/>
  <c r="BR34" i="29"/>
  <c r="BR33" i="29"/>
  <c r="BR32" i="29"/>
  <c r="BQ35" i="29"/>
  <c r="BQ34" i="29"/>
  <c r="BQ33" i="29"/>
  <c r="BQ32" i="29"/>
  <c r="BP35" i="29"/>
  <c r="BP34" i="29"/>
  <c r="BP33" i="29"/>
  <c r="BP32" i="29"/>
  <c r="BO35" i="29"/>
  <c r="BO34" i="29"/>
  <c r="BO33" i="29"/>
  <c r="BO32" i="29"/>
  <c r="BN35" i="29"/>
  <c r="BN34" i="29"/>
  <c r="BN33" i="29"/>
  <c r="BN32" i="29"/>
  <c r="BM35" i="29"/>
  <c r="BM34" i="29"/>
  <c r="BM33" i="29"/>
  <c r="BM32" i="29"/>
  <c r="BL35" i="29"/>
  <c r="BL34" i="29"/>
  <c r="BL33" i="29"/>
  <c r="BL32" i="29"/>
  <c r="BK35" i="29"/>
  <c r="BK34" i="29"/>
  <c r="BK33" i="29"/>
  <c r="BK32" i="29"/>
  <c r="BJ35" i="29"/>
  <c r="BJ34" i="29"/>
  <c r="BJ33" i="29"/>
  <c r="BJ32" i="29"/>
  <c r="BI35" i="29"/>
  <c r="BI34" i="29"/>
  <c r="BI33" i="29"/>
  <c r="BI32" i="29"/>
  <c r="BH35" i="29"/>
  <c r="BH34" i="29"/>
  <c r="BH33" i="29"/>
  <c r="BH32" i="29"/>
  <c r="BG35" i="29"/>
  <c r="BG34" i="29"/>
  <c r="BG33" i="29"/>
  <c r="BG32" i="29"/>
  <c r="BF35" i="29"/>
  <c r="BF34" i="29"/>
  <c r="BF33" i="29"/>
  <c r="BF32" i="29"/>
  <c r="BE35" i="29"/>
  <c r="BE34" i="29"/>
  <c r="BE33" i="29"/>
  <c r="BE32" i="29"/>
  <c r="BD35" i="29"/>
  <c r="BD34" i="29"/>
  <c r="BD33" i="29"/>
  <c r="BD32" i="29"/>
  <c r="BC35" i="29"/>
  <c r="BC34" i="29"/>
  <c r="BC33" i="29"/>
  <c r="BC32" i="29"/>
  <c r="BB35" i="29"/>
  <c r="BB34" i="29"/>
  <c r="BB33" i="29"/>
  <c r="BB32" i="29"/>
  <c r="BA35" i="29"/>
  <c r="BA34" i="29"/>
  <c r="BA33" i="29"/>
  <c r="BA32" i="29"/>
  <c r="AZ35" i="29"/>
  <c r="AZ34" i="29"/>
  <c r="AZ33" i="29"/>
  <c r="AZ32" i="29"/>
  <c r="AY35" i="29"/>
  <c r="AY34" i="29"/>
  <c r="AY33" i="29"/>
  <c r="AY32" i="29"/>
  <c r="AX35" i="29"/>
  <c r="AX34" i="29"/>
  <c r="AX33" i="29"/>
  <c r="AX32" i="29"/>
  <c r="AW35" i="29"/>
  <c r="AW34" i="29"/>
  <c r="AW33" i="29"/>
  <c r="AW32" i="29"/>
  <c r="AV35" i="29"/>
  <c r="AV34" i="29"/>
  <c r="AV33" i="29"/>
  <c r="AV32" i="29"/>
  <c r="AU35" i="29"/>
  <c r="AU34" i="29"/>
  <c r="AU33" i="29"/>
  <c r="AU32" i="29"/>
  <c r="AT35" i="29"/>
  <c r="AT34" i="29"/>
  <c r="AT33" i="29"/>
  <c r="AT32" i="29"/>
  <c r="AS35" i="29"/>
  <c r="AS34" i="29"/>
  <c r="AS33" i="29"/>
  <c r="AS32" i="29"/>
  <c r="AR35" i="29"/>
  <c r="AR34" i="29"/>
  <c r="AR33" i="29"/>
  <c r="AR32" i="29"/>
  <c r="AQ35" i="29"/>
  <c r="AQ34" i="29"/>
  <c r="AQ33" i="29"/>
  <c r="AQ32" i="29"/>
  <c r="AP35" i="29"/>
  <c r="AP34" i="29"/>
  <c r="AP33" i="29"/>
  <c r="AP32" i="29"/>
  <c r="AO35" i="29"/>
  <c r="AO34" i="29"/>
  <c r="AO33" i="29"/>
  <c r="AO32" i="29"/>
  <c r="AN35" i="29"/>
  <c r="AN34" i="29"/>
  <c r="AN33" i="29"/>
  <c r="AN32" i="29"/>
  <c r="AM35" i="29"/>
  <c r="AM34" i="29"/>
  <c r="AM33" i="29"/>
  <c r="AM32" i="29"/>
  <c r="AL35" i="29"/>
  <c r="AL34" i="29"/>
  <c r="AL33" i="29"/>
  <c r="AL32" i="29"/>
  <c r="AK35" i="29"/>
  <c r="AK34" i="29"/>
  <c r="AK33" i="29"/>
  <c r="AK32" i="29"/>
  <c r="AJ35" i="29"/>
  <c r="AJ34" i="29"/>
  <c r="AJ33" i="29"/>
  <c r="AJ32" i="29"/>
  <c r="AI35" i="29"/>
  <c r="AI34" i="29"/>
  <c r="AI33" i="29"/>
  <c r="AI32" i="29"/>
  <c r="AH35" i="29"/>
  <c r="AH34" i="29"/>
  <c r="AH33" i="29"/>
  <c r="AH32" i="29"/>
  <c r="AG35" i="29"/>
  <c r="AG34" i="29"/>
  <c r="AG33" i="29"/>
  <c r="AG32" i="29"/>
  <c r="AF35" i="29"/>
  <c r="AF34" i="29"/>
  <c r="AF33" i="29"/>
  <c r="AF32" i="29"/>
  <c r="AE35" i="29"/>
  <c r="AE34" i="29"/>
  <c r="AE33" i="29"/>
  <c r="AE32" i="29"/>
  <c r="AD35" i="29"/>
  <c r="AD34" i="29"/>
  <c r="AD33" i="29"/>
  <c r="AD32" i="29"/>
  <c r="AC35" i="29"/>
  <c r="AC34" i="29"/>
  <c r="AC33" i="29"/>
  <c r="AC32" i="29"/>
  <c r="AB35" i="29"/>
  <c r="AB34" i="29"/>
  <c r="AB33" i="29"/>
  <c r="AB32" i="29"/>
  <c r="AA35" i="29"/>
  <c r="AA34" i="29"/>
  <c r="AA33" i="29"/>
  <c r="AA32" i="29"/>
  <c r="Z35" i="29"/>
  <c r="Z34" i="29"/>
  <c r="Z33" i="29"/>
  <c r="Z32" i="29"/>
  <c r="Y35" i="29"/>
  <c r="Y34" i="29"/>
  <c r="Y33" i="29"/>
  <c r="Y32" i="29"/>
  <c r="X35" i="29"/>
  <c r="X34" i="29"/>
  <c r="X33" i="29"/>
  <c r="X32" i="29"/>
  <c r="W35" i="29"/>
  <c r="W34" i="29"/>
  <c r="W33" i="29"/>
  <c r="W32" i="29"/>
  <c r="V35" i="29"/>
  <c r="V34" i="29"/>
  <c r="V33" i="29"/>
  <c r="V32" i="29"/>
  <c r="U35" i="29"/>
  <c r="U34" i="29"/>
  <c r="U33" i="29"/>
  <c r="U32" i="29"/>
  <c r="T35" i="29"/>
  <c r="T34" i="29"/>
  <c r="T33" i="29"/>
  <c r="T32" i="29"/>
  <c r="S35" i="29"/>
  <c r="S34" i="29"/>
  <c r="S33" i="29"/>
  <c r="S32" i="29"/>
  <c r="R35" i="29"/>
  <c r="R34" i="29"/>
  <c r="R33" i="29"/>
  <c r="R32" i="29"/>
  <c r="Q35" i="29"/>
  <c r="Q34" i="29"/>
  <c r="Q33" i="29"/>
  <c r="Q32" i="29"/>
  <c r="P35" i="29"/>
  <c r="P34" i="29"/>
  <c r="P33" i="29"/>
  <c r="P32" i="29"/>
  <c r="O35" i="29"/>
  <c r="O34" i="29"/>
  <c r="O33" i="29"/>
  <c r="O32" i="29"/>
  <c r="N35" i="29"/>
  <c r="N34" i="29"/>
  <c r="N33" i="29"/>
  <c r="N32" i="29"/>
  <c r="M35" i="29"/>
  <c r="M34" i="29"/>
  <c r="M33" i="29"/>
  <c r="M32" i="29"/>
  <c r="L35" i="29"/>
  <c r="L34" i="29"/>
  <c r="L33" i="29"/>
  <c r="L32" i="29"/>
  <c r="K35" i="29"/>
  <c r="K34" i="29"/>
  <c r="K33" i="29"/>
  <c r="K32" i="29"/>
  <c r="J35" i="29"/>
  <c r="J34" i="29"/>
  <c r="J33" i="29"/>
  <c r="J32" i="29"/>
  <c r="DY11" i="29"/>
  <c r="DX11" i="29"/>
  <c r="DW11" i="29"/>
  <c r="DV11" i="29"/>
  <c r="DU11" i="29"/>
  <c r="DT11" i="29"/>
  <c r="DS11" i="29"/>
  <c r="DR11" i="29"/>
  <c r="DQ11" i="29"/>
  <c r="DP11" i="29"/>
  <c r="DO11" i="29"/>
  <c r="DN11" i="29"/>
  <c r="DM11" i="29"/>
  <c r="DL11" i="29"/>
  <c r="DK11" i="29"/>
  <c r="DJ11" i="29"/>
  <c r="DI11" i="29"/>
  <c r="DH11" i="29"/>
  <c r="DG11" i="29"/>
  <c r="DF11" i="29"/>
  <c r="DE11" i="29"/>
  <c r="DD11" i="29"/>
  <c r="DC11" i="29"/>
  <c r="DB11" i="29"/>
  <c r="DA11" i="29"/>
  <c r="CZ11" i="29"/>
  <c r="CY11" i="29"/>
  <c r="CX11" i="29"/>
  <c r="CW11" i="29"/>
  <c r="CV11" i="29"/>
  <c r="CU11" i="29"/>
  <c r="CT11" i="29"/>
  <c r="CS11" i="29"/>
  <c r="CR11" i="29"/>
  <c r="CQ11" i="29"/>
  <c r="CP11" i="29"/>
  <c r="CO11" i="29"/>
  <c r="CN11" i="29"/>
  <c r="CM11" i="29"/>
  <c r="CL11" i="29"/>
  <c r="CK11" i="29"/>
  <c r="CJ11" i="29"/>
  <c r="CI11" i="29"/>
  <c r="CH11" i="29"/>
  <c r="CG11" i="29"/>
  <c r="CF11" i="29"/>
  <c r="CE11" i="29"/>
  <c r="CD11" i="29"/>
  <c r="CC11" i="29"/>
  <c r="CB11" i="29"/>
  <c r="CA11" i="29"/>
  <c r="BZ11" i="29"/>
  <c r="BY11" i="29"/>
  <c r="BX11" i="29"/>
  <c r="BW11" i="29"/>
  <c r="BV11" i="29"/>
  <c r="BU11" i="29"/>
  <c r="BT11" i="29"/>
  <c r="BS11" i="29"/>
  <c r="BR11" i="29"/>
  <c r="BQ11" i="29"/>
  <c r="BP11" i="29"/>
  <c r="BO11" i="29"/>
  <c r="BN11" i="29"/>
  <c r="BM11" i="29"/>
  <c r="BL11" i="29"/>
  <c r="BK11" i="29"/>
  <c r="BJ11" i="29"/>
  <c r="BI11" i="29"/>
  <c r="BH11" i="29"/>
  <c r="BG11" i="29"/>
  <c r="BF11" i="29"/>
  <c r="BE11" i="29"/>
  <c r="BD11" i="29"/>
  <c r="BC11" i="29"/>
  <c r="BB11" i="29"/>
  <c r="BA11" i="29"/>
  <c r="AZ11" i="29"/>
  <c r="AY11" i="29"/>
  <c r="AX11" i="29"/>
  <c r="AW11" i="29"/>
  <c r="AV11" i="29"/>
  <c r="AU11" i="29"/>
  <c r="AT11" i="29"/>
  <c r="AS11" i="29"/>
  <c r="AR11" i="29"/>
  <c r="AQ11" i="29"/>
  <c r="AP11" i="29"/>
  <c r="AO11" i="29"/>
  <c r="AN11" i="29"/>
  <c r="AM11" i="29"/>
  <c r="AL11" i="29"/>
  <c r="AK11" i="29"/>
  <c r="AJ11" i="29"/>
  <c r="AI11" i="29"/>
  <c r="AH11" i="29"/>
  <c r="AG11" i="29"/>
  <c r="AF11" i="29"/>
  <c r="AE11" i="29"/>
  <c r="AD11" i="29"/>
  <c r="AC11" i="29"/>
  <c r="AB11" i="29"/>
  <c r="AA11" i="29"/>
  <c r="Z11" i="29"/>
  <c r="Y11" i="29"/>
  <c r="X11" i="29"/>
  <c r="W11" i="29"/>
  <c r="V11" i="29"/>
  <c r="U11" i="29"/>
  <c r="T11" i="29"/>
  <c r="S11" i="29"/>
  <c r="R11" i="29"/>
  <c r="Q11" i="29"/>
  <c r="P11" i="29"/>
  <c r="O11" i="29"/>
  <c r="N11" i="29"/>
  <c r="M11" i="29"/>
  <c r="L11" i="29"/>
  <c r="K11" i="29"/>
  <c r="DY10" i="29"/>
  <c r="DY12" i="29" s="1"/>
  <c r="DX10" i="29"/>
  <c r="DX12" i="29" s="1"/>
  <c r="DW10" i="29"/>
  <c r="DW12" i="29" s="1"/>
  <c r="DV10" i="29"/>
  <c r="DV12" i="29" s="1"/>
  <c r="DU10" i="29"/>
  <c r="DU12" i="29" s="1"/>
  <c r="DT10" i="29"/>
  <c r="DS10" i="29"/>
  <c r="DR10" i="29"/>
  <c r="DQ10" i="29"/>
  <c r="DQ12" i="29" s="1"/>
  <c r="DP10" i="29"/>
  <c r="DP12" i="29" s="1"/>
  <c r="DO10" i="29"/>
  <c r="DO12" i="29" s="1"/>
  <c r="DN10" i="29"/>
  <c r="DN12" i="29" s="1"/>
  <c r="DM10" i="29"/>
  <c r="DM12" i="29" s="1"/>
  <c r="DL10" i="29"/>
  <c r="DK10" i="29"/>
  <c r="DK12" i="29" s="1"/>
  <c r="DJ10" i="29"/>
  <c r="DI10" i="29"/>
  <c r="DI12" i="29" s="1"/>
  <c r="DH10" i="29"/>
  <c r="DH12" i="29" s="1"/>
  <c r="DG10" i="29"/>
  <c r="DG12" i="29" s="1"/>
  <c r="DF10" i="29"/>
  <c r="DF12" i="29" s="1"/>
  <c r="DE10" i="29"/>
  <c r="DE12" i="29" s="1"/>
  <c r="DD10" i="29"/>
  <c r="DC10" i="29"/>
  <c r="DC12" i="29" s="1"/>
  <c r="DB10" i="29"/>
  <c r="DA10" i="29"/>
  <c r="DA12" i="29" s="1"/>
  <c r="CZ10" i="29"/>
  <c r="CZ12" i="29" s="1"/>
  <c r="CY10" i="29"/>
  <c r="CY12" i="29" s="1"/>
  <c r="CX10" i="29"/>
  <c r="CX12" i="29" s="1"/>
  <c r="CW10" i="29"/>
  <c r="CW12" i="29" s="1"/>
  <c r="CV10" i="29"/>
  <c r="CU10" i="29"/>
  <c r="CU12" i="29" s="1"/>
  <c r="CT10" i="29"/>
  <c r="CS10" i="29"/>
  <c r="CS12" i="29" s="1"/>
  <c r="CR10" i="29"/>
  <c r="CR12" i="29" s="1"/>
  <c r="CQ10" i="29"/>
  <c r="CQ12" i="29" s="1"/>
  <c r="CP10" i="29"/>
  <c r="CP12" i="29" s="1"/>
  <c r="CO10" i="29"/>
  <c r="CO12" i="29" s="1"/>
  <c r="CN10" i="29"/>
  <c r="CM10" i="29"/>
  <c r="CM12" i="29" s="1"/>
  <c r="CL10" i="29"/>
  <c r="CK10" i="29"/>
  <c r="CK12" i="29" s="1"/>
  <c r="CJ10" i="29"/>
  <c r="CJ12" i="29" s="1"/>
  <c r="CI10" i="29"/>
  <c r="CI12" i="29" s="1"/>
  <c r="CH10" i="29"/>
  <c r="CH12" i="29" s="1"/>
  <c r="CG10" i="29"/>
  <c r="CG12" i="29" s="1"/>
  <c r="CF10" i="29"/>
  <c r="CE10" i="29"/>
  <c r="CE12" i="29" s="1"/>
  <c r="CD10" i="29"/>
  <c r="CC10" i="29"/>
  <c r="CC12" i="29" s="1"/>
  <c r="CB10" i="29"/>
  <c r="CB12" i="29" s="1"/>
  <c r="CA10" i="29"/>
  <c r="CA12" i="29" s="1"/>
  <c r="BZ10" i="29"/>
  <c r="BZ12" i="29" s="1"/>
  <c r="BY10" i="29"/>
  <c r="BY12" i="29" s="1"/>
  <c r="BX10" i="29"/>
  <c r="BW10" i="29"/>
  <c r="BW12" i="29" s="1"/>
  <c r="BV10" i="29"/>
  <c r="BU10" i="29"/>
  <c r="BU12" i="29" s="1"/>
  <c r="BT10" i="29"/>
  <c r="BT12" i="29" s="1"/>
  <c r="BS10" i="29"/>
  <c r="BS12" i="29" s="1"/>
  <c r="BR10" i="29"/>
  <c r="BR12" i="29" s="1"/>
  <c r="BQ10" i="29"/>
  <c r="BQ12" i="29" s="1"/>
  <c r="BP10" i="29"/>
  <c r="BO10" i="29"/>
  <c r="BO12" i="29" s="1"/>
  <c r="BN10" i="29"/>
  <c r="BM10" i="29"/>
  <c r="BM12" i="29" s="1"/>
  <c r="BL10" i="29"/>
  <c r="BL12" i="29" s="1"/>
  <c r="BK10" i="29"/>
  <c r="BK12" i="29" s="1"/>
  <c r="BJ10" i="29"/>
  <c r="BJ12" i="29" s="1"/>
  <c r="BI10" i="29"/>
  <c r="BI12" i="29" s="1"/>
  <c r="BH10" i="29"/>
  <c r="BG10" i="29"/>
  <c r="BG12" i="29" s="1"/>
  <c r="BF10" i="29"/>
  <c r="BE10" i="29"/>
  <c r="BE12" i="29" s="1"/>
  <c r="BD10" i="29"/>
  <c r="BD12" i="29" s="1"/>
  <c r="BC10" i="29"/>
  <c r="BC12" i="29" s="1"/>
  <c r="BB10" i="29"/>
  <c r="BB12" i="29" s="1"/>
  <c r="BA10" i="29"/>
  <c r="BA12" i="29" s="1"/>
  <c r="AZ10" i="29"/>
  <c r="AY10" i="29"/>
  <c r="AY12" i="29" s="1"/>
  <c r="AX10" i="29"/>
  <c r="AW10" i="29"/>
  <c r="AW12" i="29" s="1"/>
  <c r="AV10" i="29"/>
  <c r="AV12" i="29" s="1"/>
  <c r="AU10" i="29"/>
  <c r="AU12" i="29" s="1"/>
  <c r="AT10" i="29"/>
  <c r="AT12" i="29" s="1"/>
  <c r="AS10" i="29"/>
  <c r="AS12" i="29" s="1"/>
  <c r="AR10" i="29"/>
  <c r="AQ10" i="29"/>
  <c r="AQ12" i="29" s="1"/>
  <c r="AP10" i="29"/>
  <c r="AO10" i="29"/>
  <c r="AO12" i="29" s="1"/>
  <c r="AN10" i="29"/>
  <c r="AN12" i="29" s="1"/>
  <c r="AM10" i="29"/>
  <c r="AM12" i="29" s="1"/>
  <c r="AL10" i="29"/>
  <c r="AL12" i="29" s="1"/>
  <c r="AK10" i="29"/>
  <c r="AK12" i="29" s="1"/>
  <c r="AJ10" i="29"/>
  <c r="AI10" i="29"/>
  <c r="AI12" i="29" s="1"/>
  <c r="AH10" i="29"/>
  <c r="AG10" i="29"/>
  <c r="AG12" i="29" s="1"/>
  <c r="AF10" i="29"/>
  <c r="AF12" i="29" s="1"/>
  <c r="AE10" i="29"/>
  <c r="AE12" i="29" s="1"/>
  <c r="AD10" i="29"/>
  <c r="AD12" i="29" s="1"/>
  <c r="AC10" i="29"/>
  <c r="AC12" i="29" s="1"/>
  <c r="AB10" i="29"/>
  <c r="AA10" i="29"/>
  <c r="AA12" i="29" s="1"/>
  <c r="Z10" i="29"/>
  <c r="Y10" i="29"/>
  <c r="Y12" i="29" s="1"/>
  <c r="X10" i="29"/>
  <c r="X12" i="29" s="1"/>
  <c r="W10" i="29"/>
  <c r="W12" i="29" s="1"/>
  <c r="V10" i="29"/>
  <c r="V12" i="29" s="1"/>
  <c r="U10" i="29"/>
  <c r="U12" i="29" s="1"/>
  <c r="U23" i="29" s="1"/>
  <c r="T10" i="29"/>
  <c r="S10" i="29"/>
  <c r="S12" i="29" s="1"/>
  <c r="S23" i="29" s="1"/>
  <c r="R10" i="29"/>
  <c r="Q10" i="29"/>
  <c r="Q12" i="29" s="1"/>
  <c r="Q23" i="29" s="1"/>
  <c r="P10" i="29"/>
  <c r="P12" i="29" s="1"/>
  <c r="P23" i="29" s="1"/>
  <c r="O10" i="29"/>
  <c r="O12" i="29" s="1"/>
  <c r="O23" i="29" s="1"/>
  <c r="N10" i="29"/>
  <c r="N12" i="29" s="1"/>
  <c r="N23" i="29" s="1"/>
  <c r="M10" i="29"/>
  <c r="M12" i="29" s="1"/>
  <c r="M23" i="29" s="1"/>
  <c r="L10" i="29"/>
  <c r="K10" i="29"/>
  <c r="K12" i="29" s="1"/>
  <c r="K23" i="29" s="1"/>
  <c r="DY51" i="22"/>
  <c r="DX51" i="22"/>
  <c r="DW51" i="22"/>
  <c r="DV51" i="22"/>
  <c r="DU51" i="22"/>
  <c r="DT51" i="22"/>
  <c r="DS51" i="22"/>
  <c r="DR51" i="22"/>
  <c r="DQ51" i="22"/>
  <c r="DP51" i="22"/>
  <c r="DO51" i="22"/>
  <c r="DN51" i="22"/>
  <c r="DM51" i="22"/>
  <c r="DL51" i="22"/>
  <c r="DK51" i="22"/>
  <c r="DJ51" i="22"/>
  <c r="DI51" i="22"/>
  <c r="DH51" i="22"/>
  <c r="DG51" i="22"/>
  <c r="DF51" i="22"/>
  <c r="DE51" i="22"/>
  <c r="DD51" i="22"/>
  <c r="DC51" i="22"/>
  <c r="DB51" i="22"/>
  <c r="DA51" i="22"/>
  <c r="CZ51" i="22"/>
  <c r="CY51" i="22"/>
  <c r="CX51" i="22"/>
  <c r="CW51" i="22"/>
  <c r="CV51" i="22"/>
  <c r="CU51" i="22"/>
  <c r="CT51" i="22"/>
  <c r="CS51" i="22"/>
  <c r="CR51" i="22"/>
  <c r="CQ51" i="22"/>
  <c r="CP51" i="22"/>
  <c r="CO51" i="22"/>
  <c r="CN51" i="22"/>
  <c r="CM51" i="22"/>
  <c r="CL51" i="22"/>
  <c r="CK51" i="22"/>
  <c r="CJ51" i="22"/>
  <c r="CI51" i="22"/>
  <c r="CH51" i="22"/>
  <c r="CG51" i="22"/>
  <c r="CF51" i="22"/>
  <c r="CE51" i="22"/>
  <c r="CD51" i="22"/>
  <c r="CC51" i="22"/>
  <c r="CB51" i="22"/>
  <c r="CA51" i="22"/>
  <c r="BZ51" i="22"/>
  <c r="BY51" i="22"/>
  <c r="BX51" i="22"/>
  <c r="BW51" i="22"/>
  <c r="BV51" i="22"/>
  <c r="BU51" i="22"/>
  <c r="BT51" i="22"/>
  <c r="BS51" i="22"/>
  <c r="BR51" i="22"/>
  <c r="BQ51" i="22"/>
  <c r="BP51" i="22"/>
  <c r="BO51" i="22"/>
  <c r="BN51" i="22"/>
  <c r="BM51" i="22"/>
  <c r="BL51" i="22"/>
  <c r="BK51" i="22"/>
  <c r="BJ51" i="22"/>
  <c r="BI51" i="22"/>
  <c r="BH51" i="22"/>
  <c r="BG51" i="22"/>
  <c r="BF51" i="22"/>
  <c r="BE51" i="22"/>
  <c r="BD51" i="22"/>
  <c r="BC51"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DY50" i="17"/>
  <c r="DX50" i="17"/>
  <c r="DW50" i="17"/>
  <c r="DV50" i="17"/>
  <c r="DU50" i="17"/>
  <c r="DT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DY66" i="18"/>
  <c r="DX66" i="18"/>
  <c r="DW66" i="18"/>
  <c r="DV66" i="18"/>
  <c r="DU66" i="18"/>
  <c r="DT66" i="18"/>
  <c r="DS66" i="18"/>
  <c r="DR66" i="18"/>
  <c r="DQ66" i="18"/>
  <c r="DP66" i="18"/>
  <c r="DO66" i="18"/>
  <c r="DN66" i="18"/>
  <c r="DM66" i="18"/>
  <c r="DL66" i="18"/>
  <c r="DK66" i="18"/>
  <c r="DJ66" i="18"/>
  <c r="DI66" i="18"/>
  <c r="DH66" i="18"/>
  <c r="DG66" i="18"/>
  <c r="DF66" i="18"/>
  <c r="DE66" i="18"/>
  <c r="DD66" i="18"/>
  <c r="DC66" i="18"/>
  <c r="DB66" i="18"/>
  <c r="DA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DY66" i="16"/>
  <c r="DX66" i="16"/>
  <c r="DW66" i="16"/>
  <c r="DV66" i="16"/>
  <c r="DU66" i="16"/>
  <c r="DT66" i="16"/>
  <c r="DS66" i="16"/>
  <c r="DR66" i="16"/>
  <c r="DQ66" i="16"/>
  <c r="DP66" i="16"/>
  <c r="DO66" i="16"/>
  <c r="DN66" i="16"/>
  <c r="DM66" i="16"/>
  <c r="DL66" i="16"/>
  <c r="DK66" i="16"/>
  <c r="DJ66" i="16"/>
  <c r="DI66" i="16"/>
  <c r="DH66" i="16"/>
  <c r="DG66" i="16"/>
  <c r="DF66" i="16"/>
  <c r="DE66" i="16"/>
  <c r="DD66" i="16"/>
  <c r="DC66" i="16"/>
  <c r="DB66" i="16"/>
  <c r="DA66" i="16"/>
  <c r="CZ66" i="16"/>
  <c r="CY66" i="16"/>
  <c r="CX66" i="16"/>
  <c r="CW66" i="16"/>
  <c r="CV66" i="16"/>
  <c r="CU66" i="16"/>
  <c r="CT66" i="16"/>
  <c r="CS66" i="16"/>
  <c r="CR66" i="16"/>
  <c r="CQ66" i="16"/>
  <c r="CP66" i="16"/>
  <c r="CO66" i="16"/>
  <c r="CN66" i="16"/>
  <c r="CM66" i="16"/>
  <c r="CL66" i="16"/>
  <c r="CK66" i="16"/>
  <c r="CJ66" i="16"/>
  <c r="CI66" i="16"/>
  <c r="CH66" i="16"/>
  <c r="CG66" i="16"/>
  <c r="CF66" i="16"/>
  <c r="CE66" i="16"/>
  <c r="CD66" i="16"/>
  <c r="CC66" i="16"/>
  <c r="CB66" i="16"/>
  <c r="CA66" i="16"/>
  <c r="BZ66" i="16"/>
  <c r="BY66" i="16"/>
  <c r="BX66" i="16"/>
  <c r="BW66" i="16"/>
  <c r="BV66" i="16"/>
  <c r="BU66" i="16"/>
  <c r="BT66" i="16"/>
  <c r="BS66" i="16"/>
  <c r="BR66" i="16"/>
  <c r="BQ66" i="16"/>
  <c r="BP66"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DY68" i="15"/>
  <c r="DX68" i="15"/>
  <c r="DW68" i="15"/>
  <c r="DV68" i="15"/>
  <c r="DU68" i="15"/>
  <c r="DT68" i="15"/>
  <c r="DS68" i="15"/>
  <c r="DR68" i="15"/>
  <c r="DQ68" i="15"/>
  <c r="DP68" i="15"/>
  <c r="DO68" i="15"/>
  <c r="DN68" i="15"/>
  <c r="DM68" i="15"/>
  <c r="DL68" i="15"/>
  <c r="DK68" i="15"/>
  <c r="DJ68" i="15"/>
  <c r="DI68" i="15"/>
  <c r="DH68" i="15"/>
  <c r="DG68" i="15"/>
  <c r="DF68" i="15"/>
  <c r="DE68" i="15"/>
  <c r="DD68" i="15"/>
  <c r="DC68" i="15"/>
  <c r="DB68" i="15"/>
  <c r="DA68" i="15"/>
  <c r="CZ68" i="15"/>
  <c r="CY68" i="15"/>
  <c r="CX68" i="15"/>
  <c r="CW68" i="15"/>
  <c r="CV68" i="15"/>
  <c r="CU68" i="15"/>
  <c r="CT68" i="15"/>
  <c r="CS68" i="15"/>
  <c r="CR68" i="15"/>
  <c r="CQ68" i="15"/>
  <c r="CP68" i="15"/>
  <c r="CO68" i="15"/>
  <c r="CN68" i="15"/>
  <c r="CM68" i="15"/>
  <c r="CL68" i="15"/>
  <c r="CK68" i="15"/>
  <c r="CJ68" i="15"/>
  <c r="CI68" i="15"/>
  <c r="CH68" i="15"/>
  <c r="CG68" i="15"/>
  <c r="CF68" i="15"/>
  <c r="CE68" i="15"/>
  <c r="CD68" i="15"/>
  <c r="CC68" i="15"/>
  <c r="CB68" i="15"/>
  <c r="CA68" i="15"/>
  <c r="BZ68" i="15"/>
  <c r="BY68" i="15"/>
  <c r="BX68" i="15"/>
  <c r="BW68" i="15"/>
  <c r="BV68" i="15"/>
  <c r="BU68" i="15"/>
  <c r="BT68" i="15"/>
  <c r="BS68" i="15"/>
  <c r="BR68" i="15"/>
  <c r="BQ68" i="15"/>
  <c r="BP68" i="15"/>
  <c r="BO68" i="15"/>
  <c r="BN68" i="15"/>
  <c r="BM68" i="15"/>
  <c r="BL68" i="15"/>
  <c r="BK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DS12" i="29" l="1"/>
  <c r="R12" i="29"/>
  <c r="R23" i="29" s="1"/>
  <c r="Z12" i="29"/>
  <c r="AH12" i="29"/>
  <c r="AP12" i="29"/>
  <c r="AX12" i="29"/>
  <c r="BF12" i="29"/>
  <c r="BN12" i="29"/>
  <c r="BV12" i="29"/>
  <c r="CD12" i="29"/>
  <c r="CL12" i="29"/>
  <c r="CT12" i="29"/>
  <c r="DB12" i="29"/>
  <c r="DJ12" i="29"/>
  <c r="DR12" i="29"/>
  <c r="L12" i="29"/>
  <c r="L23" i="29" s="1"/>
  <c r="L25" i="29" s="1"/>
  <c r="T12" i="29"/>
  <c r="T23" i="29" s="1"/>
  <c r="T37" i="29" s="1"/>
  <c r="AB12" i="29"/>
  <c r="AJ12" i="29"/>
  <c r="AR12" i="29"/>
  <c r="AZ12" i="29"/>
  <c r="BH12" i="29"/>
  <c r="BP12" i="29"/>
  <c r="BX12" i="29"/>
  <c r="CF12" i="29"/>
  <c r="CN12" i="29"/>
  <c r="CV12" i="29"/>
  <c r="DD12" i="29"/>
  <c r="DL12" i="29"/>
  <c r="DT12" i="29"/>
  <c r="N25" i="29"/>
  <c r="N37" i="29"/>
  <c r="O25" i="29"/>
  <c r="O37" i="29"/>
  <c r="P25" i="29"/>
  <c r="P37" i="29"/>
  <c r="Q25" i="29"/>
  <c r="Q37" i="29"/>
  <c r="R25" i="29"/>
  <c r="R37" i="29"/>
  <c r="K25" i="29"/>
  <c r="K37" i="29"/>
  <c r="S25" i="29"/>
  <c r="S37" i="29"/>
  <c r="M25" i="29"/>
  <c r="M37" i="29"/>
  <c r="U25" i="29"/>
  <c r="U37" i="29"/>
  <c r="T25" i="29" l="1"/>
  <c r="L37" i="29"/>
  <c r="L42" i="29" s="1"/>
  <c r="Q41" i="29"/>
  <c r="Q42" i="29"/>
  <c r="Q40" i="29"/>
  <c r="Q43" i="29"/>
  <c r="Q44" i="29"/>
  <c r="U43" i="29"/>
  <c r="U42" i="29"/>
  <c r="U44" i="29"/>
  <c r="U40" i="29"/>
  <c r="U41" i="29"/>
  <c r="P43" i="29"/>
  <c r="P42" i="29"/>
  <c r="P40" i="29"/>
  <c r="P41" i="29"/>
  <c r="P44" i="29"/>
  <c r="S41" i="29"/>
  <c r="S40" i="29"/>
  <c r="S42" i="29"/>
  <c r="S43" i="29"/>
  <c r="S44" i="29"/>
  <c r="M43" i="29"/>
  <c r="M41" i="29"/>
  <c r="M42" i="29"/>
  <c r="M44" i="29"/>
  <c r="M40" i="29"/>
  <c r="O41" i="29"/>
  <c r="O44" i="29"/>
  <c r="O40" i="29"/>
  <c r="O42" i="29"/>
  <c r="O43" i="29"/>
  <c r="K44" i="29"/>
  <c r="K42" i="29"/>
  <c r="K43" i="29"/>
  <c r="K41" i="29"/>
  <c r="K40" i="29"/>
  <c r="T41" i="29"/>
  <c r="T44" i="29"/>
  <c r="T43" i="29"/>
  <c r="T40" i="29"/>
  <c r="T42" i="29"/>
  <c r="N41" i="29"/>
  <c r="N40" i="29"/>
  <c r="N44" i="29"/>
  <c r="N43" i="29"/>
  <c r="N42" i="29"/>
  <c r="R44" i="29"/>
  <c r="R40" i="29"/>
  <c r="R42" i="29"/>
  <c r="R43" i="29"/>
  <c r="R41" i="29"/>
  <c r="L44" i="29" l="1"/>
  <c r="L41" i="29"/>
  <c r="L43" i="29"/>
  <c r="L40" i="29"/>
  <c r="AU55" i="29"/>
  <c r="K47" i="29"/>
  <c r="O51" i="29"/>
  <c r="AY59" i="29"/>
  <c r="BC58" i="29"/>
  <c r="S50" i="29"/>
  <c r="AZ58" i="29"/>
  <c r="P50" i="29"/>
  <c r="AV55" i="29"/>
  <c r="L47" i="29"/>
  <c r="AU56" i="29"/>
  <c r="K48" i="29"/>
  <c r="BC57" i="29"/>
  <c r="S49" i="29"/>
  <c r="BE56" i="29"/>
  <c r="U48" i="29"/>
  <c r="AV57" i="29"/>
  <c r="L49" i="29"/>
  <c r="R50" i="29"/>
  <c r="BB58" i="29"/>
  <c r="AW55" i="29"/>
  <c r="M47" i="29"/>
  <c r="S47" i="29"/>
  <c r="BC55" i="29"/>
  <c r="U47" i="29"/>
  <c r="BE55" i="29"/>
  <c r="L51" i="29"/>
  <c r="AV59" i="29"/>
  <c r="K50" i="29"/>
  <c r="AU58" i="29"/>
  <c r="K49" i="29"/>
  <c r="AU57" i="29"/>
  <c r="M51" i="29"/>
  <c r="AW59" i="29"/>
  <c r="BC56" i="29"/>
  <c r="S48" i="29"/>
  <c r="BE59" i="29"/>
  <c r="U51" i="29"/>
  <c r="BA59" i="29"/>
  <c r="Q51" i="29"/>
  <c r="O48" i="29"/>
  <c r="AY56" i="29"/>
  <c r="BB55" i="29"/>
  <c r="R47" i="29"/>
  <c r="AU59" i="29"/>
  <c r="K51" i="29"/>
  <c r="M49" i="29"/>
  <c r="AW57" i="29"/>
  <c r="P51" i="29"/>
  <c r="AZ59" i="29"/>
  <c r="U49" i="29"/>
  <c r="BE57" i="29"/>
  <c r="BA58" i="29"/>
  <c r="Q50" i="29"/>
  <c r="BB56" i="29"/>
  <c r="R48" i="29"/>
  <c r="BD57" i="29"/>
  <c r="T49" i="29"/>
  <c r="BD58" i="29"/>
  <c r="T50" i="29"/>
  <c r="AY58" i="29"/>
  <c r="O50" i="29"/>
  <c r="M48" i="29"/>
  <c r="AW56" i="29"/>
  <c r="AZ56" i="29"/>
  <c r="P48" i="29"/>
  <c r="U50" i="29"/>
  <c r="BE58" i="29"/>
  <c r="BA55" i="29"/>
  <c r="Q47" i="29"/>
  <c r="N47" i="29"/>
  <c r="AX55" i="29"/>
  <c r="R49" i="29"/>
  <c r="BB57" i="29"/>
  <c r="R51" i="29"/>
  <c r="BB59" i="29"/>
  <c r="AX57" i="29"/>
  <c r="N49" i="29"/>
  <c r="T51" i="29"/>
  <c r="BD59" i="29"/>
  <c r="AY57" i="29"/>
  <c r="O49" i="29"/>
  <c r="AW58" i="29"/>
  <c r="M50" i="29"/>
  <c r="AZ55" i="29"/>
  <c r="P47" i="29"/>
  <c r="L48" i="29"/>
  <c r="AV56" i="29"/>
  <c r="BA57" i="29"/>
  <c r="Q49" i="29"/>
  <c r="AX59" i="29"/>
  <c r="N51" i="29"/>
  <c r="AX56" i="29"/>
  <c r="N48" i="29"/>
  <c r="BD55" i="29"/>
  <c r="T47" i="29"/>
  <c r="AX58" i="29"/>
  <c r="N50" i="29"/>
  <c r="BD56" i="29"/>
  <c r="T48" i="29"/>
  <c r="AY55" i="29"/>
  <c r="O47" i="29"/>
  <c r="BC59" i="29"/>
  <c r="S51" i="29"/>
  <c r="AZ57" i="29"/>
  <c r="P49" i="29"/>
  <c r="AV58" i="29"/>
  <c r="L50" i="29"/>
  <c r="Q48" i="29"/>
  <c r="BA56" i="29"/>
  <c r="S10" i="22" l="1"/>
  <c r="S66" i="29"/>
  <c r="S88" i="29"/>
  <c r="T10" i="18"/>
  <c r="T10" i="21"/>
  <c r="T14" i="21" s="1"/>
  <c r="T84" i="29"/>
  <c r="T10" i="15"/>
  <c r="T14" i="15" s="1"/>
  <c r="T52" i="29"/>
  <c r="T48" i="19" s="1"/>
  <c r="T51" i="19" s="1"/>
  <c r="T56" i="19" s="1"/>
  <c r="T10" i="16"/>
  <c r="T62" i="29"/>
  <c r="R11" i="21"/>
  <c r="R11" i="18"/>
  <c r="R15" i="18" s="1"/>
  <c r="R11" i="15"/>
  <c r="R15" i="15" s="1"/>
  <c r="R63" i="29"/>
  <c r="R85" i="29"/>
  <c r="R11" i="16"/>
  <c r="R15" i="16" s="1"/>
  <c r="Q10" i="22"/>
  <c r="Q88" i="29"/>
  <c r="Q66" i="29"/>
  <c r="U11" i="18"/>
  <c r="U15" i="18" s="1"/>
  <c r="U63" i="29"/>
  <c r="U11" i="15"/>
  <c r="U15" i="15" s="1"/>
  <c r="U11" i="21"/>
  <c r="U11" i="16"/>
  <c r="U15" i="16" s="1"/>
  <c r="U85" i="29"/>
  <c r="P10" i="24"/>
  <c r="P87" i="29"/>
  <c r="P65" i="29"/>
  <c r="M10" i="17"/>
  <c r="M86" i="29"/>
  <c r="M64" i="29"/>
  <c r="K10" i="17"/>
  <c r="K64" i="29"/>
  <c r="K86" i="29"/>
  <c r="S10" i="21"/>
  <c r="S14" i="21" s="1"/>
  <c r="S62" i="29"/>
  <c r="S52" i="29"/>
  <c r="S48" i="19" s="1"/>
  <c r="S51" i="19" s="1"/>
  <c r="S56" i="19" s="1"/>
  <c r="S10" i="15"/>
  <c r="S14" i="15" s="1"/>
  <c r="S84" i="29"/>
  <c r="S10" i="18"/>
  <c r="S10" i="16"/>
  <c r="O10" i="21"/>
  <c r="O14" i="21" s="1"/>
  <c r="O84" i="29"/>
  <c r="O52" i="29"/>
  <c r="O48" i="19" s="1"/>
  <c r="O51" i="19" s="1"/>
  <c r="O56" i="19" s="1"/>
  <c r="O10" i="15"/>
  <c r="O14" i="15" s="1"/>
  <c r="O62" i="29"/>
  <c r="O10" i="18"/>
  <c r="O10" i="16"/>
  <c r="N10" i="17"/>
  <c r="N86" i="29"/>
  <c r="N64" i="29"/>
  <c r="Q10" i="16"/>
  <c r="Q10" i="21"/>
  <c r="Q14" i="21" s="1"/>
  <c r="Q62" i="29"/>
  <c r="Q84" i="29"/>
  <c r="Q10" i="18"/>
  <c r="Q52" i="29"/>
  <c r="Q48" i="19" s="1"/>
  <c r="Q51" i="19" s="1"/>
  <c r="Q56" i="19" s="1"/>
  <c r="Q10" i="15"/>
  <c r="Q14" i="15" s="1"/>
  <c r="O10" i="24"/>
  <c r="O65" i="29"/>
  <c r="O87" i="29"/>
  <c r="Q10" i="24"/>
  <c r="Q87" i="29"/>
  <c r="Q65" i="29"/>
  <c r="K10" i="22"/>
  <c r="K66" i="29"/>
  <c r="K88" i="29"/>
  <c r="U10" i="22"/>
  <c r="U66" i="29"/>
  <c r="U88" i="29"/>
  <c r="M10" i="18"/>
  <c r="M62" i="29"/>
  <c r="M10" i="15"/>
  <c r="M14" i="15" s="1"/>
  <c r="M52" i="29"/>
  <c r="M48" i="19" s="1"/>
  <c r="M51" i="19" s="1"/>
  <c r="M56" i="19" s="1"/>
  <c r="M10" i="16"/>
  <c r="M84" i="29"/>
  <c r="M10" i="21"/>
  <c r="M14" i="21" s="1"/>
  <c r="S10" i="17"/>
  <c r="S86" i="29"/>
  <c r="S64" i="29"/>
  <c r="S10" i="24"/>
  <c r="S87" i="29"/>
  <c r="S65" i="29"/>
  <c r="N10" i="18"/>
  <c r="N10" i="16"/>
  <c r="N62" i="29"/>
  <c r="N84" i="29"/>
  <c r="N10" i="21"/>
  <c r="N14" i="21" s="1"/>
  <c r="N10" i="15"/>
  <c r="N14" i="15" s="1"/>
  <c r="N52" i="29"/>
  <c r="N48" i="19" s="1"/>
  <c r="N51" i="19" s="1"/>
  <c r="N56" i="19" s="1"/>
  <c r="K10" i="24"/>
  <c r="K65" i="29"/>
  <c r="K87" i="29"/>
  <c r="P84" i="29"/>
  <c r="P10" i="18"/>
  <c r="P62" i="29"/>
  <c r="P10" i="15"/>
  <c r="P14" i="15" s="1"/>
  <c r="P10" i="16"/>
  <c r="P52" i="29"/>
  <c r="P48" i="19" s="1"/>
  <c r="P51" i="19" s="1"/>
  <c r="P56" i="19" s="1"/>
  <c r="P10" i="21"/>
  <c r="P14" i="21" s="1"/>
  <c r="L10" i="24"/>
  <c r="L87" i="29"/>
  <c r="L65" i="29"/>
  <c r="N10" i="22"/>
  <c r="N88" i="29"/>
  <c r="N66" i="29"/>
  <c r="T10" i="24"/>
  <c r="T87" i="29"/>
  <c r="T65" i="29"/>
  <c r="R10" i="16"/>
  <c r="R10" i="21"/>
  <c r="R14" i="21" s="1"/>
  <c r="R62" i="29"/>
  <c r="R10" i="15"/>
  <c r="R14" i="15" s="1"/>
  <c r="R84" i="29"/>
  <c r="R10" i="18"/>
  <c r="R52" i="29"/>
  <c r="R48" i="19" s="1"/>
  <c r="R51" i="19" s="1"/>
  <c r="R56" i="19" s="1"/>
  <c r="S85" i="29"/>
  <c r="S11" i="15"/>
  <c r="S15" i="15" s="1"/>
  <c r="S11" i="18"/>
  <c r="S15" i="18" s="1"/>
  <c r="S11" i="21"/>
  <c r="S11" i="16"/>
  <c r="S15" i="16" s="1"/>
  <c r="S63" i="29"/>
  <c r="K85" i="29"/>
  <c r="K63" i="29"/>
  <c r="K11" i="16"/>
  <c r="K15" i="16" s="1"/>
  <c r="K11" i="18"/>
  <c r="K15" i="18" s="1"/>
  <c r="K11" i="21"/>
  <c r="K11" i="15"/>
  <c r="K15" i="15" s="1"/>
  <c r="L11" i="18"/>
  <c r="L15" i="18" s="1"/>
  <c r="L85" i="29"/>
  <c r="L11" i="15"/>
  <c r="L15" i="15" s="1"/>
  <c r="L11" i="16"/>
  <c r="L15" i="16" s="1"/>
  <c r="L63" i="29"/>
  <c r="L11" i="21"/>
  <c r="R10" i="22"/>
  <c r="R88" i="29"/>
  <c r="R66" i="29"/>
  <c r="U10" i="24"/>
  <c r="U65" i="29"/>
  <c r="U87" i="29"/>
  <c r="U10" i="17"/>
  <c r="U64" i="29"/>
  <c r="U86" i="29"/>
  <c r="L10" i="22"/>
  <c r="L66" i="29"/>
  <c r="L88" i="29"/>
  <c r="R10" i="24"/>
  <c r="R65" i="29"/>
  <c r="R87" i="29"/>
  <c r="O10" i="22"/>
  <c r="O88" i="29"/>
  <c r="O66" i="29"/>
  <c r="T10" i="22"/>
  <c r="T88" i="29"/>
  <c r="T66" i="29"/>
  <c r="N63" i="29"/>
  <c r="N11" i="16"/>
  <c r="N15" i="16" s="1"/>
  <c r="N85" i="29"/>
  <c r="N11" i="18"/>
  <c r="N15" i="18" s="1"/>
  <c r="N11" i="15"/>
  <c r="N15" i="15" s="1"/>
  <c r="N11" i="21"/>
  <c r="M10" i="24"/>
  <c r="M65" i="29"/>
  <c r="M87" i="29"/>
  <c r="P10" i="17"/>
  <c r="P64" i="29"/>
  <c r="P86" i="29"/>
  <c r="N10" i="24"/>
  <c r="N87" i="29"/>
  <c r="N65" i="29"/>
  <c r="Q10" i="17"/>
  <c r="Q64" i="29"/>
  <c r="Q86" i="29"/>
  <c r="O10" i="17"/>
  <c r="O86" i="29"/>
  <c r="O64" i="29"/>
  <c r="P11" i="21"/>
  <c r="P63" i="29"/>
  <c r="P11" i="18"/>
  <c r="P15" i="18" s="1"/>
  <c r="P11" i="16"/>
  <c r="P15" i="16" s="1"/>
  <c r="P11" i="15"/>
  <c r="P15" i="15" s="1"/>
  <c r="P85" i="29"/>
  <c r="T10" i="17"/>
  <c r="T64" i="29"/>
  <c r="T86" i="29"/>
  <c r="L10" i="17"/>
  <c r="L86" i="29"/>
  <c r="L64" i="29"/>
  <c r="L10" i="21"/>
  <c r="L14" i="21" s="1"/>
  <c r="L10" i="16"/>
  <c r="L10" i="15"/>
  <c r="L14" i="15" s="1"/>
  <c r="L52" i="29"/>
  <c r="L48" i="19" s="1"/>
  <c r="L51" i="19" s="1"/>
  <c r="L56" i="19" s="1"/>
  <c r="L10" i="18"/>
  <c r="L62" i="29"/>
  <c r="L84" i="29"/>
  <c r="K84" i="29"/>
  <c r="K62" i="29"/>
  <c r="K10" i="15"/>
  <c r="K14" i="15" s="1"/>
  <c r="K10" i="21"/>
  <c r="K14" i="21" s="1"/>
  <c r="K10" i="18"/>
  <c r="K10" i="16"/>
  <c r="K52" i="29"/>
  <c r="K48" i="19" s="1"/>
  <c r="K51" i="19" s="1"/>
  <c r="M11" i="21"/>
  <c r="M85" i="29"/>
  <c r="M11" i="18"/>
  <c r="M15" i="18" s="1"/>
  <c r="M63" i="29"/>
  <c r="M11" i="15"/>
  <c r="M15" i="15" s="1"/>
  <c r="M11" i="16"/>
  <c r="M15" i="16" s="1"/>
  <c r="Q11" i="18"/>
  <c r="Q15" i="18" s="1"/>
  <c r="Q11" i="21"/>
  <c r="Q11" i="16"/>
  <c r="Q15" i="16" s="1"/>
  <c r="Q63" i="29"/>
  <c r="Q85" i="29"/>
  <c r="Q11" i="15"/>
  <c r="Q15" i="15" s="1"/>
  <c r="T11" i="16"/>
  <c r="T15" i="16" s="1"/>
  <c r="T11" i="18"/>
  <c r="T15" i="18" s="1"/>
  <c r="T63" i="29"/>
  <c r="T11" i="15"/>
  <c r="T15" i="15" s="1"/>
  <c r="T85" i="29"/>
  <c r="T11" i="21"/>
  <c r="R10" i="17"/>
  <c r="R86" i="29"/>
  <c r="R64" i="29"/>
  <c r="P10" i="22"/>
  <c r="P66" i="29"/>
  <c r="P88" i="29"/>
  <c r="O11" i="15"/>
  <c r="O15" i="15" s="1"/>
  <c r="O11" i="18"/>
  <c r="O15" i="18" s="1"/>
  <c r="O63" i="29"/>
  <c r="O11" i="21"/>
  <c r="O85" i="29"/>
  <c r="O11" i="16"/>
  <c r="O15" i="16" s="1"/>
  <c r="M10" i="22"/>
  <c r="M88" i="29"/>
  <c r="M66" i="29"/>
  <c r="U10" i="18"/>
  <c r="U10" i="15"/>
  <c r="U14" i="15" s="1"/>
  <c r="U52" i="29"/>
  <c r="U48" i="19" s="1"/>
  <c r="U51" i="19" s="1"/>
  <c r="U56" i="19" s="1"/>
  <c r="U84" i="29"/>
  <c r="U10" i="21"/>
  <c r="U14" i="21" s="1"/>
  <c r="U62" i="29"/>
  <c r="U10" i="16"/>
  <c r="K89" i="29" l="1"/>
  <c r="K91" i="29" s="1"/>
  <c r="U89" i="29"/>
  <c r="U91" i="29" s="1"/>
  <c r="L89" i="29"/>
  <c r="L91" i="29" s="1"/>
  <c r="U67" i="29"/>
  <c r="U28" i="21"/>
  <c r="U31" i="21" s="1"/>
  <c r="U39" i="21" s="1"/>
  <c r="U76" i="21" s="1"/>
  <c r="U77" i="21" s="1"/>
  <c r="U79" i="21" s="1"/>
  <c r="U84" i="21" s="1"/>
  <c r="U14" i="19" s="1"/>
  <c r="U33" i="19" s="1"/>
  <c r="U57" i="21"/>
  <c r="U60" i="21" s="1"/>
  <c r="O58" i="16"/>
  <c r="O60" i="16" s="1"/>
  <c r="O29" i="16"/>
  <c r="O32" i="16" s="1"/>
  <c r="O39" i="16" s="1"/>
  <c r="O75" i="16" s="1"/>
  <c r="O76" i="16" s="1"/>
  <c r="O78" i="16" s="1"/>
  <c r="O83" i="16" s="1"/>
  <c r="O12" i="19" s="1"/>
  <c r="O31" i="19" s="1"/>
  <c r="P20" i="22"/>
  <c r="P22" i="22" s="1"/>
  <c r="P28" i="22" s="1"/>
  <c r="P60" i="22" s="1"/>
  <c r="P61" i="22" s="1"/>
  <c r="P63" i="22" s="1"/>
  <c r="P68" i="22" s="1"/>
  <c r="P17" i="19" s="1"/>
  <c r="P43" i="22"/>
  <c r="P45" i="22" s="1"/>
  <c r="T58" i="18"/>
  <c r="T60" i="18" s="1"/>
  <c r="T29" i="18"/>
  <c r="T32" i="18" s="1"/>
  <c r="T39" i="18" s="1"/>
  <c r="T75" i="18" s="1"/>
  <c r="T76" i="18" s="1"/>
  <c r="T78" i="18" s="1"/>
  <c r="T83" i="18" s="1"/>
  <c r="T13" i="19" s="1"/>
  <c r="T32" i="19" s="1"/>
  <c r="M29" i="16"/>
  <c r="M32" i="16" s="1"/>
  <c r="M39" i="16" s="1"/>
  <c r="M75" i="16" s="1"/>
  <c r="M76" i="16" s="1"/>
  <c r="M78" i="16" s="1"/>
  <c r="M83" i="16" s="1"/>
  <c r="M12" i="19" s="1"/>
  <c r="M31" i="19" s="1"/>
  <c r="M58" i="16"/>
  <c r="M60" i="16" s="1"/>
  <c r="N20" i="24"/>
  <c r="N22" i="24" s="1"/>
  <c r="N28" i="24" s="1"/>
  <c r="N67" i="24" s="1"/>
  <c r="N68" i="24" s="1"/>
  <c r="N70" i="24" s="1"/>
  <c r="N75" i="24" s="1"/>
  <c r="N16" i="19" s="1"/>
  <c r="N43" i="24"/>
  <c r="N45" i="24" s="1"/>
  <c r="N29" i="15"/>
  <c r="N32" i="15" s="1"/>
  <c r="N59" i="15"/>
  <c r="L20" i="22"/>
  <c r="L22" i="22" s="1"/>
  <c r="L28" i="22" s="1"/>
  <c r="L60" i="22" s="1"/>
  <c r="L61" i="22" s="1"/>
  <c r="L63" i="22" s="1"/>
  <c r="L68" i="22" s="1"/>
  <c r="L17" i="19" s="1"/>
  <c r="L43" i="22"/>
  <c r="L45" i="22" s="1"/>
  <c r="K29" i="15"/>
  <c r="K32" i="15" s="1"/>
  <c r="K59" i="15"/>
  <c r="R67" i="29"/>
  <c r="N20" i="22"/>
  <c r="N22" i="22" s="1"/>
  <c r="N28" i="22" s="1"/>
  <c r="N60" i="22" s="1"/>
  <c r="N61" i="22" s="1"/>
  <c r="N63" i="22" s="1"/>
  <c r="N68" i="22" s="1"/>
  <c r="N17" i="19" s="1"/>
  <c r="N43" i="22"/>
  <c r="N45" i="22" s="1"/>
  <c r="P67" i="29"/>
  <c r="N28" i="21"/>
  <c r="N31" i="21" s="1"/>
  <c r="N39" i="21" s="1"/>
  <c r="N76" i="21" s="1"/>
  <c r="N77" i="21" s="1"/>
  <c r="N79" i="21" s="1"/>
  <c r="N84" i="21" s="1"/>
  <c r="N14" i="19" s="1"/>
  <c r="N33" i="19" s="1"/>
  <c r="N57" i="21"/>
  <c r="N60" i="21" s="1"/>
  <c r="M67" i="29"/>
  <c r="K20" i="17"/>
  <c r="K22" i="17" s="1"/>
  <c r="K28" i="17" s="1"/>
  <c r="K59" i="17" s="1"/>
  <c r="K60" i="17" s="1"/>
  <c r="K62" i="17" s="1"/>
  <c r="K43" i="17"/>
  <c r="K45" i="17" s="1"/>
  <c r="U58" i="16"/>
  <c r="U60" i="16" s="1"/>
  <c r="U29" i="16"/>
  <c r="U32" i="16" s="1"/>
  <c r="U39" i="16" s="1"/>
  <c r="U75" i="16" s="1"/>
  <c r="U76" i="16" s="1"/>
  <c r="U78" i="16" s="1"/>
  <c r="U83" i="16" s="1"/>
  <c r="U12" i="19" s="1"/>
  <c r="U31" i="19" s="1"/>
  <c r="R58" i="16"/>
  <c r="R60" i="16" s="1"/>
  <c r="R29" i="16"/>
  <c r="R32" i="16" s="1"/>
  <c r="R39" i="16" s="1"/>
  <c r="R75" i="16" s="1"/>
  <c r="R76" i="16" s="1"/>
  <c r="R78" i="16" s="1"/>
  <c r="R83" i="16" s="1"/>
  <c r="R12" i="19" s="1"/>
  <c r="R31" i="19" s="1"/>
  <c r="T58" i="16"/>
  <c r="T60" i="16" s="1"/>
  <c r="T29" i="16"/>
  <c r="T32" i="16" s="1"/>
  <c r="T39" i="16" s="1"/>
  <c r="T75" i="16" s="1"/>
  <c r="T76" i="16" s="1"/>
  <c r="T78" i="16" s="1"/>
  <c r="T83" i="16" s="1"/>
  <c r="T12" i="19" s="1"/>
  <c r="T31" i="19" s="1"/>
  <c r="M29" i="15"/>
  <c r="M32" i="15" s="1"/>
  <c r="M59" i="15"/>
  <c r="K28" i="21"/>
  <c r="K31" i="21" s="1"/>
  <c r="K39" i="21" s="1"/>
  <c r="K76" i="21" s="1"/>
  <c r="K77" i="21" s="1"/>
  <c r="K79" i="21" s="1"/>
  <c r="K57" i="21"/>
  <c r="K60" i="21" s="1"/>
  <c r="L28" i="15"/>
  <c r="L31" i="15" s="1"/>
  <c r="L58" i="15"/>
  <c r="T20" i="17"/>
  <c r="T22" i="17" s="1"/>
  <c r="T28" i="17" s="1"/>
  <c r="T59" i="17" s="1"/>
  <c r="T60" i="17" s="1"/>
  <c r="T62" i="17" s="1"/>
  <c r="T67" i="17" s="1"/>
  <c r="T15" i="19" s="1"/>
  <c r="T34" i="19" s="1"/>
  <c r="T43" i="17"/>
  <c r="T45" i="17" s="1"/>
  <c r="N29" i="18"/>
  <c r="N32" i="18" s="1"/>
  <c r="N39" i="18" s="1"/>
  <c r="N75" i="18" s="1"/>
  <c r="N76" i="18" s="1"/>
  <c r="N78" i="18" s="1"/>
  <c r="N83" i="18" s="1"/>
  <c r="N13" i="19" s="1"/>
  <c r="N32" i="19" s="1"/>
  <c r="N58" i="18"/>
  <c r="N60" i="18" s="1"/>
  <c r="R20" i="22"/>
  <c r="R22" i="22" s="1"/>
  <c r="R28" i="22" s="1"/>
  <c r="R60" i="22" s="1"/>
  <c r="R61" i="22" s="1"/>
  <c r="R63" i="22" s="1"/>
  <c r="R68" i="22" s="1"/>
  <c r="R17" i="19" s="1"/>
  <c r="R43" i="22"/>
  <c r="R45" i="22" s="1"/>
  <c r="S58" i="18"/>
  <c r="S60" i="18" s="1"/>
  <c r="S29" i="18"/>
  <c r="S32" i="18" s="1"/>
  <c r="S39" i="18" s="1"/>
  <c r="S75" i="18" s="1"/>
  <c r="S76" i="18" s="1"/>
  <c r="S78" i="18" s="1"/>
  <c r="S83" i="18" s="1"/>
  <c r="S13" i="19" s="1"/>
  <c r="S32" i="19" s="1"/>
  <c r="R28" i="21"/>
  <c r="R31" i="21" s="1"/>
  <c r="R39" i="21" s="1"/>
  <c r="R76" i="21" s="1"/>
  <c r="R77" i="21" s="1"/>
  <c r="R79" i="21" s="1"/>
  <c r="R84" i="21" s="1"/>
  <c r="R14" i="19" s="1"/>
  <c r="R33" i="19" s="1"/>
  <c r="R57" i="21"/>
  <c r="R60" i="21" s="1"/>
  <c r="N89" i="29"/>
  <c r="N91" i="29" s="1"/>
  <c r="Q89" i="29"/>
  <c r="Q91" i="29" s="1"/>
  <c r="S89" i="29"/>
  <c r="S91" i="29" s="1"/>
  <c r="T28" i="15"/>
  <c r="T31" i="15" s="1"/>
  <c r="T58" i="15"/>
  <c r="Q29" i="15"/>
  <c r="Q32" i="15" s="1"/>
  <c r="Q59" i="15"/>
  <c r="K28" i="15"/>
  <c r="K31" i="15" s="1"/>
  <c r="K39" i="15" s="1"/>
  <c r="K77" i="15" s="1"/>
  <c r="K58" i="15"/>
  <c r="K61" i="15" s="1"/>
  <c r="O20" i="17"/>
  <c r="O22" i="17" s="1"/>
  <c r="O28" i="17" s="1"/>
  <c r="O59" i="17" s="1"/>
  <c r="O60" i="17" s="1"/>
  <c r="O62" i="17" s="1"/>
  <c r="O67" i="17" s="1"/>
  <c r="O15" i="19" s="1"/>
  <c r="O34" i="19" s="1"/>
  <c r="O43" i="17"/>
  <c r="O45" i="17" s="1"/>
  <c r="O20" i="22"/>
  <c r="O22" i="22" s="1"/>
  <c r="O28" i="22" s="1"/>
  <c r="O60" i="22" s="1"/>
  <c r="O61" i="22" s="1"/>
  <c r="O63" i="22" s="1"/>
  <c r="O68" i="22" s="1"/>
  <c r="O17" i="19" s="1"/>
  <c r="O36" i="19" s="1"/>
  <c r="O43" i="22"/>
  <c r="O45" i="22" s="1"/>
  <c r="K29" i="18"/>
  <c r="K32" i="18" s="1"/>
  <c r="K39" i="18" s="1"/>
  <c r="K75" i="18" s="1"/>
  <c r="K76" i="18" s="1"/>
  <c r="K78" i="18" s="1"/>
  <c r="K58" i="18"/>
  <c r="K60" i="18" s="1"/>
  <c r="S29" i="15"/>
  <c r="S32" i="15" s="1"/>
  <c r="S59" i="15"/>
  <c r="P89" i="29"/>
  <c r="P91" i="29" s="1"/>
  <c r="N67" i="29"/>
  <c r="S20" i="17"/>
  <c r="S22" i="17" s="1"/>
  <c r="S28" i="17" s="1"/>
  <c r="S59" i="17" s="1"/>
  <c r="S60" i="17" s="1"/>
  <c r="S62" i="17" s="1"/>
  <c r="S67" i="17" s="1"/>
  <c r="S15" i="19" s="1"/>
  <c r="S34" i="19" s="1"/>
  <c r="S43" i="17"/>
  <c r="S45" i="17" s="1"/>
  <c r="Q20" i="24"/>
  <c r="Q22" i="24" s="1"/>
  <c r="Q28" i="24" s="1"/>
  <c r="Q67" i="24" s="1"/>
  <c r="Q68" i="24" s="1"/>
  <c r="Q70" i="24" s="1"/>
  <c r="Q75" i="24" s="1"/>
  <c r="Q16" i="19" s="1"/>
  <c r="Q43" i="24"/>
  <c r="Q45" i="24" s="1"/>
  <c r="Q67" i="29"/>
  <c r="O67" i="29"/>
  <c r="S28" i="15"/>
  <c r="S31" i="15" s="1"/>
  <c r="S58" i="15"/>
  <c r="U29" i="15"/>
  <c r="U32" i="15" s="1"/>
  <c r="U59" i="15"/>
  <c r="T89" i="29"/>
  <c r="T91" i="29" s="1"/>
  <c r="M29" i="18"/>
  <c r="M32" i="18" s="1"/>
  <c r="M39" i="18" s="1"/>
  <c r="M75" i="18" s="1"/>
  <c r="M76" i="18" s="1"/>
  <c r="M78" i="18" s="1"/>
  <c r="M83" i="18" s="1"/>
  <c r="M13" i="19" s="1"/>
  <c r="M32" i="19" s="1"/>
  <c r="M58" i="18"/>
  <c r="M60" i="18" s="1"/>
  <c r="L28" i="21"/>
  <c r="L31" i="21" s="1"/>
  <c r="L39" i="21" s="1"/>
  <c r="L76" i="21" s="1"/>
  <c r="L77" i="21" s="1"/>
  <c r="L79" i="21" s="1"/>
  <c r="L84" i="21" s="1"/>
  <c r="L14" i="19" s="1"/>
  <c r="L33" i="19" s="1"/>
  <c r="L57" i="21"/>
  <c r="L60" i="21" s="1"/>
  <c r="P29" i="15"/>
  <c r="P32" i="15" s="1"/>
  <c r="P59" i="15"/>
  <c r="P20" i="17"/>
  <c r="P22" i="17" s="1"/>
  <c r="P28" i="17" s="1"/>
  <c r="P59" i="17" s="1"/>
  <c r="P60" i="17" s="1"/>
  <c r="P62" i="17" s="1"/>
  <c r="P67" i="17" s="1"/>
  <c r="P15" i="19" s="1"/>
  <c r="P34" i="19" s="1"/>
  <c r="P43" i="17"/>
  <c r="P45" i="17" s="1"/>
  <c r="N29" i="16"/>
  <c r="N32" i="16" s="1"/>
  <c r="N39" i="16" s="1"/>
  <c r="N75" i="16" s="1"/>
  <c r="N76" i="16" s="1"/>
  <c r="N78" i="16" s="1"/>
  <c r="N83" i="16" s="1"/>
  <c r="N12" i="19" s="1"/>
  <c r="N31" i="19" s="1"/>
  <c r="N58" i="16"/>
  <c r="N60" i="16" s="1"/>
  <c r="U20" i="17"/>
  <c r="U22" i="17" s="1"/>
  <c r="U28" i="17" s="1"/>
  <c r="U59" i="17" s="1"/>
  <c r="U60" i="17" s="1"/>
  <c r="U62" i="17" s="1"/>
  <c r="U67" i="17" s="1"/>
  <c r="U15" i="19" s="1"/>
  <c r="U34" i="19" s="1"/>
  <c r="U43" i="17"/>
  <c r="U45" i="17" s="1"/>
  <c r="K29" i="16"/>
  <c r="K32" i="16" s="1"/>
  <c r="K39" i="16" s="1"/>
  <c r="K75" i="16" s="1"/>
  <c r="K76" i="16" s="1"/>
  <c r="K78" i="16" s="1"/>
  <c r="K58" i="16"/>
  <c r="K60" i="16" s="1"/>
  <c r="L20" i="24"/>
  <c r="L22" i="24" s="1"/>
  <c r="L28" i="24" s="1"/>
  <c r="L67" i="24" s="1"/>
  <c r="L68" i="24" s="1"/>
  <c r="L70" i="24" s="1"/>
  <c r="L75" i="24" s="1"/>
  <c r="L16" i="19" s="1"/>
  <c r="L43" i="24"/>
  <c r="L45" i="24" s="1"/>
  <c r="M28" i="21"/>
  <c r="M31" i="21" s="1"/>
  <c r="M39" i="21" s="1"/>
  <c r="M76" i="21" s="1"/>
  <c r="M77" i="21" s="1"/>
  <c r="M79" i="21" s="1"/>
  <c r="M84" i="21" s="1"/>
  <c r="M14" i="19" s="1"/>
  <c r="M33" i="19" s="1"/>
  <c r="M57" i="21"/>
  <c r="M60" i="21" s="1"/>
  <c r="Q28" i="21"/>
  <c r="Q31" i="21" s="1"/>
  <c r="Q39" i="21" s="1"/>
  <c r="Q76" i="21" s="1"/>
  <c r="Q77" i="21" s="1"/>
  <c r="Q79" i="21" s="1"/>
  <c r="Q84" i="21" s="1"/>
  <c r="Q14" i="19" s="1"/>
  <c r="Q33" i="19" s="1"/>
  <c r="Q57" i="21"/>
  <c r="Q60" i="21" s="1"/>
  <c r="O28" i="15"/>
  <c r="O31" i="15" s="1"/>
  <c r="O58" i="15"/>
  <c r="M20" i="17"/>
  <c r="M22" i="17" s="1"/>
  <c r="M28" i="17" s="1"/>
  <c r="M59" i="17" s="1"/>
  <c r="M60" i="17" s="1"/>
  <c r="M62" i="17" s="1"/>
  <c r="M67" i="17" s="1"/>
  <c r="M15" i="19" s="1"/>
  <c r="M34" i="19" s="1"/>
  <c r="M43" i="17"/>
  <c r="M45" i="17" s="1"/>
  <c r="R29" i="15"/>
  <c r="R32" i="15" s="1"/>
  <c r="R59" i="15"/>
  <c r="T28" i="21"/>
  <c r="T31" i="21" s="1"/>
  <c r="T39" i="21" s="1"/>
  <c r="T76" i="21" s="1"/>
  <c r="T77" i="21" s="1"/>
  <c r="T79" i="21" s="1"/>
  <c r="T84" i="21" s="1"/>
  <c r="T14" i="19" s="1"/>
  <c r="T33" i="19" s="1"/>
  <c r="T57" i="21"/>
  <c r="T60" i="21" s="1"/>
  <c r="O58" i="18"/>
  <c r="O60" i="18" s="1"/>
  <c r="O29" i="18"/>
  <c r="O32" i="18" s="1"/>
  <c r="O39" i="18" s="1"/>
  <c r="O75" i="18" s="1"/>
  <c r="O76" i="18" s="1"/>
  <c r="O78" i="18" s="1"/>
  <c r="O83" i="18" s="1"/>
  <c r="O13" i="19" s="1"/>
  <c r="O32" i="19" s="1"/>
  <c r="P58" i="16"/>
  <c r="P60" i="16" s="1"/>
  <c r="P29" i="16"/>
  <c r="P32" i="16" s="1"/>
  <c r="P39" i="16" s="1"/>
  <c r="P75" i="16" s="1"/>
  <c r="P76" i="16" s="1"/>
  <c r="P78" i="16" s="1"/>
  <c r="P83" i="16" s="1"/>
  <c r="P12" i="19" s="1"/>
  <c r="P31" i="19" s="1"/>
  <c r="L29" i="16"/>
  <c r="L32" i="16" s="1"/>
  <c r="L39" i="16" s="1"/>
  <c r="L75" i="16" s="1"/>
  <c r="L76" i="16" s="1"/>
  <c r="L78" i="16" s="1"/>
  <c r="L83" i="16" s="1"/>
  <c r="L12" i="19" s="1"/>
  <c r="L31" i="19" s="1"/>
  <c r="L58" i="16"/>
  <c r="L60" i="16" s="1"/>
  <c r="K67" i="29"/>
  <c r="P28" i="21"/>
  <c r="P31" i="21" s="1"/>
  <c r="P39" i="21" s="1"/>
  <c r="P76" i="21" s="1"/>
  <c r="P77" i="21" s="1"/>
  <c r="P79" i="21" s="1"/>
  <c r="P84" i="21" s="1"/>
  <c r="P14" i="19" s="1"/>
  <c r="P33" i="19" s="1"/>
  <c r="P57" i="21"/>
  <c r="P60" i="21" s="1"/>
  <c r="M89" i="29"/>
  <c r="M91" i="29" s="1"/>
  <c r="U20" i="22"/>
  <c r="U22" i="22" s="1"/>
  <c r="U28" i="22" s="1"/>
  <c r="U60" i="22" s="1"/>
  <c r="U61" i="22" s="1"/>
  <c r="U63" i="22" s="1"/>
  <c r="U68" i="22" s="1"/>
  <c r="U17" i="19" s="1"/>
  <c r="U43" i="22"/>
  <c r="U45" i="22" s="1"/>
  <c r="S67" i="29"/>
  <c r="U58" i="18"/>
  <c r="U60" i="18" s="1"/>
  <c r="U29" i="18"/>
  <c r="U32" i="18" s="1"/>
  <c r="U39" i="18" s="1"/>
  <c r="U75" i="18" s="1"/>
  <c r="U76" i="18" s="1"/>
  <c r="U78" i="18" s="1"/>
  <c r="U83" i="18" s="1"/>
  <c r="U13" i="19" s="1"/>
  <c r="U32" i="19" s="1"/>
  <c r="R58" i="18"/>
  <c r="R60" i="18" s="1"/>
  <c r="R29" i="18"/>
  <c r="R32" i="18" s="1"/>
  <c r="R39" i="18" s="1"/>
  <c r="R75" i="18" s="1"/>
  <c r="R76" i="18" s="1"/>
  <c r="R78" i="18" s="1"/>
  <c r="R83" i="18" s="1"/>
  <c r="R13" i="19" s="1"/>
  <c r="R32" i="19" s="1"/>
  <c r="R20" i="17"/>
  <c r="R22" i="17" s="1"/>
  <c r="R28" i="17" s="1"/>
  <c r="R59" i="17" s="1"/>
  <c r="R60" i="17" s="1"/>
  <c r="R62" i="17" s="1"/>
  <c r="R67" i="17" s="1"/>
  <c r="R15" i="19" s="1"/>
  <c r="R34" i="19" s="1"/>
  <c r="R43" i="17"/>
  <c r="R45" i="17" s="1"/>
  <c r="O29" i="15"/>
  <c r="O32" i="15" s="1"/>
  <c r="O59" i="15"/>
  <c r="Q58" i="16"/>
  <c r="Q60" i="16" s="1"/>
  <c r="Q29" i="16"/>
  <c r="Q32" i="16" s="1"/>
  <c r="Q39" i="16" s="1"/>
  <c r="Q75" i="16" s="1"/>
  <c r="Q76" i="16" s="1"/>
  <c r="Q78" i="16" s="1"/>
  <c r="Q83" i="16" s="1"/>
  <c r="Q12" i="19" s="1"/>
  <c r="Q31" i="19" s="1"/>
  <c r="P58" i="18"/>
  <c r="P60" i="18" s="1"/>
  <c r="P29" i="18"/>
  <c r="P32" i="18" s="1"/>
  <c r="P39" i="18" s="1"/>
  <c r="P75" i="18" s="1"/>
  <c r="P76" i="18" s="1"/>
  <c r="P78" i="18" s="1"/>
  <c r="P83" i="18" s="1"/>
  <c r="P13" i="19" s="1"/>
  <c r="P32" i="19" s="1"/>
  <c r="Q20" i="17"/>
  <c r="Q22" i="17" s="1"/>
  <c r="Q28" i="17" s="1"/>
  <c r="Q59" i="17" s="1"/>
  <c r="Q60" i="17" s="1"/>
  <c r="Q62" i="17" s="1"/>
  <c r="Q67" i="17" s="1"/>
  <c r="Q15" i="19" s="1"/>
  <c r="Q34" i="19" s="1"/>
  <c r="Q43" i="17"/>
  <c r="Q45" i="17" s="1"/>
  <c r="R20" i="24"/>
  <c r="R22" i="24" s="1"/>
  <c r="R28" i="24" s="1"/>
  <c r="R67" i="24" s="1"/>
  <c r="R68" i="24" s="1"/>
  <c r="R70" i="24" s="1"/>
  <c r="R75" i="24" s="1"/>
  <c r="R16" i="19" s="1"/>
  <c r="R43" i="24"/>
  <c r="R45" i="24" s="1"/>
  <c r="L29" i="15"/>
  <c r="L32" i="15" s="1"/>
  <c r="L59" i="15"/>
  <c r="T20" i="24"/>
  <c r="T22" i="24" s="1"/>
  <c r="T28" i="24" s="1"/>
  <c r="T67" i="24" s="1"/>
  <c r="T68" i="24" s="1"/>
  <c r="T70" i="24" s="1"/>
  <c r="T75" i="24" s="1"/>
  <c r="T16" i="19" s="1"/>
  <c r="T43" i="24"/>
  <c r="T45" i="24" s="1"/>
  <c r="K20" i="24"/>
  <c r="K22" i="24" s="1"/>
  <c r="K28" i="24" s="1"/>
  <c r="K67" i="24" s="1"/>
  <c r="K68" i="24" s="1"/>
  <c r="K70" i="24" s="1"/>
  <c r="K75" i="24" s="1"/>
  <c r="K43" i="24"/>
  <c r="K45" i="24" s="1"/>
  <c r="O20" i="24"/>
  <c r="O22" i="24" s="1"/>
  <c r="O28" i="24" s="1"/>
  <c r="O67" i="24" s="1"/>
  <c r="O68" i="24" s="1"/>
  <c r="O70" i="24" s="1"/>
  <c r="O75" i="24" s="1"/>
  <c r="O16" i="19" s="1"/>
  <c r="O43" i="24"/>
  <c r="O45" i="24" s="1"/>
  <c r="O89" i="29"/>
  <c r="O91" i="29" s="1"/>
  <c r="S28" i="21"/>
  <c r="S31" i="21" s="1"/>
  <c r="S39" i="21" s="1"/>
  <c r="S76" i="21" s="1"/>
  <c r="S77" i="21" s="1"/>
  <c r="S79" i="21" s="1"/>
  <c r="S84" i="21" s="1"/>
  <c r="S14" i="19" s="1"/>
  <c r="S33" i="19" s="1"/>
  <c r="S57" i="21"/>
  <c r="S60" i="21" s="1"/>
  <c r="U28" i="15"/>
  <c r="U31" i="15" s="1"/>
  <c r="U58" i="15"/>
  <c r="U61" i="15" s="1"/>
  <c r="T29" i="15"/>
  <c r="T32" i="15" s="1"/>
  <c r="T59" i="15"/>
  <c r="K56" i="19"/>
  <c r="J172" i="19" s="1"/>
  <c r="J170" i="19"/>
  <c r="J171" i="19"/>
  <c r="L67" i="29"/>
  <c r="L20" i="17"/>
  <c r="L22" i="17" s="1"/>
  <c r="L28" i="17" s="1"/>
  <c r="L59" i="17" s="1"/>
  <c r="L60" i="17" s="1"/>
  <c r="L62" i="17" s="1"/>
  <c r="L67" i="17" s="1"/>
  <c r="L15" i="19" s="1"/>
  <c r="L34" i="19" s="1"/>
  <c r="L43" i="17"/>
  <c r="L45" i="17" s="1"/>
  <c r="M20" i="24"/>
  <c r="M22" i="24" s="1"/>
  <c r="M28" i="24" s="1"/>
  <c r="M67" i="24" s="1"/>
  <c r="M68" i="24" s="1"/>
  <c r="M70" i="24" s="1"/>
  <c r="M75" i="24" s="1"/>
  <c r="M16" i="19" s="1"/>
  <c r="M43" i="24"/>
  <c r="M45" i="24" s="1"/>
  <c r="U20" i="24"/>
  <c r="U22" i="24" s="1"/>
  <c r="U28" i="24" s="1"/>
  <c r="U67" i="24" s="1"/>
  <c r="U68" i="24" s="1"/>
  <c r="U70" i="24" s="1"/>
  <c r="U43" i="24"/>
  <c r="U45" i="24" s="1"/>
  <c r="R89" i="29"/>
  <c r="R91" i="29" s="1"/>
  <c r="Q28" i="15"/>
  <c r="Q31" i="15" s="1"/>
  <c r="Q58" i="15"/>
  <c r="O28" i="21"/>
  <c r="O31" i="21" s="1"/>
  <c r="O39" i="21" s="1"/>
  <c r="O76" i="21" s="1"/>
  <c r="O77" i="21" s="1"/>
  <c r="O79" i="21" s="1"/>
  <c r="O84" i="21" s="1"/>
  <c r="O14" i="19" s="1"/>
  <c r="O33" i="19" s="1"/>
  <c r="O57" i="21"/>
  <c r="O60" i="21" s="1"/>
  <c r="P20" i="24"/>
  <c r="P22" i="24" s="1"/>
  <c r="P28" i="24" s="1"/>
  <c r="P67" i="24" s="1"/>
  <c r="P68" i="24" s="1"/>
  <c r="P70" i="24" s="1"/>
  <c r="P75" i="24" s="1"/>
  <c r="P16" i="19" s="1"/>
  <c r="P43" i="24"/>
  <c r="P45" i="24" s="1"/>
  <c r="T67" i="29"/>
  <c r="M20" i="22"/>
  <c r="M22" i="22" s="1"/>
  <c r="M28" i="22" s="1"/>
  <c r="M60" i="22" s="1"/>
  <c r="M61" i="22" s="1"/>
  <c r="M63" i="22" s="1"/>
  <c r="M68" i="22" s="1"/>
  <c r="M17" i="19" s="1"/>
  <c r="M43" i="22"/>
  <c r="M45" i="22" s="1"/>
  <c r="Q58" i="18"/>
  <c r="Q60" i="18" s="1"/>
  <c r="Q29" i="18"/>
  <c r="Q32" i="18" s="1"/>
  <c r="Q39" i="18" s="1"/>
  <c r="Q75" i="18" s="1"/>
  <c r="Q76" i="18" s="1"/>
  <c r="Q78" i="18" s="1"/>
  <c r="Q83" i="18" s="1"/>
  <c r="Q13" i="19" s="1"/>
  <c r="Q32" i="19" s="1"/>
  <c r="T20" i="22"/>
  <c r="T22" i="22" s="1"/>
  <c r="T28" i="22" s="1"/>
  <c r="T60" i="22" s="1"/>
  <c r="T61" i="22" s="1"/>
  <c r="T63" i="22" s="1"/>
  <c r="T68" i="22" s="1"/>
  <c r="T17" i="19" s="1"/>
  <c r="T43" i="22"/>
  <c r="T45" i="22" s="1"/>
  <c r="L29" i="18"/>
  <c r="L32" i="18" s="1"/>
  <c r="L39" i="18" s="1"/>
  <c r="L75" i="18" s="1"/>
  <c r="L76" i="18" s="1"/>
  <c r="L78" i="18" s="1"/>
  <c r="L83" i="18" s="1"/>
  <c r="L13" i="19" s="1"/>
  <c r="L32" i="19" s="1"/>
  <c r="L58" i="18"/>
  <c r="L60" i="18" s="1"/>
  <c r="S58" i="16"/>
  <c r="S60" i="16" s="1"/>
  <c r="S29" i="16"/>
  <c r="S32" i="16" s="1"/>
  <c r="S39" i="16" s="1"/>
  <c r="S75" i="16" s="1"/>
  <c r="S76" i="16" s="1"/>
  <c r="S78" i="16" s="1"/>
  <c r="S83" i="16" s="1"/>
  <c r="S12" i="19" s="1"/>
  <c r="S31" i="19" s="1"/>
  <c r="R28" i="15"/>
  <c r="R31" i="15" s="1"/>
  <c r="R58" i="15"/>
  <c r="P28" i="15"/>
  <c r="P31" i="15" s="1"/>
  <c r="P58" i="15"/>
  <c r="N28" i="15"/>
  <c r="N31" i="15" s="1"/>
  <c r="N58" i="15"/>
  <c r="N61" i="15" s="1"/>
  <c r="S20" i="24"/>
  <c r="S22" i="24" s="1"/>
  <c r="S28" i="24" s="1"/>
  <c r="S67" i="24" s="1"/>
  <c r="S68" i="24" s="1"/>
  <c r="S70" i="24" s="1"/>
  <c r="S75" i="24" s="1"/>
  <c r="S16" i="19" s="1"/>
  <c r="S43" i="24"/>
  <c r="S45" i="24" s="1"/>
  <c r="M28" i="15"/>
  <c r="M31" i="15" s="1"/>
  <c r="M58" i="15"/>
  <c r="M61" i="15" s="1"/>
  <c r="K20" i="22"/>
  <c r="K22" i="22" s="1"/>
  <c r="K28" i="22" s="1"/>
  <c r="K60" i="22" s="1"/>
  <c r="K61" i="22" s="1"/>
  <c r="K63" i="22" s="1"/>
  <c r="K43" i="22"/>
  <c r="K45" i="22" s="1"/>
  <c r="N20" i="17"/>
  <c r="N22" i="17" s="1"/>
  <c r="N28" i="17" s="1"/>
  <c r="N59" i="17" s="1"/>
  <c r="N60" i="17" s="1"/>
  <c r="N62" i="17" s="1"/>
  <c r="N67" i="17" s="1"/>
  <c r="N15" i="19" s="1"/>
  <c r="N34" i="19" s="1"/>
  <c r="N43" i="17"/>
  <c r="N45" i="17" s="1"/>
  <c r="Q20" i="22"/>
  <c r="Q22" i="22" s="1"/>
  <c r="Q28" i="22" s="1"/>
  <c r="Q60" i="22" s="1"/>
  <c r="Q61" i="22" s="1"/>
  <c r="Q63" i="22" s="1"/>
  <c r="Q68" i="22" s="1"/>
  <c r="Q17" i="19" s="1"/>
  <c r="Q36" i="19" s="1"/>
  <c r="Q43" i="22"/>
  <c r="Q45" i="22" s="1"/>
  <c r="S20" i="22"/>
  <c r="S22" i="22" s="1"/>
  <c r="S28" i="22" s="1"/>
  <c r="S60" i="22" s="1"/>
  <c r="S61" i="22" s="1"/>
  <c r="S63" i="22" s="1"/>
  <c r="S68" i="22" s="1"/>
  <c r="S17" i="19" s="1"/>
  <c r="S43" i="22"/>
  <c r="S45" i="22" s="1"/>
  <c r="P36" i="19" l="1"/>
  <c r="M39" i="15"/>
  <c r="M77" i="15" s="1"/>
  <c r="M89" i="15" s="1"/>
  <c r="Q39" i="15"/>
  <c r="Q77" i="15" s="1"/>
  <c r="R61" i="15"/>
  <c r="R36" i="19"/>
  <c r="N36" i="19"/>
  <c r="S39" i="15"/>
  <c r="S77" i="15" s="1"/>
  <c r="S78" i="15" s="1"/>
  <c r="S81" i="15" s="1"/>
  <c r="N35" i="19"/>
  <c r="N39" i="15"/>
  <c r="N77" i="15" s="1"/>
  <c r="N89" i="15" s="1"/>
  <c r="U39" i="15"/>
  <c r="U77" i="15" s="1"/>
  <c r="U78" i="15" s="1"/>
  <c r="U81" i="15" s="1"/>
  <c r="P61" i="15"/>
  <c r="P39" i="15"/>
  <c r="P77" i="15" s="1"/>
  <c r="P78" i="15" s="1"/>
  <c r="P81" i="15" s="1"/>
  <c r="M35" i="19"/>
  <c r="U36" i="19"/>
  <c r="O35" i="19"/>
  <c r="L36" i="19"/>
  <c r="L35" i="19"/>
  <c r="O61" i="15"/>
  <c r="S36" i="19"/>
  <c r="R39" i="15"/>
  <c r="R77" i="15" s="1"/>
  <c r="R89" i="15" s="1"/>
  <c r="Q61" i="15"/>
  <c r="O39" i="15"/>
  <c r="O77" i="15" s="1"/>
  <c r="O89" i="15" s="1"/>
  <c r="S61" i="15"/>
  <c r="K68" i="22"/>
  <c r="J74" i="22"/>
  <c r="O9" i="3" s="1"/>
  <c r="M36" i="19"/>
  <c r="R35" i="19"/>
  <c r="T39" i="15"/>
  <c r="T77" i="15" s="1"/>
  <c r="L61" i="15"/>
  <c r="J81" i="24"/>
  <c r="N9" i="3" s="1"/>
  <c r="U75" i="24"/>
  <c r="U16" i="19" s="1"/>
  <c r="K16" i="19"/>
  <c r="L39" i="15"/>
  <c r="L77" i="15" s="1"/>
  <c r="M78" i="15"/>
  <c r="M81" i="15" s="1"/>
  <c r="T36" i="19"/>
  <c r="K83" i="16"/>
  <c r="J89" i="16"/>
  <c r="J9" i="3" s="1"/>
  <c r="Q89" i="15"/>
  <c r="Q78" i="15"/>
  <c r="Q81" i="15" s="1"/>
  <c r="T35" i="19"/>
  <c r="Q35" i="19"/>
  <c r="K84" i="21"/>
  <c r="J90" i="21"/>
  <c r="L9" i="3" s="1"/>
  <c r="S35" i="19"/>
  <c r="K83" i="18"/>
  <c r="J89" i="18"/>
  <c r="K9" i="3" s="1"/>
  <c r="K78" i="15"/>
  <c r="K81" i="15" s="1"/>
  <c r="K89" i="15"/>
  <c r="S89" i="15"/>
  <c r="K67" i="17"/>
  <c r="J73" i="17"/>
  <c r="M9" i="3" s="1"/>
  <c r="P35" i="19"/>
  <c r="T61" i="15"/>
  <c r="N78" i="15" l="1"/>
  <c r="N81" i="15" s="1"/>
  <c r="N91" i="15" s="1"/>
  <c r="N11" i="19" s="1"/>
  <c r="O78" i="15"/>
  <c r="O81" i="15" s="1"/>
  <c r="O91" i="15" s="1"/>
  <c r="O11" i="19" s="1"/>
  <c r="O30" i="19" s="1"/>
  <c r="O38" i="19" s="1"/>
  <c r="O39" i="19" s="1"/>
  <c r="O44" i="19" s="1"/>
  <c r="J96" i="24"/>
  <c r="N24" i="3" s="1"/>
  <c r="P89" i="15"/>
  <c r="R78" i="15"/>
  <c r="R81" i="15" s="1"/>
  <c r="R91" i="15" s="1"/>
  <c r="R11" i="19" s="1"/>
  <c r="R30" i="19" s="1"/>
  <c r="R38" i="19" s="1"/>
  <c r="R39" i="19" s="1"/>
  <c r="R44" i="19" s="1"/>
  <c r="U89" i="15"/>
  <c r="U91" i="15" s="1"/>
  <c r="U11" i="19" s="1"/>
  <c r="U30" i="19" s="1"/>
  <c r="M91" i="15"/>
  <c r="M11" i="19" s="1"/>
  <c r="M30" i="19" s="1"/>
  <c r="M38" i="19" s="1"/>
  <c r="M39" i="19" s="1"/>
  <c r="M44" i="19" s="1"/>
  <c r="K91" i="15"/>
  <c r="K11" i="19" s="1"/>
  <c r="S91" i="15"/>
  <c r="S11" i="19" s="1"/>
  <c r="S30" i="19" s="1"/>
  <c r="S38" i="19" s="1"/>
  <c r="S39" i="19" s="1"/>
  <c r="S44" i="19" s="1"/>
  <c r="Q91" i="15"/>
  <c r="Q11" i="19" s="1"/>
  <c r="S19" i="19"/>
  <c r="S22" i="19" s="1"/>
  <c r="K14" i="19"/>
  <c r="J105" i="21"/>
  <c r="L24" i="3" s="1"/>
  <c r="K12" i="19"/>
  <c r="J104" i="16"/>
  <c r="J24" i="3" s="1"/>
  <c r="K35" i="19"/>
  <c r="J143" i="19"/>
  <c r="U35" i="19"/>
  <c r="K15" i="19"/>
  <c r="J88" i="17"/>
  <c r="M24" i="3" s="1"/>
  <c r="T78" i="15"/>
  <c r="T81" i="15" s="1"/>
  <c r="T89" i="15"/>
  <c r="P91" i="15"/>
  <c r="P11" i="19" s="1"/>
  <c r="N30" i="19"/>
  <c r="N38" i="19" s="1"/>
  <c r="N39" i="19" s="1"/>
  <c r="N44" i="19" s="1"/>
  <c r="N19" i="19"/>
  <c r="N22" i="19" s="1"/>
  <c r="K13" i="19"/>
  <c r="J104" i="18"/>
  <c r="K24" i="3" s="1"/>
  <c r="L89" i="15"/>
  <c r="L78" i="15"/>
  <c r="L81" i="15" s="1"/>
  <c r="K17" i="19"/>
  <c r="J89" i="22"/>
  <c r="O24" i="3" s="1"/>
  <c r="R19" i="19" l="1"/>
  <c r="R22" i="19" s="1"/>
  <c r="M19" i="19"/>
  <c r="M22" i="19" s="1"/>
  <c r="M60" i="19" s="1"/>
  <c r="J96" i="15"/>
  <c r="I9" i="3" s="1"/>
  <c r="U38" i="19"/>
  <c r="U39" i="19" s="1"/>
  <c r="U44" i="19" s="1"/>
  <c r="U19" i="19"/>
  <c r="U22" i="19" s="1"/>
  <c r="O19" i="19"/>
  <c r="O22" i="19" s="1"/>
  <c r="O60" i="19" s="1"/>
  <c r="Q30" i="19"/>
  <c r="Q38" i="19" s="1"/>
  <c r="Q39" i="19" s="1"/>
  <c r="Q44" i="19" s="1"/>
  <c r="Q19" i="19"/>
  <c r="Q22" i="19" s="1"/>
  <c r="K31" i="19"/>
  <c r="J157" i="19" s="1"/>
  <c r="J139" i="19"/>
  <c r="K30" i="19"/>
  <c r="K19" i="19"/>
  <c r="T91" i="15"/>
  <c r="T11" i="19" s="1"/>
  <c r="P30" i="19"/>
  <c r="P38" i="19" s="1"/>
  <c r="P39" i="19" s="1"/>
  <c r="P44" i="19" s="1"/>
  <c r="P19" i="19"/>
  <c r="P22" i="19" s="1"/>
  <c r="J144" i="19"/>
  <c r="K36" i="19"/>
  <c r="J162" i="19" s="1"/>
  <c r="L91" i="15"/>
  <c r="K32" i="19"/>
  <c r="J158" i="19" s="1"/>
  <c r="J140" i="19"/>
  <c r="R60" i="19"/>
  <c r="R62" i="19"/>
  <c r="R64" i="19"/>
  <c r="K33" i="19"/>
  <c r="J159" i="19" s="1"/>
  <c r="J141" i="19"/>
  <c r="N60" i="19"/>
  <c r="N62" i="19"/>
  <c r="N64" i="19"/>
  <c r="K34" i="19"/>
  <c r="J160" i="19" s="1"/>
  <c r="J142" i="19"/>
  <c r="S64" i="19"/>
  <c r="S62" i="19"/>
  <c r="S60" i="19"/>
  <c r="S65" i="19" s="1"/>
  <c r="S67" i="19" s="1"/>
  <c r="S69" i="19" s="1"/>
  <c r="U64" i="19"/>
  <c r="U60" i="19"/>
  <c r="U62" i="19"/>
  <c r="O62" i="19" l="1"/>
  <c r="O64" i="19"/>
  <c r="M62" i="19"/>
  <c r="M64" i="19"/>
  <c r="Q62" i="19"/>
  <c r="Q60" i="19"/>
  <c r="Q64" i="19"/>
  <c r="O65" i="19"/>
  <c r="O67" i="19" s="1"/>
  <c r="O69" i="19" s="1"/>
  <c r="O85" i="19" s="1"/>
  <c r="P64" i="19"/>
  <c r="P62" i="19"/>
  <c r="P60" i="19"/>
  <c r="K22" i="19"/>
  <c r="S70" i="19"/>
  <c r="S85" i="19"/>
  <c r="S88" i="19" s="1"/>
  <c r="R65" i="19"/>
  <c r="R67" i="19" s="1"/>
  <c r="R69" i="19" s="1"/>
  <c r="T30" i="19"/>
  <c r="T38" i="19" s="1"/>
  <c r="T39" i="19" s="1"/>
  <c r="T44" i="19" s="1"/>
  <c r="T19" i="19"/>
  <c r="T22" i="19" s="1"/>
  <c r="U65" i="19"/>
  <c r="U67" i="19" s="1"/>
  <c r="U69" i="19" s="1"/>
  <c r="N65" i="19"/>
  <c r="N67" i="19" s="1"/>
  <c r="N69" i="19" s="1"/>
  <c r="L11" i="19"/>
  <c r="J138" i="19" s="1"/>
  <c r="J111" i="15"/>
  <c r="I24" i="3" s="1"/>
  <c r="K38" i="19"/>
  <c r="M65" i="19"/>
  <c r="M67" i="19" s="1"/>
  <c r="M69" i="19" s="1"/>
  <c r="O70" i="19" l="1"/>
  <c r="Q65" i="19"/>
  <c r="Q67" i="19" s="1"/>
  <c r="Q69" i="19" s="1"/>
  <c r="P65" i="19"/>
  <c r="P67" i="19" s="1"/>
  <c r="P69" i="19" s="1"/>
  <c r="K60" i="19"/>
  <c r="K64" i="19"/>
  <c r="K62" i="19"/>
  <c r="P70" i="19"/>
  <c r="P85" i="19"/>
  <c r="T60" i="19"/>
  <c r="T64" i="19"/>
  <c r="T62" i="19"/>
  <c r="K39" i="19"/>
  <c r="R85" i="19"/>
  <c r="R88" i="19" s="1"/>
  <c r="R70" i="19"/>
  <c r="M70" i="19"/>
  <c r="M85" i="19"/>
  <c r="M88" i="19" s="1"/>
  <c r="M90" i="19" s="1"/>
  <c r="M92" i="19" s="1"/>
  <c r="L30" i="19"/>
  <c r="L19" i="19"/>
  <c r="S90" i="19"/>
  <c r="S92" i="19" s="1"/>
  <c r="U70" i="19"/>
  <c r="U85" i="19"/>
  <c r="N70" i="19"/>
  <c r="N85" i="19"/>
  <c r="N88" i="19" s="1"/>
  <c r="N90" i="19" s="1"/>
  <c r="N92" i="19" s="1"/>
  <c r="O88" i="19"/>
  <c r="O90" i="19" s="1"/>
  <c r="O92" i="19" s="1"/>
  <c r="Q70" i="19" l="1"/>
  <c r="Q85" i="19"/>
  <c r="T65" i="19"/>
  <c r="T67" i="19" s="1"/>
  <c r="T69" i="19" s="1"/>
  <c r="T70" i="19" s="1"/>
  <c r="S53" i="26"/>
  <c r="S52" i="26" s="1"/>
  <c r="S69" i="26" s="1"/>
  <c r="S98" i="19"/>
  <c r="S100" i="19" s="1"/>
  <c r="S38" i="26"/>
  <c r="R90" i="19"/>
  <c r="R92" i="19" s="1"/>
  <c r="K44" i="19"/>
  <c r="O53" i="26"/>
  <c r="O52" i="26" s="1"/>
  <c r="O69" i="26" s="1"/>
  <c r="O98" i="19"/>
  <c r="O100" i="19" s="1"/>
  <c r="O38" i="26"/>
  <c r="L38" i="19"/>
  <c r="J156" i="19"/>
  <c r="M53" i="26"/>
  <c r="M52" i="26" s="1"/>
  <c r="M69" i="26" s="1"/>
  <c r="M98" i="19"/>
  <c r="M100" i="19" s="1"/>
  <c r="M38" i="26"/>
  <c r="P88" i="19"/>
  <c r="P90" i="19" s="1"/>
  <c r="P92" i="19" s="1"/>
  <c r="U88" i="19"/>
  <c r="U90" i="19" s="1"/>
  <c r="U92" i="19" s="1"/>
  <c r="N98" i="19"/>
  <c r="N100" i="19" s="1"/>
  <c r="N53" i="26"/>
  <c r="N52" i="26" s="1"/>
  <c r="N69" i="26" s="1"/>
  <c r="N38" i="26"/>
  <c r="L22" i="19"/>
  <c r="J145" i="19"/>
  <c r="K65" i="19"/>
  <c r="T85" i="19" l="1"/>
  <c r="K67" i="19"/>
  <c r="Q88" i="19"/>
  <c r="Q90" i="19"/>
  <c r="Q92" i="19" s="1"/>
  <c r="R53" i="26"/>
  <c r="R52" i="26" s="1"/>
  <c r="R69" i="26" s="1"/>
  <c r="R98" i="19"/>
  <c r="R100" i="19" s="1"/>
  <c r="R38" i="26"/>
  <c r="U98" i="19"/>
  <c r="U100" i="19" s="1"/>
  <c r="U53" i="26"/>
  <c r="U52" i="26" s="1"/>
  <c r="U69" i="26" s="1"/>
  <c r="U38" i="26"/>
  <c r="K69" i="19"/>
  <c r="L39" i="19"/>
  <c r="J163" i="19"/>
  <c r="L60" i="19"/>
  <c r="L62" i="19"/>
  <c r="L64" i="19"/>
  <c r="J148" i="19"/>
  <c r="S117" i="19"/>
  <c r="S10" i="26"/>
  <c r="S15" i="29"/>
  <c r="P53" i="26"/>
  <c r="P52" i="26" s="1"/>
  <c r="P69" i="26" s="1"/>
  <c r="P98" i="19"/>
  <c r="P100" i="19" s="1"/>
  <c r="P38" i="26"/>
  <c r="O10" i="26"/>
  <c r="O117" i="19"/>
  <c r="O15" i="29"/>
  <c r="M117" i="19"/>
  <c r="M10" i="26"/>
  <c r="M15" i="29"/>
  <c r="T88" i="19"/>
  <c r="T90" i="19" s="1"/>
  <c r="T92" i="19" s="1"/>
  <c r="N117" i="19"/>
  <c r="N15" i="29"/>
  <c r="N10" i="26"/>
  <c r="Q38" i="26" l="1"/>
  <c r="Q53" i="26"/>
  <c r="Q52" i="26" s="1"/>
  <c r="Q69" i="26" s="1"/>
  <c r="Q98" i="19"/>
  <c r="Q100" i="19" s="1"/>
  <c r="T98" i="19"/>
  <c r="T100" i="19" s="1"/>
  <c r="T53" i="26"/>
  <c r="T52" i="26" s="1"/>
  <c r="T69" i="26" s="1"/>
  <c r="T38" i="26"/>
  <c r="K70" i="19"/>
  <c r="K85" i="19"/>
  <c r="M36" i="26"/>
  <c r="M13" i="26"/>
  <c r="S36" i="26"/>
  <c r="S13" i="26"/>
  <c r="N36" i="26"/>
  <c r="N13" i="26"/>
  <c r="L65" i="19"/>
  <c r="U10" i="26"/>
  <c r="U117" i="19"/>
  <c r="U15" i="29"/>
  <c r="O36" i="26"/>
  <c r="O13" i="26"/>
  <c r="L44" i="19"/>
  <c r="J164" i="19"/>
  <c r="R15" i="29"/>
  <c r="R117" i="19"/>
  <c r="R10" i="26"/>
  <c r="P10" i="26"/>
  <c r="P15" i="29"/>
  <c r="P117" i="19"/>
  <c r="Q15" i="29" l="1"/>
  <c r="Q10" i="26"/>
  <c r="Q117" i="19"/>
  <c r="M42" i="26"/>
  <c r="M14" i="26"/>
  <c r="M121" i="19"/>
  <c r="M122" i="19" s="1"/>
  <c r="M125" i="19" s="1"/>
  <c r="N42" i="26"/>
  <c r="N121" i="19"/>
  <c r="N122" i="19" s="1"/>
  <c r="N125" i="19" s="1"/>
  <c r="N14" i="26"/>
  <c r="K88" i="19"/>
  <c r="K90" i="19" s="1"/>
  <c r="U36" i="26"/>
  <c r="U13" i="26"/>
  <c r="L67" i="19"/>
  <c r="J178" i="19"/>
  <c r="S42" i="26"/>
  <c r="S14" i="26"/>
  <c r="S121" i="19"/>
  <c r="S122" i="19" s="1"/>
  <c r="S125" i="19" s="1"/>
  <c r="O42" i="26"/>
  <c r="O121" i="19"/>
  <c r="O122" i="19" s="1"/>
  <c r="O125" i="19" s="1"/>
  <c r="O14" i="26"/>
  <c r="P36" i="26"/>
  <c r="P13" i="26"/>
  <c r="R36" i="26"/>
  <c r="R13" i="26"/>
  <c r="T117" i="19"/>
  <c r="T15" i="29"/>
  <c r="T10" i="26"/>
  <c r="Q36" i="26" l="1"/>
  <c r="Q13" i="26"/>
  <c r="K92" i="19"/>
  <c r="J180" i="19"/>
  <c r="I39" i="3" s="1"/>
  <c r="L69" i="19"/>
  <c r="P42" i="26"/>
  <c r="P121" i="19"/>
  <c r="P122" i="19" s="1"/>
  <c r="P125" i="19" s="1"/>
  <c r="P14" i="26"/>
  <c r="T36" i="26"/>
  <c r="T13" i="26"/>
  <c r="U42" i="26"/>
  <c r="U121" i="19"/>
  <c r="U122" i="19" s="1"/>
  <c r="U125" i="19" s="1"/>
  <c r="U14" i="26"/>
  <c r="R42" i="26"/>
  <c r="R121" i="19"/>
  <c r="R122" i="19" s="1"/>
  <c r="R125" i="19" s="1"/>
  <c r="R14" i="26"/>
  <c r="Q42" i="26" l="1"/>
  <c r="Q121" i="19"/>
  <c r="Q122" i="19" s="1"/>
  <c r="Q125" i="19" s="1"/>
  <c r="Q14" i="26"/>
  <c r="L85" i="19"/>
  <c r="L70" i="19"/>
  <c r="J182" i="19"/>
  <c r="T42" i="26"/>
  <c r="T14" i="26"/>
  <c r="T121" i="19"/>
  <c r="T122" i="19" s="1"/>
  <c r="T125" i="19" s="1"/>
  <c r="K98" i="19"/>
  <c r="K53" i="26"/>
  <c r="K38" i="26"/>
  <c r="K69" i="26" l="1"/>
  <c r="K70" i="26" s="1"/>
  <c r="K100" i="19"/>
  <c r="L88" i="19"/>
  <c r="L90" i="19" s="1"/>
  <c r="J195" i="19" s="1"/>
  <c r="L92" i="19" l="1"/>
  <c r="J194" i="19"/>
  <c r="K117" i="19"/>
  <c r="K15" i="29"/>
  <c r="K10" i="26"/>
  <c r="K36" i="26" l="1"/>
  <c r="K15" i="26"/>
  <c r="L9" i="26" s="1"/>
  <c r="K13" i="26"/>
  <c r="L98" i="19"/>
  <c r="L53" i="26"/>
  <c r="L52" i="26" s="1"/>
  <c r="L38" i="26"/>
  <c r="J197" i="19"/>
  <c r="J76" i="26" s="1"/>
  <c r="J91" i="26" l="1"/>
  <c r="J107" i="26" s="1"/>
  <c r="J93" i="26"/>
  <c r="J90" i="26"/>
  <c r="J89" i="26"/>
  <c r="K42" i="26"/>
  <c r="K121" i="19"/>
  <c r="K14" i="26"/>
  <c r="J102" i="26"/>
  <c r="L69" i="26"/>
  <c r="L70" i="26" s="1"/>
  <c r="M70" i="26" s="1"/>
  <c r="N70" i="26" s="1"/>
  <c r="O70" i="26" s="1"/>
  <c r="P70" i="26" s="1"/>
  <c r="Q70" i="26" s="1"/>
  <c r="R70" i="26" s="1"/>
  <c r="S70" i="26" s="1"/>
  <c r="T70" i="26" s="1"/>
  <c r="U70" i="26" s="1"/>
  <c r="L56" i="26"/>
  <c r="M56" i="26" s="1"/>
  <c r="N56" i="26" s="1"/>
  <c r="O56" i="26" s="1"/>
  <c r="P56" i="26" s="1"/>
  <c r="Q56" i="26" s="1"/>
  <c r="R56" i="26" s="1"/>
  <c r="S56" i="26" s="1"/>
  <c r="T56" i="26" s="1"/>
  <c r="U56" i="26" s="1"/>
  <c r="L100" i="19"/>
  <c r="J203" i="19"/>
  <c r="K122" i="19" l="1"/>
  <c r="J105" i="26"/>
  <c r="L10" i="26"/>
  <c r="L15" i="29"/>
  <c r="L117" i="19"/>
  <c r="J222" i="19" s="1"/>
  <c r="L36" i="26" l="1"/>
  <c r="L13" i="26"/>
  <c r="L15" i="26"/>
  <c r="M9" i="26" s="1"/>
  <c r="M15" i="26" s="1"/>
  <c r="N9" i="26" s="1"/>
  <c r="N15" i="26" s="1"/>
  <c r="O9" i="26" s="1"/>
  <c r="O15" i="26" s="1"/>
  <c r="P9" i="26" s="1"/>
  <c r="P15" i="26" s="1"/>
  <c r="Q9" i="26" s="1"/>
  <c r="Q15" i="26" s="1"/>
  <c r="R9" i="26" s="1"/>
  <c r="R15" i="26" s="1"/>
  <c r="S9" i="26" s="1"/>
  <c r="S15" i="26" s="1"/>
  <c r="T9" i="26" s="1"/>
  <c r="T15" i="26" s="1"/>
  <c r="U9" i="26" s="1"/>
  <c r="U15" i="26" s="1"/>
  <c r="V9" i="26" s="1"/>
  <c r="T16" i="29"/>
  <c r="AF17" i="29" s="1"/>
  <c r="AF23" i="29" s="1"/>
  <c r="S16" i="29"/>
  <c r="AE17" i="29" s="1"/>
  <c r="AE23" i="29" s="1"/>
  <c r="P16" i="29"/>
  <c r="AB17" i="29" s="1"/>
  <c r="AB23" i="29" s="1"/>
  <c r="O16" i="29"/>
  <c r="AA17" i="29" s="1"/>
  <c r="AA23" i="29" s="1"/>
  <c r="M16" i="29"/>
  <c r="Y17" i="29" s="1"/>
  <c r="Y23" i="29" s="1"/>
  <c r="U16" i="29"/>
  <c r="AG17" i="29" s="1"/>
  <c r="AG23" i="29" s="1"/>
  <c r="Q16" i="29"/>
  <c r="AC17" i="29" s="1"/>
  <c r="AC23" i="29" s="1"/>
  <c r="J16" i="29"/>
  <c r="V17" i="29" s="1"/>
  <c r="V23" i="29" s="1"/>
  <c r="R16" i="29"/>
  <c r="AD17" i="29" s="1"/>
  <c r="AD23" i="29" s="1"/>
  <c r="N16" i="29"/>
  <c r="Z17" i="29" s="1"/>
  <c r="Z23" i="29" s="1"/>
  <c r="L16" i="29"/>
  <c r="X17" i="29" s="1"/>
  <c r="X23" i="29" s="1"/>
  <c r="K16" i="29"/>
  <c r="W17" i="29" s="1"/>
  <c r="W23" i="29" s="1"/>
  <c r="K125" i="19"/>
  <c r="K127" i="19" s="1"/>
  <c r="AA25" i="29" l="1"/>
  <c r="AA55" i="26" s="1"/>
  <c r="AA37" i="29"/>
  <c r="AB37" i="29"/>
  <c r="AB25" i="29"/>
  <c r="AB55" i="26" s="1"/>
  <c r="AE25" i="29"/>
  <c r="AE55" i="26" s="1"/>
  <c r="AE37" i="29"/>
  <c r="X25" i="29"/>
  <c r="X55" i="26" s="1"/>
  <c r="X37" i="29"/>
  <c r="AF25" i="29"/>
  <c r="AF55" i="26" s="1"/>
  <c r="AF37" i="29"/>
  <c r="W37" i="29"/>
  <c r="W25" i="29"/>
  <c r="W55" i="26" s="1"/>
  <c r="V105" i="19"/>
  <c r="V25" i="29"/>
  <c r="V37" i="29"/>
  <c r="AC25" i="29"/>
  <c r="AC55" i="26" s="1"/>
  <c r="AC37" i="29"/>
  <c r="L42" i="26"/>
  <c r="L14" i="26"/>
  <c r="L121" i="19"/>
  <c r="Z25" i="29"/>
  <c r="Z55" i="26" s="1"/>
  <c r="Z37" i="29"/>
  <c r="AG25" i="29"/>
  <c r="AG55" i="26" s="1"/>
  <c r="AG37" i="29"/>
  <c r="AD25" i="29"/>
  <c r="AD55" i="26" s="1"/>
  <c r="AD37" i="29"/>
  <c r="K128" i="19"/>
  <c r="L126" i="19"/>
  <c r="Y25" i="29"/>
  <c r="Y55" i="26" s="1"/>
  <c r="Y37" i="29"/>
  <c r="X44" i="29" l="1"/>
  <c r="X43" i="29"/>
  <c r="X41" i="29"/>
  <c r="X42" i="29"/>
  <c r="X40" i="29"/>
  <c r="Z42" i="29"/>
  <c r="Z43" i="29"/>
  <c r="Z41" i="29"/>
  <c r="Z44" i="29"/>
  <c r="Z40" i="29"/>
  <c r="AE41" i="29"/>
  <c r="AE42" i="29"/>
  <c r="AE40" i="29"/>
  <c r="AE43" i="29"/>
  <c r="AE44" i="29"/>
  <c r="V114" i="19"/>
  <c r="K210" i="19"/>
  <c r="L122" i="19"/>
  <c r="J226" i="19"/>
  <c r="W43" i="29"/>
  <c r="W44" i="29"/>
  <c r="W41" i="29"/>
  <c r="W42" i="29"/>
  <c r="W40" i="29"/>
  <c r="AD42" i="29"/>
  <c r="AD40" i="29"/>
  <c r="AD41" i="29"/>
  <c r="AD43" i="29"/>
  <c r="AD44" i="29"/>
  <c r="J103" i="26"/>
  <c r="AB42" i="29"/>
  <c r="AB41" i="29"/>
  <c r="AB44" i="29"/>
  <c r="AB40" i="29"/>
  <c r="AB43" i="29"/>
  <c r="AC44" i="29"/>
  <c r="AC43" i="29"/>
  <c r="AC41" i="29"/>
  <c r="AC40" i="29"/>
  <c r="AC42" i="29"/>
  <c r="AF43" i="29"/>
  <c r="AF40" i="29"/>
  <c r="AF41" i="29"/>
  <c r="AF42" i="29"/>
  <c r="AF44" i="29"/>
  <c r="AA42" i="29"/>
  <c r="AA43" i="29"/>
  <c r="AA41" i="29"/>
  <c r="AA44" i="29"/>
  <c r="AA40" i="29"/>
  <c r="V40" i="29"/>
  <c r="V42" i="29"/>
  <c r="V44" i="29"/>
  <c r="V43" i="29"/>
  <c r="V41" i="29"/>
  <c r="Y44" i="29"/>
  <c r="Y41" i="29"/>
  <c r="Y40" i="29"/>
  <c r="Y43" i="29"/>
  <c r="Y42" i="29"/>
  <c r="AG42" i="29"/>
  <c r="AG43" i="29"/>
  <c r="AG40" i="29"/>
  <c r="AG44" i="29"/>
  <c r="AG41" i="29"/>
  <c r="BG56" i="29" l="1"/>
  <c r="W85" i="29"/>
  <c r="W48" i="29"/>
  <c r="V115" i="19"/>
  <c r="K219" i="19"/>
  <c r="Z85" i="29"/>
  <c r="BJ56" i="29"/>
  <c r="Z48" i="29"/>
  <c r="BM56" i="29"/>
  <c r="AC85" i="29"/>
  <c r="AC48" i="29"/>
  <c r="BQ57" i="29"/>
  <c r="AG86" i="29"/>
  <c r="AG49" i="29"/>
  <c r="V86" i="29"/>
  <c r="V49" i="29"/>
  <c r="BF57" i="29"/>
  <c r="AF86" i="29"/>
  <c r="BP57" i="29"/>
  <c r="AF49" i="29"/>
  <c r="AC88" i="29"/>
  <c r="BM59" i="29"/>
  <c r="AC51" i="29"/>
  <c r="AD88" i="29"/>
  <c r="BN59" i="29"/>
  <c r="AD51" i="29"/>
  <c r="W88" i="29"/>
  <c r="BG59" i="29"/>
  <c r="W51" i="29"/>
  <c r="BO59" i="29"/>
  <c r="AE88" i="29"/>
  <c r="AE51" i="29"/>
  <c r="Z50" i="29"/>
  <c r="Z87" i="29"/>
  <c r="BJ58" i="29"/>
  <c r="V50" i="29"/>
  <c r="V87" i="29"/>
  <c r="BF58" i="29"/>
  <c r="V88" i="29"/>
  <c r="V51" i="29"/>
  <c r="BF59" i="29"/>
  <c r="BI58" i="29"/>
  <c r="Y87" i="29"/>
  <c r="Y50" i="29"/>
  <c r="BF55" i="29"/>
  <c r="V84" i="29"/>
  <c r="V47" i="29"/>
  <c r="BP56" i="29"/>
  <c r="AF85" i="29"/>
  <c r="AF48" i="29"/>
  <c r="AB87" i="29"/>
  <c r="BL58" i="29"/>
  <c r="AB50" i="29"/>
  <c r="BN58" i="29"/>
  <c r="AD87" i="29"/>
  <c r="AD50" i="29"/>
  <c r="BG58" i="29"/>
  <c r="W87" i="29"/>
  <c r="W50" i="29"/>
  <c r="BO58" i="29"/>
  <c r="AE87" i="29"/>
  <c r="AE50" i="29"/>
  <c r="BJ57" i="29"/>
  <c r="Z86" i="29"/>
  <c r="Z49" i="29"/>
  <c r="BK57" i="29"/>
  <c r="AA86" i="29"/>
  <c r="AA49" i="29"/>
  <c r="BP59" i="29"/>
  <c r="AF88" i="29"/>
  <c r="AF51" i="29"/>
  <c r="Y84" i="29"/>
  <c r="BI55" i="29"/>
  <c r="Y47" i="29"/>
  <c r="AA84" i="29"/>
  <c r="BK55" i="29"/>
  <c r="AA47" i="29"/>
  <c r="BP55" i="29"/>
  <c r="AF84" i="29"/>
  <c r="AF47" i="29"/>
  <c r="AB84" i="29"/>
  <c r="BL55" i="29"/>
  <c r="AB47" i="29"/>
  <c r="AD48" i="29"/>
  <c r="AD85" i="29"/>
  <c r="BN56" i="29"/>
  <c r="AE84" i="29"/>
  <c r="BO55" i="29"/>
  <c r="AE47" i="29"/>
  <c r="BH55" i="29"/>
  <c r="X84" i="29"/>
  <c r="X47" i="29"/>
  <c r="W86" i="29"/>
  <c r="BG57" i="29"/>
  <c r="W49" i="29"/>
  <c r="BQ56" i="29"/>
  <c r="AG85" i="29"/>
  <c r="AG48" i="29"/>
  <c r="BO57" i="29"/>
  <c r="AE86" i="29"/>
  <c r="AE49" i="29"/>
  <c r="X86" i="29"/>
  <c r="BH57" i="29"/>
  <c r="X49" i="29"/>
  <c r="BI57" i="29"/>
  <c r="Y86" i="29"/>
  <c r="Y49" i="29"/>
  <c r="Y48" i="29"/>
  <c r="BI56" i="29"/>
  <c r="Y85" i="29"/>
  <c r="BP58" i="29"/>
  <c r="AF87" i="29"/>
  <c r="AF50" i="29"/>
  <c r="BN55" i="29"/>
  <c r="AD84" i="29"/>
  <c r="AD47" i="29"/>
  <c r="BQ59" i="29"/>
  <c r="AG88" i="29"/>
  <c r="AG51" i="29"/>
  <c r="BI59" i="29"/>
  <c r="Y88" i="29"/>
  <c r="Y51" i="29"/>
  <c r="AA85" i="29"/>
  <c r="BK56" i="29"/>
  <c r="AA48" i="29"/>
  <c r="AC86" i="29"/>
  <c r="BM57" i="29"/>
  <c r="AC49" i="29"/>
  <c r="AB85" i="29"/>
  <c r="BL56" i="29"/>
  <c r="AB48" i="29"/>
  <c r="AD86" i="29"/>
  <c r="BN57" i="29"/>
  <c r="AD49" i="29"/>
  <c r="L125" i="19"/>
  <c r="L127" i="19" s="1"/>
  <c r="J227" i="19"/>
  <c r="AE85" i="29"/>
  <c r="BO56" i="29"/>
  <c r="AE48" i="29"/>
  <c r="BH56" i="29"/>
  <c r="X85" i="29"/>
  <c r="X48" i="29"/>
  <c r="AG87" i="29"/>
  <c r="BQ58" i="29"/>
  <c r="AG50" i="29"/>
  <c r="BM58" i="29"/>
  <c r="AC87" i="29"/>
  <c r="AC50" i="29"/>
  <c r="BK59" i="29"/>
  <c r="AA88" i="29"/>
  <c r="AA51" i="29"/>
  <c r="AB88" i="29"/>
  <c r="BL59" i="29"/>
  <c r="AB51" i="29"/>
  <c r="AG47" i="29"/>
  <c r="AG84" i="29"/>
  <c r="BQ55" i="29"/>
  <c r="BF56" i="29"/>
  <c r="V85" i="29"/>
  <c r="V48" i="29"/>
  <c r="BK58" i="29"/>
  <c r="AA87" i="29"/>
  <c r="AA50" i="29"/>
  <c r="AC84" i="29"/>
  <c r="BM55" i="29"/>
  <c r="AC47" i="29"/>
  <c r="BL57" i="29"/>
  <c r="AB86" i="29"/>
  <c r="AB49" i="29"/>
  <c r="BG55" i="29"/>
  <c r="W84" i="29"/>
  <c r="W47" i="29"/>
  <c r="BJ55" i="29"/>
  <c r="Z84" i="29"/>
  <c r="Z47" i="29"/>
  <c r="X87" i="29"/>
  <c r="BH58" i="29"/>
  <c r="X50" i="29"/>
  <c r="BJ59" i="29"/>
  <c r="Z88" i="29"/>
  <c r="Z51" i="29"/>
  <c r="X88" i="29"/>
  <c r="BH59" i="29"/>
  <c r="X51" i="29"/>
  <c r="Z89" i="29" l="1"/>
  <c r="Z91" i="29" s="1"/>
  <c r="AC64" i="29"/>
  <c r="AC10" i="17"/>
  <c r="X10" i="17"/>
  <c r="X64" i="29"/>
  <c r="AF10" i="21"/>
  <c r="AF14" i="21" s="1"/>
  <c r="AF10" i="16"/>
  <c r="AF14" i="16" s="1"/>
  <c r="AF10" i="18"/>
  <c r="AF14" i="18" s="1"/>
  <c r="AF10" i="15"/>
  <c r="AF14" i="15" s="1"/>
  <c r="AF62" i="29"/>
  <c r="AF52" i="29"/>
  <c r="AF48" i="19" s="1"/>
  <c r="AF51" i="19" s="1"/>
  <c r="AF56" i="19" s="1"/>
  <c r="Y89" i="29"/>
  <c r="Y91" i="29" s="1"/>
  <c r="AD10" i="24"/>
  <c r="AD65" i="29"/>
  <c r="K176" i="29"/>
  <c r="K191" i="29" s="1"/>
  <c r="V10" i="22"/>
  <c r="V66" i="29"/>
  <c r="AE66" i="29"/>
  <c r="AE10" i="22"/>
  <c r="K174" i="29"/>
  <c r="K189" i="29" s="1"/>
  <c r="V64" i="29"/>
  <c r="V10" i="17"/>
  <c r="Z11" i="18"/>
  <c r="Z15" i="18" s="1"/>
  <c r="Z63" i="29"/>
  <c r="Z11" i="15"/>
  <c r="Z15" i="15" s="1"/>
  <c r="Z11" i="21"/>
  <c r="Z15" i="21" s="1"/>
  <c r="Z11" i="16"/>
  <c r="Z15" i="16" s="1"/>
  <c r="Z10" i="15"/>
  <c r="Z14" i="15" s="1"/>
  <c r="Z62" i="29"/>
  <c r="Z10" i="16"/>
  <c r="Z14" i="16" s="1"/>
  <c r="Z10" i="21"/>
  <c r="Z14" i="21" s="1"/>
  <c r="Z52" i="29"/>
  <c r="Z48" i="19" s="1"/>
  <c r="Z51" i="19" s="1"/>
  <c r="Z56" i="19" s="1"/>
  <c r="Z10" i="18"/>
  <c r="Z14" i="18" s="1"/>
  <c r="BQ109" i="29"/>
  <c r="V109" i="29"/>
  <c r="BM109" i="29"/>
  <c r="AM109" i="29"/>
  <c r="AD109" i="29"/>
  <c r="AP109" i="29"/>
  <c r="AI109" i="29"/>
  <c r="AH109" i="29"/>
  <c r="AQ109" i="29"/>
  <c r="AG109" i="29"/>
  <c r="AT109" i="29"/>
  <c r="BJ109" i="29"/>
  <c r="AA109" i="29"/>
  <c r="AE109" i="29"/>
  <c r="AY109" i="29"/>
  <c r="AK109" i="29"/>
  <c r="BC109" i="29"/>
  <c r="BA109" i="29"/>
  <c r="AW109" i="29"/>
  <c r="W109" i="29"/>
  <c r="AC109" i="29"/>
  <c r="Z109" i="29"/>
  <c r="AR109" i="29"/>
  <c r="AS109" i="29"/>
  <c r="BH109" i="29"/>
  <c r="BI109" i="29"/>
  <c r="AJ109" i="29"/>
  <c r="BD109" i="29"/>
  <c r="BN109" i="29"/>
  <c r="BG109" i="29"/>
  <c r="X109" i="29"/>
  <c r="AZ109" i="29"/>
  <c r="AO109" i="29"/>
  <c r="AX109" i="29"/>
  <c r="BE109" i="29"/>
  <c r="BK109" i="29"/>
  <c r="BF109" i="29"/>
  <c r="BO109" i="29"/>
  <c r="AB109" i="29"/>
  <c r="AU109" i="29"/>
  <c r="AF109" i="29"/>
  <c r="AN109" i="29"/>
  <c r="BP109" i="29"/>
  <c r="BL109" i="29"/>
  <c r="AV109" i="29"/>
  <c r="AL109" i="29"/>
  <c r="Y109" i="29"/>
  <c r="BB109" i="29"/>
  <c r="AA10" i="22"/>
  <c r="AA66" i="29"/>
  <c r="L128" i="19"/>
  <c r="M126" i="19"/>
  <c r="M127" i="19" s="1"/>
  <c r="AG10" i="22"/>
  <c r="AG66" i="29"/>
  <c r="W10" i="17"/>
  <c r="W64" i="29"/>
  <c r="AE89" i="29"/>
  <c r="AE91" i="29" s="1"/>
  <c r="AF89" i="29"/>
  <c r="AF91" i="29" s="1"/>
  <c r="AF10" i="22"/>
  <c r="AF66" i="29"/>
  <c r="K172" i="29"/>
  <c r="K187" i="29" s="1"/>
  <c r="V10" i="21"/>
  <c r="V14" i="21" s="1"/>
  <c r="V10" i="16"/>
  <c r="V14" i="16" s="1"/>
  <c r="V62" i="29"/>
  <c r="V10" i="15"/>
  <c r="V14" i="15" s="1"/>
  <c r="V10" i="18"/>
  <c r="V14" i="18" s="1"/>
  <c r="V52" i="29"/>
  <c r="BC112" i="29"/>
  <c r="AN112" i="29"/>
  <c r="AW112" i="29"/>
  <c r="AB112" i="29"/>
  <c r="AY112" i="29"/>
  <c r="AF112" i="29"/>
  <c r="BJ112" i="29"/>
  <c r="Z112" i="29"/>
  <c r="BQ112" i="29"/>
  <c r="AC112" i="29"/>
  <c r="BI112" i="29"/>
  <c r="AD112" i="29"/>
  <c r="AZ112" i="29"/>
  <c r="AO112" i="29"/>
  <c r="BH112" i="29"/>
  <c r="AT112" i="29"/>
  <c r="V112" i="29"/>
  <c r="AQ112" i="29"/>
  <c r="X112" i="29"/>
  <c r="Y112" i="29"/>
  <c r="BL112" i="29"/>
  <c r="AA112" i="29"/>
  <c r="AV112" i="29"/>
  <c r="AK112" i="29"/>
  <c r="AE112" i="29"/>
  <c r="AS112" i="29"/>
  <c r="AH112" i="29"/>
  <c r="AU112" i="29"/>
  <c r="BE112" i="29"/>
  <c r="BP112" i="29"/>
  <c r="BA112" i="29"/>
  <c r="BN112" i="29"/>
  <c r="BB112" i="29"/>
  <c r="AJ112" i="29"/>
  <c r="BF112" i="29"/>
  <c r="BM112" i="29"/>
  <c r="AG112" i="29"/>
  <c r="BG112" i="29"/>
  <c r="BO112" i="29"/>
  <c r="BD112" i="29"/>
  <c r="AI112" i="29"/>
  <c r="AM112" i="29"/>
  <c r="AL112" i="29"/>
  <c r="W112" i="29"/>
  <c r="AP112" i="29"/>
  <c r="BK112" i="29"/>
  <c r="AX112" i="29"/>
  <c r="AR112" i="29"/>
  <c r="AC10" i="22"/>
  <c r="AC66" i="29"/>
  <c r="AV110" i="29"/>
  <c r="AE110" i="29"/>
  <c r="BI110" i="29"/>
  <c r="BG110" i="29"/>
  <c r="BE110" i="29"/>
  <c r="AG110" i="29"/>
  <c r="BJ110" i="29"/>
  <c r="AL110" i="29"/>
  <c r="AO110" i="29"/>
  <c r="X110" i="29"/>
  <c r="AH110" i="29"/>
  <c r="AK110" i="29"/>
  <c r="AW110" i="29"/>
  <c r="AT110" i="29"/>
  <c r="AN110" i="29"/>
  <c r="BF110" i="29"/>
  <c r="BM110" i="29"/>
  <c r="AX110" i="29"/>
  <c r="AP110" i="29"/>
  <c r="W110" i="29"/>
  <c r="AA110" i="29"/>
  <c r="BO110" i="29"/>
  <c r="BN110" i="29"/>
  <c r="BA110" i="29"/>
  <c r="AZ110" i="29"/>
  <c r="BH110" i="29"/>
  <c r="AF110" i="29"/>
  <c r="AI110" i="29"/>
  <c r="Y110" i="29"/>
  <c r="AC110" i="29"/>
  <c r="AM110" i="29"/>
  <c r="BD110" i="29"/>
  <c r="AJ110" i="29"/>
  <c r="BL110" i="29"/>
  <c r="BB110" i="29"/>
  <c r="BK110" i="29"/>
  <c r="BP110" i="29"/>
  <c r="Z110" i="29"/>
  <c r="AQ110" i="29"/>
  <c r="BQ110" i="29"/>
  <c r="AU110" i="29"/>
  <c r="AB110" i="29"/>
  <c r="AR110" i="29"/>
  <c r="AS110" i="29"/>
  <c r="BC110" i="29"/>
  <c r="V110" i="29"/>
  <c r="AD110" i="29"/>
  <c r="AY110" i="29"/>
  <c r="AC10" i="16"/>
  <c r="AC14" i="16" s="1"/>
  <c r="AC62" i="29"/>
  <c r="AC52" i="29"/>
  <c r="AC48" i="19" s="1"/>
  <c r="AC51" i="19" s="1"/>
  <c r="AC56" i="19" s="1"/>
  <c r="AC10" i="15"/>
  <c r="AC14" i="15" s="1"/>
  <c r="AC10" i="21"/>
  <c r="AC14" i="21" s="1"/>
  <c r="AC10" i="18"/>
  <c r="AC14" i="18" s="1"/>
  <c r="X11" i="15"/>
  <c r="X15" i="15" s="1"/>
  <c r="X63" i="29"/>
  <c r="X11" i="16"/>
  <c r="X15" i="16" s="1"/>
  <c r="X11" i="18"/>
  <c r="X15" i="18" s="1"/>
  <c r="X11" i="21"/>
  <c r="X15" i="21" s="1"/>
  <c r="AD10" i="17"/>
  <c r="AD64" i="29"/>
  <c r="AE10" i="24"/>
  <c r="AE65" i="29"/>
  <c r="X108" i="29"/>
  <c r="AI108" i="29"/>
  <c r="BD108" i="29"/>
  <c r="BB108" i="29"/>
  <c r="BP108" i="29"/>
  <c r="V108" i="29"/>
  <c r="AJ108" i="29"/>
  <c r="AX108" i="29"/>
  <c r="AC108" i="29"/>
  <c r="AB108" i="29"/>
  <c r="AV108" i="29"/>
  <c r="BJ108" i="29"/>
  <c r="AA108" i="29"/>
  <c r="Z108" i="29"/>
  <c r="AQ108" i="29"/>
  <c r="AZ108" i="29"/>
  <c r="AY108" i="29"/>
  <c r="BI108" i="29"/>
  <c r="BH108" i="29"/>
  <c r="BA108" i="29"/>
  <c r="BG108" i="29"/>
  <c r="W108" i="29"/>
  <c r="AE108" i="29"/>
  <c r="AN108" i="29"/>
  <c r="AW108" i="29"/>
  <c r="BC108" i="29"/>
  <c r="BQ108" i="29"/>
  <c r="AK108" i="29"/>
  <c r="BF108" i="29"/>
  <c r="AG108" i="29"/>
  <c r="AH108" i="29"/>
  <c r="AR108" i="29"/>
  <c r="AU108" i="29"/>
  <c r="BO108" i="29"/>
  <c r="BK108" i="29"/>
  <c r="AL108" i="29"/>
  <c r="BM108" i="29"/>
  <c r="Y108" i="29"/>
  <c r="AO108" i="29"/>
  <c r="AP108" i="29"/>
  <c r="AT108" i="29"/>
  <c r="BL108" i="29"/>
  <c r="AF108" i="29"/>
  <c r="BN108" i="29"/>
  <c r="AD108" i="29"/>
  <c r="AS108" i="29"/>
  <c r="AM108" i="29"/>
  <c r="BE108" i="29"/>
  <c r="V89" i="29"/>
  <c r="AG10" i="17"/>
  <c r="AG64" i="29"/>
  <c r="K173" i="29"/>
  <c r="K188" i="29" s="1"/>
  <c r="V63" i="29"/>
  <c r="V11" i="21"/>
  <c r="V15" i="21" s="1"/>
  <c r="V11" i="15"/>
  <c r="V15" i="15" s="1"/>
  <c r="V11" i="18"/>
  <c r="V15" i="18" s="1"/>
  <c r="V11" i="16"/>
  <c r="V15" i="16" s="1"/>
  <c r="AB10" i="24"/>
  <c r="AB65" i="29"/>
  <c r="AC89" i="29"/>
  <c r="AC91" i="29" s="1"/>
  <c r="AG89" i="29"/>
  <c r="AG91" i="29" s="1"/>
  <c r="AC65" i="29"/>
  <c r="AC10" i="24"/>
  <c r="AD10" i="15"/>
  <c r="AD14" i="15" s="1"/>
  <c r="AD62" i="29"/>
  <c r="AD10" i="16"/>
  <c r="AD14" i="16" s="1"/>
  <c r="AD10" i="18"/>
  <c r="AD14" i="18" s="1"/>
  <c r="AD10" i="21"/>
  <c r="AD14" i="21" s="1"/>
  <c r="AD52" i="29"/>
  <c r="AD48" i="19" s="1"/>
  <c r="AD51" i="19" s="1"/>
  <c r="AD56" i="19" s="1"/>
  <c r="Y11" i="15"/>
  <c r="Y15" i="15" s="1"/>
  <c r="Y11" i="21"/>
  <c r="Y15" i="21" s="1"/>
  <c r="Y11" i="18"/>
  <c r="Y15" i="18" s="1"/>
  <c r="Y11" i="16"/>
  <c r="Y15" i="16" s="1"/>
  <c r="Y63" i="29"/>
  <c r="X10" i="18"/>
  <c r="X14" i="18" s="1"/>
  <c r="X10" i="16"/>
  <c r="X14" i="16" s="1"/>
  <c r="X10" i="21"/>
  <c r="X14" i="21" s="1"/>
  <c r="X62" i="29"/>
  <c r="X10" i="15"/>
  <c r="X14" i="15" s="1"/>
  <c r="X52" i="29"/>
  <c r="X48" i="19" s="1"/>
  <c r="X51" i="19" s="1"/>
  <c r="X56" i="19" s="1"/>
  <c r="AD11" i="16"/>
  <c r="AD15" i="16" s="1"/>
  <c r="AD11" i="18"/>
  <c r="AD15" i="18" s="1"/>
  <c r="AD63" i="29"/>
  <c r="AD11" i="15"/>
  <c r="AD15" i="15" s="1"/>
  <c r="AD11" i="21"/>
  <c r="AD15" i="21" s="1"/>
  <c r="AA10" i="17"/>
  <c r="AA64" i="29"/>
  <c r="Y10" i="24"/>
  <c r="Y65" i="29"/>
  <c r="K175" i="29"/>
  <c r="K190" i="29" s="1"/>
  <c r="V10" i="24"/>
  <c r="V65" i="29"/>
  <c r="AF10" i="17"/>
  <c r="AF64" i="29"/>
  <c r="K220" i="19"/>
  <c r="V55" i="26"/>
  <c r="AE10" i="17"/>
  <c r="AE64" i="29"/>
  <c r="AZ111" i="29"/>
  <c r="BO111" i="29"/>
  <c r="AQ111" i="29"/>
  <c r="AC111" i="29"/>
  <c r="BI111" i="29"/>
  <c r="AI111" i="29"/>
  <c r="BA111" i="29"/>
  <c r="AD111" i="29"/>
  <c r="BM111" i="29"/>
  <c r="AM111" i="29"/>
  <c r="BP111" i="29"/>
  <c r="AH111" i="29"/>
  <c r="Z111" i="29"/>
  <c r="AK111" i="29"/>
  <c r="BH111" i="29"/>
  <c r="BG111" i="29"/>
  <c r="V111" i="29"/>
  <c r="AA111" i="29"/>
  <c r="AO111" i="29"/>
  <c r="Y111" i="29"/>
  <c r="BK111" i="29"/>
  <c r="BB111" i="29"/>
  <c r="AW111" i="29"/>
  <c r="AB111" i="29"/>
  <c r="AN111" i="29"/>
  <c r="AP111" i="29"/>
  <c r="AL111" i="29"/>
  <c r="AT111" i="29"/>
  <c r="BD111" i="29"/>
  <c r="BN111" i="29"/>
  <c r="AF111" i="29"/>
  <c r="W111" i="29"/>
  <c r="BE111" i="29"/>
  <c r="X111" i="29"/>
  <c r="BF111" i="29"/>
  <c r="AX111" i="29"/>
  <c r="BJ111" i="29"/>
  <c r="AS111" i="29"/>
  <c r="AE111" i="29"/>
  <c r="AG111" i="29"/>
  <c r="AJ111" i="29"/>
  <c r="BL111" i="29"/>
  <c r="AV111" i="29"/>
  <c r="AU111" i="29"/>
  <c r="BQ111" i="29"/>
  <c r="AR111" i="29"/>
  <c r="BC111" i="29"/>
  <c r="AY111" i="29"/>
  <c r="W10" i="15"/>
  <c r="W14" i="15" s="1"/>
  <c r="W62" i="29"/>
  <c r="W52" i="29"/>
  <c r="W48" i="19" s="1"/>
  <c r="W51" i="19" s="1"/>
  <c r="W56" i="19" s="1"/>
  <c r="W10" i="18"/>
  <c r="W14" i="18" s="1"/>
  <c r="W10" i="16"/>
  <c r="W14" i="16" s="1"/>
  <c r="W10" i="21"/>
  <c r="W14" i="21" s="1"/>
  <c r="AD89" i="29"/>
  <c r="AD91" i="29" s="1"/>
  <c r="Y10" i="17"/>
  <c r="Y64" i="29"/>
  <c r="X89" i="29"/>
  <c r="X91" i="29" s="1"/>
  <c r="AB52" i="29"/>
  <c r="AB48" i="19" s="1"/>
  <c r="AB51" i="19" s="1"/>
  <c r="AB56" i="19" s="1"/>
  <c r="AB10" i="18"/>
  <c r="AB14" i="18" s="1"/>
  <c r="AB10" i="16"/>
  <c r="AB14" i="16" s="1"/>
  <c r="AB10" i="21"/>
  <c r="AB14" i="21" s="1"/>
  <c r="AB10" i="15"/>
  <c r="AB14" i="15" s="1"/>
  <c r="AB62" i="29"/>
  <c r="AA89" i="29"/>
  <c r="AA91" i="29" s="1"/>
  <c r="W10" i="24"/>
  <c r="W65" i="29"/>
  <c r="AC11" i="15"/>
  <c r="AC15" i="15" s="1"/>
  <c r="AC11" i="21"/>
  <c r="AC15" i="21" s="1"/>
  <c r="AC11" i="18"/>
  <c r="AC15" i="18" s="1"/>
  <c r="AC63" i="29"/>
  <c r="AC11" i="16"/>
  <c r="AC15" i="16" s="1"/>
  <c r="W11" i="15"/>
  <c r="W15" i="15" s="1"/>
  <c r="W11" i="21"/>
  <c r="W15" i="21" s="1"/>
  <c r="W11" i="16"/>
  <c r="W15" i="16" s="1"/>
  <c r="W11" i="18"/>
  <c r="W15" i="18" s="1"/>
  <c r="W63" i="29"/>
  <c r="AA63" i="29"/>
  <c r="AA11" i="15"/>
  <c r="AA15" i="15" s="1"/>
  <c r="AA11" i="18"/>
  <c r="AA15" i="18" s="1"/>
  <c r="AA11" i="16"/>
  <c r="AA15" i="16" s="1"/>
  <c r="AA11" i="21"/>
  <c r="AA15" i="21" s="1"/>
  <c r="AA10" i="24"/>
  <c r="AA65" i="29"/>
  <c r="AB11" i="15"/>
  <c r="AB15" i="15" s="1"/>
  <c r="AB11" i="16"/>
  <c r="AB15" i="16" s="1"/>
  <c r="AB11" i="18"/>
  <c r="AB15" i="18" s="1"/>
  <c r="AB11" i="21"/>
  <c r="AB15" i="21" s="1"/>
  <c r="AB63" i="29"/>
  <c r="X65" i="29"/>
  <c r="X10" i="24"/>
  <c r="AB10" i="22"/>
  <c r="AB66" i="29"/>
  <c r="Y10" i="22"/>
  <c r="Y66" i="29"/>
  <c r="AG11" i="15"/>
  <c r="AG15" i="15" s="1"/>
  <c r="AG11" i="21"/>
  <c r="AG15" i="21" s="1"/>
  <c r="AG11" i="16"/>
  <c r="AG15" i="16" s="1"/>
  <c r="AG63" i="29"/>
  <c r="AG11" i="18"/>
  <c r="AG15" i="18" s="1"/>
  <c r="Y10" i="16"/>
  <c r="Y14" i="16" s="1"/>
  <c r="Y10" i="15"/>
  <c r="Y14" i="15" s="1"/>
  <c r="Y10" i="18"/>
  <c r="Y14" i="18" s="1"/>
  <c r="Y62" i="29"/>
  <c r="Y10" i="21"/>
  <c r="Y14" i="21" s="1"/>
  <c r="Y52" i="29"/>
  <c r="Y48" i="19" s="1"/>
  <c r="Y51" i="19" s="1"/>
  <c r="Y56" i="19" s="1"/>
  <c r="AF11" i="16"/>
  <c r="AF15" i="16" s="1"/>
  <c r="AF11" i="15"/>
  <c r="AF15" i="15" s="1"/>
  <c r="AF11" i="18"/>
  <c r="AF15" i="18" s="1"/>
  <c r="AF63" i="29"/>
  <c r="AF11" i="21"/>
  <c r="AF15" i="21" s="1"/>
  <c r="AD66" i="29"/>
  <c r="AD10" i="22"/>
  <c r="X10" i="22"/>
  <c r="X66" i="29"/>
  <c r="Z10" i="22"/>
  <c r="Z66" i="29"/>
  <c r="AA10" i="15"/>
  <c r="AA14" i="15" s="1"/>
  <c r="AA62" i="29"/>
  <c r="AA52" i="29"/>
  <c r="AA48" i="19" s="1"/>
  <c r="AA51" i="19" s="1"/>
  <c r="AA56" i="19" s="1"/>
  <c r="AA10" i="18"/>
  <c r="AA14" i="18" s="1"/>
  <c r="AA10" i="21"/>
  <c r="AA14" i="21" s="1"/>
  <c r="AA10" i="16"/>
  <c r="AA14" i="16" s="1"/>
  <c r="W10" i="22"/>
  <c r="W66" i="29"/>
  <c r="W89" i="29"/>
  <c r="W91" i="29" s="1"/>
  <c r="AG62" i="29"/>
  <c r="AG10" i="21"/>
  <c r="AG14" i="21" s="1"/>
  <c r="AG10" i="16"/>
  <c r="AG14" i="16" s="1"/>
  <c r="AG10" i="15"/>
  <c r="AG14" i="15" s="1"/>
  <c r="AG10" i="18"/>
  <c r="AG14" i="18" s="1"/>
  <c r="AG52" i="29"/>
  <c r="AG48" i="19" s="1"/>
  <c r="AG51" i="19" s="1"/>
  <c r="AG56" i="19" s="1"/>
  <c r="AE63" i="29"/>
  <c r="AE11" i="15"/>
  <c r="AE15" i="15" s="1"/>
  <c r="AE11" i="18"/>
  <c r="AE15" i="18" s="1"/>
  <c r="AE11" i="16"/>
  <c r="AE15" i="16" s="1"/>
  <c r="AE11" i="21"/>
  <c r="AE15" i="21" s="1"/>
  <c r="AB10" i="17"/>
  <c r="AB64" i="29"/>
  <c r="AG10" i="24"/>
  <c r="AG65" i="29"/>
  <c r="AF10" i="24"/>
  <c r="AF65" i="29"/>
  <c r="AE62" i="29"/>
  <c r="AE52" i="29"/>
  <c r="AE48" i="19" s="1"/>
  <c r="AE51" i="19" s="1"/>
  <c r="AE56" i="19" s="1"/>
  <c r="AE10" i="16"/>
  <c r="AE14" i="16" s="1"/>
  <c r="AE10" i="15"/>
  <c r="AE14" i="15" s="1"/>
  <c r="AE10" i="18"/>
  <c r="AE14" i="18" s="1"/>
  <c r="AE10" i="21"/>
  <c r="AE14" i="21" s="1"/>
  <c r="AB89" i="29"/>
  <c r="AB91" i="29" s="1"/>
  <c r="Z10" i="17"/>
  <c r="Z64" i="29"/>
  <c r="Z10" i="24"/>
  <c r="Z65" i="29"/>
  <c r="AB29" i="15" l="1"/>
  <c r="AB32" i="15" s="1"/>
  <c r="AB59" i="15"/>
  <c r="AE29" i="16"/>
  <c r="AE32" i="16" s="1"/>
  <c r="AE58" i="16"/>
  <c r="AG28" i="21"/>
  <c r="AG31" i="21" s="1"/>
  <c r="AG57" i="21"/>
  <c r="Y67" i="29"/>
  <c r="AG29" i="15"/>
  <c r="AG32" i="15" s="1"/>
  <c r="AG59" i="15"/>
  <c r="AB29" i="21"/>
  <c r="AB32" i="21" s="1"/>
  <c r="AB58" i="21"/>
  <c r="AA29" i="18"/>
  <c r="AA32" i="18" s="1"/>
  <c r="AA58" i="18"/>
  <c r="AC29" i="16"/>
  <c r="AC32" i="16" s="1"/>
  <c r="AC58" i="16"/>
  <c r="AB67" i="29"/>
  <c r="Y20" i="17"/>
  <c r="Y22" i="17" s="1"/>
  <c r="Y28" i="17" s="1"/>
  <c r="Y59" i="17" s="1"/>
  <c r="Y60" i="17" s="1"/>
  <c r="Y62" i="17" s="1"/>
  <c r="Y67" i="17" s="1"/>
  <c r="Y15" i="19" s="1"/>
  <c r="Y34" i="19" s="1"/>
  <c r="Y43" i="17"/>
  <c r="Y45" i="17" s="1"/>
  <c r="AD29" i="18"/>
  <c r="AD32" i="18" s="1"/>
  <c r="AD58" i="18"/>
  <c r="AD28" i="16"/>
  <c r="AD31" i="16" s="1"/>
  <c r="AD57" i="16"/>
  <c r="AB20" i="24"/>
  <c r="AB22" i="24" s="1"/>
  <c r="AB28" i="24" s="1"/>
  <c r="AB67" i="24" s="1"/>
  <c r="AB68" i="24" s="1"/>
  <c r="AB70" i="24" s="1"/>
  <c r="AB75" i="24" s="1"/>
  <c r="AB16" i="19" s="1"/>
  <c r="AB43" i="24"/>
  <c r="AB45" i="24" s="1"/>
  <c r="AG20" i="17"/>
  <c r="AG22" i="17" s="1"/>
  <c r="AG28" i="17" s="1"/>
  <c r="AG59" i="17" s="1"/>
  <c r="AG60" i="17" s="1"/>
  <c r="AG62" i="17" s="1"/>
  <c r="AG67" i="17" s="1"/>
  <c r="AG15" i="19" s="1"/>
  <c r="AG34" i="19" s="1"/>
  <c r="AG43" i="17"/>
  <c r="AG45" i="17" s="1"/>
  <c r="AB162" i="29"/>
  <c r="X29" i="16"/>
  <c r="X32" i="16" s="1"/>
  <c r="X58" i="16"/>
  <c r="AC28" i="16"/>
  <c r="AC31" i="16" s="1"/>
  <c r="AC39" i="16" s="1"/>
  <c r="AC75" i="16" s="1"/>
  <c r="AC76" i="16" s="1"/>
  <c r="AC78" i="16" s="1"/>
  <c r="AC83" i="16" s="1"/>
  <c r="AC12" i="19" s="1"/>
  <c r="AC31" i="19" s="1"/>
  <c r="AC57" i="16"/>
  <c r="V28" i="21"/>
  <c r="V31" i="21" s="1"/>
  <c r="V57" i="21"/>
  <c r="Z28" i="18"/>
  <c r="Z31" i="18" s="1"/>
  <c r="Z57" i="18"/>
  <c r="Z29" i="15"/>
  <c r="Z32" i="15" s="1"/>
  <c r="Z59" i="15"/>
  <c r="AF28" i="15"/>
  <c r="AF31" i="15" s="1"/>
  <c r="AF58" i="15"/>
  <c r="Z20" i="17"/>
  <c r="Z22" i="17" s="1"/>
  <c r="Z28" i="17" s="1"/>
  <c r="Z59" i="17" s="1"/>
  <c r="Z60" i="17" s="1"/>
  <c r="Z62" i="17" s="1"/>
  <c r="Z67" i="17" s="1"/>
  <c r="Z15" i="19" s="1"/>
  <c r="Z34" i="19" s="1"/>
  <c r="Z43" i="17"/>
  <c r="Z45" i="17" s="1"/>
  <c r="AE29" i="18"/>
  <c r="AE32" i="18" s="1"/>
  <c r="AE58" i="18"/>
  <c r="AG67" i="29"/>
  <c r="AA67" i="29"/>
  <c r="AF29" i="21"/>
  <c r="AF32" i="21" s="1"/>
  <c r="AF58" i="21"/>
  <c r="Y28" i="18"/>
  <c r="Y31" i="18" s="1"/>
  <c r="Y57" i="18"/>
  <c r="AB29" i="18"/>
  <c r="AB32" i="18" s="1"/>
  <c r="AB58" i="18"/>
  <c r="AA29" i="15"/>
  <c r="AA32" i="15" s="1"/>
  <c r="AA59" i="15"/>
  <c r="AB28" i="15"/>
  <c r="AB31" i="15" s="1"/>
  <c r="AB39" i="15" s="1"/>
  <c r="AB77" i="15" s="1"/>
  <c r="AB58" i="15"/>
  <c r="AB61" i="15" s="1"/>
  <c r="AE20" i="17"/>
  <c r="AE22" i="17" s="1"/>
  <c r="AE28" i="17" s="1"/>
  <c r="AE59" i="17" s="1"/>
  <c r="AE60" i="17" s="1"/>
  <c r="AE62" i="17" s="1"/>
  <c r="AE67" i="17" s="1"/>
  <c r="AE15" i="19" s="1"/>
  <c r="AE34" i="19" s="1"/>
  <c r="AE43" i="17"/>
  <c r="AE45" i="17" s="1"/>
  <c r="AD29" i="16"/>
  <c r="AD32" i="16" s="1"/>
  <c r="AD58" i="16"/>
  <c r="Y29" i="16"/>
  <c r="Y32" i="16" s="1"/>
  <c r="Y58" i="16"/>
  <c r="V58" i="16"/>
  <c r="V29" i="16"/>
  <c r="V32" i="16" s="1"/>
  <c r="V91" i="29"/>
  <c r="AC162" i="29"/>
  <c r="K192" i="29"/>
  <c r="I54" i="3" s="1"/>
  <c r="K54" i="3" s="1"/>
  <c r="AG20" i="22"/>
  <c r="AG22" i="22" s="1"/>
  <c r="AG28" i="22" s="1"/>
  <c r="AG60" i="22" s="1"/>
  <c r="AG61" i="22" s="1"/>
  <c r="AG63" i="22" s="1"/>
  <c r="AG68" i="22" s="1"/>
  <c r="AG17" i="19" s="1"/>
  <c r="AG36" i="19" s="1"/>
  <c r="AG43" i="22"/>
  <c r="AG45" i="22" s="1"/>
  <c r="X162" i="29"/>
  <c r="V20" i="22"/>
  <c r="V22" i="22" s="1"/>
  <c r="V28" i="22" s="1"/>
  <c r="V60" i="22" s="1"/>
  <c r="V61" i="22" s="1"/>
  <c r="V63" i="22" s="1"/>
  <c r="V43" i="22"/>
  <c r="V45" i="22" s="1"/>
  <c r="AF28" i="18"/>
  <c r="AF31" i="18" s="1"/>
  <c r="AF57" i="18"/>
  <c r="AF20" i="24"/>
  <c r="AF22" i="24" s="1"/>
  <c r="AF28" i="24" s="1"/>
  <c r="AF67" i="24" s="1"/>
  <c r="AF68" i="24" s="1"/>
  <c r="AF70" i="24" s="1"/>
  <c r="AF75" i="24" s="1"/>
  <c r="AF16" i="19" s="1"/>
  <c r="AF43" i="24"/>
  <c r="AF45" i="24" s="1"/>
  <c r="AE29" i="15"/>
  <c r="AE32" i="15" s="1"/>
  <c r="AE59" i="15"/>
  <c r="AA28" i="15"/>
  <c r="AA31" i="15" s="1"/>
  <c r="AA39" i="15" s="1"/>
  <c r="AA77" i="15" s="1"/>
  <c r="AA58" i="15"/>
  <c r="AA61" i="15" s="1"/>
  <c r="Y28" i="15"/>
  <c r="Y31" i="15" s="1"/>
  <c r="Y58" i="15"/>
  <c r="Y20" i="22"/>
  <c r="Y22" i="22" s="1"/>
  <c r="Y28" i="22" s="1"/>
  <c r="Y60" i="22" s="1"/>
  <c r="Y61" i="22" s="1"/>
  <c r="Y63" i="22" s="1"/>
  <c r="Y68" i="22" s="1"/>
  <c r="Y17" i="19" s="1"/>
  <c r="Y43" i="22"/>
  <c r="Y45" i="22" s="1"/>
  <c r="AB29" i="16"/>
  <c r="AB32" i="16" s="1"/>
  <c r="AB58" i="16"/>
  <c r="AC29" i="18"/>
  <c r="AC32" i="18" s="1"/>
  <c r="AC58" i="18"/>
  <c r="AB28" i="21"/>
  <c r="AB31" i="21" s="1"/>
  <c r="AB39" i="21" s="1"/>
  <c r="AB76" i="21" s="1"/>
  <c r="AB77" i="21" s="1"/>
  <c r="AB79" i="21" s="1"/>
  <c r="AB84" i="21" s="1"/>
  <c r="AB14" i="19" s="1"/>
  <c r="AB33" i="19" s="1"/>
  <c r="AB57" i="21"/>
  <c r="AB60" i="21" s="1"/>
  <c r="W28" i="21"/>
  <c r="W31" i="21" s="1"/>
  <c r="W57" i="21"/>
  <c r="Y20" i="24"/>
  <c r="Y22" i="24" s="1"/>
  <c r="Y28" i="24" s="1"/>
  <c r="Y67" i="24" s="1"/>
  <c r="Y68" i="24" s="1"/>
  <c r="Y70" i="24" s="1"/>
  <c r="Y75" i="24" s="1"/>
  <c r="Y16" i="19" s="1"/>
  <c r="Y43" i="24"/>
  <c r="Y45" i="24" s="1"/>
  <c r="Y29" i="18"/>
  <c r="Y32" i="18" s="1"/>
  <c r="Y58" i="18"/>
  <c r="AD28" i="15"/>
  <c r="AD31" i="15" s="1"/>
  <c r="AD58" i="15"/>
  <c r="V29" i="18"/>
  <c r="V32" i="18" s="1"/>
  <c r="V58" i="18"/>
  <c r="AE67" i="29"/>
  <c r="X29" i="15"/>
  <c r="X32" i="15" s="1"/>
  <c r="X59" i="15"/>
  <c r="AC20" i="22"/>
  <c r="AC22" i="22" s="1"/>
  <c r="AC28" i="22" s="1"/>
  <c r="AC60" i="22" s="1"/>
  <c r="AC61" i="22" s="1"/>
  <c r="AC63" i="22" s="1"/>
  <c r="AC68" i="22" s="1"/>
  <c r="AC17" i="19" s="1"/>
  <c r="AC43" i="22"/>
  <c r="AC45" i="22" s="1"/>
  <c r="Z28" i="21"/>
  <c r="Z31" i="21" s="1"/>
  <c r="Z57" i="21"/>
  <c r="Z29" i="18"/>
  <c r="Z32" i="18" s="1"/>
  <c r="Z58" i="18"/>
  <c r="AF28" i="16"/>
  <c r="AF31" i="16" s="1"/>
  <c r="AF57" i="16"/>
  <c r="AF29" i="18"/>
  <c r="AF32" i="18" s="1"/>
  <c r="AF58" i="18"/>
  <c r="AC29" i="21"/>
  <c r="AC32" i="21" s="1"/>
  <c r="AC58" i="21"/>
  <c r="W28" i="16"/>
  <c r="W31" i="16" s="1"/>
  <c r="W57" i="16"/>
  <c r="X28" i="15"/>
  <c r="X31" i="15" s="1"/>
  <c r="X58" i="15"/>
  <c r="X61" i="15" s="1"/>
  <c r="Y29" i="21"/>
  <c r="Y32" i="21" s="1"/>
  <c r="Y58" i="21"/>
  <c r="AC20" i="24"/>
  <c r="AC22" i="24" s="1"/>
  <c r="AC28" i="24" s="1"/>
  <c r="AC67" i="24" s="1"/>
  <c r="AC68" i="24" s="1"/>
  <c r="AC70" i="24" s="1"/>
  <c r="AC75" i="24" s="1"/>
  <c r="AC16" i="19" s="1"/>
  <c r="AC43" i="24"/>
  <c r="AC45" i="24" s="1"/>
  <c r="V29" i="15"/>
  <c r="V32" i="15" s="1"/>
  <c r="V59" i="15"/>
  <c r="AE162" i="29"/>
  <c r="AE20" i="24"/>
  <c r="AE22" i="24" s="1"/>
  <c r="AE28" i="24" s="1"/>
  <c r="AE67" i="24" s="1"/>
  <c r="AE68" i="24" s="1"/>
  <c r="AE70" i="24" s="1"/>
  <c r="AE75" i="24" s="1"/>
  <c r="AE16" i="19" s="1"/>
  <c r="AE43" i="24"/>
  <c r="AE45" i="24" s="1"/>
  <c r="AC28" i="18"/>
  <c r="AC31" i="18" s="1"/>
  <c r="AC39" i="18" s="1"/>
  <c r="AC75" i="18" s="1"/>
  <c r="AC76" i="18" s="1"/>
  <c r="AC78" i="18" s="1"/>
  <c r="AC83" i="18" s="1"/>
  <c r="AC13" i="19" s="1"/>
  <c r="AC32" i="19" s="1"/>
  <c r="AC57" i="18"/>
  <c r="V48" i="19"/>
  <c r="V51" i="19" s="1"/>
  <c r="K177" i="29"/>
  <c r="AF20" i="22"/>
  <c r="AF22" i="22" s="1"/>
  <c r="AF28" i="22" s="1"/>
  <c r="AF60" i="22" s="1"/>
  <c r="AF61" i="22" s="1"/>
  <c r="AF63" i="22" s="1"/>
  <c r="AF68" i="22" s="1"/>
  <c r="AF17" i="19" s="1"/>
  <c r="AF43" i="22"/>
  <c r="AF45" i="22" s="1"/>
  <c r="Z28" i="16"/>
  <c r="Z31" i="16" s="1"/>
  <c r="Z57" i="16"/>
  <c r="V20" i="17"/>
  <c r="V22" i="17" s="1"/>
  <c r="V28" i="17" s="1"/>
  <c r="V59" i="17" s="1"/>
  <c r="V60" i="17" s="1"/>
  <c r="V62" i="17" s="1"/>
  <c r="V43" i="17"/>
  <c r="V45" i="17" s="1"/>
  <c r="AD67" i="29"/>
  <c r="AF28" i="21"/>
  <c r="AF31" i="21" s="1"/>
  <c r="AF39" i="21" s="1"/>
  <c r="AF76" i="21" s="1"/>
  <c r="AF77" i="21" s="1"/>
  <c r="AF79" i="21" s="1"/>
  <c r="AF84" i="21" s="1"/>
  <c r="AF14" i="19" s="1"/>
  <c r="AF33" i="19" s="1"/>
  <c r="AF57" i="21"/>
  <c r="AE28" i="18"/>
  <c r="AE31" i="18" s="1"/>
  <c r="AE39" i="18" s="1"/>
  <c r="AE75" i="18" s="1"/>
  <c r="AE76" i="18" s="1"/>
  <c r="AE78" i="18" s="1"/>
  <c r="AE83" i="18" s="1"/>
  <c r="AE13" i="19" s="1"/>
  <c r="AE32" i="19" s="1"/>
  <c r="AE57" i="18"/>
  <c r="AE60" i="18" s="1"/>
  <c r="AG20" i="24"/>
  <c r="AG22" i="24" s="1"/>
  <c r="AG28" i="24" s="1"/>
  <c r="AG67" i="24" s="1"/>
  <c r="AG68" i="24" s="1"/>
  <c r="AG70" i="24" s="1"/>
  <c r="AG75" i="24" s="1"/>
  <c r="AG16" i="19" s="1"/>
  <c r="AG43" i="24"/>
  <c r="AG45" i="24" s="1"/>
  <c r="W20" i="22"/>
  <c r="W22" i="22" s="1"/>
  <c r="W28" i="22" s="1"/>
  <c r="W60" i="22" s="1"/>
  <c r="W61" i="22" s="1"/>
  <c r="W63" i="22" s="1"/>
  <c r="W68" i="22" s="1"/>
  <c r="W17" i="19" s="1"/>
  <c r="W43" i="22"/>
  <c r="W45" i="22" s="1"/>
  <c r="Z20" i="22"/>
  <c r="Z22" i="22" s="1"/>
  <c r="Z28" i="22" s="1"/>
  <c r="Z60" i="22" s="1"/>
  <c r="Z61" i="22" s="1"/>
  <c r="Z63" i="22" s="1"/>
  <c r="Z68" i="22" s="1"/>
  <c r="Z17" i="19" s="1"/>
  <c r="Z36" i="19" s="1"/>
  <c r="Z43" i="22"/>
  <c r="Z45" i="22" s="1"/>
  <c r="AF29" i="15"/>
  <c r="AF32" i="15" s="1"/>
  <c r="AF59" i="15"/>
  <c r="AG29" i="18"/>
  <c r="AG32" i="18" s="1"/>
  <c r="AG58" i="18"/>
  <c r="AB20" i="22"/>
  <c r="AB22" i="22" s="1"/>
  <c r="AB28" i="22" s="1"/>
  <c r="AB60" i="22" s="1"/>
  <c r="AB61" i="22" s="1"/>
  <c r="AB63" i="22" s="1"/>
  <c r="AB68" i="22" s="1"/>
  <c r="AB17" i="19" s="1"/>
  <c r="AB43" i="22"/>
  <c r="AB45" i="22" s="1"/>
  <c r="W29" i="18"/>
  <c r="W32" i="18" s="1"/>
  <c r="W58" i="18"/>
  <c r="AC29" i="15"/>
  <c r="AC32" i="15" s="1"/>
  <c r="AC59" i="15"/>
  <c r="AB28" i="18"/>
  <c r="AB31" i="18" s="1"/>
  <c r="AB39" i="18" s="1"/>
  <c r="AB75" i="18" s="1"/>
  <c r="AB76" i="18" s="1"/>
  <c r="AB78" i="18" s="1"/>
  <c r="AB83" i="18" s="1"/>
  <c r="AB13" i="19" s="1"/>
  <c r="AB32" i="19" s="1"/>
  <c r="AB57" i="18"/>
  <c r="AB60" i="18" s="1"/>
  <c r="W28" i="18"/>
  <c r="W31" i="18" s="1"/>
  <c r="W57" i="18"/>
  <c r="AA20" i="17"/>
  <c r="AA22" i="17" s="1"/>
  <c r="AA28" i="17" s="1"/>
  <c r="AA59" i="17" s="1"/>
  <c r="AA60" i="17" s="1"/>
  <c r="AA62" i="17" s="1"/>
  <c r="AA67" i="17" s="1"/>
  <c r="AA15" i="19" s="1"/>
  <c r="AA34" i="19" s="1"/>
  <c r="AA43" i="17"/>
  <c r="AA45" i="17" s="1"/>
  <c r="X67" i="29"/>
  <c r="Y29" i="15"/>
  <c r="Y32" i="15" s="1"/>
  <c r="Y59" i="15"/>
  <c r="V58" i="21"/>
  <c r="V60" i="21" s="1"/>
  <c r="V29" i="21"/>
  <c r="V32" i="21" s="1"/>
  <c r="Y162" i="29"/>
  <c r="AG162" i="29"/>
  <c r="W162" i="29"/>
  <c r="Z162" i="29"/>
  <c r="V162" i="29"/>
  <c r="AC28" i="21"/>
  <c r="AC31" i="21" s="1"/>
  <c r="AC39" i="21" s="1"/>
  <c r="AC76" i="21" s="1"/>
  <c r="AC77" i="21" s="1"/>
  <c r="AC79" i="21" s="1"/>
  <c r="AC84" i="21" s="1"/>
  <c r="AC14" i="19" s="1"/>
  <c r="AC33" i="19" s="1"/>
  <c r="AC57" i="21"/>
  <c r="AC60" i="21" s="1"/>
  <c r="V28" i="18"/>
  <c r="V31" i="18" s="1"/>
  <c r="V57" i="18"/>
  <c r="N126" i="19"/>
  <c r="N127" i="19" s="1"/>
  <c r="M128" i="19"/>
  <c r="Z67" i="29"/>
  <c r="AD20" i="24"/>
  <c r="AD22" i="24" s="1"/>
  <c r="AD28" i="24" s="1"/>
  <c r="AD67" i="24" s="1"/>
  <c r="AD68" i="24" s="1"/>
  <c r="AD70" i="24" s="1"/>
  <c r="AD75" i="24" s="1"/>
  <c r="AD16" i="19" s="1"/>
  <c r="AD43" i="24"/>
  <c r="AD45" i="24" s="1"/>
  <c r="AB28" i="16"/>
  <c r="AB31" i="16" s="1"/>
  <c r="AB39" i="16" s="1"/>
  <c r="AB75" i="16" s="1"/>
  <c r="AB76" i="16" s="1"/>
  <c r="AB78" i="16" s="1"/>
  <c r="AB83" i="16" s="1"/>
  <c r="AB12" i="19" s="1"/>
  <c r="AB31" i="19" s="1"/>
  <c r="AB57" i="16"/>
  <c r="AB60" i="16" s="1"/>
  <c r="AE28" i="15"/>
  <c r="AE31" i="15" s="1"/>
  <c r="AE39" i="15" s="1"/>
  <c r="AE77" i="15" s="1"/>
  <c r="AE58" i="15"/>
  <c r="AE61" i="15" s="1"/>
  <c r="AG28" i="18"/>
  <c r="AG31" i="18" s="1"/>
  <c r="AG57" i="18"/>
  <c r="AA28" i="16"/>
  <c r="AA31" i="16" s="1"/>
  <c r="AA57" i="16"/>
  <c r="AF29" i="16"/>
  <c r="AF32" i="16" s="1"/>
  <c r="AF58" i="16"/>
  <c r="X20" i="24"/>
  <c r="X22" i="24" s="1"/>
  <c r="X28" i="24" s="1"/>
  <c r="X67" i="24" s="1"/>
  <c r="X68" i="24" s="1"/>
  <c r="X70" i="24" s="1"/>
  <c r="X75" i="24" s="1"/>
  <c r="X16" i="19" s="1"/>
  <c r="X43" i="24"/>
  <c r="X45" i="24" s="1"/>
  <c r="AA20" i="24"/>
  <c r="AA22" i="24" s="1"/>
  <c r="AA28" i="24" s="1"/>
  <c r="AA67" i="24" s="1"/>
  <c r="AA68" i="24" s="1"/>
  <c r="AA70" i="24" s="1"/>
  <c r="AA75" i="24" s="1"/>
  <c r="AA16" i="19" s="1"/>
  <c r="AA43" i="24"/>
  <c r="AA45" i="24" s="1"/>
  <c r="W29" i="16"/>
  <c r="W32" i="16" s="1"/>
  <c r="W58" i="16"/>
  <c r="AF20" i="17"/>
  <c r="AF22" i="17" s="1"/>
  <c r="AF28" i="17" s="1"/>
  <c r="AF59" i="17" s="1"/>
  <c r="AF60" i="17" s="1"/>
  <c r="AF62" i="17" s="1"/>
  <c r="AF67" i="17" s="1"/>
  <c r="AF15" i="19" s="1"/>
  <c r="AF34" i="19" s="1"/>
  <c r="AF43" i="17"/>
  <c r="AF45" i="17" s="1"/>
  <c r="AD29" i="21"/>
  <c r="AD32" i="21" s="1"/>
  <c r="AD58" i="21"/>
  <c r="X28" i="21"/>
  <c r="X31" i="21" s="1"/>
  <c r="X57" i="21"/>
  <c r="AD162" i="29"/>
  <c r="AA162" i="29"/>
  <c r="AD20" i="17"/>
  <c r="AD22" i="17" s="1"/>
  <c r="AD28" i="17" s="1"/>
  <c r="AD59" i="17" s="1"/>
  <c r="AD60" i="17" s="1"/>
  <c r="AD62" i="17" s="1"/>
  <c r="AD67" i="17" s="1"/>
  <c r="AD15" i="19" s="1"/>
  <c r="AD34" i="19" s="1"/>
  <c r="AD43" i="17"/>
  <c r="AD45" i="17" s="1"/>
  <c r="AC28" i="15"/>
  <c r="AC31" i="15" s="1"/>
  <c r="AC39" i="15" s="1"/>
  <c r="AC77" i="15" s="1"/>
  <c r="AC58" i="15"/>
  <c r="AC61" i="15" s="1"/>
  <c r="V28" i="15"/>
  <c r="V31" i="15" s="1"/>
  <c r="V39" i="15" s="1"/>
  <c r="V77" i="15" s="1"/>
  <c r="V58" i="15"/>
  <c r="V61" i="15" s="1"/>
  <c r="Z28" i="15"/>
  <c r="Z31" i="15" s="1"/>
  <c r="Z39" i="15" s="1"/>
  <c r="Z77" i="15" s="1"/>
  <c r="Z58" i="15"/>
  <c r="Z61" i="15" s="1"/>
  <c r="X20" i="17"/>
  <c r="X22" i="17" s="1"/>
  <c r="X28" i="17" s="1"/>
  <c r="X59" i="17" s="1"/>
  <c r="X60" i="17" s="1"/>
  <c r="X62" i="17" s="1"/>
  <c r="X67" i="17" s="1"/>
  <c r="X15" i="19" s="1"/>
  <c r="X34" i="19" s="1"/>
  <c r="X43" i="17"/>
  <c r="X45" i="17" s="1"/>
  <c r="AE28" i="16"/>
  <c r="AE31" i="16" s="1"/>
  <c r="AE39" i="16" s="1"/>
  <c r="AE75" i="16" s="1"/>
  <c r="AE76" i="16" s="1"/>
  <c r="AE78" i="16" s="1"/>
  <c r="AE83" i="16" s="1"/>
  <c r="AE12" i="19" s="1"/>
  <c r="AE31" i="19" s="1"/>
  <c r="AE57" i="16"/>
  <c r="AE60" i="16" s="1"/>
  <c r="AB20" i="17"/>
  <c r="AB22" i="17" s="1"/>
  <c r="AB28" i="17" s="1"/>
  <c r="AB59" i="17" s="1"/>
  <c r="AB60" i="17" s="1"/>
  <c r="AB62" i="17" s="1"/>
  <c r="AB67" i="17" s="1"/>
  <c r="AB15" i="19" s="1"/>
  <c r="AB34" i="19" s="1"/>
  <c r="AB43" i="17"/>
  <c r="AB45" i="17" s="1"/>
  <c r="AG28" i="15"/>
  <c r="AG31" i="15" s="1"/>
  <c r="AG58" i="15"/>
  <c r="AG61" i="15" s="1"/>
  <c r="AA28" i="21"/>
  <c r="AA31" i="21" s="1"/>
  <c r="AA39" i="21" s="1"/>
  <c r="AA76" i="21" s="1"/>
  <c r="AA77" i="21" s="1"/>
  <c r="AA79" i="21" s="1"/>
  <c r="AA84" i="21" s="1"/>
  <c r="AA14" i="19" s="1"/>
  <c r="AA33" i="19" s="1"/>
  <c r="AA57" i="21"/>
  <c r="X20" i="22"/>
  <c r="X22" i="22" s="1"/>
  <c r="X28" i="22" s="1"/>
  <c r="X60" i="22" s="1"/>
  <c r="X61" i="22" s="1"/>
  <c r="X63" i="22" s="1"/>
  <c r="X68" i="22" s="1"/>
  <c r="X17" i="19" s="1"/>
  <c r="X43" i="22"/>
  <c r="X45" i="22" s="1"/>
  <c r="AG29" i="16"/>
  <c r="AG32" i="16" s="1"/>
  <c r="AG58" i="16"/>
  <c r="AA29" i="21"/>
  <c r="AA32" i="21" s="1"/>
  <c r="AA58" i="21"/>
  <c r="W29" i="21"/>
  <c r="W32" i="21" s="1"/>
  <c r="W58" i="21"/>
  <c r="W20" i="24"/>
  <c r="W22" i="24" s="1"/>
  <c r="W28" i="24" s="1"/>
  <c r="W67" i="24" s="1"/>
  <c r="W68" i="24" s="1"/>
  <c r="W70" i="24" s="1"/>
  <c r="W75" i="24" s="1"/>
  <c r="W16" i="19" s="1"/>
  <c r="W43" i="24"/>
  <c r="W45" i="24" s="1"/>
  <c r="W67" i="29"/>
  <c r="AD29" i="15"/>
  <c r="AD32" i="15" s="1"/>
  <c r="AD59" i="15"/>
  <c r="X28" i="16"/>
  <c r="X31" i="16" s="1"/>
  <c r="X39" i="16" s="1"/>
  <c r="X75" i="16" s="1"/>
  <c r="X76" i="16" s="1"/>
  <c r="X78" i="16" s="1"/>
  <c r="X83" i="16" s="1"/>
  <c r="X12" i="19" s="1"/>
  <c r="X31" i="19" s="1"/>
  <c r="X57" i="16"/>
  <c r="AD28" i="21"/>
  <c r="AD31" i="21" s="1"/>
  <c r="AD57" i="21"/>
  <c r="X29" i="21"/>
  <c r="X32" i="21" s="1"/>
  <c r="X58" i="21"/>
  <c r="V67" i="29"/>
  <c r="Z29" i="16"/>
  <c r="Z32" i="16" s="1"/>
  <c r="Z58" i="16"/>
  <c r="AE20" i="22"/>
  <c r="AE22" i="22" s="1"/>
  <c r="AE28" i="22" s="1"/>
  <c r="AE60" i="22" s="1"/>
  <c r="AE61" i="22" s="1"/>
  <c r="AE63" i="22" s="1"/>
  <c r="AE68" i="22" s="1"/>
  <c r="AE17" i="19" s="1"/>
  <c r="AE43" i="22"/>
  <c r="AE45" i="22" s="1"/>
  <c r="AC20" i="17"/>
  <c r="AC22" i="17" s="1"/>
  <c r="AC28" i="17" s="1"/>
  <c r="AC59" i="17" s="1"/>
  <c r="AC60" i="17" s="1"/>
  <c r="AC62" i="17" s="1"/>
  <c r="AC67" i="17" s="1"/>
  <c r="AC15" i="19" s="1"/>
  <c r="AC34" i="19" s="1"/>
  <c r="AC43" i="17"/>
  <c r="AC45" i="17" s="1"/>
  <c r="AE28" i="21"/>
  <c r="AE31" i="21" s="1"/>
  <c r="AE57" i="21"/>
  <c r="Y28" i="16"/>
  <c r="Y31" i="16" s="1"/>
  <c r="Y39" i="16" s="1"/>
  <c r="Y75" i="16" s="1"/>
  <c r="Y76" i="16" s="1"/>
  <c r="Y78" i="16" s="1"/>
  <c r="Y83" i="16" s="1"/>
  <c r="Y12" i="19" s="1"/>
  <c r="Y31" i="19" s="1"/>
  <c r="Y57" i="16"/>
  <c r="Y60" i="16" s="1"/>
  <c r="Z20" i="24"/>
  <c r="Z22" i="24" s="1"/>
  <c r="Z28" i="24" s="1"/>
  <c r="Z67" i="24" s="1"/>
  <c r="Z68" i="24" s="1"/>
  <c r="Z70" i="24" s="1"/>
  <c r="Z75" i="24" s="1"/>
  <c r="Z16" i="19" s="1"/>
  <c r="Z43" i="24"/>
  <c r="Z45" i="24" s="1"/>
  <c r="AE29" i="21"/>
  <c r="AE32" i="21" s="1"/>
  <c r="AE58" i="21"/>
  <c r="AG28" i="16"/>
  <c r="AG31" i="16" s="1"/>
  <c r="AG57" i="16"/>
  <c r="AA28" i="18"/>
  <c r="AA31" i="18" s="1"/>
  <c r="AA39" i="18" s="1"/>
  <c r="AA75" i="18" s="1"/>
  <c r="AA76" i="18" s="1"/>
  <c r="AA78" i="18" s="1"/>
  <c r="AA83" i="18" s="1"/>
  <c r="AA13" i="19" s="1"/>
  <c r="AA32" i="19" s="1"/>
  <c r="AA57" i="18"/>
  <c r="AA60" i="18" s="1"/>
  <c r="AD43" i="22"/>
  <c r="AD45" i="22" s="1"/>
  <c r="AD20" i="22"/>
  <c r="AD22" i="22" s="1"/>
  <c r="AD28" i="22" s="1"/>
  <c r="AD60" i="22" s="1"/>
  <c r="AD61" i="22" s="1"/>
  <c r="AD63" i="22" s="1"/>
  <c r="AD68" i="22" s="1"/>
  <c r="AD17" i="19" s="1"/>
  <c r="Y28" i="21"/>
  <c r="Y31" i="21" s="1"/>
  <c r="Y57" i="21"/>
  <c r="AG58" i="21"/>
  <c r="AG60" i="21" s="1"/>
  <c r="AG29" i="21"/>
  <c r="AG32" i="21" s="1"/>
  <c r="AG39" i="21" s="1"/>
  <c r="AG76" i="21" s="1"/>
  <c r="AG77" i="21" s="1"/>
  <c r="AG79" i="21" s="1"/>
  <c r="AG84" i="21" s="1"/>
  <c r="AG14" i="19" s="1"/>
  <c r="AG33" i="19" s="1"/>
  <c r="AA29" i="16"/>
  <c r="AA32" i="16" s="1"/>
  <c r="AA58" i="16"/>
  <c r="W29" i="15"/>
  <c r="W32" i="15" s="1"/>
  <c r="W59" i="15"/>
  <c r="W28" i="15"/>
  <c r="W31" i="15" s="1"/>
  <c r="W58" i="15"/>
  <c r="V20" i="24"/>
  <c r="V22" i="24" s="1"/>
  <c r="V28" i="24" s="1"/>
  <c r="V67" i="24" s="1"/>
  <c r="V68" i="24" s="1"/>
  <c r="V70" i="24" s="1"/>
  <c r="V43" i="24"/>
  <c r="V45" i="24" s="1"/>
  <c r="X28" i="18"/>
  <c r="X31" i="18" s="1"/>
  <c r="X57" i="18"/>
  <c r="AD28" i="18"/>
  <c r="AD31" i="18" s="1"/>
  <c r="AD39" i="18" s="1"/>
  <c r="AD75" i="18" s="1"/>
  <c r="AD76" i="18" s="1"/>
  <c r="AD78" i="18" s="1"/>
  <c r="AD83" i="18" s="1"/>
  <c r="AD13" i="19" s="1"/>
  <c r="AD32" i="19" s="1"/>
  <c r="AD57" i="18"/>
  <c r="AD60" i="18" s="1"/>
  <c r="AF162" i="29"/>
  <c r="X29" i="18"/>
  <c r="X32" i="18" s="1"/>
  <c r="X58" i="18"/>
  <c r="AC67" i="29"/>
  <c r="V28" i="16"/>
  <c r="V31" i="16" s="1"/>
  <c r="V57" i="16"/>
  <c r="V60" i="16" s="1"/>
  <c r="W20" i="17"/>
  <c r="W22" i="17" s="1"/>
  <c r="W28" i="17" s="1"/>
  <c r="W59" i="17" s="1"/>
  <c r="W60" i="17" s="1"/>
  <c r="W62" i="17" s="1"/>
  <c r="W67" i="17" s="1"/>
  <c r="W15" i="19" s="1"/>
  <c r="W34" i="19" s="1"/>
  <c r="W43" i="17"/>
  <c r="W45" i="17" s="1"/>
  <c r="AA20" i="22"/>
  <c r="AA22" i="22" s="1"/>
  <c r="AA28" i="22" s="1"/>
  <c r="AA60" i="22" s="1"/>
  <c r="AA61" i="22" s="1"/>
  <c r="AA63" i="22" s="1"/>
  <c r="AA68" i="22" s="1"/>
  <c r="AA17" i="19" s="1"/>
  <c r="AA36" i="19" s="1"/>
  <c r="AA43" i="22"/>
  <c r="AA45" i="22" s="1"/>
  <c r="Z29" i="21"/>
  <c r="Z32" i="21" s="1"/>
  <c r="Z58" i="21"/>
  <c r="AF67" i="29"/>
  <c r="AD39" i="21" l="1"/>
  <c r="AD76" i="21" s="1"/>
  <c r="AD77" i="21" s="1"/>
  <c r="AD79" i="21" s="1"/>
  <c r="AD84" i="21" s="1"/>
  <c r="AD14" i="19" s="1"/>
  <c r="AD33" i="19" s="1"/>
  <c r="AB36" i="19"/>
  <c r="AE36" i="19"/>
  <c r="Z35" i="19"/>
  <c r="AD60" i="21"/>
  <c r="Y36" i="19"/>
  <c r="X39" i="18"/>
  <c r="X75" i="18" s="1"/>
  <c r="X76" i="18" s="1"/>
  <c r="X78" i="18" s="1"/>
  <c r="X83" i="18" s="1"/>
  <c r="X13" i="19" s="1"/>
  <c r="X32" i="19" s="1"/>
  <c r="AA35" i="19"/>
  <c r="Y35" i="19"/>
  <c r="W35" i="19"/>
  <c r="W39" i="18"/>
  <c r="W75" i="18" s="1"/>
  <c r="W76" i="18" s="1"/>
  <c r="W78" i="18" s="1"/>
  <c r="W83" i="18" s="1"/>
  <c r="W13" i="19" s="1"/>
  <c r="W32" i="19" s="1"/>
  <c r="AF35" i="19"/>
  <c r="W36" i="19"/>
  <c r="AB35" i="19"/>
  <c r="AD35" i="19"/>
  <c r="AF61" i="15"/>
  <c r="AG39" i="15"/>
  <c r="AG77" i="15" s="1"/>
  <c r="AE60" i="21"/>
  <c r="X60" i="18"/>
  <c r="AG39" i="16"/>
  <c r="AG75" i="16" s="1"/>
  <c r="AG76" i="16" s="1"/>
  <c r="AG78" i="16" s="1"/>
  <c r="AG83" i="16" s="1"/>
  <c r="AG12" i="19" s="1"/>
  <c r="AG31" i="19" s="1"/>
  <c r="AC36" i="19"/>
  <c r="Y60" i="21"/>
  <c r="X35" i="19"/>
  <c r="Y39" i="21"/>
  <c r="Y76" i="21" s="1"/>
  <c r="Y77" i="21" s="1"/>
  <c r="Y79" i="21" s="1"/>
  <c r="Y84" i="21" s="1"/>
  <c r="Y14" i="19" s="1"/>
  <c r="Y33" i="19" s="1"/>
  <c r="V39" i="21"/>
  <c r="V76" i="21" s="1"/>
  <c r="V77" i="21" s="1"/>
  <c r="V79" i="21" s="1"/>
  <c r="AC60" i="18"/>
  <c r="AA54" i="26"/>
  <c r="AA86" i="19"/>
  <c r="AA99" i="19" s="1"/>
  <c r="AG86" i="19"/>
  <c r="AG99" i="19" s="1"/>
  <c r="AG54" i="26"/>
  <c r="AG60" i="18"/>
  <c r="AF36" i="19"/>
  <c r="AC35" i="19"/>
  <c r="V60" i="18"/>
  <c r="W60" i="21"/>
  <c r="AB78" i="15"/>
  <c r="AB81" i="15" s="1"/>
  <c r="AB89" i="15"/>
  <c r="Y39" i="18"/>
  <c r="Y75" i="18" s="1"/>
  <c r="Y76" i="18" s="1"/>
  <c r="Y78" i="18" s="1"/>
  <c r="Y83" i="18" s="1"/>
  <c r="Y13" i="19" s="1"/>
  <c r="Y32" i="19" s="1"/>
  <c r="X60" i="16"/>
  <c r="AF54" i="26"/>
  <c r="AF86" i="19"/>
  <c r="AF99" i="19" s="1"/>
  <c r="X36" i="19"/>
  <c r="Y54" i="26"/>
  <c r="Y86" i="19"/>
  <c r="Y99" i="19" s="1"/>
  <c r="AG39" i="18"/>
  <c r="AG75" i="18" s="1"/>
  <c r="AG76" i="18" s="1"/>
  <c r="AG78" i="18" s="1"/>
  <c r="AG83" i="18" s="1"/>
  <c r="AG13" i="19" s="1"/>
  <c r="AG32" i="19" s="1"/>
  <c r="AG35" i="19"/>
  <c r="AE86" i="19"/>
  <c r="AE99" i="19" s="1"/>
  <c r="AE54" i="26"/>
  <c r="Z60" i="21"/>
  <c r="V39" i="18"/>
  <c r="V75" i="18" s="1"/>
  <c r="V76" i="18" s="1"/>
  <c r="V78" i="18" s="1"/>
  <c r="W39" i="21"/>
  <c r="W76" i="21" s="1"/>
  <c r="W77" i="21" s="1"/>
  <c r="W79" i="21" s="1"/>
  <c r="W84" i="21" s="1"/>
  <c r="W14" i="19" s="1"/>
  <c r="W33" i="19" s="1"/>
  <c r="X86" i="19"/>
  <c r="X99" i="19" s="1"/>
  <c r="X54" i="26"/>
  <c r="AF60" i="21"/>
  <c r="Z60" i="18"/>
  <c r="V75" i="24"/>
  <c r="J82" i="24"/>
  <c r="N10" i="3" s="1"/>
  <c r="AA60" i="21"/>
  <c r="V78" i="15"/>
  <c r="V81" i="15" s="1"/>
  <c r="V89" i="15"/>
  <c r="V56" i="19"/>
  <c r="K172" i="19" s="1"/>
  <c r="K170" i="19"/>
  <c r="K171" i="19"/>
  <c r="Z39" i="21"/>
  <c r="Z76" i="21" s="1"/>
  <c r="Z77" i="21" s="1"/>
  <c r="Z79" i="21" s="1"/>
  <c r="Z84" i="21" s="1"/>
  <c r="Z14" i="19" s="1"/>
  <c r="Z33" i="19" s="1"/>
  <c r="AD61" i="15"/>
  <c r="Z39" i="18"/>
  <c r="Z75" i="18" s="1"/>
  <c r="Z76" i="18" s="1"/>
  <c r="Z78" i="18" s="1"/>
  <c r="Z83" i="18" s="1"/>
  <c r="Z13" i="19" s="1"/>
  <c r="Z32" i="19" s="1"/>
  <c r="V84" i="21"/>
  <c r="AD39" i="15"/>
  <c r="AD77" i="15" s="1"/>
  <c r="Y61" i="15"/>
  <c r="AB54" i="26"/>
  <c r="AB86" i="19"/>
  <c r="AB99" i="19" s="1"/>
  <c r="W61" i="15"/>
  <c r="W39" i="15"/>
  <c r="W77" i="15" s="1"/>
  <c r="AE39" i="21"/>
  <c r="AE76" i="21" s="1"/>
  <c r="AE77" i="21" s="1"/>
  <c r="AE79" i="21" s="1"/>
  <c r="AE84" i="21" s="1"/>
  <c r="AE14" i="19" s="1"/>
  <c r="AE33" i="19" s="1"/>
  <c r="AC89" i="15"/>
  <c r="AC78" i="15"/>
  <c r="AC81" i="15" s="1"/>
  <c r="AD54" i="26"/>
  <c r="AD86" i="19"/>
  <c r="AD99" i="19" s="1"/>
  <c r="AE78" i="15"/>
  <c r="AE81" i="15" s="1"/>
  <c r="AE89" i="15"/>
  <c r="V67" i="17"/>
  <c r="J74" i="17"/>
  <c r="M10" i="3" s="1"/>
  <c r="X39" i="15"/>
  <c r="X77" i="15" s="1"/>
  <c r="Y39" i="15"/>
  <c r="Y77" i="15" s="1"/>
  <c r="AF60" i="18"/>
  <c r="AD60" i="16"/>
  <c r="AG89" i="15"/>
  <c r="AG78" i="15"/>
  <c r="AG81" i="15" s="1"/>
  <c r="V86" i="19"/>
  <c r="V54" i="26"/>
  <c r="V163" i="29"/>
  <c r="W163" i="29" s="1"/>
  <c r="X163" i="29" s="1"/>
  <c r="Y163" i="29" s="1"/>
  <c r="Z163" i="29" s="1"/>
  <c r="AA163" i="29" s="1"/>
  <c r="AB163" i="29" s="1"/>
  <c r="AC163" i="29" s="1"/>
  <c r="AD163" i="29" s="1"/>
  <c r="AE163" i="29" s="1"/>
  <c r="AF163" i="29" s="1"/>
  <c r="AG163" i="29" s="1"/>
  <c r="W60" i="18"/>
  <c r="Z60" i="16"/>
  <c r="AF60" i="16"/>
  <c r="AF39" i="18"/>
  <c r="AF75" i="18" s="1"/>
  <c r="AF76" i="18" s="1"/>
  <c r="AF78" i="18" s="1"/>
  <c r="AF83" i="18" s="1"/>
  <c r="AF13" i="19" s="1"/>
  <c r="AF32" i="19" s="1"/>
  <c r="V39" i="16"/>
  <c r="V75" i="16" s="1"/>
  <c r="V76" i="16" s="1"/>
  <c r="V78" i="16" s="1"/>
  <c r="AF39" i="15"/>
  <c r="AF77" i="15" s="1"/>
  <c r="AD39" i="16"/>
  <c r="AD75" i="16" s="1"/>
  <c r="AD76" i="16" s="1"/>
  <c r="AD78" i="16" s="1"/>
  <c r="AD83" i="16" s="1"/>
  <c r="AD12" i="19" s="1"/>
  <c r="AD31" i="19" s="1"/>
  <c r="AG60" i="16"/>
  <c r="X60" i="21"/>
  <c r="AA60" i="16"/>
  <c r="Z54" i="26"/>
  <c r="Z86" i="19"/>
  <c r="Z99" i="19" s="1"/>
  <c r="Z39" i="16"/>
  <c r="Z75" i="16" s="1"/>
  <c r="Z76" i="16" s="1"/>
  <c r="Z78" i="16" s="1"/>
  <c r="Z83" i="16" s="1"/>
  <c r="Z12" i="19" s="1"/>
  <c r="Z31" i="19" s="1"/>
  <c r="AE35" i="19"/>
  <c r="W60" i="16"/>
  <c r="AF39" i="16"/>
  <c r="AF75" i="16" s="1"/>
  <c r="AF76" i="16" s="1"/>
  <c r="AF78" i="16" s="1"/>
  <c r="AF83" i="16" s="1"/>
  <c r="AF12" i="19" s="1"/>
  <c r="AF31" i="19" s="1"/>
  <c r="AC60" i="16"/>
  <c r="AD36" i="19"/>
  <c r="Z89" i="15"/>
  <c r="Z78" i="15"/>
  <c r="Z81" i="15" s="1"/>
  <c r="X39" i="21"/>
  <c r="X76" i="21" s="1"/>
  <c r="X77" i="21" s="1"/>
  <c r="X79" i="21" s="1"/>
  <c r="X84" i="21" s="1"/>
  <c r="X14" i="19" s="1"/>
  <c r="X33" i="19" s="1"/>
  <c r="AA39" i="16"/>
  <c r="AA75" i="16" s="1"/>
  <c r="AA76" i="16" s="1"/>
  <c r="AA78" i="16" s="1"/>
  <c r="AA83" i="16" s="1"/>
  <c r="AA12" i="19" s="1"/>
  <c r="AA31" i="19" s="1"/>
  <c r="N128" i="19"/>
  <c r="O126" i="19"/>
  <c r="O127" i="19" s="1"/>
  <c r="W54" i="26"/>
  <c r="W86" i="19"/>
  <c r="W99" i="19" s="1"/>
  <c r="W39" i="16"/>
  <c r="W75" i="16" s="1"/>
  <c r="W76" i="16" s="1"/>
  <c r="W78" i="16" s="1"/>
  <c r="W83" i="16" s="1"/>
  <c r="W12" i="19" s="1"/>
  <c r="W31" i="19" s="1"/>
  <c r="AA78" i="15"/>
  <c r="AA81" i="15" s="1"/>
  <c r="AA89" i="15"/>
  <c r="J75" i="22"/>
  <c r="O10" i="3" s="1"/>
  <c r="V68" i="22"/>
  <c r="AC54" i="26"/>
  <c r="AC86" i="19"/>
  <c r="AC99" i="19" s="1"/>
  <c r="Y60" i="18"/>
  <c r="AB91" i="15" l="1"/>
  <c r="AB11" i="19" s="1"/>
  <c r="AC91" i="15"/>
  <c r="AC11" i="19" s="1"/>
  <c r="AC19" i="19" s="1"/>
  <c r="AC22" i="19" s="1"/>
  <c r="AG91" i="15"/>
  <c r="AG11" i="19" s="1"/>
  <c r="AE91" i="15"/>
  <c r="AE11" i="19" s="1"/>
  <c r="V17" i="19"/>
  <c r="J90" i="22"/>
  <c r="O25" i="3" s="1"/>
  <c r="AF89" i="15"/>
  <c r="AF78" i="15"/>
  <c r="AF81" i="15" s="1"/>
  <c r="V99" i="19"/>
  <c r="K204" i="19" s="1"/>
  <c r="K192" i="19"/>
  <c r="V15" i="19"/>
  <c r="J89" i="17"/>
  <c r="M25" i="3" s="1"/>
  <c r="W89" i="15"/>
  <c r="W78" i="15"/>
  <c r="W81" i="15" s="1"/>
  <c r="W91" i="15" s="1"/>
  <c r="W11" i="19" s="1"/>
  <c r="V83" i="18"/>
  <c r="J90" i="18"/>
  <c r="K10" i="3" s="1"/>
  <c r="V83" i="16"/>
  <c r="J90" i="16"/>
  <c r="J10" i="3" s="1"/>
  <c r="AG30" i="19"/>
  <c r="AG38" i="19" s="1"/>
  <c r="AG39" i="19" s="1"/>
  <c r="AG44" i="19" s="1"/>
  <c r="AG19" i="19"/>
  <c r="AG22" i="19" s="1"/>
  <c r="AE30" i="19"/>
  <c r="AE38" i="19" s="1"/>
  <c r="AE39" i="19" s="1"/>
  <c r="AE44" i="19" s="1"/>
  <c r="AE19" i="19"/>
  <c r="AE22" i="19" s="1"/>
  <c r="Z91" i="15"/>
  <c r="Z11" i="19" s="1"/>
  <c r="V16" i="19"/>
  <c r="J97" i="24"/>
  <c r="N25" i="3" s="1"/>
  <c r="AB30" i="19"/>
  <c r="AB38" i="19" s="1"/>
  <c r="AB39" i="19" s="1"/>
  <c r="AB44" i="19" s="1"/>
  <c r="AB19" i="19"/>
  <c r="AB22" i="19" s="1"/>
  <c r="AC30" i="19"/>
  <c r="AC38" i="19" s="1"/>
  <c r="AC39" i="19" s="1"/>
  <c r="AC44" i="19" s="1"/>
  <c r="AD89" i="15"/>
  <c r="AD78" i="15"/>
  <c r="AD81" i="15" s="1"/>
  <c r="O128" i="19"/>
  <c r="P126" i="19"/>
  <c r="P127" i="19" s="1"/>
  <c r="X89" i="15"/>
  <c r="X78" i="15"/>
  <c r="X81" i="15" s="1"/>
  <c r="J97" i="15" s="1"/>
  <c r="I10" i="3" s="1"/>
  <c r="J91" i="21"/>
  <c r="L10" i="3" s="1"/>
  <c r="Y89" i="15"/>
  <c r="Y78" i="15"/>
  <c r="Y81" i="15" s="1"/>
  <c r="AA91" i="15"/>
  <c r="AA11" i="19" s="1"/>
  <c r="V14" i="19"/>
  <c r="J106" i="21"/>
  <c r="L25" i="3" s="1"/>
  <c r="V91" i="15"/>
  <c r="AF91" i="15" l="1"/>
  <c r="AF11" i="19" s="1"/>
  <c r="X91" i="15"/>
  <c r="X11" i="19" s="1"/>
  <c r="AC60" i="19"/>
  <c r="AC62" i="19"/>
  <c r="AC64" i="19"/>
  <c r="AG64" i="19"/>
  <c r="AG60" i="19"/>
  <c r="AG62" i="19"/>
  <c r="AB60" i="19"/>
  <c r="AB62" i="19"/>
  <c r="AB64" i="19"/>
  <c r="V34" i="19"/>
  <c r="K160" i="19" s="1"/>
  <c r="K142" i="19"/>
  <c r="V35" i="19"/>
  <c r="K161" i="19" s="1"/>
  <c r="K143" i="19"/>
  <c r="AF30" i="19"/>
  <c r="AF38" i="19" s="1"/>
  <c r="AF39" i="19" s="1"/>
  <c r="AF44" i="19" s="1"/>
  <c r="AF19" i="19"/>
  <c r="AF22" i="19" s="1"/>
  <c r="V33" i="19"/>
  <c r="K159" i="19" s="1"/>
  <c r="K141" i="19"/>
  <c r="Q126" i="19"/>
  <c r="Q127" i="19" s="1"/>
  <c r="P128" i="19"/>
  <c r="AA30" i="19"/>
  <c r="AA38" i="19" s="1"/>
  <c r="AA39" i="19" s="1"/>
  <c r="AA44" i="19" s="1"/>
  <c r="AA19" i="19"/>
  <c r="AA22" i="19" s="1"/>
  <c r="Y91" i="15"/>
  <c r="Y11" i="19" s="1"/>
  <c r="AD91" i="15"/>
  <c r="AD11" i="19" s="1"/>
  <c r="Z30" i="19"/>
  <c r="Z38" i="19" s="1"/>
  <c r="Z39" i="19" s="1"/>
  <c r="Z44" i="19" s="1"/>
  <c r="Z19" i="19"/>
  <c r="Z22" i="19" s="1"/>
  <c r="V13" i="19"/>
  <c r="J105" i="18"/>
  <c r="K25" i="3" s="1"/>
  <c r="V12" i="19"/>
  <c r="J105" i="16"/>
  <c r="J25" i="3" s="1"/>
  <c r="AE64" i="19"/>
  <c r="AE62" i="19"/>
  <c r="AE60" i="19"/>
  <c r="W30" i="19"/>
  <c r="W38" i="19" s="1"/>
  <c r="W39" i="19" s="1"/>
  <c r="W44" i="19" s="1"/>
  <c r="W19" i="19"/>
  <c r="W22" i="19" s="1"/>
  <c r="V11" i="19"/>
  <c r="V36" i="19"/>
  <c r="K162" i="19" s="1"/>
  <c r="K144" i="19"/>
  <c r="AE65" i="19" l="1"/>
  <c r="AE67" i="19" s="1"/>
  <c r="AE69" i="19" s="1"/>
  <c r="AB65" i="19"/>
  <c r="AB67" i="19" s="1"/>
  <c r="AB69" i="19" s="1"/>
  <c r="Y30" i="19"/>
  <c r="Y38" i="19" s="1"/>
  <c r="Y39" i="19" s="1"/>
  <c r="Y44" i="19" s="1"/>
  <c r="Y19" i="19"/>
  <c r="Y22" i="19" s="1"/>
  <c r="AA64" i="19"/>
  <c r="AA60" i="19"/>
  <c r="AA62" i="19"/>
  <c r="AF64" i="19"/>
  <c r="AF62" i="19"/>
  <c r="AF60" i="19"/>
  <c r="AB70" i="19"/>
  <c r="AB85" i="19"/>
  <c r="AD30" i="19"/>
  <c r="AD38" i="19" s="1"/>
  <c r="AD39" i="19" s="1"/>
  <c r="AD44" i="19" s="1"/>
  <c r="AD19" i="19"/>
  <c r="AD22" i="19" s="1"/>
  <c r="J112" i="15"/>
  <c r="I25" i="3" s="1"/>
  <c r="K139" i="19"/>
  <c r="V31" i="19"/>
  <c r="K157" i="19" s="1"/>
  <c r="AG65" i="19"/>
  <c r="AG67" i="19" s="1"/>
  <c r="AG69" i="19" s="1"/>
  <c r="V32" i="19"/>
  <c r="K158" i="19" s="1"/>
  <c r="K140" i="19"/>
  <c r="Z64" i="19"/>
  <c r="Z60" i="19"/>
  <c r="Z62" i="19"/>
  <c r="R126" i="19"/>
  <c r="R127" i="19" s="1"/>
  <c r="Q128" i="19"/>
  <c r="W64" i="19"/>
  <c r="W60" i="19"/>
  <c r="W62" i="19"/>
  <c r="AC65" i="19"/>
  <c r="AC67" i="19" s="1"/>
  <c r="AC69" i="19" s="1"/>
  <c r="V19" i="19"/>
  <c r="K138" i="19"/>
  <c r="V30" i="19"/>
  <c r="AE70" i="19"/>
  <c r="AE85" i="19"/>
  <c r="AE88" i="19" s="1"/>
  <c r="X30" i="19"/>
  <c r="X38" i="19" s="1"/>
  <c r="X39" i="19" s="1"/>
  <c r="X44" i="19" s="1"/>
  <c r="X19" i="19"/>
  <c r="X22" i="19" s="1"/>
  <c r="AE90" i="19" l="1"/>
  <c r="AE92" i="19" s="1"/>
  <c r="AG85" i="19"/>
  <c r="AG88" i="19" s="1"/>
  <c r="AG70" i="19"/>
  <c r="AF65" i="19"/>
  <c r="AF67" i="19" s="1"/>
  <c r="AF69" i="19" s="1"/>
  <c r="X60" i="19"/>
  <c r="X64" i="19"/>
  <c r="X62" i="19"/>
  <c r="W65" i="19"/>
  <c r="W67" i="19" s="1"/>
  <c r="W69" i="19" s="1"/>
  <c r="V38" i="19"/>
  <c r="K156" i="19"/>
  <c r="S126" i="19"/>
  <c r="S127" i="19" s="1"/>
  <c r="R128" i="19"/>
  <c r="V22" i="19"/>
  <c r="K145" i="19"/>
  <c r="Z65" i="19"/>
  <c r="Z67" i="19" s="1"/>
  <c r="Z69" i="19" s="1"/>
  <c r="AD62" i="19"/>
  <c r="AD60" i="19"/>
  <c r="AD64" i="19"/>
  <c r="AA65" i="19"/>
  <c r="AA67" i="19" s="1"/>
  <c r="AA69" i="19" s="1"/>
  <c r="AC70" i="19"/>
  <c r="AC85" i="19"/>
  <c r="AB88" i="19"/>
  <c r="AB90" i="19" s="1"/>
  <c r="AB92" i="19" s="1"/>
  <c r="Y64" i="19"/>
  <c r="Y62" i="19"/>
  <c r="Y60" i="19"/>
  <c r="Y65" i="19" l="1"/>
  <c r="Y67" i="19" s="1"/>
  <c r="Y69" i="19" s="1"/>
  <c r="AB98" i="19"/>
  <c r="AB100" i="19" s="1"/>
  <c r="AB53" i="26"/>
  <c r="AB52" i="26" s="1"/>
  <c r="AB69" i="26" s="1"/>
  <c r="AB38" i="26"/>
  <c r="AE53" i="26"/>
  <c r="AE52" i="26" s="1"/>
  <c r="AE69" i="26" s="1"/>
  <c r="AE98" i="19"/>
  <c r="AE100" i="19" s="1"/>
  <c r="AE38" i="26"/>
  <c r="AC88" i="19"/>
  <c r="AC90" i="19" s="1"/>
  <c r="AC92" i="19" s="1"/>
  <c r="K148" i="19"/>
  <c r="V60" i="19"/>
  <c r="V64" i="19"/>
  <c r="K177" i="19" s="1"/>
  <c r="V62" i="19"/>
  <c r="K176" i="19" s="1"/>
  <c r="X65" i="19"/>
  <c r="X67" i="19" s="1"/>
  <c r="X69" i="19" s="1"/>
  <c r="AA70" i="19"/>
  <c r="AA85" i="19"/>
  <c r="AF70" i="19"/>
  <c r="AF85" i="19"/>
  <c r="Y85" i="19"/>
  <c r="Y70" i="19"/>
  <c r="AD65" i="19"/>
  <c r="AD67" i="19" s="1"/>
  <c r="AD69" i="19" s="1"/>
  <c r="S128" i="19"/>
  <c r="T126" i="19"/>
  <c r="T127" i="19" s="1"/>
  <c r="AG90" i="19"/>
  <c r="AG92" i="19" s="1"/>
  <c r="Z70" i="19"/>
  <c r="Z85" i="19"/>
  <c r="V39" i="19"/>
  <c r="K163" i="19"/>
  <c r="W70" i="19"/>
  <c r="W85" i="19"/>
  <c r="AC53" i="26" l="1"/>
  <c r="AC52" i="26" s="1"/>
  <c r="AC69" i="26" s="1"/>
  <c r="AC98" i="19"/>
  <c r="AC100" i="19" s="1"/>
  <c r="AC38" i="26"/>
  <c r="AA88" i="19"/>
  <c r="AA90" i="19"/>
  <c r="AA92" i="19" s="1"/>
  <c r="T128" i="19"/>
  <c r="U126" i="19"/>
  <c r="U127" i="19" s="1"/>
  <c r="W88" i="19"/>
  <c r="W90" i="19" s="1"/>
  <c r="W92" i="19" s="1"/>
  <c r="X70" i="19"/>
  <c r="X85" i="19"/>
  <c r="AD70" i="19"/>
  <c r="AD85" i="19"/>
  <c r="AD88" i="19" s="1"/>
  <c r="AE15" i="29"/>
  <c r="AE117" i="19"/>
  <c r="AE10" i="26"/>
  <c r="AG53" i="26"/>
  <c r="AG52" i="26" s="1"/>
  <c r="AG69" i="26" s="1"/>
  <c r="AG98" i="19"/>
  <c r="AG100" i="19" s="1"/>
  <c r="AG38" i="26"/>
  <c r="V44" i="19"/>
  <c r="K167" i="19" s="1"/>
  <c r="K164" i="19"/>
  <c r="Z88" i="19"/>
  <c r="Z90" i="19" s="1"/>
  <c r="Z92" i="19" s="1"/>
  <c r="Y88" i="19"/>
  <c r="Y90" i="19" s="1"/>
  <c r="Y92" i="19" s="1"/>
  <c r="AF88" i="19"/>
  <c r="AF90" i="19" s="1"/>
  <c r="AF92" i="19" s="1"/>
  <c r="K175" i="19"/>
  <c r="V65" i="19"/>
  <c r="AB117" i="19"/>
  <c r="AB10" i="26"/>
  <c r="AB15" i="29"/>
  <c r="W53" i="26" l="1"/>
  <c r="W52" i="26" s="1"/>
  <c r="W69" i="26" s="1"/>
  <c r="W98" i="19"/>
  <c r="W100" i="19" s="1"/>
  <c r="W38" i="26"/>
  <c r="Y53" i="26"/>
  <c r="Y52" i="26" s="1"/>
  <c r="Y69" i="26" s="1"/>
  <c r="Y98" i="19"/>
  <c r="Y100" i="19" s="1"/>
  <c r="Y38" i="26"/>
  <c r="AE13" i="26"/>
  <c r="AE36" i="26"/>
  <c r="V126" i="19"/>
  <c r="U128" i="19"/>
  <c r="AB36" i="26"/>
  <c r="AB13" i="26"/>
  <c r="Z98" i="19"/>
  <c r="Z100" i="19" s="1"/>
  <c r="Z53" i="26"/>
  <c r="Z52" i="26" s="1"/>
  <c r="Z69" i="26" s="1"/>
  <c r="Z38" i="26"/>
  <c r="V67" i="19"/>
  <c r="K178" i="19"/>
  <c r="AD90" i="19"/>
  <c r="AD92" i="19" s="1"/>
  <c r="X88" i="19"/>
  <c r="X90" i="19"/>
  <c r="X92" i="19" s="1"/>
  <c r="AF98" i="19"/>
  <c r="AF100" i="19" s="1"/>
  <c r="AF53" i="26"/>
  <c r="AF52" i="26" s="1"/>
  <c r="AF69" i="26" s="1"/>
  <c r="AF38" i="26"/>
  <c r="AG15" i="29"/>
  <c r="AG117" i="19"/>
  <c r="AG10" i="26"/>
  <c r="AC10" i="26"/>
  <c r="AC15" i="29"/>
  <c r="AC117" i="19"/>
  <c r="AA53" i="26"/>
  <c r="AA52" i="26" s="1"/>
  <c r="AA69" i="26" s="1"/>
  <c r="AA98" i="19"/>
  <c r="AA100" i="19" s="1"/>
  <c r="AA38" i="26"/>
  <c r="K180" i="19" l="1"/>
  <c r="I40" i="3" s="1"/>
  <c r="V69" i="19"/>
  <c r="AE42" i="26"/>
  <c r="AE121" i="19"/>
  <c r="AE122" i="19" s="1"/>
  <c r="AE125" i="19" s="1"/>
  <c r="AE14" i="26"/>
  <c r="AA117" i="19"/>
  <c r="AA10" i="26"/>
  <c r="AA15" i="29"/>
  <c r="Z15" i="29"/>
  <c r="Z117" i="19"/>
  <c r="Z10" i="26"/>
  <c r="Y15" i="29"/>
  <c r="Y10" i="26"/>
  <c r="Y117" i="19"/>
  <c r="AF117" i="19"/>
  <c r="AF15" i="29"/>
  <c r="AF10" i="26"/>
  <c r="X98" i="19"/>
  <c r="X100" i="19" s="1"/>
  <c r="X53" i="26"/>
  <c r="X52" i="26" s="1"/>
  <c r="X69" i="26" s="1"/>
  <c r="X38" i="26"/>
  <c r="AC36" i="26"/>
  <c r="AC13" i="26"/>
  <c r="AG36" i="26"/>
  <c r="AG13" i="26"/>
  <c r="AD98" i="19"/>
  <c r="AD100" i="19" s="1"/>
  <c r="AD53" i="26"/>
  <c r="AD52" i="26" s="1"/>
  <c r="AD69" i="26" s="1"/>
  <c r="AD38" i="26"/>
  <c r="AB42" i="26"/>
  <c r="AB14" i="26"/>
  <c r="AB121" i="19"/>
  <c r="AB122" i="19" s="1"/>
  <c r="AB125" i="19" s="1"/>
  <c r="W15" i="29"/>
  <c r="W117" i="19"/>
  <c r="W10" i="26"/>
  <c r="W36" i="26" l="1"/>
  <c r="W13" i="26"/>
  <c r="AG42" i="26"/>
  <c r="AG121" i="19"/>
  <c r="AG122" i="19" s="1"/>
  <c r="AG125" i="19" s="1"/>
  <c r="AG14" i="26"/>
  <c r="AD15" i="29"/>
  <c r="AD117" i="19"/>
  <c r="AD10" i="26"/>
  <c r="AA36" i="26"/>
  <c r="AA13" i="26"/>
  <c r="AC42" i="26"/>
  <c r="AC14" i="26"/>
  <c r="AC121" i="19"/>
  <c r="AC122" i="19" s="1"/>
  <c r="AC125" i="19" s="1"/>
  <c r="AF36" i="26"/>
  <c r="AF13" i="26"/>
  <c r="Y36" i="26"/>
  <c r="Y13" i="26"/>
  <c r="Z36" i="26"/>
  <c r="Z13" i="26"/>
  <c r="X10" i="26"/>
  <c r="X117" i="19"/>
  <c r="X15" i="29"/>
  <c r="K182" i="19"/>
  <c r="V85" i="19"/>
  <c r="V70" i="19"/>
  <c r="AD36" i="26" l="1"/>
  <c r="AD13" i="26"/>
  <c r="AF42" i="26"/>
  <c r="AF14" i="26"/>
  <c r="AF121" i="19"/>
  <c r="AF122" i="19" s="1"/>
  <c r="AF125" i="19" s="1"/>
  <c r="V88" i="19"/>
  <c r="K194" i="19" s="1"/>
  <c r="K191" i="19"/>
  <c r="V90" i="19"/>
  <c r="Z42" i="26"/>
  <c r="Z14" i="26"/>
  <c r="Z121" i="19"/>
  <c r="Z122" i="19" s="1"/>
  <c r="Z125" i="19" s="1"/>
  <c r="AA42" i="26"/>
  <c r="AA121" i="19"/>
  <c r="AA122" i="19" s="1"/>
  <c r="AA125" i="19" s="1"/>
  <c r="AA14" i="26"/>
  <c r="W121" i="19"/>
  <c r="W122" i="19" s="1"/>
  <c r="W125" i="19" s="1"/>
  <c r="W42" i="26"/>
  <c r="W14" i="26"/>
  <c r="X36" i="26"/>
  <c r="X13" i="26"/>
  <c r="Y42" i="26"/>
  <c r="Y14" i="26"/>
  <c r="Y121" i="19"/>
  <c r="Y122" i="19" s="1"/>
  <c r="Y125" i="19" s="1"/>
  <c r="V92" i="19" l="1"/>
  <c r="K195" i="19"/>
  <c r="AD42" i="26"/>
  <c r="AD121" i="19"/>
  <c r="AD122" i="19" s="1"/>
  <c r="AD125" i="19" s="1"/>
  <c r="AD14" i="26"/>
  <c r="X42" i="26"/>
  <c r="X121" i="19"/>
  <c r="X122" i="19" s="1"/>
  <c r="X125" i="19" s="1"/>
  <c r="X14" i="26"/>
  <c r="K197" i="19" l="1"/>
  <c r="V53" i="26"/>
  <c r="V52" i="26" s="1"/>
  <c r="V98" i="19"/>
  <c r="V38" i="26"/>
  <c r="V100" i="19" l="1"/>
  <c r="K203" i="19"/>
  <c r="V56" i="26"/>
  <c r="W56" i="26" s="1"/>
  <c r="X56" i="26" s="1"/>
  <c r="Y56" i="26" s="1"/>
  <c r="Z56" i="26" s="1"/>
  <c r="AA56" i="26" s="1"/>
  <c r="AB56" i="26" s="1"/>
  <c r="AC56" i="26" s="1"/>
  <c r="AD56" i="26" s="1"/>
  <c r="AE56" i="26" s="1"/>
  <c r="AF56" i="26" s="1"/>
  <c r="AG56" i="26" s="1"/>
  <c r="V69" i="26"/>
  <c r="V70" i="26" s="1"/>
  <c r="W70" i="26" s="1"/>
  <c r="X70" i="26" s="1"/>
  <c r="Y70" i="26" s="1"/>
  <c r="Z70" i="26" s="1"/>
  <c r="AA70" i="26" s="1"/>
  <c r="AB70" i="26" s="1"/>
  <c r="AC70" i="26" s="1"/>
  <c r="AD70" i="26" s="1"/>
  <c r="AE70" i="26" s="1"/>
  <c r="AF70" i="26" s="1"/>
  <c r="AG70" i="26" s="1"/>
  <c r="K76" i="26"/>
  <c r="K93" i="26" s="1"/>
  <c r="K102" i="26"/>
  <c r="K90" i="26" l="1"/>
  <c r="K105" i="26" s="1"/>
  <c r="K89" i="26"/>
  <c r="K91" i="26"/>
  <c r="K107" i="26" s="1"/>
  <c r="K205" i="19"/>
  <c r="V117" i="19"/>
  <c r="K222" i="19" s="1"/>
  <c r="L115" i="26" s="1"/>
  <c r="V10" i="26"/>
  <c r="V15" i="29"/>
  <c r="AF16" i="29" l="1"/>
  <c r="AR17" i="29" s="1"/>
  <c r="AR23" i="29" s="1"/>
  <c r="Y16" i="29"/>
  <c r="AK17" i="29" s="1"/>
  <c r="AK23" i="29" s="1"/>
  <c r="AG16" i="29"/>
  <c r="AS17" i="29" s="1"/>
  <c r="AS23" i="29" s="1"/>
  <c r="V16" i="29"/>
  <c r="AH17" i="29" s="1"/>
  <c r="AH23" i="29" s="1"/>
  <c r="AA16" i="29"/>
  <c r="AM17" i="29" s="1"/>
  <c r="AM23" i="29" s="1"/>
  <c r="X16" i="29"/>
  <c r="AJ17" i="29" s="1"/>
  <c r="AJ23" i="29" s="1"/>
  <c r="Z16" i="29"/>
  <c r="AL17" i="29" s="1"/>
  <c r="AL23" i="29" s="1"/>
  <c r="W16" i="29"/>
  <c r="AI17" i="29" s="1"/>
  <c r="AI23" i="29" s="1"/>
  <c r="AC16" i="29"/>
  <c r="AO17" i="29" s="1"/>
  <c r="AO23" i="29" s="1"/>
  <c r="AE16" i="29"/>
  <c r="AQ17" i="29" s="1"/>
  <c r="AQ23" i="29" s="1"/>
  <c r="AD16" i="29"/>
  <c r="AP17" i="29" s="1"/>
  <c r="AP23" i="29" s="1"/>
  <c r="AB16" i="29"/>
  <c r="AN17" i="29" s="1"/>
  <c r="AN23" i="29" s="1"/>
  <c r="V36" i="26"/>
  <c r="V13" i="26"/>
  <c r="V15" i="26"/>
  <c r="W9" i="26" s="1"/>
  <c r="W15" i="26" s="1"/>
  <c r="X9" i="26" s="1"/>
  <c r="X15" i="26" s="1"/>
  <c r="Y9" i="26" s="1"/>
  <c r="Y15" i="26" s="1"/>
  <c r="Z9" i="26" s="1"/>
  <c r="Z15" i="26" s="1"/>
  <c r="AA9" i="26" s="1"/>
  <c r="AA15" i="26" s="1"/>
  <c r="AB9" i="26" s="1"/>
  <c r="AB15" i="26" s="1"/>
  <c r="AC9" i="26" s="1"/>
  <c r="AC15" i="26" s="1"/>
  <c r="AD9" i="26" s="1"/>
  <c r="AD15" i="26" s="1"/>
  <c r="AE9" i="26" s="1"/>
  <c r="AE15" i="26" s="1"/>
  <c r="AF9" i="26" s="1"/>
  <c r="AF15" i="26" s="1"/>
  <c r="AG9" i="26" s="1"/>
  <c r="AG15" i="26" s="1"/>
  <c r="AH9" i="26" s="1"/>
  <c r="K81" i="26"/>
  <c r="K106" i="26"/>
  <c r="K82" i="26"/>
  <c r="K104" i="26" s="1"/>
  <c r="AI37" i="29" l="1"/>
  <c r="AI25" i="29"/>
  <c r="AI55" i="26" s="1"/>
  <c r="AJ25" i="29"/>
  <c r="AJ55" i="26" s="1"/>
  <c r="AJ37" i="29"/>
  <c r="AM37" i="29"/>
  <c r="AM25" i="29"/>
  <c r="AM55" i="26" s="1"/>
  <c r="AH25" i="29"/>
  <c r="AH106" i="19"/>
  <c r="AH37" i="29"/>
  <c r="AL37" i="29"/>
  <c r="AL25" i="29"/>
  <c r="AL55" i="26" s="1"/>
  <c r="AP37" i="29"/>
  <c r="AP25" i="29"/>
  <c r="AP55" i="26" s="1"/>
  <c r="AS25" i="29"/>
  <c r="AS55" i="26" s="1"/>
  <c r="AS37" i="29"/>
  <c r="V42" i="26"/>
  <c r="V14" i="26"/>
  <c r="V121" i="19"/>
  <c r="AQ25" i="29"/>
  <c r="AQ55" i="26" s="1"/>
  <c r="AQ37" i="29"/>
  <c r="AK25" i="29"/>
  <c r="AK55" i="26" s="1"/>
  <c r="AK37" i="29"/>
  <c r="AN25" i="29"/>
  <c r="AN55" i="26" s="1"/>
  <c r="AN37" i="29"/>
  <c r="AO37" i="29"/>
  <c r="AO25" i="29"/>
  <c r="AO55" i="26" s="1"/>
  <c r="AR37" i="29"/>
  <c r="AR25" i="29"/>
  <c r="AR55" i="26" s="1"/>
  <c r="AS43" i="29" l="1"/>
  <c r="AS44" i="29"/>
  <c r="AS41" i="29"/>
  <c r="AS42" i="29"/>
  <c r="AS40" i="29"/>
  <c r="AK41" i="29"/>
  <c r="AK44" i="29"/>
  <c r="AK40" i="29"/>
  <c r="AK43" i="29"/>
  <c r="AK42" i="29"/>
  <c r="AM44" i="29"/>
  <c r="AM40" i="29"/>
  <c r="AM43" i="29"/>
  <c r="AM42" i="29"/>
  <c r="AM41" i="29"/>
  <c r="AR44" i="29"/>
  <c r="AR43" i="29"/>
  <c r="AR42" i="29"/>
  <c r="AR41" i="29"/>
  <c r="AR40" i="29"/>
  <c r="AJ42" i="29"/>
  <c r="AJ43" i="29"/>
  <c r="AJ41" i="29"/>
  <c r="AJ40" i="29"/>
  <c r="AJ44" i="29"/>
  <c r="AP43" i="29"/>
  <c r="AP44" i="29"/>
  <c r="AP41" i="29"/>
  <c r="AP42" i="29"/>
  <c r="AP40" i="29"/>
  <c r="AO43" i="29"/>
  <c r="AO40" i="29"/>
  <c r="AO44" i="29"/>
  <c r="AO42" i="29"/>
  <c r="AO41" i="29"/>
  <c r="V122" i="19"/>
  <c r="K226" i="19"/>
  <c r="AL42" i="29"/>
  <c r="AL41" i="29"/>
  <c r="AL40" i="29"/>
  <c r="AL44" i="29"/>
  <c r="AL43" i="29"/>
  <c r="AQ41" i="29"/>
  <c r="AQ43" i="29"/>
  <c r="AQ40" i="29"/>
  <c r="AQ42" i="29"/>
  <c r="AQ44" i="29"/>
  <c r="AH42" i="29"/>
  <c r="AH40" i="29"/>
  <c r="AH43" i="29"/>
  <c r="AH44" i="29"/>
  <c r="AH41" i="29"/>
  <c r="AN44" i="29"/>
  <c r="AN41" i="29"/>
  <c r="AN43" i="29"/>
  <c r="AN40" i="29"/>
  <c r="AN42" i="29"/>
  <c r="K103" i="26"/>
  <c r="AH114" i="19"/>
  <c r="L211" i="19"/>
  <c r="AI44" i="29"/>
  <c r="AI40" i="29"/>
  <c r="AI41" i="29"/>
  <c r="AI42" i="29"/>
  <c r="AI43" i="29"/>
  <c r="BX55" i="29" l="1"/>
  <c r="AN84" i="29"/>
  <c r="AN47" i="29"/>
  <c r="AH86" i="29"/>
  <c r="BR57" i="29"/>
  <c r="AH49" i="29"/>
  <c r="BV55" i="29"/>
  <c r="AL84" i="29"/>
  <c r="AL47" i="29"/>
  <c r="BY55" i="29"/>
  <c r="AO84" i="29"/>
  <c r="AO47" i="29"/>
  <c r="AJ84" i="29"/>
  <c r="BT55" i="29"/>
  <c r="AJ47" i="29"/>
  <c r="AR88" i="29"/>
  <c r="CB59" i="29"/>
  <c r="AR51" i="29"/>
  <c r="AK47" i="29"/>
  <c r="BU55" i="29"/>
  <c r="AK84" i="29"/>
  <c r="BS55" i="29"/>
  <c r="AI84" i="29"/>
  <c r="AI47" i="29"/>
  <c r="CA59" i="29"/>
  <c r="AQ88" i="29"/>
  <c r="AQ51" i="29"/>
  <c r="AL85" i="29"/>
  <c r="BV56" i="29"/>
  <c r="AL48" i="29"/>
  <c r="BY58" i="29"/>
  <c r="AO87" i="29"/>
  <c r="AO50" i="29"/>
  <c r="AJ85" i="29"/>
  <c r="BT56" i="29"/>
  <c r="AJ48" i="29"/>
  <c r="BW56" i="29"/>
  <c r="AM85" i="29"/>
  <c r="AM48" i="29"/>
  <c r="BU59" i="29"/>
  <c r="AK88" i="29"/>
  <c r="AK51" i="29"/>
  <c r="BS56" i="29"/>
  <c r="AI85" i="29"/>
  <c r="AI48" i="29"/>
  <c r="BS59" i="29"/>
  <c r="AI88" i="29"/>
  <c r="AI51" i="29"/>
  <c r="BX56" i="29"/>
  <c r="AN85" i="29"/>
  <c r="AN48" i="29"/>
  <c r="CA57" i="29"/>
  <c r="AQ86" i="29"/>
  <c r="AQ49" i="29"/>
  <c r="BV57" i="29"/>
  <c r="AL86" i="29"/>
  <c r="AL49" i="29"/>
  <c r="AP84" i="29"/>
  <c r="BZ55" i="29"/>
  <c r="AP47" i="29"/>
  <c r="BT58" i="29"/>
  <c r="AJ87" i="29"/>
  <c r="AJ50" i="29"/>
  <c r="BW57" i="29"/>
  <c r="AM86" i="29"/>
  <c r="AM49" i="29"/>
  <c r="BU56" i="29"/>
  <c r="AK85" i="29"/>
  <c r="AK48" i="29"/>
  <c r="AP86" i="29"/>
  <c r="BZ57" i="29"/>
  <c r="AP49" i="29"/>
  <c r="BT57" i="29"/>
  <c r="AJ86" i="29"/>
  <c r="AJ49" i="29"/>
  <c r="AM87" i="29"/>
  <c r="BW58" i="29"/>
  <c r="AM50" i="29"/>
  <c r="CC55" i="29"/>
  <c r="AS84" i="29"/>
  <c r="AS47" i="29"/>
  <c r="L219" i="19"/>
  <c r="AH115" i="19"/>
  <c r="AQ87" i="29"/>
  <c r="CA58" i="29"/>
  <c r="AQ50" i="29"/>
  <c r="V125" i="19"/>
  <c r="K227" i="19"/>
  <c r="AP85" i="29"/>
  <c r="BZ56" i="29"/>
  <c r="AP48" i="29"/>
  <c r="CB55" i="29"/>
  <c r="AR84" i="29"/>
  <c r="AR47" i="29"/>
  <c r="AM84" i="29"/>
  <c r="BW55" i="29"/>
  <c r="AM47" i="29"/>
  <c r="CC57" i="29"/>
  <c r="AS86" i="29"/>
  <c r="AS49" i="29"/>
  <c r="AN87" i="29"/>
  <c r="BX58" i="29"/>
  <c r="AN50" i="29"/>
  <c r="AQ84" i="29"/>
  <c r="AQ89" i="29" s="1"/>
  <c r="AQ91" i="29" s="1"/>
  <c r="CA55" i="29"/>
  <c r="AQ47" i="29"/>
  <c r="AH85" i="29"/>
  <c r="BR56" i="29"/>
  <c r="AH48" i="29"/>
  <c r="BR59" i="29"/>
  <c r="AH88" i="29"/>
  <c r="AH51" i="29"/>
  <c r="AQ85" i="29"/>
  <c r="CA56" i="29"/>
  <c r="AQ48" i="29"/>
  <c r="AO85" i="29"/>
  <c r="BY56" i="29"/>
  <c r="AO48" i="29"/>
  <c r="BZ59" i="29"/>
  <c r="AP88" i="29"/>
  <c r="AP51" i="29"/>
  <c r="CB56" i="29"/>
  <c r="AR85" i="29"/>
  <c r="AR48" i="29"/>
  <c r="AM88" i="29"/>
  <c r="BW59" i="29"/>
  <c r="AM51" i="29"/>
  <c r="AS85" i="29"/>
  <c r="CC56" i="29"/>
  <c r="AS48" i="29"/>
  <c r="AH50" i="29"/>
  <c r="BR58" i="29"/>
  <c r="AH87" i="29"/>
  <c r="AL87" i="29"/>
  <c r="BV58" i="29"/>
  <c r="AL50" i="29"/>
  <c r="BY57" i="29"/>
  <c r="AO86" i="29"/>
  <c r="AO49" i="29"/>
  <c r="BZ58" i="29"/>
  <c r="AP87" i="29"/>
  <c r="AP50" i="29"/>
  <c r="CB57" i="29"/>
  <c r="AR86" i="29"/>
  <c r="AR49" i="29"/>
  <c r="AK86" i="29"/>
  <c r="BU57" i="29"/>
  <c r="AK49" i="29"/>
  <c r="CC59" i="29"/>
  <c r="AS88" i="29"/>
  <c r="AS51" i="29"/>
  <c r="AN88" i="29"/>
  <c r="BX59" i="29"/>
  <c r="AN51" i="29"/>
  <c r="BS58" i="29"/>
  <c r="AI87" i="29"/>
  <c r="AI50" i="29"/>
  <c r="BS57" i="29"/>
  <c r="AI86" i="29"/>
  <c r="AI49" i="29"/>
  <c r="AN86" i="29"/>
  <c r="BX57" i="29"/>
  <c r="AN49" i="29"/>
  <c r="AH84" i="29"/>
  <c r="BR55" i="29"/>
  <c r="AH47" i="29"/>
  <c r="BV59" i="29"/>
  <c r="AL88" i="29"/>
  <c r="AL51" i="29"/>
  <c r="BY59" i="29"/>
  <c r="AO88" i="29"/>
  <c r="AO51" i="29"/>
  <c r="AJ51" i="29"/>
  <c r="AJ88" i="29"/>
  <c r="BT59" i="29"/>
  <c r="AR87" i="29"/>
  <c r="CB58" i="29"/>
  <c r="AR50" i="29"/>
  <c r="AK87" i="29"/>
  <c r="BU58" i="29"/>
  <c r="AK50" i="29"/>
  <c r="CC58" i="29"/>
  <c r="AS87" i="29"/>
  <c r="AS50" i="29"/>
  <c r="AM89" i="29" l="1"/>
  <c r="AM91" i="29" s="1"/>
  <c r="AS89" i="29"/>
  <c r="AS91" i="29" s="1"/>
  <c r="AP10" i="17"/>
  <c r="AP64" i="29"/>
  <c r="AI10" i="22"/>
  <c r="AI66" i="29"/>
  <c r="AI10" i="21"/>
  <c r="AI14" i="21" s="1"/>
  <c r="AI10" i="18"/>
  <c r="AI14" i="18" s="1"/>
  <c r="AI10" i="15"/>
  <c r="AI14" i="15" s="1"/>
  <c r="AI62" i="29"/>
  <c r="AI52" i="29"/>
  <c r="AI48" i="19" s="1"/>
  <c r="AI51" i="19" s="1"/>
  <c r="AI56" i="19" s="1"/>
  <c r="AI10" i="16"/>
  <c r="AI14" i="16" s="1"/>
  <c r="AL89" i="29"/>
  <c r="AL91" i="29" s="1"/>
  <c r="AM10" i="22"/>
  <c r="AM66" i="29"/>
  <c r="AM118" i="29"/>
  <c r="BR118" i="29"/>
  <c r="BU118" i="29"/>
  <c r="CB118" i="29"/>
  <c r="AW118" i="29"/>
  <c r="BW118" i="29"/>
  <c r="AT118" i="29"/>
  <c r="BY118" i="29"/>
  <c r="BI118" i="29"/>
  <c r="BF118" i="29"/>
  <c r="BM118" i="29"/>
  <c r="AL118" i="29"/>
  <c r="BJ118" i="29"/>
  <c r="BO118" i="29"/>
  <c r="BP118" i="29"/>
  <c r="AZ118" i="29"/>
  <c r="AY118" i="29"/>
  <c r="AP118" i="29"/>
  <c r="CA118" i="29"/>
  <c r="BX118" i="29"/>
  <c r="AO118" i="29"/>
  <c r="AU118" i="29"/>
  <c r="BE118" i="29"/>
  <c r="AS118" i="29"/>
  <c r="BG118" i="29"/>
  <c r="AX118" i="29"/>
  <c r="BS118" i="29"/>
  <c r="BQ118" i="29"/>
  <c r="BA118" i="29"/>
  <c r="BH118" i="29"/>
  <c r="AN118" i="29"/>
  <c r="AJ118" i="29"/>
  <c r="BC118" i="29"/>
  <c r="BT118" i="29"/>
  <c r="AI118" i="29"/>
  <c r="BL118" i="29"/>
  <c r="AV118" i="29"/>
  <c r="CC118" i="29"/>
  <c r="BN118" i="29"/>
  <c r="AQ118" i="29"/>
  <c r="BK118" i="29"/>
  <c r="AK118" i="29"/>
  <c r="AR118" i="29"/>
  <c r="BD118" i="29"/>
  <c r="AH118" i="29"/>
  <c r="BV118" i="29"/>
  <c r="BZ118" i="29"/>
  <c r="BB118" i="29"/>
  <c r="AN10" i="24"/>
  <c r="AN65" i="29"/>
  <c r="K230" i="19"/>
  <c r="V127" i="19"/>
  <c r="AJ65" i="29"/>
  <c r="AJ10" i="24"/>
  <c r="AM11" i="21"/>
  <c r="AM15" i="21" s="1"/>
  <c r="AM11" i="18"/>
  <c r="AM15" i="18" s="1"/>
  <c r="AM11" i="16"/>
  <c r="AM15" i="16" s="1"/>
  <c r="AM63" i="29"/>
  <c r="AM11" i="15"/>
  <c r="AM15" i="15" s="1"/>
  <c r="AI89" i="29"/>
  <c r="AI91" i="29" s="1"/>
  <c r="AJ10" i="18"/>
  <c r="AJ14" i="18" s="1"/>
  <c r="AJ52" i="29"/>
  <c r="AJ48" i="19" s="1"/>
  <c r="AJ51" i="19" s="1"/>
  <c r="AJ56" i="19" s="1"/>
  <c r="AJ10" i="15"/>
  <c r="AJ14" i="15" s="1"/>
  <c r="AJ62" i="29"/>
  <c r="AJ10" i="16"/>
  <c r="AJ14" i="16" s="1"/>
  <c r="AJ10" i="21"/>
  <c r="AJ14" i="21" s="1"/>
  <c r="L172" i="29"/>
  <c r="L187" i="29" s="1"/>
  <c r="AH10" i="21"/>
  <c r="AH14" i="21" s="1"/>
  <c r="AH10" i="16"/>
  <c r="AH14" i="16" s="1"/>
  <c r="AH10" i="15"/>
  <c r="AH14" i="15" s="1"/>
  <c r="AH62" i="29"/>
  <c r="AH52" i="29"/>
  <c r="AH10" i="18"/>
  <c r="AH14" i="18" s="1"/>
  <c r="AP10" i="24"/>
  <c r="AP65" i="29"/>
  <c r="AO11" i="15"/>
  <c r="AO15" i="15" s="1"/>
  <c r="AO11" i="21"/>
  <c r="AO15" i="21" s="1"/>
  <c r="AO63" i="29"/>
  <c r="AO11" i="16"/>
  <c r="AO15" i="16" s="1"/>
  <c r="AO11" i="18"/>
  <c r="AO15" i="18" s="1"/>
  <c r="AR10" i="16"/>
  <c r="AR14" i="16" s="1"/>
  <c r="AR10" i="18"/>
  <c r="AR14" i="18" s="1"/>
  <c r="AR10" i="21"/>
  <c r="AR14" i="21" s="1"/>
  <c r="AR62" i="29"/>
  <c r="AR52" i="29"/>
  <c r="AR48" i="19" s="1"/>
  <c r="AR51" i="19" s="1"/>
  <c r="AR56" i="19" s="1"/>
  <c r="AR10" i="15"/>
  <c r="AR14" i="15" s="1"/>
  <c r="AQ10" i="24"/>
  <c r="AQ65" i="29"/>
  <c r="AM10" i="24"/>
  <c r="AM65" i="29"/>
  <c r="AJ89" i="29"/>
  <c r="AJ91" i="29" s="1"/>
  <c r="AQ10" i="17"/>
  <c r="AQ64" i="29"/>
  <c r="AL11" i="21"/>
  <c r="AL15" i="21" s="1"/>
  <c r="AL11" i="18"/>
  <c r="AL15" i="18" s="1"/>
  <c r="AL11" i="16"/>
  <c r="AL15" i="16" s="1"/>
  <c r="AL63" i="29"/>
  <c r="AL11" i="15"/>
  <c r="AL15" i="15" s="1"/>
  <c r="L174" i="29"/>
  <c r="L189" i="29" s="1"/>
  <c r="AH64" i="29"/>
  <c r="AH10" i="17"/>
  <c r="AS10" i="24"/>
  <c r="AS65" i="29"/>
  <c r="L176" i="29"/>
  <c r="AH10" i="22"/>
  <c r="AH66" i="29"/>
  <c r="AS66" i="29"/>
  <c r="AS10" i="22"/>
  <c r="AK10" i="24"/>
  <c r="AK65" i="29"/>
  <c r="BI117" i="29"/>
  <c r="BF117" i="29"/>
  <c r="AY117" i="29"/>
  <c r="BQ117" i="29"/>
  <c r="AR117" i="29"/>
  <c r="CC117" i="29"/>
  <c r="AW117" i="29"/>
  <c r="BO117" i="29"/>
  <c r="BX117" i="29"/>
  <c r="AX117" i="29"/>
  <c r="BE117" i="29"/>
  <c r="BZ117" i="29"/>
  <c r="BT117" i="29"/>
  <c r="AV117" i="29"/>
  <c r="AI117" i="29"/>
  <c r="BB117" i="29"/>
  <c r="BR117" i="29"/>
  <c r="BK117" i="29"/>
  <c r="BM117" i="29"/>
  <c r="AH117" i="29"/>
  <c r="BS117" i="29"/>
  <c r="BA117" i="29"/>
  <c r="AQ117" i="29"/>
  <c r="BU117" i="29"/>
  <c r="CA117" i="29"/>
  <c r="AK117" i="29"/>
  <c r="BY117" i="29"/>
  <c r="AZ117" i="29"/>
  <c r="AT117" i="29"/>
  <c r="AM117" i="29"/>
  <c r="AN117" i="29"/>
  <c r="AS117" i="29"/>
  <c r="BH117" i="29"/>
  <c r="AP117" i="29"/>
  <c r="BD117" i="29"/>
  <c r="BC117" i="29"/>
  <c r="BW117" i="29"/>
  <c r="AJ117" i="29"/>
  <c r="AL117" i="29"/>
  <c r="AO117" i="29"/>
  <c r="BP117" i="29"/>
  <c r="BN117" i="29"/>
  <c r="BJ117" i="29"/>
  <c r="AU117" i="29"/>
  <c r="CB117" i="29"/>
  <c r="BL117" i="29"/>
  <c r="BV117" i="29"/>
  <c r="BG117" i="29"/>
  <c r="L173" i="29"/>
  <c r="AH63" i="29"/>
  <c r="AH11" i="15"/>
  <c r="AH15" i="15" s="1"/>
  <c r="AH11" i="16"/>
  <c r="AH15" i="16" s="1"/>
  <c r="AH11" i="18"/>
  <c r="AH15" i="18" s="1"/>
  <c r="AH11" i="21"/>
  <c r="AH15" i="21" s="1"/>
  <c r="AR89" i="29"/>
  <c r="AR91" i="29" s="1"/>
  <c r="AK11" i="18"/>
  <c r="AK15" i="18" s="1"/>
  <c r="AK11" i="21"/>
  <c r="AK15" i="21" s="1"/>
  <c r="AK11" i="16"/>
  <c r="AK15" i="16" s="1"/>
  <c r="AK63" i="29"/>
  <c r="AK11" i="15"/>
  <c r="AK15" i="15" s="1"/>
  <c r="AI11" i="15"/>
  <c r="AI15" i="15" s="1"/>
  <c r="AI11" i="21"/>
  <c r="AI15" i="21" s="1"/>
  <c r="AI11" i="18"/>
  <c r="AI15" i="18" s="1"/>
  <c r="AI11" i="16"/>
  <c r="AI15" i="16" s="1"/>
  <c r="AI63" i="29"/>
  <c r="AK89" i="29"/>
  <c r="AK91" i="29" s="1"/>
  <c r="AL65" i="29"/>
  <c r="AL10" i="24"/>
  <c r="AJ66" i="29"/>
  <c r="AJ10" i="22"/>
  <c r="AI65" i="29"/>
  <c r="AI10" i="24"/>
  <c r="AO66" i="29"/>
  <c r="AO10" i="22"/>
  <c r="CC114" i="29"/>
  <c r="BR114" i="29"/>
  <c r="AU114" i="29"/>
  <c r="AW114" i="29"/>
  <c r="BF114" i="29"/>
  <c r="AK114" i="29"/>
  <c r="AR114" i="29"/>
  <c r="BX114" i="29"/>
  <c r="BD114" i="29"/>
  <c r="BH114" i="29"/>
  <c r="AP114" i="29"/>
  <c r="BA114" i="29"/>
  <c r="AO114" i="29"/>
  <c r="AS114" i="29"/>
  <c r="AH114" i="29"/>
  <c r="AH89" i="29"/>
  <c r="AJ114" i="29"/>
  <c r="BP114" i="29"/>
  <c r="CB114" i="29"/>
  <c r="CA114" i="29"/>
  <c r="BY114" i="29"/>
  <c r="BI114" i="29"/>
  <c r="BG114" i="29"/>
  <c r="BQ114" i="29"/>
  <c r="BW114" i="29"/>
  <c r="AQ114" i="29"/>
  <c r="BS114" i="29"/>
  <c r="AM114" i="29"/>
  <c r="AZ114" i="29"/>
  <c r="BK114" i="29"/>
  <c r="BV114" i="29"/>
  <c r="AL114" i="29"/>
  <c r="AY114" i="29"/>
  <c r="BM114" i="29"/>
  <c r="BO114" i="29"/>
  <c r="BE114" i="29"/>
  <c r="AV114" i="29"/>
  <c r="BZ114" i="29"/>
  <c r="BL114" i="29"/>
  <c r="BN114" i="29"/>
  <c r="AI114" i="29"/>
  <c r="AX114" i="29"/>
  <c r="BJ114" i="29"/>
  <c r="AT114" i="29"/>
  <c r="BT114" i="29"/>
  <c r="BB114" i="29"/>
  <c r="BC114" i="29"/>
  <c r="AN114" i="29"/>
  <c r="BU114" i="29"/>
  <c r="AK10" i="17"/>
  <c r="AK64" i="29"/>
  <c r="AR11" i="21"/>
  <c r="AR15" i="21" s="1"/>
  <c r="AR11" i="16"/>
  <c r="AR15" i="16" s="1"/>
  <c r="AR63" i="29"/>
  <c r="AR11" i="18"/>
  <c r="AR15" i="18" s="1"/>
  <c r="AR11" i="15"/>
  <c r="AR15" i="15" s="1"/>
  <c r="AS10" i="17"/>
  <c r="AS64" i="29"/>
  <c r="AP10" i="16"/>
  <c r="AP14" i="16" s="1"/>
  <c r="AP10" i="15"/>
  <c r="AP14" i="15" s="1"/>
  <c r="AP62" i="29"/>
  <c r="AP52" i="29"/>
  <c r="AP48" i="19" s="1"/>
  <c r="AP51" i="19" s="1"/>
  <c r="AP56" i="19" s="1"/>
  <c r="AP10" i="21"/>
  <c r="AP14" i="21" s="1"/>
  <c r="AP10" i="18"/>
  <c r="AP14" i="18" s="1"/>
  <c r="L188" i="29"/>
  <c r="AJ11" i="16"/>
  <c r="AJ15" i="16" s="1"/>
  <c r="AJ63" i="29"/>
  <c r="AJ11" i="21"/>
  <c r="AJ15" i="21" s="1"/>
  <c r="AJ11" i="18"/>
  <c r="AJ15" i="18" s="1"/>
  <c r="AJ11" i="15"/>
  <c r="AJ15" i="15" s="1"/>
  <c r="AO10" i="16"/>
  <c r="AO14" i="16" s="1"/>
  <c r="AO10" i="18"/>
  <c r="AO14" i="18" s="1"/>
  <c r="AO10" i="21"/>
  <c r="AO14" i="21" s="1"/>
  <c r="AO10" i="15"/>
  <c r="AO14" i="15" s="1"/>
  <c r="AO62" i="29"/>
  <c r="AO52" i="29"/>
  <c r="AO48" i="19" s="1"/>
  <c r="AO51" i="19" s="1"/>
  <c r="AO56" i="19" s="1"/>
  <c r="BJ116" i="29"/>
  <c r="BR116" i="29"/>
  <c r="AY116" i="29"/>
  <c r="CA116" i="29"/>
  <c r="AR116" i="29"/>
  <c r="AW116" i="29"/>
  <c r="AJ116" i="29"/>
  <c r="BD116" i="29"/>
  <c r="AQ116" i="29"/>
  <c r="AH116" i="29"/>
  <c r="BB116" i="29"/>
  <c r="BV116" i="29"/>
  <c r="BN116" i="29"/>
  <c r="BT116" i="29"/>
  <c r="AT116" i="29"/>
  <c r="AO116" i="29"/>
  <c r="AZ116" i="29"/>
  <c r="BP116" i="29"/>
  <c r="BY116" i="29"/>
  <c r="AL116" i="29"/>
  <c r="BZ116" i="29"/>
  <c r="BA116" i="29"/>
  <c r="BX116" i="29"/>
  <c r="AK116" i="29"/>
  <c r="AP116" i="29"/>
  <c r="AV116" i="29"/>
  <c r="BE116" i="29"/>
  <c r="BH116" i="29"/>
  <c r="BI116" i="29"/>
  <c r="BG116" i="29"/>
  <c r="BF116" i="29"/>
  <c r="AI116" i="29"/>
  <c r="CB116" i="29"/>
  <c r="AM116" i="29"/>
  <c r="AN116" i="29"/>
  <c r="AU116" i="29"/>
  <c r="AS116" i="29"/>
  <c r="BM116" i="29"/>
  <c r="BU116" i="29"/>
  <c r="BW116" i="29"/>
  <c r="BK116" i="29"/>
  <c r="BL116" i="29"/>
  <c r="CC116" i="29"/>
  <c r="BS116" i="29"/>
  <c r="BC116" i="29"/>
  <c r="BQ116" i="29"/>
  <c r="AX116" i="29"/>
  <c r="BO116" i="29"/>
  <c r="AI10" i="17"/>
  <c r="AI64" i="29"/>
  <c r="AN64" i="29"/>
  <c r="AN10" i="17"/>
  <c r="AO10" i="17"/>
  <c r="AO64" i="29"/>
  <c r="L175" i="29"/>
  <c r="L190" i="29" s="1"/>
  <c r="AH65" i="29"/>
  <c r="AH10" i="24"/>
  <c r="AQ11" i="18"/>
  <c r="AQ15" i="18" s="1"/>
  <c r="AQ11" i="21"/>
  <c r="AQ15" i="21" s="1"/>
  <c r="AQ11" i="16"/>
  <c r="AQ15" i="16" s="1"/>
  <c r="AQ63" i="29"/>
  <c r="AQ11" i="15"/>
  <c r="AQ15" i="15" s="1"/>
  <c r="AR115" i="29"/>
  <c r="BK115" i="29"/>
  <c r="AY115" i="29"/>
  <c r="CA115" i="29"/>
  <c r="AN115" i="29"/>
  <c r="BH115" i="29"/>
  <c r="BB115" i="29"/>
  <c r="CB115" i="29"/>
  <c r="BU115" i="29"/>
  <c r="BZ115" i="29"/>
  <c r="AL115" i="29"/>
  <c r="AS115" i="29"/>
  <c r="AP115" i="29"/>
  <c r="AZ115" i="29"/>
  <c r="AK115" i="29"/>
  <c r="AQ115" i="29"/>
  <c r="BF115" i="29"/>
  <c r="AU115" i="29"/>
  <c r="AW115" i="29"/>
  <c r="BE115" i="29"/>
  <c r="AV115" i="29"/>
  <c r="CC115" i="29"/>
  <c r="BY115" i="29"/>
  <c r="AM115" i="29"/>
  <c r="BP115" i="29"/>
  <c r="BG115" i="29"/>
  <c r="BW115" i="29"/>
  <c r="BM115" i="29"/>
  <c r="BR115" i="29"/>
  <c r="BC115" i="29"/>
  <c r="BD115" i="29"/>
  <c r="AX115" i="29"/>
  <c r="BQ115" i="29"/>
  <c r="AI115" i="29"/>
  <c r="BO115" i="29"/>
  <c r="BX115" i="29"/>
  <c r="AO115" i="29"/>
  <c r="BV115" i="29"/>
  <c r="BN115" i="29"/>
  <c r="BA115" i="29"/>
  <c r="AH115" i="29"/>
  <c r="AJ115" i="29"/>
  <c r="AT115" i="29"/>
  <c r="BS115" i="29"/>
  <c r="BL115" i="29"/>
  <c r="BI115" i="29"/>
  <c r="BT115" i="29"/>
  <c r="BJ115" i="29"/>
  <c r="AP11" i="16"/>
  <c r="AP15" i="16" s="1"/>
  <c r="AP11" i="21"/>
  <c r="AP15" i="21" s="1"/>
  <c r="AP11" i="18"/>
  <c r="AP15" i="18" s="1"/>
  <c r="AP63" i="29"/>
  <c r="AP11" i="15"/>
  <c r="AP15" i="15" s="1"/>
  <c r="AH55" i="26"/>
  <c r="L220" i="19"/>
  <c r="AJ10" i="17"/>
  <c r="AJ64" i="29"/>
  <c r="AN63" i="29"/>
  <c r="AN11" i="15"/>
  <c r="AN15" i="15" s="1"/>
  <c r="AN11" i="16"/>
  <c r="AN15" i="16" s="1"/>
  <c r="AN11" i="21"/>
  <c r="AN15" i="21" s="1"/>
  <c r="AN11" i="18"/>
  <c r="AN15" i="18" s="1"/>
  <c r="AQ10" i="22"/>
  <c r="AQ66" i="29"/>
  <c r="AK10" i="21"/>
  <c r="AK14" i="21" s="1"/>
  <c r="AK10" i="16"/>
  <c r="AK14" i="16" s="1"/>
  <c r="AK10" i="18"/>
  <c r="AK14" i="18" s="1"/>
  <c r="AK10" i="15"/>
  <c r="AK14" i="15" s="1"/>
  <c r="AK62" i="29"/>
  <c r="AK52" i="29"/>
  <c r="AK48" i="19" s="1"/>
  <c r="AK51" i="19" s="1"/>
  <c r="AK56" i="19" s="1"/>
  <c r="AO89" i="29"/>
  <c r="AO91" i="29" s="1"/>
  <c r="AN10" i="18"/>
  <c r="AN14" i="18" s="1"/>
  <c r="AN10" i="15"/>
  <c r="AN14" i="15" s="1"/>
  <c r="AN62" i="29"/>
  <c r="AN52" i="29"/>
  <c r="AN48" i="19" s="1"/>
  <c r="AN51" i="19" s="1"/>
  <c r="AN56" i="19" s="1"/>
  <c r="AN10" i="21"/>
  <c r="AN14" i="21" s="1"/>
  <c r="AN10" i="16"/>
  <c r="AN14" i="16" s="1"/>
  <c r="AM10" i="17"/>
  <c r="AM64" i="29"/>
  <c r="AP89" i="29"/>
  <c r="AP91" i="29" s="1"/>
  <c r="L191" i="29"/>
  <c r="AK66" i="29"/>
  <c r="AK10" i="22"/>
  <c r="AR10" i="22"/>
  <c r="AR66" i="29"/>
  <c r="AN89" i="29"/>
  <c r="AN91" i="29" s="1"/>
  <c r="AR65" i="29"/>
  <c r="AR10" i="24"/>
  <c r="AN66" i="29"/>
  <c r="AN10" i="22"/>
  <c r="AS11" i="18"/>
  <c r="AS15" i="18" s="1"/>
  <c r="AS63" i="29"/>
  <c r="AS11" i="15"/>
  <c r="AS15" i="15" s="1"/>
  <c r="AS11" i="16"/>
  <c r="AS15" i="16" s="1"/>
  <c r="AS11" i="21"/>
  <c r="AS15" i="21" s="1"/>
  <c r="AQ10" i="18"/>
  <c r="AQ14" i="18" s="1"/>
  <c r="AQ52" i="29"/>
  <c r="AQ48" i="19" s="1"/>
  <c r="AQ51" i="19" s="1"/>
  <c r="AQ56" i="19" s="1"/>
  <c r="AQ10" i="16"/>
  <c r="AQ14" i="16" s="1"/>
  <c r="AQ10" i="21"/>
  <c r="AQ14" i="21" s="1"/>
  <c r="AQ10" i="15"/>
  <c r="AQ14" i="15" s="1"/>
  <c r="AQ62" i="29"/>
  <c r="AL10" i="22"/>
  <c r="AL66" i="29"/>
  <c r="AR64" i="29"/>
  <c r="AR10" i="17"/>
  <c r="AP66" i="29"/>
  <c r="AP10" i="22"/>
  <c r="AM10" i="21"/>
  <c r="AM14" i="21" s="1"/>
  <c r="AM10" i="15"/>
  <c r="AM14" i="15" s="1"/>
  <c r="AM62" i="29"/>
  <c r="AM52" i="29"/>
  <c r="AM48" i="19" s="1"/>
  <c r="AM51" i="19" s="1"/>
  <c r="AM56" i="19" s="1"/>
  <c r="AM10" i="16"/>
  <c r="AM14" i="16" s="1"/>
  <c r="AM10" i="18"/>
  <c r="AM14" i="18" s="1"/>
  <c r="AS62" i="29"/>
  <c r="AS10" i="16"/>
  <c r="AS14" i="16" s="1"/>
  <c r="AS10" i="21"/>
  <c r="AS14" i="21" s="1"/>
  <c r="AS10" i="18"/>
  <c r="AS14" i="18" s="1"/>
  <c r="AS52" i="29"/>
  <c r="AS48" i="19" s="1"/>
  <c r="AS51" i="19" s="1"/>
  <c r="AS56" i="19" s="1"/>
  <c r="AS10" i="15"/>
  <c r="AS14" i="15" s="1"/>
  <c r="AL10" i="17"/>
  <c r="AL64" i="29"/>
  <c r="AO65" i="29"/>
  <c r="AO10" i="24"/>
  <c r="AL62" i="29"/>
  <c r="AL52" i="29"/>
  <c r="AL48" i="19" s="1"/>
  <c r="AL51" i="19" s="1"/>
  <c r="AL56" i="19" s="1"/>
  <c r="AL10" i="18"/>
  <c r="AL14" i="18" s="1"/>
  <c r="AL10" i="16"/>
  <c r="AL14" i="16" s="1"/>
  <c r="AL10" i="21"/>
  <c r="AL14" i="21" s="1"/>
  <c r="AL10" i="15"/>
  <c r="AL14" i="15" s="1"/>
  <c r="AL28" i="15" l="1"/>
  <c r="AL31" i="15" s="1"/>
  <c r="AL58" i="15"/>
  <c r="AM28" i="18"/>
  <c r="AM31" i="18" s="1"/>
  <c r="AM57" i="18"/>
  <c r="AR20" i="17"/>
  <c r="AR22" i="17" s="1"/>
  <c r="AR28" i="17" s="1"/>
  <c r="AR59" i="17" s="1"/>
  <c r="AR60" i="17" s="1"/>
  <c r="AR62" i="17" s="1"/>
  <c r="AR67" i="17" s="1"/>
  <c r="AR15" i="19" s="1"/>
  <c r="AR34" i="19" s="1"/>
  <c r="AR43" i="17"/>
  <c r="AR45" i="17" s="1"/>
  <c r="AL28" i="21"/>
  <c r="AL31" i="21" s="1"/>
  <c r="AL57" i="21"/>
  <c r="AL20" i="17"/>
  <c r="AL22" i="17" s="1"/>
  <c r="AL28" i="17" s="1"/>
  <c r="AL59" i="17" s="1"/>
  <c r="AL60" i="17" s="1"/>
  <c r="AL62" i="17" s="1"/>
  <c r="AL67" i="17" s="1"/>
  <c r="AL15" i="19" s="1"/>
  <c r="AL34" i="19" s="1"/>
  <c r="AL43" i="17"/>
  <c r="AL45" i="17" s="1"/>
  <c r="AM28" i="16"/>
  <c r="AM31" i="16" s="1"/>
  <c r="AM57" i="16"/>
  <c r="AQ28" i="18"/>
  <c r="AQ31" i="18" s="1"/>
  <c r="AQ57" i="18"/>
  <c r="AR20" i="24"/>
  <c r="AR22" i="24" s="1"/>
  <c r="AR28" i="24" s="1"/>
  <c r="AR67" i="24" s="1"/>
  <c r="AR68" i="24" s="1"/>
  <c r="AR70" i="24" s="1"/>
  <c r="AR75" i="24" s="1"/>
  <c r="AR16" i="19" s="1"/>
  <c r="AR43" i="24"/>
  <c r="AR45" i="24" s="1"/>
  <c r="AN28" i="18"/>
  <c r="AN31" i="18" s="1"/>
  <c r="AN57" i="18"/>
  <c r="AJ20" i="17"/>
  <c r="AJ22" i="17" s="1"/>
  <c r="AJ28" i="17" s="1"/>
  <c r="AJ59" i="17" s="1"/>
  <c r="AJ60" i="17" s="1"/>
  <c r="AJ62" i="17" s="1"/>
  <c r="AJ67" i="17" s="1"/>
  <c r="AJ15" i="19" s="1"/>
  <c r="AJ34" i="19" s="1"/>
  <c r="AJ43" i="17"/>
  <c r="AJ45" i="17" s="1"/>
  <c r="AQ29" i="15"/>
  <c r="AQ32" i="15" s="1"/>
  <c r="AQ59" i="15"/>
  <c r="AO28" i="15"/>
  <c r="AO31" i="15" s="1"/>
  <c r="AO58" i="15"/>
  <c r="AJ29" i="16"/>
  <c r="AJ32" i="16" s="1"/>
  <c r="AJ58" i="16"/>
  <c r="AK20" i="17"/>
  <c r="AK22" i="17" s="1"/>
  <c r="AK28" i="17" s="1"/>
  <c r="AK59" i="17" s="1"/>
  <c r="AK60" i="17" s="1"/>
  <c r="AK62" i="17" s="1"/>
  <c r="AK67" i="17" s="1"/>
  <c r="AK15" i="19" s="1"/>
  <c r="AK34" i="19" s="1"/>
  <c r="AK43" i="17"/>
  <c r="AK45" i="17" s="1"/>
  <c r="AQ162" i="29"/>
  <c r="AL20" i="24"/>
  <c r="AL22" i="24" s="1"/>
  <c r="AL28" i="24" s="1"/>
  <c r="AL67" i="24" s="1"/>
  <c r="AL68" i="24" s="1"/>
  <c r="AL70" i="24" s="1"/>
  <c r="AL75" i="24" s="1"/>
  <c r="AL16" i="19" s="1"/>
  <c r="AL43" i="24"/>
  <c r="AL45" i="24" s="1"/>
  <c r="AK29" i="15"/>
  <c r="AK32" i="15" s="1"/>
  <c r="AK59" i="15"/>
  <c r="AH29" i="16"/>
  <c r="AH32" i="16" s="1"/>
  <c r="AH58" i="16"/>
  <c r="AL29" i="15"/>
  <c r="AL32" i="15" s="1"/>
  <c r="AL59" i="15"/>
  <c r="AR28" i="18"/>
  <c r="AR31" i="18" s="1"/>
  <c r="AR57" i="18"/>
  <c r="AP20" i="24"/>
  <c r="AP22" i="24" s="1"/>
  <c r="AP28" i="24" s="1"/>
  <c r="AP67" i="24" s="1"/>
  <c r="AP68" i="24" s="1"/>
  <c r="AP70" i="24" s="1"/>
  <c r="AP75" i="24" s="1"/>
  <c r="AP16" i="19" s="1"/>
  <c r="AP43" i="24"/>
  <c r="AP45" i="24" s="1"/>
  <c r="AJ28" i="21"/>
  <c r="AJ31" i="21" s="1"/>
  <c r="AJ57" i="21"/>
  <c r="AI28" i="15"/>
  <c r="AI31" i="15" s="1"/>
  <c r="AI58" i="15"/>
  <c r="AO20" i="17"/>
  <c r="AO22" i="17" s="1"/>
  <c r="AO28" i="17" s="1"/>
  <c r="AO59" i="17" s="1"/>
  <c r="AO60" i="17" s="1"/>
  <c r="AO62" i="17" s="1"/>
  <c r="AO67" i="17" s="1"/>
  <c r="AO15" i="19" s="1"/>
  <c r="AO34" i="19" s="1"/>
  <c r="AO43" i="17"/>
  <c r="AO45" i="17" s="1"/>
  <c r="AO28" i="21"/>
  <c r="AO31" i="21" s="1"/>
  <c r="AO57" i="21"/>
  <c r="AS20" i="17"/>
  <c r="AS22" i="17" s="1"/>
  <c r="AS28" i="17" s="1"/>
  <c r="AS59" i="17" s="1"/>
  <c r="AS60" i="17" s="1"/>
  <c r="AS62" i="17" s="1"/>
  <c r="AS67" i="17" s="1"/>
  <c r="AS15" i="19" s="1"/>
  <c r="AS34" i="19" s="1"/>
  <c r="AS43" i="17"/>
  <c r="AS45" i="17" s="1"/>
  <c r="AI162" i="29"/>
  <c r="AJ162" i="29"/>
  <c r="AH29" i="15"/>
  <c r="AH32" i="15" s="1"/>
  <c r="AH59" i="15"/>
  <c r="AH20" i="22"/>
  <c r="AH22" i="22" s="1"/>
  <c r="AH28" i="22" s="1"/>
  <c r="AH60" i="22" s="1"/>
  <c r="AH61" i="22" s="1"/>
  <c r="AH63" i="22" s="1"/>
  <c r="AH43" i="22"/>
  <c r="AH45" i="22" s="1"/>
  <c r="AM20" i="24"/>
  <c r="AM22" i="24" s="1"/>
  <c r="AM28" i="24" s="1"/>
  <c r="AM67" i="24" s="1"/>
  <c r="AM68" i="24" s="1"/>
  <c r="AM70" i="24" s="1"/>
  <c r="AM75" i="24" s="1"/>
  <c r="AM16" i="19" s="1"/>
  <c r="AM43" i="24"/>
  <c r="AM45" i="24" s="1"/>
  <c r="AR28" i="16"/>
  <c r="AR31" i="16" s="1"/>
  <c r="AR57" i="16"/>
  <c r="AH28" i="18"/>
  <c r="AH31" i="18" s="1"/>
  <c r="AH57" i="18"/>
  <c r="AJ28" i="16"/>
  <c r="AJ31" i="16" s="1"/>
  <c r="AJ39" i="16" s="1"/>
  <c r="AJ75" i="16" s="1"/>
  <c r="AJ76" i="16" s="1"/>
  <c r="AJ78" i="16" s="1"/>
  <c r="AJ83" i="16" s="1"/>
  <c r="AJ12" i="19" s="1"/>
  <c r="AJ31" i="19" s="1"/>
  <c r="AJ57" i="16"/>
  <c r="AJ60" i="16" s="1"/>
  <c r="AM29" i="16"/>
  <c r="AM32" i="16" s="1"/>
  <c r="AM58" i="16"/>
  <c r="AN20" i="24"/>
  <c r="AN22" i="24" s="1"/>
  <c r="AN28" i="24" s="1"/>
  <c r="AN67" i="24" s="1"/>
  <c r="AN68" i="24" s="1"/>
  <c r="AN70" i="24" s="1"/>
  <c r="AN75" i="24" s="1"/>
  <c r="AN16" i="19" s="1"/>
  <c r="AN43" i="24"/>
  <c r="AN45" i="24" s="1"/>
  <c r="AI28" i="18"/>
  <c r="AI31" i="18" s="1"/>
  <c r="AI57" i="18"/>
  <c r="AS29" i="21"/>
  <c r="AS32" i="21" s="1"/>
  <c r="AS58" i="21"/>
  <c r="AL28" i="18"/>
  <c r="AL31" i="18" s="1"/>
  <c r="AL57" i="18"/>
  <c r="AM67" i="29"/>
  <c r="AL20" i="22"/>
  <c r="AL22" i="22" s="1"/>
  <c r="AL28" i="22" s="1"/>
  <c r="AL60" i="22" s="1"/>
  <c r="AL61" i="22" s="1"/>
  <c r="AL63" i="22" s="1"/>
  <c r="AL68" i="22" s="1"/>
  <c r="AL17" i="19" s="1"/>
  <c r="AL43" i="22"/>
  <c r="AL45" i="22" s="1"/>
  <c r="AS29" i="16"/>
  <c r="AS32" i="16" s="1"/>
  <c r="AS58" i="16"/>
  <c r="AM20" i="17"/>
  <c r="AM22" i="17" s="1"/>
  <c r="AM28" i="17" s="1"/>
  <c r="AM59" i="17" s="1"/>
  <c r="AM60" i="17" s="1"/>
  <c r="AM62" i="17" s="1"/>
  <c r="AM67" i="17" s="1"/>
  <c r="AM15" i="19" s="1"/>
  <c r="AM34" i="19" s="1"/>
  <c r="AM43" i="17"/>
  <c r="AM45" i="17" s="1"/>
  <c r="AN29" i="18"/>
  <c r="AN32" i="18" s="1"/>
  <c r="AN58" i="18"/>
  <c r="AQ29" i="16"/>
  <c r="AQ32" i="16" s="1"/>
  <c r="AQ58" i="16"/>
  <c r="AN20" i="17"/>
  <c r="AN22" i="17" s="1"/>
  <c r="AN28" i="17" s="1"/>
  <c r="AN59" i="17" s="1"/>
  <c r="AN60" i="17" s="1"/>
  <c r="AN62" i="17" s="1"/>
  <c r="AN67" i="17" s="1"/>
  <c r="AN15" i="19" s="1"/>
  <c r="AN34" i="19" s="1"/>
  <c r="AN43" i="17"/>
  <c r="AN45" i="17" s="1"/>
  <c r="AO28" i="18"/>
  <c r="AO31" i="18" s="1"/>
  <c r="AO57" i="18"/>
  <c r="AP28" i="18"/>
  <c r="AP31" i="18" s="1"/>
  <c r="AP57" i="18"/>
  <c r="AR29" i="15"/>
  <c r="AR32" i="15" s="1"/>
  <c r="AR59" i="15"/>
  <c r="AN162" i="29"/>
  <c r="AL162" i="29"/>
  <c r="AH91" i="29"/>
  <c r="AO20" i="22"/>
  <c r="AO22" i="22" s="1"/>
  <c r="AO28" i="22" s="1"/>
  <c r="AO60" i="22" s="1"/>
  <c r="AO61" i="22" s="1"/>
  <c r="AO63" i="22" s="1"/>
  <c r="AO68" i="22" s="1"/>
  <c r="AO17" i="19" s="1"/>
  <c r="AO36" i="19" s="1"/>
  <c r="AO43" i="22"/>
  <c r="AO45" i="22" s="1"/>
  <c r="AK29" i="16"/>
  <c r="AK32" i="16" s="1"/>
  <c r="AK58" i="16"/>
  <c r="AL29" i="16"/>
  <c r="AL32" i="16" s="1"/>
  <c r="AL58" i="16"/>
  <c r="AO29" i="18"/>
  <c r="AO32" i="18" s="1"/>
  <c r="AO58" i="18"/>
  <c r="AH48" i="19"/>
  <c r="AH51" i="19" s="1"/>
  <c r="L177" i="29"/>
  <c r="AJ67" i="29"/>
  <c r="AM29" i="18"/>
  <c r="AM32" i="18" s="1"/>
  <c r="AM58" i="18"/>
  <c r="AI28" i="21"/>
  <c r="AI31" i="21" s="1"/>
  <c r="AI57" i="21"/>
  <c r="AL28" i="16"/>
  <c r="AL31" i="16" s="1"/>
  <c r="AL57" i="16"/>
  <c r="AS28" i="18"/>
  <c r="AS31" i="18" s="1"/>
  <c r="AS57" i="18"/>
  <c r="AM28" i="15"/>
  <c r="AM31" i="15" s="1"/>
  <c r="AM58" i="15"/>
  <c r="AQ67" i="29"/>
  <c r="AS59" i="15"/>
  <c r="AS29" i="15"/>
  <c r="AS32" i="15" s="1"/>
  <c r="AN28" i="16"/>
  <c r="AN31" i="16" s="1"/>
  <c r="AN57" i="16"/>
  <c r="AN29" i="21"/>
  <c r="AN32" i="21" s="1"/>
  <c r="AN58" i="21"/>
  <c r="AP59" i="15"/>
  <c r="AP29" i="15"/>
  <c r="AP32" i="15" s="1"/>
  <c r="AQ29" i="21"/>
  <c r="AQ32" i="21" s="1"/>
  <c r="AQ58" i="21"/>
  <c r="AO28" i="16"/>
  <c r="AO31" i="16" s="1"/>
  <c r="AO57" i="16"/>
  <c r="AP28" i="21"/>
  <c r="AP31" i="21" s="1"/>
  <c r="AP57" i="21"/>
  <c r="AR29" i="18"/>
  <c r="AR32" i="18" s="1"/>
  <c r="AR58" i="18"/>
  <c r="AH162" i="29"/>
  <c r="AR162" i="29"/>
  <c r="AK29" i="21"/>
  <c r="AK32" i="21" s="1"/>
  <c r="AK58" i="21"/>
  <c r="AL29" i="18"/>
  <c r="AL32" i="18" s="1"/>
  <c r="AL58" i="18"/>
  <c r="AQ20" i="24"/>
  <c r="AQ22" i="24" s="1"/>
  <c r="AQ28" i="24" s="1"/>
  <c r="AQ67" i="24" s="1"/>
  <c r="AQ68" i="24" s="1"/>
  <c r="AQ70" i="24" s="1"/>
  <c r="AQ75" i="24" s="1"/>
  <c r="AQ16" i="19" s="1"/>
  <c r="AQ43" i="24"/>
  <c r="AQ45" i="24" s="1"/>
  <c r="AO29" i="16"/>
  <c r="AO32" i="16" s="1"/>
  <c r="AO58" i="16"/>
  <c r="AH67" i="29"/>
  <c r="AJ58" i="15"/>
  <c r="AJ28" i="15"/>
  <c r="AJ31" i="15" s="1"/>
  <c r="AM29" i="21"/>
  <c r="AM32" i="21" s="1"/>
  <c r="AM58" i="21"/>
  <c r="AM20" i="22"/>
  <c r="AM22" i="22" s="1"/>
  <c r="AM28" i="22" s="1"/>
  <c r="AM60" i="22" s="1"/>
  <c r="AM61" i="22" s="1"/>
  <c r="AM63" i="22" s="1"/>
  <c r="AM68" i="22" s="1"/>
  <c r="AM17" i="19" s="1"/>
  <c r="AM43" i="22"/>
  <c r="AM45" i="22" s="1"/>
  <c r="AQ20" i="22"/>
  <c r="AQ22" i="22" s="1"/>
  <c r="AQ28" i="22" s="1"/>
  <c r="AQ60" i="22" s="1"/>
  <c r="AQ61" i="22" s="1"/>
  <c r="AQ63" i="22" s="1"/>
  <c r="AQ68" i="22" s="1"/>
  <c r="AQ17" i="19" s="1"/>
  <c r="AQ43" i="22"/>
  <c r="AQ45" i="22" s="1"/>
  <c r="AL67" i="29"/>
  <c r="AS28" i="21"/>
  <c r="AS31" i="21" s="1"/>
  <c r="AS57" i="21"/>
  <c r="AS60" i="21" s="1"/>
  <c r="AM28" i="21"/>
  <c r="AM31" i="21" s="1"/>
  <c r="AM57" i="21"/>
  <c r="AQ28" i="15"/>
  <c r="AQ31" i="15" s="1"/>
  <c r="AQ39" i="15" s="1"/>
  <c r="AQ77" i="15" s="1"/>
  <c r="AQ58" i="15"/>
  <c r="AQ61" i="15" s="1"/>
  <c r="AR20" i="22"/>
  <c r="AR22" i="22" s="1"/>
  <c r="AR28" i="22" s="1"/>
  <c r="AR60" i="22" s="1"/>
  <c r="AR61" i="22" s="1"/>
  <c r="AR63" i="22" s="1"/>
  <c r="AR68" i="22" s="1"/>
  <c r="AR17" i="19" s="1"/>
  <c r="AR36" i="19" s="1"/>
  <c r="AR43" i="22"/>
  <c r="AR45" i="22" s="1"/>
  <c r="AN28" i="21"/>
  <c r="AN31" i="21" s="1"/>
  <c r="AN57" i="21"/>
  <c r="AK28" i="15"/>
  <c r="AK31" i="15" s="1"/>
  <c r="AK58" i="15"/>
  <c r="AK61" i="15" s="1"/>
  <c r="AN29" i="16"/>
  <c r="AN32" i="16" s="1"/>
  <c r="AN58" i="16"/>
  <c r="AQ29" i="18"/>
  <c r="AQ32" i="18" s="1"/>
  <c r="AQ58" i="18"/>
  <c r="AJ29" i="15"/>
  <c r="AJ32" i="15" s="1"/>
  <c r="AJ59" i="15"/>
  <c r="AS162" i="29"/>
  <c r="AK162" i="29"/>
  <c r="AI20" i="24"/>
  <c r="AI22" i="24" s="1"/>
  <c r="AI28" i="24" s="1"/>
  <c r="AI67" i="24" s="1"/>
  <c r="AI68" i="24" s="1"/>
  <c r="AI70" i="24" s="1"/>
  <c r="AI75" i="24" s="1"/>
  <c r="AI16" i="19" s="1"/>
  <c r="AI35" i="19" s="1"/>
  <c r="AI43" i="24"/>
  <c r="AI45" i="24" s="1"/>
  <c r="AI29" i="16"/>
  <c r="AI32" i="16" s="1"/>
  <c r="AI58" i="16"/>
  <c r="AK29" i="18"/>
  <c r="AK32" i="18" s="1"/>
  <c r="AK58" i="18"/>
  <c r="AK67" i="29"/>
  <c r="AS20" i="24"/>
  <c r="AS22" i="24" s="1"/>
  <c r="AS28" i="24" s="1"/>
  <c r="AS67" i="24" s="1"/>
  <c r="AS68" i="24" s="1"/>
  <c r="AS70" i="24" s="1"/>
  <c r="AS75" i="24" s="1"/>
  <c r="AS16" i="19" s="1"/>
  <c r="AS43" i="24"/>
  <c r="AS45" i="24" s="1"/>
  <c r="AL29" i="21"/>
  <c r="AL32" i="21" s="1"/>
  <c r="AL58" i="21"/>
  <c r="AR58" i="15"/>
  <c r="AR61" i="15" s="1"/>
  <c r="AR28" i="15"/>
  <c r="AR31" i="15" s="1"/>
  <c r="AR39" i="15" s="1"/>
  <c r="AR77" i="15" s="1"/>
  <c r="AH58" i="15"/>
  <c r="AH61" i="15" s="1"/>
  <c r="AH28" i="15"/>
  <c r="AH31" i="15" s="1"/>
  <c r="AH39" i="15" s="1"/>
  <c r="AH77" i="15" s="1"/>
  <c r="AJ20" i="24"/>
  <c r="AJ22" i="24" s="1"/>
  <c r="AJ28" i="24" s="1"/>
  <c r="AJ67" i="24" s="1"/>
  <c r="AJ68" i="24" s="1"/>
  <c r="AJ70" i="24" s="1"/>
  <c r="AJ75" i="24" s="1"/>
  <c r="AJ16" i="19" s="1"/>
  <c r="AJ43" i="24"/>
  <c r="AJ45" i="24" s="1"/>
  <c r="AI20" i="22"/>
  <c r="AI22" i="22" s="1"/>
  <c r="AI28" i="22" s="1"/>
  <c r="AI60" i="22" s="1"/>
  <c r="AI61" i="22" s="1"/>
  <c r="AI63" i="22" s="1"/>
  <c r="AI68" i="22" s="1"/>
  <c r="AI17" i="19" s="1"/>
  <c r="AI43" i="22"/>
  <c r="AI45" i="22" s="1"/>
  <c r="AO20" i="24"/>
  <c r="AO22" i="24" s="1"/>
  <c r="AO28" i="24" s="1"/>
  <c r="AO67" i="24" s="1"/>
  <c r="AO68" i="24" s="1"/>
  <c r="AO70" i="24" s="1"/>
  <c r="AO75" i="24" s="1"/>
  <c r="AO16" i="19" s="1"/>
  <c r="AO43" i="24"/>
  <c r="AO45" i="24" s="1"/>
  <c r="AS28" i="16"/>
  <c r="AS31" i="16" s="1"/>
  <c r="AS39" i="16" s="1"/>
  <c r="AS75" i="16" s="1"/>
  <c r="AS76" i="16" s="1"/>
  <c r="AS78" i="16" s="1"/>
  <c r="AS83" i="16" s="1"/>
  <c r="AS12" i="19" s="1"/>
  <c r="AS31" i="19" s="1"/>
  <c r="AS57" i="16"/>
  <c r="AP20" i="22"/>
  <c r="AP22" i="22" s="1"/>
  <c r="AP28" i="22" s="1"/>
  <c r="AP60" i="22" s="1"/>
  <c r="AP61" i="22" s="1"/>
  <c r="AP63" i="22" s="1"/>
  <c r="AP68" i="22" s="1"/>
  <c r="AP17" i="19" s="1"/>
  <c r="AP43" i="22"/>
  <c r="AP45" i="22" s="1"/>
  <c r="AQ28" i="21"/>
  <c r="AQ31" i="21" s="1"/>
  <c r="AQ57" i="21"/>
  <c r="AQ60" i="21" s="1"/>
  <c r="AS29" i="18"/>
  <c r="AS32" i="18" s="1"/>
  <c r="AS58" i="18"/>
  <c r="AK20" i="22"/>
  <c r="AK22" i="22" s="1"/>
  <c r="AK28" i="22" s="1"/>
  <c r="AK60" i="22" s="1"/>
  <c r="AK61" i="22" s="1"/>
  <c r="AK63" i="22" s="1"/>
  <c r="AK68" i="22" s="1"/>
  <c r="AK17" i="19" s="1"/>
  <c r="AK43" i="22"/>
  <c r="AK45" i="22" s="1"/>
  <c r="AK28" i="18"/>
  <c r="AK31" i="18" s="1"/>
  <c r="AK57" i="18"/>
  <c r="AK60" i="18" s="1"/>
  <c r="AN29" i="15"/>
  <c r="AN32" i="15" s="1"/>
  <c r="AN59" i="15"/>
  <c r="AP29" i="18"/>
  <c r="AP32" i="18" s="1"/>
  <c r="AP58" i="18"/>
  <c r="AH20" i="24"/>
  <c r="AH22" i="24" s="1"/>
  <c r="AH28" i="24" s="1"/>
  <c r="AH67" i="24" s="1"/>
  <c r="AH68" i="24" s="1"/>
  <c r="AH70" i="24" s="1"/>
  <c r="AH43" i="24"/>
  <c r="AH45" i="24" s="1"/>
  <c r="AI20" i="17"/>
  <c r="AI22" i="17" s="1"/>
  <c r="AI28" i="17" s="1"/>
  <c r="AI59" i="17" s="1"/>
  <c r="AI60" i="17" s="1"/>
  <c r="AI62" i="17" s="1"/>
  <c r="AI67" i="17" s="1"/>
  <c r="AI15" i="19" s="1"/>
  <c r="AI34" i="19" s="1"/>
  <c r="AI43" i="17"/>
  <c r="AI45" i="17" s="1"/>
  <c r="AJ29" i="18"/>
  <c r="AJ32" i="18" s="1"/>
  <c r="AJ58" i="18"/>
  <c r="AP67" i="29"/>
  <c r="AR29" i="16"/>
  <c r="AR32" i="16" s="1"/>
  <c r="AR58" i="16"/>
  <c r="AO162" i="29"/>
  <c r="AI29" i="18"/>
  <c r="AI32" i="18" s="1"/>
  <c r="AI58" i="18"/>
  <c r="AK20" i="24"/>
  <c r="AK22" i="24" s="1"/>
  <c r="AK28" i="24" s="1"/>
  <c r="AK67" i="24" s="1"/>
  <c r="AK68" i="24" s="1"/>
  <c r="AK70" i="24" s="1"/>
  <c r="AK75" i="24" s="1"/>
  <c r="AK16" i="19" s="1"/>
  <c r="AK43" i="24"/>
  <c r="AK45" i="24" s="1"/>
  <c r="AH20" i="17"/>
  <c r="AH22" i="17" s="1"/>
  <c r="AH28" i="17" s="1"/>
  <c r="AH59" i="17" s="1"/>
  <c r="AH60" i="17" s="1"/>
  <c r="AH62" i="17" s="1"/>
  <c r="AH43" i="17"/>
  <c r="AH45" i="17" s="1"/>
  <c r="AO29" i="21"/>
  <c r="AO32" i="21" s="1"/>
  <c r="AO58" i="21"/>
  <c r="AH28" i="16"/>
  <c r="AH31" i="16" s="1"/>
  <c r="AH39" i="16" s="1"/>
  <c r="AH75" i="16" s="1"/>
  <c r="AH76" i="16" s="1"/>
  <c r="AH78" i="16" s="1"/>
  <c r="AH57" i="16"/>
  <c r="AH60" i="16" s="1"/>
  <c r="AJ28" i="18"/>
  <c r="AJ31" i="18" s="1"/>
  <c r="AJ39" i="18" s="1"/>
  <c r="AJ75" i="18" s="1"/>
  <c r="AJ76" i="18" s="1"/>
  <c r="AJ78" i="18" s="1"/>
  <c r="AJ83" i="18" s="1"/>
  <c r="AJ13" i="19" s="1"/>
  <c r="AJ32" i="19" s="1"/>
  <c r="AJ57" i="18"/>
  <c r="AJ60" i="18" s="1"/>
  <c r="AI28" i="16"/>
  <c r="AI31" i="16" s="1"/>
  <c r="AI57" i="16"/>
  <c r="AI60" i="16" s="1"/>
  <c r="AS28" i="15"/>
  <c r="AS31" i="15" s="1"/>
  <c r="AS39" i="15" s="1"/>
  <c r="AS77" i="15" s="1"/>
  <c r="AS58" i="15"/>
  <c r="AS67" i="29"/>
  <c r="AQ28" i="16"/>
  <c r="AQ31" i="16" s="1"/>
  <c r="AQ39" i="16" s="1"/>
  <c r="AQ75" i="16" s="1"/>
  <c r="AQ76" i="16" s="1"/>
  <c r="AQ78" i="16" s="1"/>
  <c r="AQ83" i="16" s="1"/>
  <c r="AQ12" i="19" s="1"/>
  <c r="AQ31" i="19" s="1"/>
  <c r="AQ57" i="16"/>
  <c r="AQ60" i="16" s="1"/>
  <c r="AN20" i="22"/>
  <c r="AN22" i="22" s="1"/>
  <c r="AN28" i="22" s="1"/>
  <c r="AN60" i="22" s="1"/>
  <c r="AN61" i="22" s="1"/>
  <c r="AN63" i="22" s="1"/>
  <c r="AN68" i="22" s="1"/>
  <c r="AN17" i="19" s="1"/>
  <c r="AN43" i="22"/>
  <c r="AN45" i="22" s="1"/>
  <c r="AN67" i="29"/>
  <c r="AK28" i="16"/>
  <c r="AK31" i="16" s="1"/>
  <c r="AK39" i="16" s="1"/>
  <c r="AK75" i="16" s="1"/>
  <c r="AK76" i="16" s="1"/>
  <c r="AK78" i="16" s="1"/>
  <c r="AK83" i="16" s="1"/>
  <c r="AK12" i="19" s="1"/>
  <c r="AK31" i="19" s="1"/>
  <c r="AK57" i="16"/>
  <c r="AK60" i="16" s="1"/>
  <c r="AP29" i="21"/>
  <c r="AP32" i="21" s="1"/>
  <c r="AP58" i="21"/>
  <c r="AJ29" i="21"/>
  <c r="AJ32" i="21" s="1"/>
  <c r="AJ58" i="21"/>
  <c r="AP28" i="15"/>
  <c r="AP31" i="15" s="1"/>
  <c r="AP39" i="15" s="1"/>
  <c r="AP77" i="15" s="1"/>
  <c r="AP58" i="15"/>
  <c r="AP61" i="15" s="1"/>
  <c r="AR29" i="21"/>
  <c r="AR32" i="21" s="1"/>
  <c r="AR58" i="21"/>
  <c r="AM162" i="29"/>
  <c r="AJ20" i="22"/>
  <c r="AJ22" i="22" s="1"/>
  <c r="AJ28" i="22" s="1"/>
  <c r="AJ60" i="22" s="1"/>
  <c r="AJ61" i="22" s="1"/>
  <c r="AJ63" i="22" s="1"/>
  <c r="AJ68" i="22" s="1"/>
  <c r="AJ17" i="19" s="1"/>
  <c r="AJ36" i="19" s="1"/>
  <c r="AJ43" i="22"/>
  <c r="AJ45" i="22" s="1"/>
  <c r="AI29" i="21"/>
  <c r="AI32" i="21" s="1"/>
  <c r="AI58" i="21"/>
  <c r="AH29" i="21"/>
  <c r="AH32" i="21" s="1"/>
  <c r="AH58" i="21"/>
  <c r="AS20" i="22"/>
  <c r="AS22" i="22" s="1"/>
  <c r="AS28" i="22" s="1"/>
  <c r="AS60" i="22" s="1"/>
  <c r="AS61" i="22" s="1"/>
  <c r="AS63" i="22" s="1"/>
  <c r="AS68" i="22" s="1"/>
  <c r="AS17" i="19" s="1"/>
  <c r="AS43" i="22"/>
  <c r="AS45" i="22" s="1"/>
  <c r="AQ20" i="17"/>
  <c r="AQ22" i="17" s="1"/>
  <c r="AQ28" i="17" s="1"/>
  <c r="AQ59" i="17" s="1"/>
  <c r="AQ60" i="17" s="1"/>
  <c r="AQ62" i="17" s="1"/>
  <c r="AQ67" i="17" s="1"/>
  <c r="AQ15" i="19" s="1"/>
  <c r="AQ34" i="19" s="1"/>
  <c r="AQ43" i="17"/>
  <c r="AQ45" i="17" s="1"/>
  <c r="AR67" i="29"/>
  <c r="AO59" i="15"/>
  <c r="AO29" i="15"/>
  <c r="AO32" i="15" s="1"/>
  <c r="AH28" i="21"/>
  <c r="AH31" i="21" s="1"/>
  <c r="AH39" i="21" s="1"/>
  <c r="AH76" i="21" s="1"/>
  <c r="AH77" i="21" s="1"/>
  <c r="AH79" i="21" s="1"/>
  <c r="AH57" i="21"/>
  <c r="V128" i="19"/>
  <c r="W126" i="19"/>
  <c r="AP20" i="17"/>
  <c r="AP22" i="17" s="1"/>
  <c r="AP28" i="17" s="1"/>
  <c r="AP59" i="17" s="1"/>
  <c r="AP60" i="17" s="1"/>
  <c r="AP62" i="17" s="1"/>
  <c r="AP67" i="17" s="1"/>
  <c r="AP15" i="19" s="1"/>
  <c r="AP34" i="19" s="1"/>
  <c r="AP43" i="17"/>
  <c r="AP45" i="17" s="1"/>
  <c r="AN58" i="15"/>
  <c r="AN28" i="15"/>
  <c r="AN31" i="15" s="1"/>
  <c r="AK28" i="21"/>
  <c r="AK31" i="21" s="1"/>
  <c r="AK39" i="21" s="1"/>
  <c r="AK76" i="21" s="1"/>
  <c r="AK77" i="21" s="1"/>
  <c r="AK79" i="21" s="1"/>
  <c r="AK84" i="21" s="1"/>
  <c r="AK14" i="19" s="1"/>
  <c r="AK33" i="19" s="1"/>
  <c r="AK57" i="21"/>
  <c r="AK60" i="21" s="1"/>
  <c r="AP29" i="16"/>
  <c r="AP32" i="16" s="1"/>
  <c r="AP58" i="16"/>
  <c r="AO67" i="29"/>
  <c r="AP28" i="16"/>
  <c r="AP31" i="16" s="1"/>
  <c r="AP57" i="16"/>
  <c r="AP162" i="29"/>
  <c r="AI59" i="15"/>
  <c r="AI29" i="15"/>
  <c r="AI32" i="15" s="1"/>
  <c r="AH29" i="18"/>
  <c r="AH32" i="18" s="1"/>
  <c r="AH58" i="18"/>
  <c r="AR28" i="21"/>
  <c r="AR31" i="21" s="1"/>
  <c r="AR39" i="21" s="1"/>
  <c r="AR76" i="21" s="1"/>
  <c r="AR77" i="21" s="1"/>
  <c r="AR79" i="21" s="1"/>
  <c r="AR84" i="21" s="1"/>
  <c r="AR14" i="19" s="1"/>
  <c r="AR33" i="19" s="1"/>
  <c r="AR57" i="21"/>
  <c r="L192" i="29"/>
  <c r="I55" i="3" s="1"/>
  <c r="K55" i="3" s="1"/>
  <c r="AM29" i="15"/>
  <c r="AM32" i="15" s="1"/>
  <c r="AM59" i="15"/>
  <c r="AI67" i="29"/>
  <c r="AP35" i="19" l="1"/>
  <c r="AN36" i="19"/>
  <c r="AN39" i="15"/>
  <c r="AN77" i="15" s="1"/>
  <c r="AR35" i="19"/>
  <c r="AS61" i="15"/>
  <c r="AS60" i="16"/>
  <c r="AK39" i="15"/>
  <c r="AK77" i="15" s="1"/>
  <c r="AL36" i="19"/>
  <c r="AS39" i="21"/>
  <c r="AS76" i="21" s="1"/>
  <c r="AS77" i="21" s="1"/>
  <c r="AS79" i="21" s="1"/>
  <c r="AS84" i="21" s="1"/>
  <c r="AS14" i="19" s="1"/>
  <c r="AS33" i="19" s="1"/>
  <c r="AR60" i="21"/>
  <c r="AQ39" i="21"/>
  <c r="AQ76" i="21" s="1"/>
  <c r="AQ77" i="21" s="1"/>
  <c r="AQ79" i="21" s="1"/>
  <c r="AQ84" i="21" s="1"/>
  <c r="AQ14" i="19" s="1"/>
  <c r="AQ33" i="19" s="1"/>
  <c r="AN35" i="19"/>
  <c r="AP39" i="16"/>
  <c r="AP75" i="16" s="1"/>
  <c r="AP76" i="16" s="1"/>
  <c r="AP78" i="16" s="1"/>
  <c r="AP83" i="16" s="1"/>
  <c r="AP12" i="19" s="1"/>
  <c r="AP31" i="19" s="1"/>
  <c r="AS35" i="19"/>
  <c r="AH60" i="21"/>
  <c r="AL35" i="19"/>
  <c r="AJ39" i="15"/>
  <c r="AJ77" i="15" s="1"/>
  <c r="AJ89" i="15" s="1"/>
  <c r="AP60" i="16"/>
  <c r="AN61" i="15"/>
  <c r="AO35" i="19"/>
  <c r="AO39" i="16"/>
  <c r="AO75" i="16" s="1"/>
  <c r="AO76" i="16" s="1"/>
  <c r="AO78" i="16" s="1"/>
  <c r="AO83" i="16" s="1"/>
  <c r="AO12" i="19" s="1"/>
  <c r="AO31" i="19" s="1"/>
  <c r="AL60" i="16"/>
  <c r="AM35" i="19"/>
  <c r="AK35" i="19"/>
  <c r="AL39" i="16"/>
  <c r="AL75" i="16" s="1"/>
  <c r="AL76" i="16" s="1"/>
  <c r="AL78" i="16" s="1"/>
  <c r="AL83" i="16" s="1"/>
  <c r="AL12" i="19" s="1"/>
  <c r="AL31" i="19" s="1"/>
  <c r="J75" i="17"/>
  <c r="M11" i="3" s="1"/>
  <c r="AH67" i="17"/>
  <c r="AL86" i="19"/>
  <c r="AL99" i="19" s="1"/>
  <c r="AL54" i="26"/>
  <c r="AO39" i="18"/>
  <c r="AO75" i="18" s="1"/>
  <c r="AO76" i="18" s="1"/>
  <c r="AO78" i="18" s="1"/>
  <c r="AO83" i="18" s="1"/>
  <c r="AO13" i="19" s="1"/>
  <c r="AO32" i="19" s="1"/>
  <c r="AL39" i="18"/>
  <c r="AL75" i="18" s="1"/>
  <c r="AL76" i="18" s="1"/>
  <c r="AL78" i="18" s="1"/>
  <c r="AL83" i="18" s="1"/>
  <c r="AL13" i="19" s="1"/>
  <c r="AL32" i="19" s="1"/>
  <c r="AQ60" i="18"/>
  <c r="AL39" i="21"/>
  <c r="AL76" i="21" s="1"/>
  <c r="AL77" i="21" s="1"/>
  <c r="AL79" i="21" s="1"/>
  <c r="AL84" i="21" s="1"/>
  <c r="AL14" i="19" s="1"/>
  <c r="AL33" i="19" s="1"/>
  <c r="W127" i="19"/>
  <c r="AI36" i="19"/>
  <c r="AQ35" i="19"/>
  <c r="AR86" i="19"/>
  <c r="AR99" i="19" s="1"/>
  <c r="AR54" i="26"/>
  <c r="AP60" i="21"/>
  <c r="AO60" i="21"/>
  <c r="AJ60" i="21"/>
  <c r="AQ39" i="18"/>
  <c r="AQ75" i="18" s="1"/>
  <c r="AQ76" i="18" s="1"/>
  <c r="AQ78" i="18" s="1"/>
  <c r="AQ83" i="18" s="1"/>
  <c r="AQ13" i="19" s="1"/>
  <c r="AQ32" i="19" s="1"/>
  <c r="AH54" i="26"/>
  <c r="AH86" i="19"/>
  <c r="AH163" i="29"/>
  <c r="AI163" i="29" s="1"/>
  <c r="AJ163" i="29" s="1"/>
  <c r="AK163" i="29" s="1"/>
  <c r="AL163" i="29" s="1"/>
  <c r="AM163" i="29" s="1"/>
  <c r="AN163" i="29" s="1"/>
  <c r="AO163" i="29" s="1"/>
  <c r="AP163" i="29" s="1"/>
  <c r="AQ163" i="29" s="1"/>
  <c r="AR163" i="29" s="1"/>
  <c r="AS163" i="29" s="1"/>
  <c r="AP39" i="21"/>
  <c r="AP76" i="21" s="1"/>
  <c r="AP77" i="21" s="1"/>
  <c r="AP79" i="21" s="1"/>
  <c r="AP84" i="21" s="1"/>
  <c r="AP14" i="19" s="1"/>
  <c r="AP33" i="19" s="1"/>
  <c r="AI60" i="21"/>
  <c r="AH56" i="19"/>
  <c r="L172" i="19" s="1"/>
  <c r="L170" i="19"/>
  <c r="L171" i="19"/>
  <c r="AN86" i="19"/>
  <c r="AN99" i="19" s="1"/>
  <c r="AN54" i="26"/>
  <c r="AJ54" i="26"/>
  <c r="AJ86" i="19"/>
  <c r="AJ99" i="19" s="1"/>
  <c r="AO39" i="21"/>
  <c r="AO76" i="21" s="1"/>
  <c r="AO77" i="21" s="1"/>
  <c r="AO79" i="21" s="1"/>
  <c r="AO84" i="21" s="1"/>
  <c r="AO14" i="19" s="1"/>
  <c r="AO33" i="19" s="1"/>
  <c r="AJ39" i="21"/>
  <c r="AJ76" i="21" s="1"/>
  <c r="AJ77" i="21" s="1"/>
  <c r="AJ79" i="21" s="1"/>
  <c r="AJ84" i="21" s="1"/>
  <c r="AJ14" i="19" s="1"/>
  <c r="AJ33" i="19" s="1"/>
  <c r="AS78" i="15"/>
  <c r="AS81" i="15" s="1"/>
  <c r="AS89" i="15"/>
  <c r="AH83" i="16"/>
  <c r="AK39" i="18"/>
  <c r="AK75" i="18" s="1"/>
  <c r="AK76" i="18" s="1"/>
  <c r="AK78" i="18" s="1"/>
  <c r="AK83" i="18" s="1"/>
  <c r="AK13" i="19" s="1"/>
  <c r="AK32" i="19" s="1"/>
  <c r="AP36" i="19"/>
  <c r="AJ35" i="19"/>
  <c r="AQ89" i="15"/>
  <c r="AQ78" i="15"/>
  <c r="AQ81" i="15" s="1"/>
  <c r="AQ36" i="19"/>
  <c r="AJ61" i="15"/>
  <c r="AO60" i="16"/>
  <c r="AM61" i="15"/>
  <c r="AI39" i="21"/>
  <c r="AI76" i="21" s="1"/>
  <c r="AI77" i="21" s="1"/>
  <c r="AI79" i="21" s="1"/>
  <c r="AI84" i="21" s="1"/>
  <c r="AI14" i="19" s="1"/>
  <c r="AI33" i="19" s="1"/>
  <c r="AI60" i="18"/>
  <c r="AH60" i="18"/>
  <c r="AH68" i="22"/>
  <c r="J76" i="22"/>
  <c r="O11" i="3" s="1"/>
  <c r="AM60" i="16"/>
  <c r="AP86" i="19"/>
  <c r="AP99" i="19" s="1"/>
  <c r="AP54" i="26"/>
  <c r="AH78" i="15"/>
  <c r="AH81" i="15" s="1"/>
  <c r="AH89" i="15"/>
  <c r="AK89" i="15"/>
  <c r="AK78" i="15"/>
  <c r="AK81" i="15" s="1"/>
  <c r="AM60" i="21"/>
  <c r="AN60" i="16"/>
  <c r="AM39" i="15"/>
  <c r="AM77" i="15" s="1"/>
  <c r="AI39" i="18"/>
  <c r="AI75" i="18" s="1"/>
  <c r="AI76" i="18" s="1"/>
  <c r="AI78" i="18" s="1"/>
  <c r="AI83" i="18" s="1"/>
  <c r="AI13" i="19" s="1"/>
  <c r="AI32" i="19" s="1"/>
  <c r="AH39" i="18"/>
  <c r="AH75" i="18" s="1"/>
  <c r="AH76" i="18" s="1"/>
  <c r="AH78" i="18" s="1"/>
  <c r="AQ86" i="19"/>
  <c r="AQ99" i="19" s="1"/>
  <c r="AQ54" i="26"/>
  <c r="AO61" i="15"/>
  <c r="AN60" i="18"/>
  <c r="AM39" i="16"/>
  <c r="AM75" i="16" s="1"/>
  <c r="AM76" i="16" s="1"/>
  <c r="AM78" i="16" s="1"/>
  <c r="AM83" i="16" s="1"/>
  <c r="AM12" i="19" s="1"/>
  <c r="AM31" i="19" s="1"/>
  <c r="AM60" i="18"/>
  <c r="AS36" i="19"/>
  <c r="AP89" i="15"/>
  <c r="AP78" i="15"/>
  <c r="AP81" i="15" s="1"/>
  <c r="AH75" i="24"/>
  <c r="J83" i="24"/>
  <c r="N11" i="3" s="1"/>
  <c r="AK36" i="19"/>
  <c r="AK54" i="26"/>
  <c r="AK86" i="19"/>
  <c r="AK99" i="19" s="1"/>
  <c r="AN60" i="21"/>
  <c r="AM39" i="21"/>
  <c r="AM76" i="21" s="1"/>
  <c r="AM77" i="21" s="1"/>
  <c r="AM79" i="21" s="1"/>
  <c r="AM84" i="21" s="1"/>
  <c r="AM14" i="19" s="1"/>
  <c r="AM33" i="19" s="1"/>
  <c r="AN39" i="16"/>
  <c r="AN75" i="16" s="1"/>
  <c r="AN76" i="16" s="1"/>
  <c r="AN78" i="16" s="1"/>
  <c r="AN83" i="16" s="1"/>
  <c r="AN12" i="19" s="1"/>
  <c r="AN31" i="19" s="1"/>
  <c r="AS60" i="18"/>
  <c r="AP60" i="18"/>
  <c r="AR60" i="16"/>
  <c r="AI54" i="26"/>
  <c r="AI86" i="19"/>
  <c r="AI99" i="19" s="1"/>
  <c r="AR60" i="18"/>
  <c r="AO39" i="15"/>
  <c r="AO77" i="15" s="1"/>
  <c r="AN39" i="18"/>
  <c r="AN75" i="18" s="1"/>
  <c r="AN76" i="18" s="1"/>
  <c r="AN78" i="18" s="1"/>
  <c r="AN83" i="18" s="1"/>
  <c r="AN13" i="19" s="1"/>
  <c r="AN32" i="19" s="1"/>
  <c r="AM39" i="18"/>
  <c r="AM75" i="18" s="1"/>
  <c r="AM76" i="18" s="1"/>
  <c r="AM78" i="18" s="1"/>
  <c r="AM83" i="18" s="1"/>
  <c r="AM13" i="19" s="1"/>
  <c r="AM32" i="19" s="1"/>
  <c r="AN89" i="15"/>
  <c r="AN78" i="15"/>
  <c r="AN81" i="15" s="1"/>
  <c r="AN91" i="15" s="1"/>
  <c r="AN11" i="19" s="1"/>
  <c r="AH84" i="21"/>
  <c r="AI39" i="16"/>
  <c r="AI75" i="16" s="1"/>
  <c r="AI76" i="16" s="1"/>
  <c r="AI78" i="16" s="1"/>
  <c r="AI83" i="16" s="1"/>
  <c r="AI12" i="19" s="1"/>
  <c r="AI31" i="19" s="1"/>
  <c r="AS86" i="19"/>
  <c r="AS99" i="19" s="1"/>
  <c r="AS54" i="26"/>
  <c r="AN39" i="21"/>
  <c r="AN76" i="21" s="1"/>
  <c r="AN77" i="21" s="1"/>
  <c r="AN79" i="21" s="1"/>
  <c r="AN84" i="21" s="1"/>
  <c r="AN14" i="19" s="1"/>
  <c r="AN33" i="19" s="1"/>
  <c r="AS39" i="18"/>
  <c r="AS75" i="18" s="1"/>
  <c r="AS76" i="18" s="1"/>
  <c r="AS78" i="18" s="1"/>
  <c r="AS83" i="18" s="1"/>
  <c r="AS13" i="19" s="1"/>
  <c r="AS32" i="19" s="1"/>
  <c r="AP39" i="18"/>
  <c r="AP75" i="18" s="1"/>
  <c r="AP76" i="18" s="1"/>
  <c r="AP78" i="18" s="1"/>
  <c r="AP83" i="18" s="1"/>
  <c r="AP13" i="19" s="1"/>
  <c r="AP32" i="19" s="1"/>
  <c r="AR39" i="16"/>
  <c r="AR75" i="16" s="1"/>
  <c r="AR76" i="16" s="1"/>
  <c r="AR78" i="16" s="1"/>
  <c r="AR83" i="16" s="1"/>
  <c r="AR12" i="19" s="1"/>
  <c r="AR31" i="19" s="1"/>
  <c r="AI61" i="15"/>
  <c r="AR39" i="18"/>
  <c r="AR75" i="18" s="1"/>
  <c r="AR76" i="18" s="1"/>
  <c r="AR78" i="18" s="1"/>
  <c r="AR83" i="18" s="1"/>
  <c r="AR13" i="19" s="1"/>
  <c r="AR32" i="19" s="1"/>
  <c r="AL61" i="15"/>
  <c r="AM54" i="26"/>
  <c r="AM86" i="19"/>
  <c r="AM99" i="19" s="1"/>
  <c r="AO86" i="19"/>
  <c r="AO99" i="19" s="1"/>
  <c r="AO54" i="26"/>
  <c r="AR78" i="15"/>
  <c r="AR81" i="15" s="1"/>
  <c r="AR89" i="15"/>
  <c r="AM36" i="19"/>
  <c r="AO60" i="18"/>
  <c r="AL60" i="18"/>
  <c r="AI39" i="15"/>
  <c r="AI77" i="15" s="1"/>
  <c r="AL60" i="21"/>
  <c r="AL39" i="15"/>
  <c r="AL77" i="15" s="1"/>
  <c r="AJ78" i="15" l="1"/>
  <c r="AJ81" i="15" s="1"/>
  <c r="AR91" i="15"/>
  <c r="AR11" i="19" s="1"/>
  <c r="AH14" i="19"/>
  <c r="J107" i="21"/>
  <c r="L26" i="3" s="1"/>
  <c r="AM89" i="15"/>
  <c r="AM78" i="15"/>
  <c r="AM81" i="15" s="1"/>
  <c r="AM91" i="15" s="1"/>
  <c r="AM11" i="19" s="1"/>
  <c r="J91" i="16"/>
  <c r="J11" i="3" s="1"/>
  <c r="AH99" i="19"/>
  <c r="L204" i="19" s="1"/>
  <c r="L192" i="19"/>
  <c r="AH16" i="19"/>
  <c r="J98" i="24"/>
  <c r="N26" i="3" s="1"/>
  <c r="AL89" i="15"/>
  <c r="AL78" i="15"/>
  <c r="AL81" i="15" s="1"/>
  <c r="J92" i="21"/>
  <c r="L11" i="3" s="1"/>
  <c r="AH12" i="19"/>
  <c r="J106" i="16"/>
  <c r="J26" i="3" s="1"/>
  <c r="AN30" i="19"/>
  <c r="AN38" i="19" s="1"/>
  <c r="AN39" i="19" s="1"/>
  <c r="AN44" i="19" s="1"/>
  <c r="AN19" i="19"/>
  <c r="AN22" i="19" s="1"/>
  <c r="AI89" i="15"/>
  <c r="AI78" i="15"/>
  <c r="AI81" i="15" s="1"/>
  <c r="AK91" i="15"/>
  <c r="AK11" i="19" s="1"/>
  <c r="J91" i="22"/>
  <c r="O26" i="3" s="1"/>
  <c r="AH17" i="19"/>
  <c r="AQ91" i="15"/>
  <c r="AQ11" i="19" s="1"/>
  <c r="AS91" i="15"/>
  <c r="AS11" i="19" s="1"/>
  <c r="AJ91" i="15"/>
  <c r="AJ11" i="19" s="1"/>
  <c r="AP91" i="15"/>
  <c r="AP11" i="19" s="1"/>
  <c r="AH91" i="15"/>
  <c r="J90" i="17"/>
  <c r="M26" i="3" s="1"/>
  <c r="AH15" i="19"/>
  <c r="AO78" i="15"/>
  <c r="AO81" i="15" s="1"/>
  <c r="AO89" i="15"/>
  <c r="AH83" i="18"/>
  <c r="J91" i="18"/>
  <c r="K11" i="3" s="1"/>
  <c r="W128" i="19"/>
  <c r="X126" i="19"/>
  <c r="AI91" i="15" l="1"/>
  <c r="AI11" i="19" s="1"/>
  <c r="AL91" i="15"/>
  <c r="AL11" i="19" s="1"/>
  <c r="AL30" i="19" s="1"/>
  <c r="AL38" i="19" s="1"/>
  <c r="AL39" i="19" s="1"/>
  <c r="AL44" i="19" s="1"/>
  <c r="AO91" i="15"/>
  <c r="AO11" i="19" s="1"/>
  <c r="AH36" i="19"/>
  <c r="L162" i="19" s="1"/>
  <c r="L144" i="19"/>
  <c r="AH31" i="19"/>
  <c r="L157" i="19" s="1"/>
  <c r="L139" i="19"/>
  <c r="AM30" i="19"/>
  <c r="AM38" i="19" s="1"/>
  <c r="AM39" i="19" s="1"/>
  <c r="AM44" i="19" s="1"/>
  <c r="AM19" i="19"/>
  <c r="AM22" i="19" s="1"/>
  <c r="AS30" i="19"/>
  <c r="AS38" i="19" s="1"/>
  <c r="AS39" i="19" s="1"/>
  <c r="AS44" i="19" s="1"/>
  <c r="AS19" i="19"/>
  <c r="AS22" i="19" s="1"/>
  <c r="AH34" i="19"/>
  <c r="L160" i="19" s="1"/>
  <c r="L142" i="19"/>
  <c r="AK30" i="19"/>
  <c r="AK38" i="19" s="1"/>
  <c r="AK39" i="19" s="1"/>
  <c r="AK44" i="19" s="1"/>
  <c r="AK19" i="19"/>
  <c r="AK22" i="19" s="1"/>
  <c r="AL19" i="19"/>
  <c r="AL22" i="19" s="1"/>
  <c r="AI30" i="19"/>
  <c r="AI38" i="19" s="1"/>
  <c r="AI39" i="19" s="1"/>
  <c r="AI44" i="19" s="1"/>
  <c r="AI19" i="19"/>
  <c r="AI22" i="19" s="1"/>
  <c r="AH13" i="19"/>
  <c r="J106" i="18"/>
  <c r="K26" i="3" s="1"/>
  <c r="AQ19" i="19"/>
  <c r="AQ22" i="19" s="1"/>
  <c r="AQ30" i="19"/>
  <c r="AQ38" i="19" s="1"/>
  <c r="AQ39" i="19" s="1"/>
  <c r="AQ44" i="19" s="1"/>
  <c r="J98" i="15"/>
  <c r="I11" i="3" s="1"/>
  <c r="AP30" i="19"/>
  <c r="AP38" i="19" s="1"/>
  <c r="AP39" i="19" s="1"/>
  <c r="AP44" i="19" s="1"/>
  <c r="AP19" i="19"/>
  <c r="AP22" i="19" s="1"/>
  <c r="AH33" i="19"/>
  <c r="L159" i="19" s="1"/>
  <c r="L141" i="19"/>
  <c r="X127" i="19"/>
  <c r="AH11" i="19"/>
  <c r="J113" i="15"/>
  <c r="I26" i="3" s="1"/>
  <c r="AJ30" i="19"/>
  <c r="AJ38" i="19" s="1"/>
  <c r="AJ39" i="19" s="1"/>
  <c r="AJ44" i="19" s="1"/>
  <c r="AJ19" i="19"/>
  <c r="AJ22" i="19" s="1"/>
  <c r="AN60" i="19"/>
  <c r="AN64" i="19"/>
  <c r="AN62" i="19"/>
  <c r="L143" i="19"/>
  <c r="AH35" i="19"/>
  <c r="L161" i="19" s="1"/>
  <c r="AR30" i="19"/>
  <c r="AR38" i="19" s="1"/>
  <c r="AR39" i="19" s="1"/>
  <c r="AR44" i="19" s="1"/>
  <c r="AR19" i="19"/>
  <c r="AR22" i="19" s="1"/>
  <c r="AN65" i="19" l="1"/>
  <c r="AN67" i="19" s="1"/>
  <c r="AN69" i="19" s="1"/>
  <c r="AH30" i="19"/>
  <c r="L138" i="19"/>
  <c r="AM64" i="19"/>
  <c r="AM62" i="19"/>
  <c r="AM60" i="19"/>
  <c r="AL60" i="19"/>
  <c r="AL62" i="19"/>
  <c r="AL64" i="19"/>
  <c r="X128" i="19"/>
  <c r="Y126" i="19"/>
  <c r="AQ62" i="19"/>
  <c r="AQ64" i="19"/>
  <c r="AQ60" i="19"/>
  <c r="AK60" i="19"/>
  <c r="AK62" i="19"/>
  <c r="AK64" i="19"/>
  <c r="AH32" i="19"/>
  <c r="L158" i="19" s="1"/>
  <c r="L140" i="19"/>
  <c r="AJ60" i="19"/>
  <c r="AJ62" i="19"/>
  <c r="AJ64" i="19"/>
  <c r="AH19" i="19"/>
  <c r="AI60" i="19"/>
  <c r="AI64" i="19"/>
  <c r="AI62" i="19"/>
  <c r="AR62" i="19"/>
  <c r="AR64" i="19"/>
  <c r="AR60" i="19"/>
  <c r="AP64" i="19"/>
  <c r="AP60" i="19"/>
  <c r="AP62" i="19"/>
  <c r="AS64" i="19"/>
  <c r="AS62" i="19"/>
  <c r="AS60" i="19"/>
  <c r="AS65" i="19" s="1"/>
  <c r="AS67" i="19" s="1"/>
  <c r="AS69" i="19" s="1"/>
  <c r="AO30" i="19"/>
  <c r="AO38" i="19" s="1"/>
  <c r="AO39" i="19" s="1"/>
  <c r="AO44" i="19" s="1"/>
  <c r="AO19" i="19"/>
  <c r="AO22" i="19" s="1"/>
  <c r="AM65" i="19" l="1"/>
  <c r="AM67" i="19" s="1"/>
  <c r="AM69" i="19" s="1"/>
  <c r="AJ65" i="19"/>
  <c r="AJ67" i="19" s="1"/>
  <c r="AJ69" i="19" s="1"/>
  <c r="AJ85" i="19" s="1"/>
  <c r="AR65" i="19"/>
  <c r="AR67" i="19" s="1"/>
  <c r="AR69" i="19" s="1"/>
  <c r="AJ70" i="19"/>
  <c r="AM70" i="19"/>
  <c r="AM85" i="19"/>
  <c r="AM88" i="19" s="1"/>
  <c r="Y127" i="19"/>
  <c r="AS70" i="19"/>
  <c r="AS85" i="19"/>
  <c r="AS88" i="19" s="1"/>
  <c r="AP65" i="19"/>
  <c r="AP67" i="19" s="1"/>
  <c r="AP69" i="19" s="1"/>
  <c r="AH22" i="19"/>
  <c r="L145" i="19"/>
  <c r="AK65" i="19"/>
  <c r="AK67" i="19" s="1"/>
  <c r="AK69" i="19" s="1"/>
  <c r="L156" i="19"/>
  <c r="AH38" i="19"/>
  <c r="AI65" i="19"/>
  <c r="AI67" i="19" s="1"/>
  <c r="AI69" i="19" s="1"/>
  <c r="AO62" i="19"/>
  <c r="AO60" i="19"/>
  <c r="AO64" i="19"/>
  <c r="AQ65" i="19"/>
  <c r="AQ67" i="19" s="1"/>
  <c r="AQ69" i="19" s="1"/>
  <c r="AL65" i="19"/>
  <c r="AL67" i="19" s="1"/>
  <c r="AL69" i="19" s="1"/>
  <c r="AN85" i="19"/>
  <c r="AN70" i="19"/>
  <c r="AO65" i="19" l="1"/>
  <c r="AO67" i="19" s="1"/>
  <c r="AO69" i="19" s="1"/>
  <c r="AH39" i="19"/>
  <c r="L163" i="19"/>
  <c r="AN88" i="19"/>
  <c r="AN90" i="19"/>
  <c r="AN92" i="19" s="1"/>
  <c r="AK85" i="19"/>
  <c r="AK70" i="19"/>
  <c r="Z126" i="19"/>
  <c r="Y128" i="19"/>
  <c r="AM90" i="19"/>
  <c r="AM92" i="19" s="1"/>
  <c r="AL85" i="19"/>
  <c r="AL88" i="19" s="1"/>
  <c r="AL70" i="19"/>
  <c r="AQ85" i="19"/>
  <c r="AQ70" i="19"/>
  <c r="AH62" i="19"/>
  <c r="L176" i="19" s="1"/>
  <c r="AH60" i="19"/>
  <c r="AH64" i="19"/>
  <c r="L177" i="19" s="1"/>
  <c r="L148" i="19"/>
  <c r="AO70" i="19"/>
  <c r="AO85" i="19"/>
  <c r="AO88" i="19" s="1"/>
  <c r="AO90" i="19" s="1"/>
  <c r="AO92" i="19" s="1"/>
  <c r="AJ88" i="19"/>
  <c r="AJ90" i="19" s="1"/>
  <c r="AJ92" i="19" s="1"/>
  <c r="AP70" i="19"/>
  <c r="AP85" i="19"/>
  <c r="AP88" i="19" s="1"/>
  <c r="AI70" i="19"/>
  <c r="AI85" i="19"/>
  <c r="AS90" i="19"/>
  <c r="AS92" i="19" s="1"/>
  <c r="AR85" i="19"/>
  <c r="AR88" i="19" s="1"/>
  <c r="AR90" i="19" s="1"/>
  <c r="AR92" i="19" s="1"/>
  <c r="AR70" i="19"/>
  <c r="AM98" i="19" l="1"/>
  <c r="AM100" i="19" s="1"/>
  <c r="AM53" i="26"/>
  <c r="AM52" i="26" s="1"/>
  <c r="AM69" i="26" s="1"/>
  <c r="AM38" i="26"/>
  <c r="AJ53" i="26"/>
  <c r="AJ52" i="26" s="1"/>
  <c r="AJ69" i="26" s="1"/>
  <c r="AJ98" i="19"/>
  <c r="AJ100" i="19" s="1"/>
  <c r="AJ38" i="26"/>
  <c r="Z127" i="19"/>
  <c r="AR53" i="26"/>
  <c r="AR52" i="26" s="1"/>
  <c r="AR69" i="26" s="1"/>
  <c r="AR98" i="19"/>
  <c r="AR100" i="19" s="1"/>
  <c r="AR38" i="26"/>
  <c r="AQ88" i="19"/>
  <c r="AQ90" i="19"/>
  <c r="AQ92" i="19" s="1"/>
  <c r="AI88" i="19"/>
  <c r="AI90" i="19" s="1"/>
  <c r="AI92" i="19" s="1"/>
  <c r="AO98" i="19"/>
  <c r="AO100" i="19" s="1"/>
  <c r="AO53" i="26"/>
  <c r="AO52" i="26" s="1"/>
  <c r="AO69" i="26" s="1"/>
  <c r="AO38" i="26"/>
  <c r="AK88" i="19"/>
  <c r="AK90" i="19"/>
  <c r="AK92" i="19" s="1"/>
  <c r="AS53" i="26"/>
  <c r="AS52" i="26" s="1"/>
  <c r="AS69" i="26" s="1"/>
  <c r="AS98" i="19"/>
  <c r="AS100" i="19" s="1"/>
  <c r="AS38" i="26"/>
  <c r="AL90" i="19"/>
  <c r="AL92" i="19" s="1"/>
  <c r="AN53" i="26"/>
  <c r="AN52" i="26" s="1"/>
  <c r="AN69" i="26" s="1"/>
  <c r="AN98" i="19"/>
  <c r="AN100" i="19" s="1"/>
  <c r="AN38" i="26"/>
  <c r="AP90" i="19"/>
  <c r="AP92" i="19" s="1"/>
  <c r="L175" i="19"/>
  <c r="AH65" i="19"/>
  <c r="L178" i="19" s="1"/>
  <c r="AH44" i="19"/>
  <c r="L164" i="19"/>
  <c r="AL98" i="19" l="1"/>
  <c r="AL100" i="19" s="1"/>
  <c r="AL53" i="26"/>
  <c r="AL52" i="26" s="1"/>
  <c r="AL69" i="26" s="1"/>
  <c r="AL38" i="26"/>
  <c r="AI53" i="26"/>
  <c r="AI52" i="26" s="1"/>
  <c r="AI69" i="26" s="1"/>
  <c r="AI98" i="19"/>
  <c r="AI100" i="19" s="1"/>
  <c r="AI38" i="26"/>
  <c r="Z128" i="19"/>
  <c r="AA126" i="19"/>
  <c r="AA127" i="19" s="1"/>
  <c r="AP53" i="26"/>
  <c r="AP52" i="26" s="1"/>
  <c r="AP69" i="26" s="1"/>
  <c r="AP98" i="19"/>
  <c r="AP100" i="19" s="1"/>
  <c r="AP38" i="26"/>
  <c r="AQ98" i="19"/>
  <c r="AQ100" i="19" s="1"/>
  <c r="AQ53" i="26"/>
  <c r="AQ52" i="26" s="1"/>
  <c r="AQ69" i="26" s="1"/>
  <c r="AQ38" i="26"/>
  <c r="AJ15" i="29"/>
  <c r="AJ10" i="26"/>
  <c r="AJ117" i="19"/>
  <c r="AK98" i="19"/>
  <c r="AK100" i="19" s="1"/>
  <c r="AK53" i="26"/>
  <c r="AK52" i="26" s="1"/>
  <c r="AK69" i="26" s="1"/>
  <c r="AK38" i="26"/>
  <c r="AN117" i="19"/>
  <c r="AN15" i="29"/>
  <c r="AN10" i="26"/>
  <c r="AR117" i="19"/>
  <c r="AR15" i="29"/>
  <c r="AR10" i="26"/>
  <c r="AO15" i="29"/>
  <c r="AO10" i="26"/>
  <c r="AO117" i="19"/>
  <c r="AS15" i="29"/>
  <c r="AS10" i="26"/>
  <c r="AS117" i="19"/>
  <c r="AH67" i="19"/>
  <c r="L167" i="19"/>
  <c r="AM10" i="26"/>
  <c r="AM117" i="19"/>
  <c r="AM15" i="29"/>
  <c r="AA128" i="19" l="1"/>
  <c r="AB126" i="19"/>
  <c r="AB127" i="19" s="1"/>
  <c r="AO36" i="26"/>
  <c r="AO13" i="26"/>
  <c r="AQ10" i="26"/>
  <c r="AQ15" i="29"/>
  <c r="AQ117" i="19"/>
  <c r="AI15" i="29"/>
  <c r="AI117" i="19"/>
  <c r="AI10" i="26"/>
  <c r="AN36" i="26"/>
  <c r="AN13" i="26"/>
  <c r="AM36" i="26"/>
  <c r="AM13" i="26"/>
  <c r="AR36" i="26"/>
  <c r="AR13" i="26"/>
  <c r="AK15" i="29"/>
  <c r="AK10" i="26"/>
  <c r="AK117" i="19"/>
  <c r="AP117" i="19"/>
  <c r="AP15" i="29"/>
  <c r="AP10" i="26"/>
  <c r="AS36" i="26"/>
  <c r="AS13" i="26"/>
  <c r="AH69" i="19"/>
  <c r="L180" i="19"/>
  <c r="I41" i="3" s="1"/>
  <c r="AJ36" i="26"/>
  <c r="AJ13" i="26"/>
  <c r="AL15" i="29"/>
  <c r="AL117" i="19"/>
  <c r="AL10" i="26"/>
  <c r="AR42" i="26" l="1"/>
  <c r="AR14" i="26"/>
  <c r="AR121" i="19"/>
  <c r="AR122" i="19" s="1"/>
  <c r="AR125" i="19" s="1"/>
  <c r="AQ36" i="26"/>
  <c r="AQ13" i="26"/>
  <c r="AO42" i="26"/>
  <c r="AO14" i="26"/>
  <c r="AO121" i="19"/>
  <c r="AO122" i="19" s="1"/>
  <c r="AO125" i="19" s="1"/>
  <c r="AM42" i="26"/>
  <c r="AM121" i="19"/>
  <c r="AM122" i="19" s="1"/>
  <c r="AM125" i="19" s="1"/>
  <c r="AM14" i="26"/>
  <c r="AJ42" i="26"/>
  <c r="AJ14" i="26"/>
  <c r="AJ121" i="19"/>
  <c r="AJ122" i="19" s="1"/>
  <c r="AJ125" i="19" s="1"/>
  <c r="AK36" i="26"/>
  <c r="AK13" i="26"/>
  <c r="AI36" i="26"/>
  <c r="AI13" i="26"/>
  <c r="AC126" i="19"/>
  <c r="AC127" i="19" s="1"/>
  <c r="AB128" i="19"/>
  <c r="AS42" i="26"/>
  <c r="AS121" i="19"/>
  <c r="AS122" i="19" s="1"/>
  <c r="AS125" i="19" s="1"/>
  <c r="AS14" i="26"/>
  <c r="AL36" i="26"/>
  <c r="AL13" i="26"/>
  <c r="AP36" i="26"/>
  <c r="AP13" i="26"/>
  <c r="AN42" i="26"/>
  <c r="AN14" i="26"/>
  <c r="AN121" i="19"/>
  <c r="AN122" i="19" s="1"/>
  <c r="AN125" i="19" s="1"/>
  <c r="AH85" i="19"/>
  <c r="L182" i="19"/>
  <c r="AH70" i="19"/>
  <c r="L191" i="19" l="1"/>
  <c r="AH88" i="19"/>
  <c r="L194" i="19" s="1"/>
  <c r="AQ42" i="26"/>
  <c r="AQ14" i="26"/>
  <c r="AQ121" i="19"/>
  <c r="AQ122" i="19" s="1"/>
  <c r="AQ125" i="19" s="1"/>
  <c r="AC128" i="19"/>
  <c r="AD126" i="19"/>
  <c r="AD127" i="19" s="1"/>
  <c r="AK42" i="26"/>
  <c r="AK14" i="26"/>
  <c r="AK121" i="19"/>
  <c r="AK122" i="19" s="1"/>
  <c r="AK125" i="19" s="1"/>
  <c r="AI42" i="26"/>
  <c r="AI121" i="19"/>
  <c r="AI122" i="19" s="1"/>
  <c r="AI125" i="19" s="1"/>
  <c r="AI14" i="26"/>
  <c r="AP42" i="26"/>
  <c r="AP121" i="19"/>
  <c r="AP122" i="19" s="1"/>
  <c r="AP125" i="19" s="1"/>
  <c r="AP14" i="26"/>
  <c r="AL42" i="26"/>
  <c r="AL14" i="26"/>
  <c r="AL121" i="19"/>
  <c r="AL122" i="19" s="1"/>
  <c r="AL125" i="19" s="1"/>
  <c r="AH90" i="19" l="1"/>
  <c r="AD128" i="19"/>
  <c r="AE126" i="19"/>
  <c r="AE127" i="19" s="1"/>
  <c r="AH92" i="19"/>
  <c r="L195" i="19"/>
  <c r="L197" i="19" l="1"/>
  <c r="AH53" i="26"/>
  <c r="AH52" i="26" s="1"/>
  <c r="AH98" i="19"/>
  <c r="AH38" i="26"/>
  <c r="AF126" i="19"/>
  <c r="AF127" i="19" s="1"/>
  <c r="AE128" i="19"/>
  <c r="AF128" i="19" l="1"/>
  <c r="AG126" i="19"/>
  <c r="AG127" i="19" s="1"/>
  <c r="L203" i="19"/>
  <c r="AH100" i="19"/>
  <c r="AH56" i="26"/>
  <c r="AI56" i="26" s="1"/>
  <c r="AJ56" i="26" s="1"/>
  <c r="AK56" i="26" s="1"/>
  <c r="AL56" i="26" s="1"/>
  <c r="AM56" i="26" s="1"/>
  <c r="AN56" i="26" s="1"/>
  <c r="AO56" i="26" s="1"/>
  <c r="AP56" i="26" s="1"/>
  <c r="AQ56" i="26" s="1"/>
  <c r="AR56" i="26" s="1"/>
  <c r="AS56" i="26" s="1"/>
  <c r="AH69" i="26"/>
  <c r="AH70" i="26" s="1"/>
  <c r="AI70" i="26" s="1"/>
  <c r="AJ70" i="26" s="1"/>
  <c r="AK70" i="26" s="1"/>
  <c r="AL70" i="26" s="1"/>
  <c r="AM70" i="26" s="1"/>
  <c r="AN70" i="26" s="1"/>
  <c r="AO70" i="26" s="1"/>
  <c r="AP70" i="26" s="1"/>
  <c r="AQ70" i="26" s="1"/>
  <c r="AR70" i="26" s="1"/>
  <c r="AS70" i="26" s="1"/>
  <c r="L76" i="26"/>
  <c r="L102" i="26"/>
  <c r="L90" i="26" l="1"/>
  <c r="L105" i="26" s="1"/>
  <c r="L89" i="26"/>
  <c r="L91" i="26"/>
  <c r="L107" i="26" s="1"/>
  <c r="L93" i="26"/>
  <c r="L205" i="19"/>
  <c r="L75" i="26" s="1"/>
  <c r="AH15" i="29"/>
  <c r="AH10" i="26"/>
  <c r="AH117" i="19"/>
  <c r="L222" i="19" s="1"/>
  <c r="M115" i="26" s="1"/>
  <c r="AH126" i="19"/>
  <c r="AG128" i="19"/>
  <c r="AH36" i="26" l="1"/>
  <c r="AH13" i="26"/>
  <c r="AH15" i="26"/>
  <c r="AI9" i="26" s="1"/>
  <c r="AI15" i="26" s="1"/>
  <c r="AJ9" i="26" s="1"/>
  <c r="AJ15" i="26" s="1"/>
  <c r="AK9" i="26" s="1"/>
  <c r="AK15" i="26" s="1"/>
  <c r="AL9" i="26" s="1"/>
  <c r="AL15" i="26" s="1"/>
  <c r="AM9" i="26" s="1"/>
  <c r="AM15" i="26" s="1"/>
  <c r="AN9" i="26" s="1"/>
  <c r="AN15" i="26" s="1"/>
  <c r="AO9" i="26" s="1"/>
  <c r="AO15" i="26" s="1"/>
  <c r="AP9" i="26" s="1"/>
  <c r="AP15" i="26" s="1"/>
  <c r="AQ9" i="26" s="1"/>
  <c r="AQ15" i="26" s="1"/>
  <c r="AR9" i="26" s="1"/>
  <c r="AR15" i="26" s="1"/>
  <c r="AS9" i="26" s="1"/>
  <c r="AS15" i="26" s="1"/>
  <c r="AT9" i="26" s="1"/>
  <c r="L83" i="26"/>
  <c r="L106" i="26" s="1"/>
  <c r="L82" i="26"/>
  <c r="L104" i="26" s="1"/>
  <c r="L81" i="26"/>
  <c r="AN16" i="29"/>
  <c r="AZ17" i="29" s="1"/>
  <c r="AZ23" i="29" s="1"/>
  <c r="AI16" i="29"/>
  <c r="AU17" i="29" s="1"/>
  <c r="AU23" i="29" s="1"/>
  <c r="AP16" i="29"/>
  <c r="BB17" i="29" s="1"/>
  <c r="BB23" i="29" s="1"/>
  <c r="AJ16" i="29"/>
  <c r="AV17" i="29" s="1"/>
  <c r="AV23" i="29" s="1"/>
  <c r="AS16" i="29"/>
  <c r="BE17" i="29" s="1"/>
  <c r="BE23" i="29" s="1"/>
  <c r="AK16" i="29"/>
  <c r="AW17" i="29" s="1"/>
  <c r="AW23" i="29" s="1"/>
  <c r="AQ16" i="29"/>
  <c r="BC17" i="29" s="1"/>
  <c r="BC23" i="29" s="1"/>
  <c r="AL16" i="29"/>
  <c r="AX17" i="29" s="1"/>
  <c r="AX23" i="29" s="1"/>
  <c r="AR16" i="29"/>
  <c r="BD17" i="29" s="1"/>
  <c r="BD23" i="29" s="1"/>
  <c r="AH16" i="29"/>
  <c r="AT17" i="29" s="1"/>
  <c r="AT23" i="29" s="1"/>
  <c r="AM16" i="29"/>
  <c r="AY17" i="29" s="1"/>
  <c r="AY23" i="29" s="1"/>
  <c r="AO16" i="29"/>
  <c r="BA17" i="29" s="1"/>
  <c r="BA23" i="29" s="1"/>
  <c r="AZ25" i="29" l="1"/>
  <c r="AZ55" i="26" s="1"/>
  <c r="AZ37" i="29"/>
  <c r="BC37" i="29"/>
  <c r="BC25" i="29"/>
  <c r="BC55" i="26" s="1"/>
  <c r="AW37" i="29"/>
  <c r="AW25" i="29"/>
  <c r="AW55" i="26" s="1"/>
  <c r="AX37" i="29"/>
  <c r="AX25" i="29"/>
  <c r="AX55" i="26" s="1"/>
  <c r="BE37" i="29"/>
  <c r="BE25" i="29"/>
  <c r="BE55" i="26" s="1"/>
  <c r="BD25" i="29"/>
  <c r="BD55" i="26" s="1"/>
  <c r="BD37" i="29"/>
  <c r="AV37" i="29"/>
  <c r="AV25" i="29"/>
  <c r="AV55" i="26" s="1"/>
  <c r="AY25" i="29"/>
  <c r="AY55" i="26" s="1"/>
  <c r="AY37" i="29"/>
  <c r="BB25" i="29"/>
  <c r="BB55" i="26" s="1"/>
  <c r="BB37" i="29"/>
  <c r="AH42" i="26"/>
  <c r="AH121" i="19"/>
  <c r="AH14" i="26"/>
  <c r="BA37" i="29"/>
  <c r="BA25" i="29"/>
  <c r="BA55" i="26" s="1"/>
  <c r="AT25" i="29"/>
  <c r="AT107" i="19"/>
  <c r="AT37" i="29"/>
  <c r="AU25" i="29"/>
  <c r="AU55" i="26" s="1"/>
  <c r="AU37" i="29"/>
  <c r="AX42" i="29" l="1"/>
  <c r="AX44" i="29"/>
  <c r="AX41" i="29"/>
  <c r="AX43" i="29"/>
  <c r="AX40" i="29"/>
  <c r="AV42" i="29"/>
  <c r="AV40" i="29"/>
  <c r="AV43" i="29"/>
  <c r="AV41" i="29"/>
  <c r="AV44" i="29"/>
  <c r="AW44" i="29"/>
  <c r="AW41" i="29"/>
  <c r="AW40" i="29"/>
  <c r="AW43" i="29"/>
  <c r="AW42" i="29"/>
  <c r="AH122" i="19"/>
  <c r="L226" i="19"/>
  <c r="L103" i="26"/>
  <c r="BA42" i="29"/>
  <c r="BA41" i="29"/>
  <c r="BA43" i="29"/>
  <c r="BA44" i="29"/>
  <c r="BA40" i="29"/>
  <c r="BB43" i="29"/>
  <c r="BB41" i="29"/>
  <c r="BB40" i="29"/>
  <c r="BB42" i="29"/>
  <c r="BB44" i="29"/>
  <c r="AT44" i="29"/>
  <c r="AT40" i="29"/>
  <c r="AT42" i="29"/>
  <c r="AT43" i="29"/>
  <c r="AT41" i="29"/>
  <c r="BC40" i="29"/>
  <c r="BC44" i="29"/>
  <c r="BC43" i="29"/>
  <c r="BC42" i="29"/>
  <c r="BC41" i="29"/>
  <c r="AU40" i="29"/>
  <c r="AU42" i="29"/>
  <c r="AU43" i="29"/>
  <c r="AU41" i="29"/>
  <c r="AU44" i="29"/>
  <c r="AY42" i="29"/>
  <c r="AY44" i="29"/>
  <c r="AY41" i="29"/>
  <c r="AY40" i="29"/>
  <c r="AY43" i="29"/>
  <c r="AZ44" i="29"/>
  <c r="AZ42" i="29"/>
  <c r="AZ40" i="29"/>
  <c r="AZ43" i="29"/>
  <c r="AZ41" i="29"/>
  <c r="BD43" i="29"/>
  <c r="BD42" i="29"/>
  <c r="BD40" i="29"/>
  <c r="BD41" i="29"/>
  <c r="BD44" i="29"/>
  <c r="AT114" i="19"/>
  <c r="M212" i="19"/>
  <c r="BE42" i="29"/>
  <c r="BE43" i="29"/>
  <c r="BE41" i="29"/>
  <c r="BE40" i="29"/>
  <c r="BE44" i="29"/>
  <c r="AZ88" i="29" l="1"/>
  <c r="CJ59" i="29"/>
  <c r="AZ51" i="29"/>
  <c r="CD58" i="29"/>
  <c r="AT87" i="29"/>
  <c r="AT50" i="29"/>
  <c r="BD86" i="29"/>
  <c r="CN57" i="29"/>
  <c r="BD49" i="29"/>
  <c r="AY84" i="29"/>
  <c r="CI55" i="29"/>
  <c r="AY47" i="29"/>
  <c r="AU84" i="29"/>
  <c r="CE55" i="29"/>
  <c r="AU47" i="29"/>
  <c r="CD57" i="29"/>
  <c r="AT86" i="29"/>
  <c r="AT49" i="29"/>
  <c r="BA84" i="29"/>
  <c r="CK55" i="29"/>
  <c r="BA47" i="29"/>
  <c r="L227" i="19"/>
  <c r="AH125" i="19"/>
  <c r="AV87" i="29"/>
  <c r="CF58" i="29"/>
  <c r="AV50" i="29"/>
  <c r="AU87" i="29"/>
  <c r="CE58" i="29"/>
  <c r="AU50" i="29"/>
  <c r="CL58" i="29"/>
  <c r="BB87" i="29"/>
  <c r="BB50" i="29"/>
  <c r="AY48" i="29"/>
  <c r="AY85" i="29"/>
  <c r="CI56" i="29"/>
  <c r="CM56" i="29"/>
  <c r="BC85" i="29"/>
  <c r="BC48" i="29"/>
  <c r="AT84" i="29"/>
  <c r="CD55" i="29"/>
  <c r="AT47" i="29"/>
  <c r="CK59" i="29"/>
  <c r="BA88" i="29"/>
  <c r="BA51" i="29"/>
  <c r="CG57" i="29"/>
  <c r="AW86" i="29"/>
  <c r="AW49" i="29"/>
  <c r="CF55" i="29"/>
  <c r="AV84" i="29"/>
  <c r="AV47" i="29"/>
  <c r="BB85" i="29"/>
  <c r="CL56" i="29"/>
  <c r="BB48" i="29"/>
  <c r="CI58" i="29"/>
  <c r="AY87" i="29"/>
  <c r="AY50" i="29"/>
  <c r="CO58" i="29"/>
  <c r="BE87" i="29"/>
  <c r="BE50" i="29"/>
  <c r="AZ85" i="29"/>
  <c r="CJ56" i="29"/>
  <c r="AZ48" i="29"/>
  <c r="AY88" i="29"/>
  <c r="CI59" i="29"/>
  <c r="AY51" i="29"/>
  <c r="BC86" i="29"/>
  <c r="CM57" i="29"/>
  <c r="BC49" i="29"/>
  <c r="AT88" i="29"/>
  <c r="CD59" i="29"/>
  <c r="AT51" i="29"/>
  <c r="BA87" i="29"/>
  <c r="CK58" i="29"/>
  <c r="BA50" i="29"/>
  <c r="AW87" i="29"/>
  <c r="CG58" i="29"/>
  <c r="AW50" i="29"/>
  <c r="CF57" i="29"/>
  <c r="AV86" i="29"/>
  <c r="AV49" i="29"/>
  <c r="CI57" i="29"/>
  <c r="AY86" i="29"/>
  <c r="AY49" i="29"/>
  <c r="BC87" i="29"/>
  <c r="CM58" i="29"/>
  <c r="BC50" i="29"/>
  <c r="BB88" i="29"/>
  <c r="CL59" i="29"/>
  <c r="BB51" i="29"/>
  <c r="CK56" i="29"/>
  <c r="BA85" i="29"/>
  <c r="BA48" i="29"/>
  <c r="CG55" i="29"/>
  <c r="AW84" i="29"/>
  <c r="AW47" i="29"/>
  <c r="AX84" i="29"/>
  <c r="CH55" i="29"/>
  <c r="AX47" i="29"/>
  <c r="CO59" i="29"/>
  <c r="BE88" i="29"/>
  <c r="BE51" i="29"/>
  <c r="CD56" i="29"/>
  <c r="AT85" i="29"/>
  <c r="AT48" i="29"/>
  <c r="CN55" i="29"/>
  <c r="BD84" i="29"/>
  <c r="BD47" i="29"/>
  <c r="BE85" i="29"/>
  <c r="CO56" i="29"/>
  <c r="BE48" i="29"/>
  <c r="BE86" i="29"/>
  <c r="CO57" i="29"/>
  <c r="BE49" i="29"/>
  <c r="AT115" i="19"/>
  <c r="M219" i="19"/>
  <c r="CJ55" i="29"/>
  <c r="AZ84" i="29"/>
  <c r="AZ47" i="29"/>
  <c r="CE59" i="29"/>
  <c r="AU88" i="29"/>
  <c r="AU51" i="29"/>
  <c r="CM59" i="29"/>
  <c r="BC88" i="29"/>
  <c r="BC51" i="29"/>
  <c r="CL57" i="29"/>
  <c r="BB86" i="29"/>
  <c r="BB49" i="29"/>
  <c r="CK57" i="29"/>
  <c r="BA86" i="29"/>
  <c r="BA49" i="29"/>
  <c r="CG56" i="29"/>
  <c r="AW85" i="29"/>
  <c r="AW48" i="29"/>
  <c r="CH58" i="29"/>
  <c r="AX87" i="29"/>
  <c r="AX50" i="29"/>
  <c r="BD85" i="29"/>
  <c r="CN56" i="29"/>
  <c r="BD48" i="29"/>
  <c r="BE84" i="29"/>
  <c r="CO55" i="29"/>
  <c r="BE47" i="29"/>
  <c r="AU49" i="29"/>
  <c r="CE57" i="29"/>
  <c r="AU86" i="29"/>
  <c r="CN58" i="29"/>
  <c r="BD87" i="29"/>
  <c r="BD50" i="29"/>
  <c r="AZ87" i="29"/>
  <c r="CJ58" i="29"/>
  <c r="AZ50" i="29"/>
  <c r="BD88" i="29"/>
  <c r="CN59" i="29"/>
  <c r="BD51" i="29"/>
  <c r="AZ49" i="29"/>
  <c r="CJ57" i="29"/>
  <c r="AZ86" i="29"/>
  <c r="AU85" i="29"/>
  <c r="CE56" i="29"/>
  <c r="AU48" i="29"/>
  <c r="CM55" i="29"/>
  <c r="BC84" i="29"/>
  <c r="BC47" i="29"/>
  <c r="BB84" i="29"/>
  <c r="CL55" i="29"/>
  <c r="BB47" i="29"/>
  <c r="AW88" i="29"/>
  <c r="CG59" i="29"/>
  <c r="AW51" i="29"/>
  <c r="CH56" i="29"/>
  <c r="AX85" i="29"/>
  <c r="AX48" i="29"/>
  <c r="AV88" i="29"/>
  <c r="CF59" i="29"/>
  <c r="AV51" i="29"/>
  <c r="CH59" i="29"/>
  <c r="AX88" i="29"/>
  <c r="AX51" i="29"/>
  <c r="CF56" i="29"/>
  <c r="AV85" i="29"/>
  <c r="AV48" i="29"/>
  <c r="AX86" i="29"/>
  <c r="CH57" i="29"/>
  <c r="AX49" i="29"/>
  <c r="AZ89" i="29" l="1"/>
  <c r="AZ91" i="29" s="1"/>
  <c r="AW89" i="29"/>
  <c r="AW91" i="29" s="1"/>
  <c r="BE11" i="21"/>
  <c r="BE15" i="21" s="1"/>
  <c r="BE11" i="18"/>
  <c r="BE15" i="18" s="1"/>
  <c r="BE11" i="15"/>
  <c r="BE15" i="15" s="1"/>
  <c r="BE63" i="29"/>
  <c r="BE11" i="16"/>
  <c r="BE15" i="16" s="1"/>
  <c r="BC11" i="15"/>
  <c r="BC15" i="15" s="1"/>
  <c r="BC11" i="21"/>
  <c r="BC15" i="21" s="1"/>
  <c r="BC11" i="16"/>
  <c r="BC15" i="16" s="1"/>
  <c r="BC63" i="29"/>
  <c r="BC11" i="18"/>
  <c r="BC15" i="18" s="1"/>
  <c r="AX10" i="17"/>
  <c r="AX64" i="29"/>
  <c r="AU11" i="21"/>
  <c r="AU15" i="21" s="1"/>
  <c r="AU11" i="18"/>
  <c r="AU15" i="18" s="1"/>
  <c r="AU11" i="15"/>
  <c r="AU15" i="15" s="1"/>
  <c r="AU63" i="29"/>
  <c r="AU11" i="16"/>
  <c r="AU15" i="16" s="1"/>
  <c r="AX10" i="24"/>
  <c r="AX65" i="29"/>
  <c r="AT11" i="18"/>
  <c r="AT15" i="18" s="1"/>
  <c r="AT11" i="21"/>
  <c r="AT15" i="21" s="1"/>
  <c r="AT11" i="16"/>
  <c r="AT15" i="16" s="1"/>
  <c r="AT11" i="15"/>
  <c r="AT15" i="15" s="1"/>
  <c r="M173" i="29"/>
  <c r="M188" i="29" s="1"/>
  <c r="AT63" i="29"/>
  <c r="AX89" i="29"/>
  <c r="AX91" i="29" s="1"/>
  <c r="AV64" i="29"/>
  <c r="AV10" i="17"/>
  <c r="AY10" i="24"/>
  <c r="AY65" i="29"/>
  <c r="BB10" i="24"/>
  <c r="BB65" i="29"/>
  <c r="AV66" i="29"/>
  <c r="AV10" i="22"/>
  <c r="AZ10" i="24"/>
  <c r="AZ65" i="29"/>
  <c r="AU64" i="29"/>
  <c r="AU10" i="17"/>
  <c r="BB10" i="17"/>
  <c r="BB64" i="29"/>
  <c r="BH121" i="29"/>
  <c r="AT121" i="29"/>
  <c r="AZ121" i="29"/>
  <c r="BI121" i="29"/>
  <c r="BG121" i="29"/>
  <c r="BF121" i="29"/>
  <c r="BE121" i="29"/>
  <c r="CE121" i="29"/>
  <c r="AU121" i="29"/>
  <c r="BW121" i="29"/>
  <c r="BY121" i="29"/>
  <c r="CH121" i="29"/>
  <c r="BT121" i="29"/>
  <c r="AX121" i="29"/>
  <c r="BP121" i="29"/>
  <c r="CJ121" i="29"/>
  <c r="BZ121" i="29"/>
  <c r="AW121" i="29"/>
  <c r="BD121" i="29"/>
  <c r="AV121" i="29"/>
  <c r="CN121" i="29"/>
  <c r="BQ121" i="29"/>
  <c r="BA121" i="29"/>
  <c r="CA121" i="29"/>
  <c r="BM121" i="29"/>
  <c r="BX121" i="29"/>
  <c r="CC121" i="29"/>
  <c r="CM121" i="29"/>
  <c r="BL121" i="29"/>
  <c r="CG121" i="29"/>
  <c r="CK121" i="29"/>
  <c r="CO121" i="29"/>
  <c r="BC121" i="29"/>
  <c r="BU121" i="29"/>
  <c r="CL121" i="29"/>
  <c r="AY121" i="29"/>
  <c r="CD121" i="29"/>
  <c r="BB121" i="29"/>
  <c r="BR121" i="29"/>
  <c r="BN121" i="29"/>
  <c r="CF121" i="29"/>
  <c r="BS121" i="29"/>
  <c r="BV121" i="29"/>
  <c r="CI121" i="29"/>
  <c r="BO121" i="29"/>
  <c r="CB121" i="29"/>
  <c r="BK121" i="29"/>
  <c r="BJ121" i="29"/>
  <c r="AW62" i="29"/>
  <c r="AW52" i="29"/>
  <c r="AW48" i="19" s="1"/>
  <c r="AW51" i="19" s="1"/>
  <c r="AW56" i="19" s="1"/>
  <c r="AW10" i="16"/>
  <c r="AW14" i="16" s="1"/>
  <c r="AW10" i="18"/>
  <c r="AW14" i="18" s="1"/>
  <c r="AW10" i="21"/>
  <c r="AW14" i="21" s="1"/>
  <c r="AW10" i="15"/>
  <c r="AW14" i="15" s="1"/>
  <c r="M176" i="29"/>
  <c r="M191" i="29" s="1"/>
  <c r="AT10" i="22"/>
  <c r="AT66" i="29"/>
  <c r="AY89" i="29"/>
  <c r="AY91" i="29" s="1"/>
  <c r="AW10" i="17"/>
  <c r="AW64" i="29"/>
  <c r="CM120" i="29"/>
  <c r="BQ120" i="29"/>
  <c r="CO120" i="29"/>
  <c r="CN120" i="29"/>
  <c r="BO120" i="29"/>
  <c r="BU120" i="29"/>
  <c r="CG120" i="29"/>
  <c r="BX120" i="29"/>
  <c r="AY120" i="29"/>
  <c r="BD120" i="29"/>
  <c r="AW120" i="29"/>
  <c r="BZ120" i="29"/>
  <c r="CI120" i="29"/>
  <c r="CA120" i="29"/>
  <c r="BR120" i="29"/>
  <c r="CD120" i="29"/>
  <c r="BL120" i="29"/>
  <c r="AT120" i="29"/>
  <c r="BC120" i="29"/>
  <c r="BG120" i="29"/>
  <c r="BT120" i="29"/>
  <c r="BS120" i="29"/>
  <c r="CC120" i="29"/>
  <c r="AZ120" i="29"/>
  <c r="BV120" i="29"/>
  <c r="BN120" i="29"/>
  <c r="CJ120" i="29"/>
  <c r="BK120" i="29"/>
  <c r="BH120" i="29"/>
  <c r="CK120" i="29"/>
  <c r="AX120" i="29"/>
  <c r="BY120" i="29"/>
  <c r="CL120" i="29"/>
  <c r="AU120" i="29"/>
  <c r="CB120" i="29"/>
  <c r="BF120" i="29"/>
  <c r="BW120" i="29"/>
  <c r="CE120" i="29"/>
  <c r="BE120" i="29"/>
  <c r="BJ120" i="29"/>
  <c r="CH120" i="29"/>
  <c r="AV120" i="29"/>
  <c r="BP120" i="29"/>
  <c r="CF120" i="29"/>
  <c r="BM120" i="29"/>
  <c r="BI120" i="29"/>
  <c r="BB120" i="29"/>
  <c r="BA120" i="29"/>
  <c r="AT89" i="29"/>
  <c r="L230" i="19"/>
  <c r="AH127" i="19"/>
  <c r="AU10" i="15"/>
  <c r="AU14" i="15" s="1"/>
  <c r="AU62" i="29"/>
  <c r="AU10" i="21"/>
  <c r="AU14" i="21" s="1"/>
  <c r="AU10" i="18"/>
  <c r="AU14" i="18" s="1"/>
  <c r="AU10" i="16"/>
  <c r="AU14" i="16" s="1"/>
  <c r="AU52" i="29"/>
  <c r="AU48" i="19" s="1"/>
  <c r="AU51" i="19" s="1"/>
  <c r="AU56" i="19" s="1"/>
  <c r="AT65" i="29"/>
  <c r="M175" i="29"/>
  <c r="M190" i="29" s="1"/>
  <c r="AT10" i="24"/>
  <c r="AZ10" i="18"/>
  <c r="AZ14" i="18" s="1"/>
  <c r="AZ52" i="29"/>
  <c r="AZ48" i="19" s="1"/>
  <c r="AZ51" i="19" s="1"/>
  <c r="AZ56" i="19" s="1"/>
  <c r="AZ10" i="16"/>
  <c r="AZ14" i="16" s="1"/>
  <c r="AZ10" i="21"/>
  <c r="AZ14" i="21" s="1"/>
  <c r="AZ62" i="29"/>
  <c r="AZ10" i="15"/>
  <c r="AZ14" i="15" s="1"/>
  <c r="AZ11" i="16"/>
  <c r="AZ15" i="16" s="1"/>
  <c r="AZ11" i="21"/>
  <c r="AZ15" i="21" s="1"/>
  <c r="AZ63" i="29"/>
  <c r="AZ11" i="15"/>
  <c r="AZ15" i="15" s="1"/>
  <c r="AZ11" i="18"/>
  <c r="AZ15" i="18" s="1"/>
  <c r="AW11" i="16"/>
  <c r="AW15" i="16" s="1"/>
  <c r="AW63" i="29"/>
  <c r="AW11" i="21"/>
  <c r="AW15" i="21" s="1"/>
  <c r="AW11" i="15"/>
  <c r="AW15" i="15" s="1"/>
  <c r="AW11" i="18"/>
  <c r="AW15" i="18" s="1"/>
  <c r="BE66" i="29"/>
  <c r="BE10" i="22"/>
  <c r="AW10" i="24"/>
  <c r="AW65" i="29"/>
  <c r="CK124" i="29"/>
  <c r="BK124" i="29"/>
  <c r="BF124" i="29"/>
  <c r="BC124" i="29"/>
  <c r="CJ124" i="29"/>
  <c r="CB124" i="29"/>
  <c r="CC124" i="29"/>
  <c r="AY124" i="29"/>
  <c r="BO124" i="29"/>
  <c r="AV124" i="29"/>
  <c r="BX124" i="29"/>
  <c r="CF124" i="29"/>
  <c r="BI124" i="29"/>
  <c r="CO124" i="29"/>
  <c r="CE124" i="29"/>
  <c r="CI124" i="29"/>
  <c r="BY124" i="29"/>
  <c r="AU124" i="29"/>
  <c r="AW124" i="29"/>
  <c r="BL124" i="29"/>
  <c r="BS124" i="29"/>
  <c r="BU124" i="29"/>
  <c r="CA124" i="29"/>
  <c r="CM124" i="29"/>
  <c r="BM124" i="29"/>
  <c r="BE124" i="29"/>
  <c r="CG124" i="29"/>
  <c r="BV124" i="29"/>
  <c r="BG124" i="29"/>
  <c r="BP124" i="29"/>
  <c r="BT124" i="29"/>
  <c r="CD124" i="29"/>
  <c r="CN124" i="29"/>
  <c r="BH124" i="29"/>
  <c r="BN124" i="29"/>
  <c r="CH124" i="29"/>
  <c r="BB124" i="29"/>
  <c r="AX124" i="29"/>
  <c r="AT124" i="29"/>
  <c r="BQ124" i="29"/>
  <c r="BW124" i="29"/>
  <c r="AZ124" i="29"/>
  <c r="BD124" i="29"/>
  <c r="BJ124" i="29"/>
  <c r="CL124" i="29"/>
  <c r="BZ124" i="29"/>
  <c r="BR124" i="29"/>
  <c r="BA124" i="29"/>
  <c r="BB11" i="15"/>
  <c r="BB15" i="15" s="1"/>
  <c r="BB63" i="29"/>
  <c r="BB11" i="18"/>
  <c r="BB15" i="18" s="1"/>
  <c r="BB11" i="21"/>
  <c r="BB15" i="21" s="1"/>
  <c r="BB11" i="16"/>
  <c r="BB15" i="16" s="1"/>
  <c r="AU65" i="29"/>
  <c r="AU10" i="24"/>
  <c r="BA10" i="15"/>
  <c r="BA14" i="15" s="1"/>
  <c r="BA10" i="21"/>
  <c r="BA14" i="21" s="1"/>
  <c r="BA10" i="16"/>
  <c r="BA14" i="16" s="1"/>
  <c r="BA10" i="18"/>
  <c r="BA14" i="18" s="1"/>
  <c r="BA52" i="29"/>
  <c r="BA48" i="19" s="1"/>
  <c r="BA51" i="19" s="1"/>
  <c r="BA56" i="19" s="1"/>
  <c r="BA62" i="29"/>
  <c r="AU89" i="29"/>
  <c r="AU91" i="29" s="1"/>
  <c r="BD123" i="29"/>
  <c r="BC123" i="29"/>
  <c r="BN123" i="29"/>
  <c r="CG123" i="29"/>
  <c r="BI123" i="29"/>
  <c r="AX123" i="29"/>
  <c r="BZ123" i="29"/>
  <c r="CN123" i="29"/>
  <c r="BX123" i="29"/>
  <c r="BL123" i="29"/>
  <c r="BJ123" i="29"/>
  <c r="BB123" i="29"/>
  <c r="BK123" i="29"/>
  <c r="CD123" i="29"/>
  <c r="AW123" i="29"/>
  <c r="BE123" i="29"/>
  <c r="CA123" i="29"/>
  <c r="BT123" i="29"/>
  <c r="CE123" i="29"/>
  <c r="CI123" i="29"/>
  <c r="BF123" i="29"/>
  <c r="AY123" i="29"/>
  <c r="CO123" i="29"/>
  <c r="AU123" i="29"/>
  <c r="BR123" i="29"/>
  <c r="BQ123" i="29"/>
  <c r="AT123" i="29"/>
  <c r="BO123" i="29"/>
  <c r="BW123" i="29"/>
  <c r="BP123" i="29"/>
  <c r="BA123" i="29"/>
  <c r="BY123" i="29"/>
  <c r="CK123" i="29"/>
  <c r="CB123" i="29"/>
  <c r="BG123" i="29"/>
  <c r="BS123" i="29"/>
  <c r="CJ123" i="29"/>
  <c r="CH123" i="29"/>
  <c r="BM123" i="29"/>
  <c r="CC123" i="29"/>
  <c r="BH123" i="29"/>
  <c r="CL123" i="29"/>
  <c r="CM123" i="29"/>
  <c r="BV123" i="29"/>
  <c r="AZ123" i="29"/>
  <c r="BU123" i="29"/>
  <c r="AV123" i="29"/>
  <c r="CF123" i="29"/>
  <c r="AX63" i="29"/>
  <c r="AX11" i="15"/>
  <c r="AX15" i="15" s="1"/>
  <c r="AX11" i="18"/>
  <c r="AX15" i="18" s="1"/>
  <c r="AX11" i="21"/>
  <c r="AX15" i="21" s="1"/>
  <c r="AX11" i="16"/>
  <c r="AX15" i="16" s="1"/>
  <c r="BB89" i="29"/>
  <c r="BB91" i="29" s="1"/>
  <c r="BD65" i="29"/>
  <c r="BD10" i="24"/>
  <c r="BE89" i="29"/>
  <c r="BE91" i="29" s="1"/>
  <c r="BC10" i="22"/>
  <c r="BC66" i="29"/>
  <c r="BA11" i="16"/>
  <c r="BA15" i="16" s="1"/>
  <c r="BA11" i="21"/>
  <c r="BA15" i="21" s="1"/>
  <c r="BA11" i="15"/>
  <c r="BA15" i="15" s="1"/>
  <c r="BA63" i="29"/>
  <c r="BA11" i="18"/>
  <c r="BA15" i="18" s="1"/>
  <c r="BC10" i="17"/>
  <c r="BC64" i="29"/>
  <c r="BA66" i="29"/>
  <c r="BA10" i="22"/>
  <c r="AY62" i="29"/>
  <c r="AY10" i="18"/>
  <c r="AY14" i="18" s="1"/>
  <c r="AY10" i="21"/>
  <c r="AY14" i="21" s="1"/>
  <c r="AY10" i="16"/>
  <c r="AY14" i="16" s="1"/>
  <c r="AY52" i="29"/>
  <c r="AY48" i="19" s="1"/>
  <c r="AY51" i="19" s="1"/>
  <c r="AY56" i="19" s="1"/>
  <c r="AY10" i="15"/>
  <c r="AY14" i="15" s="1"/>
  <c r="BD62" i="29"/>
  <c r="BD10" i="15"/>
  <c r="BD14" i="15" s="1"/>
  <c r="BD10" i="16"/>
  <c r="BD14" i="16" s="1"/>
  <c r="BD10" i="21"/>
  <c r="BD14" i="21" s="1"/>
  <c r="BD10" i="18"/>
  <c r="BD14" i="18" s="1"/>
  <c r="BD52" i="29"/>
  <c r="BD48" i="19" s="1"/>
  <c r="BD51" i="19" s="1"/>
  <c r="BD56" i="19" s="1"/>
  <c r="AY10" i="17"/>
  <c r="AY64" i="29"/>
  <c r="BE10" i="24"/>
  <c r="BE65" i="29"/>
  <c r="BA89" i="29"/>
  <c r="BA91" i="29" s="1"/>
  <c r="AZ66" i="29"/>
  <c r="AZ10" i="22"/>
  <c r="BB10" i="15"/>
  <c r="BB14" i="15" s="1"/>
  <c r="BB10" i="18"/>
  <c r="BB14" i="18" s="1"/>
  <c r="BB10" i="16"/>
  <c r="BB14" i="16" s="1"/>
  <c r="BB62" i="29"/>
  <c r="BB10" i="21"/>
  <c r="BB14" i="21" s="1"/>
  <c r="BB52" i="29"/>
  <c r="BB48" i="19" s="1"/>
  <c r="BB51" i="19" s="1"/>
  <c r="BB56" i="19" s="1"/>
  <c r="AV63" i="29"/>
  <c r="AV11" i="15"/>
  <c r="AV15" i="15" s="1"/>
  <c r="AV11" i="18"/>
  <c r="AV15" i="18" s="1"/>
  <c r="AV11" i="16"/>
  <c r="AV15" i="16" s="1"/>
  <c r="AV11" i="21"/>
  <c r="AV15" i="21" s="1"/>
  <c r="BC52" i="29"/>
  <c r="BC48" i="19" s="1"/>
  <c r="BC51" i="19" s="1"/>
  <c r="BC56" i="19" s="1"/>
  <c r="BC10" i="21"/>
  <c r="BC14" i="21" s="1"/>
  <c r="BC10" i="16"/>
  <c r="BC14" i="16" s="1"/>
  <c r="BC10" i="18"/>
  <c r="BC14" i="18" s="1"/>
  <c r="BC10" i="15"/>
  <c r="BC14" i="15" s="1"/>
  <c r="BC62" i="29"/>
  <c r="AX10" i="22"/>
  <c r="AX66" i="29"/>
  <c r="BC89" i="29"/>
  <c r="BC91" i="29" s="1"/>
  <c r="BD10" i="22"/>
  <c r="BD66" i="29"/>
  <c r="BA10" i="17"/>
  <c r="BA64" i="29"/>
  <c r="AT55" i="26"/>
  <c r="M220" i="19"/>
  <c r="BD89" i="29"/>
  <c r="BD91" i="29" s="1"/>
  <c r="AX10" i="18"/>
  <c r="AX14" i="18" s="1"/>
  <c r="AX62" i="29"/>
  <c r="AX10" i="15"/>
  <c r="AX14" i="15" s="1"/>
  <c r="AX52" i="29"/>
  <c r="AX48" i="19" s="1"/>
  <c r="AX51" i="19" s="1"/>
  <c r="AX56" i="19" s="1"/>
  <c r="AX10" i="21"/>
  <c r="AX14" i="21" s="1"/>
  <c r="AX10" i="16"/>
  <c r="AX14" i="16" s="1"/>
  <c r="BA10" i="24"/>
  <c r="BA65" i="29"/>
  <c r="AV10" i="18"/>
  <c r="AV14" i="18" s="1"/>
  <c r="AV52" i="29"/>
  <c r="AV48" i="19" s="1"/>
  <c r="AV51" i="19" s="1"/>
  <c r="AV56" i="19" s="1"/>
  <c r="AV62" i="29"/>
  <c r="AV10" i="15"/>
  <c r="AV14" i="15" s="1"/>
  <c r="AV10" i="21"/>
  <c r="AV14" i="21" s="1"/>
  <c r="AV10" i="16"/>
  <c r="AV14" i="16" s="1"/>
  <c r="AV10" i="24"/>
  <c r="AV65" i="29"/>
  <c r="M174" i="29"/>
  <c r="M189" i="29" s="1"/>
  <c r="AT64" i="29"/>
  <c r="AT10" i="17"/>
  <c r="BE52" i="29"/>
  <c r="BE48" i="19" s="1"/>
  <c r="BE51" i="19" s="1"/>
  <c r="BE56" i="19" s="1"/>
  <c r="BE10" i="21"/>
  <c r="BE14" i="21" s="1"/>
  <c r="BE10" i="16"/>
  <c r="BE14" i="16" s="1"/>
  <c r="BE10" i="18"/>
  <c r="BE14" i="18" s="1"/>
  <c r="BE10" i="15"/>
  <c r="BE14" i="15" s="1"/>
  <c r="BE62" i="29"/>
  <c r="BC65" i="29"/>
  <c r="BC10" i="24"/>
  <c r="AZ10" i="17"/>
  <c r="AZ64" i="29"/>
  <c r="BD11" i="18"/>
  <c r="BD15" i="18" s="1"/>
  <c r="BD63" i="29"/>
  <c r="BD11" i="15"/>
  <c r="BD15" i="15" s="1"/>
  <c r="BD11" i="16"/>
  <c r="BD15" i="16" s="1"/>
  <c r="BD11" i="21"/>
  <c r="BD15" i="21" s="1"/>
  <c r="AW66" i="29"/>
  <c r="AW10" i="22"/>
  <c r="AU66" i="29"/>
  <c r="AU10" i="22"/>
  <c r="BE10" i="17"/>
  <c r="BE64" i="29"/>
  <c r="BB10" i="22"/>
  <c r="BB66" i="29"/>
  <c r="AY10" i="22"/>
  <c r="AY66" i="29"/>
  <c r="AV89" i="29"/>
  <c r="AV91" i="29" s="1"/>
  <c r="AT10" i="18"/>
  <c r="AT14" i="18" s="1"/>
  <c r="AT10" i="15"/>
  <c r="AT14" i="15" s="1"/>
  <c r="AT10" i="16"/>
  <c r="AT14" i="16" s="1"/>
  <c r="M172" i="29"/>
  <c r="M187" i="29" s="1"/>
  <c r="M192" i="29" s="1"/>
  <c r="I56" i="3" s="1"/>
  <c r="K56" i="3" s="1"/>
  <c r="AT52" i="29"/>
  <c r="AT62" i="29"/>
  <c r="AT10" i="21"/>
  <c r="AT14" i="21" s="1"/>
  <c r="AY11" i="21"/>
  <c r="AY15" i="21" s="1"/>
  <c r="AY11" i="18"/>
  <c r="AY15" i="18" s="1"/>
  <c r="AY63" i="29"/>
  <c r="AY11" i="15"/>
  <c r="AY15" i="15" s="1"/>
  <c r="AY11" i="16"/>
  <c r="AY15" i="16" s="1"/>
  <c r="BR122" i="29"/>
  <c r="BE122" i="29"/>
  <c r="CE122" i="29"/>
  <c r="BH122" i="29"/>
  <c r="CA122" i="29"/>
  <c r="BL122" i="29"/>
  <c r="CG122" i="29"/>
  <c r="BT122" i="29"/>
  <c r="BQ122" i="29"/>
  <c r="BV122" i="29"/>
  <c r="BF122" i="29"/>
  <c r="BY122" i="29"/>
  <c r="BO122" i="29"/>
  <c r="BC122" i="29"/>
  <c r="CO122" i="29"/>
  <c r="CD122" i="29"/>
  <c r="BX122" i="29"/>
  <c r="BZ122" i="29"/>
  <c r="BN122" i="29"/>
  <c r="CM122" i="29"/>
  <c r="BI122" i="29"/>
  <c r="AV122" i="29"/>
  <c r="CJ122" i="29"/>
  <c r="CH122" i="29"/>
  <c r="AY122" i="29"/>
  <c r="CB122" i="29"/>
  <c r="BA122" i="29"/>
  <c r="BK122" i="29"/>
  <c r="CF122" i="29"/>
  <c r="AT122" i="29"/>
  <c r="CI122" i="29"/>
  <c r="AW122" i="29"/>
  <c r="CN122" i="29"/>
  <c r="BU122" i="29"/>
  <c r="CC122" i="29"/>
  <c r="BJ122" i="29"/>
  <c r="AU122" i="29"/>
  <c r="BG122" i="29"/>
  <c r="BB122" i="29"/>
  <c r="CK122" i="29"/>
  <c r="BS122" i="29"/>
  <c r="BW122" i="29"/>
  <c r="BP122" i="29"/>
  <c r="CL122" i="29"/>
  <c r="BD122" i="29"/>
  <c r="BM122" i="29"/>
  <c r="AX122" i="29"/>
  <c r="AZ122" i="29"/>
  <c r="BD10" i="17"/>
  <c r="BD64" i="29"/>
  <c r="BD20" i="17" l="1"/>
  <c r="BD22" i="17" s="1"/>
  <c r="BD28" i="17" s="1"/>
  <c r="BD59" i="17" s="1"/>
  <c r="BD60" i="17" s="1"/>
  <c r="BD62" i="17" s="1"/>
  <c r="BD67" i="17" s="1"/>
  <c r="BD15" i="19" s="1"/>
  <c r="BD34" i="19" s="1"/>
  <c r="BD43" i="17"/>
  <c r="BD45" i="17" s="1"/>
  <c r="AT28" i="21"/>
  <c r="AT31" i="21" s="1"/>
  <c r="AT57" i="21"/>
  <c r="AW20" i="22"/>
  <c r="AW22" i="22" s="1"/>
  <c r="AW28" i="22" s="1"/>
  <c r="AW60" i="22" s="1"/>
  <c r="AW61" i="22" s="1"/>
  <c r="AW63" i="22" s="1"/>
  <c r="AW68" i="22" s="1"/>
  <c r="AW17" i="19" s="1"/>
  <c r="AW36" i="19" s="1"/>
  <c r="AW43" i="22"/>
  <c r="AW45" i="22" s="1"/>
  <c r="AZ20" i="17"/>
  <c r="AZ22" i="17" s="1"/>
  <c r="AZ28" i="17" s="1"/>
  <c r="AZ59" i="17" s="1"/>
  <c r="AZ60" i="17" s="1"/>
  <c r="AZ62" i="17" s="1"/>
  <c r="AZ67" i="17" s="1"/>
  <c r="AZ15" i="19" s="1"/>
  <c r="AZ34" i="19" s="1"/>
  <c r="AZ43" i="17"/>
  <c r="AZ45" i="17" s="1"/>
  <c r="AV58" i="15"/>
  <c r="AV28" i="15"/>
  <c r="AV31" i="15" s="1"/>
  <c r="BA20" i="17"/>
  <c r="BA22" i="17" s="1"/>
  <c r="BA28" i="17" s="1"/>
  <c r="BA59" i="17" s="1"/>
  <c r="BA60" i="17" s="1"/>
  <c r="BA62" i="17" s="1"/>
  <c r="BA67" i="17" s="1"/>
  <c r="BA15" i="19" s="1"/>
  <c r="BA34" i="19" s="1"/>
  <c r="BA43" i="17"/>
  <c r="BA45" i="17" s="1"/>
  <c r="BC28" i="18"/>
  <c r="BC31" i="18" s="1"/>
  <c r="BC57" i="18"/>
  <c r="BD28" i="21"/>
  <c r="BD31" i="21" s="1"/>
  <c r="BD57" i="21"/>
  <c r="AY28" i="18"/>
  <c r="AY31" i="18" s="1"/>
  <c r="AY57" i="18"/>
  <c r="BA29" i="15"/>
  <c r="BA32" i="15" s="1"/>
  <c r="BA59" i="15"/>
  <c r="BB29" i="21"/>
  <c r="BB32" i="21" s="1"/>
  <c r="BB58" i="21"/>
  <c r="AW29" i="18"/>
  <c r="AW32" i="18" s="1"/>
  <c r="AW58" i="18"/>
  <c r="AZ29" i="21"/>
  <c r="AZ32" i="21" s="1"/>
  <c r="AZ58" i="21"/>
  <c r="AT20" i="24"/>
  <c r="AT22" i="24" s="1"/>
  <c r="AT28" i="24" s="1"/>
  <c r="AT67" i="24" s="1"/>
  <c r="AT68" i="24" s="1"/>
  <c r="AT70" i="24" s="1"/>
  <c r="AT43" i="24"/>
  <c r="AT45" i="24" s="1"/>
  <c r="AU58" i="15"/>
  <c r="AU28" i="15"/>
  <c r="AU31" i="15" s="1"/>
  <c r="AT20" i="22"/>
  <c r="AT22" i="22" s="1"/>
  <c r="AT28" i="22" s="1"/>
  <c r="AT60" i="22" s="1"/>
  <c r="AT61" i="22" s="1"/>
  <c r="AT63" i="22" s="1"/>
  <c r="AT43" i="22"/>
  <c r="AT45" i="22" s="1"/>
  <c r="AU67" i="29"/>
  <c r="BC29" i="16"/>
  <c r="BC32" i="16" s="1"/>
  <c r="BC58" i="16"/>
  <c r="BD29" i="21"/>
  <c r="BD32" i="21" s="1"/>
  <c r="BD58" i="21"/>
  <c r="AT67" i="29"/>
  <c r="AY20" i="22"/>
  <c r="AY22" i="22" s="1"/>
  <c r="AY28" i="22" s="1"/>
  <c r="AY60" i="22" s="1"/>
  <c r="AY61" i="22" s="1"/>
  <c r="AY63" i="22" s="1"/>
  <c r="AY68" i="22" s="1"/>
  <c r="AY17" i="19" s="1"/>
  <c r="AY43" i="22"/>
  <c r="AY45" i="22" s="1"/>
  <c r="BC20" i="24"/>
  <c r="BC22" i="24" s="1"/>
  <c r="BC28" i="24" s="1"/>
  <c r="BC67" i="24" s="1"/>
  <c r="BC68" i="24" s="1"/>
  <c r="BC70" i="24" s="1"/>
  <c r="BC75" i="24" s="1"/>
  <c r="BC16" i="19" s="1"/>
  <c r="BC35" i="19" s="1"/>
  <c r="BC43" i="24"/>
  <c r="BC45" i="24" s="1"/>
  <c r="AT20" i="17"/>
  <c r="AT22" i="17" s="1"/>
  <c r="AT28" i="17" s="1"/>
  <c r="AT59" i="17" s="1"/>
  <c r="AT60" i="17" s="1"/>
  <c r="AT62" i="17" s="1"/>
  <c r="AT43" i="17"/>
  <c r="AT45" i="17" s="1"/>
  <c r="AV67" i="29"/>
  <c r="AX28" i="15"/>
  <c r="AX31" i="15" s="1"/>
  <c r="AX58" i="15"/>
  <c r="BD67" i="29"/>
  <c r="BC28" i="16"/>
  <c r="BC31" i="16" s="1"/>
  <c r="BC57" i="16"/>
  <c r="BD28" i="16"/>
  <c r="BD31" i="16" s="1"/>
  <c r="BD57" i="16"/>
  <c r="AY67" i="29"/>
  <c r="BA29" i="21"/>
  <c r="BA32" i="21" s="1"/>
  <c r="BA58" i="21"/>
  <c r="AX29" i="16"/>
  <c r="AX32" i="16" s="1"/>
  <c r="AX58" i="16"/>
  <c r="BA28" i="18"/>
  <c r="BA31" i="18" s="1"/>
  <c r="BA57" i="18"/>
  <c r="BB29" i="18"/>
  <c r="BB32" i="18" s="1"/>
  <c r="BB58" i="18"/>
  <c r="AW29" i="15"/>
  <c r="AW32" i="15" s="1"/>
  <c r="AW59" i="15"/>
  <c r="AZ29" i="16"/>
  <c r="AZ32" i="16" s="1"/>
  <c r="AZ58" i="16"/>
  <c r="AH128" i="19"/>
  <c r="AI126" i="19"/>
  <c r="AI127" i="19" s="1"/>
  <c r="BC162" i="29"/>
  <c r="AW162" i="29"/>
  <c r="BB20" i="17"/>
  <c r="BB22" i="17" s="1"/>
  <c r="BB28" i="17" s="1"/>
  <c r="BB59" i="17" s="1"/>
  <c r="BB60" i="17" s="1"/>
  <c r="BB62" i="17" s="1"/>
  <c r="BB67" i="17" s="1"/>
  <c r="BB15" i="19" s="1"/>
  <c r="BB34" i="19" s="1"/>
  <c r="BB43" i="17"/>
  <c r="BB45" i="17" s="1"/>
  <c r="BB20" i="24"/>
  <c r="BB22" i="24" s="1"/>
  <c r="BB28" i="24" s="1"/>
  <c r="BB67" i="24" s="1"/>
  <c r="BB68" i="24" s="1"/>
  <c r="BB70" i="24" s="1"/>
  <c r="BB75" i="24" s="1"/>
  <c r="BB16" i="19" s="1"/>
  <c r="BB43" i="24"/>
  <c r="BB45" i="24" s="1"/>
  <c r="AT29" i="15"/>
  <c r="AT32" i="15" s="1"/>
  <c r="AT59" i="15"/>
  <c r="AU29" i="15"/>
  <c r="AU32" i="15" s="1"/>
  <c r="AU59" i="15"/>
  <c r="AU61" i="15" s="1"/>
  <c r="BC29" i="21"/>
  <c r="BC32" i="21" s="1"/>
  <c r="BC58" i="21"/>
  <c r="AT48" i="19"/>
  <c r="AT51" i="19" s="1"/>
  <c r="M177" i="29"/>
  <c r="AX67" i="29"/>
  <c r="BD20" i="22"/>
  <c r="BD22" i="22" s="1"/>
  <c r="BD28" i="22" s="1"/>
  <c r="BD60" i="22" s="1"/>
  <c r="BD61" i="22" s="1"/>
  <c r="BD63" i="22" s="1"/>
  <c r="BD68" i="22" s="1"/>
  <c r="BD17" i="19" s="1"/>
  <c r="BD36" i="19" s="1"/>
  <c r="BD43" i="22"/>
  <c r="BD45" i="22" s="1"/>
  <c r="BC28" i="21"/>
  <c r="BC31" i="21" s="1"/>
  <c r="BC57" i="21"/>
  <c r="BB28" i="21"/>
  <c r="BB31" i="21" s="1"/>
  <c r="BB39" i="21" s="1"/>
  <c r="BB76" i="21" s="1"/>
  <c r="BB77" i="21" s="1"/>
  <c r="BB79" i="21" s="1"/>
  <c r="BB84" i="21" s="1"/>
  <c r="BB14" i="19" s="1"/>
  <c r="BB33" i="19" s="1"/>
  <c r="BB57" i="21"/>
  <c r="BD58" i="15"/>
  <c r="BD28" i="15"/>
  <c r="BD31" i="15" s="1"/>
  <c r="BA20" i="22"/>
  <c r="BA22" i="22" s="1"/>
  <c r="BA28" i="22" s="1"/>
  <c r="BA60" i="22" s="1"/>
  <c r="BA61" i="22" s="1"/>
  <c r="BA63" i="22" s="1"/>
  <c r="BA68" i="22" s="1"/>
  <c r="BA17" i="19" s="1"/>
  <c r="BA36" i="19" s="1"/>
  <c r="BA43" i="22"/>
  <c r="BA45" i="22" s="1"/>
  <c r="BA29" i="16"/>
  <c r="BA32" i="16" s="1"/>
  <c r="BA58" i="16"/>
  <c r="AX29" i="21"/>
  <c r="AX32" i="21" s="1"/>
  <c r="AX58" i="21"/>
  <c r="BA28" i="16"/>
  <c r="BA31" i="16" s="1"/>
  <c r="BA57" i="16"/>
  <c r="BB67" i="29"/>
  <c r="AW29" i="21"/>
  <c r="AW32" i="21" s="1"/>
  <c r="AW58" i="21"/>
  <c r="AZ58" i="15"/>
  <c r="AZ28" i="15"/>
  <c r="AZ31" i="15" s="1"/>
  <c r="AV162" i="29"/>
  <c r="AU162" i="29"/>
  <c r="AT162" i="29"/>
  <c r="BD162" i="29"/>
  <c r="AW28" i="15"/>
  <c r="AW31" i="15" s="1"/>
  <c r="AW39" i="15" s="1"/>
  <c r="AW77" i="15" s="1"/>
  <c r="AW58" i="15"/>
  <c r="AU20" i="17"/>
  <c r="AU22" i="17" s="1"/>
  <c r="AU28" i="17" s="1"/>
  <c r="AU59" i="17" s="1"/>
  <c r="AU60" i="17" s="1"/>
  <c r="AU62" i="17" s="1"/>
  <c r="AU67" i="17" s="1"/>
  <c r="AU15" i="19" s="1"/>
  <c r="AU34" i="19" s="1"/>
  <c r="AU43" i="17"/>
  <c r="AU45" i="17" s="1"/>
  <c r="AT29" i="16"/>
  <c r="AT32" i="16" s="1"/>
  <c r="AT58" i="16"/>
  <c r="AU29" i="18"/>
  <c r="AU32" i="18" s="1"/>
  <c r="AU58" i="18"/>
  <c r="BC29" i="15"/>
  <c r="BC32" i="15" s="1"/>
  <c r="BC59" i="15"/>
  <c r="AY29" i="16"/>
  <c r="AY32" i="16" s="1"/>
  <c r="AY58" i="16"/>
  <c r="BB20" i="22"/>
  <c r="BB22" i="22" s="1"/>
  <c r="BB28" i="22" s="1"/>
  <c r="BB60" i="22" s="1"/>
  <c r="BB61" i="22" s="1"/>
  <c r="BB63" i="22" s="1"/>
  <c r="BB68" i="22" s="1"/>
  <c r="BB17" i="19" s="1"/>
  <c r="BB43" i="22"/>
  <c r="BB45" i="22" s="1"/>
  <c r="BD29" i="16"/>
  <c r="BD32" i="16" s="1"/>
  <c r="BD58" i="16"/>
  <c r="BE67" i="29"/>
  <c r="AV28" i="18"/>
  <c r="AV31" i="18" s="1"/>
  <c r="AV57" i="18"/>
  <c r="AX28" i="18"/>
  <c r="AX31" i="18" s="1"/>
  <c r="AX57" i="18"/>
  <c r="BE20" i="24"/>
  <c r="BE22" i="24" s="1"/>
  <c r="BE28" i="24" s="1"/>
  <c r="BE67" i="24" s="1"/>
  <c r="BE68" i="24" s="1"/>
  <c r="BE70" i="24" s="1"/>
  <c r="BE75" i="24" s="1"/>
  <c r="BE16" i="19" s="1"/>
  <c r="BE43" i="24"/>
  <c r="BE45" i="24" s="1"/>
  <c r="AX29" i="18"/>
  <c r="AX32" i="18" s="1"/>
  <c r="AX58" i="18"/>
  <c r="BA28" i="21"/>
  <c r="BA31" i="21" s="1"/>
  <c r="BA39" i="21" s="1"/>
  <c r="BA76" i="21" s="1"/>
  <c r="BA77" i="21" s="1"/>
  <c r="BA79" i="21" s="1"/>
  <c r="BA84" i="21" s="1"/>
  <c r="BA14" i="19" s="1"/>
  <c r="BA33" i="19" s="1"/>
  <c r="BA57" i="21"/>
  <c r="BB59" i="15"/>
  <c r="BB29" i="15"/>
  <c r="BB32" i="15" s="1"/>
  <c r="AZ67" i="29"/>
  <c r="AT91" i="29"/>
  <c r="AY162" i="29"/>
  <c r="AW28" i="21"/>
  <c r="AW31" i="21" s="1"/>
  <c r="AW39" i="21" s="1"/>
  <c r="AW76" i="21" s="1"/>
  <c r="AW77" i="21" s="1"/>
  <c r="AW79" i="21" s="1"/>
  <c r="AW84" i="21" s="1"/>
  <c r="AW14" i="19" s="1"/>
  <c r="AW33" i="19" s="1"/>
  <c r="AW57" i="21"/>
  <c r="AW60" i="21" s="1"/>
  <c r="AY20" i="24"/>
  <c r="AY22" i="24" s="1"/>
  <c r="AY28" i="24" s="1"/>
  <c r="AY67" i="24" s="1"/>
  <c r="AY68" i="24" s="1"/>
  <c r="AY70" i="24" s="1"/>
  <c r="AY75" i="24" s="1"/>
  <c r="AY16" i="19" s="1"/>
  <c r="AY43" i="24"/>
  <c r="AY45" i="24" s="1"/>
  <c r="AT29" i="21"/>
  <c r="AT32" i="21" s="1"/>
  <c r="AT58" i="21"/>
  <c r="AU29" i="21"/>
  <c r="AU32" i="21" s="1"/>
  <c r="AU58" i="21"/>
  <c r="BE29" i="16"/>
  <c r="BE32" i="16" s="1"/>
  <c r="BE58" i="16"/>
  <c r="AY29" i="15"/>
  <c r="AY32" i="15" s="1"/>
  <c r="AY59" i="15"/>
  <c r="AT28" i="16"/>
  <c r="AT31" i="16" s="1"/>
  <c r="AT39" i="16" s="1"/>
  <c r="AT75" i="16" s="1"/>
  <c r="AT76" i="16" s="1"/>
  <c r="AT78" i="16" s="1"/>
  <c r="AT57" i="16"/>
  <c r="AT60" i="16" s="1"/>
  <c r="BD29" i="15"/>
  <c r="BD32" i="15" s="1"/>
  <c r="BD59" i="15"/>
  <c r="BE28" i="15"/>
  <c r="BE31" i="15" s="1"/>
  <c r="BE58" i="15"/>
  <c r="AV29" i="21"/>
  <c r="AV32" i="21" s="1"/>
  <c r="AV58" i="21"/>
  <c r="BB28" i="16"/>
  <c r="BB31" i="16" s="1"/>
  <c r="BB57" i="16"/>
  <c r="AY28" i="15"/>
  <c r="AY31" i="15" s="1"/>
  <c r="AY58" i="15"/>
  <c r="BC20" i="22"/>
  <c r="BC22" i="22" s="1"/>
  <c r="BC28" i="22" s="1"/>
  <c r="BC60" i="22" s="1"/>
  <c r="BC61" i="22" s="1"/>
  <c r="BC63" i="22" s="1"/>
  <c r="BC68" i="22" s="1"/>
  <c r="BC17" i="19" s="1"/>
  <c r="BC43" i="22"/>
  <c r="BC45" i="22" s="1"/>
  <c r="AX29" i="15"/>
  <c r="AX32" i="15" s="1"/>
  <c r="AX59" i="15"/>
  <c r="BA28" i="15"/>
  <c r="BA31" i="15" s="1"/>
  <c r="BA39" i="15" s="1"/>
  <c r="BA77" i="15" s="1"/>
  <c r="BA58" i="15"/>
  <c r="BA61" i="15" s="1"/>
  <c r="AW29" i="16"/>
  <c r="AW32" i="16" s="1"/>
  <c r="AW58" i="16"/>
  <c r="AZ28" i="21"/>
  <c r="AZ31" i="21" s="1"/>
  <c r="AZ39" i="21" s="1"/>
  <c r="AZ76" i="21" s="1"/>
  <c r="AZ77" i="21" s="1"/>
  <c r="AZ79" i="21" s="1"/>
  <c r="AZ84" i="21" s="1"/>
  <c r="AZ14" i="19" s="1"/>
  <c r="AZ33" i="19" s="1"/>
  <c r="AZ57" i="21"/>
  <c r="AZ60" i="21" s="1"/>
  <c r="AU28" i="16"/>
  <c r="AU31" i="16" s="1"/>
  <c r="AU57" i="16"/>
  <c r="BA162" i="29"/>
  <c r="AZ162" i="29"/>
  <c r="AW28" i="18"/>
  <c r="AW31" i="18" s="1"/>
  <c r="AW57" i="18"/>
  <c r="AV20" i="17"/>
  <c r="AV22" i="17" s="1"/>
  <c r="AV28" i="17" s="1"/>
  <c r="AV59" i="17" s="1"/>
  <c r="AV60" i="17" s="1"/>
  <c r="AV62" i="17" s="1"/>
  <c r="AV67" i="17" s="1"/>
  <c r="AV15" i="19" s="1"/>
  <c r="AV34" i="19" s="1"/>
  <c r="AV43" i="17"/>
  <c r="AV45" i="17" s="1"/>
  <c r="AT29" i="18"/>
  <c r="AT32" i="18" s="1"/>
  <c r="AT58" i="18"/>
  <c r="BE28" i="18"/>
  <c r="BE31" i="18" s="1"/>
  <c r="BE57" i="18"/>
  <c r="AV20" i="24"/>
  <c r="AV22" i="24" s="1"/>
  <c r="AV28" i="24" s="1"/>
  <c r="AV67" i="24" s="1"/>
  <c r="AV68" i="24" s="1"/>
  <c r="AV70" i="24" s="1"/>
  <c r="AV75" i="24" s="1"/>
  <c r="AV16" i="19" s="1"/>
  <c r="AV43" i="24"/>
  <c r="AV45" i="24" s="1"/>
  <c r="BA20" i="24"/>
  <c r="BA22" i="24" s="1"/>
  <c r="BA28" i="24" s="1"/>
  <c r="BA67" i="24" s="1"/>
  <c r="BA68" i="24" s="1"/>
  <c r="BA70" i="24" s="1"/>
  <c r="BA75" i="24" s="1"/>
  <c r="BA16" i="19" s="1"/>
  <c r="BA35" i="19" s="1"/>
  <c r="BA43" i="24"/>
  <c r="BA45" i="24" s="1"/>
  <c r="AX20" i="22"/>
  <c r="AX22" i="22" s="1"/>
  <c r="AX28" i="22" s="1"/>
  <c r="AX60" i="22" s="1"/>
  <c r="AX61" i="22" s="1"/>
  <c r="AX63" i="22" s="1"/>
  <c r="AX68" i="22" s="1"/>
  <c r="AX17" i="19" s="1"/>
  <c r="AX43" i="22"/>
  <c r="AX45" i="22" s="1"/>
  <c r="AV29" i="16"/>
  <c r="AV32" i="16" s="1"/>
  <c r="AV58" i="16"/>
  <c r="BB28" i="18"/>
  <c r="BB31" i="18" s="1"/>
  <c r="BB39" i="18" s="1"/>
  <c r="BB75" i="18" s="1"/>
  <c r="BB76" i="18" s="1"/>
  <c r="BB78" i="18" s="1"/>
  <c r="BB83" i="18" s="1"/>
  <c r="BB13" i="19" s="1"/>
  <c r="BB32" i="19" s="1"/>
  <c r="BB57" i="18"/>
  <c r="AY20" i="17"/>
  <c r="AY22" i="17" s="1"/>
  <c r="AY28" i="17" s="1"/>
  <c r="AY59" i="17" s="1"/>
  <c r="AY60" i="17" s="1"/>
  <c r="AY62" i="17" s="1"/>
  <c r="AY67" i="17" s="1"/>
  <c r="AY15" i="19" s="1"/>
  <c r="AY34" i="19" s="1"/>
  <c r="AY43" i="17"/>
  <c r="AY45" i="17" s="1"/>
  <c r="BC20" i="17"/>
  <c r="BC22" i="17" s="1"/>
  <c r="BC28" i="17" s="1"/>
  <c r="BC59" i="17" s="1"/>
  <c r="BC60" i="17" s="1"/>
  <c r="BC62" i="17" s="1"/>
  <c r="BC67" i="17" s="1"/>
  <c r="BC15" i="19" s="1"/>
  <c r="BC34" i="19" s="1"/>
  <c r="BC43" i="17"/>
  <c r="BC45" i="17" s="1"/>
  <c r="AU20" i="24"/>
  <c r="AU22" i="24" s="1"/>
  <c r="AU28" i="24" s="1"/>
  <c r="AU67" i="24" s="1"/>
  <c r="AU68" i="24" s="1"/>
  <c r="AU70" i="24" s="1"/>
  <c r="AU75" i="24" s="1"/>
  <c r="AU16" i="19" s="1"/>
  <c r="AU43" i="24"/>
  <c r="AU45" i="24" s="1"/>
  <c r="AW20" i="24"/>
  <c r="AW22" i="24" s="1"/>
  <c r="AW28" i="24" s="1"/>
  <c r="AW67" i="24" s="1"/>
  <c r="AW68" i="24" s="1"/>
  <c r="AW70" i="24" s="1"/>
  <c r="AW75" i="24" s="1"/>
  <c r="AW16" i="19" s="1"/>
  <c r="AW43" i="24"/>
  <c r="AW45" i="24" s="1"/>
  <c r="AZ29" i="18"/>
  <c r="AZ32" i="18" s="1"/>
  <c r="AZ58" i="18"/>
  <c r="AZ28" i="16"/>
  <c r="AZ31" i="16" s="1"/>
  <c r="AZ57" i="16"/>
  <c r="AZ60" i="16" s="1"/>
  <c r="AU28" i="18"/>
  <c r="AU31" i="18" s="1"/>
  <c r="AU39" i="18" s="1"/>
  <c r="AU75" i="18" s="1"/>
  <c r="AU76" i="18" s="1"/>
  <c r="AU78" i="18" s="1"/>
  <c r="AU83" i="18" s="1"/>
  <c r="AU13" i="19" s="1"/>
  <c r="AU32" i="19" s="1"/>
  <c r="AU57" i="18"/>
  <c r="BB162" i="29"/>
  <c r="BE162" i="29"/>
  <c r="AX162" i="29"/>
  <c r="AW20" i="17"/>
  <c r="AW22" i="17" s="1"/>
  <c r="AW28" i="17" s="1"/>
  <c r="AW59" i="17" s="1"/>
  <c r="AW60" i="17" s="1"/>
  <c r="AW62" i="17" s="1"/>
  <c r="AW67" i="17" s="1"/>
  <c r="AW15" i="19" s="1"/>
  <c r="AW34" i="19" s="1"/>
  <c r="AW43" i="17"/>
  <c r="AW45" i="17" s="1"/>
  <c r="AW28" i="16"/>
  <c r="AW31" i="16" s="1"/>
  <c r="AW39" i="16" s="1"/>
  <c r="AW75" i="16" s="1"/>
  <c r="AW76" i="16" s="1"/>
  <c r="AW78" i="16" s="1"/>
  <c r="AW83" i="16" s="1"/>
  <c r="AW12" i="19" s="1"/>
  <c r="AW31" i="19" s="1"/>
  <c r="AW57" i="16"/>
  <c r="AW60" i="16" s="1"/>
  <c r="AZ20" i="24"/>
  <c r="AZ22" i="24" s="1"/>
  <c r="AZ28" i="24" s="1"/>
  <c r="AZ67" i="24" s="1"/>
  <c r="AZ68" i="24" s="1"/>
  <c r="AZ70" i="24" s="1"/>
  <c r="AZ75" i="24" s="1"/>
  <c r="AZ16" i="19" s="1"/>
  <c r="AZ43" i="24"/>
  <c r="AZ45" i="24" s="1"/>
  <c r="AX20" i="17"/>
  <c r="AX22" i="17" s="1"/>
  <c r="AX28" i="17" s="1"/>
  <c r="AX59" i="17" s="1"/>
  <c r="AX60" i="17" s="1"/>
  <c r="AX62" i="17" s="1"/>
  <c r="AX67" i="17" s="1"/>
  <c r="AX15" i="19" s="1"/>
  <c r="AX34" i="19" s="1"/>
  <c r="AX43" i="17"/>
  <c r="AX45" i="17" s="1"/>
  <c r="BE29" i="15"/>
  <c r="BE32" i="15" s="1"/>
  <c r="BE59" i="15"/>
  <c r="AT58" i="15"/>
  <c r="AT61" i="15" s="1"/>
  <c r="AT28" i="15"/>
  <c r="AT31" i="15" s="1"/>
  <c r="AT39" i="15" s="1"/>
  <c r="AT77" i="15" s="1"/>
  <c r="AY29" i="18"/>
  <c r="AY32" i="18" s="1"/>
  <c r="AY58" i="18"/>
  <c r="AU20" i="22"/>
  <c r="AU22" i="22" s="1"/>
  <c r="AU28" i="22" s="1"/>
  <c r="AU60" i="22" s="1"/>
  <c r="AU61" i="22" s="1"/>
  <c r="AU63" i="22" s="1"/>
  <c r="AU68" i="22" s="1"/>
  <c r="AU17" i="19" s="1"/>
  <c r="AU43" i="22"/>
  <c r="AU45" i="22" s="1"/>
  <c r="BD29" i="18"/>
  <c r="BD32" i="18" s="1"/>
  <c r="BD58" i="18"/>
  <c r="BE28" i="16"/>
  <c r="BE31" i="16" s="1"/>
  <c r="BE39" i="16" s="1"/>
  <c r="BE75" i="16" s="1"/>
  <c r="BE76" i="16" s="1"/>
  <c r="BE78" i="16" s="1"/>
  <c r="BE83" i="16" s="1"/>
  <c r="BE12" i="19" s="1"/>
  <c r="BE31" i="19" s="1"/>
  <c r="BE57" i="16"/>
  <c r="BE60" i="16" s="1"/>
  <c r="AV28" i="16"/>
  <c r="AV31" i="16" s="1"/>
  <c r="AV57" i="16"/>
  <c r="AX28" i="16"/>
  <c r="AX31" i="16" s="1"/>
  <c r="AX57" i="16"/>
  <c r="AX60" i="16" s="1"/>
  <c r="BC67" i="29"/>
  <c r="AV29" i="18"/>
  <c r="AV32" i="18" s="1"/>
  <c r="AV58" i="18"/>
  <c r="BB28" i="15"/>
  <c r="BB31" i="15" s="1"/>
  <c r="BB39" i="15" s="1"/>
  <c r="BB77" i="15" s="1"/>
  <c r="BB58" i="15"/>
  <c r="BB61" i="15" s="1"/>
  <c r="AY28" i="16"/>
  <c r="AY31" i="16" s="1"/>
  <c r="AY39" i="16" s="1"/>
  <c r="AY75" i="16" s="1"/>
  <c r="AY76" i="16" s="1"/>
  <c r="AY78" i="16" s="1"/>
  <c r="AY83" i="16" s="1"/>
  <c r="AY12" i="19" s="1"/>
  <c r="AY31" i="19" s="1"/>
  <c r="AY57" i="16"/>
  <c r="AY60" i="16" s="1"/>
  <c r="BA29" i="18"/>
  <c r="BA32" i="18" s="1"/>
  <c r="BA58" i="18"/>
  <c r="BD20" i="24"/>
  <c r="BD22" i="24" s="1"/>
  <c r="BD28" i="24" s="1"/>
  <c r="BD67" i="24" s="1"/>
  <c r="BD68" i="24" s="1"/>
  <c r="BD70" i="24" s="1"/>
  <c r="BD75" i="24" s="1"/>
  <c r="BD16" i="19" s="1"/>
  <c r="BD43" i="24"/>
  <c r="BD45" i="24" s="1"/>
  <c r="BE20" i="22"/>
  <c r="BE22" i="22" s="1"/>
  <c r="BE28" i="22" s="1"/>
  <c r="BE60" i="22" s="1"/>
  <c r="BE61" i="22" s="1"/>
  <c r="BE63" i="22" s="1"/>
  <c r="BE68" i="22" s="1"/>
  <c r="BE17" i="19" s="1"/>
  <c r="BE36" i="19" s="1"/>
  <c r="BE43" i="22"/>
  <c r="BE45" i="22" s="1"/>
  <c r="AZ29" i="15"/>
  <c r="AZ32" i="15" s="1"/>
  <c r="AZ59" i="15"/>
  <c r="AU28" i="21"/>
  <c r="AU31" i="21" s="1"/>
  <c r="AU39" i="21" s="1"/>
  <c r="AU76" i="21" s="1"/>
  <c r="AU77" i="21" s="1"/>
  <c r="AU79" i="21" s="1"/>
  <c r="AU84" i="21" s="1"/>
  <c r="AU14" i="19" s="1"/>
  <c r="AU33" i="19" s="1"/>
  <c r="AU57" i="21"/>
  <c r="AV20" i="22"/>
  <c r="AV22" i="22" s="1"/>
  <c r="AV28" i="22" s="1"/>
  <c r="AV60" i="22" s="1"/>
  <c r="AV61" i="22" s="1"/>
  <c r="AV63" i="22" s="1"/>
  <c r="AV68" i="22" s="1"/>
  <c r="AV17" i="19" s="1"/>
  <c r="AV43" i="22"/>
  <c r="AV45" i="22" s="1"/>
  <c r="AX20" i="24"/>
  <c r="AX22" i="24" s="1"/>
  <c r="AX28" i="24" s="1"/>
  <c r="AX67" i="24" s="1"/>
  <c r="AX68" i="24" s="1"/>
  <c r="AX70" i="24" s="1"/>
  <c r="AX75" i="24" s="1"/>
  <c r="AX16" i="19" s="1"/>
  <c r="AX43" i="24"/>
  <c r="AX45" i="24" s="1"/>
  <c r="BC29" i="18"/>
  <c r="BC32" i="18" s="1"/>
  <c r="BC58" i="18"/>
  <c r="BE29" i="18"/>
  <c r="BE32" i="18" s="1"/>
  <c r="BE58" i="18"/>
  <c r="BE20" i="17"/>
  <c r="BE22" i="17" s="1"/>
  <c r="BE28" i="17" s="1"/>
  <c r="BE59" i="17" s="1"/>
  <c r="BE60" i="17" s="1"/>
  <c r="BE62" i="17" s="1"/>
  <c r="BE67" i="17" s="1"/>
  <c r="BE15" i="19" s="1"/>
  <c r="BE34" i="19" s="1"/>
  <c r="BE43" i="17"/>
  <c r="BE45" i="17" s="1"/>
  <c r="AT28" i="18"/>
  <c r="AT31" i="18" s="1"/>
  <c r="AT39" i="18" s="1"/>
  <c r="AT75" i="18" s="1"/>
  <c r="AT76" i="18" s="1"/>
  <c r="AT78" i="18" s="1"/>
  <c r="AT57" i="18"/>
  <c r="AT60" i="18" s="1"/>
  <c r="AY29" i="21"/>
  <c r="AY32" i="21" s="1"/>
  <c r="AY58" i="21"/>
  <c r="BE28" i="21"/>
  <c r="BE31" i="21" s="1"/>
  <c r="BE57" i="21"/>
  <c r="AV28" i="21"/>
  <c r="AV31" i="21" s="1"/>
  <c r="AV39" i="21" s="1"/>
  <c r="AV76" i="21" s="1"/>
  <c r="AV77" i="21" s="1"/>
  <c r="AV79" i="21" s="1"/>
  <c r="AV84" i="21" s="1"/>
  <c r="AV14" i="19" s="1"/>
  <c r="AV33" i="19" s="1"/>
  <c r="AV57" i="21"/>
  <c r="AV60" i="21" s="1"/>
  <c r="AX28" i="21"/>
  <c r="AX31" i="21" s="1"/>
  <c r="AX39" i="21" s="1"/>
  <c r="AX76" i="21" s="1"/>
  <c r="AX77" i="21" s="1"/>
  <c r="AX79" i="21" s="1"/>
  <c r="AX84" i="21" s="1"/>
  <c r="AX14" i="19" s="1"/>
  <c r="AX33" i="19" s="1"/>
  <c r="AX57" i="21"/>
  <c r="BC58" i="15"/>
  <c r="BC61" i="15" s="1"/>
  <c r="BC28" i="15"/>
  <c r="BC31" i="15" s="1"/>
  <c r="BC39" i="15" s="1"/>
  <c r="BC77" i="15" s="1"/>
  <c r="AV29" i="15"/>
  <c r="AV32" i="15" s="1"/>
  <c r="AV59" i="15"/>
  <c r="AZ20" i="22"/>
  <c r="AZ22" i="22" s="1"/>
  <c r="AZ28" i="22" s="1"/>
  <c r="AZ60" i="22" s="1"/>
  <c r="AZ61" i="22" s="1"/>
  <c r="AZ63" i="22" s="1"/>
  <c r="AZ68" i="22" s="1"/>
  <c r="AZ17" i="19" s="1"/>
  <c r="AZ43" i="22"/>
  <c r="AZ45" i="22" s="1"/>
  <c r="BD28" i="18"/>
  <c r="BD31" i="18" s="1"/>
  <c r="BD39" i="18" s="1"/>
  <c r="BD75" i="18" s="1"/>
  <c r="BD76" i="18" s="1"/>
  <c r="BD78" i="18" s="1"/>
  <c r="BD83" i="18" s="1"/>
  <c r="BD13" i="19" s="1"/>
  <c r="BD32" i="19" s="1"/>
  <c r="BD57" i="18"/>
  <c r="AY28" i="21"/>
  <c r="AY31" i="21" s="1"/>
  <c r="AY57" i="21"/>
  <c r="BA67" i="29"/>
  <c r="BB29" i="16"/>
  <c r="BB32" i="16" s="1"/>
  <c r="BB58" i="16"/>
  <c r="AZ28" i="18"/>
  <c r="AZ31" i="18" s="1"/>
  <c r="AZ57" i="18"/>
  <c r="AZ60" i="18" s="1"/>
  <c r="AW67" i="29"/>
  <c r="AU29" i="16"/>
  <c r="AU32" i="16" s="1"/>
  <c r="AU58" i="16"/>
  <c r="AU60" i="16" s="1"/>
  <c r="BE29" i="21"/>
  <c r="BE32" i="21" s="1"/>
  <c r="BE58" i="21"/>
  <c r="AZ39" i="18" l="1"/>
  <c r="AZ75" i="18" s="1"/>
  <c r="AZ76" i="18" s="1"/>
  <c r="AZ78" i="18" s="1"/>
  <c r="AZ83" i="18" s="1"/>
  <c r="AZ13" i="19" s="1"/>
  <c r="AZ32" i="19" s="1"/>
  <c r="AY35" i="19"/>
  <c r="AZ39" i="16"/>
  <c r="AZ75" i="16" s="1"/>
  <c r="AZ76" i="16" s="1"/>
  <c r="AZ78" i="16" s="1"/>
  <c r="AZ83" i="16" s="1"/>
  <c r="AZ12" i="19" s="1"/>
  <c r="AZ31" i="19" s="1"/>
  <c r="BA60" i="21"/>
  <c r="BB60" i="16"/>
  <c r="AU60" i="21"/>
  <c r="AW61" i="15"/>
  <c r="AX39" i="16"/>
  <c r="AX75" i="16" s="1"/>
  <c r="AX76" i="16" s="1"/>
  <c r="AX78" i="16" s="1"/>
  <c r="AX83" i="16" s="1"/>
  <c r="AX12" i="19" s="1"/>
  <c r="AX31" i="19" s="1"/>
  <c r="AW60" i="18"/>
  <c r="AY61" i="15"/>
  <c r="AV60" i="16"/>
  <c r="AW39" i="18"/>
  <c r="AW75" i="18" s="1"/>
  <c r="AW76" i="18" s="1"/>
  <c r="AW78" i="18" s="1"/>
  <c r="AW83" i="18" s="1"/>
  <c r="AW13" i="19" s="1"/>
  <c r="AW32" i="19" s="1"/>
  <c r="AX60" i="21"/>
  <c r="AV39" i="16"/>
  <c r="AV75" i="16" s="1"/>
  <c r="AV76" i="16" s="1"/>
  <c r="AV78" i="16" s="1"/>
  <c r="AV83" i="16" s="1"/>
  <c r="AV12" i="19" s="1"/>
  <c r="AV31" i="19" s="1"/>
  <c r="BA39" i="16"/>
  <c r="BA75" i="16" s="1"/>
  <c r="BA76" i="16" s="1"/>
  <c r="BA78" i="16" s="1"/>
  <c r="BA83" i="16" s="1"/>
  <c r="BA12" i="19" s="1"/>
  <c r="BA31" i="19" s="1"/>
  <c r="BB36" i="19"/>
  <c r="BD35" i="19"/>
  <c r="AZ36" i="19"/>
  <c r="AV35" i="19"/>
  <c r="AY39" i="15"/>
  <c r="AY77" i="15" s="1"/>
  <c r="BA60" i="16"/>
  <c r="BC60" i="16"/>
  <c r="AU35" i="19"/>
  <c r="BE60" i="18"/>
  <c r="BE86" i="19"/>
  <c r="BE99" i="19" s="1"/>
  <c r="BE54" i="26"/>
  <c r="AX39" i="18"/>
  <c r="AX75" i="18" s="1"/>
  <c r="AX76" i="18" s="1"/>
  <c r="AX78" i="18" s="1"/>
  <c r="AX83" i="18" s="1"/>
  <c r="AX13" i="19" s="1"/>
  <c r="AX32" i="19" s="1"/>
  <c r="AT54" i="26"/>
  <c r="AT86" i="19"/>
  <c r="AT163" i="29"/>
  <c r="AU163" i="29" s="1"/>
  <c r="AV163" i="29" s="1"/>
  <c r="AW163" i="29" s="1"/>
  <c r="AX163" i="29" s="1"/>
  <c r="AY163" i="29" s="1"/>
  <c r="AZ163" i="29" s="1"/>
  <c r="BA163" i="29" s="1"/>
  <c r="BB163" i="29" s="1"/>
  <c r="BC163" i="29" s="1"/>
  <c r="BD163" i="29" s="1"/>
  <c r="BE163" i="29" s="1"/>
  <c r="BC60" i="21"/>
  <c r="AT68" i="22"/>
  <c r="J77" i="22"/>
  <c r="O12" i="3" s="1"/>
  <c r="AU36" i="19"/>
  <c r="BB86" i="19"/>
  <c r="BB99" i="19" s="1"/>
  <c r="BB54" i="26"/>
  <c r="AW35" i="19"/>
  <c r="AZ86" i="19"/>
  <c r="AZ99" i="19" s="1"/>
  <c r="AZ54" i="26"/>
  <c r="BC36" i="19"/>
  <c r="AV60" i="18"/>
  <c r="BC39" i="21"/>
  <c r="BC76" i="21" s="1"/>
  <c r="BC77" i="21" s="1"/>
  <c r="BC79" i="21" s="1"/>
  <c r="BC84" i="21" s="1"/>
  <c r="BC14" i="19" s="1"/>
  <c r="BC33" i="19" s="1"/>
  <c r="AT56" i="19"/>
  <c r="M172" i="19" s="1"/>
  <c r="M171" i="19"/>
  <c r="M170" i="19"/>
  <c r="BB35" i="19"/>
  <c r="BB60" i="18"/>
  <c r="AX61" i="15"/>
  <c r="BC60" i="18"/>
  <c r="AY54" i="26"/>
  <c r="AY86" i="19"/>
  <c r="AY99" i="19" s="1"/>
  <c r="AV39" i="18"/>
  <c r="AV75" i="18" s="1"/>
  <c r="AV76" i="18" s="1"/>
  <c r="AV78" i="18" s="1"/>
  <c r="AV83" i="18" s="1"/>
  <c r="AV13" i="19" s="1"/>
  <c r="AV32" i="19" s="1"/>
  <c r="AU86" i="19"/>
  <c r="AU99" i="19" s="1"/>
  <c r="AU54" i="26"/>
  <c r="AX39" i="15"/>
  <c r="AX77" i="15" s="1"/>
  <c r="AT75" i="24"/>
  <c r="J84" i="24"/>
  <c r="N12" i="3" s="1"/>
  <c r="BC39" i="18"/>
  <c r="BC75" i="18" s="1"/>
  <c r="BC76" i="18" s="1"/>
  <c r="BC78" i="18" s="1"/>
  <c r="BC83" i="18" s="1"/>
  <c r="BC13" i="19" s="1"/>
  <c r="BC32" i="19" s="1"/>
  <c r="AT83" i="16"/>
  <c r="AV54" i="26"/>
  <c r="AV86" i="19"/>
  <c r="AV99" i="19" s="1"/>
  <c r="BD39" i="15"/>
  <c r="BD77" i="15" s="1"/>
  <c r="AJ126" i="19"/>
  <c r="AJ127" i="19" s="1"/>
  <c r="AI128" i="19"/>
  <c r="BA60" i="18"/>
  <c r="BD60" i="16"/>
  <c r="AY36" i="19"/>
  <c r="AY60" i="18"/>
  <c r="AT83" i="18"/>
  <c r="BE60" i="21"/>
  <c r="AX35" i="19"/>
  <c r="BE39" i="18"/>
  <c r="BE75" i="18" s="1"/>
  <c r="BE76" i="18" s="1"/>
  <c r="BE78" i="18" s="1"/>
  <c r="BE83" i="18" s="1"/>
  <c r="BE13" i="19" s="1"/>
  <c r="BE32" i="19" s="1"/>
  <c r="BA54" i="26"/>
  <c r="BA86" i="19"/>
  <c r="BA99" i="19" s="1"/>
  <c r="AY78" i="15"/>
  <c r="AY81" i="15" s="1"/>
  <c r="AY89" i="15"/>
  <c r="BD61" i="15"/>
  <c r="BA39" i="18"/>
  <c r="BA75" i="18" s="1"/>
  <c r="BA76" i="18" s="1"/>
  <c r="BA78" i="18" s="1"/>
  <c r="BA83" i="18" s="1"/>
  <c r="BA13" i="19" s="1"/>
  <c r="BA32" i="19" s="1"/>
  <c r="BD39" i="16"/>
  <c r="BD75" i="16" s="1"/>
  <c r="BD76" i="16" s="1"/>
  <c r="BD78" i="16" s="1"/>
  <c r="BD83" i="16" s="1"/>
  <c r="BD12" i="19" s="1"/>
  <c r="BD31" i="19" s="1"/>
  <c r="AY39" i="18"/>
  <c r="AY75" i="18" s="1"/>
  <c r="AY76" i="18" s="1"/>
  <c r="AY78" i="18" s="1"/>
  <c r="AY83" i="18" s="1"/>
  <c r="AY13" i="19" s="1"/>
  <c r="AY32" i="19" s="1"/>
  <c r="AT60" i="21"/>
  <c r="AY60" i="21"/>
  <c r="AT89" i="15"/>
  <c r="AT78" i="15"/>
  <c r="AT81" i="15" s="1"/>
  <c r="BA89" i="15"/>
  <c r="BA78" i="15"/>
  <c r="BA81" i="15" s="1"/>
  <c r="BE61" i="15"/>
  <c r="BE35" i="19"/>
  <c r="AU60" i="18"/>
  <c r="AW78" i="15"/>
  <c r="AW81" i="15" s="1"/>
  <c r="AW89" i="15"/>
  <c r="AZ39" i="15"/>
  <c r="AZ77" i="15" s="1"/>
  <c r="AW86" i="19"/>
  <c r="AW99" i="19" s="1"/>
  <c r="AW54" i="26"/>
  <c r="BD60" i="21"/>
  <c r="AV39" i="15"/>
  <c r="AV77" i="15" s="1"/>
  <c r="AT39" i="21"/>
  <c r="AT76" i="21" s="1"/>
  <c r="AT77" i="21" s="1"/>
  <c r="AT79" i="21" s="1"/>
  <c r="BB89" i="15"/>
  <c r="BB78" i="15"/>
  <c r="BB81" i="15" s="1"/>
  <c r="BC78" i="15"/>
  <c r="BC81" i="15" s="1"/>
  <c r="BC89" i="15"/>
  <c r="BE39" i="21"/>
  <c r="BE76" i="21" s="1"/>
  <c r="BE77" i="21" s="1"/>
  <c r="BE79" i="21" s="1"/>
  <c r="BE84" i="21" s="1"/>
  <c r="BE14" i="19" s="1"/>
  <c r="BE33" i="19" s="1"/>
  <c r="AY39" i="21"/>
  <c r="AY76" i="21" s="1"/>
  <c r="AY77" i="21" s="1"/>
  <c r="AY79" i="21" s="1"/>
  <c r="AY84" i="21" s="1"/>
  <c r="AY14" i="19" s="1"/>
  <c r="AY33" i="19" s="1"/>
  <c r="AX36" i="19"/>
  <c r="AU39" i="16"/>
  <c r="AU75" i="16" s="1"/>
  <c r="AU76" i="16" s="1"/>
  <c r="AU78" i="16" s="1"/>
  <c r="AU83" i="16" s="1"/>
  <c r="AU12" i="19" s="1"/>
  <c r="AU31" i="19" s="1"/>
  <c r="BE39" i="15"/>
  <c r="BE77" i="15" s="1"/>
  <c r="AZ61" i="15"/>
  <c r="BC86" i="19"/>
  <c r="BC99" i="19" s="1"/>
  <c r="BC54" i="26"/>
  <c r="BC39" i="16"/>
  <c r="BC75" i="16" s="1"/>
  <c r="BC76" i="16" s="1"/>
  <c r="BC78" i="16" s="1"/>
  <c r="BC83" i="16" s="1"/>
  <c r="BC12" i="19" s="1"/>
  <c r="BC31" i="19" s="1"/>
  <c r="AT67" i="17"/>
  <c r="J76" i="17"/>
  <c r="M12" i="3" s="1"/>
  <c r="BD39" i="21"/>
  <c r="BD76" i="21" s="1"/>
  <c r="BD77" i="21" s="1"/>
  <c r="BD79" i="21" s="1"/>
  <c r="BD84" i="21" s="1"/>
  <c r="BD14" i="19" s="1"/>
  <c r="BD33" i="19" s="1"/>
  <c r="AV61" i="15"/>
  <c r="AV36" i="19"/>
  <c r="BD60" i="18"/>
  <c r="AZ35" i="19"/>
  <c r="AX86" i="19"/>
  <c r="AX99" i="19" s="1"/>
  <c r="AX54" i="26"/>
  <c r="BB39" i="16"/>
  <c r="BB75" i="16" s="1"/>
  <c r="BB76" i="16" s="1"/>
  <c r="BB78" i="16" s="1"/>
  <c r="BB83" i="16" s="1"/>
  <c r="BB12" i="19" s="1"/>
  <c r="BB31" i="19" s="1"/>
  <c r="AX60" i="18"/>
  <c r="BD54" i="26"/>
  <c r="BD86" i="19"/>
  <c r="BD99" i="19" s="1"/>
  <c r="AU39" i="15"/>
  <c r="AU77" i="15" s="1"/>
  <c r="BB60" i="21"/>
  <c r="AY91" i="15" l="1"/>
  <c r="AY11" i="19" s="1"/>
  <c r="AJ128" i="19"/>
  <c r="AK126" i="19"/>
  <c r="AK127" i="19" s="1"/>
  <c r="AT16" i="19"/>
  <c r="J99" i="24"/>
  <c r="N27" i="3" s="1"/>
  <c r="J92" i="22"/>
  <c r="O27" i="3" s="1"/>
  <c r="AT17" i="19"/>
  <c r="J92" i="16"/>
  <c r="J12" i="3" s="1"/>
  <c r="AU78" i="15"/>
  <c r="AU81" i="15" s="1"/>
  <c r="AU89" i="15"/>
  <c r="BC91" i="15"/>
  <c r="BC11" i="19" s="1"/>
  <c r="AZ89" i="15"/>
  <c r="AZ78" i="15"/>
  <c r="AZ81" i="15" s="1"/>
  <c r="AZ91" i="15" s="1"/>
  <c r="AZ11" i="19" s="1"/>
  <c r="AT91" i="15"/>
  <c r="J92" i="18"/>
  <c r="K12" i="3" s="1"/>
  <c r="BD89" i="15"/>
  <c r="BD78" i="15"/>
  <c r="BD81" i="15" s="1"/>
  <c r="AX89" i="15"/>
  <c r="AX78" i="15"/>
  <c r="AX81" i="15" s="1"/>
  <c r="AV78" i="15"/>
  <c r="AV81" i="15" s="1"/>
  <c r="AV89" i="15"/>
  <c r="BB91" i="15"/>
  <c r="BB11" i="19" s="1"/>
  <c r="AW91" i="15"/>
  <c r="AW11" i="19" s="1"/>
  <c r="J107" i="18"/>
  <c r="K27" i="3" s="1"/>
  <c r="AT13" i="19"/>
  <c r="AY30" i="19"/>
  <c r="AY38" i="19" s="1"/>
  <c r="AY39" i="19" s="1"/>
  <c r="AY44" i="19" s="1"/>
  <c r="AY19" i="19"/>
  <c r="AY22" i="19" s="1"/>
  <c r="AT99" i="19"/>
  <c r="M204" i="19" s="1"/>
  <c r="M192" i="19"/>
  <c r="BE78" i="15"/>
  <c r="BE81" i="15" s="1"/>
  <c r="BE89" i="15"/>
  <c r="AT12" i="19"/>
  <c r="J107" i="16"/>
  <c r="J27" i="3" s="1"/>
  <c r="AT84" i="21"/>
  <c r="J93" i="21"/>
  <c r="L12" i="3" s="1"/>
  <c r="AT15" i="19"/>
  <c r="J91" i="17"/>
  <c r="M27" i="3" s="1"/>
  <c r="BA91" i="15"/>
  <c r="BA11" i="19" s="1"/>
  <c r="BE91" i="15" l="1"/>
  <c r="BE11" i="19" s="1"/>
  <c r="BE30" i="19" s="1"/>
  <c r="BE38" i="19" s="1"/>
  <c r="BE39" i="19" s="1"/>
  <c r="BE44" i="19" s="1"/>
  <c r="AV91" i="15"/>
  <c r="AV11" i="19" s="1"/>
  <c r="AW30" i="19"/>
  <c r="AW38" i="19" s="1"/>
  <c r="AW39" i="19" s="1"/>
  <c r="AW44" i="19" s="1"/>
  <c r="AW19" i="19"/>
  <c r="AW22" i="19" s="1"/>
  <c r="BB30" i="19"/>
  <c r="BB38" i="19" s="1"/>
  <c r="BB39" i="19" s="1"/>
  <c r="BB44" i="19" s="1"/>
  <c r="BB19" i="19"/>
  <c r="BB22" i="19" s="1"/>
  <c r="AT11" i="19"/>
  <c r="AT36" i="19"/>
  <c r="M162" i="19" s="1"/>
  <c r="M144" i="19"/>
  <c r="J99" i="15"/>
  <c r="I12" i="3" s="1"/>
  <c r="AV19" i="19"/>
  <c r="AV22" i="19" s="1"/>
  <c r="AV30" i="19"/>
  <c r="AV38" i="19" s="1"/>
  <c r="AV39" i="19" s="1"/>
  <c r="AV44" i="19" s="1"/>
  <c r="AZ30" i="19"/>
  <c r="AZ38" i="19" s="1"/>
  <c r="AZ39" i="19" s="1"/>
  <c r="AZ44" i="19" s="1"/>
  <c r="AZ19" i="19"/>
  <c r="AZ22" i="19" s="1"/>
  <c r="M142" i="19"/>
  <c r="AT34" i="19"/>
  <c r="M160" i="19" s="1"/>
  <c r="J108" i="21"/>
  <c r="L27" i="3" s="1"/>
  <c r="AT14" i="19"/>
  <c r="AX91" i="15"/>
  <c r="AX11" i="19" s="1"/>
  <c r="AT35" i="19"/>
  <c r="M161" i="19" s="1"/>
  <c r="M143" i="19"/>
  <c r="BA19" i="19"/>
  <c r="BA22" i="19" s="1"/>
  <c r="BA30" i="19"/>
  <c r="BA38" i="19" s="1"/>
  <c r="BA39" i="19" s="1"/>
  <c r="BA44" i="19" s="1"/>
  <c r="AY60" i="19"/>
  <c r="AY64" i="19"/>
  <c r="AY62" i="19"/>
  <c r="BC30" i="19"/>
  <c r="BC38" i="19" s="1"/>
  <c r="BC39" i="19" s="1"/>
  <c r="BC44" i="19" s="1"/>
  <c r="BC19" i="19"/>
  <c r="BC22" i="19" s="1"/>
  <c r="AT31" i="19"/>
  <c r="M157" i="19" s="1"/>
  <c r="M139" i="19"/>
  <c r="AT32" i="19"/>
  <c r="M158" i="19" s="1"/>
  <c r="M140" i="19"/>
  <c r="BD91" i="15"/>
  <c r="BD11" i="19" s="1"/>
  <c r="AU91" i="15"/>
  <c r="AU11" i="19" s="1"/>
  <c r="AL126" i="19"/>
  <c r="AL127" i="19" s="1"/>
  <c r="AK128" i="19"/>
  <c r="BE19" i="19" l="1"/>
  <c r="BE22" i="19" s="1"/>
  <c r="AY65" i="19"/>
  <c r="AY67" i="19" s="1"/>
  <c r="AY69" i="19" s="1"/>
  <c r="AY85" i="19" s="1"/>
  <c r="AT19" i="19"/>
  <c r="AT30" i="19"/>
  <c r="M138" i="19"/>
  <c r="BA62" i="19"/>
  <c r="BA64" i="19"/>
  <c r="BA60" i="19"/>
  <c r="AZ60" i="19"/>
  <c r="AZ64" i="19"/>
  <c r="AZ62" i="19"/>
  <c r="J114" i="15"/>
  <c r="I27" i="3" s="1"/>
  <c r="BB64" i="19"/>
  <c r="BB62" i="19"/>
  <c r="BB60" i="19"/>
  <c r="BC60" i="19"/>
  <c r="BC62" i="19"/>
  <c r="BC64" i="19"/>
  <c r="AX19" i="19"/>
  <c r="AX22" i="19" s="1"/>
  <c r="AX30" i="19"/>
  <c r="AX38" i="19" s="1"/>
  <c r="AX39" i="19" s="1"/>
  <c r="AX44" i="19" s="1"/>
  <c r="AV64" i="19"/>
  <c r="AV60" i="19"/>
  <c r="AV62" i="19"/>
  <c r="AW60" i="19"/>
  <c r="AW62" i="19"/>
  <c r="AW64" i="19"/>
  <c r="AL128" i="19"/>
  <c r="AM126" i="19"/>
  <c r="AM127" i="19" s="1"/>
  <c r="AU30" i="19"/>
  <c r="AU38" i="19" s="1"/>
  <c r="AU39" i="19" s="1"/>
  <c r="AU44" i="19" s="1"/>
  <c r="AU19" i="19"/>
  <c r="AU22" i="19" s="1"/>
  <c r="M141" i="19"/>
  <c r="AT33" i="19"/>
  <c r="M159" i="19" s="1"/>
  <c r="BD30" i="19"/>
  <c r="BD38" i="19" s="1"/>
  <c r="BD39" i="19" s="1"/>
  <c r="BD44" i="19" s="1"/>
  <c r="BD19" i="19"/>
  <c r="BD22" i="19" s="1"/>
  <c r="BE62" i="19"/>
  <c r="BE60" i="19"/>
  <c r="BE64" i="19"/>
  <c r="AY70" i="19" l="1"/>
  <c r="AV65" i="19"/>
  <c r="AV67" i="19" s="1"/>
  <c r="AV69" i="19" s="1"/>
  <c r="BE65" i="19"/>
  <c r="BE67" i="19" s="1"/>
  <c r="BE69" i="19" s="1"/>
  <c r="AN126" i="19"/>
  <c r="AN127" i="19" s="1"/>
  <c r="AM128" i="19"/>
  <c r="AU60" i="19"/>
  <c r="AU64" i="19"/>
  <c r="AU62" i="19"/>
  <c r="BA65" i="19"/>
  <c r="BA67" i="19" s="1"/>
  <c r="BA69" i="19" s="1"/>
  <c r="AV70" i="19"/>
  <c r="AV85" i="19"/>
  <c r="BB65" i="19"/>
  <c r="BB67" i="19" s="1"/>
  <c r="BB69" i="19" s="1"/>
  <c r="AX62" i="19"/>
  <c r="AX60" i="19"/>
  <c r="AX64" i="19"/>
  <c r="AT38" i="19"/>
  <c r="M156" i="19"/>
  <c r="BD62" i="19"/>
  <c r="BD60" i="19"/>
  <c r="BD64" i="19"/>
  <c r="AT22" i="19"/>
  <c r="M145" i="19"/>
  <c r="AW65" i="19"/>
  <c r="AW67" i="19" s="1"/>
  <c r="AW69" i="19" s="1"/>
  <c r="BC65" i="19"/>
  <c r="BC67" i="19" s="1"/>
  <c r="BC69" i="19" s="1"/>
  <c r="AZ65" i="19"/>
  <c r="AZ67" i="19" s="1"/>
  <c r="AZ69" i="19" s="1"/>
  <c r="AY88" i="19"/>
  <c r="AY90" i="19" s="1"/>
  <c r="AY92" i="19" s="1"/>
  <c r="AU65" i="19" l="1"/>
  <c r="AU67" i="19" s="1"/>
  <c r="AU69" i="19" s="1"/>
  <c r="AU85" i="19" s="1"/>
  <c r="AU88" i="19" s="1"/>
  <c r="BC70" i="19"/>
  <c r="BC85" i="19"/>
  <c r="AT39" i="19"/>
  <c r="M163" i="19"/>
  <c r="AX65" i="19"/>
  <c r="AX67" i="19" s="1"/>
  <c r="AX69" i="19" s="1"/>
  <c r="AT60" i="19"/>
  <c r="AT62" i="19"/>
  <c r="M176" i="19" s="1"/>
  <c r="AT64" i="19"/>
  <c r="M177" i="19" s="1"/>
  <c r="M148" i="19"/>
  <c r="AZ85" i="19"/>
  <c r="AZ88" i="19" s="1"/>
  <c r="AZ90" i="19" s="1"/>
  <c r="AZ92" i="19" s="1"/>
  <c r="AZ70" i="19"/>
  <c r="AW85" i="19"/>
  <c r="AW88" i="19" s="1"/>
  <c r="AW90" i="19" s="1"/>
  <c r="AW92" i="19" s="1"/>
  <c r="AW70" i="19"/>
  <c r="BD65" i="19"/>
  <c r="BD67" i="19" s="1"/>
  <c r="BD69" i="19" s="1"/>
  <c r="BB70" i="19"/>
  <c r="BB85" i="19"/>
  <c r="BB88" i="19" s="1"/>
  <c r="BB90" i="19" s="1"/>
  <c r="BB92" i="19" s="1"/>
  <c r="AN128" i="19"/>
  <c r="AO126" i="19"/>
  <c r="AO127" i="19" s="1"/>
  <c r="BA70" i="19"/>
  <c r="BA85" i="19"/>
  <c r="AY53" i="26"/>
  <c r="AY52" i="26" s="1"/>
  <c r="AY69" i="26" s="1"/>
  <c r="AY98" i="19"/>
  <c r="AY100" i="19" s="1"/>
  <c r="AY38" i="26"/>
  <c r="AV88" i="19"/>
  <c r="AV90" i="19"/>
  <c r="AV92" i="19" s="1"/>
  <c r="BE85" i="19"/>
  <c r="BE88" i="19" s="1"/>
  <c r="BE90" i="19" s="1"/>
  <c r="BE92" i="19" s="1"/>
  <c r="BE70" i="19"/>
  <c r="AU70" i="19" l="1"/>
  <c r="BD70" i="19"/>
  <c r="BD85" i="19"/>
  <c r="BA88" i="19"/>
  <c r="BA90" i="19" s="1"/>
  <c r="BA92" i="19" s="1"/>
  <c r="M175" i="19"/>
  <c r="AT65" i="19"/>
  <c r="M178" i="19" s="1"/>
  <c r="BB98" i="19"/>
  <c r="BB100" i="19" s="1"/>
  <c r="BB53" i="26"/>
  <c r="BB52" i="26" s="1"/>
  <c r="BB69" i="26" s="1"/>
  <c r="BB38" i="26"/>
  <c r="AW98" i="19"/>
  <c r="AW100" i="19" s="1"/>
  <c r="AW53" i="26"/>
  <c r="AW52" i="26" s="1"/>
  <c r="AW69" i="26" s="1"/>
  <c r="AW38" i="26"/>
  <c r="AX70" i="19"/>
  <c r="AX85" i="19"/>
  <c r="AX88" i="19" s="1"/>
  <c r="AX90" i="19" s="1"/>
  <c r="AX92" i="19" s="1"/>
  <c r="AY10" i="26"/>
  <c r="AY117" i="19"/>
  <c r="AY15" i="29"/>
  <c r="BE98" i="19"/>
  <c r="BE100" i="19" s="1"/>
  <c r="BE53" i="26"/>
  <c r="BE52" i="26" s="1"/>
  <c r="BE69" i="26" s="1"/>
  <c r="BE38" i="26"/>
  <c r="AZ98" i="19"/>
  <c r="AZ100" i="19" s="1"/>
  <c r="AZ53" i="26"/>
  <c r="AZ52" i="26" s="1"/>
  <c r="AZ69" i="26" s="1"/>
  <c r="AZ38" i="26"/>
  <c r="M164" i="19"/>
  <c r="AT44" i="19"/>
  <c r="AV53" i="26"/>
  <c r="AV52" i="26" s="1"/>
  <c r="AV69" i="26" s="1"/>
  <c r="AV98" i="19"/>
  <c r="AV100" i="19" s="1"/>
  <c r="AV38" i="26"/>
  <c r="AO128" i="19"/>
  <c r="AP126" i="19"/>
  <c r="AP127" i="19" s="1"/>
  <c r="BC88" i="19"/>
  <c r="BC90" i="19" s="1"/>
  <c r="BC92" i="19" s="1"/>
  <c r="AU90" i="19"/>
  <c r="AU92" i="19" s="1"/>
  <c r="AY36" i="26" l="1"/>
  <c r="AY13" i="26"/>
  <c r="BB15" i="29"/>
  <c r="BB10" i="26"/>
  <c r="BB117" i="19"/>
  <c r="AQ126" i="19"/>
  <c r="AQ127" i="19" s="1"/>
  <c r="AP128" i="19"/>
  <c r="BA98" i="19"/>
  <c r="BA100" i="19" s="1"/>
  <c r="BA53" i="26"/>
  <c r="BA52" i="26" s="1"/>
  <c r="BA69" i="26" s="1"/>
  <c r="BA38" i="26"/>
  <c r="AZ15" i="29"/>
  <c r="AZ117" i="19"/>
  <c r="AZ10" i="26"/>
  <c r="AX98" i="19"/>
  <c r="AX100" i="19" s="1"/>
  <c r="AX53" i="26"/>
  <c r="AX52" i="26" s="1"/>
  <c r="AX69" i="26" s="1"/>
  <c r="AX38" i="26"/>
  <c r="AV117" i="19"/>
  <c r="AV15" i="29"/>
  <c r="AV10" i="26"/>
  <c r="BE10" i="26"/>
  <c r="BE117" i="19"/>
  <c r="BE15" i="29"/>
  <c r="AW117" i="19"/>
  <c r="AW10" i="26"/>
  <c r="AW15" i="29"/>
  <c r="BD88" i="19"/>
  <c r="BD90" i="19" s="1"/>
  <c r="BD92" i="19" s="1"/>
  <c r="BC53" i="26"/>
  <c r="BC52" i="26" s="1"/>
  <c r="BC69" i="26" s="1"/>
  <c r="BC98" i="19"/>
  <c r="BC100" i="19" s="1"/>
  <c r="BC38" i="26"/>
  <c r="AU98" i="19"/>
  <c r="AU100" i="19" s="1"/>
  <c r="AU53" i="26"/>
  <c r="AU52" i="26" s="1"/>
  <c r="AU69" i="26" s="1"/>
  <c r="AU38" i="26"/>
  <c r="M167" i="19"/>
  <c r="AT67" i="19"/>
  <c r="AU117" i="19" l="1"/>
  <c r="AU15" i="29"/>
  <c r="AU10" i="26"/>
  <c r="AQ128" i="19"/>
  <c r="AR126" i="19"/>
  <c r="AR127" i="19" s="1"/>
  <c r="AX117" i="19"/>
  <c r="AX15" i="29"/>
  <c r="AX10" i="26"/>
  <c r="BD98" i="19"/>
  <c r="BD100" i="19" s="1"/>
  <c r="BD53" i="26"/>
  <c r="BD52" i="26" s="1"/>
  <c r="BD69" i="26" s="1"/>
  <c r="BD38" i="26"/>
  <c r="AV36" i="26"/>
  <c r="AV13" i="26"/>
  <c r="BB36" i="26"/>
  <c r="BB13" i="26"/>
  <c r="AZ36" i="26"/>
  <c r="AZ13" i="26"/>
  <c r="BE36" i="26"/>
  <c r="BE13" i="26"/>
  <c r="AY42" i="26"/>
  <c r="AY14" i="26"/>
  <c r="AY121" i="19"/>
  <c r="AY122" i="19" s="1"/>
  <c r="AY125" i="19" s="1"/>
  <c r="BC10" i="26"/>
  <c r="BC117" i="19"/>
  <c r="BC15" i="29"/>
  <c r="M180" i="19"/>
  <c r="I42" i="3" s="1"/>
  <c r="AT69" i="19"/>
  <c r="AW36" i="26"/>
  <c r="AW13" i="26"/>
  <c r="BA10" i="26"/>
  <c r="BA117" i="19"/>
  <c r="BA15" i="29"/>
  <c r="AX36" i="26" l="1"/>
  <c r="AX13" i="26"/>
  <c r="BB42" i="26"/>
  <c r="BB121" i="19"/>
  <c r="BB122" i="19" s="1"/>
  <c r="BB125" i="19" s="1"/>
  <c r="BB14" i="26"/>
  <c r="AV42" i="26"/>
  <c r="AV14" i="26"/>
  <c r="AV121" i="19"/>
  <c r="AV122" i="19" s="1"/>
  <c r="AV125" i="19" s="1"/>
  <c r="AR128" i="19"/>
  <c r="AS126" i="19"/>
  <c r="AS127" i="19" s="1"/>
  <c r="BC36" i="26"/>
  <c r="BC13" i="26"/>
  <c r="BA36" i="26"/>
  <c r="BA13" i="26"/>
  <c r="AW42" i="26"/>
  <c r="AW14" i="26"/>
  <c r="AW121" i="19"/>
  <c r="AW122" i="19" s="1"/>
  <c r="AW125" i="19" s="1"/>
  <c r="BE42" i="26"/>
  <c r="BE121" i="19"/>
  <c r="BE122" i="19" s="1"/>
  <c r="BE125" i="19" s="1"/>
  <c r="BE14" i="26"/>
  <c r="AU36" i="26"/>
  <c r="AU13" i="26"/>
  <c r="AT85" i="19"/>
  <c r="AT70" i="19"/>
  <c r="M182" i="19"/>
  <c r="AZ42" i="26"/>
  <c r="AZ14" i="26"/>
  <c r="AZ121" i="19"/>
  <c r="AZ122" i="19" s="1"/>
  <c r="AZ125" i="19" s="1"/>
  <c r="BD15" i="29"/>
  <c r="BD117" i="19"/>
  <c r="BD10" i="26"/>
  <c r="BA42" i="26" l="1"/>
  <c r="BA14" i="26"/>
  <c r="BA121" i="19"/>
  <c r="BA122" i="19" s="1"/>
  <c r="BA125" i="19" s="1"/>
  <c r="AU42" i="26"/>
  <c r="AU14" i="26"/>
  <c r="AU121" i="19"/>
  <c r="AU122" i="19" s="1"/>
  <c r="AU125" i="19" s="1"/>
  <c r="BD36" i="26"/>
  <c r="BD13" i="26"/>
  <c r="BC42" i="26"/>
  <c r="BC121" i="19"/>
  <c r="BC122" i="19" s="1"/>
  <c r="BC125" i="19" s="1"/>
  <c r="BC14" i="26"/>
  <c r="AT88" i="19"/>
  <c r="M191" i="19"/>
  <c r="AT90" i="19"/>
  <c r="M195" i="19" s="1"/>
  <c r="AS128" i="19"/>
  <c r="AT126" i="19"/>
  <c r="AX42" i="26"/>
  <c r="AX121" i="19"/>
  <c r="AX122" i="19" s="1"/>
  <c r="AX125" i="19" s="1"/>
  <c r="AX14" i="26"/>
  <c r="BD121" i="19" l="1"/>
  <c r="BD122" i="19" s="1"/>
  <c r="BD125" i="19" s="1"/>
  <c r="BD42" i="26"/>
  <c r="BD14" i="26"/>
  <c r="M194" i="19"/>
  <c r="AT92" i="19"/>
  <c r="M197" i="19" l="1"/>
  <c r="AT98" i="19"/>
  <c r="AT53" i="26"/>
  <c r="AT52" i="26" s="1"/>
  <c r="AT38" i="26"/>
  <c r="AT69" i="26" l="1"/>
  <c r="AT70" i="26" s="1"/>
  <c r="AU70" i="26" s="1"/>
  <c r="AV70" i="26" s="1"/>
  <c r="AW70" i="26" s="1"/>
  <c r="AX70" i="26" s="1"/>
  <c r="AY70" i="26" s="1"/>
  <c r="AZ70" i="26" s="1"/>
  <c r="BA70" i="26" s="1"/>
  <c r="BB70" i="26" s="1"/>
  <c r="BC70" i="26" s="1"/>
  <c r="BD70" i="26" s="1"/>
  <c r="BE70" i="26" s="1"/>
  <c r="AT56" i="26"/>
  <c r="AU56" i="26" s="1"/>
  <c r="AV56" i="26" s="1"/>
  <c r="AW56" i="26" s="1"/>
  <c r="AX56" i="26" s="1"/>
  <c r="AY56" i="26" s="1"/>
  <c r="AZ56" i="26" s="1"/>
  <c r="BA56" i="26" s="1"/>
  <c r="BB56" i="26" s="1"/>
  <c r="BC56" i="26" s="1"/>
  <c r="BD56" i="26" s="1"/>
  <c r="BE56" i="26" s="1"/>
  <c r="M203" i="19"/>
  <c r="AT100" i="19"/>
  <c r="M76" i="26"/>
  <c r="M102" i="26"/>
  <c r="AT10" i="26" l="1"/>
  <c r="AT117" i="19"/>
  <c r="M222" i="19" s="1"/>
  <c r="N115" i="26" s="1"/>
  <c r="AT15" i="29"/>
  <c r="M205" i="19"/>
  <c r="M75" i="26" s="1"/>
  <c r="M91" i="26"/>
  <c r="M107" i="26" s="1"/>
  <c r="M89" i="26"/>
  <c r="M90" i="26"/>
  <c r="M105" i="26" s="1"/>
  <c r="M93" i="26"/>
  <c r="M82" i="26" l="1"/>
  <c r="M104" i="26" s="1"/>
  <c r="M83" i="26"/>
  <c r="M106" i="26" s="1"/>
  <c r="M81" i="26"/>
  <c r="BA16" i="29"/>
  <c r="BM17" i="29" s="1"/>
  <c r="BM23" i="29" s="1"/>
  <c r="AT16" i="29"/>
  <c r="BF17" i="29" s="1"/>
  <c r="BF23" i="29" s="1"/>
  <c r="BE16" i="29"/>
  <c r="BQ17" i="29" s="1"/>
  <c r="BQ23" i="29" s="1"/>
  <c r="AW16" i="29"/>
  <c r="BI17" i="29" s="1"/>
  <c r="BI23" i="29" s="1"/>
  <c r="AY16" i="29"/>
  <c r="BK17" i="29" s="1"/>
  <c r="BK23" i="29" s="1"/>
  <c r="AZ16" i="29"/>
  <c r="BL17" i="29" s="1"/>
  <c r="BL23" i="29" s="1"/>
  <c r="BC16" i="29"/>
  <c r="BO17" i="29" s="1"/>
  <c r="BO23" i="29" s="1"/>
  <c r="AU16" i="29"/>
  <c r="BG17" i="29" s="1"/>
  <c r="BG23" i="29" s="1"/>
  <c r="AX16" i="29"/>
  <c r="BJ17" i="29" s="1"/>
  <c r="BJ23" i="29" s="1"/>
  <c r="AV16" i="29"/>
  <c r="BH17" i="29" s="1"/>
  <c r="BH23" i="29" s="1"/>
  <c r="BB16" i="29"/>
  <c r="BN17" i="29" s="1"/>
  <c r="BN23" i="29" s="1"/>
  <c r="BD16" i="29"/>
  <c r="BP17" i="29" s="1"/>
  <c r="BP23" i="29" s="1"/>
  <c r="AT36" i="26"/>
  <c r="AT13" i="26"/>
  <c r="AT15" i="26"/>
  <c r="AU9" i="26" s="1"/>
  <c r="AU15" i="26" s="1"/>
  <c r="AV9" i="26" s="1"/>
  <c r="AV15" i="26" s="1"/>
  <c r="AW9" i="26" s="1"/>
  <c r="AW15" i="26" s="1"/>
  <c r="AX9" i="26" s="1"/>
  <c r="AX15" i="26" s="1"/>
  <c r="AY9" i="26" s="1"/>
  <c r="AY15" i="26" s="1"/>
  <c r="AZ9" i="26" s="1"/>
  <c r="AZ15" i="26" s="1"/>
  <c r="BA9" i="26" s="1"/>
  <c r="BA15" i="26" s="1"/>
  <c r="BB9" i="26" s="1"/>
  <c r="BB15" i="26" s="1"/>
  <c r="BC9" i="26" s="1"/>
  <c r="BC15" i="26" s="1"/>
  <c r="BD9" i="26" s="1"/>
  <c r="BD15" i="26" s="1"/>
  <c r="BE9" i="26" s="1"/>
  <c r="BE15" i="26" s="1"/>
  <c r="BF9" i="26" s="1"/>
  <c r="BI37" i="29" l="1"/>
  <c r="BI25" i="29"/>
  <c r="BI55" i="26" s="1"/>
  <c r="BN37" i="29"/>
  <c r="BN25" i="29"/>
  <c r="BN55" i="26" s="1"/>
  <c r="BF25" i="29"/>
  <c r="BF108" i="19"/>
  <c r="BF37" i="29"/>
  <c r="BM25" i="29"/>
  <c r="BM55" i="26" s="1"/>
  <c r="BM37" i="29"/>
  <c r="BQ25" i="29"/>
  <c r="BQ55" i="26" s="1"/>
  <c r="BQ37" i="29"/>
  <c r="BG25" i="29"/>
  <c r="BG55" i="26" s="1"/>
  <c r="BG37" i="29"/>
  <c r="BH25" i="29"/>
  <c r="BH55" i="26" s="1"/>
  <c r="BH37" i="29"/>
  <c r="BO25" i="29"/>
  <c r="BO55" i="26" s="1"/>
  <c r="BO37" i="29"/>
  <c r="BL25" i="29"/>
  <c r="BL55" i="26" s="1"/>
  <c r="BL37" i="29"/>
  <c r="BP25" i="29"/>
  <c r="BP55" i="26" s="1"/>
  <c r="BP37" i="29"/>
  <c r="BJ37" i="29"/>
  <c r="BJ25" i="29"/>
  <c r="BJ55" i="26" s="1"/>
  <c r="AT42" i="26"/>
  <c r="AT14" i="26"/>
  <c r="AT121" i="19"/>
  <c r="BK25" i="29"/>
  <c r="BK55" i="26" s="1"/>
  <c r="BK37" i="29"/>
  <c r="BH40" i="29" l="1"/>
  <c r="BH44" i="29"/>
  <c r="BH42" i="29"/>
  <c r="BH41" i="29"/>
  <c r="BH43" i="29"/>
  <c r="BF44" i="29"/>
  <c r="BF41" i="29"/>
  <c r="BF43" i="29"/>
  <c r="BF42" i="29"/>
  <c r="BF40" i="29"/>
  <c r="BK40" i="29"/>
  <c r="BK41" i="29"/>
  <c r="BK44" i="29"/>
  <c r="BK43" i="29"/>
  <c r="BK42" i="29"/>
  <c r="BF114" i="19"/>
  <c r="N213" i="19"/>
  <c r="BG41" i="29"/>
  <c r="BG44" i="29"/>
  <c r="BG42" i="29"/>
  <c r="BG40" i="29"/>
  <c r="BG43" i="29"/>
  <c r="BL44" i="29"/>
  <c r="BL41" i="29"/>
  <c r="BL40" i="29"/>
  <c r="BL42" i="29"/>
  <c r="BL43" i="29"/>
  <c r="AT122" i="19"/>
  <c r="M226" i="19"/>
  <c r="BP44" i="29"/>
  <c r="BP40" i="29"/>
  <c r="BP42" i="29"/>
  <c r="BP41" i="29"/>
  <c r="BP43" i="29"/>
  <c r="BQ41" i="29"/>
  <c r="BQ44" i="29"/>
  <c r="BQ43" i="29"/>
  <c r="BQ42" i="29"/>
  <c r="BQ40" i="29"/>
  <c r="BN43" i="29"/>
  <c r="BN40" i="29"/>
  <c r="BN41" i="29"/>
  <c r="BN44" i="29"/>
  <c r="BN42" i="29"/>
  <c r="M103" i="26"/>
  <c r="BO43" i="29"/>
  <c r="BO40" i="29"/>
  <c r="BO41" i="29"/>
  <c r="BO42" i="29"/>
  <c r="BO44" i="29"/>
  <c r="BJ41" i="29"/>
  <c r="BJ44" i="29"/>
  <c r="BJ40" i="29"/>
  <c r="BJ43" i="29"/>
  <c r="BJ42" i="29"/>
  <c r="BM42" i="29"/>
  <c r="BM41" i="29"/>
  <c r="BM43" i="29"/>
  <c r="BM40" i="29"/>
  <c r="BM44" i="29"/>
  <c r="BI42" i="29"/>
  <c r="BI40" i="29"/>
  <c r="BI43" i="29"/>
  <c r="BI41" i="29"/>
  <c r="BI44" i="29"/>
  <c r="BN84" i="29" l="1"/>
  <c r="CX55" i="29"/>
  <c r="BN47" i="29"/>
  <c r="CS58" i="29"/>
  <c r="BI87" i="29"/>
  <c r="BI50" i="29"/>
  <c r="BJ86" i="29"/>
  <c r="CT57" i="29"/>
  <c r="BJ49" i="29"/>
  <c r="BO84" i="29"/>
  <c r="CY55" i="29"/>
  <c r="BO47" i="29"/>
  <c r="CX58" i="29"/>
  <c r="BN87" i="29"/>
  <c r="BN50" i="29"/>
  <c r="BP86" i="29"/>
  <c r="CZ57" i="29"/>
  <c r="BP49" i="29"/>
  <c r="BL85" i="29"/>
  <c r="CV56" i="29"/>
  <c r="BL48" i="29"/>
  <c r="BF115" i="19"/>
  <c r="N219" i="19"/>
  <c r="CP58" i="29"/>
  <c r="BF87" i="29"/>
  <c r="BF50" i="29"/>
  <c r="BM86" i="29"/>
  <c r="CW57" i="29"/>
  <c r="BM49" i="29"/>
  <c r="CZ56" i="29"/>
  <c r="BP85" i="29"/>
  <c r="BP48" i="29"/>
  <c r="BJ87" i="29"/>
  <c r="CT58" i="29"/>
  <c r="BJ50" i="29"/>
  <c r="CY58" i="29"/>
  <c r="BO87" i="29"/>
  <c r="BO50" i="29"/>
  <c r="BQ84" i="29"/>
  <c r="BQ89" i="29" s="1"/>
  <c r="BQ91" i="29" s="1"/>
  <c r="DA55" i="29"/>
  <c r="BQ47" i="29"/>
  <c r="CZ55" i="29"/>
  <c r="BP84" i="29"/>
  <c r="BP47" i="29"/>
  <c r="CV59" i="29"/>
  <c r="BL88" i="29"/>
  <c r="BL51" i="29"/>
  <c r="BK86" i="29"/>
  <c r="CU57" i="29"/>
  <c r="BK49" i="29"/>
  <c r="CP56" i="29"/>
  <c r="BF85" i="29"/>
  <c r="BF48" i="29"/>
  <c r="BQ86" i="29"/>
  <c r="DA57" i="29"/>
  <c r="BQ49" i="29"/>
  <c r="BP88" i="29"/>
  <c r="CZ59" i="29"/>
  <c r="BP51" i="29"/>
  <c r="CQ58" i="29"/>
  <c r="BG87" i="29"/>
  <c r="BG50" i="29"/>
  <c r="BK87" i="29"/>
  <c r="CU58" i="29"/>
  <c r="BK50" i="29"/>
  <c r="CP59" i="29"/>
  <c r="BF88" i="29"/>
  <c r="BF51" i="29"/>
  <c r="CQ55" i="29"/>
  <c r="BG84" i="29"/>
  <c r="BG47" i="29"/>
  <c r="CU59" i="29"/>
  <c r="BK88" i="29"/>
  <c r="BK51" i="29"/>
  <c r="CR58" i="29"/>
  <c r="BH87" i="29"/>
  <c r="BH50" i="29"/>
  <c r="CS56" i="29"/>
  <c r="BI85" i="29"/>
  <c r="BI48" i="29"/>
  <c r="CV55" i="29"/>
  <c r="BL84" i="29"/>
  <c r="BL47" i="29"/>
  <c r="BI86" i="29"/>
  <c r="CS57" i="29"/>
  <c r="BI49" i="29"/>
  <c r="BM88" i="29"/>
  <c r="CW59" i="29"/>
  <c r="BM51" i="29"/>
  <c r="BQ87" i="29"/>
  <c r="DA58" i="29"/>
  <c r="BQ50" i="29"/>
  <c r="CW55" i="29"/>
  <c r="BM84" i="29"/>
  <c r="BM47" i="29"/>
  <c r="BJ85" i="29"/>
  <c r="CT56" i="29"/>
  <c r="BJ48" i="29"/>
  <c r="CX57" i="29"/>
  <c r="BN86" i="29"/>
  <c r="BN49" i="29"/>
  <c r="BQ88" i="29"/>
  <c r="DA59" i="29"/>
  <c r="BQ51" i="29"/>
  <c r="M227" i="19"/>
  <c r="AT125" i="19"/>
  <c r="CQ57" i="29"/>
  <c r="BG86" i="29"/>
  <c r="BG49" i="29"/>
  <c r="BK85" i="29"/>
  <c r="CU56" i="29"/>
  <c r="BK48" i="29"/>
  <c r="BH85" i="29"/>
  <c r="CR56" i="29"/>
  <c r="BH48" i="29"/>
  <c r="CY56" i="29"/>
  <c r="BO85" i="29"/>
  <c r="BO48" i="29"/>
  <c r="CS55" i="29"/>
  <c r="BI84" i="29"/>
  <c r="BI47" i="29"/>
  <c r="BJ84" i="29"/>
  <c r="CT55" i="29"/>
  <c r="BJ47" i="29"/>
  <c r="CT59" i="29"/>
  <c r="BJ88" i="29"/>
  <c r="BJ51" i="29"/>
  <c r="BM87" i="29"/>
  <c r="CW58" i="29"/>
  <c r="BM50" i="29"/>
  <c r="CX59" i="29"/>
  <c r="BN88" i="29"/>
  <c r="BN51" i="29"/>
  <c r="BQ85" i="29"/>
  <c r="DA56" i="29"/>
  <c r="BQ48" i="29"/>
  <c r="BL87" i="29"/>
  <c r="CV58" i="29"/>
  <c r="BL50" i="29"/>
  <c r="CQ59" i="29"/>
  <c r="BG88" i="29"/>
  <c r="BG51" i="29"/>
  <c r="CU55" i="29"/>
  <c r="BK84" i="29"/>
  <c r="BK47" i="29"/>
  <c r="BH86" i="29"/>
  <c r="CR57" i="29"/>
  <c r="BH49" i="29"/>
  <c r="BO88" i="29"/>
  <c r="CY59" i="29"/>
  <c r="BO51" i="29"/>
  <c r="CS59" i="29"/>
  <c r="BI88" i="29"/>
  <c r="BI51" i="29"/>
  <c r="CW56" i="29"/>
  <c r="BM85" i="29"/>
  <c r="BM48" i="29"/>
  <c r="CY57" i="29"/>
  <c r="BO86" i="29"/>
  <c r="BO49" i="29"/>
  <c r="CX56" i="29"/>
  <c r="BN85" i="29"/>
  <c r="BN48" i="29"/>
  <c r="CZ58" i="29"/>
  <c r="BP87" i="29"/>
  <c r="BP50" i="29"/>
  <c r="BL86" i="29"/>
  <c r="CV57" i="29"/>
  <c r="BL49" i="29"/>
  <c r="CQ56" i="29"/>
  <c r="BG85" i="29"/>
  <c r="BG48" i="29"/>
  <c r="CP55" i="29"/>
  <c r="BF84" i="29"/>
  <c r="BF47" i="29"/>
  <c r="CR59" i="29"/>
  <c r="BH88" i="29"/>
  <c r="BH51" i="29"/>
  <c r="CP57" i="29"/>
  <c r="BF86" i="29"/>
  <c r="BF49" i="29"/>
  <c r="BH84" i="29"/>
  <c r="CR55" i="29"/>
  <c r="BH47" i="29"/>
  <c r="BL10" i="17" l="1"/>
  <c r="BL64" i="29"/>
  <c r="BK10" i="18"/>
  <c r="BK14" i="18" s="1"/>
  <c r="BK10" i="15"/>
  <c r="BK14" i="15" s="1"/>
  <c r="BK52" i="29"/>
  <c r="BK48" i="19" s="1"/>
  <c r="BK51" i="19" s="1"/>
  <c r="BK56" i="19" s="1"/>
  <c r="BK10" i="16"/>
  <c r="BK14" i="16" s="1"/>
  <c r="BK62" i="29"/>
  <c r="BK10" i="21"/>
  <c r="BK14" i="21" s="1"/>
  <c r="BI62" i="29"/>
  <c r="BI10" i="16"/>
  <c r="BI14" i="16" s="1"/>
  <c r="BI10" i="18"/>
  <c r="BI14" i="18" s="1"/>
  <c r="BI10" i="21"/>
  <c r="BI14" i="21" s="1"/>
  <c r="BI10" i="15"/>
  <c r="BI14" i="15" s="1"/>
  <c r="BI52" i="29"/>
  <c r="BI48" i="19" s="1"/>
  <c r="BI51" i="19" s="1"/>
  <c r="BI56" i="19" s="1"/>
  <c r="BH10" i="21"/>
  <c r="BH14" i="21" s="1"/>
  <c r="BH10" i="16"/>
  <c r="BH14" i="16" s="1"/>
  <c r="BH10" i="15"/>
  <c r="BH14" i="15" s="1"/>
  <c r="BH52" i="29"/>
  <c r="BH48" i="19" s="1"/>
  <c r="BH51" i="19" s="1"/>
  <c r="BH56" i="19" s="1"/>
  <c r="BH10" i="18"/>
  <c r="BH14" i="18" s="1"/>
  <c r="BH62" i="29"/>
  <c r="BO10" i="17"/>
  <c r="BO64" i="29"/>
  <c r="BK89" i="29"/>
  <c r="BK91" i="29" s="1"/>
  <c r="BQ11" i="21"/>
  <c r="BQ15" i="21" s="1"/>
  <c r="BQ11" i="16"/>
  <c r="BQ15" i="16" s="1"/>
  <c r="BQ11" i="18"/>
  <c r="BQ15" i="18" s="1"/>
  <c r="BQ63" i="29"/>
  <c r="BQ11" i="15"/>
  <c r="BQ15" i="15" s="1"/>
  <c r="BI89" i="29"/>
  <c r="BI91" i="29" s="1"/>
  <c r="BK11" i="15"/>
  <c r="BK15" i="15" s="1"/>
  <c r="BK11" i="16"/>
  <c r="BK15" i="16" s="1"/>
  <c r="BK11" i="21"/>
  <c r="BK15" i="21" s="1"/>
  <c r="BK11" i="18"/>
  <c r="BK15" i="18" s="1"/>
  <c r="BK63" i="29"/>
  <c r="BQ10" i="22"/>
  <c r="BQ66" i="29"/>
  <c r="BI11" i="16"/>
  <c r="BI15" i="16" s="1"/>
  <c r="BI11" i="18"/>
  <c r="BI15" i="18" s="1"/>
  <c r="BI63" i="29"/>
  <c r="BI11" i="15"/>
  <c r="BI15" i="15" s="1"/>
  <c r="BI11" i="21"/>
  <c r="BI15" i="21" s="1"/>
  <c r="BQ64" i="29"/>
  <c r="BQ10" i="17"/>
  <c r="BP11" i="15"/>
  <c r="BP15" i="15" s="1"/>
  <c r="BP63" i="29"/>
  <c r="BP11" i="21"/>
  <c r="BP15" i="21" s="1"/>
  <c r="BP11" i="16"/>
  <c r="BP15" i="16" s="1"/>
  <c r="BP11" i="18"/>
  <c r="BP15" i="18" s="1"/>
  <c r="BN10" i="24"/>
  <c r="BN65" i="29"/>
  <c r="BG10" i="15"/>
  <c r="BG14" i="15" s="1"/>
  <c r="BG10" i="18"/>
  <c r="BG14" i="18" s="1"/>
  <c r="BG10" i="21"/>
  <c r="BG14" i="21" s="1"/>
  <c r="BG10" i="16"/>
  <c r="BG14" i="16" s="1"/>
  <c r="BG62" i="29"/>
  <c r="BG52" i="29"/>
  <c r="BG48" i="19" s="1"/>
  <c r="BG51" i="19" s="1"/>
  <c r="BG56" i="19" s="1"/>
  <c r="BL10" i="22"/>
  <c r="BL66" i="29"/>
  <c r="BG10" i="22"/>
  <c r="BG66" i="29"/>
  <c r="BO11" i="15"/>
  <c r="BO15" i="15" s="1"/>
  <c r="BO11" i="21"/>
  <c r="BO15" i="21" s="1"/>
  <c r="BO63" i="29"/>
  <c r="BO11" i="18"/>
  <c r="BO15" i="18" s="1"/>
  <c r="BO11" i="16"/>
  <c r="BO15" i="16" s="1"/>
  <c r="BM89" i="29"/>
  <c r="BM91" i="29" s="1"/>
  <c r="BI10" i="17"/>
  <c r="BI64" i="29"/>
  <c r="BG89" i="29"/>
  <c r="BG91" i="29" s="1"/>
  <c r="BG65" i="29"/>
  <c r="BG10" i="24"/>
  <c r="BO10" i="24"/>
  <c r="BO65" i="29"/>
  <c r="N220" i="19"/>
  <c r="BF55" i="26"/>
  <c r="BI65" i="29"/>
  <c r="BI10" i="24"/>
  <c r="N172" i="29"/>
  <c r="N187" i="29" s="1"/>
  <c r="BF52" i="29"/>
  <c r="BF10" i="16"/>
  <c r="BF14" i="16" s="1"/>
  <c r="BF10" i="18"/>
  <c r="BF14" i="18" s="1"/>
  <c r="BF10" i="15"/>
  <c r="BF14" i="15" s="1"/>
  <c r="BF62" i="29"/>
  <c r="BF10" i="21"/>
  <c r="BF14" i="21" s="1"/>
  <c r="BH89" i="29"/>
  <c r="BH91" i="29" s="1"/>
  <c r="N174" i="29"/>
  <c r="N189" i="29" s="1"/>
  <c r="BF64" i="29"/>
  <c r="BF10" i="17"/>
  <c r="BM63" i="29"/>
  <c r="BM11" i="15"/>
  <c r="BM15" i="15" s="1"/>
  <c r="BM11" i="16"/>
  <c r="BM15" i="16" s="1"/>
  <c r="BM11" i="18"/>
  <c r="BM15" i="18" s="1"/>
  <c r="BM11" i="21"/>
  <c r="BM15" i="21" s="1"/>
  <c r="BN66" i="29"/>
  <c r="BN10" i="22"/>
  <c r="BG64" i="29"/>
  <c r="BG10" i="17"/>
  <c r="BN64" i="29"/>
  <c r="BN10" i="17"/>
  <c r="BH65" i="29"/>
  <c r="BH10" i="24"/>
  <c r="N173" i="29"/>
  <c r="N188" i="29" s="1"/>
  <c r="BF11" i="15"/>
  <c r="BF15" i="15" s="1"/>
  <c r="BF11" i="18"/>
  <c r="BF15" i="18" s="1"/>
  <c r="BF11" i="16"/>
  <c r="BF15" i="16" s="1"/>
  <c r="BF11" i="21"/>
  <c r="BF15" i="21" s="1"/>
  <c r="BF63" i="29"/>
  <c r="BM10" i="17"/>
  <c r="BM64" i="29"/>
  <c r="BL11" i="21"/>
  <c r="BL15" i="21" s="1"/>
  <c r="BL63" i="29"/>
  <c r="BL11" i="18"/>
  <c r="BL15" i="18" s="1"/>
  <c r="BL11" i="15"/>
  <c r="BL15" i="15" s="1"/>
  <c r="BL11" i="16"/>
  <c r="BL15" i="16" s="1"/>
  <c r="BJ66" i="29"/>
  <c r="BJ10" i="22"/>
  <c r="BM62" i="29"/>
  <c r="BM10" i="15"/>
  <c r="BM14" i="15" s="1"/>
  <c r="BM10" i="18"/>
  <c r="BM14" i="18" s="1"/>
  <c r="BM10" i="16"/>
  <c r="BM14" i="16" s="1"/>
  <c r="BM52" i="29"/>
  <c r="BM48" i="19" s="1"/>
  <c r="BM51" i="19" s="1"/>
  <c r="BM56" i="19" s="1"/>
  <c r="BM10" i="21"/>
  <c r="BM14" i="21" s="1"/>
  <c r="CZ128" i="29"/>
  <c r="BO128" i="29"/>
  <c r="CQ128" i="29"/>
  <c r="BM128" i="29"/>
  <c r="BX128" i="29"/>
  <c r="BZ128" i="29"/>
  <c r="CM128" i="29"/>
  <c r="BI128" i="29"/>
  <c r="CJ128" i="29"/>
  <c r="CT128" i="29"/>
  <c r="CB128" i="29"/>
  <c r="BJ128" i="29"/>
  <c r="CR128" i="29"/>
  <c r="CX128" i="29"/>
  <c r="CD128" i="29"/>
  <c r="BV128" i="29"/>
  <c r="CH128" i="29"/>
  <c r="BF128" i="29"/>
  <c r="BL128" i="29"/>
  <c r="CP128" i="29"/>
  <c r="BU128" i="29"/>
  <c r="CS128" i="29"/>
  <c r="CF128" i="29"/>
  <c r="BN128" i="29"/>
  <c r="BW128" i="29"/>
  <c r="DA128" i="29"/>
  <c r="CC128" i="29"/>
  <c r="BQ128" i="29"/>
  <c r="CI128" i="29"/>
  <c r="CY128" i="29"/>
  <c r="BT128" i="29"/>
  <c r="BP128" i="29"/>
  <c r="CK128" i="29"/>
  <c r="CE128" i="29"/>
  <c r="CU128" i="29"/>
  <c r="CV128" i="29"/>
  <c r="BR128" i="29"/>
  <c r="CA128" i="29"/>
  <c r="BG128" i="29"/>
  <c r="CW128" i="29"/>
  <c r="CO128" i="29"/>
  <c r="CL128" i="29"/>
  <c r="BS128" i="29"/>
  <c r="BK128" i="29"/>
  <c r="CN128" i="29"/>
  <c r="BY128" i="29"/>
  <c r="BH128" i="29"/>
  <c r="CG128" i="29"/>
  <c r="BG11" i="15"/>
  <c r="BG15" i="15" s="1"/>
  <c r="BG11" i="18"/>
  <c r="BG15" i="18" s="1"/>
  <c r="BG11" i="21"/>
  <c r="BG15" i="21" s="1"/>
  <c r="BG11" i="16"/>
  <c r="BG15" i="16" s="1"/>
  <c r="BG63" i="29"/>
  <c r="BH10" i="17"/>
  <c r="BH64" i="29"/>
  <c r="BJ10" i="18"/>
  <c r="BJ14" i="18" s="1"/>
  <c r="BJ10" i="15"/>
  <c r="BJ14" i="15" s="1"/>
  <c r="BJ62" i="29"/>
  <c r="BJ52" i="29"/>
  <c r="BJ48" i="19" s="1"/>
  <c r="BJ51" i="19" s="1"/>
  <c r="BJ56" i="19" s="1"/>
  <c r="BJ10" i="16"/>
  <c r="BJ14" i="16" s="1"/>
  <c r="BJ10" i="21"/>
  <c r="BJ14" i="21" s="1"/>
  <c r="BQ10" i="24"/>
  <c r="BQ65" i="29"/>
  <c r="N176" i="29"/>
  <c r="N191" i="29" s="1"/>
  <c r="BF66" i="29"/>
  <c r="BF10" i="22"/>
  <c r="BZ127" i="29"/>
  <c r="CL127" i="29"/>
  <c r="BK127" i="29"/>
  <c r="CT127" i="29"/>
  <c r="CZ127" i="29"/>
  <c r="BU127" i="29"/>
  <c r="BH127" i="29"/>
  <c r="CO127" i="29"/>
  <c r="BP127" i="29"/>
  <c r="CE127" i="29"/>
  <c r="BO127" i="29"/>
  <c r="BX127" i="29"/>
  <c r="CC127" i="29"/>
  <c r="CN127" i="29"/>
  <c r="CA127" i="29"/>
  <c r="CF127" i="29"/>
  <c r="BN127" i="29"/>
  <c r="BS127" i="29"/>
  <c r="CU127" i="29"/>
  <c r="BY127" i="29"/>
  <c r="BL127" i="29"/>
  <c r="CW127" i="29"/>
  <c r="BM127" i="29"/>
  <c r="BW127" i="29"/>
  <c r="BG127" i="29"/>
  <c r="CR127" i="29"/>
  <c r="CK127" i="29"/>
  <c r="CP127" i="29"/>
  <c r="CG127" i="29"/>
  <c r="BJ127" i="29"/>
  <c r="CS127" i="29"/>
  <c r="BV127" i="29"/>
  <c r="CQ127" i="29"/>
  <c r="CB127" i="29"/>
  <c r="DA127" i="29"/>
  <c r="CX127" i="29"/>
  <c r="CI127" i="29"/>
  <c r="BQ127" i="29"/>
  <c r="CY127" i="29"/>
  <c r="BR127" i="29"/>
  <c r="BF127" i="29"/>
  <c r="CJ127" i="29"/>
  <c r="CM127" i="29"/>
  <c r="CV127" i="29"/>
  <c r="CH127" i="29"/>
  <c r="CD127" i="29"/>
  <c r="BT127" i="29"/>
  <c r="BI127" i="29"/>
  <c r="BP10" i="15"/>
  <c r="BP14" i="15" s="1"/>
  <c r="BP10" i="21"/>
  <c r="BP14" i="21" s="1"/>
  <c r="BP62" i="29"/>
  <c r="BP52" i="29"/>
  <c r="BP48" i="19" s="1"/>
  <c r="BP51" i="19" s="1"/>
  <c r="BP56" i="19" s="1"/>
  <c r="BP10" i="18"/>
  <c r="BP14" i="18" s="1"/>
  <c r="BP10" i="16"/>
  <c r="BP14" i="16" s="1"/>
  <c r="BO10" i="18"/>
  <c r="BO14" i="18" s="1"/>
  <c r="BO10" i="16"/>
  <c r="BO14" i="16" s="1"/>
  <c r="BO10" i="15"/>
  <c r="BO14" i="15" s="1"/>
  <c r="BO62" i="29"/>
  <c r="BO52" i="29"/>
  <c r="BO48" i="19" s="1"/>
  <c r="BO51" i="19" s="1"/>
  <c r="BO56" i="19" s="1"/>
  <c r="BO10" i="21"/>
  <c r="BO14" i="21" s="1"/>
  <c r="BO66" i="29"/>
  <c r="BO10" i="22"/>
  <c r="BP10" i="24"/>
  <c r="BP65" i="29"/>
  <c r="BN63" i="29"/>
  <c r="BN11" i="15"/>
  <c r="BN15" i="15" s="1"/>
  <c r="BN11" i="21"/>
  <c r="BN15" i="21" s="1"/>
  <c r="BN11" i="16"/>
  <c r="BN15" i="16" s="1"/>
  <c r="BN11" i="18"/>
  <c r="BN15" i="18" s="1"/>
  <c r="BL65" i="29"/>
  <c r="BL10" i="24"/>
  <c r="BH11" i="18"/>
  <c r="BH15" i="18" s="1"/>
  <c r="BH63" i="29"/>
  <c r="BH11" i="21"/>
  <c r="BH15" i="21" s="1"/>
  <c r="BH11" i="15"/>
  <c r="BH15" i="15" s="1"/>
  <c r="BH11" i="16"/>
  <c r="BH15" i="16" s="1"/>
  <c r="BL10" i="16"/>
  <c r="BL14" i="16" s="1"/>
  <c r="BL62" i="29"/>
  <c r="BL10" i="18"/>
  <c r="BL14" i="18" s="1"/>
  <c r="BL10" i="15"/>
  <c r="BL14" i="15" s="1"/>
  <c r="BL10" i="21"/>
  <c r="BL14" i="21" s="1"/>
  <c r="BL52" i="29"/>
  <c r="BL48" i="19" s="1"/>
  <c r="BL51" i="19" s="1"/>
  <c r="BL56" i="19" s="1"/>
  <c r="CC130" i="29"/>
  <c r="BF130" i="29"/>
  <c r="CD130" i="29"/>
  <c r="BL130" i="29"/>
  <c r="CG130" i="29"/>
  <c r="BR130" i="29"/>
  <c r="DA130" i="29"/>
  <c r="BZ130" i="29"/>
  <c r="BG130" i="29"/>
  <c r="BW130" i="29"/>
  <c r="CN130" i="29"/>
  <c r="CL130" i="29"/>
  <c r="CU130" i="29"/>
  <c r="CE130" i="29"/>
  <c r="CY130" i="29"/>
  <c r="CO130" i="29"/>
  <c r="BJ130" i="29"/>
  <c r="CR130" i="29"/>
  <c r="BV130" i="29"/>
  <c r="BK130" i="29"/>
  <c r="CB130" i="29"/>
  <c r="BO130" i="29"/>
  <c r="CV130" i="29"/>
  <c r="CA130" i="29"/>
  <c r="BP130" i="29"/>
  <c r="CQ130" i="29"/>
  <c r="CX130" i="29"/>
  <c r="BS130" i="29"/>
  <c r="BI130" i="29"/>
  <c r="CZ130" i="29"/>
  <c r="BH130" i="29"/>
  <c r="CI130" i="29"/>
  <c r="CP130" i="29"/>
  <c r="BY130" i="29"/>
  <c r="CW130" i="29"/>
  <c r="BU130" i="29"/>
  <c r="CM130" i="29"/>
  <c r="BM130" i="29"/>
  <c r="CT130" i="29"/>
  <c r="BN130" i="29"/>
  <c r="BQ130" i="29"/>
  <c r="BT130" i="29"/>
  <c r="CH130" i="29"/>
  <c r="CJ130" i="29"/>
  <c r="CS130" i="29"/>
  <c r="CF130" i="29"/>
  <c r="CK130" i="29"/>
  <c r="BX130" i="29"/>
  <c r="BP10" i="22"/>
  <c r="BP66" i="29"/>
  <c r="BP89" i="29"/>
  <c r="BP91" i="29" s="1"/>
  <c r="BJ10" i="24"/>
  <c r="BJ65" i="29"/>
  <c r="BN10" i="15"/>
  <c r="BN14" i="15" s="1"/>
  <c r="BN10" i="21"/>
  <c r="BN14" i="21" s="1"/>
  <c r="BN10" i="16"/>
  <c r="BN14" i="16" s="1"/>
  <c r="BN52" i="29"/>
  <c r="BN48" i="19" s="1"/>
  <c r="BN51" i="19" s="1"/>
  <c r="BN56" i="19" s="1"/>
  <c r="BN10" i="18"/>
  <c r="BN14" i="18" s="1"/>
  <c r="BN62" i="29"/>
  <c r="CZ126" i="29"/>
  <c r="CR126" i="29"/>
  <c r="CL126" i="29"/>
  <c r="CS126" i="29"/>
  <c r="CW126" i="29"/>
  <c r="BN126" i="29"/>
  <c r="BM126" i="29"/>
  <c r="CP126" i="29"/>
  <c r="BJ126" i="29"/>
  <c r="BL126" i="29"/>
  <c r="CH126" i="29"/>
  <c r="BO126" i="29"/>
  <c r="BV126" i="29"/>
  <c r="BR126" i="29"/>
  <c r="BP126" i="29"/>
  <c r="DA126" i="29"/>
  <c r="CU126" i="29"/>
  <c r="CK126" i="29"/>
  <c r="BU126" i="29"/>
  <c r="BF126" i="29"/>
  <c r="CJ126" i="29"/>
  <c r="CT126" i="29"/>
  <c r="BF89" i="29"/>
  <c r="BY126" i="29"/>
  <c r="BH126" i="29"/>
  <c r="CN126" i="29"/>
  <c r="CC126" i="29"/>
  <c r="CB126" i="29"/>
  <c r="CD126" i="29"/>
  <c r="CY126" i="29"/>
  <c r="CG126" i="29"/>
  <c r="BG126" i="29"/>
  <c r="CO126" i="29"/>
  <c r="CE126" i="29"/>
  <c r="CI126" i="29"/>
  <c r="CM126" i="29"/>
  <c r="CQ126" i="29"/>
  <c r="BT126" i="29"/>
  <c r="BZ126" i="29"/>
  <c r="BK126" i="29"/>
  <c r="CF126" i="29"/>
  <c r="BQ126" i="29"/>
  <c r="CV126" i="29"/>
  <c r="CX126" i="29"/>
  <c r="BX126" i="29"/>
  <c r="CA126" i="29"/>
  <c r="BW126" i="29"/>
  <c r="BI126" i="29"/>
  <c r="BS126" i="29"/>
  <c r="BH10" i="22"/>
  <c r="BH66" i="29"/>
  <c r="BI10" i="22"/>
  <c r="BI66" i="29"/>
  <c r="BM10" i="24"/>
  <c r="BM65" i="29"/>
  <c r="BJ89" i="29"/>
  <c r="BJ91" i="29" s="1"/>
  <c r="M230" i="19"/>
  <c r="AT127" i="19"/>
  <c r="BJ11" i="15"/>
  <c r="BJ15" i="15" s="1"/>
  <c r="BJ11" i="18"/>
  <c r="BJ15" i="18" s="1"/>
  <c r="BJ11" i="16"/>
  <c r="BJ15" i="16" s="1"/>
  <c r="BJ11" i="21"/>
  <c r="BJ15" i="21" s="1"/>
  <c r="BJ63" i="29"/>
  <c r="BL89" i="29"/>
  <c r="BL91" i="29" s="1"/>
  <c r="BK10" i="22"/>
  <c r="BK66" i="29"/>
  <c r="BK64" i="29"/>
  <c r="BK10" i="17"/>
  <c r="N175" i="29"/>
  <c r="N190" i="29" s="1"/>
  <c r="BF10" i="24"/>
  <c r="BF65" i="29"/>
  <c r="BP10" i="17"/>
  <c r="BP64" i="29"/>
  <c r="BO89" i="29"/>
  <c r="BO91" i="29" s="1"/>
  <c r="BM66" i="29"/>
  <c r="BM10" i="22"/>
  <c r="BK65" i="29"/>
  <c r="BK10" i="24"/>
  <c r="BQ62" i="29"/>
  <c r="BQ10" i="15"/>
  <c r="BQ14" i="15" s="1"/>
  <c r="BQ10" i="18"/>
  <c r="BQ14" i="18" s="1"/>
  <c r="BQ52" i="29"/>
  <c r="BQ48" i="19" s="1"/>
  <c r="BQ51" i="19" s="1"/>
  <c r="BQ56" i="19" s="1"/>
  <c r="BQ10" i="16"/>
  <c r="BQ14" i="16" s="1"/>
  <c r="BQ10" i="21"/>
  <c r="BQ14" i="21" s="1"/>
  <c r="CG129" i="29"/>
  <c r="CW129" i="29"/>
  <c r="BN129" i="29"/>
  <c r="BP129" i="29"/>
  <c r="BF129" i="29"/>
  <c r="CZ129" i="29"/>
  <c r="BJ129" i="29"/>
  <c r="BW129" i="29"/>
  <c r="CA129" i="29"/>
  <c r="CK129" i="29"/>
  <c r="BQ129" i="29"/>
  <c r="CD129" i="29"/>
  <c r="CV129" i="29"/>
  <c r="CJ129" i="29"/>
  <c r="CY129" i="29"/>
  <c r="BU129" i="29"/>
  <c r="BI129" i="29"/>
  <c r="CE129" i="29"/>
  <c r="DA129" i="29"/>
  <c r="BM129" i="29"/>
  <c r="CF129" i="29"/>
  <c r="CI129" i="29"/>
  <c r="CQ129" i="29"/>
  <c r="CO129" i="29"/>
  <c r="CC129" i="29"/>
  <c r="BL129" i="29"/>
  <c r="BY129" i="29"/>
  <c r="CU129" i="29"/>
  <c r="BH129" i="29"/>
  <c r="BX129" i="29"/>
  <c r="BG129" i="29"/>
  <c r="BZ129" i="29"/>
  <c r="CX129" i="29"/>
  <c r="BT129" i="29"/>
  <c r="CH129" i="29"/>
  <c r="CN129" i="29"/>
  <c r="CR129" i="29"/>
  <c r="CT129" i="29"/>
  <c r="BS129" i="29"/>
  <c r="BK129" i="29"/>
  <c r="BR129" i="29"/>
  <c r="BV129" i="29"/>
  <c r="CM129" i="29"/>
  <c r="BO129" i="29"/>
  <c r="CP129" i="29"/>
  <c r="CS129" i="29"/>
  <c r="CL129" i="29"/>
  <c r="CB129" i="29"/>
  <c r="BJ10" i="17"/>
  <c r="BJ64" i="29"/>
  <c r="BN89" i="29"/>
  <c r="BN91" i="29" s="1"/>
  <c r="BQ67" i="29" l="1"/>
  <c r="BF91" i="29"/>
  <c r="BN57" i="18"/>
  <c r="BN28" i="18"/>
  <c r="BN31" i="18" s="1"/>
  <c r="BF162" i="29"/>
  <c r="BH29" i="16"/>
  <c r="BH32" i="16" s="1"/>
  <c r="BH58" i="16"/>
  <c r="BN29" i="16"/>
  <c r="BN32" i="16" s="1"/>
  <c r="BN58" i="16"/>
  <c r="BO28" i="21"/>
  <c r="BO31" i="21" s="1"/>
  <c r="BO57" i="21"/>
  <c r="BQ20" i="24"/>
  <c r="BQ22" i="24" s="1"/>
  <c r="BQ28" i="24" s="1"/>
  <c r="BQ67" i="24" s="1"/>
  <c r="BQ68" i="24" s="1"/>
  <c r="BQ70" i="24" s="1"/>
  <c r="BQ75" i="24" s="1"/>
  <c r="BQ16" i="19" s="1"/>
  <c r="BQ43" i="24"/>
  <c r="BQ45" i="24" s="1"/>
  <c r="BH20" i="17"/>
  <c r="BH22" i="17" s="1"/>
  <c r="BH28" i="17" s="1"/>
  <c r="BH59" i="17" s="1"/>
  <c r="BH60" i="17" s="1"/>
  <c r="BH62" i="17" s="1"/>
  <c r="BH67" i="17" s="1"/>
  <c r="BH15" i="19" s="1"/>
  <c r="BH34" i="19" s="1"/>
  <c r="BH43" i="17"/>
  <c r="BH45" i="17" s="1"/>
  <c r="BM28" i="16"/>
  <c r="BM31" i="16" s="1"/>
  <c r="BM57" i="16"/>
  <c r="BL58" i="18"/>
  <c r="BL29" i="18"/>
  <c r="BL32" i="18" s="1"/>
  <c r="BF29" i="18"/>
  <c r="BF32" i="18" s="1"/>
  <c r="BF58" i="18"/>
  <c r="BF20" i="17"/>
  <c r="BF22" i="17" s="1"/>
  <c r="BF28" i="17" s="1"/>
  <c r="BF59" i="17" s="1"/>
  <c r="BF60" i="17" s="1"/>
  <c r="BF62" i="17" s="1"/>
  <c r="BF43" i="17"/>
  <c r="BF45" i="17" s="1"/>
  <c r="BF28" i="16"/>
  <c r="BF31" i="16" s="1"/>
  <c r="BF57" i="16"/>
  <c r="BO43" i="24"/>
  <c r="BO45" i="24" s="1"/>
  <c r="BO20" i="24"/>
  <c r="BO22" i="24" s="1"/>
  <c r="BO28" i="24" s="1"/>
  <c r="BO67" i="24" s="1"/>
  <c r="BO68" i="24" s="1"/>
  <c r="BO70" i="24" s="1"/>
  <c r="BO75" i="24" s="1"/>
  <c r="BO16" i="19" s="1"/>
  <c r="BO35" i="19" s="1"/>
  <c r="BO29" i="18"/>
  <c r="BO32" i="18" s="1"/>
  <c r="BO58" i="18"/>
  <c r="BP29" i="18"/>
  <c r="BP32" i="18" s="1"/>
  <c r="BP58" i="18"/>
  <c r="BI29" i="15"/>
  <c r="BI32" i="15" s="1"/>
  <c r="BI59" i="15"/>
  <c r="BK29" i="21"/>
  <c r="BK32" i="21" s="1"/>
  <c r="BK58" i="21"/>
  <c r="BQ29" i="21"/>
  <c r="BQ32" i="21" s="1"/>
  <c r="BQ58" i="21"/>
  <c r="BH28" i="16"/>
  <c r="BH31" i="16" s="1"/>
  <c r="BH39" i="16" s="1"/>
  <c r="BH75" i="16" s="1"/>
  <c r="BH76" i="16" s="1"/>
  <c r="BH78" i="16" s="1"/>
  <c r="BH83" i="16" s="1"/>
  <c r="BH12" i="19" s="1"/>
  <c r="BH31" i="19" s="1"/>
  <c r="BH57" i="16"/>
  <c r="BH60" i="16" s="1"/>
  <c r="BK28" i="21"/>
  <c r="BK31" i="21" s="1"/>
  <c r="BK57" i="21"/>
  <c r="BK20" i="24"/>
  <c r="BK22" i="24" s="1"/>
  <c r="BK28" i="24" s="1"/>
  <c r="BK67" i="24" s="1"/>
  <c r="BK68" i="24" s="1"/>
  <c r="BK70" i="24" s="1"/>
  <c r="BK75" i="24" s="1"/>
  <c r="BK16" i="19" s="1"/>
  <c r="BK43" i="24"/>
  <c r="BK45" i="24" s="1"/>
  <c r="BF20" i="24"/>
  <c r="BF22" i="24" s="1"/>
  <c r="BF28" i="24" s="1"/>
  <c r="BF67" i="24" s="1"/>
  <c r="BF68" i="24" s="1"/>
  <c r="BF70" i="24" s="1"/>
  <c r="BF43" i="24"/>
  <c r="BF45" i="24" s="1"/>
  <c r="BJ29" i="21"/>
  <c r="BJ32" i="21" s="1"/>
  <c r="BJ58" i="21"/>
  <c r="BM20" i="24"/>
  <c r="BM22" i="24" s="1"/>
  <c r="BM28" i="24" s="1"/>
  <c r="BM67" i="24" s="1"/>
  <c r="BM68" i="24" s="1"/>
  <c r="BM70" i="24" s="1"/>
  <c r="BM75" i="24" s="1"/>
  <c r="BM16" i="19" s="1"/>
  <c r="BM35" i="19" s="1"/>
  <c r="BM43" i="24"/>
  <c r="BM45" i="24" s="1"/>
  <c r="BP20" i="22"/>
  <c r="BP22" i="22" s="1"/>
  <c r="BP28" i="22" s="1"/>
  <c r="BP60" i="22" s="1"/>
  <c r="BP61" i="22" s="1"/>
  <c r="BP63" i="22" s="1"/>
  <c r="BP68" i="22" s="1"/>
  <c r="BP17" i="19" s="1"/>
  <c r="BP43" i="22"/>
  <c r="BP45" i="22" s="1"/>
  <c r="BQ162" i="29"/>
  <c r="BP162" i="29"/>
  <c r="BJ162" i="29"/>
  <c r="BG162" i="29"/>
  <c r="BH29" i="15"/>
  <c r="BH32" i="15" s="1"/>
  <c r="BH59" i="15"/>
  <c r="BN29" i="21"/>
  <c r="BN32" i="21" s="1"/>
  <c r="BN58" i="21"/>
  <c r="BP67" i="29"/>
  <c r="BJ57" i="21"/>
  <c r="BJ60" i="21" s="1"/>
  <c r="BJ28" i="21"/>
  <c r="BJ31" i="21" s="1"/>
  <c r="BJ39" i="21" s="1"/>
  <c r="BJ76" i="21" s="1"/>
  <c r="BJ77" i="21" s="1"/>
  <c r="BJ79" i="21" s="1"/>
  <c r="BJ84" i="21" s="1"/>
  <c r="BJ14" i="19" s="1"/>
  <c r="BJ33" i="19" s="1"/>
  <c r="BM28" i="18"/>
  <c r="BM31" i="18" s="1"/>
  <c r="BM57" i="18"/>
  <c r="BF29" i="15"/>
  <c r="BF32" i="15" s="1"/>
  <c r="BF59" i="15"/>
  <c r="BN43" i="22"/>
  <c r="BN45" i="22" s="1"/>
  <c r="BN20" i="22"/>
  <c r="BN22" i="22" s="1"/>
  <c r="BN28" i="22" s="1"/>
  <c r="BN60" i="22" s="1"/>
  <c r="BN61" i="22" s="1"/>
  <c r="BN63" i="22" s="1"/>
  <c r="BN68" i="22" s="1"/>
  <c r="BN17" i="19" s="1"/>
  <c r="BN36" i="19" s="1"/>
  <c r="BF48" i="19"/>
  <c r="BF51" i="19" s="1"/>
  <c r="N177" i="29"/>
  <c r="BG20" i="24"/>
  <c r="BG22" i="24" s="1"/>
  <c r="BG28" i="24" s="1"/>
  <c r="BG67" i="24" s="1"/>
  <c r="BG68" i="24" s="1"/>
  <c r="BG70" i="24" s="1"/>
  <c r="BG75" i="24" s="1"/>
  <c r="BG16" i="19" s="1"/>
  <c r="BG43" i="24"/>
  <c r="BG45" i="24" s="1"/>
  <c r="BG67" i="29"/>
  <c r="BP29" i="16"/>
  <c r="BP32" i="16" s="1"/>
  <c r="BP58" i="16"/>
  <c r="BK58" i="16"/>
  <c r="BK29" i="16"/>
  <c r="BK32" i="16" s="1"/>
  <c r="BH28" i="21"/>
  <c r="BH31" i="21" s="1"/>
  <c r="BH57" i="21"/>
  <c r="BK67" i="29"/>
  <c r="BQ28" i="18"/>
  <c r="BQ31" i="18" s="1"/>
  <c r="BQ57" i="18"/>
  <c r="BJ29" i="16"/>
  <c r="BJ32" i="16" s="1"/>
  <c r="BJ58" i="16"/>
  <c r="BN28" i="16"/>
  <c r="BN31" i="16" s="1"/>
  <c r="BN57" i="16"/>
  <c r="BN60" i="16" s="1"/>
  <c r="BN162" i="29"/>
  <c r="BH29" i="21"/>
  <c r="BH32" i="21" s="1"/>
  <c r="BH58" i="21"/>
  <c r="BN29" i="15"/>
  <c r="BN32" i="15" s="1"/>
  <c r="BN59" i="15"/>
  <c r="BO67" i="29"/>
  <c r="BP28" i="21"/>
  <c r="BP31" i="21" s="1"/>
  <c r="BP57" i="21"/>
  <c r="BP60" i="21" s="1"/>
  <c r="BJ28" i="16"/>
  <c r="BJ31" i="16" s="1"/>
  <c r="BJ39" i="16" s="1"/>
  <c r="BJ75" i="16" s="1"/>
  <c r="BJ76" i="16" s="1"/>
  <c r="BJ78" i="16" s="1"/>
  <c r="BJ83" i="16" s="1"/>
  <c r="BJ12" i="19" s="1"/>
  <c r="BJ31" i="19" s="1"/>
  <c r="BJ57" i="16"/>
  <c r="BG58" i="16"/>
  <c r="BG29" i="16"/>
  <c r="BG32" i="16" s="1"/>
  <c r="BM58" i="15"/>
  <c r="BM28" i="15"/>
  <c r="BM31" i="15" s="1"/>
  <c r="BL58" i="21"/>
  <c r="BL29" i="21"/>
  <c r="BL32" i="21" s="1"/>
  <c r="N192" i="29"/>
  <c r="I57" i="3" s="1"/>
  <c r="K57" i="3" s="1"/>
  <c r="BO29" i="21"/>
  <c r="BO32" i="21" s="1"/>
  <c r="BO58" i="21"/>
  <c r="BG28" i="16"/>
  <c r="BG31" i="16" s="1"/>
  <c r="BG39" i="16" s="1"/>
  <c r="BG75" i="16" s="1"/>
  <c r="BG76" i="16" s="1"/>
  <c r="BG78" i="16" s="1"/>
  <c r="BG83" i="16" s="1"/>
  <c r="BG12" i="19" s="1"/>
  <c r="BG31" i="19" s="1"/>
  <c r="BG57" i="16"/>
  <c r="BG60" i="16" s="1"/>
  <c r="BP29" i="21"/>
  <c r="BP32" i="21" s="1"/>
  <c r="BP58" i="21"/>
  <c r="BI29" i="18"/>
  <c r="BI32" i="18" s="1"/>
  <c r="BI58" i="18"/>
  <c r="BK59" i="15"/>
  <c r="BK29" i="15"/>
  <c r="BK32" i="15" s="1"/>
  <c r="BK28" i="16"/>
  <c r="BK31" i="16" s="1"/>
  <c r="BK57" i="16"/>
  <c r="BQ28" i="21"/>
  <c r="BQ31" i="21" s="1"/>
  <c r="BQ39" i="21" s="1"/>
  <c r="BQ76" i="21" s="1"/>
  <c r="BQ77" i="21" s="1"/>
  <c r="BQ79" i="21" s="1"/>
  <c r="BQ84" i="21" s="1"/>
  <c r="BQ14" i="19" s="1"/>
  <c r="BQ33" i="19" s="1"/>
  <c r="BQ57" i="21"/>
  <c r="BQ60" i="21" s="1"/>
  <c r="BM20" i="22"/>
  <c r="BM22" i="22" s="1"/>
  <c r="BM28" i="22" s="1"/>
  <c r="BM60" i="22" s="1"/>
  <c r="BM61" i="22" s="1"/>
  <c r="BM63" i="22" s="1"/>
  <c r="BM68" i="22" s="1"/>
  <c r="BM17" i="19" s="1"/>
  <c r="BM43" i="22"/>
  <c r="BM45" i="22" s="1"/>
  <c r="BK43" i="17"/>
  <c r="BK45" i="17" s="1"/>
  <c r="BK20" i="17"/>
  <c r="BK22" i="17" s="1"/>
  <c r="BK28" i="17" s="1"/>
  <c r="BK59" i="17" s="1"/>
  <c r="BK60" i="17" s="1"/>
  <c r="BK62" i="17" s="1"/>
  <c r="BK67" i="17" s="1"/>
  <c r="BK15" i="19" s="1"/>
  <c r="BK34" i="19" s="1"/>
  <c r="BJ29" i="18"/>
  <c r="BJ32" i="18" s="1"/>
  <c r="BJ58" i="18"/>
  <c r="BI43" i="22"/>
  <c r="BI45" i="22" s="1"/>
  <c r="BI20" i="22"/>
  <c r="BI22" i="22" s="1"/>
  <c r="BI28" i="22" s="1"/>
  <c r="BI60" i="22" s="1"/>
  <c r="BI61" i="22" s="1"/>
  <c r="BI63" i="22" s="1"/>
  <c r="BI68" i="22" s="1"/>
  <c r="BI17" i="19" s="1"/>
  <c r="BN57" i="21"/>
  <c r="BN60" i="21" s="1"/>
  <c r="BN28" i="21"/>
  <c r="BN31" i="21" s="1"/>
  <c r="BN39" i="21" s="1"/>
  <c r="BN76" i="21" s="1"/>
  <c r="BN77" i="21" s="1"/>
  <c r="BN79" i="21" s="1"/>
  <c r="BN84" i="21" s="1"/>
  <c r="BN14" i="19" s="1"/>
  <c r="BN33" i="19" s="1"/>
  <c r="BH162" i="29"/>
  <c r="BL57" i="21"/>
  <c r="BL28" i="21"/>
  <c r="BL31" i="21" s="1"/>
  <c r="BO28" i="15"/>
  <c r="BO31" i="15" s="1"/>
  <c r="BO58" i="15"/>
  <c r="BP58" i="15"/>
  <c r="BP28" i="15"/>
  <c r="BP31" i="15" s="1"/>
  <c r="BG58" i="21"/>
  <c r="BG29" i="21"/>
  <c r="BG32" i="21" s="1"/>
  <c r="BM67" i="29"/>
  <c r="BH43" i="24"/>
  <c r="BH45" i="24" s="1"/>
  <c r="BH20" i="24"/>
  <c r="BH22" i="24" s="1"/>
  <c r="BH28" i="24" s="1"/>
  <c r="BH67" i="24" s="1"/>
  <c r="BH68" i="24" s="1"/>
  <c r="BH70" i="24" s="1"/>
  <c r="BH75" i="24" s="1"/>
  <c r="BH16" i="19" s="1"/>
  <c r="BM29" i="21"/>
  <c r="BM32" i="21" s="1"/>
  <c r="BM58" i="21"/>
  <c r="BI20" i="24"/>
  <c r="BI22" i="24" s="1"/>
  <c r="BI28" i="24" s="1"/>
  <c r="BI67" i="24" s="1"/>
  <c r="BI68" i="24" s="1"/>
  <c r="BI70" i="24" s="1"/>
  <c r="BI75" i="24" s="1"/>
  <c r="BI16" i="19" s="1"/>
  <c r="BI35" i="19" s="1"/>
  <c r="BI43" i="24"/>
  <c r="BI45" i="24" s="1"/>
  <c r="BO29" i="15"/>
  <c r="BO32" i="15" s="1"/>
  <c r="BO59" i="15"/>
  <c r="BG28" i="21"/>
  <c r="BG31" i="21" s="1"/>
  <c r="BG57" i="21"/>
  <c r="BI29" i="16"/>
  <c r="BI32" i="16" s="1"/>
  <c r="BI58" i="16"/>
  <c r="BO20" i="17"/>
  <c r="BO22" i="17" s="1"/>
  <c r="BO28" i="17" s="1"/>
  <c r="BO59" i="17" s="1"/>
  <c r="BO60" i="17" s="1"/>
  <c r="BO62" i="17" s="1"/>
  <c r="BO67" i="17" s="1"/>
  <c r="BO15" i="19" s="1"/>
  <c r="BO34" i="19" s="1"/>
  <c r="BO43" i="17"/>
  <c r="BO45" i="17" s="1"/>
  <c r="BI28" i="15"/>
  <c r="BI31" i="15" s="1"/>
  <c r="BI39" i="15" s="1"/>
  <c r="BI77" i="15" s="1"/>
  <c r="BI58" i="15"/>
  <c r="BI61" i="15" s="1"/>
  <c r="BQ28" i="16"/>
  <c r="BQ31" i="16" s="1"/>
  <c r="BQ57" i="16"/>
  <c r="BJ59" i="15"/>
  <c r="BJ29" i="15"/>
  <c r="BJ32" i="15" s="1"/>
  <c r="BN28" i="15"/>
  <c r="BN31" i="15" s="1"/>
  <c r="BN39" i="15" s="1"/>
  <c r="BN77" i="15" s="1"/>
  <c r="BN58" i="15"/>
  <c r="BN61" i="15" s="1"/>
  <c r="BM162" i="29"/>
  <c r="BO162" i="29"/>
  <c r="BL58" i="15"/>
  <c r="BL28" i="15"/>
  <c r="BL31" i="15" s="1"/>
  <c r="BH29" i="18"/>
  <c r="BH32" i="18" s="1"/>
  <c r="BH58" i="18"/>
  <c r="BO57" i="16"/>
  <c r="BO28" i="16"/>
  <c r="BO31" i="16" s="1"/>
  <c r="BF43" i="22"/>
  <c r="BF45" i="22" s="1"/>
  <c r="BF20" i="22"/>
  <c r="BF22" i="22" s="1"/>
  <c r="BF28" i="22" s="1"/>
  <c r="BF60" i="22" s="1"/>
  <c r="BF61" i="22" s="1"/>
  <c r="BF63" i="22" s="1"/>
  <c r="BJ67" i="29"/>
  <c r="BG29" i="18"/>
  <c r="BG32" i="18" s="1"/>
  <c r="BG58" i="18"/>
  <c r="BJ20" i="22"/>
  <c r="BJ22" i="22" s="1"/>
  <c r="BJ28" i="22" s="1"/>
  <c r="BJ60" i="22" s="1"/>
  <c r="BJ61" i="22" s="1"/>
  <c r="BJ63" i="22" s="1"/>
  <c r="BJ68" i="22" s="1"/>
  <c r="BJ17" i="19" s="1"/>
  <c r="BJ43" i="22"/>
  <c r="BJ45" i="22" s="1"/>
  <c r="BM20" i="17"/>
  <c r="BM22" i="17" s="1"/>
  <c r="BM28" i="17" s="1"/>
  <c r="BM59" i="17" s="1"/>
  <c r="BM60" i="17" s="1"/>
  <c r="BM62" i="17" s="1"/>
  <c r="BM67" i="17" s="1"/>
  <c r="BM15" i="19" s="1"/>
  <c r="BM34" i="19" s="1"/>
  <c r="BM43" i="17"/>
  <c r="BM45" i="17" s="1"/>
  <c r="BM29" i="18"/>
  <c r="BM32" i="18" s="1"/>
  <c r="BM58" i="18"/>
  <c r="BF57" i="21"/>
  <c r="BF28" i="21"/>
  <c r="BF31" i="21" s="1"/>
  <c r="BG28" i="18"/>
  <c r="BG31" i="18" s="1"/>
  <c r="BG39" i="18" s="1"/>
  <c r="BG75" i="18" s="1"/>
  <c r="BG76" i="18" s="1"/>
  <c r="BG78" i="18" s="1"/>
  <c r="BG83" i="18" s="1"/>
  <c r="BG13" i="19" s="1"/>
  <c r="BG32" i="19" s="1"/>
  <c r="BG57" i="18"/>
  <c r="BG60" i="18" s="1"/>
  <c r="BP29" i="15"/>
  <c r="BP32" i="15" s="1"/>
  <c r="BP59" i="15"/>
  <c r="BQ29" i="15"/>
  <c r="BQ32" i="15" s="1"/>
  <c r="BQ59" i="15"/>
  <c r="BH67" i="29"/>
  <c r="BI28" i="21"/>
  <c r="BI31" i="21" s="1"/>
  <c r="BI57" i="21"/>
  <c r="BK58" i="15"/>
  <c r="BK28" i="15"/>
  <c r="BK31" i="15" s="1"/>
  <c r="BK39" i="15" s="1"/>
  <c r="BK77" i="15" s="1"/>
  <c r="BJ20" i="17"/>
  <c r="BJ22" i="17" s="1"/>
  <c r="BJ28" i="17" s="1"/>
  <c r="BJ59" i="17" s="1"/>
  <c r="BJ60" i="17" s="1"/>
  <c r="BJ62" i="17" s="1"/>
  <c r="BJ67" i="17" s="1"/>
  <c r="BJ15" i="19" s="1"/>
  <c r="BJ34" i="19" s="1"/>
  <c r="BJ43" i="17"/>
  <c r="BJ45" i="17" s="1"/>
  <c r="AU126" i="19"/>
  <c r="AT128" i="19"/>
  <c r="BH43" i="22"/>
  <c r="BH45" i="22" s="1"/>
  <c r="BH20" i="22"/>
  <c r="BH22" i="22" s="1"/>
  <c r="BH28" i="22" s="1"/>
  <c r="BH60" i="22" s="1"/>
  <c r="BH61" i="22" s="1"/>
  <c r="BH63" i="22" s="1"/>
  <c r="BH68" i="22" s="1"/>
  <c r="BH17" i="19" s="1"/>
  <c r="BI162" i="29"/>
  <c r="BL57" i="18"/>
  <c r="BL60" i="18" s="1"/>
  <c r="BL28" i="18"/>
  <c r="BL31" i="18" s="1"/>
  <c r="BL39" i="18" s="1"/>
  <c r="BL75" i="18" s="1"/>
  <c r="BL76" i="18" s="1"/>
  <c r="BL78" i="18" s="1"/>
  <c r="BL83" i="18" s="1"/>
  <c r="BL13" i="19" s="1"/>
  <c r="BL32" i="19" s="1"/>
  <c r="BL43" i="24"/>
  <c r="BL45" i="24" s="1"/>
  <c r="BL20" i="24"/>
  <c r="BL22" i="24" s="1"/>
  <c r="BL28" i="24" s="1"/>
  <c r="BL67" i="24" s="1"/>
  <c r="BL68" i="24" s="1"/>
  <c r="BL70" i="24" s="1"/>
  <c r="BL75" i="24" s="1"/>
  <c r="BL16" i="19" s="1"/>
  <c r="BP20" i="24"/>
  <c r="BP22" i="24" s="1"/>
  <c r="BP28" i="24" s="1"/>
  <c r="BP67" i="24" s="1"/>
  <c r="BP68" i="24" s="1"/>
  <c r="BP70" i="24" s="1"/>
  <c r="BP75" i="24" s="1"/>
  <c r="BP16" i="19" s="1"/>
  <c r="BP43" i="24"/>
  <c r="BP45" i="24" s="1"/>
  <c r="BO57" i="18"/>
  <c r="BO60" i="18" s="1"/>
  <c r="BO28" i="18"/>
  <c r="BO31" i="18" s="1"/>
  <c r="BO39" i="18" s="1"/>
  <c r="BO75" i="18" s="1"/>
  <c r="BO76" i="18" s="1"/>
  <c r="BO78" i="18" s="1"/>
  <c r="BO83" i="18" s="1"/>
  <c r="BO13" i="19" s="1"/>
  <c r="BO32" i="19" s="1"/>
  <c r="BJ28" i="15"/>
  <c r="BJ31" i="15" s="1"/>
  <c r="BJ58" i="15"/>
  <c r="BJ61" i="15" s="1"/>
  <c r="BG29" i="15"/>
  <c r="BG32" i="15" s="1"/>
  <c r="BG59" i="15"/>
  <c r="BN20" i="17"/>
  <c r="BN22" i="17" s="1"/>
  <c r="BN28" i="17" s="1"/>
  <c r="BN59" i="17" s="1"/>
  <c r="BN60" i="17" s="1"/>
  <c r="BN62" i="17" s="1"/>
  <c r="BN67" i="17" s="1"/>
  <c r="BN15" i="19" s="1"/>
  <c r="BN34" i="19" s="1"/>
  <c r="BN43" i="17"/>
  <c r="BN45" i="17" s="1"/>
  <c r="BM29" i="16"/>
  <c r="BM32" i="16" s="1"/>
  <c r="BM58" i="16"/>
  <c r="BF67" i="29"/>
  <c r="BI20" i="17"/>
  <c r="BI22" i="17" s="1"/>
  <c r="BI28" i="17" s="1"/>
  <c r="BI59" i="17" s="1"/>
  <c r="BI60" i="17" s="1"/>
  <c r="BI62" i="17" s="1"/>
  <c r="BI67" i="17" s="1"/>
  <c r="BI15" i="19" s="1"/>
  <c r="BI34" i="19" s="1"/>
  <c r="BI43" i="17"/>
  <c r="BI45" i="17" s="1"/>
  <c r="BG43" i="22"/>
  <c r="BG45" i="22" s="1"/>
  <c r="BG20" i="22"/>
  <c r="BG22" i="22" s="1"/>
  <c r="BG28" i="22" s="1"/>
  <c r="BG60" i="22" s="1"/>
  <c r="BG61" i="22" s="1"/>
  <c r="BG63" i="22" s="1"/>
  <c r="BG68" i="22" s="1"/>
  <c r="BG17" i="19" s="1"/>
  <c r="BG58" i="15"/>
  <c r="BG28" i="15"/>
  <c r="BG31" i="15" s="1"/>
  <c r="BG39" i="15" s="1"/>
  <c r="BG77" i="15" s="1"/>
  <c r="BQ43" i="17"/>
  <c r="BQ45" i="17" s="1"/>
  <c r="BQ20" i="17"/>
  <c r="BQ22" i="17" s="1"/>
  <c r="BQ28" i="17" s="1"/>
  <c r="BQ59" i="17" s="1"/>
  <c r="BQ60" i="17" s="1"/>
  <c r="BQ62" i="17" s="1"/>
  <c r="BQ67" i="17" s="1"/>
  <c r="BQ15" i="19" s="1"/>
  <c r="BQ34" i="19" s="1"/>
  <c r="BQ20" i="22"/>
  <c r="BQ22" i="22" s="1"/>
  <c r="BQ28" i="22" s="1"/>
  <c r="BQ60" i="22" s="1"/>
  <c r="BQ61" i="22" s="1"/>
  <c r="BQ63" i="22" s="1"/>
  <c r="BQ68" i="22" s="1"/>
  <c r="BQ17" i="19" s="1"/>
  <c r="BQ36" i="19" s="1"/>
  <c r="BQ43" i="22"/>
  <c r="BQ45" i="22" s="1"/>
  <c r="BH57" i="18"/>
  <c r="BH28" i="18"/>
  <c r="BH31" i="18" s="1"/>
  <c r="BI28" i="18"/>
  <c r="BI31" i="18" s="1"/>
  <c r="BI57" i="18"/>
  <c r="BI60" i="18" s="1"/>
  <c r="BK28" i="18"/>
  <c r="BK31" i="18" s="1"/>
  <c r="BK57" i="18"/>
  <c r="BJ43" i="24"/>
  <c r="BJ45" i="24" s="1"/>
  <c r="BJ20" i="24"/>
  <c r="BJ22" i="24" s="1"/>
  <c r="BJ28" i="24" s="1"/>
  <c r="BJ67" i="24" s="1"/>
  <c r="BJ68" i="24" s="1"/>
  <c r="BJ70" i="24" s="1"/>
  <c r="BJ75" i="24" s="1"/>
  <c r="BJ16" i="19" s="1"/>
  <c r="BK162" i="29"/>
  <c r="BL162" i="29"/>
  <c r="BL67" i="29"/>
  <c r="BO20" i="22"/>
  <c r="BO22" i="22" s="1"/>
  <c r="BO28" i="22" s="1"/>
  <c r="BO60" i="22" s="1"/>
  <c r="BO61" i="22" s="1"/>
  <c r="BO63" i="22" s="1"/>
  <c r="BO68" i="22" s="1"/>
  <c r="BO17" i="19" s="1"/>
  <c r="BO43" i="22"/>
  <c r="BO45" i="22" s="1"/>
  <c r="BP28" i="16"/>
  <c r="BP31" i="16" s="1"/>
  <c r="BP39" i="16" s="1"/>
  <c r="BP75" i="16" s="1"/>
  <c r="BP76" i="16" s="1"/>
  <c r="BP78" i="16" s="1"/>
  <c r="BP83" i="16" s="1"/>
  <c r="BP12" i="19" s="1"/>
  <c r="BP31" i="19" s="1"/>
  <c r="BP57" i="16"/>
  <c r="BP60" i="16" s="1"/>
  <c r="BJ57" i="18"/>
  <c r="BJ60" i="18" s="1"/>
  <c r="BJ28" i="18"/>
  <c r="BJ31" i="18" s="1"/>
  <c r="BJ39" i="18" s="1"/>
  <c r="BJ75" i="18" s="1"/>
  <c r="BJ76" i="18" s="1"/>
  <c r="BJ78" i="18" s="1"/>
  <c r="BJ83" i="18" s="1"/>
  <c r="BJ13" i="19" s="1"/>
  <c r="BJ32" i="19" s="1"/>
  <c r="BM28" i="21"/>
  <c r="BM31" i="21" s="1"/>
  <c r="BM39" i="21" s="1"/>
  <c r="BM76" i="21" s="1"/>
  <c r="BM77" i="21" s="1"/>
  <c r="BM79" i="21" s="1"/>
  <c r="BM84" i="21" s="1"/>
  <c r="BM14" i="19" s="1"/>
  <c r="BM33" i="19" s="1"/>
  <c r="BM57" i="21"/>
  <c r="BL29" i="16"/>
  <c r="BL32" i="16" s="1"/>
  <c r="BL58" i="16"/>
  <c r="BF29" i="21"/>
  <c r="BF32" i="21" s="1"/>
  <c r="BF58" i="21"/>
  <c r="BM29" i="15"/>
  <c r="BM32" i="15" s="1"/>
  <c r="BM59" i="15"/>
  <c r="BF58" i="15"/>
  <c r="BF61" i="15" s="1"/>
  <c r="BF28" i="15"/>
  <c r="BF31" i="15" s="1"/>
  <c r="BF39" i="15" s="1"/>
  <c r="BF77" i="15" s="1"/>
  <c r="BQ29" i="18"/>
  <c r="BQ32" i="18" s="1"/>
  <c r="BQ58" i="18"/>
  <c r="BI57" i="16"/>
  <c r="BI28" i="16"/>
  <c r="BI31" i="16" s="1"/>
  <c r="BI39" i="16" s="1"/>
  <c r="BI75" i="16" s="1"/>
  <c r="BI76" i="16" s="1"/>
  <c r="BI78" i="16" s="1"/>
  <c r="BI83" i="16" s="1"/>
  <c r="BI12" i="19" s="1"/>
  <c r="BI31" i="19" s="1"/>
  <c r="BK43" i="22"/>
  <c r="BK45" i="22" s="1"/>
  <c r="BK20" i="22"/>
  <c r="BK22" i="22" s="1"/>
  <c r="BK28" i="22" s="1"/>
  <c r="BK60" i="22" s="1"/>
  <c r="BK61" i="22" s="1"/>
  <c r="BK63" i="22" s="1"/>
  <c r="BK68" i="22" s="1"/>
  <c r="BK17" i="19" s="1"/>
  <c r="BQ28" i="15"/>
  <c r="BQ31" i="15" s="1"/>
  <c r="BQ39" i="15" s="1"/>
  <c r="BQ77" i="15" s="1"/>
  <c r="BQ58" i="15"/>
  <c r="BQ61" i="15" s="1"/>
  <c r="BP20" i="17"/>
  <c r="BP22" i="17" s="1"/>
  <c r="BP28" i="17" s="1"/>
  <c r="BP59" i="17" s="1"/>
  <c r="BP60" i="17" s="1"/>
  <c r="BP62" i="17" s="1"/>
  <c r="BP67" i="17" s="1"/>
  <c r="BP15" i="19" s="1"/>
  <c r="BP34" i="19" s="1"/>
  <c r="BP43" i="17"/>
  <c r="BP45" i="17" s="1"/>
  <c r="BN67" i="29"/>
  <c r="BL28" i="16"/>
  <c r="BL31" i="16" s="1"/>
  <c r="BL57" i="16"/>
  <c r="BN29" i="18"/>
  <c r="BN32" i="18" s="1"/>
  <c r="BN58" i="18"/>
  <c r="BP28" i="18"/>
  <c r="BP31" i="18" s="1"/>
  <c r="BP57" i="18"/>
  <c r="BP60" i="18" s="1"/>
  <c r="BL59" i="15"/>
  <c r="BL29" i="15"/>
  <c r="BL32" i="15" s="1"/>
  <c r="BF29" i="16"/>
  <c r="BF32" i="16" s="1"/>
  <c r="BF58" i="16"/>
  <c r="BG20" i="17"/>
  <c r="BG22" i="17" s="1"/>
  <c r="BG28" i="17" s="1"/>
  <c r="BG59" i="17" s="1"/>
  <c r="BG60" i="17" s="1"/>
  <c r="BG62" i="17" s="1"/>
  <c r="BG67" i="17" s="1"/>
  <c r="BG15" i="19" s="1"/>
  <c r="BG34" i="19" s="1"/>
  <c r="BG43" i="17"/>
  <c r="BG45" i="17" s="1"/>
  <c r="BF28" i="18"/>
  <c r="BF31" i="18" s="1"/>
  <c r="BF39" i="18" s="1"/>
  <c r="BF75" i="18" s="1"/>
  <c r="BF76" i="18" s="1"/>
  <c r="BF78" i="18" s="1"/>
  <c r="BF57" i="18"/>
  <c r="BF60" i="18" s="1"/>
  <c r="BO58" i="16"/>
  <c r="BO29" i="16"/>
  <c r="BO32" i="16" s="1"/>
  <c r="BL20" i="22"/>
  <c r="BL22" i="22" s="1"/>
  <c r="BL28" i="22" s="1"/>
  <c r="BL60" i="22" s="1"/>
  <c r="BL61" i="22" s="1"/>
  <c r="BL63" i="22" s="1"/>
  <c r="BL68" i="22" s="1"/>
  <c r="BL17" i="19" s="1"/>
  <c r="BL36" i="19" s="1"/>
  <c r="BL43" i="22"/>
  <c r="BL45" i="22" s="1"/>
  <c r="BN20" i="24"/>
  <c r="BN22" i="24" s="1"/>
  <c r="BN28" i="24" s="1"/>
  <c r="BN67" i="24" s="1"/>
  <c r="BN68" i="24" s="1"/>
  <c r="BN70" i="24" s="1"/>
  <c r="BN75" i="24" s="1"/>
  <c r="BN16" i="19" s="1"/>
  <c r="BN43" i="24"/>
  <c r="BN45" i="24" s="1"/>
  <c r="BI29" i="21"/>
  <c r="BI32" i="21" s="1"/>
  <c r="BI58" i="21"/>
  <c r="BK29" i="18"/>
  <c r="BK32" i="18" s="1"/>
  <c r="BK58" i="18"/>
  <c r="BQ58" i="16"/>
  <c r="BQ29" i="16"/>
  <c r="BQ32" i="16" s="1"/>
  <c r="BH28" i="15"/>
  <c r="BH31" i="15" s="1"/>
  <c r="BH58" i="15"/>
  <c r="BH61" i="15" s="1"/>
  <c r="BI67" i="29"/>
  <c r="BL20" i="17"/>
  <c r="BL22" i="17" s="1"/>
  <c r="BL28" i="17" s="1"/>
  <c r="BL59" i="17" s="1"/>
  <c r="BL60" i="17" s="1"/>
  <c r="BL62" i="17" s="1"/>
  <c r="BL67" i="17" s="1"/>
  <c r="BL15" i="19" s="1"/>
  <c r="BL34" i="19" s="1"/>
  <c r="BL43" i="17"/>
  <c r="BL45" i="17" s="1"/>
  <c r="BG61" i="15" l="1"/>
  <c r="BI60" i="16"/>
  <c r="BK35" i="19"/>
  <c r="BH36" i="19"/>
  <c r="BJ39" i="15"/>
  <c r="BJ77" i="15" s="1"/>
  <c r="BG35" i="19"/>
  <c r="BK61" i="15"/>
  <c r="BP39" i="18"/>
  <c r="BP75" i="18" s="1"/>
  <c r="BP76" i="18" s="1"/>
  <c r="BP78" i="18" s="1"/>
  <c r="BP83" i="18" s="1"/>
  <c r="BP13" i="19" s="1"/>
  <c r="BP32" i="19" s="1"/>
  <c r="BM60" i="21"/>
  <c r="BI39" i="18"/>
  <c r="BI75" i="18" s="1"/>
  <c r="BI76" i="18" s="1"/>
  <c r="BI78" i="18" s="1"/>
  <c r="BI83" i="18" s="1"/>
  <c r="BI13" i="19" s="1"/>
  <c r="BI32" i="19" s="1"/>
  <c r="BQ35" i="19"/>
  <c r="BH39" i="18"/>
  <c r="BH75" i="18" s="1"/>
  <c r="BH76" i="18" s="1"/>
  <c r="BH78" i="18" s="1"/>
  <c r="BH83" i="18" s="1"/>
  <c r="BH13" i="19" s="1"/>
  <c r="BH32" i="19" s="1"/>
  <c r="BG36" i="19"/>
  <c r="BH39" i="15"/>
  <c r="BH77" i="15" s="1"/>
  <c r="BG39" i="21"/>
  <c r="BG76" i="21" s="1"/>
  <c r="BG77" i="21" s="1"/>
  <c r="BG79" i="21" s="1"/>
  <c r="BG84" i="21" s="1"/>
  <c r="BG14" i="19" s="1"/>
  <c r="BG33" i="19" s="1"/>
  <c r="BK39" i="16"/>
  <c r="BK75" i="16" s="1"/>
  <c r="BK76" i="16" s="1"/>
  <c r="BK78" i="16" s="1"/>
  <c r="BK83" i="16" s="1"/>
  <c r="BK12" i="19" s="1"/>
  <c r="BK31" i="19" s="1"/>
  <c r="BN39" i="16"/>
  <c r="BN75" i="16" s="1"/>
  <c r="BN76" i="16" s="1"/>
  <c r="BN78" i="16" s="1"/>
  <c r="BN83" i="16" s="1"/>
  <c r="BN12" i="19" s="1"/>
  <c r="BN31" i="19" s="1"/>
  <c r="BH60" i="18"/>
  <c r="BO36" i="19"/>
  <c r="BP61" i="15"/>
  <c r="BP35" i="19"/>
  <c r="BG60" i="21"/>
  <c r="BH35" i="19"/>
  <c r="BO39" i="15"/>
  <c r="BO77" i="15" s="1"/>
  <c r="BO89" i="15" s="1"/>
  <c r="BK60" i="16"/>
  <c r="BL60" i="21"/>
  <c r="BK36" i="19"/>
  <c r="BK86" i="19"/>
  <c r="BK99" i="19" s="1"/>
  <c r="BK54" i="26"/>
  <c r="BK39" i="18"/>
  <c r="BK75" i="18" s="1"/>
  <c r="BK76" i="18" s="1"/>
  <c r="BK78" i="18" s="1"/>
  <c r="BK83" i="18" s="1"/>
  <c r="BK13" i="19" s="1"/>
  <c r="BK32" i="19" s="1"/>
  <c r="BI39" i="21"/>
  <c r="BI76" i="21" s="1"/>
  <c r="BI77" i="21" s="1"/>
  <c r="BI79" i="21" s="1"/>
  <c r="BI84" i="21" s="1"/>
  <c r="BI14" i="19" s="1"/>
  <c r="BI33" i="19" s="1"/>
  <c r="BI36" i="19"/>
  <c r="BJ60" i="16"/>
  <c r="BQ39" i="18"/>
  <c r="BQ75" i="18" s="1"/>
  <c r="BQ76" i="18" s="1"/>
  <c r="BQ78" i="18" s="1"/>
  <c r="BQ83" i="18" s="1"/>
  <c r="BQ13" i="19" s="1"/>
  <c r="BQ32" i="19" s="1"/>
  <c r="BF56" i="19"/>
  <c r="N172" i="19" s="1"/>
  <c r="N171" i="19"/>
  <c r="N170" i="19"/>
  <c r="BM39" i="18"/>
  <c r="BM75" i="18" s="1"/>
  <c r="BM76" i="18" s="1"/>
  <c r="BM78" i="18" s="1"/>
  <c r="BM83" i="18" s="1"/>
  <c r="BM13" i="19" s="1"/>
  <c r="BM32" i="19" s="1"/>
  <c r="BM39" i="16"/>
  <c r="BM75" i="16" s="1"/>
  <c r="BM76" i="16" s="1"/>
  <c r="BM78" i="16" s="1"/>
  <c r="BM83" i="16" s="1"/>
  <c r="BM12" i="19" s="1"/>
  <c r="BM31" i="19" s="1"/>
  <c r="BJ35" i="19"/>
  <c r="BL35" i="19"/>
  <c r="BL39" i="15"/>
  <c r="BL77" i="15" s="1"/>
  <c r="BQ60" i="16"/>
  <c r="BP39" i="15"/>
  <c r="BP77" i="15" s="1"/>
  <c r="BH54" i="26"/>
  <c r="BH86" i="19"/>
  <c r="BH99" i="19" s="1"/>
  <c r="BF67" i="17"/>
  <c r="J77" i="17"/>
  <c r="M13" i="3" s="1"/>
  <c r="BG89" i="15"/>
  <c r="BG78" i="15"/>
  <c r="BG81" i="15" s="1"/>
  <c r="J78" i="22"/>
  <c r="O13" i="3" s="1"/>
  <c r="BF68" i="22"/>
  <c r="BL61" i="15"/>
  <c r="BQ39" i="16"/>
  <c r="BQ75" i="16" s="1"/>
  <c r="BQ76" i="16" s="1"/>
  <c r="BQ78" i="16" s="1"/>
  <c r="BQ83" i="16" s="1"/>
  <c r="BQ12" i="19" s="1"/>
  <c r="BQ31" i="19" s="1"/>
  <c r="BN86" i="19"/>
  <c r="BN99" i="19" s="1"/>
  <c r="BN54" i="26"/>
  <c r="BG86" i="19"/>
  <c r="BG99" i="19" s="1"/>
  <c r="BG54" i="26"/>
  <c r="J85" i="24"/>
  <c r="N13" i="3" s="1"/>
  <c r="BF75" i="24"/>
  <c r="BJ78" i="15"/>
  <c r="BJ81" i="15" s="1"/>
  <c r="BJ89" i="15"/>
  <c r="BO54" i="26"/>
  <c r="BO86" i="19"/>
  <c r="BO99" i="19" s="1"/>
  <c r="BO61" i="15"/>
  <c r="BP39" i="21"/>
  <c r="BP76" i="21" s="1"/>
  <c r="BP77" i="21" s="1"/>
  <c r="BP79" i="21" s="1"/>
  <c r="BP84" i="21" s="1"/>
  <c r="BP14" i="19" s="1"/>
  <c r="BP33" i="19" s="1"/>
  <c r="BH60" i="21"/>
  <c r="BJ86" i="19"/>
  <c r="BJ99" i="19" s="1"/>
  <c r="BJ54" i="26"/>
  <c r="BF54" i="26"/>
  <c r="BF86" i="19"/>
  <c r="BF163" i="29"/>
  <c r="BG163" i="29" s="1"/>
  <c r="BH163" i="29" s="1"/>
  <c r="BI163" i="29" s="1"/>
  <c r="BJ163" i="29" s="1"/>
  <c r="BK163" i="29" s="1"/>
  <c r="BL163" i="29" s="1"/>
  <c r="BM163" i="29" s="1"/>
  <c r="BN163" i="29" s="1"/>
  <c r="BO163" i="29" s="1"/>
  <c r="BP163" i="29" s="1"/>
  <c r="BQ163" i="29" s="1"/>
  <c r="BO39" i="16"/>
  <c r="BO75" i="16" s="1"/>
  <c r="BO76" i="16" s="1"/>
  <c r="BO78" i="16" s="1"/>
  <c r="BO83" i="16" s="1"/>
  <c r="BO12" i="19" s="1"/>
  <c r="BO31" i="19" s="1"/>
  <c r="BM86" i="19"/>
  <c r="BM99" i="19" s="1"/>
  <c r="BM54" i="26"/>
  <c r="BI78" i="15"/>
  <c r="BI81" i="15" s="1"/>
  <c r="BI89" i="15"/>
  <c r="BM39" i="15"/>
  <c r="BM77" i="15" s="1"/>
  <c r="BH39" i="21"/>
  <c r="BH76" i="21" s="1"/>
  <c r="BH77" i="21" s="1"/>
  <c r="BH79" i="21" s="1"/>
  <c r="BH84" i="21" s="1"/>
  <c r="BH14" i="19" s="1"/>
  <c r="BH33" i="19" s="1"/>
  <c r="BP54" i="26"/>
  <c r="BP86" i="19"/>
  <c r="BP99" i="19" s="1"/>
  <c r="BL60" i="16"/>
  <c r="BL39" i="16"/>
  <c r="BL75" i="16" s="1"/>
  <c r="BL76" i="16" s="1"/>
  <c r="BL78" i="16" s="1"/>
  <c r="BL83" i="16" s="1"/>
  <c r="BL12" i="19" s="1"/>
  <c r="BL31" i="19" s="1"/>
  <c r="BI54" i="26"/>
  <c r="BI86" i="19"/>
  <c r="BI99" i="19" s="1"/>
  <c r="BK89" i="15"/>
  <c r="BK78" i="15"/>
  <c r="BK81" i="15" s="1"/>
  <c r="BF39" i="21"/>
  <c r="BF76" i="21" s="1"/>
  <c r="BF77" i="21" s="1"/>
  <c r="BF79" i="21" s="1"/>
  <c r="BJ36" i="19"/>
  <c r="BO60" i="16"/>
  <c r="BM61" i="15"/>
  <c r="BQ86" i="19"/>
  <c r="BQ99" i="19" s="1"/>
  <c r="BQ54" i="26"/>
  <c r="BO60" i="21"/>
  <c r="BN39" i="18"/>
  <c r="BN75" i="18" s="1"/>
  <c r="BN76" i="18" s="1"/>
  <c r="BN78" i="18" s="1"/>
  <c r="BN83" i="18" s="1"/>
  <c r="BN13" i="19" s="1"/>
  <c r="BN32" i="19" s="1"/>
  <c r="BN35" i="19"/>
  <c r="BQ89" i="15"/>
  <c r="BQ78" i="15"/>
  <c r="BQ81" i="15" s="1"/>
  <c r="BF60" i="21"/>
  <c r="BN78" i="15"/>
  <c r="BN81" i="15" s="1"/>
  <c r="BN89" i="15"/>
  <c r="BK60" i="21"/>
  <c r="BF60" i="16"/>
  <c r="BO39" i="21"/>
  <c r="BO76" i="21" s="1"/>
  <c r="BO77" i="21" s="1"/>
  <c r="BO79" i="21" s="1"/>
  <c r="BO84" i="21" s="1"/>
  <c r="BO14" i="19" s="1"/>
  <c r="BO33" i="19" s="1"/>
  <c r="BN60" i="18"/>
  <c r="BF78" i="15"/>
  <c r="BF81" i="15" s="1"/>
  <c r="BF89" i="15"/>
  <c r="BF83" i="18"/>
  <c r="BH89" i="15"/>
  <c r="BH78" i="15"/>
  <c r="BH81" i="15" s="1"/>
  <c r="BL86" i="19"/>
  <c r="BL99" i="19" s="1"/>
  <c r="BL54" i="26"/>
  <c r="BK60" i="18"/>
  <c r="AU127" i="19"/>
  <c r="BI60" i="21"/>
  <c r="BL39" i="21"/>
  <c r="BL76" i="21" s="1"/>
  <c r="BL77" i="21" s="1"/>
  <c r="BL79" i="21" s="1"/>
  <c r="BL84" i="21" s="1"/>
  <c r="BL14" i="19" s="1"/>
  <c r="BL33" i="19" s="1"/>
  <c r="BM36" i="19"/>
  <c r="BQ60" i="18"/>
  <c r="BM60" i="18"/>
  <c r="BP36" i="19"/>
  <c r="BK39" i="21"/>
  <c r="BK76" i="21" s="1"/>
  <c r="BK77" i="21" s="1"/>
  <c r="BK79" i="21" s="1"/>
  <c r="BK84" i="21" s="1"/>
  <c r="BK14" i="19" s="1"/>
  <c r="BK33" i="19" s="1"/>
  <c r="BF39" i="16"/>
  <c r="BF75" i="16" s="1"/>
  <c r="BF76" i="16" s="1"/>
  <c r="BF78" i="16" s="1"/>
  <c r="BM60" i="16"/>
  <c r="BQ91" i="15" l="1"/>
  <c r="BQ11" i="19" s="1"/>
  <c r="BG91" i="15"/>
  <c r="BG11" i="19" s="1"/>
  <c r="BH91" i="15"/>
  <c r="BH11" i="19" s="1"/>
  <c r="BH19" i="19" s="1"/>
  <c r="BH22" i="19" s="1"/>
  <c r="BI91" i="15"/>
  <c r="BI11" i="19" s="1"/>
  <c r="BI19" i="19" s="1"/>
  <c r="BI22" i="19" s="1"/>
  <c r="BN91" i="15"/>
  <c r="BN11" i="19" s="1"/>
  <c r="BN19" i="19" s="1"/>
  <c r="BN22" i="19" s="1"/>
  <c r="BK91" i="15"/>
  <c r="BK11" i="19" s="1"/>
  <c r="BK19" i="19" s="1"/>
  <c r="BK22" i="19" s="1"/>
  <c r="BO78" i="15"/>
  <c r="BO81" i="15" s="1"/>
  <c r="BO91" i="15" s="1"/>
  <c r="BO11" i="19" s="1"/>
  <c r="BO30" i="19" s="1"/>
  <c r="BO38" i="19" s="1"/>
  <c r="BO39" i="19" s="1"/>
  <c r="BO44" i="19" s="1"/>
  <c r="BH30" i="19"/>
  <c r="BH38" i="19" s="1"/>
  <c r="BH39" i="19" s="1"/>
  <c r="BH44" i="19" s="1"/>
  <c r="J94" i="21"/>
  <c r="L13" i="3" s="1"/>
  <c r="BF84" i="21"/>
  <c r="BG19" i="19"/>
  <c r="BG22" i="19" s="1"/>
  <c r="BG30" i="19"/>
  <c r="BG38" i="19" s="1"/>
  <c r="BG39" i="19" s="1"/>
  <c r="BG44" i="19" s="1"/>
  <c r="BL89" i="15"/>
  <c r="BL78" i="15"/>
  <c r="BL81" i="15" s="1"/>
  <c r="J93" i="18"/>
  <c r="K13" i="3" s="1"/>
  <c r="BM78" i="15"/>
  <c r="BM81" i="15" s="1"/>
  <c r="BM89" i="15"/>
  <c r="BF91" i="15"/>
  <c r="J108" i="18"/>
  <c r="K28" i="3" s="1"/>
  <c r="BF13" i="19"/>
  <c r="BN30" i="19"/>
  <c r="BN38" i="19" s="1"/>
  <c r="BN39" i="19" s="1"/>
  <c r="BN44" i="19" s="1"/>
  <c r="BF99" i="19"/>
  <c r="N204" i="19" s="1"/>
  <c r="N192" i="19"/>
  <c r="BF15" i="19"/>
  <c r="J92" i="17"/>
  <c r="M28" i="3" s="1"/>
  <c r="BF83" i="16"/>
  <c r="J93" i="16"/>
  <c r="J13" i="3" s="1"/>
  <c r="AV126" i="19"/>
  <c r="AU128" i="19"/>
  <c r="BJ91" i="15"/>
  <c r="BJ11" i="19" s="1"/>
  <c r="BQ30" i="19"/>
  <c r="BQ38" i="19" s="1"/>
  <c r="BQ39" i="19" s="1"/>
  <c r="BQ44" i="19" s="1"/>
  <c r="BQ19" i="19"/>
  <c r="BQ22" i="19" s="1"/>
  <c r="BI30" i="19"/>
  <c r="BI38" i="19" s="1"/>
  <c r="BI39" i="19" s="1"/>
  <c r="BI44" i="19" s="1"/>
  <c r="J100" i="24"/>
  <c r="N28" i="3" s="1"/>
  <c r="BF16" i="19"/>
  <c r="J93" i="22"/>
  <c r="O28" i="3" s="1"/>
  <c r="BF17" i="19"/>
  <c r="BP89" i="15"/>
  <c r="BP78" i="15"/>
  <c r="BP81" i="15" s="1"/>
  <c r="J100" i="15" l="1"/>
  <c r="I13" i="3" s="1"/>
  <c r="BM91" i="15"/>
  <c r="BM11" i="19" s="1"/>
  <c r="BK30" i="19"/>
  <c r="BK38" i="19" s="1"/>
  <c r="BK39" i="19" s="1"/>
  <c r="BK44" i="19" s="1"/>
  <c r="BO19" i="19"/>
  <c r="BO22" i="19" s="1"/>
  <c r="BO64" i="19" s="1"/>
  <c r="BF11" i="19"/>
  <c r="BL91" i="15"/>
  <c r="BL11" i="19" s="1"/>
  <c r="BJ30" i="19"/>
  <c r="BJ38" i="19" s="1"/>
  <c r="BJ39" i="19" s="1"/>
  <c r="BJ44" i="19" s="1"/>
  <c r="BJ19" i="19"/>
  <c r="BJ22" i="19" s="1"/>
  <c r="AV127" i="19"/>
  <c r="BM30" i="19"/>
  <c r="BM38" i="19" s="1"/>
  <c r="BM39" i="19" s="1"/>
  <c r="BM44" i="19" s="1"/>
  <c r="BM19" i="19"/>
  <c r="BM22" i="19" s="1"/>
  <c r="BG62" i="19"/>
  <c r="BG64" i="19"/>
  <c r="BG60" i="19"/>
  <c r="BI60" i="19"/>
  <c r="BI62" i="19"/>
  <c r="BI64" i="19"/>
  <c r="BN62" i="19"/>
  <c r="BN64" i="19"/>
  <c r="BN60" i="19"/>
  <c r="BF14" i="19"/>
  <c r="J109" i="21"/>
  <c r="L28" i="3" s="1"/>
  <c r="BF12" i="19"/>
  <c r="J108" i="16"/>
  <c r="J28" i="3" s="1"/>
  <c r="N144" i="19"/>
  <c r="BF36" i="19"/>
  <c r="N162" i="19" s="1"/>
  <c r="BP91" i="15"/>
  <c r="BP11" i="19" s="1"/>
  <c r="BQ60" i="19"/>
  <c r="BQ62" i="19"/>
  <c r="BQ64" i="19"/>
  <c r="BF32" i="19"/>
  <c r="N158" i="19" s="1"/>
  <c r="N140" i="19"/>
  <c r="BK60" i="19"/>
  <c r="BK62" i="19"/>
  <c r="BK64" i="19"/>
  <c r="BH64" i="19"/>
  <c r="BH62" i="19"/>
  <c r="BH60" i="19"/>
  <c r="BF35" i="19"/>
  <c r="N161" i="19" s="1"/>
  <c r="N143" i="19"/>
  <c r="N142" i="19"/>
  <c r="BF34" i="19"/>
  <c r="N160" i="19" s="1"/>
  <c r="BO60" i="19" l="1"/>
  <c r="BO62" i="19"/>
  <c r="BG65" i="19"/>
  <c r="BG67" i="19" s="1"/>
  <c r="BG69" i="19" s="1"/>
  <c r="BG70" i="19" s="1"/>
  <c r="BO65" i="19"/>
  <c r="BO67" i="19" s="1"/>
  <c r="BO69" i="19" s="1"/>
  <c r="BQ65" i="19"/>
  <c r="BQ67" i="19" s="1"/>
  <c r="BQ69" i="19" s="1"/>
  <c r="N141" i="19"/>
  <c r="BF33" i="19"/>
  <c r="N159" i="19" s="1"/>
  <c r="AV128" i="19"/>
  <c r="AW126" i="19"/>
  <c r="BK65" i="19"/>
  <c r="BK67" i="19" s="1"/>
  <c r="BK69" i="19" s="1"/>
  <c r="BP19" i="19"/>
  <c r="BP22" i="19" s="1"/>
  <c r="BP30" i="19"/>
  <c r="BP38" i="19" s="1"/>
  <c r="BP39" i="19" s="1"/>
  <c r="BP44" i="19" s="1"/>
  <c r="BN65" i="19"/>
  <c r="BN67" i="19" s="1"/>
  <c r="BN69" i="19" s="1"/>
  <c r="BJ62" i="19"/>
  <c r="BJ60" i="19"/>
  <c r="BJ64" i="19"/>
  <c r="BM62" i="19"/>
  <c r="BM64" i="19"/>
  <c r="BM60" i="19"/>
  <c r="BO70" i="19"/>
  <c r="BO85" i="19"/>
  <c r="BO88" i="19" s="1"/>
  <c r="BO90" i="19" s="1"/>
  <c r="BO92" i="19" s="1"/>
  <c r="BL19" i="19"/>
  <c r="BL22" i="19" s="1"/>
  <c r="BL30" i="19"/>
  <c r="BL38" i="19" s="1"/>
  <c r="BL39" i="19" s="1"/>
  <c r="BL44" i="19" s="1"/>
  <c r="BF31" i="19"/>
  <c r="N157" i="19" s="1"/>
  <c r="N139" i="19"/>
  <c r="N138" i="19"/>
  <c r="BF30" i="19"/>
  <c r="BF19" i="19"/>
  <c r="BH65" i="19"/>
  <c r="BH67" i="19" s="1"/>
  <c r="BH69" i="19" s="1"/>
  <c r="BI65" i="19"/>
  <c r="BI67" i="19" s="1"/>
  <c r="BI69" i="19" s="1"/>
  <c r="J115" i="15"/>
  <c r="I28" i="3" s="1"/>
  <c r="BG85" i="19" l="1"/>
  <c r="BG88" i="19" s="1"/>
  <c r="BG90" i="19" s="1"/>
  <c r="BG92" i="19" s="1"/>
  <c r="BJ65" i="19"/>
  <c r="BJ67" i="19" s="1"/>
  <c r="BJ69" i="19" s="1"/>
  <c r="AW127" i="19"/>
  <c r="BL64" i="19"/>
  <c r="BL60" i="19"/>
  <c r="BL62" i="19"/>
  <c r="BO98" i="19"/>
  <c r="BO100" i="19" s="1"/>
  <c r="BO53" i="26"/>
  <c r="BO52" i="26" s="1"/>
  <c r="BO69" i="26" s="1"/>
  <c r="BO38" i="26"/>
  <c r="BF22" i="19"/>
  <c r="N145" i="19"/>
  <c r="BQ85" i="19"/>
  <c r="BQ88" i="19" s="1"/>
  <c r="BQ90" i="19" s="1"/>
  <c r="BQ92" i="19" s="1"/>
  <c r="BQ70" i="19"/>
  <c r="BI85" i="19"/>
  <c r="BI88" i="19" s="1"/>
  <c r="BI90" i="19" s="1"/>
  <c r="BI92" i="19" s="1"/>
  <c r="BI70" i="19"/>
  <c r="BH70" i="19"/>
  <c r="BH85" i="19"/>
  <c r="BH88" i="19" s="1"/>
  <c r="BH90" i="19" s="1"/>
  <c r="BH92" i="19" s="1"/>
  <c r="BN85" i="19"/>
  <c r="BN88" i="19" s="1"/>
  <c r="BN90" i="19" s="1"/>
  <c r="BN92" i="19" s="1"/>
  <c r="BN70" i="19"/>
  <c r="BF38" i="19"/>
  <c r="N156" i="19"/>
  <c r="BM65" i="19"/>
  <c r="BM67" i="19" s="1"/>
  <c r="BM69" i="19" s="1"/>
  <c r="BP60" i="19"/>
  <c r="BP64" i="19"/>
  <c r="BP62" i="19"/>
  <c r="BG53" i="26"/>
  <c r="BG52" i="26" s="1"/>
  <c r="BG69" i="26" s="1"/>
  <c r="BG98" i="19"/>
  <c r="BG100" i="19" s="1"/>
  <c r="BG38" i="26"/>
  <c r="BK85" i="19"/>
  <c r="BK88" i="19" s="1"/>
  <c r="BK90" i="19" s="1"/>
  <c r="BK92" i="19" s="1"/>
  <c r="BK70" i="19"/>
  <c r="BM85" i="19" l="1"/>
  <c r="BM88" i="19" s="1"/>
  <c r="BM90" i="19" s="1"/>
  <c r="BM92" i="19" s="1"/>
  <c r="BM70" i="19"/>
  <c r="BI98" i="19"/>
  <c r="BI100" i="19" s="1"/>
  <c r="BI53" i="26"/>
  <c r="BI52" i="26" s="1"/>
  <c r="BI69" i="26" s="1"/>
  <c r="BI38" i="26"/>
  <c r="BO15" i="29"/>
  <c r="BO117" i="19"/>
  <c r="BO10" i="26"/>
  <c r="BQ53" i="26"/>
  <c r="BQ52" i="26" s="1"/>
  <c r="BQ69" i="26" s="1"/>
  <c r="BQ98" i="19"/>
  <c r="BQ100" i="19" s="1"/>
  <c r="BQ38" i="26"/>
  <c r="BL65" i="19"/>
  <c r="BL67" i="19" s="1"/>
  <c r="BL69" i="19" s="1"/>
  <c r="BK98" i="19"/>
  <c r="BK100" i="19" s="1"/>
  <c r="BK53" i="26"/>
  <c r="BK52" i="26" s="1"/>
  <c r="BK69" i="26" s="1"/>
  <c r="BK38" i="26"/>
  <c r="BF39" i="19"/>
  <c r="N163" i="19"/>
  <c r="BG117" i="19"/>
  <c r="BG10" i="26"/>
  <c r="BG15" i="29"/>
  <c r="BN53" i="26"/>
  <c r="BN52" i="26" s="1"/>
  <c r="BN69" i="26" s="1"/>
  <c r="BN98" i="19"/>
  <c r="BN100" i="19" s="1"/>
  <c r="BN38" i="26"/>
  <c r="BH53" i="26"/>
  <c r="BH52" i="26" s="1"/>
  <c r="BH69" i="26" s="1"/>
  <c r="BH98" i="19"/>
  <c r="BH100" i="19" s="1"/>
  <c r="BH38" i="26"/>
  <c r="BF60" i="19"/>
  <c r="BF62" i="19"/>
  <c r="N176" i="19" s="1"/>
  <c r="N148" i="19"/>
  <c r="BF64" i="19"/>
  <c r="N177" i="19" s="1"/>
  <c r="AX126" i="19"/>
  <c r="AW128" i="19"/>
  <c r="BP65" i="19"/>
  <c r="BP67" i="19" s="1"/>
  <c r="BP69" i="19" s="1"/>
  <c r="BJ85" i="19"/>
  <c r="BJ88" i="19" s="1"/>
  <c r="BJ90" i="19" s="1"/>
  <c r="BJ92" i="19" s="1"/>
  <c r="BJ70" i="19"/>
  <c r="AX127" i="19" l="1"/>
  <c r="BF44" i="19"/>
  <c r="N164" i="19"/>
  <c r="BO36" i="26"/>
  <c r="BO13" i="26"/>
  <c r="BH15" i="29"/>
  <c r="BH117" i="19"/>
  <c r="BH10" i="26"/>
  <c r="BN15" i="29"/>
  <c r="BN117" i="19"/>
  <c r="BN10" i="26"/>
  <c r="BK15" i="29"/>
  <c r="BK10" i="26"/>
  <c r="BK117" i="19"/>
  <c r="BL70" i="19"/>
  <c r="BL85" i="19"/>
  <c r="BL88" i="19" s="1"/>
  <c r="BL90" i="19" s="1"/>
  <c r="BL92" i="19" s="1"/>
  <c r="BJ98" i="19"/>
  <c r="BJ100" i="19" s="1"/>
  <c r="BJ53" i="26"/>
  <c r="BJ52" i="26" s="1"/>
  <c r="BJ69" i="26" s="1"/>
  <c r="BJ38" i="26"/>
  <c r="BP70" i="19"/>
  <c r="BP85" i="19"/>
  <c r="BP88" i="19" s="1"/>
  <c r="BP90" i="19" s="1"/>
  <c r="BP92" i="19" s="1"/>
  <c r="BF65" i="19"/>
  <c r="N178" i="19" s="1"/>
  <c r="N175" i="19"/>
  <c r="BG36" i="26"/>
  <c r="BG13" i="26"/>
  <c r="BI10" i="26"/>
  <c r="BI15" i="29"/>
  <c r="BI117" i="19"/>
  <c r="BQ10" i="26"/>
  <c r="BQ15" i="29"/>
  <c r="BQ117" i="19"/>
  <c r="BM98" i="19"/>
  <c r="BM100" i="19" s="1"/>
  <c r="BM53" i="26"/>
  <c r="BM52" i="26" s="1"/>
  <c r="BM69" i="26" s="1"/>
  <c r="BM38" i="26"/>
  <c r="BQ36" i="26" l="1"/>
  <c r="BQ13" i="26"/>
  <c r="BK36" i="26"/>
  <c r="BK13" i="26"/>
  <c r="BO42" i="26"/>
  <c r="BO14" i="26"/>
  <c r="BO121" i="19"/>
  <c r="BO122" i="19" s="1"/>
  <c r="BO125" i="19" s="1"/>
  <c r="BP98" i="19"/>
  <c r="BP100" i="19" s="1"/>
  <c r="BP53" i="26"/>
  <c r="BP52" i="26" s="1"/>
  <c r="BP69" i="26" s="1"/>
  <c r="BP38" i="26"/>
  <c r="BN36" i="26"/>
  <c r="BN13" i="26"/>
  <c r="BI36" i="26"/>
  <c r="BI13" i="26"/>
  <c r="N167" i="19"/>
  <c r="BF67" i="19"/>
  <c r="BG42" i="26"/>
  <c r="BG14" i="26"/>
  <c r="BG121" i="19"/>
  <c r="BG122" i="19" s="1"/>
  <c r="BG125" i="19" s="1"/>
  <c r="BJ117" i="19"/>
  <c r="BJ10" i="26"/>
  <c r="BJ15" i="29"/>
  <c r="BM117" i="19"/>
  <c r="BM10" i="26"/>
  <c r="BM15" i="29"/>
  <c r="BL98" i="19"/>
  <c r="BL100" i="19" s="1"/>
  <c r="BL53" i="26"/>
  <c r="BL52" i="26" s="1"/>
  <c r="BL69" i="26" s="1"/>
  <c r="BL38" i="26"/>
  <c r="BH36" i="26"/>
  <c r="BH13" i="26"/>
  <c r="AX128" i="19"/>
  <c r="AY126" i="19"/>
  <c r="AY127" i="19" s="1"/>
  <c r="BM36" i="26" l="1"/>
  <c r="BM13" i="26"/>
  <c r="N180" i="19"/>
  <c r="I43" i="3" s="1"/>
  <c r="BF69" i="19"/>
  <c r="BP117" i="19"/>
  <c r="BP10" i="26"/>
  <c r="BP15" i="29"/>
  <c r="BI42" i="26"/>
  <c r="BI14" i="26"/>
  <c r="BI121" i="19"/>
  <c r="BI122" i="19" s="1"/>
  <c r="BI125" i="19" s="1"/>
  <c r="BH42" i="26"/>
  <c r="BH14" i="26"/>
  <c r="BH121" i="19"/>
  <c r="BH122" i="19" s="1"/>
  <c r="BH125" i="19" s="1"/>
  <c r="BJ36" i="26"/>
  <c r="BJ13" i="26"/>
  <c r="BN42" i="26"/>
  <c r="BN121" i="19"/>
  <c r="BN122" i="19" s="1"/>
  <c r="BN125" i="19" s="1"/>
  <c r="BN14" i="26"/>
  <c r="BK42" i="26"/>
  <c r="BK14" i="26"/>
  <c r="BK121" i="19"/>
  <c r="BK122" i="19" s="1"/>
  <c r="BK125" i="19" s="1"/>
  <c r="AY128" i="19"/>
  <c r="AZ126" i="19"/>
  <c r="AZ127" i="19" s="1"/>
  <c r="BL10" i="26"/>
  <c r="BL117" i="19"/>
  <c r="BL15" i="29"/>
  <c r="BQ42" i="26"/>
  <c r="BQ121" i="19"/>
  <c r="BQ122" i="19" s="1"/>
  <c r="BQ125" i="19" s="1"/>
  <c r="BQ14" i="26"/>
  <c r="AZ128" i="19" l="1"/>
  <c r="BA126" i="19"/>
  <c r="BA127" i="19" s="1"/>
  <c r="BP36" i="26"/>
  <c r="BP13" i="26"/>
  <c r="BL36" i="26"/>
  <c r="BL13" i="26"/>
  <c r="BJ42" i="26"/>
  <c r="BJ121" i="19"/>
  <c r="BJ122" i="19" s="1"/>
  <c r="BJ125" i="19" s="1"/>
  <c r="BJ14" i="26"/>
  <c r="BF85" i="19"/>
  <c r="N182" i="19"/>
  <c r="BF70" i="19"/>
  <c r="BM42" i="26"/>
  <c r="BM14" i="26"/>
  <c r="BM121" i="19"/>
  <c r="BM122" i="19" s="1"/>
  <c r="BM125" i="19" s="1"/>
  <c r="BL42" i="26" l="1"/>
  <c r="BL14" i="26"/>
  <c r="BL121" i="19"/>
  <c r="BL122" i="19" s="1"/>
  <c r="BL125" i="19" s="1"/>
  <c r="BP42" i="26"/>
  <c r="BP14" i="26"/>
  <c r="BP121" i="19"/>
  <c r="BP122" i="19" s="1"/>
  <c r="BP125" i="19" s="1"/>
  <c r="N191" i="19"/>
  <c r="BF88" i="19"/>
  <c r="BB126" i="19"/>
  <c r="BB127" i="19" s="1"/>
  <c r="BA128" i="19"/>
  <c r="N194" i="19" l="1"/>
  <c r="BB128" i="19"/>
  <c r="BC126" i="19"/>
  <c r="BC127" i="19" s="1"/>
  <c r="BF90" i="19"/>
  <c r="N195" i="19" s="1"/>
  <c r="BC128" i="19" l="1"/>
  <c r="BD126" i="19"/>
  <c r="BD127" i="19" s="1"/>
  <c r="BF92" i="19"/>
  <c r="BD128" i="19" l="1"/>
  <c r="BE126" i="19"/>
  <c r="BE127" i="19" s="1"/>
  <c r="N197" i="19"/>
  <c r="BF98" i="19"/>
  <c r="BF53" i="26"/>
  <c r="BF52" i="26" s="1"/>
  <c r="BF38" i="26"/>
  <c r="BF69" i="26" l="1"/>
  <c r="BF70" i="26" s="1"/>
  <c r="BG70" i="26" s="1"/>
  <c r="BH70" i="26" s="1"/>
  <c r="BI70" i="26" s="1"/>
  <c r="BJ70" i="26" s="1"/>
  <c r="BK70" i="26" s="1"/>
  <c r="BL70" i="26" s="1"/>
  <c r="BM70" i="26" s="1"/>
  <c r="BN70" i="26" s="1"/>
  <c r="BO70" i="26" s="1"/>
  <c r="BP70" i="26" s="1"/>
  <c r="BQ70" i="26" s="1"/>
  <c r="BF56" i="26"/>
  <c r="BG56" i="26" s="1"/>
  <c r="BH56" i="26" s="1"/>
  <c r="BI56" i="26" s="1"/>
  <c r="BJ56" i="26" s="1"/>
  <c r="BK56" i="26" s="1"/>
  <c r="BL56" i="26" s="1"/>
  <c r="BM56" i="26" s="1"/>
  <c r="BN56" i="26" s="1"/>
  <c r="BO56" i="26" s="1"/>
  <c r="BP56" i="26" s="1"/>
  <c r="BQ56" i="26" s="1"/>
  <c r="N203" i="19"/>
  <c r="BF100" i="19"/>
  <c r="BF126" i="19"/>
  <c r="BE128" i="19"/>
  <c r="N76" i="26"/>
  <c r="N102" i="26"/>
  <c r="N205" i="19" l="1"/>
  <c r="N75" i="26" s="1"/>
  <c r="BF15" i="29"/>
  <c r="BF10" i="26"/>
  <c r="BF117" i="19"/>
  <c r="N222" i="19" s="1"/>
  <c r="O115" i="26" s="1"/>
  <c r="N90" i="26"/>
  <c r="N105" i="26" s="1"/>
  <c r="N89" i="26"/>
  <c r="N91" i="26"/>
  <c r="N107" i="26" s="1"/>
  <c r="N93" i="26"/>
  <c r="BF36" i="26" l="1"/>
  <c r="BF13" i="26"/>
  <c r="BF15" i="26"/>
  <c r="BG9" i="26" s="1"/>
  <c r="BG15" i="26" s="1"/>
  <c r="BH9" i="26" s="1"/>
  <c r="BH15" i="26" s="1"/>
  <c r="BI9" i="26" s="1"/>
  <c r="BI15" i="26" s="1"/>
  <c r="BJ9" i="26" s="1"/>
  <c r="BJ15" i="26" s="1"/>
  <c r="BK9" i="26" s="1"/>
  <c r="BK15" i="26" s="1"/>
  <c r="BL9" i="26" s="1"/>
  <c r="BL15" i="26" s="1"/>
  <c r="BM9" i="26" s="1"/>
  <c r="BM15" i="26" s="1"/>
  <c r="BN9" i="26" s="1"/>
  <c r="BN15" i="26" s="1"/>
  <c r="BO9" i="26" s="1"/>
  <c r="BO15" i="26" s="1"/>
  <c r="BP9" i="26" s="1"/>
  <c r="BP15" i="26" s="1"/>
  <c r="BQ9" i="26" s="1"/>
  <c r="BQ15" i="26" s="1"/>
  <c r="BR9" i="26" s="1"/>
  <c r="BL16" i="29"/>
  <c r="BX17" i="29" s="1"/>
  <c r="BX23" i="29" s="1"/>
  <c r="BH16" i="29"/>
  <c r="BT17" i="29" s="1"/>
  <c r="BT23" i="29" s="1"/>
  <c r="BP16" i="29"/>
  <c r="CB17" i="29" s="1"/>
  <c r="CB23" i="29" s="1"/>
  <c r="BO16" i="29"/>
  <c r="CA17" i="29" s="1"/>
  <c r="CA23" i="29" s="1"/>
  <c r="BM16" i="29"/>
  <c r="BY17" i="29" s="1"/>
  <c r="BY23" i="29" s="1"/>
  <c r="BJ16" i="29"/>
  <c r="BV17" i="29" s="1"/>
  <c r="BV23" i="29" s="1"/>
  <c r="BF16" i="29"/>
  <c r="BR17" i="29" s="1"/>
  <c r="BR23" i="29" s="1"/>
  <c r="BK16" i="29"/>
  <c r="BW17" i="29" s="1"/>
  <c r="BW23" i="29" s="1"/>
  <c r="BQ16" i="29"/>
  <c r="CC17" i="29" s="1"/>
  <c r="CC23" i="29" s="1"/>
  <c r="BG16" i="29"/>
  <c r="BS17" i="29" s="1"/>
  <c r="BS23" i="29" s="1"/>
  <c r="BN16" i="29"/>
  <c r="BZ17" i="29" s="1"/>
  <c r="BZ23" i="29" s="1"/>
  <c r="BI16" i="29"/>
  <c r="BU17" i="29" s="1"/>
  <c r="BU23" i="29" s="1"/>
  <c r="N81" i="26"/>
  <c r="N83" i="26"/>
  <c r="N106" i="26" s="1"/>
  <c r="N82" i="26"/>
  <c r="N104" i="26" s="1"/>
  <c r="BY37" i="29" l="1"/>
  <c r="BY25" i="29"/>
  <c r="BY55" i="26" s="1"/>
  <c r="BU25" i="29"/>
  <c r="BU55" i="26" s="1"/>
  <c r="BU37" i="29"/>
  <c r="CB37" i="29"/>
  <c r="CB25" i="29"/>
  <c r="CB55" i="26" s="1"/>
  <c r="BS37" i="29"/>
  <c r="BS25" i="29"/>
  <c r="BS55" i="26" s="1"/>
  <c r="BT25" i="29"/>
  <c r="BT55" i="26" s="1"/>
  <c r="BT37" i="29"/>
  <c r="CC37" i="29"/>
  <c r="CC25" i="29"/>
  <c r="CC55" i="26" s="1"/>
  <c r="BX37" i="29"/>
  <c r="BX25" i="29"/>
  <c r="BX55" i="26" s="1"/>
  <c r="CA25" i="29"/>
  <c r="CA55" i="26" s="1"/>
  <c r="CA37" i="29"/>
  <c r="BR37" i="29"/>
  <c r="BR109" i="19"/>
  <c r="BR25" i="29"/>
  <c r="BF42" i="26"/>
  <c r="N103" i="26" s="1"/>
  <c r="BF14" i="26"/>
  <c r="BF121" i="19"/>
  <c r="BZ25" i="29"/>
  <c r="BZ55" i="26" s="1"/>
  <c r="BZ37" i="29"/>
  <c r="BW25" i="29"/>
  <c r="BW55" i="26" s="1"/>
  <c r="BW37" i="29"/>
  <c r="BV25" i="29"/>
  <c r="BV55" i="26" s="1"/>
  <c r="BV37" i="29"/>
  <c r="BF122" i="19" l="1"/>
  <c r="N226" i="19"/>
  <c r="BS44" i="29"/>
  <c r="BS40" i="29"/>
  <c r="BS43" i="29"/>
  <c r="BS41" i="29"/>
  <c r="BS42" i="29"/>
  <c r="BX42" i="29"/>
  <c r="BX41" i="29"/>
  <c r="BX43" i="29"/>
  <c r="BX40" i="29"/>
  <c r="BX44" i="29"/>
  <c r="CB43" i="29"/>
  <c r="CB44" i="29"/>
  <c r="CB42" i="29"/>
  <c r="CB40" i="29"/>
  <c r="CB41" i="29"/>
  <c r="CC43" i="29"/>
  <c r="CC44" i="29"/>
  <c r="CC40" i="29"/>
  <c r="CC42" i="29"/>
  <c r="CC41" i="29"/>
  <c r="BU40" i="29"/>
  <c r="BU44" i="29"/>
  <c r="BU42" i="29"/>
  <c r="BU41" i="29"/>
  <c r="BU43" i="29"/>
  <c r="BW42" i="29"/>
  <c r="BW44" i="29"/>
  <c r="BW41" i="29"/>
  <c r="BW43" i="29"/>
  <c r="BW40" i="29"/>
  <c r="BR40" i="29"/>
  <c r="BR42" i="29"/>
  <c r="BR44" i="29"/>
  <c r="BR43" i="29"/>
  <c r="BR41" i="29"/>
  <c r="BV42" i="29"/>
  <c r="BV44" i="29"/>
  <c r="BV43" i="29"/>
  <c r="BV41" i="29"/>
  <c r="BV40" i="29"/>
  <c r="O214" i="19"/>
  <c r="BR114" i="19"/>
  <c r="CA42" i="29"/>
  <c r="CA43" i="29"/>
  <c r="CA44" i="29"/>
  <c r="CA41" i="29"/>
  <c r="CA40" i="29"/>
  <c r="BT43" i="29"/>
  <c r="BT40" i="29"/>
  <c r="BT44" i="29"/>
  <c r="BT42" i="29"/>
  <c r="BT41" i="29"/>
  <c r="BZ44" i="29"/>
  <c r="BZ41" i="29"/>
  <c r="BZ40" i="29"/>
  <c r="BZ43" i="29"/>
  <c r="BZ42" i="29"/>
  <c r="BY40" i="29"/>
  <c r="BY41" i="29"/>
  <c r="BY42" i="29"/>
  <c r="BY44" i="29"/>
  <c r="BY43" i="29"/>
  <c r="DI58" i="29" l="1"/>
  <c r="BY87" i="29"/>
  <c r="BY50" i="29"/>
  <c r="CA85" i="29"/>
  <c r="DK56" i="29"/>
  <c r="CA48" i="29"/>
  <c r="DF58" i="29"/>
  <c r="BV87" i="29"/>
  <c r="BV50" i="29"/>
  <c r="DG55" i="29"/>
  <c r="BW84" i="29"/>
  <c r="BW47" i="29"/>
  <c r="DE59" i="29"/>
  <c r="BU88" i="29"/>
  <c r="BU51" i="29"/>
  <c r="DL55" i="29"/>
  <c r="CB84" i="29"/>
  <c r="CB47" i="29"/>
  <c r="DH57" i="29"/>
  <c r="BX86" i="29"/>
  <c r="BX49" i="29"/>
  <c r="BZ86" i="29"/>
  <c r="DJ57" i="29"/>
  <c r="BZ49" i="29"/>
  <c r="DI59" i="29"/>
  <c r="BY88" i="29"/>
  <c r="BY51" i="29"/>
  <c r="BV88" i="29"/>
  <c r="DF59" i="29"/>
  <c r="BV51" i="29"/>
  <c r="BW87" i="29"/>
  <c r="DG58" i="29"/>
  <c r="BW50" i="29"/>
  <c r="DE55" i="29"/>
  <c r="BU84" i="29"/>
  <c r="BU47" i="29"/>
  <c r="CB86" i="29"/>
  <c r="DL57" i="29"/>
  <c r="CB49" i="29"/>
  <c r="DC57" i="29"/>
  <c r="BS86" i="29"/>
  <c r="BS49" i="29"/>
  <c r="DF55" i="29"/>
  <c r="BV84" i="29"/>
  <c r="BV47" i="29"/>
  <c r="CA88" i="29"/>
  <c r="DK59" i="29"/>
  <c r="CA51" i="29"/>
  <c r="BY86" i="29"/>
  <c r="DI57" i="29"/>
  <c r="BY49" i="29"/>
  <c r="DD56" i="29"/>
  <c r="BT85" i="29"/>
  <c r="BT48" i="29"/>
  <c r="DK58" i="29"/>
  <c r="CA87" i="29"/>
  <c r="CA50" i="29"/>
  <c r="BV86" i="29"/>
  <c r="DF57" i="29"/>
  <c r="BV49" i="29"/>
  <c r="DG56" i="29"/>
  <c r="BW85" i="29"/>
  <c r="BW48" i="29"/>
  <c r="DM56" i="29"/>
  <c r="CC85" i="29"/>
  <c r="CC48" i="29"/>
  <c r="DL59" i="29"/>
  <c r="CB88" i="29"/>
  <c r="CB51" i="29"/>
  <c r="BS85" i="29"/>
  <c r="DC56" i="29"/>
  <c r="BS48" i="29"/>
  <c r="DD58" i="29"/>
  <c r="BT87" i="29"/>
  <c r="BT50" i="29"/>
  <c r="DJ59" i="29"/>
  <c r="BZ88" i="29"/>
  <c r="BZ51" i="29"/>
  <c r="BY85" i="29"/>
  <c r="DI56" i="29"/>
  <c r="BY48" i="29"/>
  <c r="DD57" i="29"/>
  <c r="BT86" i="29"/>
  <c r="BT49" i="29"/>
  <c r="DK57" i="29"/>
  <c r="CA86" i="29"/>
  <c r="CA49" i="29"/>
  <c r="BR85" i="29"/>
  <c r="DB56" i="29"/>
  <c r="BR48" i="29"/>
  <c r="BW88" i="29"/>
  <c r="DG59" i="29"/>
  <c r="BW51" i="29"/>
  <c r="CC86" i="29"/>
  <c r="DM57" i="29"/>
  <c r="CC49" i="29"/>
  <c r="DL58" i="29"/>
  <c r="CB87" i="29"/>
  <c r="CB50" i="29"/>
  <c r="BS87" i="29"/>
  <c r="DC58" i="29"/>
  <c r="BS50" i="29"/>
  <c r="DD55" i="29"/>
  <c r="BT84" i="29"/>
  <c r="BT47" i="29"/>
  <c r="DJ56" i="29"/>
  <c r="BZ85" i="29"/>
  <c r="BZ48" i="29"/>
  <c r="BY84" i="29"/>
  <c r="DI55" i="29"/>
  <c r="BY47" i="29"/>
  <c r="BT88" i="29"/>
  <c r="DD59" i="29"/>
  <c r="BT51" i="29"/>
  <c r="BR115" i="19"/>
  <c r="O219" i="19"/>
  <c r="BR87" i="29"/>
  <c r="DB58" i="29"/>
  <c r="BR50" i="29"/>
  <c r="DG57" i="29"/>
  <c r="BW86" i="29"/>
  <c r="BW49" i="29"/>
  <c r="CC84" i="29"/>
  <c r="DM55" i="29"/>
  <c r="CC47" i="29"/>
  <c r="DH59" i="29"/>
  <c r="BX88" i="29"/>
  <c r="BX51" i="29"/>
  <c r="BS84" i="29"/>
  <c r="DC55" i="29"/>
  <c r="BS47" i="29"/>
  <c r="BR88" i="29"/>
  <c r="DB59" i="29"/>
  <c r="BR51" i="29"/>
  <c r="DE58" i="29"/>
  <c r="BU87" i="29"/>
  <c r="BU50" i="29"/>
  <c r="DM59" i="29"/>
  <c r="CC88" i="29"/>
  <c r="CC51" i="29"/>
  <c r="BX84" i="29"/>
  <c r="DH55" i="29"/>
  <c r="BX47" i="29"/>
  <c r="BS88" i="29"/>
  <c r="DC59" i="29"/>
  <c r="BS51" i="29"/>
  <c r="BZ87" i="29"/>
  <c r="DJ58" i="29"/>
  <c r="BZ50" i="29"/>
  <c r="BR86" i="29"/>
  <c r="DB57" i="29"/>
  <c r="BR49" i="29"/>
  <c r="DE56" i="29"/>
  <c r="BU85" i="29"/>
  <c r="BU48" i="29"/>
  <c r="CC87" i="29"/>
  <c r="DM58" i="29"/>
  <c r="CC50" i="29"/>
  <c r="DH58" i="29"/>
  <c r="BX87" i="29"/>
  <c r="BX50" i="29"/>
  <c r="DJ55" i="29"/>
  <c r="BZ84" i="29"/>
  <c r="BZ47" i="29"/>
  <c r="DK55" i="29"/>
  <c r="CA84" i="29"/>
  <c r="CA47" i="29"/>
  <c r="DF56" i="29"/>
  <c r="BV85" i="29"/>
  <c r="BV48" i="29"/>
  <c r="BR84" i="29"/>
  <c r="DB55" i="29"/>
  <c r="BR47" i="29"/>
  <c r="BU86" i="29"/>
  <c r="DE57" i="29"/>
  <c r="BU49" i="29"/>
  <c r="CB85" i="29"/>
  <c r="DL56" i="29"/>
  <c r="CB48" i="29"/>
  <c r="BX85" i="29"/>
  <c r="DH56" i="29"/>
  <c r="BX48" i="29"/>
  <c r="N227" i="19"/>
  <c r="BF125" i="19"/>
  <c r="BY89" i="29" l="1"/>
  <c r="BY91" i="29" s="1"/>
  <c r="BZ89" i="29"/>
  <c r="BZ91" i="29" s="1"/>
  <c r="CA89" i="29"/>
  <c r="CA91" i="29" s="1"/>
  <c r="O174" i="29"/>
  <c r="O189" i="29" s="1"/>
  <c r="BR64" i="29"/>
  <c r="BR10" i="17"/>
  <c r="BX66" i="29"/>
  <c r="BX10" i="22"/>
  <c r="BT89" i="29"/>
  <c r="BT91" i="29" s="1"/>
  <c r="CC10" i="17"/>
  <c r="CC64" i="29"/>
  <c r="CO133" i="29"/>
  <c r="CA133" i="29"/>
  <c r="DG133" i="29"/>
  <c r="DM133" i="29"/>
  <c r="CE133" i="29"/>
  <c r="DI133" i="29"/>
  <c r="CL133" i="29"/>
  <c r="BT133" i="29"/>
  <c r="CP133" i="29"/>
  <c r="CG133" i="29"/>
  <c r="BX133" i="29"/>
  <c r="DJ133" i="29"/>
  <c r="CW133" i="29"/>
  <c r="DA133" i="29"/>
  <c r="DC133" i="29"/>
  <c r="DB133" i="29"/>
  <c r="BV133" i="29"/>
  <c r="CU133" i="29"/>
  <c r="BS133" i="29"/>
  <c r="CI133" i="29"/>
  <c r="CB133" i="29"/>
  <c r="CQ133" i="29"/>
  <c r="BR133" i="29"/>
  <c r="DK133" i="29"/>
  <c r="DF133" i="29"/>
  <c r="CS133" i="29"/>
  <c r="CM133" i="29"/>
  <c r="CH133" i="29"/>
  <c r="CV133" i="29"/>
  <c r="BW133" i="29"/>
  <c r="CK133" i="29"/>
  <c r="CF133" i="29"/>
  <c r="BU133" i="29"/>
  <c r="BZ133" i="29"/>
  <c r="DH133" i="29"/>
  <c r="DD133" i="29"/>
  <c r="CJ133" i="29"/>
  <c r="DE133" i="29"/>
  <c r="BY133" i="29"/>
  <c r="CT133" i="29"/>
  <c r="CX133" i="29"/>
  <c r="CN133" i="29"/>
  <c r="CD133" i="29"/>
  <c r="CR133" i="29"/>
  <c r="CC133" i="29"/>
  <c r="CY133" i="29"/>
  <c r="CZ133" i="29"/>
  <c r="DL133" i="29"/>
  <c r="BS11" i="16"/>
  <c r="BS15" i="16" s="1"/>
  <c r="BS11" i="21"/>
  <c r="BS15" i="21" s="1"/>
  <c r="BS63" i="29"/>
  <c r="BS11" i="15"/>
  <c r="BS15" i="15" s="1"/>
  <c r="BS11" i="18"/>
  <c r="BS15" i="18" s="1"/>
  <c r="CA10" i="22"/>
  <c r="CA66" i="29"/>
  <c r="BZ10" i="17"/>
  <c r="BZ64" i="29"/>
  <c r="CA52" i="29"/>
  <c r="CA48" i="19" s="1"/>
  <c r="CA51" i="19" s="1"/>
  <c r="CA56" i="19" s="1"/>
  <c r="CA62" i="29"/>
  <c r="CA10" i="15"/>
  <c r="CA14" i="15" s="1"/>
  <c r="CA10" i="18"/>
  <c r="CA14" i="18" s="1"/>
  <c r="CA10" i="16"/>
  <c r="CA14" i="16" s="1"/>
  <c r="CA10" i="21"/>
  <c r="CA14" i="21" s="1"/>
  <c r="BX10" i="16"/>
  <c r="BX14" i="16" s="1"/>
  <c r="BX52" i="29"/>
  <c r="BX48" i="19" s="1"/>
  <c r="BX51" i="19" s="1"/>
  <c r="BX56" i="19" s="1"/>
  <c r="BX10" i="15"/>
  <c r="BX14" i="15" s="1"/>
  <c r="BX62" i="29"/>
  <c r="BX10" i="18"/>
  <c r="BX14" i="18" s="1"/>
  <c r="BX10" i="21"/>
  <c r="BX14" i="21" s="1"/>
  <c r="O175" i="29"/>
  <c r="O190" i="29" s="1"/>
  <c r="BR10" i="24"/>
  <c r="BR65" i="29"/>
  <c r="BY10" i="18"/>
  <c r="BY14" i="18" s="1"/>
  <c r="BY10" i="16"/>
  <c r="BY14" i="16" s="1"/>
  <c r="BY10" i="15"/>
  <c r="BY14" i="15" s="1"/>
  <c r="BY52" i="29"/>
  <c r="BY48" i="19" s="1"/>
  <c r="BY51" i="19" s="1"/>
  <c r="BY56" i="19" s="1"/>
  <c r="BY62" i="29"/>
  <c r="BY10" i="21"/>
  <c r="BY14" i="21" s="1"/>
  <c r="CA10" i="17"/>
  <c r="CA64" i="29"/>
  <c r="BW11" i="21"/>
  <c r="BW15" i="21" s="1"/>
  <c r="BW11" i="18"/>
  <c r="BW15" i="18" s="1"/>
  <c r="BW11" i="16"/>
  <c r="BW15" i="16" s="1"/>
  <c r="BW63" i="29"/>
  <c r="BW11" i="15"/>
  <c r="BW15" i="15" s="1"/>
  <c r="CB10" i="17"/>
  <c r="CB64" i="29"/>
  <c r="BU66" i="29"/>
  <c r="BU10" i="22"/>
  <c r="N230" i="19"/>
  <c r="BF127" i="19"/>
  <c r="CC10" i="24"/>
  <c r="CC65" i="29"/>
  <c r="BU134" i="29"/>
  <c r="CT134" i="29"/>
  <c r="CS134" i="29"/>
  <c r="CZ134" i="29"/>
  <c r="CV134" i="29"/>
  <c r="CI134" i="29"/>
  <c r="DM134" i="29"/>
  <c r="BS134" i="29"/>
  <c r="CD134" i="29"/>
  <c r="CL134" i="29"/>
  <c r="CU134" i="29"/>
  <c r="CF134" i="29"/>
  <c r="DD134" i="29"/>
  <c r="CA134" i="29"/>
  <c r="CG134" i="29"/>
  <c r="CE134" i="29"/>
  <c r="CB134" i="29"/>
  <c r="DL134" i="29"/>
  <c r="CK134" i="29"/>
  <c r="CO134" i="29"/>
  <c r="CN134" i="29"/>
  <c r="DJ134" i="29"/>
  <c r="BW134" i="29"/>
  <c r="DI134" i="29"/>
  <c r="DC134" i="29"/>
  <c r="CJ134" i="29"/>
  <c r="DK134" i="29"/>
  <c r="CP134" i="29"/>
  <c r="BZ134" i="29"/>
  <c r="DG134" i="29"/>
  <c r="BT134" i="29"/>
  <c r="CC134" i="29"/>
  <c r="CR134" i="29"/>
  <c r="CQ134" i="29"/>
  <c r="BX134" i="29"/>
  <c r="BY134" i="29"/>
  <c r="BR134" i="29"/>
  <c r="BV134" i="29"/>
  <c r="CY134" i="29"/>
  <c r="CH134" i="29"/>
  <c r="DA134" i="29"/>
  <c r="CX134" i="29"/>
  <c r="DB134" i="29"/>
  <c r="DF134" i="29"/>
  <c r="CW134" i="29"/>
  <c r="CM134" i="29"/>
  <c r="DE134" i="29"/>
  <c r="DH134" i="29"/>
  <c r="O176" i="29"/>
  <c r="O191" i="29" s="1"/>
  <c r="BR66" i="29"/>
  <c r="BR10" i="22"/>
  <c r="BS10" i="24"/>
  <c r="BS65" i="29"/>
  <c r="BZ66" i="29"/>
  <c r="BZ10" i="22"/>
  <c r="BT11" i="15"/>
  <c r="BT15" i="15" s="1"/>
  <c r="BT11" i="18"/>
  <c r="BT15" i="18" s="1"/>
  <c r="BT63" i="29"/>
  <c r="BT11" i="16"/>
  <c r="BT15" i="16" s="1"/>
  <c r="BT11" i="21"/>
  <c r="BT15" i="21" s="1"/>
  <c r="BV10" i="22"/>
  <c r="BV66" i="29"/>
  <c r="CA11" i="21"/>
  <c r="CA15" i="21" s="1"/>
  <c r="CA11" i="16"/>
  <c r="CA15" i="16" s="1"/>
  <c r="CA63" i="29"/>
  <c r="CA11" i="15"/>
  <c r="CA15" i="15" s="1"/>
  <c r="CA11" i="18"/>
  <c r="CA15" i="18" s="1"/>
  <c r="BZ10" i="24"/>
  <c r="BZ65" i="29"/>
  <c r="BX89" i="29"/>
  <c r="BX91" i="29" s="1"/>
  <c r="CC10" i="16"/>
  <c r="CC14" i="16" s="1"/>
  <c r="CC62" i="29"/>
  <c r="CC10" i="18"/>
  <c r="CC14" i="18" s="1"/>
  <c r="CC10" i="21"/>
  <c r="CC14" i="21" s="1"/>
  <c r="CC52" i="29"/>
  <c r="CC48" i="19" s="1"/>
  <c r="CC51" i="19" s="1"/>
  <c r="CC56" i="19" s="1"/>
  <c r="CC10" i="15"/>
  <c r="CC14" i="15" s="1"/>
  <c r="CJ135" i="29"/>
  <c r="DF135" i="29"/>
  <c r="BR135" i="29"/>
  <c r="CB135" i="29"/>
  <c r="DI135" i="29"/>
  <c r="BW135" i="29"/>
  <c r="CV135" i="29"/>
  <c r="CP135" i="29"/>
  <c r="CF135" i="29"/>
  <c r="DB135" i="29"/>
  <c r="BU135" i="29"/>
  <c r="DD135" i="29"/>
  <c r="DK135" i="29"/>
  <c r="DM135" i="29"/>
  <c r="CZ135" i="29"/>
  <c r="CN135" i="29"/>
  <c r="CU135" i="29"/>
  <c r="CG135" i="29"/>
  <c r="BV135" i="29"/>
  <c r="CS135" i="29"/>
  <c r="BT135" i="29"/>
  <c r="DG135" i="29"/>
  <c r="BS135" i="29"/>
  <c r="CD135" i="29"/>
  <c r="CO135" i="29"/>
  <c r="BY135" i="29"/>
  <c r="DC135" i="29"/>
  <c r="CR135" i="29"/>
  <c r="CH135" i="29"/>
  <c r="BX135" i="29"/>
  <c r="DJ135" i="29"/>
  <c r="DE135" i="29"/>
  <c r="CC135" i="29"/>
  <c r="CQ135" i="29"/>
  <c r="DA135" i="29"/>
  <c r="CL135" i="29"/>
  <c r="CX135" i="29"/>
  <c r="BZ135" i="29"/>
  <c r="CI135" i="29"/>
  <c r="CA135" i="29"/>
  <c r="CM135" i="29"/>
  <c r="CW135" i="29"/>
  <c r="CE135" i="29"/>
  <c r="CK135" i="29"/>
  <c r="DH135" i="29"/>
  <c r="DL135" i="29"/>
  <c r="CT135" i="29"/>
  <c r="CY135" i="29"/>
  <c r="BW10" i="22"/>
  <c r="BW66" i="29"/>
  <c r="CB66" i="29"/>
  <c r="CB10" i="22"/>
  <c r="BV52" i="29"/>
  <c r="BV48" i="19" s="1"/>
  <c r="BV51" i="19" s="1"/>
  <c r="BV56" i="19" s="1"/>
  <c r="BV10" i="18"/>
  <c r="BV14" i="18" s="1"/>
  <c r="BV10" i="15"/>
  <c r="BV14" i="15" s="1"/>
  <c r="BV10" i="16"/>
  <c r="BV14" i="16" s="1"/>
  <c r="BV10" i="21"/>
  <c r="BV14" i="21" s="1"/>
  <c r="BV62" i="29"/>
  <c r="BX10" i="17"/>
  <c r="BX64" i="29"/>
  <c r="BZ11" i="21"/>
  <c r="BZ15" i="21" s="1"/>
  <c r="BZ11" i="18"/>
  <c r="BZ15" i="18" s="1"/>
  <c r="BZ63" i="29"/>
  <c r="BZ11" i="16"/>
  <c r="BZ15" i="16" s="1"/>
  <c r="BZ11" i="15"/>
  <c r="BZ15" i="15" s="1"/>
  <c r="BT10" i="17"/>
  <c r="BT64" i="29"/>
  <c r="BV10" i="17"/>
  <c r="BV64" i="29"/>
  <c r="BV89" i="29"/>
  <c r="BV91" i="29" s="1"/>
  <c r="BU10" i="18"/>
  <c r="BU14" i="18" s="1"/>
  <c r="BU10" i="15"/>
  <c r="BU14" i="15" s="1"/>
  <c r="BU52" i="29"/>
  <c r="BU48" i="19" s="1"/>
  <c r="BU51" i="19" s="1"/>
  <c r="BU56" i="19" s="1"/>
  <c r="BU10" i="21"/>
  <c r="BU14" i="21" s="1"/>
  <c r="BU10" i="16"/>
  <c r="BU14" i="16" s="1"/>
  <c r="BU62" i="29"/>
  <c r="BW10" i="16"/>
  <c r="BW14" i="16" s="1"/>
  <c r="BW52" i="29"/>
  <c r="BW48" i="19" s="1"/>
  <c r="BW51" i="19" s="1"/>
  <c r="BW56" i="19" s="1"/>
  <c r="BW10" i="21"/>
  <c r="BW14" i="21" s="1"/>
  <c r="BW62" i="29"/>
  <c r="BW10" i="15"/>
  <c r="BW14" i="15" s="1"/>
  <c r="BW10" i="18"/>
  <c r="BW14" i="18" s="1"/>
  <c r="BX11" i="18"/>
  <c r="BX15" i="18" s="1"/>
  <c r="BX63" i="29"/>
  <c r="BX11" i="16"/>
  <c r="BX15" i="16" s="1"/>
  <c r="BX11" i="21"/>
  <c r="BX15" i="21" s="1"/>
  <c r="BX11" i="15"/>
  <c r="BX15" i="15" s="1"/>
  <c r="CB11" i="18"/>
  <c r="CB15" i="18" s="1"/>
  <c r="CB63" i="29"/>
  <c r="CB11" i="15"/>
  <c r="CB15" i="15" s="1"/>
  <c r="CB11" i="21"/>
  <c r="CB15" i="21" s="1"/>
  <c r="CB11" i="16"/>
  <c r="CB15" i="16" s="1"/>
  <c r="CE132" i="29"/>
  <c r="CS132" i="29"/>
  <c r="CJ132" i="29"/>
  <c r="CM132" i="29"/>
  <c r="DG132" i="29"/>
  <c r="BS132" i="29"/>
  <c r="DE132" i="29"/>
  <c r="BY132" i="29"/>
  <c r="BU132" i="29"/>
  <c r="CO132" i="29"/>
  <c r="CB132" i="29"/>
  <c r="CN132" i="29"/>
  <c r="CC132" i="29"/>
  <c r="CR132" i="29"/>
  <c r="BT132" i="29"/>
  <c r="BX132" i="29"/>
  <c r="CW132" i="29"/>
  <c r="CH132" i="29"/>
  <c r="DK132" i="29"/>
  <c r="CV132" i="29"/>
  <c r="CZ132" i="29"/>
  <c r="CL132" i="29"/>
  <c r="BR132" i="29"/>
  <c r="DJ132" i="29"/>
  <c r="BW132" i="29"/>
  <c r="CA132" i="29"/>
  <c r="CU132" i="29"/>
  <c r="CT132" i="29"/>
  <c r="BZ132" i="29"/>
  <c r="CP132" i="29"/>
  <c r="DI132" i="29"/>
  <c r="CF132" i="29"/>
  <c r="DM132" i="29"/>
  <c r="DL132" i="29"/>
  <c r="DC132" i="29"/>
  <c r="DD132" i="29"/>
  <c r="CQ132" i="29"/>
  <c r="DF132" i="29"/>
  <c r="CY132" i="29"/>
  <c r="DH132" i="29"/>
  <c r="CK132" i="29"/>
  <c r="DB132" i="29"/>
  <c r="BR89" i="29"/>
  <c r="CG132" i="29"/>
  <c r="BV132" i="29"/>
  <c r="CI132" i="29"/>
  <c r="CD132" i="29"/>
  <c r="DA132" i="29"/>
  <c r="CX132" i="29"/>
  <c r="BU63" i="29"/>
  <c r="BU11" i="15"/>
  <c r="BU15" i="15" s="1"/>
  <c r="BU11" i="21"/>
  <c r="BU15" i="21" s="1"/>
  <c r="BU11" i="16"/>
  <c r="BU15" i="16" s="1"/>
  <c r="BU11" i="18"/>
  <c r="BU15" i="18" s="1"/>
  <c r="BS52" i="29"/>
  <c r="BS48" i="19" s="1"/>
  <c r="BS51" i="19" s="1"/>
  <c r="BS56" i="19" s="1"/>
  <c r="BS10" i="16"/>
  <c r="BS14" i="16" s="1"/>
  <c r="BS10" i="21"/>
  <c r="BS14" i="21" s="1"/>
  <c r="BS62" i="29"/>
  <c r="BS10" i="18"/>
  <c r="BS14" i="18" s="1"/>
  <c r="BS10" i="15"/>
  <c r="BS14" i="15" s="1"/>
  <c r="BR55" i="26"/>
  <c r="O220" i="19"/>
  <c r="CB10" i="24"/>
  <c r="CB65" i="29"/>
  <c r="BT10" i="24"/>
  <c r="BT65" i="29"/>
  <c r="BY10" i="17"/>
  <c r="BY64" i="29"/>
  <c r="BU89" i="29"/>
  <c r="BU91" i="29" s="1"/>
  <c r="BY10" i="22"/>
  <c r="BY66" i="29"/>
  <c r="BW89" i="29"/>
  <c r="BW91" i="29" s="1"/>
  <c r="BY10" i="24"/>
  <c r="BY65" i="29"/>
  <c r="BU64" i="29"/>
  <c r="BU10" i="17"/>
  <c r="BZ10" i="16"/>
  <c r="BZ14" i="16" s="1"/>
  <c r="BZ10" i="18"/>
  <c r="BZ14" i="18" s="1"/>
  <c r="BZ10" i="15"/>
  <c r="BZ14" i="15" s="1"/>
  <c r="BZ62" i="29"/>
  <c r="BZ10" i="21"/>
  <c r="BZ14" i="21" s="1"/>
  <c r="BZ52" i="29"/>
  <c r="BZ48" i="19" s="1"/>
  <c r="BZ51" i="19" s="1"/>
  <c r="BZ56" i="19" s="1"/>
  <c r="CC66" i="29"/>
  <c r="CC10" i="22"/>
  <c r="CC89" i="29"/>
  <c r="CC91" i="29" s="1"/>
  <c r="BV11" i="16"/>
  <c r="BV15" i="16" s="1"/>
  <c r="BV11" i="21"/>
  <c r="BV15" i="21" s="1"/>
  <c r="BV63" i="29"/>
  <c r="BV11" i="18"/>
  <c r="BV15" i="18" s="1"/>
  <c r="BV11" i="15"/>
  <c r="BV15" i="15" s="1"/>
  <c r="BS66" i="29"/>
  <c r="BS10" i="22"/>
  <c r="BW10" i="17"/>
  <c r="BW64" i="29"/>
  <c r="BT66" i="29"/>
  <c r="BT10" i="22"/>
  <c r="O173" i="29"/>
  <c r="O188" i="29" s="1"/>
  <c r="BR11" i="15"/>
  <c r="BR15" i="15" s="1"/>
  <c r="BR63" i="29"/>
  <c r="BR11" i="21"/>
  <c r="BR15" i="21" s="1"/>
  <c r="BR11" i="18"/>
  <c r="BR15" i="18" s="1"/>
  <c r="BR11" i="16"/>
  <c r="BR15" i="16" s="1"/>
  <c r="CC11" i="18"/>
  <c r="CC15" i="18" s="1"/>
  <c r="CC11" i="21"/>
  <c r="CC15" i="21" s="1"/>
  <c r="CC11" i="16"/>
  <c r="CC15" i="16" s="1"/>
  <c r="CC11" i="15"/>
  <c r="CC15" i="15" s="1"/>
  <c r="CC63" i="29"/>
  <c r="BS10" i="17"/>
  <c r="BS64" i="29"/>
  <c r="CB62" i="29"/>
  <c r="CB10" i="18"/>
  <c r="CB14" i="18" s="1"/>
  <c r="CB52" i="29"/>
  <c r="CB48" i="19" s="1"/>
  <c r="CB51" i="19" s="1"/>
  <c r="CB56" i="19" s="1"/>
  <c r="CB10" i="21"/>
  <c r="CB14" i="21" s="1"/>
  <c r="CB10" i="15"/>
  <c r="CB14" i="15" s="1"/>
  <c r="CB10" i="16"/>
  <c r="CB14" i="16" s="1"/>
  <c r="O172" i="29"/>
  <c r="O187" i="29" s="1"/>
  <c r="BR52" i="29"/>
  <c r="BR10" i="18"/>
  <c r="BR14" i="18" s="1"/>
  <c r="BR10" i="16"/>
  <c r="BR14" i="16" s="1"/>
  <c r="BR10" i="21"/>
  <c r="BR14" i="21" s="1"/>
  <c r="BR62" i="29"/>
  <c r="BR10" i="15"/>
  <c r="BR14" i="15" s="1"/>
  <c r="CD136" i="29"/>
  <c r="DB136" i="29"/>
  <c r="BX136" i="29"/>
  <c r="DA136" i="29"/>
  <c r="CS136" i="29"/>
  <c r="DE136" i="29"/>
  <c r="CQ136" i="29"/>
  <c r="DF136" i="29"/>
  <c r="DG136" i="29"/>
  <c r="CT136" i="29"/>
  <c r="DD136" i="29"/>
  <c r="CA136" i="29"/>
  <c r="CA162" i="29" s="1"/>
  <c r="CY136" i="29"/>
  <c r="CF136" i="29"/>
  <c r="CO136" i="29"/>
  <c r="BW136" i="29"/>
  <c r="DM136" i="29"/>
  <c r="DH136" i="29"/>
  <c r="CJ136" i="29"/>
  <c r="CL136" i="29"/>
  <c r="DJ136" i="29"/>
  <c r="CW136" i="29"/>
  <c r="CG136" i="29"/>
  <c r="BZ136" i="29"/>
  <c r="CU136" i="29"/>
  <c r="CH136" i="29"/>
  <c r="CM136" i="29"/>
  <c r="CE136" i="29"/>
  <c r="CI136" i="29"/>
  <c r="CZ136" i="29"/>
  <c r="CB136" i="29"/>
  <c r="BR136" i="29"/>
  <c r="CX136" i="29"/>
  <c r="BU136" i="29"/>
  <c r="DK136" i="29"/>
  <c r="DL136" i="29"/>
  <c r="BT136" i="29"/>
  <c r="CC136" i="29"/>
  <c r="DC136" i="29"/>
  <c r="CP136" i="29"/>
  <c r="BS136" i="29"/>
  <c r="CV136" i="29"/>
  <c r="DI136" i="29"/>
  <c r="BV136" i="29"/>
  <c r="BV162" i="29" s="1"/>
  <c r="CR136" i="29"/>
  <c r="CN136" i="29"/>
  <c r="CK136" i="29"/>
  <c r="BY136" i="29"/>
  <c r="BX10" i="24"/>
  <c r="BX65" i="29"/>
  <c r="BU10" i="24"/>
  <c r="BU65" i="29"/>
  <c r="BS89" i="29"/>
  <c r="BS91" i="29" s="1"/>
  <c r="BT10" i="21"/>
  <c r="BT14" i="21" s="1"/>
  <c r="BT10" i="16"/>
  <c r="BT14" i="16" s="1"/>
  <c r="BT52" i="29"/>
  <c r="BT48" i="19" s="1"/>
  <c r="BT51" i="19" s="1"/>
  <c r="BT56" i="19" s="1"/>
  <c r="BT10" i="15"/>
  <c r="BT14" i="15" s="1"/>
  <c r="BT62" i="29"/>
  <c r="BT10" i="18"/>
  <c r="BT14" i="18" s="1"/>
  <c r="BY11" i="18"/>
  <c r="BY15" i="18" s="1"/>
  <c r="BY63" i="29"/>
  <c r="BY11" i="15"/>
  <c r="BY15" i="15" s="1"/>
  <c r="BY11" i="21"/>
  <c r="BY15" i="21" s="1"/>
  <c r="BY11" i="16"/>
  <c r="BY15" i="16" s="1"/>
  <c r="CA10" i="24"/>
  <c r="CA65" i="29"/>
  <c r="BW10" i="24"/>
  <c r="BW65" i="29"/>
  <c r="CB89" i="29"/>
  <c r="CB91" i="29" s="1"/>
  <c r="BV65" i="29"/>
  <c r="BV10" i="24"/>
  <c r="BR162" i="29" l="1"/>
  <c r="BZ162" i="29"/>
  <c r="CC162" i="29"/>
  <c r="BU162" i="29"/>
  <c r="BS162" i="29"/>
  <c r="BY162" i="29"/>
  <c r="BW162" i="29"/>
  <c r="BW54" i="26" s="1"/>
  <c r="CB162" i="29"/>
  <c r="CB54" i="26" s="1"/>
  <c r="BT162" i="29"/>
  <c r="BT86" i="19" s="1"/>
  <c r="BT99" i="19" s="1"/>
  <c r="BX162" i="29"/>
  <c r="BX54" i="26" s="1"/>
  <c r="O192" i="29"/>
  <c r="I58" i="3" s="1"/>
  <c r="K58" i="3" s="1"/>
  <c r="BY58" i="18"/>
  <c r="BY29" i="18"/>
  <c r="BY32" i="18" s="1"/>
  <c r="BU20" i="24"/>
  <c r="BU22" i="24" s="1"/>
  <c r="BU28" i="24" s="1"/>
  <c r="BU67" i="24" s="1"/>
  <c r="BU68" i="24" s="1"/>
  <c r="BU70" i="24" s="1"/>
  <c r="BU75" i="24" s="1"/>
  <c r="BU16" i="19" s="1"/>
  <c r="BU43" i="24"/>
  <c r="BU45" i="24" s="1"/>
  <c r="BT67" i="29"/>
  <c r="CA20" i="24"/>
  <c r="CA22" i="24" s="1"/>
  <c r="CA28" i="24" s="1"/>
  <c r="CA67" i="24" s="1"/>
  <c r="CA68" i="24" s="1"/>
  <c r="CA70" i="24" s="1"/>
  <c r="CA75" i="24" s="1"/>
  <c r="CA16" i="19" s="1"/>
  <c r="CA43" i="24"/>
  <c r="CA45" i="24" s="1"/>
  <c r="BT28" i="15"/>
  <c r="BT31" i="15" s="1"/>
  <c r="BT58" i="15"/>
  <c r="BX43" i="24"/>
  <c r="BX45" i="24" s="1"/>
  <c r="BX20" i="24"/>
  <c r="BX22" i="24" s="1"/>
  <c r="BX28" i="24" s="1"/>
  <c r="BX67" i="24" s="1"/>
  <c r="BX68" i="24" s="1"/>
  <c r="BX70" i="24" s="1"/>
  <c r="BX75" i="24" s="1"/>
  <c r="BX16" i="19" s="1"/>
  <c r="BX35" i="19" s="1"/>
  <c r="BS54" i="26"/>
  <c r="BS86" i="19"/>
  <c r="BS99" i="19" s="1"/>
  <c r="CB28" i="16"/>
  <c r="CB31" i="16" s="1"/>
  <c r="CB57" i="16"/>
  <c r="BY43" i="17"/>
  <c r="BY45" i="17" s="1"/>
  <c r="BY20" i="17"/>
  <c r="BY22" i="17" s="1"/>
  <c r="BY28" i="17" s="1"/>
  <c r="BY59" i="17" s="1"/>
  <c r="BY60" i="17" s="1"/>
  <c r="BY62" i="17" s="1"/>
  <c r="BY67" i="17" s="1"/>
  <c r="BY15" i="19" s="1"/>
  <c r="BY34" i="19" s="1"/>
  <c r="BS28" i="18"/>
  <c r="BS31" i="18" s="1"/>
  <c r="BS57" i="18"/>
  <c r="BU29" i="15"/>
  <c r="BU32" i="15" s="1"/>
  <c r="BU59" i="15"/>
  <c r="BR91" i="29"/>
  <c r="BX29" i="15"/>
  <c r="BX32" i="15" s="1"/>
  <c r="BX59" i="15"/>
  <c r="BW28" i="21"/>
  <c r="BW31" i="21" s="1"/>
  <c r="BW57" i="21"/>
  <c r="BU28" i="18"/>
  <c r="BU31" i="18" s="1"/>
  <c r="BU57" i="18"/>
  <c r="BV28" i="15"/>
  <c r="BV31" i="15" s="1"/>
  <c r="BV58" i="15"/>
  <c r="CA29" i="18"/>
  <c r="CA32" i="18" s="1"/>
  <c r="CA58" i="18"/>
  <c r="BT29" i="16"/>
  <c r="BT32" i="16" s="1"/>
  <c r="BT58" i="16"/>
  <c r="BR20" i="22"/>
  <c r="BR22" i="22" s="1"/>
  <c r="BR28" i="22" s="1"/>
  <c r="BR60" i="22" s="1"/>
  <c r="BR61" i="22" s="1"/>
  <c r="BR63" i="22" s="1"/>
  <c r="BR43" i="22"/>
  <c r="BR45" i="22" s="1"/>
  <c r="BX28" i="16"/>
  <c r="BX31" i="16" s="1"/>
  <c r="BX57" i="16"/>
  <c r="BZ20" i="17"/>
  <c r="BZ22" i="17" s="1"/>
  <c r="BZ28" i="17" s="1"/>
  <c r="BZ59" i="17" s="1"/>
  <c r="BZ60" i="17" s="1"/>
  <c r="BZ62" i="17" s="1"/>
  <c r="BZ67" i="17" s="1"/>
  <c r="BZ15" i="19" s="1"/>
  <c r="BZ34" i="19" s="1"/>
  <c r="BZ43" i="17"/>
  <c r="BZ45" i="17" s="1"/>
  <c r="BR54" i="26"/>
  <c r="BR86" i="19"/>
  <c r="BR163" i="29"/>
  <c r="BS163" i="29" s="1"/>
  <c r="BZ86" i="19"/>
  <c r="BZ99" i="19" s="1"/>
  <c r="BZ54" i="26"/>
  <c r="BR58" i="15"/>
  <c r="BR28" i="15"/>
  <c r="BR31" i="15" s="1"/>
  <c r="CB28" i="15"/>
  <c r="CB31" i="15" s="1"/>
  <c r="CB58" i="15"/>
  <c r="CC59" i="15"/>
  <c r="CC29" i="15"/>
  <c r="CC32" i="15" s="1"/>
  <c r="BR29" i="15"/>
  <c r="BR32" i="15" s="1"/>
  <c r="BR59" i="15"/>
  <c r="BV59" i="15"/>
  <c r="BV29" i="15"/>
  <c r="BV32" i="15" s="1"/>
  <c r="BS67" i="29"/>
  <c r="BX29" i="21"/>
  <c r="BX32" i="21" s="1"/>
  <c r="BX58" i="21"/>
  <c r="BZ29" i="18"/>
  <c r="BZ32" i="18" s="1"/>
  <c r="BZ58" i="18"/>
  <c r="BV28" i="18"/>
  <c r="BV31" i="18" s="1"/>
  <c r="BV57" i="18"/>
  <c r="CC28" i="21"/>
  <c r="CC31" i="21" s="1"/>
  <c r="CC57" i="21"/>
  <c r="CA29" i="15"/>
  <c r="CA32" i="15" s="1"/>
  <c r="CA59" i="15"/>
  <c r="CA43" i="17"/>
  <c r="CA45" i="17" s="1"/>
  <c r="CA20" i="17"/>
  <c r="CA22" i="17" s="1"/>
  <c r="CA28" i="17" s="1"/>
  <c r="CA59" i="17" s="1"/>
  <c r="CA60" i="17" s="1"/>
  <c r="CA62" i="17" s="1"/>
  <c r="CA67" i="17" s="1"/>
  <c r="CA15" i="19" s="1"/>
  <c r="CA34" i="19" s="1"/>
  <c r="BR20" i="24"/>
  <c r="BR22" i="24" s="1"/>
  <c r="BR28" i="24" s="1"/>
  <c r="BR67" i="24" s="1"/>
  <c r="BR68" i="24" s="1"/>
  <c r="BR70" i="24" s="1"/>
  <c r="BR43" i="24"/>
  <c r="BR45" i="24" s="1"/>
  <c r="CA28" i="21"/>
  <c r="CA31" i="21" s="1"/>
  <c r="CA57" i="21"/>
  <c r="CC20" i="17"/>
  <c r="CC22" i="17" s="1"/>
  <c r="CC28" i="17" s="1"/>
  <c r="CC59" i="17" s="1"/>
  <c r="CC60" i="17" s="1"/>
  <c r="CC62" i="17" s="1"/>
  <c r="CC67" i="17" s="1"/>
  <c r="CC15" i="19" s="1"/>
  <c r="CC34" i="19" s="1"/>
  <c r="CC43" i="17"/>
  <c r="CC45" i="17" s="1"/>
  <c r="BT28" i="18"/>
  <c r="BT31" i="18" s="1"/>
  <c r="BT57" i="18"/>
  <c r="BV20" i="24"/>
  <c r="BV22" i="24" s="1"/>
  <c r="BV28" i="24" s="1"/>
  <c r="BV67" i="24" s="1"/>
  <c r="BV68" i="24" s="1"/>
  <c r="BV70" i="24" s="1"/>
  <c r="BV75" i="24" s="1"/>
  <c r="BV16" i="19" s="1"/>
  <c r="BV43" i="24"/>
  <c r="BV45" i="24" s="1"/>
  <c r="BY58" i="21"/>
  <c r="BY29" i="21"/>
  <c r="BY32" i="21" s="1"/>
  <c r="BT28" i="16"/>
  <c r="BT31" i="16" s="1"/>
  <c r="BT39" i="16" s="1"/>
  <c r="BT75" i="16" s="1"/>
  <c r="BT76" i="16" s="1"/>
  <c r="BT78" i="16" s="1"/>
  <c r="BT83" i="16" s="1"/>
  <c r="BT12" i="19" s="1"/>
  <c r="BT31" i="19" s="1"/>
  <c r="BT57" i="16"/>
  <c r="BT60" i="16" s="1"/>
  <c r="CB86" i="19"/>
  <c r="CB99" i="19" s="1"/>
  <c r="BR67" i="29"/>
  <c r="CB28" i="21"/>
  <c r="CB31" i="21" s="1"/>
  <c r="CB57" i="21"/>
  <c r="CC29" i="16"/>
  <c r="CC32" i="16" s="1"/>
  <c r="CC58" i="16"/>
  <c r="BV58" i="18"/>
  <c r="BV29" i="18"/>
  <c r="BV32" i="18" s="1"/>
  <c r="BZ28" i="21"/>
  <c r="BZ31" i="21" s="1"/>
  <c r="BZ57" i="21"/>
  <c r="BY20" i="24"/>
  <c r="BY22" i="24" s="1"/>
  <c r="BY28" i="24" s="1"/>
  <c r="BY67" i="24" s="1"/>
  <c r="BY68" i="24" s="1"/>
  <c r="BY70" i="24" s="1"/>
  <c r="BY75" i="24" s="1"/>
  <c r="BY16" i="19" s="1"/>
  <c r="BY43" i="24"/>
  <c r="BY45" i="24" s="1"/>
  <c r="BT20" i="24"/>
  <c r="BT22" i="24" s="1"/>
  <c r="BT28" i="24" s="1"/>
  <c r="BT67" i="24" s="1"/>
  <c r="BT68" i="24" s="1"/>
  <c r="BT70" i="24" s="1"/>
  <c r="BT75" i="24" s="1"/>
  <c r="BT16" i="19" s="1"/>
  <c r="BT43" i="24"/>
  <c r="BT45" i="24" s="1"/>
  <c r="BS28" i="21"/>
  <c r="BS31" i="21" s="1"/>
  <c r="BS57" i="21"/>
  <c r="BX29" i="16"/>
  <c r="BX32" i="16" s="1"/>
  <c r="BX58" i="16"/>
  <c r="BW57" i="16"/>
  <c r="BW28" i="16"/>
  <c r="BW31" i="16" s="1"/>
  <c r="BZ29" i="21"/>
  <c r="BZ32" i="21" s="1"/>
  <c r="BZ58" i="21"/>
  <c r="CC28" i="18"/>
  <c r="CC31" i="18" s="1"/>
  <c r="CC57" i="18"/>
  <c r="BT29" i="18"/>
  <c r="BT32" i="18" s="1"/>
  <c r="BT58" i="18"/>
  <c r="CB43" i="17"/>
  <c r="CB45" i="17" s="1"/>
  <c r="CB20" i="17"/>
  <c r="CB22" i="17" s="1"/>
  <c r="CB28" i="17" s="1"/>
  <c r="CB59" i="17" s="1"/>
  <c r="CB60" i="17" s="1"/>
  <c r="CB62" i="17" s="1"/>
  <c r="CB67" i="17" s="1"/>
  <c r="CB15" i="19" s="1"/>
  <c r="CB34" i="19" s="1"/>
  <c r="BY57" i="21"/>
  <c r="BY28" i="21"/>
  <c r="BY31" i="21" s="1"/>
  <c r="BY39" i="21" s="1"/>
  <c r="BY76" i="21" s="1"/>
  <c r="BY77" i="21" s="1"/>
  <c r="BY79" i="21" s="1"/>
  <c r="BY84" i="21" s="1"/>
  <c r="BY14" i="19" s="1"/>
  <c r="BY33" i="19" s="1"/>
  <c r="CA57" i="16"/>
  <c r="CA28" i="16"/>
  <c r="CA31" i="16" s="1"/>
  <c r="CA20" i="22"/>
  <c r="CA22" i="22" s="1"/>
  <c r="CA28" i="22" s="1"/>
  <c r="CA60" i="22" s="1"/>
  <c r="CA61" i="22" s="1"/>
  <c r="CA63" i="22" s="1"/>
  <c r="CA68" i="22" s="1"/>
  <c r="CA17" i="19" s="1"/>
  <c r="CA43" i="22"/>
  <c r="CA45" i="22" s="1"/>
  <c r="BV54" i="26"/>
  <c r="BV86" i="19"/>
  <c r="BV99" i="19" s="1"/>
  <c r="BY54" i="26"/>
  <c r="BY86" i="19"/>
  <c r="BY99" i="19" s="1"/>
  <c r="BY29" i="15"/>
  <c r="BY32" i="15" s="1"/>
  <c r="BY59" i="15"/>
  <c r="BT28" i="21"/>
  <c r="BT31" i="21" s="1"/>
  <c r="BT57" i="21"/>
  <c r="CC86" i="19"/>
  <c r="CC99" i="19" s="1"/>
  <c r="CC54" i="26"/>
  <c r="BR57" i="21"/>
  <c r="BR28" i="21"/>
  <c r="BR31" i="21" s="1"/>
  <c r="CC29" i="21"/>
  <c r="CC32" i="21" s="1"/>
  <c r="CC58" i="21"/>
  <c r="BT20" i="22"/>
  <c r="BT22" i="22" s="1"/>
  <c r="BT28" i="22" s="1"/>
  <c r="BT60" i="22" s="1"/>
  <c r="BT61" i="22" s="1"/>
  <c r="BT63" i="22" s="1"/>
  <c r="BT68" i="22" s="1"/>
  <c r="BT17" i="19" s="1"/>
  <c r="BT43" i="22"/>
  <c r="BT45" i="22" s="1"/>
  <c r="BZ67" i="29"/>
  <c r="BS28" i="16"/>
  <c r="BS31" i="16" s="1"/>
  <c r="BS57" i="16"/>
  <c r="CB29" i="16"/>
  <c r="CB32" i="16" s="1"/>
  <c r="CB58" i="16"/>
  <c r="BU67" i="29"/>
  <c r="BV20" i="17"/>
  <c r="BV22" i="17" s="1"/>
  <c r="BV28" i="17" s="1"/>
  <c r="BV59" i="17" s="1"/>
  <c r="BV60" i="17" s="1"/>
  <c r="BV62" i="17" s="1"/>
  <c r="BV67" i="17" s="1"/>
  <c r="BV15" i="19" s="1"/>
  <c r="BV34" i="19" s="1"/>
  <c r="BV43" i="17"/>
  <c r="BV45" i="17" s="1"/>
  <c r="CB20" i="22"/>
  <c r="CB22" i="22" s="1"/>
  <c r="CB28" i="22" s="1"/>
  <c r="CB60" i="22" s="1"/>
  <c r="CB61" i="22" s="1"/>
  <c r="CB63" i="22" s="1"/>
  <c r="CB68" i="22" s="1"/>
  <c r="CB17" i="19" s="1"/>
  <c r="CB43" i="22"/>
  <c r="CB45" i="22" s="1"/>
  <c r="CC67" i="29"/>
  <c r="CA58" i="16"/>
  <c r="CA29" i="16"/>
  <c r="CA32" i="16" s="1"/>
  <c r="BT29" i="15"/>
  <c r="BT32" i="15" s="1"/>
  <c r="BT59" i="15"/>
  <c r="BW29" i="15"/>
  <c r="BW32" i="15" s="1"/>
  <c r="BW59" i="15"/>
  <c r="BY67" i="29"/>
  <c r="BX57" i="21"/>
  <c r="BX28" i="21"/>
  <c r="BX31" i="21" s="1"/>
  <c r="BX39" i="21" s="1"/>
  <c r="BX76" i="21" s="1"/>
  <c r="BX77" i="21" s="1"/>
  <c r="BX79" i="21" s="1"/>
  <c r="BX84" i="21" s="1"/>
  <c r="BX14" i="19" s="1"/>
  <c r="BX33" i="19" s="1"/>
  <c r="CA28" i="18"/>
  <c r="CA31" i="18" s="1"/>
  <c r="CA57" i="18"/>
  <c r="BS29" i="18"/>
  <c r="BS32" i="18" s="1"/>
  <c r="BS58" i="18"/>
  <c r="BX20" i="22"/>
  <c r="BX22" i="22" s="1"/>
  <c r="BX28" i="22" s="1"/>
  <c r="BX60" i="22" s="1"/>
  <c r="BX61" i="22" s="1"/>
  <c r="BX63" i="22" s="1"/>
  <c r="BX68" i="22" s="1"/>
  <c r="BX17" i="19" s="1"/>
  <c r="BX43" i="22"/>
  <c r="BX45" i="22" s="1"/>
  <c r="BY29" i="16"/>
  <c r="BY32" i="16" s="1"/>
  <c r="BY58" i="16"/>
  <c r="BR28" i="16"/>
  <c r="BR31" i="16" s="1"/>
  <c r="BR57" i="16"/>
  <c r="CB28" i="18"/>
  <c r="CB31" i="18" s="1"/>
  <c r="CB57" i="18"/>
  <c r="CC58" i="18"/>
  <c r="CC29" i="18"/>
  <c r="CC32" i="18" s="1"/>
  <c r="BV29" i="21"/>
  <c r="BV32" i="21" s="1"/>
  <c r="BV58" i="21"/>
  <c r="BZ28" i="15"/>
  <c r="BZ31" i="15" s="1"/>
  <c r="BZ58" i="15"/>
  <c r="CB20" i="24"/>
  <c r="CB22" i="24" s="1"/>
  <c r="CB28" i="24" s="1"/>
  <c r="CB67" i="24" s="1"/>
  <c r="CB68" i="24" s="1"/>
  <c r="CB70" i="24" s="1"/>
  <c r="CB75" i="24" s="1"/>
  <c r="CB16" i="19" s="1"/>
  <c r="CB35" i="19" s="1"/>
  <c r="CB43" i="24"/>
  <c r="CB45" i="24" s="1"/>
  <c r="CB29" i="21"/>
  <c r="CB32" i="21" s="1"/>
  <c r="CB58" i="21"/>
  <c r="BX58" i="18"/>
  <c r="BX29" i="18"/>
  <c r="BX32" i="18" s="1"/>
  <c r="BU57" i="16"/>
  <c r="BU28" i="16"/>
  <c r="BU31" i="16" s="1"/>
  <c r="BX20" i="17"/>
  <c r="BX22" i="17" s="1"/>
  <c r="BX28" i="17" s="1"/>
  <c r="BX59" i="17" s="1"/>
  <c r="BX60" i="17" s="1"/>
  <c r="BX62" i="17" s="1"/>
  <c r="BX67" i="17" s="1"/>
  <c r="BX15" i="19" s="1"/>
  <c r="BX34" i="19" s="1"/>
  <c r="BX43" i="17"/>
  <c r="BX45" i="17" s="1"/>
  <c r="CC57" i="16"/>
  <c r="CC28" i="16"/>
  <c r="CC31" i="16" s="1"/>
  <c r="CC39" i="16" s="1"/>
  <c r="CC75" i="16" s="1"/>
  <c r="CC76" i="16" s="1"/>
  <c r="CC78" i="16" s="1"/>
  <c r="CC83" i="16" s="1"/>
  <c r="CC12" i="19" s="1"/>
  <c r="CC31" i="19" s="1"/>
  <c r="CA29" i="21"/>
  <c r="CA32" i="21" s="1"/>
  <c r="CA58" i="21"/>
  <c r="BZ20" i="22"/>
  <c r="BZ22" i="22" s="1"/>
  <c r="BZ28" i="22" s="1"/>
  <c r="BZ60" i="22" s="1"/>
  <c r="BZ61" i="22" s="1"/>
  <c r="BZ63" i="22" s="1"/>
  <c r="BZ68" i="22" s="1"/>
  <c r="BZ17" i="19" s="1"/>
  <c r="BZ43" i="22"/>
  <c r="BZ45" i="22" s="1"/>
  <c r="CC20" i="24"/>
  <c r="CC22" i="24" s="1"/>
  <c r="CC28" i="24" s="1"/>
  <c r="CC67" i="24" s="1"/>
  <c r="CC68" i="24" s="1"/>
  <c r="CC70" i="24" s="1"/>
  <c r="CC75" i="24" s="1"/>
  <c r="CC16" i="19" s="1"/>
  <c r="CC35" i="19" s="1"/>
  <c r="CC43" i="24"/>
  <c r="CC45" i="24" s="1"/>
  <c r="BX28" i="18"/>
  <c r="BX31" i="18" s="1"/>
  <c r="BX57" i="18"/>
  <c r="CA28" i="15"/>
  <c r="CA31" i="15" s="1"/>
  <c r="CA58" i="15"/>
  <c r="BS29" i="15"/>
  <c r="BS32" i="15" s="1"/>
  <c r="BS59" i="15"/>
  <c r="CA54" i="26"/>
  <c r="CA86" i="19"/>
  <c r="CA99" i="19" s="1"/>
  <c r="BR28" i="18"/>
  <c r="BR31" i="18" s="1"/>
  <c r="BR57" i="18"/>
  <c r="CB67" i="29"/>
  <c r="BR29" i="16"/>
  <c r="BR32" i="16" s="1"/>
  <c r="BR58" i="16"/>
  <c r="BV29" i="16"/>
  <c r="BV32" i="16" s="1"/>
  <c r="BV58" i="16"/>
  <c r="BZ28" i="18"/>
  <c r="BZ31" i="18" s="1"/>
  <c r="BZ57" i="18"/>
  <c r="BY20" i="22"/>
  <c r="BY22" i="22" s="1"/>
  <c r="BY28" i="22" s="1"/>
  <c r="BY60" i="22" s="1"/>
  <c r="BY61" i="22" s="1"/>
  <c r="BY63" i="22" s="1"/>
  <c r="BY68" i="22" s="1"/>
  <c r="BY17" i="19" s="1"/>
  <c r="BY43" i="22"/>
  <c r="BY45" i="22" s="1"/>
  <c r="BU29" i="18"/>
  <c r="BU32" i="18" s="1"/>
  <c r="BU58" i="18"/>
  <c r="CB29" i="15"/>
  <c r="CB32" i="15" s="1"/>
  <c r="CB59" i="15"/>
  <c r="BW28" i="18"/>
  <c r="BW31" i="18" s="1"/>
  <c r="BW57" i="18"/>
  <c r="BU28" i="21"/>
  <c r="BU31" i="21" s="1"/>
  <c r="BU57" i="21"/>
  <c r="BT20" i="17"/>
  <c r="BT22" i="17" s="1"/>
  <c r="BT28" i="17" s="1"/>
  <c r="BT59" i="17" s="1"/>
  <c r="BT60" i="17" s="1"/>
  <c r="BT62" i="17" s="1"/>
  <c r="BT67" i="17" s="1"/>
  <c r="BT15" i="19" s="1"/>
  <c r="BT34" i="19" s="1"/>
  <c r="BT43" i="17"/>
  <c r="BT45" i="17" s="1"/>
  <c r="BV67" i="29"/>
  <c r="BG126" i="19"/>
  <c r="BF128" i="19"/>
  <c r="BW29" i="16"/>
  <c r="BW32" i="16" s="1"/>
  <c r="BW58" i="16"/>
  <c r="BY28" i="15"/>
  <c r="BY31" i="15" s="1"/>
  <c r="BY58" i="15"/>
  <c r="BX67" i="29"/>
  <c r="CA67" i="29"/>
  <c r="BR20" i="17"/>
  <c r="BR22" i="17" s="1"/>
  <c r="BR28" i="17" s="1"/>
  <c r="BR59" i="17" s="1"/>
  <c r="BR60" i="17" s="1"/>
  <c r="BR62" i="17" s="1"/>
  <c r="BR43" i="17"/>
  <c r="BR45" i="17" s="1"/>
  <c r="BW20" i="24"/>
  <c r="BW22" i="24" s="1"/>
  <c r="BW28" i="24" s="1"/>
  <c r="BW67" i="24" s="1"/>
  <c r="BW68" i="24" s="1"/>
  <c r="BW70" i="24" s="1"/>
  <c r="BW75" i="24" s="1"/>
  <c r="BW16" i="19" s="1"/>
  <c r="BW43" i="24"/>
  <c r="BW45" i="24" s="1"/>
  <c r="BR48" i="19"/>
  <c r="BR51" i="19" s="1"/>
  <c r="O177" i="29"/>
  <c r="BR29" i="18"/>
  <c r="BR32" i="18" s="1"/>
  <c r="BR58" i="18"/>
  <c r="BW43" i="17"/>
  <c r="BW45" i="17" s="1"/>
  <c r="BW20" i="17"/>
  <c r="BW22" i="17" s="1"/>
  <c r="BW28" i="17" s="1"/>
  <c r="BW59" i="17" s="1"/>
  <c r="BW60" i="17" s="1"/>
  <c r="BW62" i="17" s="1"/>
  <c r="BW67" i="17" s="1"/>
  <c r="BW15" i="19" s="1"/>
  <c r="BW34" i="19" s="1"/>
  <c r="BZ57" i="16"/>
  <c r="BZ28" i="16"/>
  <c r="BZ31" i="16" s="1"/>
  <c r="BU29" i="16"/>
  <c r="BU32" i="16" s="1"/>
  <c r="BU58" i="16"/>
  <c r="BW28" i="15"/>
  <c r="BW31" i="15" s="1"/>
  <c r="BW39" i="15" s="1"/>
  <c r="BW77" i="15" s="1"/>
  <c r="BW58" i="15"/>
  <c r="BZ29" i="15"/>
  <c r="BZ32" i="15" s="1"/>
  <c r="BZ59" i="15"/>
  <c r="BV28" i="21"/>
  <c r="BV31" i="21" s="1"/>
  <c r="BV39" i="21" s="1"/>
  <c r="BV76" i="21" s="1"/>
  <c r="BV77" i="21" s="1"/>
  <c r="BV79" i="21" s="1"/>
  <c r="BV84" i="21" s="1"/>
  <c r="BV14" i="19" s="1"/>
  <c r="BV33" i="19" s="1"/>
  <c r="BV57" i="21"/>
  <c r="BW20" i="22"/>
  <c r="BW22" i="22" s="1"/>
  <c r="BW28" i="22" s="1"/>
  <c r="BW60" i="22" s="1"/>
  <c r="BW61" i="22" s="1"/>
  <c r="BW63" i="22" s="1"/>
  <c r="BW68" i="22" s="1"/>
  <c r="BW17" i="19" s="1"/>
  <c r="BW43" i="22"/>
  <c r="BW45" i="22" s="1"/>
  <c r="BV43" i="22"/>
  <c r="BV45" i="22" s="1"/>
  <c r="BV20" i="22"/>
  <c r="BV22" i="22" s="1"/>
  <c r="BV28" i="22" s="1"/>
  <c r="BV60" i="22" s="1"/>
  <c r="BV61" i="22" s="1"/>
  <c r="BV63" i="22" s="1"/>
  <c r="BV68" i="22" s="1"/>
  <c r="BV17" i="19" s="1"/>
  <c r="BW29" i="18"/>
  <c r="BW32" i="18" s="1"/>
  <c r="BW58" i="18"/>
  <c r="BY57" i="16"/>
  <c r="BY28" i="16"/>
  <c r="BY31" i="16" s="1"/>
  <c r="BY39" i="16" s="1"/>
  <c r="BY75" i="16" s="1"/>
  <c r="BY76" i="16" s="1"/>
  <c r="BY78" i="16" s="1"/>
  <c r="BY83" i="16" s="1"/>
  <c r="BY12" i="19" s="1"/>
  <c r="BY31" i="19" s="1"/>
  <c r="BX58" i="15"/>
  <c r="BX28" i="15"/>
  <c r="BX31" i="15" s="1"/>
  <c r="BX39" i="15" s="1"/>
  <c r="BX77" i="15" s="1"/>
  <c r="BS29" i="21"/>
  <c r="BS32" i="21" s="1"/>
  <c r="BS58" i="21"/>
  <c r="BU86" i="19"/>
  <c r="BU99" i="19" s="1"/>
  <c r="BU54" i="26"/>
  <c r="BS43" i="17"/>
  <c r="BS45" i="17" s="1"/>
  <c r="BS20" i="17"/>
  <c r="BS22" i="17" s="1"/>
  <c r="BS28" i="17" s="1"/>
  <c r="BS59" i="17" s="1"/>
  <c r="BS60" i="17" s="1"/>
  <c r="BS62" i="17" s="1"/>
  <c r="BS67" i="17" s="1"/>
  <c r="BS15" i="19" s="1"/>
  <c r="BS34" i="19" s="1"/>
  <c r="BR29" i="21"/>
  <c r="BR32" i="21" s="1"/>
  <c r="BR58" i="21"/>
  <c r="BS20" i="22"/>
  <c r="BS22" i="22" s="1"/>
  <c r="BS28" i="22" s="1"/>
  <c r="BS60" i="22" s="1"/>
  <c r="BS61" i="22" s="1"/>
  <c r="BS63" i="22" s="1"/>
  <c r="BS68" i="22" s="1"/>
  <c r="BS17" i="19" s="1"/>
  <c r="BS43" i="22"/>
  <c r="BS45" i="22" s="1"/>
  <c r="CC43" i="22"/>
  <c r="CC45" i="22" s="1"/>
  <c r="CC20" i="22"/>
  <c r="CC22" i="22" s="1"/>
  <c r="CC28" i="22" s="1"/>
  <c r="CC60" i="22" s="1"/>
  <c r="CC61" i="22" s="1"/>
  <c r="CC63" i="22" s="1"/>
  <c r="CC68" i="22" s="1"/>
  <c r="CC17" i="19" s="1"/>
  <c r="BU43" i="17"/>
  <c r="BU45" i="17" s="1"/>
  <c r="BU20" i="17"/>
  <c r="BU22" i="17" s="1"/>
  <c r="BU28" i="17" s="1"/>
  <c r="BU59" i="17" s="1"/>
  <c r="BU60" i="17" s="1"/>
  <c r="BU62" i="17" s="1"/>
  <c r="BU67" i="17" s="1"/>
  <c r="BU15" i="19" s="1"/>
  <c r="BU34" i="19" s="1"/>
  <c r="BS28" i="15"/>
  <c r="BS31" i="15" s="1"/>
  <c r="BS58" i="15"/>
  <c r="BU58" i="21"/>
  <c r="BU29" i="21"/>
  <c r="BU32" i="21" s="1"/>
  <c r="CB29" i="18"/>
  <c r="CB32" i="18" s="1"/>
  <c r="CB58" i="18"/>
  <c r="BW67" i="29"/>
  <c r="BU28" i="15"/>
  <c r="BU31" i="15" s="1"/>
  <c r="BU58" i="15"/>
  <c r="BZ29" i="16"/>
  <c r="BZ32" i="16" s="1"/>
  <c r="BZ58" i="16"/>
  <c r="BV28" i="16"/>
  <c r="BV31" i="16" s="1"/>
  <c r="BV57" i="16"/>
  <c r="CC58" i="15"/>
  <c r="CC28" i="15"/>
  <c r="CC31" i="15" s="1"/>
  <c r="BZ43" i="24"/>
  <c r="BZ45" i="24" s="1"/>
  <c r="BZ20" i="24"/>
  <c r="BZ22" i="24" s="1"/>
  <c r="BZ28" i="24" s="1"/>
  <c r="BZ67" i="24" s="1"/>
  <c r="BZ68" i="24" s="1"/>
  <c r="BZ70" i="24" s="1"/>
  <c r="BZ75" i="24" s="1"/>
  <c r="BZ16" i="19" s="1"/>
  <c r="BT29" i="21"/>
  <c r="BT32" i="21" s="1"/>
  <c r="BT58" i="21"/>
  <c r="BS20" i="24"/>
  <c r="BS22" i="24" s="1"/>
  <c r="BS28" i="24" s="1"/>
  <c r="BS67" i="24" s="1"/>
  <c r="BS68" i="24" s="1"/>
  <c r="BS70" i="24" s="1"/>
  <c r="BS75" i="24" s="1"/>
  <c r="BS16" i="19" s="1"/>
  <c r="BS43" i="24"/>
  <c r="BS45" i="24" s="1"/>
  <c r="BU20" i="22"/>
  <c r="BU22" i="22" s="1"/>
  <c r="BU28" i="22" s="1"/>
  <c r="BU60" i="22" s="1"/>
  <c r="BU61" i="22" s="1"/>
  <c r="BU63" i="22" s="1"/>
  <c r="BU68" i="22" s="1"/>
  <c r="BU17" i="19" s="1"/>
  <c r="BU43" i="22"/>
  <c r="BU45" i="22" s="1"/>
  <c r="BW29" i="21"/>
  <c r="BW32" i="21" s="1"/>
  <c r="BW58" i="21"/>
  <c r="BY28" i="18"/>
  <c r="BY31" i="18" s="1"/>
  <c r="BY39" i="18" s="1"/>
  <c r="BY75" i="18" s="1"/>
  <c r="BY76" i="18" s="1"/>
  <c r="BY78" i="18" s="1"/>
  <c r="BY83" i="18" s="1"/>
  <c r="BY13" i="19" s="1"/>
  <c r="BY32" i="19" s="1"/>
  <c r="BY57" i="18"/>
  <c r="BY60" i="18" s="1"/>
  <c r="BS29" i="16"/>
  <c r="BS32" i="16" s="1"/>
  <c r="BS58" i="16"/>
  <c r="BW86" i="19" l="1"/>
  <c r="BW99" i="19" s="1"/>
  <c r="BY39" i="15"/>
  <c r="BY77" i="15" s="1"/>
  <c r="CA39" i="15"/>
  <c r="CA77" i="15" s="1"/>
  <c r="BY60" i="21"/>
  <c r="BX36" i="19"/>
  <c r="BS36" i="19"/>
  <c r="BS61" i="15"/>
  <c r="BU61" i="15"/>
  <c r="BY61" i="15"/>
  <c r="BV60" i="21"/>
  <c r="CC39" i="15"/>
  <c r="CC77" i="15" s="1"/>
  <c r="CC89" i="15" s="1"/>
  <c r="BZ39" i="18"/>
  <c r="BZ75" i="18" s="1"/>
  <c r="BZ76" i="18" s="1"/>
  <c r="BZ78" i="18" s="1"/>
  <c r="BZ83" i="18" s="1"/>
  <c r="BZ13" i="19" s="1"/>
  <c r="BZ32" i="19" s="1"/>
  <c r="BX39" i="18"/>
  <c r="BX75" i="18" s="1"/>
  <c r="BX76" i="18" s="1"/>
  <c r="BX78" i="18" s="1"/>
  <c r="BX83" i="18" s="1"/>
  <c r="BX13" i="19" s="1"/>
  <c r="BX32" i="19" s="1"/>
  <c r="BT54" i="26"/>
  <c r="BS39" i="15"/>
  <c r="BS77" i="15" s="1"/>
  <c r="BS78" i="15" s="1"/>
  <c r="BS81" i="15" s="1"/>
  <c r="BT163" i="29"/>
  <c r="BU163" i="29" s="1"/>
  <c r="BV163" i="29" s="1"/>
  <c r="BW163" i="29" s="1"/>
  <c r="BX163" i="29" s="1"/>
  <c r="BY163" i="29" s="1"/>
  <c r="BZ163" i="29" s="1"/>
  <c r="CA163" i="29" s="1"/>
  <c r="CB163" i="29" s="1"/>
  <c r="CC163" i="29" s="1"/>
  <c r="BZ60" i="18"/>
  <c r="BS35" i="19"/>
  <c r="BZ35" i="19"/>
  <c r="CC36" i="19"/>
  <c r="BW36" i="19"/>
  <c r="BU60" i="16"/>
  <c r="BT36" i="19"/>
  <c r="CA36" i="19"/>
  <c r="CA35" i="19"/>
  <c r="BV35" i="19"/>
  <c r="BX61" i="15"/>
  <c r="BX86" i="19"/>
  <c r="BX99" i="19" s="1"/>
  <c r="CA60" i="18"/>
  <c r="CA39" i="18"/>
  <c r="CA75" i="18" s="1"/>
  <c r="CA76" i="18" s="1"/>
  <c r="CA78" i="18" s="1"/>
  <c r="CA83" i="18" s="1"/>
  <c r="CA13" i="19" s="1"/>
  <c r="CA32" i="19" s="1"/>
  <c r="BV60" i="16"/>
  <c r="BV39" i="16"/>
  <c r="BV75" i="16" s="1"/>
  <c r="BV76" i="16" s="1"/>
  <c r="BV78" i="16" s="1"/>
  <c r="BV83" i="16" s="1"/>
  <c r="BV12" i="19" s="1"/>
  <c r="BV31" i="19" s="1"/>
  <c r="BW61" i="15"/>
  <c r="BY60" i="16"/>
  <c r="BY36" i="19"/>
  <c r="BX60" i="18"/>
  <c r="BU35" i="19"/>
  <c r="BU36" i="19"/>
  <c r="BR39" i="18"/>
  <c r="BR75" i="18" s="1"/>
  <c r="BR76" i="18" s="1"/>
  <c r="BR78" i="18" s="1"/>
  <c r="BR83" i="18" s="1"/>
  <c r="CC60" i="16"/>
  <c r="BX60" i="21"/>
  <c r="BT35" i="19"/>
  <c r="CC61" i="15"/>
  <c r="CB36" i="19"/>
  <c r="BR60" i="16"/>
  <c r="BU39" i="15"/>
  <c r="BU77" i="15" s="1"/>
  <c r="BU78" i="15" s="1"/>
  <c r="BU81" i="15" s="1"/>
  <c r="BZ39" i="16"/>
  <c r="BZ75" i="16" s="1"/>
  <c r="BZ76" i="16" s="1"/>
  <c r="BZ78" i="16" s="1"/>
  <c r="BZ83" i="16" s="1"/>
  <c r="BZ12" i="19" s="1"/>
  <c r="BZ31" i="19" s="1"/>
  <c r="CA61" i="15"/>
  <c r="BV39" i="15"/>
  <c r="BV77" i="15" s="1"/>
  <c r="BV78" i="15" s="1"/>
  <c r="BV81" i="15" s="1"/>
  <c r="BU39" i="21"/>
  <c r="BU76" i="21" s="1"/>
  <c r="BU77" i="21" s="1"/>
  <c r="BU79" i="21" s="1"/>
  <c r="BU84" i="21" s="1"/>
  <c r="BU14" i="19" s="1"/>
  <c r="BU33" i="19" s="1"/>
  <c r="BR60" i="21"/>
  <c r="CC39" i="18"/>
  <c r="CC75" i="18" s="1"/>
  <c r="CC76" i="18" s="1"/>
  <c r="CC78" i="18" s="1"/>
  <c r="CC83" i="18" s="1"/>
  <c r="CC13" i="19" s="1"/>
  <c r="CC32" i="19" s="1"/>
  <c r="BV39" i="18"/>
  <c r="BV75" i="18" s="1"/>
  <c r="BV76" i="18" s="1"/>
  <c r="BV78" i="18" s="1"/>
  <c r="BV83" i="18" s="1"/>
  <c r="BV13" i="19" s="1"/>
  <c r="BV32" i="19" s="1"/>
  <c r="BR61" i="15"/>
  <c r="BS39" i="18"/>
  <c r="BS75" i="18" s="1"/>
  <c r="BS76" i="18" s="1"/>
  <c r="BS78" i="18" s="1"/>
  <c r="BS83" i="18" s="1"/>
  <c r="BS13" i="19" s="1"/>
  <c r="BS32" i="19" s="1"/>
  <c r="CB60" i="16"/>
  <c r="BW35" i="19"/>
  <c r="BW60" i="18"/>
  <c r="CB60" i="21"/>
  <c r="CB39" i="16"/>
  <c r="CB75" i="16" s="1"/>
  <c r="CB76" i="16" s="1"/>
  <c r="CB78" i="16" s="1"/>
  <c r="CB83" i="16" s="1"/>
  <c r="CB12" i="19" s="1"/>
  <c r="CB31" i="19" s="1"/>
  <c r="BY89" i="15"/>
  <c r="BY78" i="15"/>
  <c r="BY81" i="15" s="1"/>
  <c r="BW39" i="18"/>
  <c r="BW75" i="18" s="1"/>
  <c r="BW76" i="18" s="1"/>
  <c r="BW78" i="18" s="1"/>
  <c r="BW83" i="18" s="1"/>
  <c r="BW13" i="19" s="1"/>
  <c r="BW32" i="19" s="1"/>
  <c r="BY35" i="19"/>
  <c r="CB39" i="21"/>
  <c r="CB76" i="21" s="1"/>
  <c r="CB77" i="21" s="1"/>
  <c r="CB79" i="21" s="1"/>
  <c r="CB84" i="21" s="1"/>
  <c r="CB14" i="19" s="1"/>
  <c r="CB33" i="19" s="1"/>
  <c r="CA60" i="21"/>
  <c r="BR68" i="22"/>
  <c r="J79" i="22"/>
  <c r="O14" i="3" s="1"/>
  <c r="BU60" i="18"/>
  <c r="BU89" i="15"/>
  <c r="J78" i="17"/>
  <c r="M14" i="3" s="1"/>
  <c r="BR67" i="17"/>
  <c r="CB60" i="18"/>
  <c r="BT60" i="21"/>
  <c r="BZ60" i="21"/>
  <c r="CA39" i="21"/>
  <c r="CA76" i="21" s="1"/>
  <c r="CA77" i="21" s="1"/>
  <c r="CA79" i="21" s="1"/>
  <c r="CA84" i="21" s="1"/>
  <c r="CA14" i="19" s="1"/>
  <c r="CA33" i="19" s="1"/>
  <c r="BU39" i="18"/>
  <c r="BU75" i="18" s="1"/>
  <c r="BU76" i="18" s="1"/>
  <c r="BU78" i="18" s="1"/>
  <c r="BU83" i="18" s="1"/>
  <c r="BU13" i="19" s="1"/>
  <c r="BU32" i="19" s="1"/>
  <c r="BV36" i="19"/>
  <c r="BZ61" i="15"/>
  <c r="CB39" i="18"/>
  <c r="CB75" i="18" s="1"/>
  <c r="CB76" i="18" s="1"/>
  <c r="CB78" i="18" s="1"/>
  <c r="CB83" i="18" s="1"/>
  <c r="CB13" i="19" s="1"/>
  <c r="CB32" i="19" s="1"/>
  <c r="BT39" i="21"/>
  <c r="BT76" i="21" s="1"/>
  <c r="BT77" i="21" s="1"/>
  <c r="BT79" i="21" s="1"/>
  <c r="BT84" i="21" s="1"/>
  <c r="BT14" i="19" s="1"/>
  <c r="BT33" i="19" s="1"/>
  <c r="BW39" i="16"/>
  <c r="BW75" i="16" s="1"/>
  <c r="BW76" i="16" s="1"/>
  <c r="BW78" i="16" s="1"/>
  <c r="BW83" i="16" s="1"/>
  <c r="BW12" i="19" s="1"/>
  <c r="BW31" i="19" s="1"/>
  <c r="BZ39" i="21"/>
  <c r="BZ76" i="21" s="1"/>
  <c r="BZ77" i="21" s="1"/>
  <c r="BZ79" i="21" s="1"/>
  <c r="BZ84" i="21" s="1"/>
  <c r="BZ14" i="19" s="1"/>
  <c r="BZ33" i="19" s="1"/>
  <c r="BX60" i="16"/>
  <c r="BW60" i="21"/>
  <c r="BR56" i="19"/>
  <c r="O172" i="19" s="1"/>
  <c r="O170" i="19"/>
  <c r="O171" i="19"/>
  <c r="BZ39" i="15"/>
  <c r="BZ77" i="15" s="1"/>
  <c r="BS60" i="16"/>
  <c r="BW60" i="16"/>
  <c r="BS60" i="21"/>
  <c r="BT60" i="18"/>
  <c r="BR75" i="24"/>
  <c r="J86" i="24"/>
  <c r="N14" i="3" s="1"/>
  <c r="CC60" i="21"/>
  <c r="CB61" i="15"/>
  <c r="BX39" i="16"/>
  <c r="BX75" i="16" s="1"/>
  <c r="BX76" i="16" s="1"/>
  <c r="BX78" i="16" s="1"/>
  <c r="BX83" i="16" s="1"/>
  <c r="BX12" i="19" s="1"/>
  <c r="BX31" i="19" s="1"/>
  <c r="BW39" i="21"/>
  <c r="BW76" i="21" s="1"/>
  <c r="BW77" i="21" s="1"/>
  <c r="BW79" i="21" s="1"/>
  <c r="BW84" i="21" s="1"/>
  <c r="BW14" i="19" s="1"/>
  <c r="BW33" i="19" s="1"/>
  <c r="BW89" i="15"/>
  <c r="BW78" i="15"/>
  <c r="BW81" i="15" s="1"/>
  <c r="BZ60" i="16"/>
  <c r="BZ36" i="19"/>
  <c r="BR39" i="16"/>
  <c r="BR75" i="16" s="1"/>
  <c r="BR76" i="16" s="1"/>
  <c r="BR78" i="16" s="1"/>
  <c r="BS39" i="16"/>
  <c r="BS75" i="16" s="1"/>
  <c r="BS76" i="16" s="1"/>
  <c r="BS78" i="16" s="1"/>
  <c r="BS83" i="16" s="1"/>
  <c r="BS12" i="19" s="1"/>
  <c r="BS31" i="19" s="1"/>
  <c r="CA39" i="16"/>
  <c r="CA75" i="16" s="1"/>
  <c r="CA76" i="16" s="1"/>
  <c r="CA78" i="16" s="1"/>
  <c r="CA83" i="16" s="1"/>
  <c r="CA12" i="19" s="1"/>
  <c r="CA31" i="19" s="1"/>
  <c r="BS39" i="21"/>
  <c r="BS76" i="21" s="1"/>
  <c r="BS77" i="21" s="1"/>
  <c r="BS79" i="21" s="1"/>
  <c r="BS84" i="21" s="1"/>
  <c r="BS14" i="19" s="1"/>
  <c r="BS33" i="19" s="1"/>
  <c r="BT39" i="18"/>
  <c r="BT75" i="18" s="1"/>
  <c r="BT76" i="18" s="1"/>
  <c r="BT78" i="18" s="1"/>
  <c r="BT83" i="18" s="1"/>
  <c r="BT13" i="19" s="1"/>
  <c r="BT32" i="19" s="1"/>
  <c r="CC39" i="21"/>
  <c r="CC76" i="21" s="1"/>
  <c r="CC77" i="21" s="1"/>
  <c r="CC79" i="21" s="1"/>
  <c r="CC84" i="21" s="1"/>
  <c r="CC14" i="19" s="1"/>
  <c r="CC33" i="19" s="1"/>
  <c r="CB39" i="15"/>
  <c r="CB77" i="15" s="1"/>
  <c r="BR99" i="19"/>
  <c r="O204" i="19" s="1"/>
  <c r="O192" i="19"/>
  <c r="BT61" i="15"/>
  <c r="BX78" i="15"/>
  <c r="BX81" i="15" s="1"/>
  <c r="BX89" i="15"/>
  <c r="BG127" i="19"/>
  <c r="BU60" i="21"/>
  <c r="BR60" i="18"/>
  <c r="CA89" i="15"/>
  <c r="CA78" i="15"/>
  <c r="CA81" i="15" s="1"/>
  <c r="BU39" i="16"/>
  <c r="BU75" i="16" s="1"/>
  <c r="BU76" i="16" s="1"/>
  <c r="BU78" i="16" s="1"/>
  <c r="BU83" i="16" s="1"/>
  <c r="BU12" i="19" s="1"/>
  <c r="BU31" i="19" s="1"/>
  <c r="BR39" i="21"/>
  <c r="BR76" i="21" s="1"/>
  <c r="BR77" i="21" s="1"/>
  <c r="BR79" i="21" s="1"/>
  <c r="CA60" i="16"/>
  <c r="CC60" i="18"/>
  <c r="BV60" i="18"/>
  <c r="BR39" i="15"/>
  <c r="BR77" i="15" s="1"/>
  <c r="BV61" i="15"/>
  <c r="BS60" i="18"/>
  <c r="BT39" i="15"/>
  <c r="BT77" i="15" s="1"/>
  <c r="BS89" i="15" l="1"/>
  <c r="BV89" i="15"/>
  <c r="CC78" i="15"/>
  <c r="CC81" i="15" s="1"/>
  <c r="BW91" i="15"/>
  <c r="BW11" i="19" s="1"/>
  <c r="BV91" i="15"/>
  <c r="BV11" i="19" s="1"/>
  <c r="BV30" i="19" s="1"/>
  <c r="BV38" i="19" s="1"/>
  <c r="BV39" i="19" s="1"/>
  <c r="BV44" i="19" s="1"/>
  <c r="CC91" i="15"/>
  <c r="CC11" i="19" s="1"/>
  <c r="CC30" i="19" s="1"/>
  <c r="CC38" i="19" s="1"/>
  <c r="CC39" i="19" s="1"/>
  <c r="CC44" i="19" s="1"/>
  <c r="BS91" i="15"/>
  <c r="BS11" i="19" s="1"/>
  <c r="BS19" i="19" s="1"/>
  <c r="BS22" i="19" s="1"/>
  <c r="BR17" i="19"/>
  <c r="J94" i="22"/>
  <c r="O29" i="3" s="1"/>
  <c r="J93" i="17"/>
  <c r="M29" i="3" s="1"/>
  <c r="BR15" i="19"/>
  <c r="BG128" i="19"/>
  <c r="BH126" i="19"/>
  <c r="J101" i="24"/>
  <c r="N29" i="3" s="1"/>
  <c r="BR16" i="19"/>
  <c r="BR84" i="21"/>
  <c r="J95" i="21"/>
  <c r="L14" i="3" s="1"/>
  <c r="BR78" i="15"/>
  <c r="BR81" i="15" s="1"/>
  <c r="BR89" i="15"/>
  <c r="BW19" i="19"/>
  <c r="BW22" i="19" s="1"/>
  <c r="BW30" i="19"/>
  <c r="BW38" i="19" s="1"/>
  <c r="BW39" i="19" s="1"/>
  <c r="BW44" i="19" s="1"/>
  <c r="BT78" i="15"/>
  <c r="BT81" i="15" s="1"/>
  <c r="BT89" i="15"/>
  <c r="BX91" i="15"/>
  <c r="BX11" i="19" s="1"/>
  <c r="CB78" i="15"/>
  <c r="CB81" i="15" s="1"/>
  <c r="CB89" i="15"/>
  <c r="CA91" i="15"/>
  <c r="CA11" i="19" s="1"/>
  <c r="BU91" i="15"/>
  <c r="BU11" i="19" s="1"/>
  <c r="BY91" i="15"/>
  <c r="BY11" i="19" s="1"/>
  <c r="J94" i="18"/>
  <c r="K14" i="3" s="1"/>
  <c r="BR83" i="16"/>
  <c r="J94" i="16"/>
  <c r="J14" i="3" s="1"/>
  <c r="BR13" i="19"/>
  <c r="J109" i="18"/>
  <c r="K29" i="3" s="1"/>
  <c r="BZ78" i="15"/>
  <c r="BZ81" i="15" s="1"/>
  <c r="BZ89" i="15"/>
  <c r="BV19" i="19" l="1"/>
  <c r="BV22" i="19" s="1"/>
  <c r="CC19" i="19"/>
  <c r="CC22" i="19" s="1"/>
  <c r="BS30" i="19"/>
  <c r="BS38" i="19" s="1"/>
  <c r="BS39" i="19" s="1"/>
  <c r="BS44" i="19" s="1"/>
  <c r="CB91" i="15"/>
  <c r="CB11" i="19" s="1"/>
  <c r="BT91" i="15"/>
  <c r="BT11" i="19" s="1"/>
  <c r="BX30" i="19"/>
  <c r="BX38" i="19" s="1"/>
  <c r="BX39" i="19" s="1"/>
  <c r="BX44" i="19" s="1"/>
  <c r="BX19" i="19"/>
  <c r="BX22" i="19" s="1"/>
  <c r="BS60" i="19"/>
  <c r="BS62" i="19"/>
  <c r="BS64" i="19"/>
  <c r="BH127" i="19"/>
  <c r="J109" i="16"/>
  <c r="J29" i="3" s="1"/>
  <c r="BR12" i="19"/>
  <c r="CC60" i="19"/>
  <c r="CC64" i="19"/>
  <c r="CC62" i="19"/>
  <c r="O142" i="19"/>
  <c r="BR34" i="19"/>
  <c r="O160" i="19" s="1"/>
  <c r="BR32" i="19"/>
  <c r="O158" i="19" s="1"/>
  <c r="O140" i="19"/>
  <c r="BT19" i="19"/>
  <c r="BT22" i="19" s="1"/>
  <c r="BT30" i="19"/>
  <c r="BT38" i="19" s="1"/>
  <c r="BT39" i="19" s="1"/>
  <c r="BT44" i="19" s="1"/>
  <c r="BU19" i="19"/>
  <c r="BU22" i="19" s="1"/>
  <c r="BU30" i="19"/>
  <c r="BU38" i="19" s="1"/>
  <c r="BU39" i="19" s="1"/>
  <c r="BU44" i="19" s="1"/>
  <c r="BW60" i="19"/>
  <c r="BW62" i="19"/>
  <c r="BW64" i="19"/>
  <c r="BR14" i="19"/>
  <c r="J110" i="21"/>
  <c r="L29" i="3" s="1"/>
  <c r="CA30" i="19"/>
  <c r="CA38" i="19" s="1"/>
  <c r="CA39" i="19" s="1"/>
  <c r="CA44" i="19" s="1"/>
  <c r="CA19" i="19"/>
  <c r="CA22" i="19" s="1"/>
  <c r="O143" i="19"/>
  <c r="BR35" i="19"/>
  <c r="O161" i="19" s="1"/>
  <c r="BV64" i="19"/>
  <c r="BV62" i="19"/>
  <c r="BV60" i="19"/>
  <c r="CB30" i="19"/>
  <c r="CB38" i="19" s="1"/>
  <c r="CB39" i="19" s="1"/>
  <c r="CB44" i="19" s="1"/>
  <c r="CB19" i="19"/>
  <c r="CB22" i="19" s="1"/>
  <c r="BY30" i="19"/>
  <c r="BY38" i="19" s="1"/>
  <c r="BY39" i="19" s="1"/>
  <c r="BY44" i="19" s="1"/>
  <c r="BY19" i="19"/>
  <c r="BY22" i="19" s="1"/>
  <c r="BZ91" i="15"/>
  <c r="BZ11" i="19" s="1"/>
  <c r="BR91" i="15"/>
  <c r="J101" i="15"/>
  <c r="I14" i="3" s="1"/>
  <c r="BR36" i="19"/>
  <c r="O162" i="19" s="1"/>
  <c r="O144" i="19"/>
  <c r="BZ30" i="19" l="1"/>
  <c r="BZ38" i="19" s="1"/>
  <c r="BZ39" i="19" s="1"/>
  <c r="BZ44" i="19" s="1"/>
  <c r="BZ19" i="19"/>
  <c r="BZ22" i="19" s="1"/>
  <c r="BH128" i="19"/>
  <c r="BI126" i="19"/>
  <c r="BY62" i="19"/>
  <c r="BY64" i="19"/>
  <c r="BY60" i="19"/>
  <c r="CA64" i="19"/>
  <c r="CA60" i="19"/>
  <c r="CA62" i="19"/>
  <c r="CB62" i="19"/>
  <c r="CB60" i="19"/>
  <c r="CB64" i="19"/>
  <c r="BU60" i="19"/>
  <c r="BU64" i="19"/>
  <c r="BU62" i="19"/>
  <c r="BW65" i="19"/>
  <c r="BW67" i="19" s="1"/>
  <c r="BW69" i="19" s="1"/>
  <c r="CC65" i="19"/>
  <c r="CC67" i="19" s="1"/>
  <c r="CC69" i="19" s="1"/>
  <c r="BS65" i="19"/>
  <c r="BS67" i="19" s="1"/>
  <c r="BS69" i="19" s="1"/>
  <c r="BV65" i="19"/>
  <c r="BV67" i="19" s="1"/>
  <c r="BV69" i="19" s="1"/>
  <c r="BT64" i="19"/>
  <c r="BT60" i="19"/>
  <c r="BT62" i="19"/>
  <c r="BR31" i="19"/>
  <c r="O157" i="19" s="1"/>
  <c r="O139" i="19"/>
  <c r="BX62" i="19"/>
  <c r="BX64" i="19"/>
  <c r="BX60" i="19"/>
  <c r="J116" i="15"/>
  <c r="I29" i="3" s="1"/>
  <c r="BR11" i="19"/>
  <c r="O141" i="19"/>
  <c r="BR33" i="19"/>
  <c r="O159" i="19" s="1"/>
  <c r="BT65" i="19" l="1"/>
  <c r="BT67" i="19" s="1"/>
  <c r="BT69" i="19" s="1"/>
  <c r="BT70" i="19" s="1"/>
  <c r="BU65" i="19"/>
  <c r="BU67" i="19" s="1"/>
  <c r="BU69" i="19" s="1"/>
  <c r="BU85" i="19" s="1"/>
  <c r="BU88" i="19" s="1"/>
  <c r="BU90" i="19" s="1"/>
  <c r="BU92" i="19" s="1"/>
  <c r="BY65" i="19"/>
  <c r="BY67" i="19" s="1"/>
  <c r="BY69" i="19" s="1"/>
  <c r="CB65" i="19"/>
  <c r="CB67" i="19" s="1"/>
  <c r="CB69" i="19" s="1"/>
  <c r="BR30" i="19"/>
  <c r="O138" i="19"/>
  <c r="BR19" i="19"/>
  <c r="BX65" i="19"/>
  <c r="BX67" i="19" s="1"/>
  <c r="BX69" i="19" s="1"/>
  <c r="BV85" i="19"/>
  <c r="BV88" i="19" s="1"/>
  <c r="BV90" i="19" s="1"/>
  <c r="BV92" i="19" s="1"/>
  <c r="BV70" i="19"/>
  <c r="BS85" i="19"/>
  <c r="BS88" i="19" s="1"/>
  <c r="BS90" i="19" s="1"/>
  <c r="BS92" i="19" s="1"/>
  <c r="BS70" i="19"/>
  <c r="CC85" i="19"/>
  <c r="CC88" i="19" s="1"/>
  <c r="CC70" i="19"/>
  <c r="BI127" i="19"/>
  <c r="BW70" i="19"/>
  <c r="BW85" i="19"/>
  <c r="BW88" i="19" s="1"/>
  <c r="BW90" i="19" s="1"/>
  <c r="BW92" i="19" s="1"/>
  <c r="CA65" i="19"/>
  <c r="CA67" i="19" s="1"/>
  <c r="CA69" i="19" s="1"/>
  <c r="BZ60" i="19"/>
  <c r="BZ62" i="19"/>
  <c r="BZ64" i="19"/>
  <c r="BT85" i="19" l="1"/>
  <c r="BT88" i="19" s="1"/>
  <c r="BT90" i="19" s="1"/>
  <c r="BT92" i="19" s="1"/>
  <c r="BU70" i="19"/>
  <c r="BR38" i="19"/>
  <c r="O156" i="19"/>
  <c r="CB70" i="19"/>
  <c r="CB85" i="19"/>
  <c r="CB88" i="19" s="1"/>
  <c r="CB90" i="19" s="1"/>
  <c r="CB92" i="19" s="1"/>
  <c r="BY85" i="19"/>
  <c r="BY88" i="19" s="1"/>
  <c r="BY70" i="19"/>
  <c r="CC90" i="19"/>
  <c r="CC92" i="19" s="1"/>
  <c r="BW98" i="19"/>
  <c r="BW100" i="19" s="1"/>
  <c r="BW53" i="26"/>
  <c r="BW52" i="26" s="1"/>
  <c r="BW69" i="26" s="1"/>
  <c r="BW38" i="26"/>
  <c r="BT53" i="26"/>
  <c r="BT52" i="26" s="1"/>
  <c r="BT69" i="26" s="1"/>
  <c r="BT98" i="19"/>
  <c r="BT100" i="19" s="1"/>
  <c r="BT38" i="26"/>
  <c r="CA70" i="19"/>
  <c r="CA85" i="19"/>
  <c r="CA88" i="19" s="1"/>
  <c r="CA90" i="19" s="1"/>
  <c r="CA92" i="19" s="1"/>
  <c r="BS98" i="19"/>
  <c r="BS100" i="19" s="1"/>
  <c r="BS53" i="26"/>
  <c r="BS52" i="26" s="1"/>
  <c r="BS69" i="26" s="1"/>
  <c r="BS38" i="26"/>
  <c r="BV53" i="26"/>
  <c r="BV52" i="26" s="1"/>
  <c r="BV69" i="26" s="1"/>
  <c r="BV98" i="19"/>
  <c r="BV100" i="19" s="1"/>
  <c r="BV38" i="26"/>
  <c r="BX70" i="19"/>
  <c r="BX85" i="19"/>
  <c r="BX88" i="19" s="1"/>
  <c r="BX90" i="19" s="1"/>
  <c r="BX92" i="19" s="1"/>
  <c r="BZ65" i="19"/>
  <c r="BZ67" i="19" s="1"/>
  <c r="BZ69" i="19" s="1"/>
  <c r="BJ126" i="19"/>
  <c r="BI128" i="19"/>
  <c r="O145" i="19"/>
  <c r="BR22" i="19"/>
  <c r="BU98" i="19"/>
  <c r="BU100" i="19" s="1"/>
  <c r="BU53" i="26"/>
  <c r="BU52" i="26" s="1"/>
  <c r="BU69" i="26" s="1"/>
  <c r="BU38" i="26"/>
  <c r="CC53" i="26" l="1"/>
  <c r="CC52" i="26" s="1"/>
  <c r="CC69" i="26" s="1"/>
  <c r="CC98" i="19"/>
  <c r="CC100" i="19" s="1"/>
  <c r="CC38" i="26"/>
  <c r="CA53" i="26"/>
  <c r="CA52" i="26" s="1"/>
  <c r="CA69" i="26" s="1"/>
  <c r="CA98" i="19"/>
  <c r="CA100" i="19" s="1"/>
  <c r="CA38" i="26"/>
  <c r="BU117" i="19"/>
  <c r="BU15" i="29"/>
  <c r="BU10" i="26"/>
  <c r="BR62" i="19"/>
  <c r="O176" i="19" s="1"/>
  <c r="O148" i="19"/>
  <c r="BR60" i="19"/>
  <c r="BR64" i="19"/>
  <c r="O177" i="19" s="1"/>
  <c r="BX53" i="26"/>
  <c r="BX52" i="26" s="1"/>
  <c r="BX69" i="26" s="1"/>
  <c r="BX98" i="19"/>
  <c r="BX100" i="19" s="1"/>
  <c r="BX38" i="26"/>
  <c r="BV10" i="26"/>
  <c r="BV117" i="19"/>
  <c r="BV15" i="29"/>
  <c r="BT117" i="19"/>
  <c r="BT10" i="26"/>
  <c r="BT15" i="29"/>
  <c r="BY90" i="19"/>
  <c r="BY92" i="19" s="1"/>
  <c r="CB53" i="26"/>
  <c r="CB52" i="26" s="1"/>
  <c r="CB69" i="26" s="1"/>
  <c r="CB98" i="19"/>
  <c r="CB100" i="19" s="1"/>
  <c r="CB38" i="26"/>
  <c r="BJ127" i="19"/>
  <c r="BZ85" i="19"/>
  <c r="BZ88" i="19" s="1"/>
  <c r="BZ90" i="19" s="1"/>
  <c r="BZ92" i="19" s="1"/>
  <c r="BZ70" i="19"/>
  <c r="BS10" i="26"/>
  <c r="BS117" i="19"/>
  <c r="BS15" i="29"/>
  <c r="BW15" i="29"/>
  <c r="BW10" i="26"/>
  <c r="BW117" i="19"/>
  <c r="BR39" i="19"/>
  <c r="O163" i="19"/>
  <c r="BY98" i="19" l="1"/>
  <c r="BY100" i="19" s="1"/>
  <c r="BY53" i="26"/>
  <c r="BY52" i="26" s="1"/>
  <c r="BY69" i="26" s="1"/>
  <c r="BY38" i="26"/>
  <c r="BX10" i="26"/>
  <c r="BX117" i="19"/>
  <c r="BX15" i="29"/>
  <c r="BZ53" i="26"/>
  <c r="BZ52" i="26" s="1"/>
  <c r="BZ69" i="26" s="1"/>
  <c r="BZ98" i="19"/>
  <c r="BZ100" i="19" s="1"/>
  <c r="BZ38" i="26"/>
  <c r="BT36" i="26"/>
  <c r="BT13" i="26"/>
  <c r="CA117" i="19"/>
  <c r="CA15" i="29"/>
  <c r="CA10" i="26"/>
  <c r="BW36" i="26"/>
  <c r="BW13" i="26"/>
  <c r="BJ128" i="19"/>
  <c r="BK126" i="19"/>
  <c r="BK127" i="19" s="1"/>
  <c r="O175" i="19"/>
  <c r="BR65" i="19"/>
  <c r="O178" i="19" s="1"/>
  <c r="CC117" i="19"/>
  <c r="CC10" i="26"/>
  <c r="CC15" i="29"/>
  <c r="BR44" i="19"/>
  <c r="O164" i="19"/>
  <c r="CB15" i="29"/>
  <c r="CB117" i="19"/>
  <c r="CB10" i="26"/>
  <c r="BV36" i="26"/>
  <c r="BV13" i="26"/>
  <c r="BS36" i="26"/>
  <c r="BS13" i="26"/>
  <c r="BU36" i="26"/>
  <c r="BU13" i="26"/>
  <c r="BW42" i="26" l="1"/>
  <c r="BW14" i="26"/>
  <c r="BW121" i="19"/>
  <c r="BW122" i="19" s="1"/>
  <c r="BW125" i="19" s="1"/>
  <c r="BZ117" i="19"/>
  <c r="BZ15" i="29"/>
  <c r="BZ10" i="26"/>
  <c r="BV42" i="26"/>
  <c r="BV14" i="26"/>
  <c r="BV121" i="19"/>
  <c r="BV122" i="19" s="1"/>
  <c r="BV125" i="19" s="1"/>
  <c r="CA36" i="26"/>
  <c r="CA13" i="26"/>
  <c r="BX36" i="26"/>
  <c r="BX13" i="26"/>
  <c r="BT42" i="26"/>
  <c r="BT14" i="26"/>
  <c r="BT121" i="19"/>
  <c r="BT122" i="19" s="1"/>
  <c r="BT125" i="19" s="1"/>
  <c r="BL126" i="19"/>
  <c r="BL127" i="19" s="1"/>
  <c r="BK128" i="19"/>
  <c r="CC36" i="26"/>
  <c r="CC13" i="26"/>
  <c r="CB36" i="26"/>
  <c r="CB13" i="26"/>
  <c r="BU42" i="26"/>
  <c r="BU14" i="26"/>
  <c r="BU121" i="19"/>
  <c r="BU122" i="19" s="1"/>
  <c r="BU125" i="19" s="1"/>
  <c r="BS42" i="26"/>
  <c r="BS121" i="19"/>
  <c r="BS122" i="19" s="1"/>
  <c r="BS125" i="19" s="1"/>
  <c r="BS14" i="26"/>
  <c r="O167" i="19"/>
  <c r="BR67" i="19"/>
  <c r="BY15" i="29"/>
  <c r="BY10" i="26"/>
  <c r="BY117" i="19"/>
  <c r="BY36" i="26" l="1"/>
  <c r="BY13" i="26"/>
  <c r="BZ36" i="26"/>
  <c r="BZ13" i="26"/>
  <c r="BX42" i="26"/>
  <c r="BX121" i="19"/>
  <c r="BX122" i="19" s="1"/>
  <c r="BX125" i="19" s="1"/>
  <c r="BX14" i="26"/>
  <c r="CC42" i="26"/>
  <c r="CC14" i="26"/>
  <c r="CC121" i="19"/>
  <c r="CC122" i="19" s="1"/>
  <c r="CC125" i="19" s="1"/>
  <c r="CB42" i="26"/>
  <c r="CB14" i="26"/>
  <c r="CB121" i="19"/>
  <c r="CB122" i="19" s="1"/>
  <c r="CB125" i="19" s="1"/>
  <c r="CA42" i="26"/>
  <c r="CA14" i="26"/>
  <c r="CA121" i="19"/>
  <c r="CA122" i="19" s="1"/>
  <c r="CA125" i="19" s="1"/>
  <c r="O180" i="19"/>
  <c r="I44" i="3" s="1"/>
  <c r="BR69" i="19"/>
  <c r="BL128" i="19"/>
  <c r="BM126" i="19"/>
  <c r="BM127" i="19" s="1"/>
  <c r="BZ42" i="26" l="1"/>
  <c r="BZ121" i="19"/>
  <c r="BZ122" i="19" s="1"/>
  <c r="BZ125" i="19" s="1"/>
  <c r="BZ14" i="26"/>
  <c r="BM128" i="19"/>
  <c r="BN126" i="19"/>
  <c r="BN127" i="19" s="1"/>
  <c r="BR85" i="19"/>
  <c r="BR70" i="19"/>
  <c r="O182" i="19"/>
  <c r="BY42" i="26"/>
  <c r="BY121" i="19"/>
  <c r="BY122" i="19" s="1"/>
  <c r="BY125" i="19" s="1"/>
  <c r="BY14" i="26"/>
  <c r="BR88" i="19" l="1"/>
  <c r="O191" i="19"/>
  <c r="BR90" i="19"/>
  <c r="O195" i="19" s="1"/>
  <c r="BO126" i="19"/>
  <c r="BO127" i="19" s="1"/>
  <c r="BN128" i="19"/>
  <c r="BP126" i="19" l="1"/>
  <c r="BP127" i="19" s="1"/>
  <c r="BO128" i="19"/>
  <c r="O194" i="19"/>
  <c r="BR92" i="19"/>
  <c r="O197" i="19" l="1"/>
  <c r="BR53" i="26"/>
  <c r="BR52" i="26" s="1"/>
  <c r="BR98" i="19"/>
  <c r="BR38" i="26"/>
  <c r="BQ126" i="19"/>
  <c r="BQ127" i="19" s="1"/>
  <c r="BP128" i="19"/>
  <c r="BR126" i="19" l="1"/>
  <c r="BQ128" i="19"/>
  <c r="BR100" i="19"/>
  <c r="O203" i="19"/>
  <c r="BR69" i="26"/>
  <c r="BR70" i="26" s="1"/>
  <c r="BS70" i="26" s="1"/>
  <c r="BT70" i="26" s="1"/>
  <c r="BU70" i="26" s="1"/>
  <c r="BV70" i="26" s="1"/>
  <c r="BW70" i="26" s="1"/>
  <c r="BX70" i="26" s="1"/>
  <c r="BY70" i="26" s="1"/>
  <c r="BZ70" i="26" s="1"/>
  <c r="CA70" i="26" s="1"/>
  <c r="CB70" i="26" s="1"/>
  <c r="CC70" i="26" s="1"/>
  <c r="BR56" i="26"/>
  <c r="BS56" i="26" s="1"/>
  <c r="BT56" i="26" s="1"/>
  <c r="BU56" i="26" s="1"/>
  <c r="BV56" i="26" s="1"/>
  <c r="BW56" i="26" s="1"/>
  <c r="BX56" i="26" s="1"/>
  <c r="BY56" i="26" s="1"/>
  <c r="BZ56" i="26" s="1"/>
  <c r="CA56" i="26" s="1"/>
  <c r="CB56" i="26" s="1"/>
  <c r="CC56" i="26" s="1"/>
  <c r="O76" i="26"/>
  <c r="O102" i="26"/>
  <c r="O90" i="26" l="1"/>
  <c r="O105" i="26" s="1"/>
  <c r="O91" i="26"/>
  <c r="O107" i="26" s="1"/>
  <c r="O89" i="26"/>
  <c r="O93" i="26"/>
  <c r="BR10" i="26"/>
  <c r="BR15" i="29"/>
  <c r="O205" i="19"/>
  <c r="O75" i="26" s="1"/>
  <c r="BR117" i="19"/>
  <c r="O222" i="19" s="1"/>
  <c r="P115" i="26" s="1"/>
  <c r="O81" i="26" l="1"/>
  <c r="O83" i="26"/>
  <c r="O106" i="26" s="1"/>
  <c r="O82" i="26"/>
  <c r="O104" i="26" s="1"/>
  <c r="BW16" i="29"/>
  <c r="CI17" i="29" s="1"/>
  <c r="CI23" i="29" s="1"/>
  <c r="CA16" i="29"/>
  <c r="CM17" i="29" s="1"/>
  <c r="CM23" i="29" s="1"/>
  <c r="BV16" i="29"/>
  <c r="CH17" i="29" s="1"/>
  <c r="CH23" i="29" s="1"/>
  <c r="CC16" i="29"/>
  <c r="CO17" i="29" s="1"/>
  <c r="CO23" i="29" s="1"/>
  <c r="BS16" i="29"/>
  <c r="CE17" i="29" s="1"/>
  <c r="CE23" i="29" s="1"/>
  <c r="BY16" i="29"/>
  <c r="CK17" i="29" s="1"/>
  <c r="CK23" i="29" s="1"/>
  <c r="BT16" i="29"/>
  <c r="CF17" i="29" s="1"/>
  <c r="CF23" i="29" s="1"/>
  <c r="BU16" i="29"/>
  <c r="CG17" i="29" s="1"/>
  <c r="CG23" i="29" s="1"/>
  <c r="BR16" i="29"/>
  <c r="CD17" i="29" s="1"/>
  <c r="CD23" i="29" s="1"/>
  <c r="CB16" i="29"/>
  <c r="CN17" i="29" s="1"/>
  <c r="CN23" i="29" s="1"/>
  <c r="BZ16" i="29"/>
  <c r="CL17" i="29" s="1"/>
  <c r="CL23" i="29" s="1"/>
  <c r="BX16" i="29"/>
  <c r="CJ17" i="29" s="1"/>
  <c r="CJ23" i="29" s="1"/>
  <c r="BR36" i="26"/>
  <c r="BR13" i="26"/>
  <c r="BR15" i="26"/>
  <c r="BS9" i="26" s="1"/>
  <c r="BS15" i="26" s="1"/>
  <c r="BT9" i="26" s="1"/>
  <c r="BT15" i="26" s="1"/>
  <c r="BU9" i="26" s="1"/>
  <c r="BU15" i="26" s="1"/>
  <c r="BV9" i="26" s="1"/>
  <c r="BV15" i="26" s="1"/>
  <c r="BW9" i="26" s="1"/>
  <c r="BW15" i="26" s="1"/>
  <c r="BX9" i="26" s="1"/>
  <c r="BX15" i="26" s="1"/>
  <c r="BY9" i="26" s="1"/>
  <c r="BY15" i="26" s="1"/>
  <c r="BZ9" i="26" s="1"/>
  <c r="BZ15" i="26" s="1"/>
  <c r="CA9" i="26" s="1"/>
  <c r="CA15" i="26" s="1"/>
  <c r="CB9" i="26" s="1"/>
  <c r="CB15" i="26" s="1"/>
  <c r="CC9" i="26" s="1"/>
  <c r="CC15" i="26" s="1"/>
  <c r="CD9" i="26" s="1"/>
  <c r="CE25" i="29" l="1"/>
  <c r="CE55" i="26" s="1"/>
  <c r="CE37" i="29"/>
  <c r="CH37" i="29"/>
  <c r="CH25" i="29"/>
  <c r="CH55" i="26" s="1"/>
  <c r="CO25" i="29"/>
  <c r="CO55" i="26" s="1"/>
  <c r="CO37" i="29"/>
  <c r="CM37" i="29"/>
  <c r="CM25" i="29"/>
  <c r="CM55" i="26" s="1"/>
  <c r="CJ25" i="29"/>
  <c r="CJ55" i="26" s="1"/>
  <c r="CJ37" i="29"/>
  <c r="CD110" i="19"/>
  <c r="CD37" i="29"/>
  <c r="CD25" i="29"/>
  <c r="CI37" i="29"/>
  <c r="CI25" i="29"/>
  <c r="CI55" i="26" s="1"/>
  <c r="CL25" i="29"/>
  <c r="CL55" i="26" s="1"/>
  <c r="CL37" i="29"/>
  <c r="CG37" i="29"/>
  <c r="CG25" i="29"/>
  <c r="CG55" i="26" s="1"/>
  <c r="CF37" i="29"/>
  <c r="CF25" i="29"/>
  <c r="CF55" i="26" s="1"/>
  <c r="CN25" i="29"/>
  <c r="CN55" i="26" s="1"/>
  <c r="CN37" i="29"/>
  <c r="BR42" i="26"/>
  <c r="O103" i="26" s="1"/>
  <c r="BR14" i="26"/>
  <c r="BR121" i="19"/>
  <c r="CK37" i="29"/>
  <c r="CK25" i="29"/>
  <c r="CK55" i="26" s="1"/>
  <c r="CN42" i="29" l="1"/>
  <c r="CN40" i="29"/>
  <c r="CN44" i="29"/>
  <c r="CN41" i="29"/>
  <c r="CN43" i="29"/>
  <c r="CM42" i="29"/>
  <c r="CM44" i="29"/>
  <c r="CM41" i="29"/>
  <c r="CM40" i="29"/>
  <c r="CM43" i="29"/>
  <c r="CI44" i="29"/>
  <c r="CI42" i="29"/>
  <c r="CI41" i="29"/>
  <c r="CI43" i="29"/>
  <c r="CI40" i="29"/>
  <c r="CO43" i="29"/>
  <c r="CO44" i="29"/>
  <c r="CO42" i="29"/>
  <c r="CO41" i="29"/>
  <c r="CO40" i="29"/>
  <c r="CF40" i="29"/>
  <c r="CF41" i="29"/>
  <c r="CF42" i="29"/>
  <c r="CF44" i="29"/>
  <c r="CF43" i="29"/>
  <c r="CD43" i="29"/>
  <c r="CD41" i="29"/>
  <c r="CD40" i="29"/>
  <c r="CD42" i="29"/>
  <c r="CD44" i="29"/>
  <c r="CK40" i="29"/>
  <c r="CK43" i="29"/>
  <c r="CK41" i="29"/>
  <c r="CK44" i="29"/>
  <c r="CK42" i="29"/>
  <c r="BR122" i="19"/>
  <c r="O226" i="19"/>
  <c r="P215" i="19"/>
  <c r="CD114" i="19"/>
  <c r="CH41" i="29"/>
  <c r="CH44" i="29"/>
  <c r="CH42" i="29"/>
  <c r="CH43" i="29"/>
  <c r="CH40" i="29"/>
  <c r="CG44" i="29"/>
  <c r="CG40" i="29"/>
  <c r="CG43" i="29"/>
  <c r="CG41" i="29"/>
  <c r="CG42" i="29"/>
  <c r="CJ42" i="29"/>
  <c r="CJ44" i="29"/>
  <c r="CJ40" i="29"/>
  <c r="CJ41" i="29"/>
  <c r="CJ43" i="29"/>
  <c r="CE44" i="29"/>
  <c r="CE43" i="29"/>
  <c r="CE42" i="29"/>
  <c r="CE41" i="29"/>
  <c r="CE40" i="29"/>
  <c r="CL42" i="29"/>
  <c r="CL40" i="29"/>
  <c r="CL43" i="29"/>
  <c r="CL41" i="29"/>
  <c r="CL44" i="29"/>
  <c r="CE87" i="29" l="1"/>
  <c r="DO58" i="29"/>
  <c r="CE50" i="29"/>
  <c r="DQ56" i="29"/>
  <c r="CG85" i="29"/>
  <c r="CG48" i="29"/>
  <c r="CH85" i="29"/>
  <c r="DR56" i="29"/>
  <c r="CH48" i="29"/>
  <c r="DU58" i="29"/>
  <c r="CK87" i="29"/>
  <c r="CK50" i="29"/>
  <c r="DP59" i="29"/>
  <c r="CF88" i="29"/>
  <c r="CF51" i="29"/>
  <c r="CO87" i="29"/>
  <c r="DY58" i="29"/>
  <c r="CO50" i="29"/>
  <c r="CM85" i="29"/>
  <c r="DW56" i="29"/>
  <c r="CM48" i="29"/>
  <c r="DQ58" i="29"/>
  <c r="CG87" i="29"/>
  <c r="CG50" i="29"/>
  <c r="CK84" i="29"/>
  <c r="DU55" i="29"/>
  <c r="CK47" i="29"/>
  <c r="CF86" i="29"/>
  <c r="DP57" i="29"/>
  <c r="CF49" i="29"/>
  <c r="DS55" i="29"/>
  <c r="CI84" i="29"/>
  <c r="CI47" i="29"/>
  <c r="DW59" i="29"/>
  <c r="CM88" i="29"/>
  <c r="CM51" i="29"/>
  <c r="CD88" i="29"/>
  <c r="DN59" i="29"/>
  <c r="CD51" i="29"/>
  <c r="DP56" i="29"/>
  <c r="CF85" i="29"/>
  <c r="CF48" i="29"/>
  <c r="DS58" i="29"/>
  <c r="CI87" i="29"/>
  <c r="CI50" i="29"/>
  <c r="CM86" i="29"/>
  <c r="DW57" i="29"/>
  <c r="CM49" i="29"/>
  <c r="CD86" i="29"/>
  <c r="DN57" i="29"/>
  <c r="CD49" i="29"/>
  <c r="CF84" i="29"/>
  <c r="DP55" i="29"/>
  <c r="CF47" i="29"/>
  <c r="CI85" i="29"/>
  <c r="DS56" i="29"/>
  <c r="CI48" i="29"/>
  <c r="DX58" i="29"/>
  <c r="CN87" i="29"/>
  <c r="CN50" i="29"/>
  <c r="CL88" i="29"/>
  <c r="DV59" i="29"/>
  <c r="CL51" i="29"/>
  <c r="CL87" i="29"/>
  <c r="DV58" i="29"/>
  <c r="CL50" i="29"/>
  <c r="CL84" i="29"/>
  <c r="DV55" i="29"/>
  <c r="CL47" i="29"/>
  <c r="DR55" i="29"/>
  <c r="CH84" i="29"/>
  <c r="CH47" i="29"/>
  <c r="O227" i="19"/>
  <c r="BR125" i="19"/>
  <c r="CD84" i="29"/>
  <c r="DN55" i="29"/>
  <c r="CD47" i="29"/>
  <c r="DY55" i="29"/>
  <c r="CO84" i="29"/>
  <c r="CO47" i="29"/>
  <c r="DS57" i="29"/>
  <c r="CI86" i="29"/>
  <c r="CI49" i="29"/>
  <c r="CN85" i="29"/>
  <c r="DX56" i="29"/>
  <c r="CN48" i="29"/>
  <c r="CD115" i="19"/>
  <c r="P219" i="19"/>
  <c r="DQ59" i="29"/>
  <c r="CG88" i="29"/>
  <c r="CG51" i="29"/>
  <c r="CE84" i="29"/>
  <c r="DO55" i="29"/>
  <c r="CE47" i="29"/>
  <c r="DT59" i="29"/>
  <c r="CJ88" i="29"/>
  <c r="CJ51" i="29"/>
  <c r="DR58" i="29"/>
  <c r="CH87" i="29"/>
  <c r="CH50" i="29"/>
  <c r="CK86" i="29"/>
  <c r="DU57" i="29"/>
  <c r="CK49" i="29"/>
  <c r="DN56" i="29"/>
  <c r="CD85" i="29"/>
  <c r="CD48" i="29"/>
  <c r="CO85" i="29"/>
  <c r="DY56" i="29"/>
  <c r="CO48" i="29"/>
  <c r="DS59" i="29"/>
  <c r="CI88" i="29"/>
  <c r="CI51" i="29"/>
  <c r="CN88" i="29"/>
  <c r="DX59" i="29"/>
  <c r="CN51" i="29"/>
  <c r="DO59" i="29"/>
  <c r="CE88" i="29"/>
  <c r="CE51" i="29"/>
  <c r="DQ55" i="29"/>
  <c r="CG84" i="29"/>
  <c r="CG47" i="29"/>
  <c r="DT55" i="29"/>
  <c r="CJ84" i="29"/>
  <c r="CJ47" i="29"/>
  <c r="DO56" i="29"/>
  <c r="CE85" i="29"/>
  <c r="CE48" i="29"/>
  <c r="CJ86" i="29"/>
  <c r="DT57" i="29"/>
  <c r="CJ49" i="29"/>
  <c r="CH86" i="29"/>
  <c r="DR57" i="29"/>
  <c r="CH49" i="29"/>
  <c r="CK88" i="29"/>
  <c r="DU59" i="29"/>
  <c r="CK51" i="29"/>
  <c r="DN58" i="29"/>
  <c r="CD87" i="29"/>
  <c r="CD50" i="29"/>
  <c r="DY57" i="29"/>
  <c r="CO86" i="29"/>
  <c r="CO49" i="29"/>
  <c r="CM87" i="29"/>
  <c r="DW58" i="29"/>
  <c r="CM50" i="29"/>
  <c r="DX55" i="29"/>
  <c r="CN84" i="29"/>
  <c r="CN47" i="29"/>
  <c r="CL85" i="29"/>
  <c r="DV56" i="29"/>
  <c r="CL48" i="29"/>
  <c r="CJ87" i="29"/>
  <c r="DT58" i="29"/>
  <c r="CJ50" i="29"/>
  <c r="CJ85" i="29"/>
  <c r="DT56" i="29"/>
  <c r="CJ48" i="29"/>
  <c r="CL86" i="29"/>
  <c r="DV57" i="29"/>
  <c r="CL49" i="29"/>
  <c r="DO57" i="29"/>
  <c r="CE86" i="29"/>
  <c r="CE49" i="29"/>
  <c r="DQ57" i="29"/>
  <c r="CG86" i="29"/>
  <c r="CG49" i="29"/>
  <c r="DR59" i="29"/>
  <c r="CH88" i="29"/>
  <c r="CH51" i="29"/>
  <c r="CK85" i="29"/>
  <c r="DU56" i="29"/>
  <c r="CK48" i="29"/>
  <c r="CF87" i="29"/>
  <c r="DP58" i="29"/>
  <c r="CF50" i="29"/>
  <c r="CO88" i="29"/>
  <c r="DY59" i="29"/>
  <c r="CO51" i="29"/>
  <c r="CM84" i="29"/>
  <c r="DW55" i="29"/>
  <c r="CM47" i="29"/>
  <c r="CN86" i="29"/>
  <c r="DX57" i="29"/>
  <c r="CN49" i="29"/>
  <c r="CG89" i="29" l="1"/>
  <c r="CG91" i="29" s="1"/>
  <c r="CO52" i="29"/>
  <c r="CO48" i="19" s="1"/>
  <c r="CO51" i="19" s="1"/>
  <c r="CO56" i="19" s="1"/>
  <c r="CO10" i="16"/>
  <c r="CO14" i="16" s="1"/>
  <c r="CO10" i="18"/>
  <c r="CO14" i="18" s="1"/>
  <c r="CO62" i="29"/>
  <c r="CO10" i="21"/>
  <c r="CO14" i="21" s="1"/>
  <c r="CO10" i="15"/>
  <c r="CO14" i="15" s="1"/>
  <c r="CH10" i="15"/>
  <c r="CH14" i="15" s="1"/>
  <c r="CH10" i="18"/>
  <c r="CH14" i="18" s="1"/>
  <c r="CH10" i="21"/>
  <c r="CH14" i="21" s="1"/>
  <c r="CH62" i="29"/>
  <c r="CH10" i="16"/>
  <c r="CH14" i="16" s="1"/>
  <c r="CH52" i="29"/>
  <c r="CH48" i="19" s="1"/>
  <c r="CH51" i="19" s="1"/>
  <c r="CH56" i="19" s="1"/>
  <c r="CM64" i="29"/>
  <c r="CM10" i="17"/>
  <c r="CI89" i="29"/>
  <c r="CI91" i="29" s="1"/>
  <c r="CG10" i="24"/>
  <c r="CG65" i="29"/>
  <c r="CE11" i="21"/>
  <c r="CE15" i="21" s="1"/>
  <c r="CE11" i="16"/>
  <c r="CE15" i="16" s="1"/>
  <c r="CE11" i="18"/>
  <c r="CE15" i="18" s="1"/>
  <c r="CE11" i="15"/>
  <c r="CE15" i="15" s="1"/>
  <c r="CE63" i="29"/>
  <c r="CK10" i="17"/>
  <c r="CK64" i="29"/>
  <c r="CD55" i="26"/>
  <c r="P220" i="19"/>
  <c r="CO89" i="29"/>
  <c r="CO91" i="29" s="1"/>
  <c r="CH89" i="29"/>
  <c r="CH91" i="29" s="1"/>
  <c r="CL10" i="22"/>
  <c r="CL66" i="29"/>
  <c r="P176" i="29"/>
  <c r="P191" i="29" s="1"/>
  <c r="CD10" i="22"/>
  <c r="CD66" i="29"/>
  <c r="CF66" i="29"/>
  <c r="CF10" i="22"/>
  <c r="CJ66" i="29"/>
  <c r="CJ10" i="22"/>
  <c r="CN10" i="17"/>
  <c r="CN64" i="29"/>
  <c r="CK66" i="29"/>
  <c r="CK10" i="22"/>
  <c r="CG10" i="17"/>
  <c r="CG64" i="29"/>
  <c r="CO10" i="17"/>
  <c r="CO64" i="29"/>
  <c r="CE66" i="29"/>
  <c r="CE10" i="22"/>
  <c r="CE10" i="16"/>
  <c r="CE14" i="16" s="1"/>
  <c r="CE10" i="21"/>
  <c r="CE14" i="21" s="1"/>
  <c r="CE52" i="29"/>
  <c r="CE48" i="19" s="1"/>
  <c r="CE51" i="19" s="1"/>
  <c r="CE56" i="19" s="1"/>
  <c r="CE10" i="18"/>
  <c r="CE14" i="18" s="1"/>
  <c r="CE10" i="15"/>
  <c r="CE14" i="15" s="1"/>
  <c r="CE62" i="29"/>
  <c r="CN11" i="18"/>
  <c r="CN15" i="18" s="1"/>
  <c r="CN11" i="21"/>
  <c r="CN15" i="21" s="1"/>
  <c r="CN63" i="29"/>
  <c r="CN11" i="16"/>
  <c r="CN15" i="16" s="1"/>
  <c r="CN11" i="15"/>
  <c r="CN15" i="15" s="1"/>
  <c r="CF62" i="29"/>
  <c r="CF10" i="15"/>
  <c r="CF14" i="15" s="1"/>
  <c r="CF52" i="29"/>
  <c r="CF48" i="19" s="1"/>
  <c r="CF51" i="19" s="1"/>
  <c r="CF56" i="19" s="1"/>
  <c r="CF10" i="18"/>
  <c r="CF14" i="18" s="1"/>
  <c r="CF10" i="16"/>
  <c r="CF14" i="16" s="1"/>
  <c r="CF10" i="21"/>
  <c r="CF14" i="21" s="1"/>
  <c r="CF64" i="29"/>
  <c r="CF10" i="17"/>
  <c r="CG11" i="16"/>
  <c r="CG15" i="16" s="1"/>
  <c r="CG11" i="21"/>
  <c r="CG15" i="21" s="1"/>
  <c r="CG11" i="18"/>
  <c r="CG15" i="18" s="1"/>
  <c r="CG63" i="29"/>
  <c r="CG11" i="15"/>
  <c r="CG15" i="15" s="1"/>
  <c r="CL11" i="21"/>
  <c r="CL15" i="21" s="1"/>
  <c r="CL11" i="16"/>
  <c r="CL15" i="16" s="1"/>
  <c r="CL63" i="29"/>
  <c r="CL11" i="18"/>
  <c r="CL15" i="18" s="1"/>
  <c r="CL11" i="15"/>
  <c r="CL15" i="15" s="1"/>
  <c r="CJ11" i="15"/>
  <c r="CJ15" i="15" s="1"/>
  <c r="CJ11" i="21"/>
  <c r="CJ15" i="21" s="1"/>
  <c r="CJ63" i="29"/>
  <c r="CJ11" i="18"/>
  <c r="CJ15" i="18" s="1"/>
  <c r="CJ11" i="16"/>
  <c r="CJ15" i="16" s="1"/>
  <c r="CH10" i="17"/>
  <c r="CH64" i="29"/>
  <c r="CO63" i="29"/>
  <c r="CO11" i="18"/>
  <c r="CO15" i="18" s="1"/>
  <c r="CO11" i="15"/>
  <c r="CO15" i="15" s="1"/>
  <c r="CO11" i="21"/>
  <c r="CO15" i="21" s="1"/>
  <c r="CO11" i="16"/>
  <c r="CO15" i="16" s="1"/>
  <c r="P172" i="29"/>
  <c r="P187" i="29" s="1"/>
  <c r="CD62" i="29"/>
  <c r="CD10" i="21"/>
  <c r="CD14" i="21" s="1"/>
  <c r="CD10" i="16"/>
  <c r="CD14" i="16" s="1"/>
  <c r="CD10" i="15"/>
  <c r="CD14" i="15" s="1"/>
  <c r="CD52" i="29"/>
  <c r="CD10" i="18"/>
  <c r="CD14" i="18" s="1"/>
  <c r="CL52" i="29"/>
  <c r="CL48" i="19" s="1"/>
  <c r="CL51" i="19" s="1"/>
  <c r="CL56" i="19" s="1"/>
  <c r="CL10" i="18"/>
  <c r="CL14" i="18" s="1"/>
  <c r="CL10" i="16"/>
  <c r="CL14" i="16" s="1"/>
  <c r="CL10" i="15"/>
  <c r="CL14" i="15" s="1"/>
  <c r="CL10" i="21"/>
  <c r="CL14" i="21" s="1"/>
  <c r="CL62" i="29"/>
  <c r="CI10" i="24"/>
  <c r="CI65" i="29"/>
  <c r="CO142" i="29"/>
  <c r="DG142" i="29"/>
  <c r="CL142" i="29"/>
  <c r="DX142" i="29"/>
  <c r="DT142" i="29"/>
  <c r="CH142" i="29"/>
  <c r="CQ142" i="29"/>
  <c r="DK142" i="29"/>
  <c r="CV142" i="29"/>
  <c r="DQ142" i="29"/>
  <c r="DO142" i="29"/>
  <c r="CT142" i="29"/>
  <c r="DJ142" i="29"/>
  <c r="CX142" i="29"/>
  <c r="DE142" i="29"/>
  <c r="CP142" i="29"/>
  <c r="DD142" i="29"/>
  <c r="DP142" i="29"/>
  <c r="CJ142" i="29"/>
  <c r="CF142" i="29"/>
  <c r="CR142" i="29"/>
  <c r="DW142" i="29"/>
  <c r="DH142" i="29"/>
  <c r="DS142" i="29"/>
  <c r="CU142" i="29"/>
  <c r="DU142" i="29"/>
  <c r="CM142" i="29"/>
  <c r="DR142" i="29"/>
  <c r="CY142" i="29"/>
  <c r="CG142" i="29"/>
  <c r="DL142" i="29"/>
  <c r="CZ142" i="29"/>
  <c r="DF142" i="29"/>
  <c r="CE142" i="29"/>
  <c r="DC142" i="29"/>
  <c r="CI142" i="29"/>
  <c r="DY142" i="29"/>
  <c r="DB142" i="29"/>
  <c r="DM142" i="29"/>
  <c r="DI142" i="29"/>
  <c r="CS142" i="29"/>
  <c r="CK142" i="29"/>
  <c r="CD142" i="29"/>
  <c r="DV142" i="29"/>
  <c r="DN142" i="29"/>
  <c r="DA142" i="29"/>
  <c r="CN142" i="29"/>
  <c r="CW142" i="29"/>
  <c r="CM11" i="15"/>
  <c r="CM15" i="15" s="1"/>
  <c r="CM11" i="16"/>
  <c r="CM15" i="16" s="1"/>
  <c r="CM11" i="18"/>
  <c r="CM15" i="18" s="1"/>
  <c r="CM63" i="29"/>
  <c r="CM11" i="21"/>
  <c r="CM15" i="21" s="1"/>
  <c r="CM65" i="29"/>
  <c r="CM10" i="24"/>
  <c r="DB139" i="29"/>
  <c r="CX139" i="29"/>
  <c r="DR139" i="29"/>
  <c r="DQ139" i="29"/>
  <c r="CP139" i="29"/>
  <c r="CM139" i="29"/>
  <c r="DU139" i="29"/>
  <c r="CI139" i="29"/>
  <c r="DJ139" i="29"/>
  <c r="DA139" i="29"/>
  <c r="CS139" i="29"/>
  <c r="CQ139" i="29"/>
  <c r="DX139" i="29"/>
  <c r="CY139" i="29"/>
  <c r="DT139" i="29"/>
  <c r="DO139" i="29"/>
  <c r="DS139" i="29"/>
  <c r="CJ139" i="29"/>
  <c r="DI139" i="29"/>
  <c r="DF139" i="29"/>
  <c r="DG139" i="29"/>
  <c r="CZ139" i="29"/>
  <c r="CN139" i="29"/>
  <c r="DK139" i="29"/>
  <c r="CU139" i="29"/>
  <c r="CG139" i="29"/>
  <c r="CT139" i="29"/>
  <c r="CE139" i="29"/>
  <c r="CL139" i="29"/>
  <c r="CD139" i="29"/>
  <c r="DN139" i="29"/>
  <c r="DP139" i="29"/>
  <c r="DW139" i="29"/>
  <c r="DE139" i="29"/>
  <c r="CF139" i="29"/>
  <c r="DV139" i="29"/>
  <c r="CH139" i="29"/>
  <c r="DY139" i="29"/>
  <c r="DH139" i="29"/>
  <c r="DM139" i="29"/>
  <c r="CO139" i="29"/>
  <c r="DC139" i="29"/>
  <c r="CW139" i="29"/>
  <c r="DL139" i="29"/>
  <c r="DD139" i="29"/>
  <c r="CK139" i="29"/>
  <c r="CR139" i="29"/>
  <c r="CV139" i="29"/>
  <c r="CM10" i="21"/>
  <c r="CM14" i="21" s="1"/>
  <c r="CM10" i="16"/>
  <c r="CM14" i="16" s="1"/>
  <c r="CM10" i="18"/>
  <c r="CM14" i="18" s="1"/>
  <c r="CM10" i="15"/>
  <c r="CM14" i="15" s="1"/>
  <c r="CM62" i="29"/>
  <c r="CM52" i="29"/>
  <c r="CM48" i="19" s="1"/>
  <c r="CM51" i="19" s="1"/>
  <c r="CM56" i="19" s="1"/>
  <c r="CK63" i="29"/>
  <c r="CK11" i="16"/>
  <c r="CK15" i="16" s="1"/>
  <c r="CK11" i="21"/>
  <c r="CK15" i="21" s="1"/>
  <c r="CK11" i="15"/>
  <c r="CK15" i="15" s="1"/>
  <c r="CK11" i="18"/>
  <c r="CK15" i="18" s="1"/>
  <c r="CN10" i="21"/>
  <c r="CN14" i="21" s="1"/>
  <c r="CN62" i="29"/>
  <c r="CN52" i="29"/>
  <c r="CN48" i="19" s="1"/>
  <c r="CN51" i="19" s="1"/>
  <c r="CN56" i="19" s="1"/>
  <c r="CN10" i="16"/>
  <c r="CN14" i="16" s="1"/>
  <c r="CN10" i="18"/>
  <c r="CN14" i="18" s="1"/>
  <c r="CN10" i="15"/>
  <c r="CN14" i="15" s="1"/>
  <c r="CJ10" i="15"/>
  <c r="CJ14" i="15" s="1"/>
  <c r="CJ10" i="18"/>
  <c r="CJ14" i="18" s="1"/>
  <c r="CJ62" i="29"/>
  <c r="CJ52" i="29"/>
  <c r="CJ48" i="19" s="1"/>
  <c r="CJ51" i="19" s="1"/>
  <c r="CJ56" i="19" s="1"/>
  <c r="CJ10" i="21"/>
  <c r="CJ14" i="21" s="1"/>
  <c r="CJ10" i="16"/>
  <c r="CJ14" i="16" s="1"/>
  <c r="CH10" i="24"/>
  <c r="CH65" i="29"/>
  <c r="CE89" i="29"/>
  <c r="CE91" i="29" s="1"/>
  <c r="CN65" i="29"/>
  <c r="CN10" i="24"/>
  <c r="CF89" i="29"/>
  <c r="CF91" i="29" s="1"/>
  <c r="CM10" i="22"/>
  <c r="CM66" i="29"/>
  <c r="CK65" i="29"/>
  <c r="CK10" i="24"/>
  <c r="CG10" i="15"/>
  <c r="CG14" i="15" s="1"/>
  <c r="CG10" i="16"/>
  <c r="CG14" i="16" s="1"/>
  <c r="CG62" i="29"/>
  <c r="CG10" i="18"/>
  <c r="CG14" i="18" s="1"/>
  <c r="CG52" i="29"/>
  <c r="CG48" i="19" s="1"/>
  <c r="CG51" i="19" s="1"/>
  <c r="CG56" i="19" s="1"/>
  <c r="CG10" i="21"/>
  <c r="CG14" i="21" s="1"/>
  <c r="CI10" i="22"/>
  <c r="CI66" i="29"/>
  <c r="CM89" i="29"/>
  <c r="CM91" i="29" s="1"/>
  <c r="CE64" i="29"/>
  <c r="CE10" i="17"/>
  <c r="P175" i="29"/>
  <c r="P190" i="29" s="1"/>
  <c r="CD65" i="29"/>
  <c r="CD10" i="24"/>
  <c r="CJ89" i="29"/>
  <c r="CJ91" i="29" s="1"/>
  <c r="CN66" i="29"/>
  <c r="CN10" i="22"/>
  <c r="CG10" i="22"/>
  <c r="CG66" i="29"/>
  <c r="CI64" i="29"/>
  <c r="CI10" i="17"/>
  <c r="DL138" i="29"/>
  <c r="DI138" i="29"/>
  <c r="CM138" i="29"/>
  <c r="CO138" i="29"/>
  <c r="DU138" i="29"/>
  <c r="CD138" i="29"/>
  <c r="CG138" i="29"/>
  <c r="CS138" i="29"/>
  <c r="CW138" i="29"/>
  <c r="CF138" i="29"/>
  <c r="DV138" i="29"/>
  <c r="CV138" i="29"/>
  <c r="CD89" i="29"/>
  <c r="DQ138" i="29"/>
  <c r="CY138" i="29"/>
  <c r="DG138" i="29"/>
  <c r="DW138" i="29"/>
  <c r="DO138" i="29"/>
  <c r="DB138" i="29"/>
  <c r="DR138" i="29"/>
  <c r="DT138" i="29"/>
  <c r="DJ138" i="29"/>
  <c r="CI138" i="29"/>
  <c r="DD138" i="29"/>
  <c r="DE138" i="29"/>
  <c r="CQ138" i="29"/>
  <c r="DA138" i="29"/>
  <c r="CT138" i="29"/>
  <c r="DM138" i="29"/>
  <c r="CZ138" i="29"/>
  <c r="CR138" i="29"/>
  <c r="CN138" i="29"/>
  <c r="DY138" i="29"/>
  <c r="DH138" i="29"/>
  <c r="DC138" i="29"/>
  <c r="DF138" i="29"/>
  <c r="DS138" i="29"/>
  <c r="CJ138" i="29"/>
  <c r="DX138" i="29"/>
  <c r="CU138" i="29"/>
  <c r="CP138" i="29"/>
  <c r="CK138" i="29"/>
  <c r="DP138" i="29"/>
  <c r="CL138" i="29"/>
  <c r="DN138" i="29"/>
  <c r="CH138" i="29"/>
  <c r="CE138" i="29"/>
  <c r="CX138" i="29"/>
  <c r="DK138" i="29"/>
  <c r="CL89" i="29"/>
  <c r="CL91" i="29" s="1"/>
  <c r="P174" i="29"/>
  <c r="P189" i="29" s="1"/>
  <c r="CD10" i="17"/>
  <c r="CD64" i="29"/>
  <c r="CK62" i="29"/>
  <c r="CK52" i="29"/>
  <c r="CK48" i="19" s="1"/>
  <c r="CK51" i="19" s="1"/>
  <c r="CK56" i="19" s="1"/>
  <c r="CK10" i="18"/>
  <c r="CK14" i="18" s="1"/>
  <c r="CK10" i="16"/>
  <c r="CK14" i="16" s="1"/>
  <c r="CK10" i="15"/>
  <c r="CK14" i="15" s="1"/>
  <c r="CK10" i="21"/>
  <c r="CK14" i="21" s="1"/>
  <c r="CE65" i="29"/>
  <c r="CE10" i="24"/>
  <c r="CH10" i="22"/>
  <c r="CH66" i="29"/>
  <c r="CL64" i="29"/>
  <c r="CL10" i="17"/>
  <c r="CF65" i="29"/>
  <c r="CF10" i="24"/>
  <c r="CN89" i="29"/>
  <c r="CN91" i="29" s="1"/>
  <c r="CO66" i="29"/>
  <c r="CO10" i="22"/>
  <c r="CJ10" i="24"/>
  <c r="CJ65" i="29"/>
  <c r="DW141" i="29"/>
  <c r="DY141" i="29"/>
  <c r="DN141" i="29"/>
  <c r="DB141" i="29"/>
  <c r="DT141" i="29"/>
  <c r="CO141" i="29"/>
  <c r="DE141" i="29"/>
  <c r="CR141" i="29"/>
  <c r="CJ141" i="29"/>
  <c r="CH141" i="29"/>
  <c r="DI141" i="29"/>
  <c r="CG141" i="29"/>
  <c r="DV141" i="29"/>
  <c r="CU141" i="29"/>
  <c r="DH141" i="29"/>
  <c r="DG141" i="29"/>
  <c r="DC141" i="29"/>
  <c r="DJ141" i="29"/>
  <c r="CP141" i="29"/>
  <c r="CM141" i="29"/>
  <c r="DD141" i="29"/>
  <c r="CL141" i="29"/>
  <c r="CS141" i="29"/>
  <c r="DL141" i="29"/>
  <c r="CV141" i="29"/>
  <c r="CD141" i="29"/>
  <c r="DQ141" i="29"/>
  <c r="DA141" i="29"/>
  <c r="DS141" i="29"/>
  <c r="CQ141" i="29"/>
  <c r="CK141" i="29"/>
  <c r="DF141" i="29"/>
  <c r="CE141" i="29"/>
  <c r="DM141" i="29"/>
  <c r="DX141" i="29"/>
  <c r="CI141" i="29"/>
  <c r="CT141" i="29"/>
  <c r="DP141" i="29"/>
  <c r="CX141" i="29"/>
  <c r="CZ141" i="29"/>
  <c r="CW141" i="29"/>
  <c r="DK141" i="29"/>
  <c r="CN141" i="29"/>
  <c r="DU141" i="29"/>
  <c r="CY141" i="29"/>
  <c r="DR141" i="29"/>
  <c r="DO141" i="29"/>
  <c r="CF141" i="29"/>
  <c r="CJ10" i="17"/>
  <c r="CJ64" i="29"/>
  <c r="P173" i="29"/>
  <c r="P188" i="29" s="1"/>
  <c r="CD63" i="29"/>
  <c r="CD11" i="15"/>
  <c r="CD15" i="15" s="1"/>
  <c r="CD11" i="18"/>
  <c r="CD15" i="18" s="1"/>
  <c r="CD11" i="21"/>
  <c r="CD15" i="21" s="1"/>
  <c r="CD11" i="16"/>
  <c r="CD15" i="16" s="1"/>
  <c r="O230" i="19"/>
  <c r="BR127" i="19"/>
  <c r="CL10" i="24"/>
  <c r="CL65" i="29"/>
  <c r="CF63" i="29"/>
  <c r="CF11" i="15"/>
  <c r="CF15" i="15" s="1"/>
  <c r="CF11" i="21"/>
  <c r="CF15" i="21" s="1"/>
  <c r="CF11" i="16"/>
  <c r="CF15" i="16" s="1"/>
  <c r="CF11" i="18"/>
  <c r="CF15" i="18" s="1"/>
  <c r="CO10" i="24"/>
  <c r="CO65" i="29"/>
  <c r="CI11" i="16"/>
  <c r="CI15" i="16" s="1"/>
  <c r="CI63" i="29"/>
  <c r="CI11" i="15"/>
  <c r="CI15" i="15" s="1"/>
  <c r="CI11" i="21"/>
  <c r="CI15" i="21" s="1"/>
  <c r="CI11" i="18"/>
  <c r="CI15" i="18" s="1"/>
  <c r="DQ140" i="29"/>
  <c r="DD140" i="29"/>
  <c r="DP140" i="29"/>
  <c r="CZ140" i="29"/>
  <c r="DN140" i="29"/>
  <c r="DI140" i="29"/>
  <c r="DT140" i="29"/>
  <c r="DV140" i="29"/>
  <c r="DJ140" i="29"/>
  <c r="CO140" i="29"/>
  <c r="DK140" i="29"/>
  <c r="CV140" i="29"/>
  <c r="CF140" i="29"/>
  <c r="CG140" i="29"/>
  <c r="DG140" i="29"/>
  <c r="CM140" i="29"/>
  <c r="DW140" i="29"/>
  <c r="CT140" i="29"/>
  <c r="CD140" i="29"/>
  <c r="DS140" i="29"/>
  <c r="DO140" i="29"/>
  <c r="DR140" i="29"/>
  <c r="CR140" i="29"/>
  <c r="DC140" i="29"/>
  <c r="CX140" i="29"/>
  <c r="DL140" i="29"/>
  <c r="CE140" i="29"/>
  <c r="DX140" i="29"/>
  <c r="CL140" i="29"/>
  <c r="CW140" i="29"/>
  <c r="CK140" i="29"/>
  <c r="CY140" i="29"/>
  <c r="CJ140" i="29"/>
  <c r="CN140" i="29"/>
  <c r="CI140" i="29"/>
  <c r="CP140" i="29"/>
  <c r="DB140" i="29"/>
  <c r="DM140" i="29"/>
  <c r="CS140" i="29"/>
  <c r="CU140" i="29"/>
  <c r="DU140" i="29"/>
  <c r="DY140" i="29"/>
  <c r="CH140" i="29"/>
  <c r="DH140" i="29"/>
  <c r="DA140" i="29"/>
  <c r="CQ140" i="29"/>
  <c r="DE140" i="29"/>
  <c r="DF140" i="29"/>
  <c r="CI52" i="29"/>
  <c r="CI48" i="19" s="1"/>
  <c r="CI51" i="19" s="1"/>
  <c r="CI56" i="19" s="1"/>
  <c r="CI10" i="18"/>
  <c r="CI14" i="18" s="1"/>
  <c r="CI10" i="15"/>
  <c r="CI14" i="15" s="1"/>
  <c r="CI62" i="29"/>
  <c r="CI10" i="21"/>
  <c r="CI14" i="21" s="1"/>
  <c r="CI10" i="16"/>
  <c r="CI14" i="16" s="1"/>
  <c r="CK89" i="29"/>
  <c r="CK91" i="29" s="1"/>
  <c r="CH11" i="21"/>
  <c r="CH15" i="21" s="1"/>
  <c r="CH11" i="18"/>
  <c r="CH15" i="18" s="1"/>
  <c r="CH11" i="15"/>
  <c r="CH15" i="15" s="1"/>
  <c r="CH11" i="16"/>
  <c r="CH15" i="16" s="1"/>
  <c r="CH63" i="29"/>
  <c r="CI29" i="16" l="1"/>
  <c r="CI32" i="16" s="1"/>
  <c r="CI58" i="16"/>
  <c r="CD20" i="17"/>
  <c r="CD22" i="17" s="1"/>
  <c r="CD28" i="17" s="1"/>
  <c r="CD59" i="17" s="1"/>
  <c r="CD60" i="17" s="1"/>
  <c r="CD62" i="17" s="1"/>
  <c r="CD43" i="17"/>
  <c r="CD45" i="17" s="1"/>
  <c r="CN20" i="22"/>
  <c r="CN22" i="22" s="1"/>
  <c r="CN28" i="22" s="1"/>
  <c r="CN60" i="22" s="1"/>
  <c r="CN61" i="22" s="1"/>
  <c r="CN63" i="22" s="1"/>
  <c r="CN68" i="22" s="1"/>
  <c r="CN17" i="19" s="1"/>
  <c r="CN36" i="19" s="1"/>
  <c r="CN43" i="22"/>
  <c r="CN45" i="22" s="1"/>
  <c r="CG28" i="15"/>
  <c r="CG31" i="15" s="1"/>
  <c r="CG58" i="15"/>
  <c r="CJ58" i="15"/>
  <c r="CJ28" i="15"/>
  <c r="CJ31" i="15" s="1"/>
  <c r="CK59" i="15"/>
  <c r="CK29" i="15"/>
  <c r="CK32" i="15" s="1"/>
  <c r="CM28" i="16"/>
  <c r="CM31" i="16" s="1"/>
  <c r="CM57" i="16"/>
  <c r="CM59" i="15"/>
  <c r="CM29" i="15"/>
  <c r="CM32" i="15" s="1"/>
  <c r="CO162" i="29"/>
  <c r="CO29" i="16"/>
  <c r="CO32" i="16" s="1"/>
  <c r="CO58" i="16"/>
  <c r="CJ29" i="18"/>
  <c r="CJ32" i="18" s="1"/>
  <c r="CJ58" i="18"/>
  <c r="CL29" i="21"/>
  <c r="CL32" i="21" s="1"/>
  <c r="CL58" i="21"/>
  <c r="CF57" i="21"/>
  <c r="CF28" i="21"/>
  <c r="CF31" i="21" s="1"/>
  <c r="CE57" i="16"/>
  <c r="CE28" i="16"/>
  <c r="CE31" i="16" s="1"/>
  <c r="CD43" i="22"/>
  <c r="CD45" i="22" s="1"/>
  <c r="CD20" i="22"/>
  <c r="CD22" i="22" s="1"/>
  <c r="CD28" i="22" s="1"/>
  <c r="CD60" i="22" s="1"/>
  <c r="CD61" i="22" s="1"/>
  <c r="CD63" i="22" s="1"/>
  <c r="CG20" i="24"/>
  <c r="CG22" i="24" s="1"/>
  <c r="CG28" i="24" s="1"/>
  <c r="CG67" i="24" s="1"/>
  <c r="CG68" i="24" s="1"/>
  <c r="CG70" i="24" s="1"/>
  <c r="CG75" i="24" s="1"/>
  <c r="CG16" i="19" s="1"/>
  <c r="CG35" i="19" s="1"/>
  <c r="CG43" i="24"/>
  <c r="CG45" i="24" s="1"/>
  <c r="CH57" i="18"/>
  <c r="CH28" i="18"/>
  <c r="CH31" i="18" s="1"/>
  <c r="CI28" i="16"/>
  <c r="CI31" i="16" s="1"/>
  <c r="CI39" i="16" s="1"/>
  <c r="CI75" i="16" s="1"/>
  <c r="CI76" i="16" s="1"/>
  <c r="CI78" i="16" s="1"/>
  <c r="CI83" i="16" s="1"/>
  <c r="CI12" i="19" s="1"/>
  <c r="CI31" i="19" s="1"/>
  <c r="CI57" i="16"/>
  <c r="CI60" i="16" s="1"/>
  <c r="CI67" i="29"/>
  <c r="CH29" i="16"/>
  <c r="CH32" i="16" s="1"/>
  <c r="CH58" i="16"/>
  <c r="CI28" i="15"/>
  <c r="CI31" i="15" s="1"/>
  <c r="CI58" i="15"/>
  <c r="CL20" i="24"/>
  <c r="CL22" i="24" s="1"/>
  <c r="CL28" i="24" s="1"/>
  <c r="CL67" i="24" s="1"/>
  <c r="CL68" i="24" s="1"/>
  <c r="CL70" i="24" s="1"/>
  <c r="CL75" i="24" s="1"/>
  <c r="CL16" i="19" s="1"/>
  <c r="CL43" i="24"/>
  <c r="CL45" i="24" s="1"/>
  <c r="CF20" i="24"/>
  <c r="CF22" i="24" s="1"/>
  <c r="CF28" i="24" s="1"/>
  <c r="CF67" i="24" s="1"/>
  <c r="CF68" i="24" s="1"/>
  <c r="CF70" i="24" s="1"/>
  <c r="CF75" i="24" s="1"/>
  <c r="CF16" i="19" s="1"/>
  <c r="CF35" i="19" s="1"/>
  <c r="CF43" i="24"/>
  <c r="CF45" i="24" s="1"/>
  <c r="CK28" i="21"/>
  <c r="CK31" i="21" s="1"/>
  <c r="CK57" i="21"/>
  <c r="CK43" i="24"/>
  <c r="CK45" i="24" s="1"/>
  <c r="CK20" i="24"/>
  <c r="CK22" i="24" s="1"/>
  <c r="CK28" i="24" s="1"/>
  <c r="CK67" i="24" s="1"/>
  <c r="CK68" i="24" s="1"/>
  <c r="CK70" i="24" s="1"/>
  <c r="CK75" i="24" s="1"/>
  <c r="CK16" i="19" s="1"/>
  <c r="CN58" i="15"/>
  <c r="CN28" i="15"/>
  <c r="CN31" i="15" s="1"/>
  <c r="CK29" i="21"/>
  <c r="CK32" i="21" s="1"/>
  <c r="CK58" i="21"/>
  <c r="CM57" i="21"/>
  <c r="CM28" i="21"/>
  <c r="CM31" i="21" s="1"/>
  <c r="CD28" i="18"/>
  <c r="CD31" i="18" s="1"/>
  <c r="CD57" i="18"/>
  <c r="CO29" i="21"/>
  <c r="CO32" i="21" s="1"/>
  <c r="CO58" i="21"/>
  <c r="CG29" i="15"/>
  <c r="CG32" i="15" s="1"/>
  <c r="CG59" i="15"/>
  <c r="CF57" i="16"/>
  <c r="CF28" i="16"/>
  <c r="CF31" i="16" s="1"/>
  <c r="CN58" i="21"/>
  <c r="CN29" i="21"/>
  <c r="CN32" i="21" s="1"/>
  <c r="CE20" i="22"/>
  <c r="CE22" i="22" s="1"/>
  <c r="CE28" i="22" s="1"/>
  <c r="CE60" i="22" s="1"/>
  <c r="CE61" i="22" s="1"/>
  <c r="CE63" i="22" s="1"/>
  <c r="CE68" i="22" s="1"/>
  <c r="CE17" i="19" s="1"/>
  <c r="CE36" i="19" s="1"/>
  <c r="CE43" i="22"/>
  <c r="CE45" i="22" s="1"/>
  <c r="CK43" i="17"/>
  <c r="CK45" i="17" s="1"/>
  <c r="CK20" i="17"/>
  <c r="CK22" i="17" s="1"/>
  <c r="CK28" i="17" s="1"/>
  <c r="CK59" i="17" s="1"/>
  <c r="CK60" i="17" s="1"/>
  <c r="CK62" i="17" s="1"/>
  <c r="CK67" i="17" s="1"/>
  <c r="CK15" i="19" s="1"/>
  <c r="CK34" i="19" s="1"/>
  <c r="CH28" i="15"/>
  <c r="CH31" i="15" s="1"/>
  <c r="CH58" i="15"/>
  <c r="CH29" i="15"/>
  <c r="CH32" i="15" s="1"/>
  <c r="CH59" i="15"/>
  <c r="CI57" i="18"/>
  <c r="CI28" i="18"/>
  <c r="CI31" i="18" s="1"/>
  <c r="CO20" i="24"/>
  <c r="CO22" i="24" s="1"/>
  <c r="CO28" i="24" s="1"/>
  <c r="CO67" i="24" s="1"/>
  <c r="CO68" i="24" s="1"/>
  <c r="CO70" i="24" s="1"/>
  <c r="CO75" i="24" s="1"/>
  <c r="CO16" i="19" s="1"/>
  <c r="CO43" i="24"/>
  <c r="CO45" i="24" s="1"/>
  <c r="BR128" i="19"/>
  <c r="BS126" i="19"/>
  <c r="CK28" i="15"/>
  <c r="CK31" i="15" s="1"/>
  <c r="CK39" i="15" s="1"/>
  <c r="CK77" i="15" s="1"/>
  <c r="CK58" i="15"/>
  <c r="CK61" i="15" s="1"/>
  <c r="CI20" i="22"/>
  <c r="CI22" i="22" s="1"/>
  <c r="CI28" i="22" s="1"/>
  <c r="CI60" i="22" s="1"/>
  <c r="CI61" i="22" s="1"/>
  <c r="CI63" i="22" s="1"/>
  <c r="CI68" i="22" s="1"/>
  <c r="CI17" i="19" s="1"/>
  <c r="CI36" i="19" s="1"/>
  <c r="CI43" i="22"/>
  <c r="CI45" i="22" s="1"/>
  <c r="CH20" i="24"/>
  <c r="CH22" i="24" s="1"/>
  <c r="CH28" i="24" s="1"/>
  <c r="CH67" i="24" s="1"/>
  <c r="CH68" i="24" s="1"/>
  <c r="CH70" i="24" s="1"/>
  <c r="CH75" i="24" s="1"/>
  <c r="CH16" i="19" s="1"/>
  <c r="CH43" i="24"/>
  <c r="CH45" i="24" s="1"/>
  <c r="CN28" i="18"/>
  <c r="CN31" i="18" s="1"/>
  <c r="CN57" i="18"/>
  <c r="CK29" i="16"/>
  <c r="CK32" i="16" s="1"/>
  <c r="CK58" i="16"/>
  <c r="CM20" i="24"/>
  <c r="CM22" i="24" s="1"/>
  <c r="CM28" i="24" s="1"/>
  <c r="CM67" i="24" s="1"/>
  <c r="CM68" i="24" s="1"/>
  <c r="CM70" i="24" s="1"/>
  <c r="CM75" i="24" s="1"/>
  <c r="CM16" i="19" s="1"/>
  <c r="CM35" i="19" s="1"/>
  <c r="CM43" i="24"/>
  <c r="CM45" i="24" s="1"/>
  <c r="CN162" i="29"/>
  <c r="CI20" i="24"/>
  <c r="CI22" i="24" s="1"/>
  <c r="CI28" i="24" s="1"/>
  <c r="CI67" i="24" s="1"/>
  <c r="CI68" i="24" s="1"/>
  <c r="CI70" i="24" s="1"/>
  <c r="CI75" i="24" s="1"/>
  <c r="CI16" i="19" s="1"/>
  <c r="CI43" i="24"/>
  <c r="CI45" i="24" s="1"/>
  <c r="CD48" i="19"/>
  <c r="CD51" i="19" s="1"/>
  <c r="P177" i="29"/>
  <c r="CO59" i="15"/>
  <c r="CO29" i="15"/>
  <c r="CO32" i="15" s="1"/>
  <c r="CJ58" i="21"/>
  <c r="CJ29" i="21"/>
  <c r="CJ32" i="21" s="1"/>
  <c r="CF28" i="18"/>
  <c r="CF31" i="18" s="1"/>
  <c r="CF57" i="18"/>
  <c r="CN29" i="18"/>
  <c r="CN32" i="18" s="1"/>
  <c r="CN58" i="18"/>
  <c r="CN20" i="17"/>
  <c r="CN22" i="17" s="1"/>
  <c r="CN28" i="17" s="1"/>
  <c r="CN59" i="17" s="1"/>
  <c r="CN60" i="17" s="1"/>
  <c r="CN62" i="17" s="1"/>
  <c r="CN67" i="17" s="1"/>
  <c r="CN15" i="19" s="1"/>
  <c r="CN34" i="19" s="1"/>
  <c r="CN43" i="17"/>
  <c r="CN45" i="17" s="1"/>
  <c r="CM20" i="17"/>
  <c r="CM22" i="17" s="1"/>
  <c r="CM28" i="17" s="1"/>
  <c r="CM59" i="17" s="1"/>
  <c r="CM60" i="17" s="1"/>
  <c r="CM62" i="17" s="1"/>
  <c r="CM67" i="17" s="1"/>
  <c r="CM15" i="19" s="1"/>
  <c r="CM34" i="19" s="1"/>
  <c r="CM43" i="17"/>
  <c r="CM45" i="17" s="1"/>
  <c r="CO28" i="15"/>
  <c r="CO31" i="15" s="1"/>
  <c r="CO58" i="15"/>
  <c r="CJ20" i="17"/>
  <c r="CJ22" i="17" s="1"/>
  <c r="CJ28" i="17" s="1"/>
  <c r="CJ59" i="17" s="1"/>
  <c r="CJ60" i="17" s="1"/>
  <c r="CJ62" i="17" s="1"/>
  <c r="CJ67" i="17" s="1"/>
  <c r="CJ15" i="19" s="1"/>
  <c r="CJ34" i="19" s="1"/>
  <c r="CJ43" i="17"/>
  <c r="CJ45" i="17" s="1"/>
  <c r="CL20" i="17"/>
  <c r="CL22" i="17" s="1"/>
  <c r="CL28" i="17" s="1"/>
  <c r="CL59" i="17" s="1"/>
  <c r="CL60" i="17" s="1"/>
  <c r="CL62" i="17" s="1"/>
  <c r="CL67" i="17" s="1"/>
  <c r="CL15" i="19" s="1"/>
  <c r="CL34" i="19" s="1"/>
  <c r="CL43" i="17"/>
  <c r="CL45" i="17" s="1"/>
  <c r="CK57" i="16"/>
  <c r="CK28" i="16"/>
  <c r="CK31" i="16" s="1"/>
  <c r="CK39" i="16" s="1"/>
  <c r="CK75" i="16" s="1"/>
  <c r="CK76" i="16" s="1"/>
  <c r="CK78" i="16" s="1"/>
  <c r="CK83" i="16" s="1"/>
  <c r="CK12" i="19" s="1"/>
  <c r="CK31" i="19" s="1"/>
  <c r="CD20" i="24"/>
  <c r="CD22" i="24" s="1"/>
  <c r="CD28" i="24" s="1"/>
  <c r="CD67" i="24" s="1"/>
  <c r="CD68" i="24" s="1"/>
  <c r="CD70" i="24" s="1"/>
  <c r="CD43" i="24"/>
  <c r="CD45" i="24" s="1"/>
  <c r="CG28" i="21"/>
  <c r="CG31" i="21" s="1"/>
  <c r="CG57" i="21"/>
  <c r="CJ57" i="16"/>
  <c r="CJ28" i="16"/>
  <c r="CJ31" i="16" s="1"/>
  <c r="CN28" i="16"/>
  <c r="CN31" i="16" s="1"/>
  <c r="CN57" i="16"/>
  <c r="CG162" i="29"/>
  <c r="CH162" i="29"/>
  <c r="CL67" i="29"/>
  <c r="CD28" i="15"/>
  <c r="CD31" i="15" s="1"/>
  <c r="CD58" i="15"/>
  <c r="CO29" i="18"/>
  <c r="CO32" i="18" s="1"/>
  <c r="CO58" i="18"/>
  <c r="CJ59" i="15"/>
  <c r="CJ29" i="15"/>
  <c r="CJ32" i="15" s="1"/>
  <c r="CG29" i="18"/>
  <c r="CG32" i="18" s="1"/>
  <c r="CG58" i="18"/>
  <c r="CE67" i="29"/>
  <c r="CJ20" i="22"/>
  <c r="CJ22" i="22" s="1"/>
  <c r="CJ28" i="22" s="1"/>
  <c r="CJ60" i="22" s="1"/>
  <c r="CJ61" i="22" s="1"/>
  <c r="CJ63" i="22" s="1"/>
  <c r="CJ68" i="22" s="1"/>
  <c r="CJ17" i="19" s="1"/>
  <c r="CJ43" i="22"/>
  <c r="CJ45" i="22" s="1"/>
  <c r="CL20" i="22"/>
  <c r="CL22" i="22" s="1"/>
  <c r="CL28" i="22" s="1"/>
  <c r="CL60" i="22" s="1"/>
  <c r="CL61" i="22" s="1"/>
  <c r="CL63" i="22" s="1"/>
  <c r="CL68" i="22" s="1"/>
  <c r="CL17" i="19" s="1"/>
  <c r="CL43" i="22"/>
  <c r="CL45" i="22" s="1"/>
  <c r="CE29" i="15"/>
  <c r="CE32" i="15" s="1"/>
  <c r="CE59" i="15"/>
  <c r="CO57" i="21"/>
  <c r="CO60" i="21" s="1"/>
  <c r="CO28" i="21"/>
  <c r="CO31" i="21" s="1"/>
  <c r="CO39" i="21" s="1"/>
  <c r="CO76" i="21" s="1"/>
  <c r="CO77" i="21" s="1"/>
  <c r="CO79" i="21" s="1"/>
  <c r="CO84" i="21" s="1"/>
  <c r="CO14" i="19" s="1"/>
  <c r="CO33" i="19" s="1"/>
  <c r="CF29" i="18"/>
  <c r="CF32" i="18" s="1"/>
  <c r="CF58" i="18"/>
  <c r="CI29" i="18"/>
  <c r="CI32" i="18" s="1"/>
  <c r="CI58" i="18"/>
  <c r="CF58" i="16"/>
  <c r="CF29" i="16"/>
  <c r="CF32" i="16" s="1"/>
  <c r="CD58" i="16"/>
  <c r="CD29" i="16"/>
  <c r="CD32" i="16" s="1"/>
  <c r="CK28" i="18"/>
  <c r="CK31" i="18" s="1"/>
  <c r="CK57" i="18"/>
  <c r="CI20" i="17"/>
  <c r="CI22" i="17" s="1"/>
  <c r="CI28" i="17" s="1"/>
  <c r="CI59" i="17" s="1"/>
  <c r="CI60" i="17" s="1"/>
  <c r="CI62" i="17" s="1"/>
  <c r="CI67" i="17" s="1"/>
  <c r="CI15" i="19" s="1"/>
  <c r="CI34" i="19" s="1"/>
  <c r="CI43" i="17"/>
  <c r="CI45" i="17" s="1"/>
  <c r="CM20" i="22"/>
  <c r="CM22" i="22" s="1"/>
  <c r="CM28" i="22" s="1"/>
  <c r="CM60" i="22" s="1"/>
  <c r="CM61" i="22" s="1"/>
  <c r="CM63" i="22" s="1"/>
  <c r="CM68" i="22" s="1"/>
  <c r="CM17" i="19" s="1"/>
  <c r="CM43" i="22"/>
  <c r="CM45" i="22" s="1"/>
  <c r="CJ28" i="21"/>
  <c r="CJ31" i="21" s="1"/>
  <c r="CJ39" i="21" s="1"/>
  <c r="CJ76" i="21" s="1"/>
  <c r="CJ77" i="21" s="1"/>
  <c r="CJ79" i="21" s="1"/>
  <c r="CJ84" i="21" s="1"/>
  <c r="CJ14" i="19" s="1"/>
  <c r="CJ33" i="19" s="1"/>
  <c r="CJ57" i="21"/>
  <c r="CJ60" i="21" s="1"/>
  <c r="CM29" i="21"/>
  <c r="CM32" i="21" s="1"/>
  <c r="CM58" i="21"/>
  <c r="CL28" i="21"/>
  <c r="CL31" i="21" s="1"/>
  <c r="CL39" i="21" s="1"/>
  <c r="CL76" i="21" s="1"/>
  <c r="CL77" i="21" s="1"/>
  <c r="CL79" i="21" s="1"/>
  <c r="CL84" i="21" s="1"/>
  <c r="CL14" i="19" s="1"/>
  <c r="CL33" i="19" s="1"/>
  <c r="CL57" i="21"/>
  <c r="CL60" i="21" s="1"/>
  <c r="CD28" i="16"/>
  <c r="CD31" i="16" s="1"/>
  <c r="CD39" i="16" s="1"/>
  <c r="CD75" i="16" s="1"/>
  <c r="CD76" i="16" s="1"/>
  <c r="CD78" i="16" s="1"/>
  <c r="CD57" i="16"/>
  <c r="CL29" i="15"/>
  <c r="CL32" i="15" s="1"/>
  <c r="CL59" i="15"/>
  <c r="CG58" i="21"/>
  <c r="CG29" i="21"/>
  <c r="CG32" i="21" s="1"/>
  <c r="CF28" i="15"/>
  <c r="CF31" i="15" s="1"/>
  <c r="CF58" i="15"/>
  <c r="CE28" i="15"/>
  <c r="CE31" i="15" s="1"/>
  <c r="CE39" i="15" s="1"/>
  <c r="CE77" i="15" s="1"/>
  <c r="CE58" i="15"/>
  <c r="CE61" i="15" s="1"/>
  <c r="CO20" i="17"/>
  <c r="CO22" i="17" s="1"/>
  <c r="CO28" i="17" s="1"/>
  <c r="CO59" i="17" s="1"/>
  <c r="CO60" i="17" s="1"/>
  <c r="CO62" i="17" s="1"/>
  <c r="CO67" i="17" s="1"/>
  <c r="CO15" i="19" s="1"/>
  <c r="CO34" i="19" s="1"/>
  <c r="CO43" i="17"/>
  <c r="CO45" i="17" s="1"/>
  <c r="CE29" i="18"/>
  <c r="CE32" i="18" s="1"/>
  <c r="CE58" i="18"/>
  <c r="CO67" i="29"/>
  <c r="CH29" i="21"/>
  <c r="CH32" i="21" s="1"/>
  <c r="CH58" i="21"/>
  <c r="CI58" i="21"/>
  <c r="CI29" i="21"/>
  <c r="CI32" i="21" s="1"/>
  <c r="CF29" i="21"/>
  <c r="CF32" i="21" s="1"/>
  <c r="CF58" i="21"/>
  <c r="CD58" i="21"/>
  <c r="CD29" i="21"/>
  <c r="CD32" i="21" s="1"/>
  <c r="CJ20" i="24"/>
  <c r="CJ22" i="24" s="1"/>
  <c r="CJ28" i="24" s="1"/>
  <c r="CJ67" i="24" s="1"/>
  <c r="CJ68" i="24" s="1"/>
  <c r="CJ70" i="24" s="1"/>
  <c r="CJ75" i="24" s="1"/>
  <c r="CJ16" i="19" s="1"/>
  <c r="CJ43" i="24"/>
  <c r="CJ45" i="24" s="1"/>
  <c r="CG28" i="18"/>
  <c r="CG31" i="18" s="1"/>
  <c r="CG39" i="18" s="1"/>
  <c r="CG75" i="18" s="1"/>
  <c r="CG76" i="18" s="1"/>
  <c r="CG78" i="18" s="1"/>
  <c r="CG83" i="18" s="1"/>
  <c r="CG13" i="19" s="1"/>
  <c r="CG32" i="19" s="1"/>
  <c r="CG57" i="18"/>
  <c r="CG60" i="18" s="1"/>
  <c r="CN67" i="29"/>
  <c r="CM67" i="29"/>
  <c r="CI162" i="29"/>
  <c r="CF162" i="29"/>
  <c r="CL28" i="15"/>
  <c r="CL31" i="15" s="1"/>
  <c r="CL39" i="15" s="1"/>
  <c r="CL77" i="15" s="1"/>
  <c r="CL58" i="15"/>
  <c r="CL61" i="15" s="1"/>
  <c r="CD28" i="21"/>
  <c r="CD31" i="21" s="1"/>
  <c r="CD57" i="21"/>
  <c r="CL29" i="18"/>
  <c r="CL32" i="18" s="1"/>
  <c r="CL58" i="18"/>
  <c r="CG29" i="16"/>
  <c r="CG32" i="16" s="1"/>
  <c r="CG58" i="16"/>
  <c r="CF67" i="29"/>
  <c r="CE57" i="18"/>
  <c r="CE28" i="18"/>
  <c r="CE31" i="18" s="1"/>
  <c r="CF20" i="22"/>
  <c r="CF22" i="22" s="1"/>
  <c r="CF28" i="22" s="1"/>
  <c r="CF60" i="22" s="1"/>
  <c r="CF61" i="22" s="1"/>
  <c r="CF63" i="22" s="1"/>
  <c r="CF68" i="22" s="1"/>
  <c r="CF17" i="19" s="1"/>
  <c r="CF43" i="22"/>
  <c r="CF45" i="22" s="1"/>
  <c r="CE29" i="16"/>
  <c r="CE32" i="16" s="1"/>
  <c r="CE58" i="16"/>
  <c r="CH28" i="16"/>
  <c r="CH31" i="16" s="1"/>
  <c r="CH39" i="16" s="1"/>
  <c r="CH75" i="16" s="1"/>
  <c r="CH76" i="16" s="1"/>
  <c r="CH78" i="16" s="1"/>
  <c r="CH83" i="16" s="1"/>
  <c r="CH12" i="19" s="1"/>
  <c r="CH31" i="19" s="1"/>
  <c r="CH57" i="16"/>
  <c r="CH60" i="16" s="1"/>
  <c r="CO28" i="18"/>
  <c r="CO31" i="18" s="1"/>
  <c r="CO39" i="18" s="1"/>
  <c r="CO75" i="18" s="1"/>
  <c r="CO76" i="18" s="1"/>
  <c r="CO78" i="18" s="1"/>
  <c r="CO83" i="18" s="1"/>
  <c r="CO13" i="19" s="1"/>
  <c r="CO32" i="19" s="1"/>
  <c r="CO57" i="18"/>
  <c r="CO60" i="18" s="1"/>
  <c r="CI29" i="15"/>
  <c r="CI32" i="15" s="1"/>
  <c r="CI59" i="15"/>
  <c r="CF29" i="15"/>
  <c r="CF32" i="15" s="1"/>
  <c r="CF59" i="15"/>
  <c r="CD29" i="18"/>
  <c r="CD32" i="18" s="1"/>
  <c r="CD58" i="18"/>
  <c r="CO43" i="22"/>
  <c r="CO45" i="22" s="1"/>
  <c r="CO20" i="22"/>
  <c r="CO22" i="22" s="1"/>
  <c r="CO28" i="22" s="1"/>
  <c r="CO60" i="22" s="1"/>
  <c r="CO61" i="22" s="1"/>
  <c r="CO63" i="22" s="1"/>
  <c r="CO68" i="22" s="1"/>
  <c r="CO17" i="19" s="1"/>
  <c r="CH20" i="22"/>
  <c r="CH22" i="22" s="1"/>
  <c r="CH28" i="22" s="1"/>
  <c r="CH60" i="22" s="1"/>
  <c r="CH61" i="22" s="1"/>
  <c r="CH63" i="22" s="1"/>
  <c r="CH68" i="22" s="1"/>
  <c r="CH17" i="19" s="1"/>
  <c r="CH43" i="22"/>
  <c r="CH45" i="22" s="1"/>
  <c r="CK67" i="29"/>
  <c r="CE20" i="17"/>
  <c r="CE22" i="17" s="1"/>
  <c r="CE28" i="17" s="1"/>
  <c r="CE59" i="17" s="1"/>
  <c r="CE60" i="17" s="1"/>
  <c r="CE62" i="17" s="1"/>
  <c r="CE67" i="17" s="1"/>
  <c r="CE15" i="19" s="1"/>
  <c r="CE34" i="19" s="1"/>
  <c r="CE43" i="17"/>
  <c r="CE45" i="17" s="1"/>
  <c r="CG67" i="29"/>
  <c r="CN20" i="24"/>
  <c r="CN22" i="24" s="1"/>
  <c r="CN28" i="24" s="1"/>
  <c r="CN67" i="24" s="1"/>
  <c r="CN68" i="24" s="1"/>
  <c r="CN70" i="24" s="1"/>
  <c r="CN75" i="24" s="1"/>
  <c r="CN16" i="19" s="1"/>
  <c r="CN35" i="19" s="1"/>
  <c r="CN43" i="24"/>
  <c r="CN45" i="24" s="1"/>
  <c r="CJ67" i="29"/>
  <c r="CN28" i="21"/>
  <c r="CN31" i="21" s="1"/>
  <c r="CN57" i="21"/>
  <c r="CN60" i="21" s="1"/>
  <c r="CM28" i="15"/>
  <c r="CM31" i="15" s="1"/>
  <c r="CM58" i="15"/>
  <c r="CM61" i="15" s="1"/>
  <c r="CM29" i="18"/>
  <c r="CM32" i="18" s="1"/>
  <c r="CM58" i="18"/>
  <c r="CD162" i="29"/>
  <c r="CM162" i="29"/>
  <c r="CJ162" i="29"/>
  <c r="CL162" i="29"/>
  <c r="CL28" i="16"/>
  <c r="CL31" i="16" s="1"/>
  <c r="CL57" i="16"/>
  <c r="CD67" i="29"/>
  <c r="CH20" i="17"/>
  <c r="CH22" i="17" s="1"/>
  <c r="CH28" i="17" s="1"/>
  <c r="CH59" i="17" s="1"/>
  <c r="CH60" i="17" s="1"/>
  <c r="CH62" i="17" s="1"/>
  <c r="CH67" i="17" s="1"/>
  <c r="CH15" i="19" s="1"/>
  <c r="CH34" i="19" s="1"/>
  <c r="CH43" i="17"/>
  <c r="CH45" i="17" s="1"/>
  <c r="CF20" i="17"/>
  <c r="CF22" i="17" s="1"/>
  <c r="CF28" i="17" s="1"/>
  <c r="CF59" i="17" s="1"/>
  <c r="CF60" i="17" s="1"/>
  <c r="CF62" i="17" s="1"/>
  <c r="CF67" i="17" s="1"/>
  <c r="CF15" i="19" s="1"/>
  <c r="CF34" i="19" s="1"/>
  <c r="CF43" i="17"/>
  <c r="CF45" i="17" s="1"/>
  <c r="CN29" i="15"/>
  <c r="CN32" i="15" s="1"/>
  <c r="CN59" i="15"/>
  <c r="CG20" i="17"/>
  <c r="CG22" i="17" s="1"/>
  <c r="CG28" i="17" s="1"/>
  <c r="CG59" i="17" s="1"/>
  <c r="CG60" i="17" s="1"/>
  <c r="CG62" i="17" s="1"/>
  <c r="CG67" i="17" s="1"/>
  <c r="CG15" i="19" s="1"/>
  <c r="CG34" i="19" s="1"/>
  <c r="CG43" i="17"/>
  <c r="CG45" i="17" s="1"/>
  <c r="CE29" i="21"/>
  <c r="CE32" i="21" s="1"/>
  <c r="CE58" i="21"/>
  <c r="CH67" i="29"/>
  <c r="CO28" i="16"/>
  <c r="CO31" i="16" s="1"/>
  <c r="CO39" i="16" s="1"/>
  <c r="CO75" i="16" s="1"/>
  <c r="CO76" i="16" s="1"/>
  <c r="CO78" i="16" s="1"/>
  <c r="CO83" i="16" s="1"/>
  <c r="CO12" i="19" s="1"/>
  <c r="CO31" i="19" s="1"/>
  <c r="CO57" i="16"/>
  <c r="CO60" i="16" s="1"/>
  <c r="CH29" i="18"/>
  <c r="CH32" i="18" s="1"/>
  <c r="CH58" i="18"/>
  <c r="CI28" i="21"/>
  <c r="CI31" i="21" s="1"/>
  <c r="CI39" i="21" s="1"/>
  <c r="CI76" i="21" s="1"/>
  <c r="CI77" i="21" s="1"/>
  <c r="CI79" i="21" s="1"/>
  <c r="CI84" i="21" s="1"/>
  <c r="CI14" i="19" s="1"/>
  <c r="CI33" i="19" s="1"/>
  <c r="CI57" i="21"/>
  <c r="CI60" i="21" s="1"/>
  <c r="CD29" i="15"/>
  <c r="CD32" i="15" s="1"/>
  <c r="CD59" i="15"/>
  <c r="CE20" i="24"/>
  <c r="CE22" i="24" s="1"/>
  <c r="CE28" i="24" s="1"/>
  <c r="CE67" i="24" s="1"/>
  <c r="CE68" i="24" s="1"/>
  <c r="CE70" i="24" s="1"/>
  <c r="CE75" i="24" s="1"/>
  <c r="CE16" i="19" s="1"/>
  <c r="CE43" i="24"/>
  <c r="CE45" i="24" s="1"/>
  <c r="CD91" i="29"/>
  <c r="CG20" i="22"/>
  <c r="CG22" i="22" s="1"/>
  <c r="CG28" i="22" s="1"/>
  <c r="CG60" i="22" s="1"/>
  <c r="CG61" i="22" s="1"/>
  <c r="CG63" i="22" s="1"/>
  <c r="CG68" i="22" s="1"/>
  <c r="CG17" i="19" s="1"/>
  <c r="CG43" i="22"/>
  <c r="CG45" i="22" s="1"/>
  <c r="CG57" i="16"/>
  <c r="CG60" i="16" s="1"/>
  <c r="CG28" i="16"/>
  <c r="CG31" i="16" s="1"/>
  <c r="CG39" i="16" s="1"/>
  <c r="CG75" i="16" s="1"/>
  <c r="CG76" i="16" s="1"/>
  <c r="CG78" i="16" s="1"/>
  <c r="CG83" i="16" s="1"/>
  <c r="CG12" i="19" s="1"/>
  <c r="CG31" i="19" s="1"/>
  <c r="CJ28" i="18"/>
  <c r="CJ31" i="18" s="1"/>
  <c r="CJ39" i="18" s="1"/>
  <c r="CJ75" i="18" s="1"/>
  <c r="CJ76" i="18" s="1"/>
  <c r="CJ78" i="18" s="1"/>
  <c r="CJ83" i="18" s="1"/>
  <c r="CJ13" i="19" s="1"/>
  <c r="CJ32" i="19" s="1"/>
  <c r="CJ57" i="18"/>
  <c r="CJ60" i="18" s="1"/>
  <c r="CK58" i="18"/>
  <c r="CK29" i="18"/>
  <c r="CK32" i="18" s="1"/>
  <c r="CM28" i="18"/>
  <c r="CM31" i="18" s="1"/>
  <c r="CM57" i="18"/>
  <c r="CM29" i="16"/>
  <c r="CM32" i="16" s="1"/>
  <c r="CM58" i="16"/>
  <c r="CK162" i="29"/>
  <c r="CE162" i="29"/>
  <c r="CL57" i="18"/>
  <c r="CL60" i="18" s="1"/>
  <c r="CL28" i="18"/>
  <c r="CL31" i="18" s="1"/>
  <c r="CL39" i="18" s="1"/>
  <c r="CL75" i="18" s="1"/>
  <c r="CL76" i="18" s="1"/>
  <c r="CL78" i="18" s="1"/>
  <c r="CL83" i="18" s="1"/>
  <c r="CL13" i="19" s="1"/>
  <c r="CL32" i="19" s="1"/>
  <c r="P192" i="29"/>
  <c r="I59" i="3" s="1"/>
  <c r="K59" i="3" s="1"/>
  <c r="CJ29" i="16"/>
  <c r="CJ32" i="16" s="1"/>
  <c r="CJ58" i="16"/>
  <c r="CL29" i="16"/>
  <c r="CL32" i="16" s="1"/>
  <c r="CL58" i="16"/>
  <c r="CN29" i="16"/>
  <c r="CN32" i="16" s="1"/>
  <c r="CN58" i="16"/>
  <c r="CE28" i="21"/>
  <c r="CE31" i="21" s="1"/>
  <c r="CE57" i="21"/>
  <c r="CK43" i="22"/>
  <c r="CK45" i="22" s="1"/>
  <c r="CK20" i="22"/>
  <c r="CK22" i="22" s="1"/>
  <c r="CK28" i="22" s="1"/>
  <c r="CK60" i="22" s="1"/>
  <c r="CK61" i="22" s="1"/>
  <c r="CK63" i="22" s="1"/>
  <c r="CK68" i="22" s="1"/>
  <c r="CK17" i="19" s="1"/>
  <c r="CH28" i="21"/>
  <c r="CH31" i="21" s="1"/>
  <c r="CH39" i="21" s="1"/>
  <c r="CH76" i="21" s="1"/>
  <c r="CH77" i="21" s="1"/>
  <c r="CH79" i="21" s="1"/>
  <c r="CH84" i="21" s="1"/>
  <c r="CH14" i="19" s="1"/>
  <c r="CH33" i="19" s="1"/>
  <c r="CH57" i="21"/>
  <c r="CH60" i="21" s="1"/>
  <c r="CK36" i="19" l="1"/>
  <c r="CK35" i="19"/>
  <c r="CM39" i="18"/>
  <c r="CM75" i="18" s="1"/>
  <c r="CM76" i="18" s="1"/>
  <c r="CM78" i="18" s="1"/>
  <c r="CM83" i="18" s="1"/>
  <c r="CM13" i="19" s="1"/>
  <c r="CM32" i="19" s="1"/>
  <c r="CM60" i="18"/>
  <c r="CJ35" i="19"/>
  <c r="CN39" i="21"/>
  <c r="CN76" i="21" s="1"/>
  <c r="CN77" i="21" s="1"/>
  <c r="CN79" i="21" s="1"/>
  <c r="CN84" i="21" s="1"/>
  <c r="CN14" i="19" s="1"/>
  <c r="CN33" i="19" s="1"/>
  <c r="CE39" i="18"/>
  <c r="CE75" i="18" s="1"/>
  <c r="CE76" i="18" s="1"/>
  <c r="CE78" i="18" s="1"/>
  <c r="CE83" i="18" s="1"/>
  <c r="CE13" i="19" s="1"/>
  <c r="CE32" i="19" s="1"/>
  <c r="CK60" i="16"/>
  <c r="CM39" i="15"/>
  <c r="CM77" i="15" s="1"/>
  <c r="CM89" i="15" s="1"/>
  <c r="CD60" i="16"/>
  <c r="CF61" i="15"/>
  <c r="CG36" i="19"/>
  <c r="CE39" i="21"/>
  <c r="CE76" i="21" s="1"/>
  <c r="CE77" i="21" s="1"/>
  <c r="CE79" i="21" s="1"/>
  <c r="CE84" i="21" s="1"/>
  <c r="CE14" i="19" s="1"/>
  <c r="CE33" i="19" s="1"/>
  <c r="CO39" i="15"/>
  <c r="CO77" i="15" s="1"/>
  <c r="CO78" i="15" s="1"/>
  <c r="CO81" i="15" s="1"/>
  <c r="CF39" i="18"/>
  <c r="CF75" i="18" s="1"/>
  <c r="CF76" i="18" s="1"/>
  <c r="CF78" i="18" s="1"/>
  <c r="CF83" i="18" s="1"/>
  <c r="CF13" i="19" s="1"/>
  <c r="CF32" i="19" s="1"/>
  <c r="CL39" i="16"/>
  <c r="CL75" i="16" s="1"/>
  <c r="CL76" i="16" s="1"/>
  <c r="CL78" i="16" s="1"/>
  <c r="CL83" i="16" s="1"/>
  <c r="CL12" i="19" s="1"/>
  <c r="CL31" i="19" s="1"/>
  <c r="CM78" i="15"/>
  <c r="CM81" i="15" s="1"/>
  <c r="CL89" i="15"/>
  <c r="CL78" i="15"/>
  <c r="CL81" i="15" s="1"/>
  <c r="CF60" i="21"/>
  <c r="CG61" i="15"/>
  <c r="CL54" i="26"/>
  <c r="CL86" i="19"/>
  <c r="CL99" i="19" s="1"/>
  <c r="CF86" i="19"/>
  <c r="CF99" i="19" s="1"/>
  <c r="CF54" i="26"/>
  <c r="CE78" i="15"/>
  <c r="CE81" i="15" s="1"/>
  <c r="CE89" i="15"/>
  <c r="CD61" i="15"/>
  <c r="CN60" i="16"/>
  <c r="CD75" i="24"/>
  <c r="J87" i="24"/>
  <c r="N15" i="3" s="1"/>
  <c r="CN39" i="15"/>
  <c r="CN77" i="15" s="1"/>
  <c r="J80" i="22"/>
  <c r="O15" i="3" s="1"/>
  <c r="CD68" i="22"/>
  <c r="CG39" i="15"/>
  <c r="CG77" i="15" s="1"/>
  <c r="CD67" i="17"/>
  <c r="J79" i="17"/>
  <c r="M15" i="3" s="1"/>
  <c r="CJ54" i="26"/>
  <c r="CJ86" i="19"/>
  <c r="CJ99" i="19" s="1"/>
  <c r="CH36" i="19"/>
  <c r="CF36" i="19"/>
  <c r="CI86" i="19"/>
  <c r="CI99" i="19" s="1"/>
  <c r="CI54" i="26"/>
  <c r="CD83" i="16"/>
  <c r="CM36" i="19"/>
  <c r="CD39" i="15"/>
  <c r="CD77" i="15" s="1"/>
  <c r="CN39" i="16"/>
  <c r="CN75" i="16" s="1"/>
  <c r="CN76" i="16" s="1"/>
  <c r="CN78" i="16" s="1"/>
  <c r="CN83" i="16" s="1"/>
  <c r="CN12" i="19" s="1"/>
  <c r="CN31" i="19" s="1"/>
  <c r="CF60" i="18"/>
  <c r="CD56" i="19"/>
  <c r="P172" i="19" s="1"/>
  <c r="P170" i="19"/>
  <c r="P171" i="19"/>
  <c r="CN60" i="18"/>
  <c r="BS127" i="19"/>
  <c r="CH61" i="15"/>
  <c r="CD60" i="18"/>
  <c r="CN61" i="15"/>
  <c r="CL35" i="19"/>
  <c r="CM60" i="16"/>
  <c r="CE86" i="19"/>
  <c r="CE99" i="19" s="1"/>
  <c r="CE54" i="26"/>
  <c r="CE35" i="19"/>
  <c r="CM54" i="26"/>
  <c r="CM86" i="19"/>
  <c r="CM99" i="19" s="1"/>
  <c r="CO36" i="19"/>
  <c r="CF39" i="15"/>
  <c r="CF77" i="15" s="1"/>
  <c r="CK60" i="18"/>
  <c r="CJ39" i="16"/>
  <c r="CJ75" i="16" s="1"/>
  <c r="CJ76" i="16" s="1"/>
  <c r="CJ78" i="16" s="1"/>
  <c r="CJ83" i="16" s="1"/>
  <c r="CJ12" i="19" s="1"/>
  <c r="CJ31" i="19" s="1"/>
  <c r="CN39" i="18"/>
  <c r="CN75" i="18" s="1"/>
  <c r="CN76" i="18" s="1"/>
  <c r="CN78" i="18" s="1"/>
  <c r="CN83" i="18" s="1"/>
  <c r="CN13" i="19" s="1"/>
  <c r="CN32" i="19" s="1"/>
  <c r="CH39" i="15"/>
  <c r="CH77" i="15" s="1"/>
  <c r="CF39" i="16"/>
  <c r="CF75" i="16" s="1"/>
  <c r="CF76" i="16" s="1"/>
  <c r="CF78" i="16" s="1"/>
  <c r="CF83" i="16" s="1"/>
  <c r="CF12" i="19" s="1"/>
  <c r="CF31" i="19" s="1"/>
  <c r="CD39" i="18"/>
  <c r="CD75" i="18" s="1"/>
  <c r="CD76" i="18" s="1"/>
  <c r="CD78" i="18" s="1"/>
  <c r="CM39" i="16"/>
  <c r="CM75" i="16" s="1"/>
  <c r="CM76" i="16" s="1"/>
  <c r="CM78" i="16" s="1"/>
  <c r="CM83" i="16" s="1"/>
  <c r="CM12" i="19" s="1"/>
  <c r="CM31" i="19" s="1"/>
  <c r="CD86" i="19"/>
  <c r="CD54" i="26"/>
  <c r="CD163" i="29"/>
  <c r="CE163" i="29" s="1"/>
  <c r="CF163" i="29" s="1"/>
  <c r="CG163" i="29" s="1"/>
  <c r="CH163" i="29" s="1"/>
  <c r="CI163" i="29" s="1"/>
  <c r="CJ163" i="29" s="1"/>
  <c r="CK163" i="29" s="1"/>
  <c r="CL163" i="29" s="1"/>
  <c r="CM163" i="29" s="1"/>
  <c r="CN163" i="29" s="1"/>
  <c r="CO163" i="29" s="1"/>
  <c r="CK39" i="18"/>
  <c r="CK75" i="18" s="1"/>
  <c r="CK76" i="18" s="1"/>
  <c r="CK78" i="18" s="1"/>
  <c r="CK83" i="18" s="1"/>
  <c r="CK13" i="19" s="1"/>
  <c r="CK32" i="19" s="1"/>
  <c r="CJ60" i="16"/>
  <c r="CI35" i="19"/>
  <c r="CF60" i="16"/>
  <c r="CI61" i="15"/>
  <c r="CH39" i="18"/>
  <c r="CH75" i="18" s="1"/>
  <c r="CH76" i="18" s="1"/>
  <c r="CH78" i="18" s="1"/>
  <c r="CH83" i="18" s="1"/>
  <c r="CH13" i="19" s="1"/>
  <c r="CH32" i="19" s="1"/>
  <c r="CE39" i="16"/>
  <c r="CE75" i="16" s="1"/>
  <c r="CE76" i="16" s="1"/>
  <c r="CE78" i="16" s="1"/>
  <c r="CE83" i="16" s="1"/>
  <c r="CE12" i="19" s="1"/>
  <c r="CE31" i="19" s="1"/>
  <c r="CK86" i="19"/>
  <c r="CK99" i="19" s="1"/>
  <c r="CK54" i="26"/>
  <c r="CE60" i="18"/>
  <c r="CD60" i="21"/>
  <c r="CL36" i="19"/>
  <c r="CH86" i="19"/>
  <c r="CH99" i="19" s="1"/>
  <c r="CH54" i="26"/>
  <c r="CN54" i="26"/>
  <c r="CN86" i="19"/>
  <c r="CN99" i="19" s="1"/>
  <c r="CH35" i="19"/>
  <c r="CO35" i="19"/>
  <c r="CM39" i="21"/>
  <c r="CM76" i="21" s="1"/>
  <c r="CM77" i="21" s="1"/>
  <c r="CM79" i="21" s="1"/>
  <c r="CM84" i="21" s="1"/>
  <c r="CM14" i="19" s="1"/>
  <c r="CM33" i="19" s="1"/>
  <c r="CK60" i="21"/>
  <c r="CI39" i="15"/>
  <c r="CI77" i="15" s="1"/>
  <c r="CH60" i="18"/>
  <c r="CE60" i="16"/>
  <c r="CD39" i="21"/>
  <c r="CD76" i="21" s="1"/>
  <c r="CD77" i="21" s="1"/>
  <c r="CD79" i="21" s="1"/>
  <c r="CG54" i="26"/>
  <c r="CG86" i="19"/>
  <c r="CG99" i="19" s="1"/>
  <c r="CG60" i="21"/>
  <c r="CK78" i="15"/>
  <c r="CK81" i="15" s="1"/>
  <c r="CK89" i="15"/>
  <c r="CI39" i="18"/>
  <c r="CI75" i="18" s="1"/>
  <c r="CI76" i="18" s="1"/>
  <c r="CI78" i="18" s="1"/>
  <c r="CI83" i="18" s="1"/>
  <c r="CI13" i="19" s="1"/>
  <c r="CI32" i="19" s="1"/>
  <c r="CM60" i="21"/>
  <c r="CK39" i="21"/>
  <c r="CK76" i="21" s="1"/>
  <c r="CK77" i="21" s="1"/>
  <c r="CK79" i="21" s="1"/>
  <c r="CK84" i="21" s="1"/>
  <c r="CK14" i="19" s="1"/>
  <c r="CK33" i="19" s="1"/>
  <c r="CJ39" i="15"/>
  <c r="CJ77" i="15" s="1"/>
  <c r="CE60" i="21"/>
  <c r="CL60" i="16"/>
  <c r="CJ36" i="19"/>
  <c r="CG39" i="21"/>
  <c r="CG76" i="21" s="1"/>
  <c r="CG77" i="21" s="1"/>
  <c r="CG79" i="21" s="1"/>
  <c r="CG84" i="21" s="1"/>
  <c r="CG14" i="19" s="1"/>
  <c r="CG33" i="19" s="1"/>
  <c r="CO61" i="15"/>
  <c r="CI60" i="18"/>
  <c r="CF39" i="21"/>
  <c r="CF76" i="21" s="1"/>
  <c r="CF77" i="21" s="1"/>
  <c r="CF79" i="21" s="1"/>
  <c r="CF84" i="21" s="1"/>
  <c r="CF14" i="19" s="1"/>
  <c r="CF33" i="19" s="1"/>
  <c r="CO54" i="26"/>
  <c r="CO86" i="19"/>
  <c r="CO99" i="19" s="1"/>
  <c r="CJ61" i="15"/>
  <c r="CO89" i="15" l="1"/>
  <c r="CE91" i="15"/>
  <c r="CE11" i="19" s="1"/>
  <c r="CL91" i="15"/>
  <c r="CL11" i="19" s="1"/>
  <c r="CD12" i="19"/>
  <c r="J110" i="16"/>
  <c r="J30" i="3" s="1"/>
  <c r="J94" i="17"/>
  <c r="M30" i="3" s="1"/>
  <c r="CD15" i="19"/>
  <c r="CG78" i="15"/>
  <c r="CG81" i="15" s="1"/>
  <c r="CG89" i="15"/>
  <c r="J95" i="22"/>
  <c r="O30" i="3" s="1"/>
  <c r="CD17" i="19"/>
  <c r="CE30" i="19"/>
  <c r="CE38" i="19" s="1"/>
  <c r="CE39" i="19" s="1"/>
  <c r="CE44" i="19" s="1"/>
  <c r="CE19" i="19"/>
  <c r="CE22" i="19" s="1"/>
  <c r="CO91" i="15"/>
  <c r="CO11" i="19" s="1"/>
  <c r="CD99" i="19"/>
  <c r="P204" i="19" s="1"/>
  <c r="P192" i="19"/>
  <c r="CK91" i="15"/>
  <c r="CK11" i="19" s="1"/>
  <c r="CL19" i="19"/>
  <c r="CL22" i="19" s="1"/>
  <c r="CL30" i="19"/>
  <c r="CL38" i="19" s="1"/>
  <c r="CL39" i="19" s="1"/>
  <c r="CL44" i="19" s="1"/>
  <c r="CD83" i="18"/>
  <c r="J95" i="18"/>
  <c r="K15" i="3" s="1"/>
  <c r="CH78" i="15"/>
  <c r="CH81" i="15" s="1"/>
  <c r="CH89" i="15"/>
  <c r="CN78" i="15"/>
  <c r="CN81" i="15" s="1"/>
  <c r="CN89" i="15"/>
  <c r="CD89" i="15"/>
  <c r="CD78" i="15"/>
  <c r="CD81" i="15" s="1"/>
  <c r="CJ89" i="15"/>
  <c r="CJ78" i="15"/>
  <c r="CJ81" i="15" s="1"/>
  <c r="J96" i="21"/>
  <c r="L15" i="3" s="1"/>
  <c r="CD84" i="21"/>
  <c r="BT126" i="19"/>
  <c r="BS128" i="19"/>
  <c r="J102" i="24"/>
  <c r="N30" i="3" s="1"/>
  <c r="CD16" i="19"/>
  <c r="CM91" i="15"/>
  <c r="CM11" i="19" s="1"/>
  <c r="CI78" i="15"/>
  <c r="CI81" i="15" s="1"/>
  <c r="CI89" i="15"/>
  <c r="CF89" i="15"/>
  <c r="CF78" i="15"/>
  <c r="CF81" i="15" s="1"/>
  <c r="CF91" i="15" s="1"/>
  <c r="CF11" i="19" s="1"/>
  <c r="J95" i="16"/>
  <c r="J15" i="3" s="1"/>
  <c r="CI91" i="15" l="1"/>
  <c r="CI11" i="19" s="1"/>
  <c r="CJ91" i="15"/>
  <c r="CJ11" i="19" s="1"/>
  <c r="P144" i="19"/>
  <c r="CD36" i="19"/>
  <c r="P162" i="19" s="1"/>
  <c r="CF30" i="19"/>
  <c r="CF38" i="19" s="1"/>
  <c r="CF39" i="19" s="1"/>
  <c r="CF44" i="19" s="1"/>
  <c r="CF19" i="19"/>
  <c r="CF22" i="19" s="1"/>
  <c r="CL62" i="19"/>
  <c r="CL64" i="19"/>
  <c r="CL60" i="19"/>
  <c r="BT127" i="19"/>
  <c r="CN91" i="15"/>
  <c r="CN11" i="19" s="1"/>
  <c r="CK30" i="19"/>
  <c r="CK38" i="19" s="1"/>
  <c r="CK39" i="19" s="1"/>
  <c r="CK44" i="19" s="1"/>
  <c r="CK19" i="19"/>
  <c r="CK22" i="19" s="1"/>
  <c r="CG91" i="15"/>
  <c r="CG11" i="19" s="1"/>
  <c r="P142" i="19"/>
  <c r="CD34" i="19"/>
  <c r="P160" i="19" s="1"/>
  <c r="CD91" i="15"/>
  <c r="J102" i="15"/>
  <c r="I15" i="3" s="1"/>
  <c r="J111" i="21"/>
  <c r="L30" i="3" s="1"/>
  <c r="CD14" i="19"/>
  <c r="CH91" i="15"/>
  <c r="CH11" i="19" s="1"/>
  <c r="CO19" i="19"/>
  <c r="CO22" i="19" s="1"/>
  <c r="CO30" i="19"/>
  <c r="CO38" i="19" s="1"/>
  <c r="CO39" i="19" s="1"/>
  <c r="CO44" i="19" s="1"/>
  <c r="CD35" i="19"/>
  <c r="P161" i="19" s="1"/>
  <c r="P143" i="19"/>
  <c r="CJ19" i="19"/>
  <c r="CJ22" i="19" s="1"/>
  <c r="CJ30" i="19"/>
  <c r="CJ38" i="19" s="1"/>
  <c r="CJ39" i="19" s="1"/>
  <c r="CJ44" i="19" s="1"/>
  <c r="CE60" i="19"/>
  <c r="CE62" i="19"/>
  <c r="CE64" i="19"/>
  <c r="CI30" i="19"/>
  <c r="CI38" i="19" s="1"/>
  <c r="CI39" i="19" s="1"/>
  <c r="CI44" i="19" s="1"/>
  <c r="CI19" i="19"/>
  <c r="CI22" i="19" s="1"/>
  <c r="CM19" i="19"/>
  <c r="CM22" i="19" s="1"/>
  <c r="CM30" i="19"/>
  <c r="CM38" i="19" s="1"/>
  <c r="CM39" i="19" s="1"/>
  <c r="CM44" i="19" s="1"/>
  <c r="CD13" i="19"/>
  <c r="J110" i="18"/>
  <c r="K30" i="3" s="1"/>
  <c r="P139" i="19"/>
  <c r="CD31" i="19"/>
  <c r="P157" i="19" s="1"/>
  <c r="CL65" i="19" l="1"/>
  <c r="CL67" i="19" s="1"/>
  <c r="CL69" i="19" s="1"/>
  <c r="CJ62" i="19"/>
  <c r="CJ60" i="19"/>
  <c r="CJ64" i="19"/>
  <c r="CM64" i="19"/>
  <c r="CM62" i="19"/>
  <c r="CM60" i="19"/>
  <c r="CO62" i="19"/>
  <c r="CO60" i="19"/>
  <c r="CO64" i="19"/>
  <c r="CG19" i="19"/>
  <c r="CG22" i="19" s="1"/>
  <c r="CG30" i="19"/>
  <c r="CG38" i="19" s="1"/>
  <c r="CG39" i="19" s="1"/>
  <c r="CG44" i="19" s="1"/>
  <c r="CE65" i="19"/>
  <c r="CE67" i="19" s="1"/>
  <c r="CE69" i="19" s="1"/>
  <c r="CH30" i="19"/>
  <c r="CH38" i="19" s="1"/>
  <c r="CH39" i="19" s="1"/>
  <c r="CH44" i="19" s="1"/>
  <c r="CH19" i="19"/>
  <c r="CH22" i="19" s="1"/>
  <c r="CK64" i="19"/>
  <c r="CK60" i="19"/>
  <c r="CK62" i="19"/>
  <c r="CF64" i="19"/>
  <c r="CF60" i="19"/>
  <c r="CF62" i="19"/>
  <c r="P140" i="19"/>
  <c r="CD32" i="19"/>
  <c r="P158" i="19" s="1"/>
  <c r="P141" i="19"/>
  <c r="CD33" i="19"/>
  <c r="P159" i="19" s="1"/>
  <c r="CN30" i="19"/>
  <c r="CN38" i="19" s="1"/>
  <c r="CN39" i="19" s="1"/>
  <c r="CN44" i="19" s="1"/>
  <c r="CN19" i="19"/>
  <c r="CN22" i="19" s="1"/>
  <c r="CI64" i="19"/>
  <c r="CI62" i="19"/>
  <c r="CI60" i="19"/>
  <c r="CI65" i="19" s="1"/>
  <c r="CI67" i="19" s="1"/>
  <c r="CI69" i="19" s="1"/>
  <c r="CD11" i="19"/>
  <c r="J117" i="15"/>
  <c r="I30" i="3" s="1"/>
  <c r="BU126" i="19"/>
  <c r="BT128" i="19"/>
  <c r="CM65" i="19" l="1"/>
  <c r="CM67" i="19" s="1"/>
  <c r="CM69" i="19" s="1"/>
  <c r="CI85" i="19"/>
  <c r="CI88" i="19" s="1"/>
  <c r="CI90" i="19" s="1"/>
  <c r="CI92" i="19" s="1"/>
  <c r="CI70" i="19"/>
  <c r="CH62" i="19"/>
  <c r="CH64" i="19"/>
  <c r="CH60" i="19"/>
  <c r="CH65" i="19" s="1"/>
  <c r="CH67" i="19" s="1"/>
  <c r="CH69" i="19" s="1"/>
  <c r="CD30" i="19"/>
  <c r="CD19" i="19"/>
  <c r="P138" i="19"/>
  <c r="CM85" i="19"/>
  <c r="CM88" i="19" s="1"/>
  <c r="CM90" i="19" s="1"/>
  <c r="CM92" i="19" s="1"/>
  <c r="CM70" i="19"/>
  <c r="BU127" i="19"/>
  <c r="CE70" i="19"/>
  <c r="CE85" i="19"/>
  <c r="CE88" i="19" s="1"/>
  <c r="CE90" i="19" s="1"/>
  <c r="CE92" i="19" s="1"/>
  <c r="CF65" i="19"/>
  <c r="CF67" i="19" s="1"/>
  <c r="CF69" i="19" s="1"/>
  <c r="CN62" i="19"/>
  <c r="CN64" i="19"/>
  <c r="CN60" i="19"/>
  <c r="CG62" i="19"/>
  <c r="CG60" i="19"/>
  <c r="CG64" i="19"/>
  <c r="CJ65" i="19"/>
  <c r="CJ67" i="19" s="1"/>
  <c r="CJ69" i="19" s="1"/>
  <c r="CK65" i="19"/>
  <c r="CK67" i="19" s="1"/>
  <c r="CK69" i="19" s="1"/>
  <c r="CO65" i="19"/>
  <c r="CO67" i="19" s="1"/>
  <c r="CO69" i="19" s="1"/>
  <c r="CL70" i="19"/>
  <c r="CL85" i="19"/>
  <c r="CL88" i="19" s="1"/>
  <c r="CL90" i="19" s="1"/>
  <c r="CL92" i="19" s="1"/>
  <c r="CG65" i="19" l="1"/>
  <c r="CG67" i="19" s="1"/>
  <c r="CG69" i="19" s="1"/>
  <c r="CG85" i="19" s="1"/>
  <c r="CG88" i="19" s="1"/>
  <c r="CG90" i="19" s="1"/>
  <c r="CG92" i="19" s="1"/>
  <c r="CF70" i="19"/>
  <c r="CF85" i="19"/>
  <c r="CF88" i="19" s="1"/>
  <c r="CF90" i="19" s="1"/>
  <c r="CF92" i="19" s="1"/>
  <c r="P145" i="19"/>
  <c r="CD22" i="19"/>
  <c r="CE53" i="26"/>
  <c r="CE52" i="26" s="1"/>
  <c r="CE69" i="26" s="1"/>
  <c r="CE98" i="19"/>
  <c r="CE100" i="19" s="1"/>
  <c r="CE38" i="26"/>
  <c r="CD38" i="19"/>
  <c r="P156" i="19"/>
  <c r="CH85" i="19"/>
  <c r="CH88" i="19" s="1"/>
  <c r="CH90" i="19" s="1"/>
  <c r="CH92" i="19" s="1"/>
  <c r="CH70" i="19"/>
  <c r="CL53" i="26"/>
  <c r="CL52" i="26" s="1"/>
  <c r="CL69" i="26" s="1"/>
  <c r="CL98" i="19"/>
  <c r="CL100" i="19" s="1"/>
  <c r="CL38" i="26"/>
  <c r="BU128" i="19"/>
  <c r="BV126" i="19"/>
  <c r="CO70" i="19"/>
  <c r="CO85" i="19"/>
  <c r="CO88" i="19" s="1"/>
  <c r="CO90" i="19" s="1"/>
  <c r="CO92" i="19" s="1"/>
  <c r="CN65" i="19"/>
  <c r="CN67" i="19" s="1"/>
  <c r="CN69" i="19" s="1"/>
  <c r="CJ85" i="19"/>
  <c r="CJ88" i="19" s="1"/>
  <c r="CJ90" i="19" s="1"/>
  <c r="CJ92" i="19" s="1"/>
  <c r="CJ70" i="19"/>
  <c r="CK85" i="19"/>
  <c r="CK70" i="19"/>
  <c r="CM98" i="19"/>
  <c r="CM100" i="19" s="1"/>
  <c r="CM53" i="26"/>
  <c r="CM52" i="26" s="1"/>
  <c r="CM69" i="26" s="1"/>
  <c r="CM38" i="26"/>
  <c r="CI98" i="19"/>
  <c r="CI100" i="19" s="1"/>
  <c r="CI53" i="26"/>
  <c r="CI52" i="26" s="1"/>
  <c r="CI69" i="26" s="1"/>
  <c r="CI38" i="26"/>
  <c r="CG70" i="19" l="1"/>
  <c r="CJ53" i="26"/>
  <c r="CJ52" i="26" s="1"/>
  <c r="CJ69" i="26" s="1"/>
  <c r="CJ98" i="19"/>
  <c r="CJ100" i="19" s="1"/>
  <c r="CJ38" i="26"/>
  <c r="CE10" i="26"/>
  <c r="CE15" i="29"/>
  <c r="CE117" i="19"/>
  <c r="CL10" i="26"/>
  <c r="CL117" i="19"/>
  <c r="CL15" i="29"/>
  <c r="CI10" i="26"/>
  <c r="CI15" i="29"/>
  <c r="CI117" i="19"/>
  <c r="P148" i="19"/>
  <c r="CD64" i="19"/>
  <c r="P177" i="19" s="1"/>
  <c r="CD60" i="19"/>
  <c r="CD62" i="19"/>
  <c r="P176" i="19" s="1"/>
  <c r="CN85" i="19"/>
  <c r="CN88" i="19" s="1"/>
  <c r="CN90" i="19" s="1"/>
  <c r="CN92" i="19" s="1"/>
  <c r="CN70" i="19"/>
  <c r="CH98" i="19"/>
  <c r="CH100" i="19" s="1"/>
  <c r="CH53" i="26"/>
  <c r="CH52" i="26" s="1"/>
  <c r="CH69" i="26" s="1"/>
  <c r="CH38" i="26"/>
  <c r="CF98" i="19"/>
  <c r="CF100" i="19" s="1"/>
  <c r="CF53" i="26"/>
  <c r="CF52" i="26" s="1"/>
  <c r="CF69" i="26" s="1"/>
  <c r="CF38" i="26"/>
  <c r="BV127" i="19"/>
  <c r="CD39" i="19"/>
  <c r="P163" i="19"/>
  <c r="CO98" i="19"/>
  <c r="CO100" i="19" s="1"/>
  <c r="CO53" i="26"/>
  <c r="CO52" i="26" s="1"/>
  <c r="CO69" i="26" s="1"/>
  <c r="CO38" i="26"/>
  <c r="CM10" i="26"/>
  <c r="CM117" i="19"/>
  <c r="CM15" i="29"/>
  <c r="CK88" i="19"/>
  <c r="CK90" i="19" s="1"/>
  <c r="CK92" i="19" s="1"/>
  <c r="CG53" i="26"/>
  <c r="CG52" i="26" s="1"/>
  <c r="CG69" i="26" s="1"/>
  <c r="CG98" i="19"/>
  <c r="CG100" i="19" s="1"/>
  <c r="CG38" i="26"/>
  <c r="P175" i="19" l="1"/>
  <c r="CD65" i="19"/>
  <c r="P178" i="19" s="1"/>
  <c r="CL36" i="26"/>
  <c r="CL13" i="26"/>
  <c r="CM36" i="26"/>
  <c r="CM13" i="26"/>
  <c r="CF10" i="26"/>
  <c r="CF15" i="29"/>
  <c r="CF117" i="19"/>
  <c r="CO10" i="26"/>
  <c r="CO117" i="19"/>
  <c r="CO15" i="29"/>
  <c r="CK53" i="26"/>
  <c r="CK52" i="26" s="1"/>
  <c r="CK69" i="26" s="1"/>
  <c r="CK98" i="19"/>
  <c r="CK100" i="19" s="1"/>
  <c r="CK38" i="26"/>
  <c r="CE36" i="26"/>
  <c r="CE13" i="26"/>
  <c r="P164" i="19"/>
  <c r="CD44" i="19"/>
  <c r="CH117" i="19"/>
  <c r="CH10" i="26"/>
  <c r="CH15" i="29"/>
  <c r="CI36" i="26"/>
  <c r="CI13" i="26"/>
  <c r="CJ117" i="19"/>
  <c r="CJ10" i="26"/>
  <c r="CJ15" i="29"/>
  <c r="CG117" i="19"/>
  <c r="CG15" i="29"/>
  <c r="CG10" i="26"/>
  <c r="BV128" i="19"/>
  <c r="BW126" i="19"/>
  <c r="BW127" i="19" s="1"/>
  <c r="CN98" i="19"/>
  <c r="CN100" i="19" s="1"/>
  <c r="CN53" i="26"/>
  <c r="CN52" i="26" s="1"/>
  <c r="CN69" i="26" s="1"/>
  <c r="CN38" i="26"/>
  <c r="CI42" i="26" l="1"/>
  <c r="CI121" i="19"/>
  <c r="CI122" i="19" s="1"/>
  <c r="CI125" i="19" s="1"/>
  <c r="CI14" i="26"/>
  <c r="CE42" i="26"/>
  <c r="CE14" i="26"/>
  <c r="CE121" i="19"/>
  <c r="CE122" i="19" s="1"/>
  <c r="CE125" i="19" s="1"/>
  <c r="CF36" i="26"/>
  <c r="CF13" i="26"/>
  <c r="CJ36" i="26"/>
  <c r="CJ13" i="26"/>
  <c r="CM42" i="26"/>
  <c r="CM14" i="26"/>
  <c r="CM121" i="19"/>
  <c r="CM122" i="19" s="1"/>
  <c r="CM125" i="19" s="1"/>
  <c r="CN117" i="19"/>
  <c r="CN15" i="29"/>
  <c r="CN10" i="26"/>
  <c r="CO36" i="26"/>
  <c r="CO13" i="26"/>
  <c r="BX126" i="19"/>
  <c r="BX127" i="19" s="1"/>
  <c r="BW128" i="19"/>
  <c r="CK117" i="19"/>
  <c r="CK10" i="26"/>
  <c r="CK15" i="29"/>
  <c r="CL42" i="26"/>
  <c r="CL121" i="19"/>
  <c r="CL122" i="19" s="1"/>
  <c r="CL125" i="19" s="1"/>
  <c r="CL14" i="26"/>
  <c r="CG36" i="26"/>
  <c r="CG13" i="26"/>
  <c r="CH36" i="26"/>
  <c r="CH13" i="26"/>
  <c r="P167" i="19"/>
  <c r="CD67" i="19"/>
  <c r="CF42" i="26" l="1"/>
  <c r="CF121" i="19"/>
  <c r="CF122" i="19" s="1"/>
  <c r="CF125" i="19" s="1"/>
  <c r="CF14" i="26"/>
  <c r="CG42" i="26"/>
  <c r="CG121" i="19"/>
  <c r="CG122" i="19" s="1"/>
  <c r="CG125" i="19" s="1"/>
  <c r="CG14" i="26"/>
  <c r="BY126" i="19"/>
  <c r="BY127" i="19" s="1"/>
  <c r="BX128" i="19"/>
  <c r="CN36" i="26"/>
  <c r="CN13" i="26"/>
  <c r="CH42" i="26"/>
  <c r="CH14" i="26"/>
  <c r="CH121" i="19"/>
  <c r="CH122" i="19" s="1"/>
  <c r="CH125" i="19" s="1"/>
  <c r="CO42" i="26"/>
  <c r="CO14" i="26"/>
  <c r="CO121" i="19"/>
  <c r="CO122" i="19" s="1"/>
  <c r="CO125" i="19" s="1"/>
  <c r="CJ42" i="26"/>
  <c r="CJ121" i="19"/>
  <c r="CJ122" i="19" s="1"/>
  <c r="CJ125" i="19" s="1"/>
  <c r="CJ14" i="26"/>
  <c r="CD69" i="19"/>
  <c r="P180" i="19"/>
  <c r="I45" i="3" s="1"/>
  <c r="CK36" i="26"/>
  <c r="CK13" i="26"/>
  <c r="BY128" i="19" l="1"/>
  <c r="BZ126" i="19"/>
  <c r="BZ127" i="19" s="1"/>
  <c r="CD70" i="19"/>
  <c r="CD85" i="19"/>
  <c r="P182" i="19"/>
  <c r="CN42" i="26"/>
  <c r="CN14" i="26"/>
  <c r="CN121" i="19"/>
  <c r="CN122" i="19" s="1"/>
  <c r="CN125" i="19" s="1"/>
  <c r="CK42" i="26"/>
  <c r="CK121" i="19"/>
  <c r="CK122" i="19" s="1"/>
  <c r="CK125" i="19" s="1"/>
  <c r="CK14" i="26"/>
  <c r="P191" i="19" l="1"/>
  <c r="CD88" i="19"/>
  <c r="P194" i="19" s="1"/>
  <c r="BZ128" i="19"/>
  <c r="CA126" i="19"/>
  <c r="CA127" i="19" s="1"/>
  <c r="CD90" i="19" l="1"/>
  <c r="CD92" i="19" s="1"/>
  <c r="CB126" i="19"/>
  <c r="CB127" i="19" s="1"/>
  <c r="CA128" i="19"/>
  <c r="P195" i="19"/>
  <c r="CD98" i="19" l="1"/>
  <c r="P197" i="19"/>
  <c r="CD53" i="26"/>
  <c r="CD52" i="26" s="1"/>
  <c r="CD38" i="26"/>
  <c r="CB128" i="19"/>
  <c r="CC126" i="19"/>
  <c r="CC127" i="19" s="1"/>
  <c r="CC128" i="19" l="1"/>
  <c r="CD126" i="19"/>
  <c r="P76" i="26"/>
  <c r="P102" i="26"/>
  <c r="CD69" i="26"/>
  <c r="CD70" i="26" s="1"/>
  <c r="CE70" i="26" s="1"/>
  <c r="CF70" i="26" s="1"/>
  <c r="CG70" i="26" s="1"/>
  <c r="CH70" i="26" s="1"/>
  <c r="CI70" i="26" s="1"/>
  <c r="CJ70" i="26" s="1"/>
  <c r="CK70" i="26" s="1"/>
  <c r="CL70" i="26" s="1"/>
  <c r="CM70" i="26" s="1"/>
  <c r="CN70" i="26" s="1"/>
  <c r="CO70" i="26" s="1"/>
  <c r="CD56" i="26"/>
  <c r="CE56" i="26" s="1"/>
  <c r="CF56" i="26" s="1"/>
  <c r="CG56" i="26" s="1"/>
  <c r="CH56" i="26" s="1"/>
  <c r="CI56" i="26" s="1"/>
  <c r="CJ56" i="26" s="1"/>
  <c r="CK56" i="26" s="1"/>
  <c r="CL56" i="26" s="1"/>
  <c r="CM56" i="26" s="1"/>
  <c r="CN56" i="26" s="1"/>
  <c r="CO56" i="26" s="1"/>
  <c r="P203" i="19"/>
  <c r="CD100" i="19"/>
  <c r="P205" i="19" l="1"/>
  <c r="P75" i="26" s="1"/>
  <c r="CD10" i="26"/>
  <c r="CD117" i="19"/>
  <c r="P222" i="19" s="1"/>
  <c r="Q115" i="26" s="1"/>
  <c r="CD15" i="29"/>
  <c r="P89" i="26"/>
  <c r="P90" i="26"/>
  <c r="P105" i="26" s="1"/>
  <c r="P91" i="26"/>
  <c r="P107" i="26" s="1"/>
  <c r="P93" i="26"/>
  <c r="CO16" i="29" l="1"/>
  <c r="DA17" i="29" s="1"/>
  <c r="DA23" i="29" s="1"/>
  <c r="CL16" i="29"/>
  <c r="CX17" i="29" s="1"/>
  <c r="CX23" i="29" s="1"/>
  <c r="CE16" i="29"/>
  <c r="CQ17" i="29" s="1"/>
  <c r="CQ23" i="29" s="1"/>
  <c r="CI16" i="29"/>
  <c r="CU17" i="29" s="1"/>
  <c r="CU23" i="29" s="1"/>
  <c r="CN16" i="29"/>
  <c r="CZ17" i="29" s="1"/>
  <c r="CZ23" i="29" s="1"/>
  <c r="CK16" i="29"/>
  <c r="CW17" i="29" s="1"/>
  <c r="CW23" i="29" s="1"/>
  <c r="CD16" i="29"/>
  <c r="CP17" i="29" s="1"/>
  <c r="CP23" i="29" s="1"/>
  <c r="CH16" i="29"/>
  <c r="CT17" i="29" s="1"/>
  <c r="CT23" i="29" s="1"/>
  <c r="CF16" i="29"/>
  <c r="CR17" i="29" s="1"/>
  <c r="CR23" i="29" s="1"/>
  <c r="CJ16" i="29"/>
  <c r="CV17" i="29" s="1"/>
  <c r="CV23" i="29" s="1"/>
  <c r="CG16" i="29"/>
  <c r="CS17" i="29" s="1"/>
  <c r="CS23" i="29" s="1"/>
  <c r="CM16" i="29"/>
  <c r="CY17" i="29" s="1"/>
  <c r="CY23" i="29" s="1"/>
  <c r="CD36" i="26"/>
  <c r="CD13" i="26"/>
  <c r="CD15" i="26"/>
  <c r="CE9" i="26" s="1"/>
  <c r="CE15" i="26" s="1"/>
  <c r="CF9" i="26" s="1"/>
  <c r="CF15" i="26" s="1"/>
  <c r="CG9" i="26" s="1"/>
  <c r="CG15" i="26" s="1"/>
  <c r="CH9" i="26" s="1"/>
  <c r="CH15" i="26" s="1"/>
  <c r="CI9" i="26" s="1"/>
  <c r="CI15" i="26" s="1"/>
  <c r="CJ9" i="26" s="1"/>
  <c r="CJ15" i="26" s="1"/>
  <c r="CK9" i="26" s="1"/>
  <c r="CK15" i="26" s="1"/>
  <c r="CL9" i="26" s="1"/>
  <c r="CL15" i="26" s="1"/>
  <c r="CM9" i="26" s="1"/>
  <c r="CM15" i="26" s="1"/>
  <c r="CN9" i="26" s="1"/>
  <c r="CN15" i="26" s="1"/>
  <c r="CO9" i="26" s="1"/>
  <c r="CO15" i="26" s="1"/>
  <c r="CP9" i="26" s="1"/>
  <c r="P81" i="26"/>
  <c r="P82" i="26"/>
  <c r="P104" i="26" s="1"/>
  <c r="P83" i="26"/>
  <c r="P106" i="26" s="1"/>
  <c r="CP25" i="29" l="1"/>
  <c r="CP111" i="19"/>
  <c r="CP37" i="29"/>
  <c r="CZ37" i="29"/>
  <c r="CZ25" i="29"/>
  <c r="CZ55" i="26" s="1"/>
  <c r="CU37" i="29"/>
  <c r="CU25" i="29"/>
  <c r="CU55" i="26" s="1"/>
  <c r="CS25" i="29"/>
  <c r="CS55" i="26" s="1"/>
  <c r="CS37" i="29"/>
  <c r="CQ37" i="29"/>
  <c r="CQ25" i="29"/>
  <c r="CQ55" i="26" s="1"/>
  <c r="CY25" i="29"/>
  <c r="CY55" i="26" s="1"/>
  <c r="CY37" i="29"/>
  <c r="CV25" i="29"/>
  <c r="CV55" i="26" s="1"/>
  <c r="CV37" i="29"/>
  <c r="CX25" i="29"/>
  <c r="CX55" i="26" s="1"/>
  <c r="CX37" i="29"/>
  <c r="CW37" i="29"/>
  <c r="CW25" i="29"/>
  <c r="CW55" i="26" s="1"/>
  <c r="CR25" i="29"/>
  <c r="CR55" i="26" s="1"/>
  <c r="CR37" i="29"/>
  <c r="DA37" i="29"/>
  <c r="DA25" i="29"/>
  <c r="DA55" i="26" s="1"/>
  <c r="CD42" i="26"/>
  <c r="P103" i="26" s="1"/>
  <c r="CD14" i="26"/>
  <c r="CD121" i="19"/>
  <c r="CT25" i="29"/>
  <c r="CT55" i="26" s="1"/>
  <c r="CT37" i="29"/>
  <c r="CV41" i="29" l="1"/>
  <c r="CV40" i="29"/>
  <c r="CV43" i="29"/>
  <c r="CV44" i="29"/>
  <c r="CV42" i="29"/>
  <c r="DA42" i="29"/>
  <c r="DA40" i="29"/>
  <c r="DA41" i="29"/>
  <c r="DA43" i="29"/>
  <c r="DA44" i="29"/>
  <c r="CT42" i="29"/>
  <c r="CT40" i="29"/>
  <c r="CT44" i="29"/>
  <c r="CT43" i="29"/>
  <c r="CT41" i="29"/>
  <c r="CU40" i="29"/>
  <c r="CU41" i="29"/>
  <c r="CU43" i="29"/>
  <c r="CU42" i="29"/>
  <c r="CU44" i="29"/>
  <c r="CY40" i="29"/>
  <c r="CY42" i="29"/>
  <c r="CY41" i="29"/>
  <c r="CY43" i="29"/>
  <c r="CY44" i="29"/>
  <c r="CR42" i="29"/>
  <c r="CR40" i="29"/>
  <c r="CR43" i="29"/>
  <c r="CR44" i="29"/>
  <c r="CR41" i="29"/>
  <c r="CZ40" i="29"/>
  <c r="CZ43" i="29"/>
  <c r="CZ41" i="29"/>
  <c r="CZ44" i="29"/>
  <c r="CZ42" i="29"/>
  <c r="CD122" i="19"/>
  <c r="P226" i="19"/>
  <c r="CW42" i="29"/>
  <c r="CW41" i="29"/>
  <c r="CW40" i="29"/>
  <c r="CW44" i="29"/>
  <c r="CW43" i="29"/>
  <c r="CQ40" i="29"/>
  <c r="CQ44" i="29"/>
  <c r="CQ42" i="29"/>
  <c r="CQ43" i="29"/>
  <c r="CQ41" i="29"/>
  <c r="CP44" i="29"/>
  <c r="CP40" i="29"/>
  <c r="CP43" i="29"/>
  <c r="CP42" i="29"/>
  <c r="CP41" i="29"/>
  <c r="CX43" i="29"/>
  <c r="CX42" i="29"/>
  <c r="CX44" i="29"/>
  <c r="CX41" i="29"/>
  <c r="CX40" i="29"/>
  <c r="CS43" i="29"/>
  <c r="CS44" i="29"/>
  <c r="CS41" i="29"/>
  <c r="CS40" i="29"/>
  <c r="CS42" i="29"/>
  <c r="Q216" i="19"/>
  <c r="CP114" i="19"/>
  <c r="CP115" i="19" l="1"/>
  <c r="Q219" i="19"/>
  <c r="CP88" i="29"/>
  <c r="CP51" i="29"/>
  <c r="CW84" i="29"/>
  <c r="CW47" i="29"/>
  <c r="CZ87" i="29"/>
  <c r="CZ50" i="29"/>
  <c r="CY87" i="29"/>
  <c r="CY50" i="29"/>
  <c r="CU84" i="29"/>
  <c r="CU47" i="29"/>
  <c r="DA85" i="29"/>
  <c r="DA48" i="29"/>
  <c r="CQ85" i="29"/>
  <c r="CQ48" i="29"/>
  <c r="CZ84" i="29"/>
  <c r="CZ47" i="29"/>
  <c r="CY85" i="29"/>
  <c r="CY48" i="29"/>
  <c r="CT85" i="29"/>
  <c r="CT48" i="29"/>
  <c r="DA84" i="29"/>
  <c r="DA47" i="29"/>
  <c r="CQ87" i="29"/>
  <c r="CQ50" i="29"/>
  <c r="CW86" i="29"/>
  <c r="CW49" i="29"/>
  <c r="CR85" i="29"/>
  <c r="CR48" i="29"/>
  <c r="CY86" i="29"/>
  <c r="CY49" i="29"/>
  <c r="CT87" i="29"/>
  <c r="CT50" i="29"/>
  <c r="DA86" i="29"/>
  <c r="DA49" i="29"/>
  <c r="CR88" i="29"/>
  <c r="CR51" i="29"/>
  <c r="CY84" i="29"/>
  <c r="CY47" i="29"/>
  <c r="CT88" i="29"/>
  <c r="CT51" i="29"/>
  <c r="CV86" i="29"/>
  <c r="CV49" i="29"/>
  <c r="CX86" i="29"/>
  <c r="CX49" i="29"/>
  <c r="CP85" i="29"/>
  <c r="CP48" i="29"/>
  <c r="CQ88" i="29"/>
  <c r="CQ51" i="29"/>
  <c r="P227" i="19"/>
  <c r="CD125" i="19"/>
  <c r="CR87" i="29"/>
  <c r="CR50" i="29"/>
  <c r="CU88" i="29"/>
  <c r="CU51" i="29"/>
  <c r="CT84" i="29"/>
  <c r="CT47" i="29"/>
  <c r="CV88" i="29"/>
  <c r="CV51" i="29"/>
  <c r="CX88" i="29"/>
  <c r="CX51" i="29"/>
  <c r="CX87" i="29"/>
  <c r="CX50" i="29"/>
  <c r="CS88" i="29"/>
  <c r="CS51" i="29"/>
  <c r="CP86" i="29"/>
  <c r="CP49" i="29"/>
  <c r="CQ84" i="29"/>
  <c r="CQ47" i="29"/>
  <c r="CZ86" i="29"/>
  <c r="CZ49" i="29"/>
  <c r="CR84" i="29"/>
  <c r="CR47" i="29"/>
  <c r="CU86" i="29"/>
  <c r="CU49" i="29"/>
  <c r="CT86" i="29"/>
  <c r="CT49" i="29"/>
  <c r="CV87" i="29"/>
  <c r="CV50" i="29"/>
  <c r="CW85" i="29"/>
  <c r="CW48" i="29"/>
  <c r="CS84" i="29"/>
  <c r="CS89" i="29" s="1"/>
  <c r="CS91" i="29" s="1"/>
  <c r="CS47" i="29"/>
  <c r="CS85" i="29"/>
  <c r="CS48" i="29"/>
  <c r="CS87" i="29"/>
  <c r="CS50" i="29"/>
  <c r="CP87" i="29"/>
  <c r="CP50" i="29"/>
  <c r="CW87" i="29"/>
  <c r="CW50" i="29"/>
  <c r="CZ88" i="29"/>
  <c r="CZ51" i="29"/>
  <c r="CR86" i="29"/>
  <c r="CR49" i="29"/>
  <c r="CU87" i="29"/>
  <c r="CU50" i="29"/>
  <c r="DA88" i="29"/>
  <c r="DA51" i="29"/>
  <c r="CV84" i="29"/>
  <c r="CV47" i="29"/>
  <c r="CX85" i="29"/>
  <c r="CX48" i="29"/>
  <c r="CS86" i="29"/>
  <c r="CS49" i="29"/>
  <c r="CQ86" i="29"/>
  <c r="CQ49" i="29"/>
  <c r="CX84" i="29"/>
  <c r="CX47" i="29"/>
  <c r="CP84" i="29"/>
  <c r="CP47" i="29"/>
  <c r="CW88" i="29"/>
  <c r="CW51" i="29"/>
  <c r="CZ85" i="29"/>
  <c r="CZ48" i="29"/>
  <c r="CY88" i="29"/>
  <c r="CY51" i="29"/>
  <c r="CU85" i="29"/>
  <c r="CU48" i="29"/>
  <c r="DA87" i="29"/>
  <c r="DA50" i="29"/>
  <c r="CV85" i="29"/>
  <c r="CV48" i="29"/>
  <c r="CS10" i="17" l="1"/>
  <c r="CS64" i="29"/>
  <c r="CZ10" i="15"/>
  <c r="CZ14" i="15" s="1"/>
  <c r="CZ62" i="29"/>
  <c r="CZ10" i="16"/>
  <c r="CZ14" i="16" s="1"/>
  <c r="CZ10" i="18"/>
  <c r="CZ14" i="18" s="1"/>
  <c r="CZ10" i="21"/>
  <c r="CZ14" i="21" s="1"/>
  <c r="CZ52" i="29"/>
  <c r="CZ48" i="19" s="1"/>
  <c r="CZ51" i="19" s="1"/>
  <c r="CZ56" i="19" s="1"/>
  <c r="CU11" i="16"/>
  <c r="CU15" i="16" s="1"/>
  <c r="CU63" i="29"/>
  <c r="CU11" i="15"/>
  <c r="CU15" i="15" s="1"/>
  <c r="CU11" i="21"/>
  <c r="CU15" i="21" s="1"/>
  <c r="CU11" i="18"/>
  <c r="CU15" i="18" s="1"/>
  <c r="Q172" i="29"/>
  <c r="Q187" i="29" s="1"/>
  <c r="CP10" i="15"/>
  <c r="CP14" i="15" s="1"/>
  <c r="CP10" i="21"/>
  <c r="CP14" i="21" s="1"/>
  <c r="CP62" i="29"/>
  <c r="CP52" i="29"/>
  <c r="CP10" i="18"/>
  <c r="CP14" i="18" s="1"/>
  <c r="CP10" i="16"/>
  <c r="CP14" i="16" s="1"/>
  <c r="CX11" i="18"/>
  <c r="CX15" i="18" s="1"/>
  <c r="CX63" i="29"/>
  <c r="CX11" i="21"/>
  <c r="CX15" i="21" s="1"/>
  <c r="CX11" i="16"/>
  <c r="CX15" i="16" s="1"/>
  <c r="CX11" i="15"/>
  <c r="CX15" i="15" s="1"/>
  <c r="CR10" i="17"/>
  <c r="CR64" i="29"/>
  <c r="CS65" i="29"/>
  <c r="CS10" i="24"/>
  <c r="CV10" i="24"/>
  <c r="CV65" i="29"/>
  <c r="CZ10" i="17"/>
  <c r="CZ64" i="29"/>
  <c r="CX65" i="29"/>
  <c r="CX10" i="24"/>
  <c r="CU66" i="29"/>
  <c r="CU10" i="22"/>
  <c r="Q173" i="29"/>
  <c r="Q188" i="29" s="1"/>
  <c r="CP63" i="29"/>
  <c r="CP11" i="16"/>
  <c r="CP15" i="16" s="1"/>
  <c r="CP11" i="15"/>
  <c r="CP15" i="15" s="1"/>
  <c r="CP11" i="21"/>
  <c r="CP15" i="21" s="1"/>
  <c r="CP11" i="18"/>
  <c r="CP15" i="18" s="1"/>
  <c r="CY62" i="29"/>
  <c r="CY10" i="21"/>
  <c r="CY14" i="21" s="1"/>
  <c r="CY10" i="15"/>
  <c r="CY14" i="15" s="1"/>
  <c r="CY52" i="29"/>
  <c r="CY48" i="19" s="1"/>
  <c r="CY51" i="19" s="1"/>
  <c r="CY56" i="19" s="1"/>
  <c r="CY10" i="18"/>
  <c r="CY14" i="18" s="1"/>
  <c r="CY10" i="16"/>
  <c r="CY14" i="16" s="1"/>
  <c r="CY10" i="17"/>
  <c r="CY64" i="29"/>
  <c r="DA62" i="29"/>
  <c r="DA52" i="29"/>
  <c r="DA48" i="19" s="1"/>
  <c r="DA51" i="19" s="1"/>
  <c r="DA56" i="19" s="1"/>
  <c r="DA10" i="21"/>
  <c r="DA14" i="21" s="1"/>
  <c r="DA10" i="15"/>
  <c r="DA14" i="15" s="1"/>
  <c r="DA10" i="16"/>
  <c r="DA14" i="16" s="1"/>
  <c r="DA10" i="18"/>
  <c r="DA14" i="18" s="1"/>
  <c r="CQ11" i="18"/>
  <c r="CQ15" i="18" s="1"/>
  <c r="CQ63" i="29"/>
  <c r="CQ11" i="16"/>
  <c r="CQ15" i="16" s="1"/>
  <c r="CQ11" i="15"/>
  <c r="CQ15" i="15" s="1"/>
  <c r="CQ11" i="21"/>
  <c r="CQ15" i="21" s="1"/>
  <c r="CZ65" i="29"/>
  <c r="CZ10" i="24"/>
  <c r="CW66" i="29"/>
  <c r="CW10" i="22"/>
  <c r="CT10" i="22"/>
  <c r="CT66" i="29"/>
  <c r="DF145" i="29"/>
  <c r="DN145" i="29"/>
  <c r="DM145" i="29"/>
  <c r="CQ145" i="29"/>
  <c r="DD145" i="29"/>
  <c r="DT145" i="29"/>
  <c r="CT145" i="29"/>
  <c r="DK145" i="29"/>
  <c r="CY145" i="29"/>
  <c r="DW145" i="29"/>
  <c r="CZ145" i="29"/>
  <c r="CS145" i="29"/>
  <c r="CX145" i="29"/>
  <c r="CV145" i="29"/>
  <c r="CP145" i="29"/>
  <c r="DO145" i="29"/>
  <c r="DR145" i="29"/>
  <c r="DQ145" i="29"/>
  <c r="DJ145" i="29"/>
  <c r="DL145" i="29"/>
  <c r="DG145" i="29"/>
  <c r="DC145" i="29"/>
  <c r="DI145" i="29"/>
  <c r="DV145" i="29"/>
  <c r="DY145" i="29"/>
  <c r="DH145" i="29"/>
  <c r="DX145" i="29"/>
  <c r="DU145" i="29"/>
  <c r="DP145" i="29"/>
  <c r="CW145" i="29"/>
  <c r="DA145" i="29"/>
  <c r="DB145" i="29"/>
  <c r="CR145" i="29"/>
  <c r="CU145" i="29"/>
  <c r="DS145" i="29"/>
  <c r="DE145" i="29"/>
  <c r="CY89" i="29"/>
  <c r="CY91" i="29" s="1"/>
  <c r="DA89" i="29"/>
  <c r="DA91" i="29" s="1"/>
  <c r="CU65" i="29"/>
  <c r="CU10" i="24"/>
  <c r="CQ10" i="24"/>
  <c r="CQ65" i="29"/>
  <c r="CY66" i="29"/>
  <c r="CY10" i="22"/>
  <c r="CX52" i="29"/>
  <c r="CX48" i="19" s="1"/>
  <c r="CX51" i="19" s="1"/>
  <c r="CX56" i="19" s="1"/>
  <c r="CX10" i="18"/>
  <c r="CX14" i="18" s="1"/>
  <c r="CX10" i="21"/>
  <c r="CX14" i="21" s="1"/>
  <c r="CX10" i="15"/>
  <c r="CX14" i="15" s="1"/>
  <c r="CX10" i="16"/>
  <c r="CX14" i="16" s="1"/>
  <c r="CX62" i="29"/>
  <c r="CV10" i="21"/>
  <c r="CV14" i="21" s="1"/>
  <c r="CV10" i="16"/>
  <c r="CV14" i="16" s="1"/>
  <c r="CV10" i="15"/>
  <c r="CV14" i="15" s="1"/>
  <c r="CV62" i="29"/>
  <c r="CV10" i="18"/>
  <c r="CV14" i="18" s="1"/>
  <c r="CV52" i="29"/>
  <c r="CV48" i="19" s="1"/>
  <c r="CV51" i="19" s="1"/>
  <c r="CV56" i="19" s="1"/>
  <c r="CZ10" i="22"/>
  <c r="CZ66" i="29"/>
  <c r="CS11" i="21"/>
  <c r="CS15" i="21" s="1"/>
  <c r="CS11" i="18"/>
  <c r="CS15" i="18" s="1"/>
  <c r="CS63" i="29"/>
  <c r="CS11" i="15"/>
  <c r="CS15" i="15" s="1"/>
  <c r="CS11" i="16"/>
  <c r="CS15" i="16" s="1"/>
  <c r="CT10" i="17"/>
  <c r="CT64" i="29"/>
  <c r="CQ10" i="21"/>
  <c r="CQ14" i="21" s="1"/>
  <c r="CQ10" i="18"/>
  <c r="CQ14" i="18" s="1"/>
  <c r="CQ10" i="16"/>
  <c r="CQ14" i="16" s="1"/>
  <c r="CQ10" i="15"/>
  <c r="CQ14" i="15" s="1"/>
  <c r="CQ62" i="29"/>
  <c r="CQ52" i="29"/>
  <c r="CQ48" i="19" s="1"/>
  <c r="CQ51" i="19" s="1"/>
  <c r="CQ56" i="19" s="1"/>
  <c r="CX66" i="29"/>
  <c r="CX10" i="22"/>
  <c r="CR65" i="29"/>
  <c r="CR10" i="24"/>
  <c r="CX64" i="29"/>
  <c r="CX10" i="17"/>
  <c r="CR10" i="22"/>
  <c r="CR66" i="29"/>
  <c r="CR11" i="18"/>
  <c r="CR15" i="18" s="1"/>
  <c r="CR11" i="15"/>
  <c r="CR15" i="15" s="1"/>
  <c r="CR11" i="21"/>
  <c r="CR15" i="21" s="1"/>
  <c r="CR63" i="29"/>
  <c r="CR11" i="16"/>
  <c r="CR15" i="16" s="1"/>
  <c r="CT63" i="29"/>
  <c r="CT11" i="18"/>
  <c r="CT15" i="18" s="1"/>
  <c r="CT11" i="15"/>
  <c r="CT15" i="15" s="1"/>
  <c r="CT11" i="21"/>
  <c r="CT15" i="21" s="1"/>
  <c r="CT11" i="16"/>
  <c r="CT15" i="16" s="1"/>
  <c r="DA11" i="18"/>
  <c r="DA15" i="18" s="1"/>
  <c r="DA63" i="29"/>
  <c r="DA11" i="15"/>
  <c r="DA15" i="15" s="1"/>
  <c r="DA11" i="21"/>
  <c r="DA15" i="21" s="1"/>
  <c r="DA11" i="16"/>
  <c r="DA15" i="16" s="1"/>
  <c r="CW62" i="29"/>
  <c r="CW52" i="29"/>
  <c r="CW48" i="19" s="1"/>
  <c r="CW51" i="19" s="1"/>
  <c r="CW56" i="19" s="1"/>
  <c r="CW10" i="21"/>
  <c r="CW14" i="21" s="1"/>
  <c r="CW10" i="16"/>
  <c r="CW14" i="16" s="1"/>
  <c r="CW10" i="18"/>
  <c r="CW14" i="18" s="1"/>
  <c r="CW10" i="15"/>
  <c r="CW14" i="15" s="1"/>
  <c r="Q175" i="29"/>
  <c r="Q190" i="29" s="1"/>
  <c r="CP10" i="24"/>
  <c r="CP65" i="29"/>
  <c r="CQ10" i="22"/>
  <c r="CQ66" i="29"/>
  <c r="CT144" i="29"/>
  <c r="CU144" i="29"/>
  <c r="DY144" i="29"/>
  <c r="DM144" i="29"/>
  <c r="DW144" i="29"/>
  <c r="DH144" i="29"/>
  <c r="DE144" i="29"/>
  <c r="DX144" i="29"/>
  <c r="CR144" i="29"/>
  <c r="DS144" i="29"/>
  <c r="DD144" i="29"/>
  <c r="DL144" i="29"/>
  <c r="CY144" i="29"/>
  <c r="DO144" i="29"/>
  <c r="CX144" i="29"/>
  <c r="CP144" i="29"/>
  <c r="DG144" i="29"/>
  <c r="DU144" i="29"/>
  <c r="DC144" i="29"/>
  <c r="DR144" i="29"/>
  <c r="DN144" i="29"/>
  <c r="CZ144" i="29"/>
  <c r="DF144" i="29"/>
  <c r="DK144" i="29"/>
  <c r="CQ144" i="29"/>
  <c r="DP144" i="29"/>
  <c r="CP89" i="29"/>
  <c r="DV144" i="29"/>
  <c r="CS144" i="29"/>
  <c r="DB144" i="29"/>
  <c r="CV144" i="29"/>
  <c r="CW144" i="29"/>
  <c r="DJ144" i="29"/>
  <c r="DI144" i="29"/>
  <c r="DA144" i="29"/>
  <c r="DT144" i="29"/>
  <c r="DQ144" i="29"/>
  <c r="CV89" i="29"/>
  <c r="CV91" i="29" s="1"/>
  <c r="CQ89" i="29"/>
  <c r="CQ91" i="29" s="1"/>
  <c r="CW89" i="29"/>
  <c r="CW91" i="29" s="1"/>
  <c r="DA10" i="24"/>
  <c r="DA65" i="29"/>
  <c r="CW11" i="15"/>
  <c r="CW15" i="15" s="1"/>
  <c r="CW11" i="16"/>
  <c r="CW15" i="16" s="1"/>
  <c r="CW63" i="29"/>
  <c r="CW11" i="18"/>
  <c r="CW15" i="18" s="1"/>
  <c r="CW11" i="21"/>
  <c r="CW15" i="21" s="1"/>
  <c r="CT62" i="29"/>
  <c r="CT52" i="29"/>
  <c r="CT48" i="19" s="1"/>
  <c r="CT51" i="19" s="1"/>
  <c r="CT56" i="19" s="1"/>
  <c r="CT10" i="15"/>
  <c r="CT14" i="15" s="1"/>
  <c r="CT10" i="21"/>
  <c r="CT14" i="21" s="1"/>
  <c r="CT10" i="18"/>
  <c r="CT14" i="18" s="1"/>
  <c r="CT10" i="16"/>
  <c r="CT14" i="16" s="1"/>
  <c r="CX89" i="29"/>
  <c r="CX91" i="29" s="1"/>
  <c r="CV63" i="29"/>
  <c r="CV11" i="15"/>
  <c r="CV15" i="15" s="1"/>
  <c r="CV11" i="18"/>
  <c r="CV15" i="18" s="1"/>
  <c r="CV11" i="16"/>
  <c r="CV15" i="16" s="1"/>
  <c r="CV11" i="21"/>
  <c r="CV15" i="21" s="1"/>
  <c r="CZ11" i="15"/>
  <c r="CZ15" i="15" s="1"/>
  <c r="CZ11" i="16"/>
  <c r="CZ15" i="16" s="1"/>
  <c r="CZ11" i="21"/>
  <c r="CZ15" i="21" s="1"/>
  <c r="CZ63" i="29"/>
  <c r="CZ11" i="18"/>
  <c r="CZ15" i="18" s="1"/>
  <c r="CQ64" i="29"/>
  <c r="CQ10" i="17"/>
  <c r="DA10" i="22"/>
  <c r="DA66" i="29"/>
  <c r="CW10" i="24"/>
  <c r="CW65" i="29"/>
  <c r="CS10" i="16"/>
  <c r="CS14" i="16" s="1"/>
  <c r="CS62" i="29"/>
  <c r="CS10" i="18"/>
  <c r="CS14" i="18" s="1"/>
  <c r="CS10" i="15"/>
  <c r="CS14" i="15" s="1"/>
  <c r="CS10" i="21"/>
  <c r="CS14" i="21" s="1"/>
  <c r="CS52" i="29"/>
  <c r="CS48" i="19" s="1"/>
  <c r="CS51" i="19" s="1"/>
  <c r="CS56" i="19" s="1"/>
  <c r="CU64" i="29"/>
  <c r="CU10" i="17"/>
  <c r="Q174" i="29"/>
  <c r="Q189" i="29" s="1"/>
  <c r="CP64" i="29"/>
  <c r="CP10" i="17"/>
  <c r="CV66" i="29"/>
  <c r="CV10" i="22"/>
  <c r="P230" i="19"/>
  <c r="CD127" i="19"/>
  <c r="CV10" i="17"/>
  <c r="CV64" i="29"/>
  <c r="DA10" i="17"/>
  <c r="DA64" i="29"/>
  <c r="CW64" i="29"/>
  <c r="CW10" i="17"/>
  <c r="CY11" i="15"/>
  <c r="CY15" i="15" s="1"/>
  <c r="CY11" i="18"/>
  <c r="CY15" i="18" s="1"/>
  <c r="CY11" i="21"/>
  <c r="CY15" i="21" s="1"/>
  <c r="CY11" i="16"/>
  <c r="CY15" i="16" s="1"/>
  <c r="CY63" i="29"/>
  <c r="CU52" i="29"/>
  <c r="CU48" i="19" s="1"/>
  <c r="CU51" i="19" s="1"/>
  <c r="CU56" i="19" s="1"/>
  <c r="CU10" i="21"/>
  <c r="CU14" i="21" s="1"/>
  <c r="CU10" i="16"/>
  <c r="CU14" i="16" s="1"/>
  <c r="CU10" i="18"/>
  <c r="CU14" i="18" s="1"/>
  <c r="CU10" i="15"/>
  <c r="CU14" i="15" s="1"/>
  <c r="CU62" i="29"/>
  <c r="Q176" i="29"/>
  <c r="Q191" i="29" s="1"/>
  <c r="CP10" i="22"/>
  <c r="CP66" i="29"/>
  <c r="CU89" i="29"/>
  <c r="CU91" i="29" s="1"/>
  <c r="DX148" i="29"/>
  <c r="CZ148" i="29"/>
  <c r="CZ162" i="29" s="1"/>
  <c r="CW148" i="29"/>
  <c r="DK148" i="29"/>
  <c r="DG148" i="29"/>
  <c r="DJ148" i="29"/>
  <c r="DN148" i="29"/>
  <c r="DB148" i="29"/>
  <c r="DU148" i="29"/>
  <c r="CX148" i="29"/>
  <c r="CX162" i="29" s="1"/>
  <c r="DA148" i="29"/>
  <c r="DP148" i="29"/>
  <c r="DY148" i="29"/>
  <c r="DR148" i="29"/>
  <c r="DI148" i="29"/>
  <c r="DQ148" i="29"/>
  <c r="DC148" i="29"/>
  <c r="DE148" i="29"/>
  <c r="DL148" i="29"/>
  <c r="CU148" i="29"/>
  <c r="DW148" i="29"/>
  <c r="DM148" i="29"/>
  <c r="CQ148" i="29"/>
  <c r="CY148" i="29"/>
  <c r="DT148" i="29"/>
  <c r="CS148" i="29"/>
  <c r="DV148" i="29"/>
  <c r="DH148" i="29"/>
  <c r="CR148" i="29"/>
  <c r="DD148" i="29"/>
  <c r="CT148" i="29"/>
  <c r="CP148" i="29"/>
  <c r="DO148" i="29"/>
  <c r="CV148" i="29"/>
  <c r="CV162" i="29" s="1"/>
  <c r="DF148" i="29"/>
  <c r="DS148" i="29"/>
  <c r="CV146" i="29"/>
  <c r="CQ146" i="29"/>
  <c r="CX146" i="29"/>
  <c r="CW146" i="29"/>
  <c r="DN146" i="29"/>
  <c r="DV146" i="29"/>
  <c r="DD146" i="29"/>
  <c r="DT146" i="29"/>
  <c r="DR146" i="29"/>
  <c r="DY146" i="29"/>
  <c r="DL146" i="29"/>
  <c r="CR146" i="29"/>
  <c r="DM146" i="29"/>
  <c r="DX146" i="29"/>
  <c r="DC146" i="29"/>
  <c r="CY146" i="29"/>
  <c r="CS146" i="29"/>
  <c r="CP146" i="29"/>
  <c r="DF146" i="29"/>
  <c r="CZ146" i="29"/>
  <c r="DO146" i="29"/>
  <c r="CT146" i="29"/>
  <c r="DU146" i="29"/>
  <c r="DG146" i="29"/>
  <c r="DJ146" i="29"/>
  <c r="CU146" i="29"/>
  <c r="DE146" i="29"/>
  <c r="DB146" i="29"/>
  <c r="DH146" i="29"/>
  <c r="DI146" i="29"/>
  <c r="DS146" i="29"/>
  <c r="DA146" i="29"/>
  <c r="DP146" i="29"/>
  <c r="DQ146" i="29"/>
  <c r="DK146" i="29"/>
  <c r="DW146" i="29"/>
  <c r="CS66" i="29"/>
  <c r="CS10" i="22"/>
  <c r="CR10" i="16"/>
  <c r="CR14" i="16" s="1"/>
  <c r="CR52" i="29"/>
  <c r="CR48" i="19" s="1"/>
  <c r="CR51" i="19" s="1"/>
  <c r="CR56" i="19" s="1"/>
  <c r="CR10" i="15"/>
  <c r="CR14" i="15" s="1"/>
  <c r="CR10" i="18"/>
  <c r="CR14" i="18" s="1"/>
  <c r="CR10" i="21"/>
  <c r="CR14" i="21" s="1"/>
  <c r="CR62" i="29"/>
  <c r="CT10" i="24"/>
  <c r="CT65" i="29"/>
  <c r="CY65" i="29"/>
  <c r="CY10" i="24"/>
  <c r="DJ147" i="29"/>
  <c r="DD147" i="29"/>
  <c r="CX147" i="29"/>
  <c r="DV147" i="29"/>
  <c r="DF147" i="29"/>
  <c r="CW147" i="29"/>
  <c r="DK147" i="29"/>
  <c r="DN147" i="29"/>
  <c r="DI147" i="29"/>
  <c r="DU147" i="29"/>
  <c r="DT147" i="29"/>
  <c r="DY147" i="29"/>
  <c r="DR147" i="29"/>
  <c r="CS147" i="29"/>
  <c r="DO147" i="29"/>
  <c r="DQ147" i="29"/>
  <c r="DL147" i="29"/>
  <c r="CY147" i="29"/>
  <c r="DE147" i="29"/>
  <c r="CT147" i="29"/>
  <c r="DM147" i="29"/>
  <c r="CQ147" i="29"/>
  <c r="DA147" i="29"/>
  <c r="DS147" i="29"/>
  <c r="CU147" i="29"/>
  <c r="CZ147" i="29"/>
  <c r="DP147" i="29"/>
  <c r="DC147" i="29"/>
  <c r="DW147" i="29"/>
  <c r="DX147" i="29"/>
  <c r="DH147" i="29"/>
  <c r="DB147" i="29"/>
  <c r="DG147" i="29"/>
  <c r="CP147" i="29"/>
  <c r="CR147" i="29"/>
  <c r="CV147" i="29"/>
  <c r="CR89" i="29"/>
  <c r="CR91" i="29" s="1"/>
  <c r="CT89" i="29"/>
  <c r="CT91" i="29" s="1"/>
  <c r="CZ89" i="29"/>
  <c r="CZ91" i="29" s="1"/>
  <c r="CP55" i="26"/>
  <c r="Q220" i="19"/>
  <c r="CS162" i="29" l="1"/>
  <c r="CT43" i="24"/>
  <c r="CT45" i="24" s="1"/>
  <c r="CT20" i="24"/>
  <c r="CT22" i="24" s="1"/>
  <c r="CT28" i="24" s="1"/>
  <c r="CT67" i="24" s="1"/>
  <c r="CT68" i="24" s="1"/>
  <c r="CT70" i="24" s="1"/>
  <c r="CT75" i="24" s="1"/>
  <c r="CT16" i="19" s="1"/>
  <c r="CT35" i="19" s="1"/>
  <c r="CU28" i="16"/>
  <c r="CU31" i="16" s="1"/>
  <c r="CU57" i="16"/>
  <c r="CW20" i="17"/>
  <c r="CW22" i="17" s="1"/>
  <c r="CW28" i="17" s="1"/>
  <c r="CW59" i="17" s="1"/>
  <c r="CW60" i="17" s="1"/>
  <c r="CW62" i="17" s="1"/>
  <c r="CW67" i="17" s="1"/>
  <c r="CW15" i="19" s="1"/>
  <c r="CW34" i="19" s="1"/>
  <c r="CW43" i="17"/>
  <c r="CW45" i="17" s="1"/>
  <c r="CV20" i="22"/>
  <c r="CV22" i="22" s="1"/>
  <c r="CV28" i="22" s="1"/>
  <c r="CV60" i="22" s="1"/>
  <c r="CV61" i="22" s="1"/>
  <c r="CV63" i="22" s="1"/>
  <c r="CV68" i="22" s="1"/>
  <c r="CV17" i="19" s="1"/>
  <c r="CV36" i="19" s="1"/>
  <c r="CV43" i="22"/>
  <c r="CV45" i="22" s="1"/>
  <c r="CS28" i="21"/>
  <c r="CS31" i="21" s="1"/>
  <c r="CS57" i="21"/>
  <c r="DA43" i="22"/>
  <c r="DA45" i="22" s="1"/>
  <c r="DA20" i="22"/>
  <c r="DA22" i="22" s="1"/>
  <c r="DA28" i="22" s="1"/>
  <c r="DA60" i="22" s="1"/>
  <c r="DA61" i="22" s="1"/>
  <c r="DA63" i="22" s="1"/>
  <c r="DA68" i="22" s="1"/>
  <c r="DA17" i="19" s="1"/>
  <c r="DA36" i="19" s="1"/>
  <c r="CV29" i="21"/>
  <c r="CV32" i="21" s="1"/>
  <c r="CV58" i="21"/>
  <c r="CT57" i="21"/>
  <c r="CT28" i="21"/>
  <c r="CT31" i="21" s="1"/>
  <c r="CW59" i="15"/>
  <c r="CW29" i="15"/>
  <c r="CW32" i="15" s="1"/>
  <c r="CP91" i="29"/>
  <c r="CW28" i="15"/>
  <c r="CW31" i="15" s="1"/>
  <c r="CW39" i="15" s="1"/>
  <c r="CW77" i="15" s="1"/>
  <c r="CW58" i="15"/>
  <c r="DA29" i="15"/>
  <c r="DA32" i="15" s="1"/>
  <c r="DA59" i="15"/>
  <c r="CR29" i="16"/>
  <c r="CR32" i="16" s="1"/>
  <c r="CR58" i="16"/>
  <c r="CQ28" i="16"/>
  <c r="CQ31" i="16" s="1"/>
  <c r="CQ57" i="16"/>
  <c r="CS29" i="18"/>
  <c r="CS32" i="18" s="1"/>
  <c r="CS58" i="18"/>
  <c r="CV28" i="16"/>
  <c r="CV31" i="16" s="1"/>
  <c r="CV57" i="16"/>
  <c r="CY20" i="22"/>
  <c r="CY22" i="22" s="1"/>
  <c r="CY28" i="22" s="1"/>
  <c r="CY60" i="22" s="1"/>
  <c r="CY61" i="22" s="1"/>
  <c r="CY63" i="22" s="1"/>
  <c r="CY68" i="22" s="1"/>
  <c r="CY17" i="19" s="1"/>
  <c r="CY36" i="19" s="1"/>
  <c r="CY43" i="22"/>
  <c r="CY45" i="22" s="1"/>
  <c r="CZ20" i="24"/>
  <c r="CZ22" i="24" s="1"/>
  <c r="CZ28" i="24" s="1"/>
  <c r="CZ67" i="24" s="1"/>
  <c r="CZ68" i="24" s="1"/>
  <c r="CZ70" i="24" s="1"/>
  <c r="CZ75" i="24" s="1"/>
  <c r="CZ16" i="19" s="1"/>
  <c r="CZ35" i="19" s="1"/>
  <c r="CZ43" i="24"/>
  <c r="CZ45" i="24" s="1"/>
  <c r="DA28" i="16"/>
  <c r="DA31" i="16" s="1"/>
  <c r="DA57" i="16"/>
  <c r="CY57" i="18"/>
  <c r="CY28" i="18"/>
  <c r="CY31" i="18" s="1"/>
  <c r="CP29" i="16"/>
  <c r="CP32" i="16" s="1"/>
  <c r="CP58" i="16"/>
  <c r="CZ20" i="17"/>
  <c r="CZ22" i="17" s="1"/>
  <c r="CZ28" i="17" s="1"/>
  <c r="CZ59" i="17" s="1"/>
  <c r="CZ60" i="17" s="1"/>
  <c r="CZ62" i="17" s="1"/>
  <c r="CZ67" i="17" s="1"/>
  <c r="CZ15" i="19" s="1"/>
  <c r="CZ34" i="19" s="1"/>
  <c r="CZ43" i="17"/>
  <c r="CZ45" i="17" s="1"/>
  <c r="CX29" i="16"/>
  <c r="CX32" i="16" s="1"/>
  <c r="CX58" i="16"/>
  <c r="CP28" i="21"/>
  <c r="CP31" i="21" s="1"/>
  <c r="CP57" i="21"/>
  <c r="CZ54" i="26"/>
  <c r="CZ86" i="19"/>
  <c r="CZ99" i="19" s="1"/>
  <c r="CR67" i="29"/>
  <c r="CP162" i="29"/>
  <c r="CY162" i="29"/>
  <c r="CU28" i="21"/>
  <c r="CU31" i="21" s="1"/>
  <c r="CU57" i="21"/>
  <c r="CS58" i="15"/>
  <c r="CS28" i="15"/>
  <c r="CS31" i="15" s="1"/>
  <c r="CQ20" i="17"/>
  <c r="CQ22" i="17" s="1"/>
  <c r="CQ28" i="17" s="1"/>
  <c r="CQ59" i="17" s="1"/>
  <c r="CQ60" i="17" s="1"/>
  <c r="CQ62" i="17" s="1"/>
  <c r="CQ67" i="17" s="1"/>
  <c r="CQ15" i="19" s="1"/>
  <c r="CQ34" i="19" s="1"/>
  <c r="CQ43" i="17"/>
  <c r="CQ45" i="17" s="1"/>
  <c r="CV29" i="16"/>
  <c r="CV32" i="16" s="1"/>
  <c r="CV58" i="16"/>
  <c r="CT28" i="15"/>
  <c r="CT31" i="15" s="1"/>
  <c r="CT58" i="15"/>
  <c r="CW28" i="18"/>
  <c r="CW31" i="18" s="1"/>
  <c r="CW57" i="18"/>
  <c r="CR43" i="24"/>
  <c r="CR45" i="24" s="1"/>
  <c r="CR20" i="24"/>
  <c r="CR22" i="24" s="1"/>
  <c r="CR28" i="24" s="1"/>
  <c r="CR67" i="24" s="1"/>
  <c r="CR68" i="24" s="1"/>
  <c r="CR70" i="24" s="1"/>
  <c r="CR75" i="24" s="1"/>
  <c r="CR16" i="19" s="1"/>
  <c r="CR35" i="19" s="1"/>
  <c r="CQ28" i="18"/>
  <c r="CQ31" i="18" s="1"/>
  <c r="CQ57" i="18"/>
  <c r="CS29" i="21"/>
  <c r="CS32" i="21" s="1"/>
  <c r="CS58" i="21"/>
  <c r="CV28" i="21"/>
  <c r="CV31" i="21" s="1"/>
  <c r="CV39" i="21" s="1"/>
  <c r="CV76" i="21" s="1"/>
  <c r="CV77" i="21" s="1"/>
  <c r="CV79" i="21" s="1"/>
  <c r="CV84" i="21" s="1"/>
  <c r="CV14" i="19" s="1"/>
  <c r="CV33" i="19" s="1"/>
  <c r="CV57" i="21"/>
  <c r="CV60" i="21" s="1"/>
  <c r="DA28" i="15"/>
  <c r="DA31" i="15" s="1"/>
  <c r="DA39" i="15" s="1"/>
  <c r="DA77" i="15" s="1"/>
  <c r="DA58" i="15"/>
  <c r="CX29" i="21"/>
  <c r="CX32" i="21" s="1"/>
  <c r="CX58" i="21"/>
  <c r="CP28" i="15"/>
  <c r="CP31" i="15" s="1"/>
  <c r="CP58" i="15"/>
  <c r="CZ28" i="21"/>
  <c r="CZ31" i="21" s="1"/>
  <c r="CZ57" i="21"/>
  <c r="CU57" i="18"/>
  <c r="CU28" i="18"/>
  <c r="CU31" i="18" s="1"/>
  <c r="CR28" i="21"/>
  <c r="CR31" i="21" s="1"/>
  <c r="CR57" i="21"/>
  <c r="CT162" i="29"/>
  <c r="CQ162" i="29"/>
  <c r="CP20" i="17"/>
  <c r="CP22" i="17" s="1"/>
  <c r="CP28" i="17" s="1"/>
  <c r="CP59" i="17" s="1"/>
  <c r="CP60" i="17" s="1"/>
  <c r="CP62" i="17" s="1"/>
  <c r="CP43" i="17"/>
  <c r="CP45" i="17" s="1"/>
  <c r="CS28" i="18"/>
  <c r="CS31" i="18" s="1"/>
  <c r="CS39" i="18" s="1"/>
  <c r="CS75" i="18" s="1"/>
  <c r="CS76" i="18" s="1"/>
  <c r="CS78" i="18" s="1"/>
  <c r="CS83" i="18" s="1"/>
  <c r="CS13" i="19" s="1"/>
  <c r="CS32" i="19" s="1"/>
  <c r="CS57" i="18"/>
  <c r="CV29" i="18"/>
  <c r="CV32" i="18" s="1"/>
  <c r="CV58" i="18"/>
  <c r="DA20" i="24"/>
  <c r="DA22" i="24" s="1"/>
  <c r="DA28" i="24" s="1"/>
  <c r="DA67" i="24" s="1"/>
  <c r="DA68" i="24" s="1"/>
  <c r="DA70" i="24" s="1"/>
  <c r="DA75" i="24" s="1"/>
  <c r="DA16" i="19" s="1"/>
  <c r="DA35" i="19" s="1"/>
  <c r="DA43" i="24"/>
  <c r="DA45" i="24" s="1"/>
  <c r="CW28" i="16"/>
  <c r="CW31" i="16" s="1"/>
  <c r="CW57" i="16"/>
  <c r="DA29" i="18"/>
  <c r="DA32" i="18" s="1"/>
  <c r="DA58" i="18"/>
  <c r="CR29" i="21"/>
  <c r="CR32" i="21" s="1"/>
  <c r="CR58" i="21"/>
  <c r="CQ28" i="21"/>
  <c r="CQ31" i="21" s="1"/>
  <c r="CQ39" i="21" s="1"/>
  <c r="CQ76" i="21" s="1"/>
  <c r="CQ77" i="21" s="1"/>
  <c r="CQ79" i="21" s="1"/>
  <c r="CQ84" i="21" s="1"/>
  <c r="CQ14" i="19" s="1"/>
  <c r="CQ33" i="19" s="1"/>
  <c r="CQ57" i="21"/>
  <c r="CX67" i="29"/>
  <c r="CQ29" i="21"/>
  <c r="CQ32" i="21" s="1"/>
  <c r="CQ58" i="21"/>
  <c r="DA28" i="21"/>
  <c r="DA31" i="21" s="1"/>
  <c r="DA57" i="21"/>
  <c r="CY28" i="15"/>
  <c r="CY31" i="15" s="1"/>
  <c r="CY58" i="15"/>
  <c r="CY61" i="15" s="1"/>
  <c r="CV43" i="24"/>
  <c r="CV45" i="24" s="1"/>
  <c r="CV20" i="24"/>
  <c r="CV22" i="24" s="1"/>
  <c r="CV28" i="24" s="1"/>
  <c r="CV67" i="24" s="1"/>
  <c r="CV68" i="24" s="1"/>
  <c r="CV70" i="24" s="1"/>
  <c r="CV75" i="24" s="1"/>
  <c r="CV16" i="19" s="1"/>
  <c r="CZ28" i="18"/>
  <c r="CZ31" i="18" s="1"/>
  <c r="CZ57" i="18"/>
  <c r="CY29" i="15"/>
  <c r="CY32" i="15" s="1"/>
  <c r="CY59" i="15"/>
  <c r="CR28" i="18"/>
  <c r="CR31" i="18" s="1"/>
  <c r="CR57" i="18"/>
  <c r="CP20" i="22"/>
  <c r="CP22" i="22" s="1"/>
  <c r="CP28" i="22" s="1"/>
  <c r="CP60" i="22" s="1"/>
  <c r="CP61" i="22" s="1"/>
  <c r="CP63" i="22" s="1"/>
  <c r="CP43" i="22"/>
  <c r="CP45" i="22" s="1"/>
  <c r="DA20" i="17"/>
  <c r="DA22" i="17" s="1"/>
  <c r="DA28" i="17" s="1"/>
  <c r="DA59" i="17" s="1"/>
  <c r="DA60" i="17" s="1"/>
  <c r="DA62" i="17" s="1"/>
  <c r="DA67" i="17" s="1"/>
  <c r="DA15" i="19" s="1"/>
  <c r="DA34" i="19" s="1"/>
  <c r="DA43" i="17"/>
  <c r="DA45" i="17" s="1"/>
  <c r="CS67" i="29"/>
  <c r="CZ29" i="18"/>
  <c r="CZ32" i="18" s="1"/>
  <c r="CZ58" i="18"/>
  <c r="CV59" i="15"/>
  <c r="CV29" i="15"/>
  <c r="CV32" i="15" s="1"/>
  <c r="CT67" i="29"/>
  <c r="CW28" i="21"/>
  <c r="CW31" i="21" s="1"/>
  <c r="CW57" i="21"/>
  <c r="CT29" i="16"/>
  <c r="CT32" i="16" s="1"/>
  <c r="CT58" i="16"/>
  <c r="CR29" i="15"/>
  <c r="CR32" i="15" s="1"/>
  <c r="CR59" i="15"/>
  <c r="CX20" i="22"/>
  <c r="CX22" i="22" s="1"/>
  <c r="CX28" i="22" s="1"/>
  <c r="CX60" i="22" s="1"/>
  <c r="CX61" i="22" s="1"/>
  <c r="CX63" i="22" s="1"/>
  <c r="CX68" i="22" s="1"/>
  <c r="CX17" i="19" s="1"/>
  <c r="CX43" i="22"/>
  <c r="CX45" i="22" s="1"/>
  <c r="CZ20" i="22"/>
  <c r="CZ22" i="22" s="1"/>
  <c r="CZ28" i="22" s="1"/>
  <c r="CZ60" i="22" s="1"/>
  <c r="CZ61" i="22" s="1"/>
  <c r="CZ63" i="22" s="1"/>
  <c r="CZ68" i="22" s="1"/>
  <c r="CZ17" i="19" s="1"/>
  <c r="CZ36" i="19" s="1"/>
  <c r="CZ43" i="22"/>
  <c r="CZ45" i="22" s="1"/>
  <c r="CX28" i="16"/>
  <c r="CX31" i="16" s="1"/>
  <c r="CX39" i="16" s="1"/>
  <c r="CX75" i="16" s="1"/>
  <c r="CX76" i="16" s="1"/>
  <c r="CX78" i="16" s="1"/>
  <c r="CX83" i="16" s="1"/>
  <c r="CX12" i="19" s="1"/>
  <c r="CX31" i="19" s="1"/>
  <c r="CX57" i="16"/>
  <c r="CQ20" i="24"/>
  <c r="CQ22" i="24" s="1"/>
  <c r="CQ28" i="24" s="1"/>
  <c r="CQ67" i="24" s="1"/>
  <c r="CQ68" i="24" s="1"/>
  <c r="CQ70" i="24" s="1"/>
  <c r="CQ75" i="24" s="1"/>
  <c r="CQ16" i="19" s="1"/>
  <c r="CQ43" i="24"/>
  <c r="CQ45" i="24" s="1"/>
  <c r="CQ29" i="15"/>
  <c r="CQ32" i="15" s="1"/>
  <c r="CQ59" i="15"/>
  <c r="CY28" i="21"/>
  <c r="CY31" i="21" s="1"/>
  <c r="CY57" i="21"/>
  <c r="CU20" i="22"/>
  <c r="CU22" i="22" s="1"/>
  <c r="CU28" i="22" s="1"/>
  <c r="CU60" i="22" s="1"/>
  <c r="CU61" i="22" s="1"/>
  <c r="CU63" i="22" s="1"/>
  <c r="CU68" i="22" s="1"/>
  <c r="CU17" i="19" s="1"/>
  <c r="CU36" i="19" s="1"/>
  <c r="CU43" i="22"/>
  <c r="CU45" i="22" s="1"/>
  <c r="CS20" i="24"/>
  <c r="CS22" i="24" s="1"/>
  <c r="CS28" i="24" s="1"/>
  <c r="CS67" i="24" s="1"/>
  <c r="CS68" i="24" s="1"/>
  <c r="CS70" i="24" s="1"/>
  <c r="CS75" i="24" s="1"/>
  <c r="CS16" i="19" s="1"/>
  <c r="CS43" i="24"/>
  <c r="CS45" i="24" s="1"/>
  <c r="CX29" i="18"/>
  <c r="CX32" i="18" s="1"/>
  <c r="CX58" i="18"/>
  <c r="CU29" i="18"/>
  <c r="CU32" i="18" s="1"/>
  <c r="CU58" i="18"/>
  <c r="CZ28" i="16"/>
  <c r="CZ31" i="16" s="1"/>
  <c r="CZ57" i="16"/>
  <c r="CR28" i="15"/>
  <c r="CR31" i="15" s="1"/>
  <c r="CR39" i="15" s="1"/>
  <c r="CR77" i="15" s="1"/>
  <c r="CR58" i="15"/>
  <c r="CR61" i="15" s="1"/>
  <c r="CR162" i="29"/>
  <c r="CY29" i="16"/>
  <c r="CY32" i="16" s="1"/>
  <c r="CY58" i="16"/>
  <c r="Q192" i="29"/>
  <c r="I60" i="3" s="1"/>
  <c r="K60" i="3" s="1"/>
  <c r="CS57" i="16"/>
  <c r="CS28" i="16"/>
  <c r="CS31" i="16" s="1"/>
  <c r="CW29" i="21"/>
  <c r="CW32" i="21" s="1"/>
  <c r="CW58" i="21"/>
  <c r="CQ20" i="22"/>
  <c r="CQ22" i="22" s="1"/>
  <c r="CQ28" i="22" s="1"/>
  <c r="CQ60" i="22" s="1"/>
  <c r="CQ61" i="22" s="1"/>
  <c r="CQ63" i="22" s="1"/>
  <c r="CQ68" i="22" s="1"/>
  <c r="CQ17" i="19" s="1"/>
  <c r="CQ43" i="22"/>
  <c r="CQ45" i="22" s="1"/>
  <c r="CT58" i="21"/>
  <c r="CT29" i="21"/>
  <c r="CT32" i="21" s="1"/>
  <c r="CR29" i="18"/>
  <c r="CR32" i="18" s="1"/>
  <c r="CR58" i="18"/>
  <c r="CT20" i="17"/>
  <c r="CT22" i="17" s="1"/>
  <c r="CT28" i="17" s="1"/>
  <c r="CT59" i="17" s="1"/>
  <c r="CT60" i="17" s="1"/>
  <c r="CT62" i="17" s="1"/>
  <c r="CT67" i="17" s="1"/>
  <c r="CT15" i="19" s="1"/>
  <c r="CT34" i="19" s="1"/>
  <c r="CT43" i="17"/>
  <c r="CT45" i="17" s="1"/>
  <c r="CX28" i="15"/>
  <c r="CX31" i="15" s="1"/>
  <c r="CX58" i="15"/>
  <c r="CU20" i="24"/>
  <c r="CU22" i="24" s="1"/>
  <c r="CU28" i="24" s="1"/>
  <c r="CU67" i="24" s="1"/>
  <c r="CU68" i="24" s="1"/>
  <c r="CU70" i="24" s="1"/>
  <c r="CU75" i="24" s="1"/>
  <c r="CU16" i="19" s="1"/>
  <c r="CU35" i="19" s="1"/>
  <c r="CU43" i="24"/>
  <c r="CU45" i="24" s="1"/>
  <c r="CQ29" i="16"/>
  <c r="CQ32" i="16" s="1"/>
  <c r="CQ58" i="16"/>
  <c r="DA67" i="29"/>
  <c r="CY67" i="29"/>
  <c r="CP28" i="16"/>
  <c r="CP31" i="16" s="1"/>
  <c r="CP39" i="16" s="1"/>
  <c r="CP75" i="16" s="1"/>
  <c r="CP76" i="16" s="1"/>
  <c r="CP78" i="16" s="1"/>
  <c r="CP57" i="16"/>
  <c r="CP60" i="16" s="1"/>
  <c r="CU58" i="21"/>
  <c r="CU29" i="21"/>
  <c r="CU32" i="21" s="1"/>
  <c r="CZ67" i="29"/>
  <c r="CY20" i="24"/>
  <c r="CY22" i="24" s="1"/>
  <c r="CY28" i="24" s="1"/>
  <c r="CY67" i="24" s="1"/>
  <c r="CY68" i="24" s="1"/>
  <c r="CY70" i="24" s="1"/>
  <c r="CY75" i="24" s="1"/>
  <c r="CY16" i="19" s="1"/>
  <c r="CY43" i="24"/>
  <c r="CY45" i="24" s="1"/>
  <c r="CU162" i="29"/>
  <c r="CU67" i="29"/>
  <c r="CY29" i="21"/>
  <c r="CY32" i="21" s="1"/>
  <c r="CY58" i="21"/>
  <c r="CV20" i="17"/>
  <c r="CV22" i="17" s="1"/>
  <c r="CV28" i="17" s="1"/>
  <c r="CV59" i="17" s="1"/>
  <c r="CV60" i="17" s="1"/>
  <c r="CV62" i="17" s="1"/>
  <c r="CV67" i="17" s="1"/>
  <c r="CV15" i="19" s="1"/>
  <c r="CV34" i="19" s="1"/>
  <c r="CV43" i="17"/>
  <c r="CV45" i="17" s="1"/>
  <c r="CU20" i="17"/>
  <c r="CU22" i="17" s="1"/>
  <c r="CU28" i="17" s="1"/>
  <c r="CU59" i="17" s="1"/>
  <c r="CU60" i="17" s="1"/>
  <c r="CU62" i="17" s="1"/>
  <c r="CU67" i="17" s="1"/>
  <c r="CU15" i="19" s="1"/>
  <c r="CU34" i="19" s="1"/>
  <c r="CU43" i="17"/>
  <c r="CU45" i="17" s="1"/>
  <c r="CZ29" i="21"/>
  <c r="CZ32" i="21" s="1"/>
  <c r="CZ58" i="21"/>
  <c r="CW29" i="18"/>
  <c r="CW32" i="18" s="1"/>
  <c r="CW58" i="18"/>
  <c r="CW67" i="29"/>
  <c r="CT59" i="15"/>
  <c r="CT29" i="15"/>
  <c r="CT32" i="15" s="1"/>
  <c r="CS29" i="16"/>
  <c r="CS32" i="16" s="1"/>
  <c r="CS58" i="16"/>
  <c r="CV28" i="18"/>
  <c r="CV31" i="18" s="1"/>
  <c r="CV39" i="18" s="1"/>
  <c r="CV75" i="18" s="1"/>
  <c r="CV76" i="18" s="1"/>
  <c r="CV78" i="18" s="1"/>
  <c r="CV83" i="18" s="1"/>
  <c r="CV13" i="19" s="1"/>
  <c r="CV32" i="19" s="1"/>
  <c r="CV57" i="18"/>
  <c r="CX28" i="21"/>
  <c r="CX31" i="21" s="1"/>
  <c r="CX39" i="21" s="1"/>
  <c r="CX76" i="21" s="1"/>
  <c r="CX77" i="21" s="1"/>
  <c r="CX79" i="21" s="1"/>
  <c r="CX84" i="21" s="1"/>
  <c r="CX14" i="19" s="1"/>
  <c r="CX33" i="19" s="1"/>
  <c r="CX57" i="21"/>
  <c r="CX60" i="21" s="1"/>
  <c r="CT20" i="22"/>
  <c r="CT22" i="22" s="1"/>
  <c r="CT28" i="22" s="1"/>
  <c r="CT60" i="22" s="1"/>
  <c r="CT61" i="22" s="1"/>
  <c r="CT63" i="22" s="1"/>
  <c r="CT68" i="22" s="1"/>
  <c r="CT17" i="19" s="1"/>
  <c r="CT43" i="22"/>
  <c r="CT45" i="22" s="1"/>
  <c r="CP29" i="18"/>
  <c r="CP32" i="18" s="1"/>
  <c r="CP58" i="18"/>
  <c r="CX43" i="24"/>
  <c r="CX45" i="24" s="1"/>
  <c r="CX20" i="24"/>
  <c r="CX22" i="24" s="1"/>
  <c r="CX28" i="24" s="1"/>
  <c r="CX67" i="24" s="1"/>
  <c r="CX68" i="24" s="1"/>
  <c r="CX70" i="24" s="1"/>
  <c r="CX75" i="24" s="1"/>
  <c r="CX16" i="19" s="1"/>
  <c r="CP28" i="18"/>
  <c r="CP31" i="18" s="1"/>
  <c r="CP57" i="18"/>
  <c r="CU29" i="15"/>
  <c r="CU32" i="15" s="1"/>
  <c r="CU59" i="15"/>
  <c r="CZ28" i="15"/>
  <c r="CZ31" i="15" s="1"/>
  <c r="CZ58" i="15"/>
  <c r="CS20" i="22"/>
  <c r="CS22" i="22" s="1"/>
  <c r="CS28" i="22" s="1"/>
  <c r="CS60" i="22" s="1"/>
  <c r="CS61" i="22" s="1"/>
  <c r="CS63" i="22" s="1"/>
  <c r="CS68" i="22" s="1"/>
  <c r="CS17" i="19" s="1"/>
  <c r="CS43" i="22"/>
  <c r="CS45" i="22" s="1"/>
  <c r="CX54" i="26"/>
  <c r="CX86" i="19"/>
  <c r="CX99" i="19" s="1"/>
  <c r="CR28" i="16"/>
  <c r="CR31" i="16" s="1"/>
  <c r="CR39" i="16" s="1"/>
  <c r="CR75" i="16" s="1"/>
  <c r="CR76" i="16" s="1"/>
  <c r="CR78" i="16" s="1"/>
  <c r="CR83" i="16" s="1"/>
  <c r="CR12" i="19" s="1"/>
  <c r="CR31" i="19" s="1"/>
  <c r="CR57" i="16"/>
  <c r="CR60" i="16" s="1"/>
  <c r="DA162" i="29"/>
  <c r="CW162" i="29"/>
  <c r="CU28" i="15"/>
  <c r="CU31" i="15" s="1"/>
  <c r="CU58" i="15"/>
  <c r="CU61" i="15" s="1"/>
  <c r="CY29" i="18"/>
  <c r="CY32" i="18" s="1"/>
  <c r="CY58" i="18"/>
  <c r="CD128" i="19"/>
  <c r="CE126" i="19"/>
  <c r="CW20" i="24"/>
  <c r="CW22" i="24" s="1"/>
  <c r="CW28" i="24" s="1"/>
  <c r="CW67" i="24" s="1"/>
  <c r="CW68" i="24" s="1"/>
  <c r="CW70" i="24" s="1"/>
  <c r="CW75" i="24" s="1"/>
  <c r="CW16" i="19" s="1"/>
  <c r="CW43" i="24"/>
  <c r="CW45" i="24" s="1"/>
  <c r="CZ29" i="16"/>
  <c r="CZ32" i="16" s="1"/>
  <c r="CZ58" i="16"/>
  <c r="CT57" i="16"/>
  <c r="CT60" i="16" s="1"/>
  <c r="CT28" i="16"/>
  <c r="CT31" i="16" s="1"/>
  <c r="CP20" i="24"/>
  <c r="CP22" i="24" s="1"/>
  <c r="CP28" i="24" s="1"/>
  <c r="CP67" i="24" s="1"/>
  <c r="CP68" i="24" s="1"/>
  <c r="CP70" i="24" s="1"/>
  <c r="CP43" i="24"/>
  <c r="CP45" i="24" s="1"/>
  <c r="DA58" i="16"/>
  <c r="DA29" i="16"/>
  <c r="DA32" i="16" s="1"/>
  <c r="CT58" i="18"/>
  <c r="CT29" i="18"/>
  <c r="CT32" i="18" s="1"/>
  <c r="CR20" i="22"/>
  <c r="CR22" i="22" s="1"/>
  <c r="CR28" i="22" s="1"/>
  <c r="CR60" i="22" s="1"/>
  <c r="CR61" i="22" s="1"/>
  <c r="CR63" i="22" s="1"/>
  <c r="CR68" i="22" s="1"/>
  <c r="CR17" i="19" s="1"/>
  <c r="CR43" i="22"/>
  <c r="CR45" i="22" s="1"/>
  <c r="CQ67" i="29"/>
  <c r="CS29" i="15"/>
  <c r="CS32" i="15" s="1"/>
  <c r="CS59" i="15"/>
  <c r="CV67" i="29"/>
  <c r="CX28" i="18"/>
  <c r="CX31" i="18" s="1"/>
  <c r="CX39" i="18" s="1"/>
  <c r="CX75" i="18" s="1"/>
  <c r="CX76" i="18" s="1"/>
  <c r="CX78" i="18" s="1"/>
  <c r="CX83" i="18" s="1"/>
  <c r="CX13" i="19" s="1"/>
  <c r="CX32" i="19" s="1"/>
  <c r="CX57" i="18"/>
  <c r="CX60" i="18" s="1"/>
  <c r="CW20" i="22"/>
  <c r="CW22" i="22" s="1"/>
  <c r="CW28" i="22" s="1"/>
  <c r="CW60" i="22" s="1"/>
  <c r="CW61" i="22" s="1"/>
  <c r="CW63" i="22" s="1"/>
  <c r="CW68" i="22" s="1"/>
  <c r="CW17" i="19" s="1"/>
  <c r="CW36" i="19" s="1"/>
  <c r="CW43" i="22"/>
  <c r="CW45" i="22" s="1"/>
  <c r="CQ29" i="18"/>
  <c r="CQ32" i="18" s="1"/>
  <c r="CQ58" i="18"/>
  <c r="CY20" i="17"/>
  <c r="CY22" i="17" s="1"/>
  <c r="CY28" i="17" s="1"/>
  <c r="CY59" i="17" s="1"/>
  <c r="CY60" i="17" s="1"/>
  <c r="CY62" i="17" s="1"/>
  <c r="CY67" i="17" s="1"/>
  <c r="CY15" i="19" s="1"/>
  <c r="CY34" i="19" s="1"/>
  <c r="CY43" i="17"/>
  <c r="CY45" i="17" s="1"/>
  <c r="CP29" i="21"/>
  <c r="CP32" i="21" s="1"/>
  <c r="CP58" i="21"/>
  <c r="CR20" i="17"/>
  <c r="CR22" i="17" s="1"/>
  <c r="CR28" i="17" s="1"/>
  <c r="CR59" i="17" s="1"/>
  <c r="CR60" i="17" s="1"/>
  <c r="CR62" i="17" s="1"/>
  <c r="CR67" i="17" s="1"/>
  <c r="CR15" i="19" s="1"/>
  <c r="CR34" i="19" s="1"/>
  <c r="CR43" i="17"/>
  <c r="CR45" i="17" s="1"/>
  <c r="CP48" i="19"/>
  <c r="CP51" i="19" s="1"/>
  <c r="Q177" i="29"/>
  <c r="CV54" i="26"/>
  <c r="CV86" i="19"/>
  <c r="CV99" i="19" s="1"/>
  <c r="CZ59" i="15"/>
  <c r="CZ29" i="15"/>
  <c r="CZ32" i="15" s="1"/>
  <c r="CT28" i="18"/>
  <c r="CT31" i="18" s="1"/>
  <c r="CT57" i="18"/>
  <c r="CW29" i="16"/>
  <c r="CW32" i="16" s="1"/>
  <c r="CW58" i="16"/>
  <c r="DA29" i="21"/>
  <c r="DA32" i="21" s="1"/>
  <c r="DA58" i="21"/>
  <c r="CX20" i="17"/>
  <c r="CX22" i="17" s="1"/>
  <c r="CX28" i="17" s="1"/>
  <c r="CX59" i="17" s="1"/>
  <c r="CX60" i="17" s="1"/>
  <c r="CX62" i="17" s="1"/>
  <c r="CX67" i="17" s="1"/>
  <c r="CX15" i="19" s="1"/>
  <c r="CX34" i="19" s="1"/>
  <c r="CX43" i="17"/>
  <c r="CX45" i="17" s="1"/>
  <c r="CQ58" i="15"/>
  <c r="CQ28" i="15"/>
  <c r="CQ31" i="15" s="1"/>
  <c r="CQ39" i="15" s="1"/>
  <c r="CQ77" i="15" s="1"/>
  <c r="CV58" i="15"/>
  <c r="CV61" i="15" s="1"/>
  <c r="CV28" i="15"/>
  <c r="CV31" i="15" s="1"/>
  <c r="CV39" i="15" s="1"/>
  <c r="CV77" i="15" s="1"/>
  <c r="DA28" i="18"/>
  <c r="DA31" i="18" s="1"/>
  <c r="DA39" i="18" s="1"/>
  <c r="DA75" i="18" s="1"/>
  <c r="DA76" i="18" s="1"/>
  <c r="DA78" i="18" s="1"/>
  <c r="DA83" i="18" s="1"/>
  <c r="DA13" i="19" s="1"/>
  <c r="DA32" i="19" s="1"/>
  <c r="DA57" i="18"/>
  <c r="DA60" i="18" s="1"/>
  <c r="CY28" i="16"/>
  <c r="CY31" i="16" s="1"/>
  <c r="CY57" i="16"/>
  <c r="CY60" i="16" s="1"/>
  <c r="CP29" i="15"/>
  <c r="CP32" i="15" s="1"/>
  <c r="CP59" i="15"/>
  <c r="CX59" i="15"/>
  <c r="CX29" i="15"/>
  <c r="CX32" i="15" s="1"/>
  <c r="CP67" i="29"/>
  <c r="CU58" i="16"/>
  <c r="CU29" i="16"/>
  <c r="CU32" i="16" s="1"/>
  <c r="CS20" i="17"/>
  <c r="CS22" i="17" s="1"/>
  <c r="CS28" i="17" s="1"/>
  <c r="CS59" i="17" s="1"/>
  <c r="CS60" i="17" s="1"/>
  <c r="CS62" i="17" s="1"/>
  <c r="CS67" i="17" s="1"/>
  <c r="CS15" i="19" s="1"/>
  <c r="CS34" i="19" s="1"/>
  <c r="CS43" i="17"/>
  <c r="CS45" i="17" s="1"/>
  <c r="CT39" i="16" l="1"/>
  <c r="CT75" i="16" s="1"/>
  <c r="CT76" i="16" s="1"/>
  <c r="CT78" i="16" s="1"/>
  <c r="CT83" i="16" s="1"/>
  <c r="CT12" i="19" s="1"/>
  <c r="CT31" i="19" s="1"/>
  <c r="CZ39" i="21"/>
  <c r="CZ76" i="21" s="1"/>
  <c r="CZ77" i="21" s="1"/>
  <c r="CZ79" i="21" s="1"/>
  <c r="CZ84" i="21" s="1"/>
  <c r="CZ14" i="19" s="1"/>
  <c r="CZ33" i="19" s="1"/>
  <c r="CP39" i="18"/>
  <c r="CP75" i="18" s="1"/>
  <c r="CP76" i="18" s="1"/>
  <c r="CP78" i="18" s="1"/>
  <c r="CP83" i="18" s="1"/>
  <c r="CZ39" i="18"/>
  <c r="CZ75" i="18" s="1"/>
  <c r="CZ76" i="18" s="1"/>
  <c r="CZ78" i="18" s="1"/>
  <c r="CZ83" i="18" s="1"/>
  <c r="CZ13" i="19" s="1"/>
  <c r="CZ32" i="19" s="1"/>
  <c r="CS36" i="19"/>
  <c r="CX36" i="19"/>
  <c r="CZ61" i="15"/>
  <c r="CY39" i="16"/>
  <c r="CY75" i="16" s="1"/>
  <c r="CY76" i="16" s="1"/>
  <c r="CY78" i="16" s="1"/>
  <c r="CY83" i="16" s="1"/>
  <c r="CY12" i="19" s="1"/>
  <c r="CY31" i="19" s="1"/>
  <c r="CR60" i="21"/>
  <c r="DA61" i="15"/>
  <c r="CZ60" i="18"/>
  <c r="CQ61" i="15"/>
  <c r="CT39" i="18"/>
  <c r="CT75" i="18" s="1"/>
  <c r="CT76" i="18" s="1"/>
  <c r="CT78" i="18" s="1"/>
  <c r="CT83" i="18" s="1"/>
  <c r="CT13" i="19" s="1"/>
  <c r="CT32" i="19" s="1"/>
  <c r="CY39" i="21"/>
  <c r="CY76" i="21" s="1"/>
  <c r="CY77" i="21" s="1"/>
  <c r="CY79" i="21" s="1"/>
  <c r="CY84" i="21" s="1"/>
  <c r="CY14" i="19" s="1"/>
  <c r="CY33" i="19" s="1"/>
  <c r="J88" i="24"/>
  <c r="N16" i="3" s="1"/>
  <c r="CP75" i="24"/>
  <c r="CP60" i="18"/>
  <c r="CU86" i="19"/>
  <c r="CU99" i="19" s="1"/>
  <c r="CU54" i="26"/>
  <c r="CP83" i="16"/>
  <c r="CY60" i="21"/>
  <c r="DA39" i="21"/>
  <c r="DA76" i="21" s="1"/>
  <c r="DA77" i="21" s="1"/>
  <c r="DA79" i="21" s="1"/>
  <c r="DA84" i="21" s="1"/>
  <c r="DA14" i="19" s="1"/>
  <c r="DA33" i="19" s="1"/>
  <c r="CR39" i="21"/>
  <c r="CR76" i="21" s="1"/>
  <c r="CR77" i="21" s="1"/>
  <c r="CR79" i="21" s="1"/>
  <c r="CR84" i="21" s="1"/>
  <c r="CR14" i="19" s="1"/>
  <c r="CR33" i="19" s="1"/>
  <c r="CT61" i="15"/>
  <c r="CW60" i="21"/>
  <c r="CU39" i="18"/>
  <c r="CU75" i="18" s="1"/>
  <c r="CU76" i="18" s="1"/>
  <c r="CU78" i="18" s="1"/>
  <c r="CU83" i="18" s="1"/>
  <c r="CU13" i="19" s="1"/>
  <c r="CU32" i="19" s="1"/>
  <c r="CW60" i="18"/>
  <c r="CT39" i="15"/>
  <c r="CT77" i="15" s="1"/>
  <c r="CU60" i="16"/>
  <c r="CV78" i="15"/>
  <c r="CV81" i="15" s="1"/>
  <c r="CV89" i="15"/>
  <c r="CR36" i="19"/>
  <c r="CW35" i="19"/>
  <c r="CU39" i="15"/>
  <c r="CU77" i="15" s="1"/>
  <c r="CT36" i="19"/>
  <c r="CY35" i="19"/>
  <c r="CW39" i="21"/>
  <c r="CW76" i="21" s="1"/>
  <c r="CW77" i="21" s="1"/>
  <c r="CW79" i="21" s="1"/>
  <c r="CW84" i="21" s="1"/>
  <c r="CW14" i="19" s="1"/>
  <c r="CW33" i="19" s="1"/>
  <c r="J80" i="17"/>
  <c r="M16" i="3" s="1"/>
  <c r="CP67" i="17"/>
  <c r="CU60" i="18"/>
  <c r="CW39" i="18"/>
  <c r="CW75" i="18" s="1"/>
  <c r="CW76" i="18" s="1"/>
  <c r="CW78" i="18" s="1"/>
  <c r="CW83" i="18" s="1"/>
  <c r="CW13" i="19" s="1"/>
  <c r="CW32" i="19" s="1"/>
  <c r="CU60" i="21"/>
  <c r="CP60" i="21"/>
  <c r="CY39" i="18"/>
  <c r="CY75" i="18" s="1"/>
  <c r="CY76" i="18" s="1"/>
  <c r="CY78" i="18" s="1"/>
  <c r="CY83" i="18" s="1"/>
  <c r="CY13" i="19" s="1"/>
  <c r="CY32" i="19" s="1"/>
  <c r="CV60" i="16"/>
  <c r="CU39" i="16"/>
  <c r="CU75" i="16" s="1"/>
  <c r="CU76" i="16" s="1"/>
  <c r="CU78" i="16" s="1"/>
  <c r="CU83" i="16" s="1"/>
  <c r="CU12" i="19" s="1"/>
  <c r="CU31" i="19" s="1"/>
  <c r="CT60" i="18"/>
  <c r="CW54" i="26"/>
  <c r="CW86" i="19"/>
  <c r="CW99" i="19" s="1"/>
  <c r="CX35" i="19"/>
  <c r="CR54" i="26"/>
  <c r="CR86" i="19"/>
  <c r="CR99" i="19" s="1"/>
  <c r="J81" i="22"/>
  <c r="O16" i="3" s="1"/>
  <c r="CP68" i="22"/>
  <c r="CV35" i="19"/>
  <c r="CZ60" i="21"/>
  <c r="CQ60" i="18"/>
  <c r="CU39" i="21"/>
  <c r="CU76" i="21" s="1"/>
  <c r="CU77" i="21" s="1"/>
  <c r="CU79" i="21" s="1"/>
  <c r="CU84" i="21" s="1"/>
  <c r="CU14" i="19" s="1"/>
  <c r="CU33" i="19" s="1"/>
  <c r="CP39" i="21"/>
  <c r="CP76" i="21" s="1"/>
  <c r="CP77" i="21" s="1"/>
  <c r="CP79" i="21" s="1"/>
  <c r="CY60" i="18"/>
  <c r="CV39" i="16"/>
  <c r="CV75" i="16" s="1"/>
  <c r="CV76" i="16" s="1"/>
  <c r="CV78" i="16" s="1"/>
  <c r="CV83" i="16" s="1"/>
  <c r="CV12" i="19" s="1"/>
  <c r="CV31" i="19" s="1"/>
  <c r="CS60" i="21"/>
  <c r="DA54" i="26"/>
  <c r="DA86" i="19"/>
  <c r="DA99" i="19" s="1"/>
  <c r="CX61" i="15"/>
  <c r="CR60" i="18"/>
  <c r="DA78" i="15"/>
  <c r="DA81" i="15" s="1"/>
  <c r="DA89" i="15"/>
  <c r="CQ39" i="18"/>
  <c r="CQ75" i="18" s="1"/>
  <c r="CQ76" i="18" s="1"/>
  <c r="CQ78" i="18" s="1"/>
  <c r="CQ83" i="18" s="1"/>
  <c r="CQ13" i="19" s="1"/>
  <c r="CQ32" i="19" s="1"/>
  <c r="CY86" i="19"/>
  <c r="CY99" i="19" s="1"/>
  <c r="CY54" i="26"/>
  <c r="DA60" i="16"/>
  <c r="CS39" i="21"/>
  <c r="CS76" i="21" s="1"/>
  <c r="CS77" i="21" s="1"/>
  <c r="CS79" i="21" s="1"/>
  <c r="CS84" i="21" s="1"/>
  <c r="CS14" i="19" s="1"/>
  <c r="CS33" i="19" s="1"/>
  <c r="CQ89" i="15"/>
  <c r="CQ78" i="15"/>
  <c r="CQ81" i="15" s="1"/>
  <c r="Q171" i="19"/>
  <c r="CP56" i="19"/>
  <c r="Q172" i="19" s="1"/>
  <c r="Q170" i="19"/>
  <c r="CE127" i="19"/>
  <c r="CZ39" i="15"/>
  <c r="CZ77" i="15" s="1"/>
  <c r="CX39" i="15"/>
  <c r="CX77" i="15" s="1"/>
  <c r="CS39" i="16"/>
  <c r="CS75" i="16" s="1"/>
  <c r="CS76" i="16" s="1"/>
  <c r="CS78" i="16" s="1"/>
  <c r="CS83" i="16" s="1"/>
  <c r="CS12" i="19" s="1"/>
  <c r="CS31" i="19" s="1"/>
  <c r="CR89" i="15"/>
  <c r="CR78" i="15"/>
  <c r="CR81" i="15" s="1"/>
  <c r="CR91" i="15" s="1"/>
  <c r="CR11" i="19" s="1"/>
  <c r="CS35" i="19"/>
  <c r="CQ35" i="19"/>
  <c r="CR39" i="18"/>
  <c r="CR75" i="18" s="1"/>
  <c r="CR76" i="18" s="1"/>
  <c r="CR78" i="18" s="1"/>
  <c r="CR83" i="18" s="1"/>
  <c r="CR13" i="19" s="1"/>
  <c r="CR32" i="19" s="1"/>
  <c r="CQ54" i="26"/>
  <c r="CQ86" i="19"/>
  <c r="CQ99" i="19" s="1"/>
  <c r="CP61" i="15"/>
  <c r="CP86" i="19"/>
  <c r="CP54" i="26"/>
  <c r="CP163" i="29"/>
  <c r="CQ163" i="29" s="1"/>
  <c r="CR163" i="29" s="1"/>
  <c r="CS163" i="29" s="1"/>
  <c r="CT163" i="29" s="1"/>
  <c r="CU163" i="29" s="1"/>
  <c r="CV163" i="29" s="1"/>
  <c r="CW163" i="29" s="1"/>
  <c r="CX163" i="29" s="1"/>
  <c r="CY163" i="29" s="1"/>
  <c r="CZ163" i="29" s="1"/>
  <c r="DA163" i="29" s="1"/>
  <c r="DA39" i="16"/>
  <c r="DA75" i="16" s="1"/>
  <c r="DA76" i="16" s="1"/>
  <c r="DA78" i="16" s="1"/>
  <c r="DA83" i="16" s="1"/>
  <c r="DA12" i="19" s="1"/>
  <c r="DA31" i="19" s="1"/>
  <c r="CW61" i="15"/>
  <c r="CT39" i="21"/>
  <c r="CT76" i="21" s="1"/>
  <c r="CT77" i="21" s="1"/>
  <c r="CT79" i="21" s="1"/>
  <c r="CT84" i="21" s="1"/>
  <c r="CT14" i="19" s="1"/>
  <c r="CT33" i="19" s="1"/>
  <c r="CV60" i="18"/>
  <c r="CQ36" i="19"/>
  <c r="CS60" i="16"/>
  <c r="CZ60" i="16"/>
  <c r="CX60" i="16"/>
  <c r="CY39" i="15"/>
  <c r="CY77" i="15" s="1"/>
  <c r="CW60" i="16"/>
  <c r="CT54" i="26"/>
  <c r="CT86" i="19"/>
  <c r="CT99" i="19" s="1"/>
  <c r="CP39" i="15"/>
  <c r="CP77" i="15" s="1"/>
  <c r="CS39" i="15"/>
  <c r="CS77" i="15" s="1"/>
  <c r="CQ60" i="16"/>
  <c r="CW89" i="15"/>
  <c r="CW78" i="15"/>
  <c r="CW81" i="15" s="1"/>
  <c r="CW91" i="15" s="1"/>
  <c r="CW11" i="19" s="1"/>
  <c r="CT60" i="21"/>
  <c r="CS54" i="26"/>
  <c r="CS86" i="19"/>
  <c r="CS99" i="19" s="1"/>
  <c r="CZ39" i="16"/>
  <c r="CZ75" i="16" s="1"/>
  <c r="CZ76" i="16" s="1"/>
  <c r="CZ78" i="16" s="1"/>
  <c r="CZ83" i="16" s="1"/>
  <c r="CZ12" i="19" s="1"/>
  <c r="CZ31" i="19" s="1"/>
  <c r="DA60" i="21"/>
  <c r="CQ60" i="21"/>
  <c r="CW39" i="16"/>
  <c r="CW75" i="16" s="1"/>
  <c r="CW76" i="16" s="1"/>
  <c r="CW78" i="16" s="1"/>
  <c r="CW83" i="16" s="1"/>
  <c r="CW12" i="19" s="1"/>
  <c r="CW31" i="19" s="1"/>
  <c r="CS60" i="18"/>
  <c r="CS61" i="15"/>
  <c r="CQ39" i="16"/>
  <c r="CQ75" i="16" s="1"/>
  <c r="CQ76" i="16" s="1"/>
  <c r="CQ78" i="16" s="1"/>
  <c r="CQ83" i="16" s="1"/>
  <c r="CQ12" i="19" s="1"/>
  <c r="CQ31" i="19" s="1"/>
  <c r="CS89" i="15" l="1"/>
  <c r="CS78" i="15"/>
  <c r="CS81" i="15" s="1"/>
  <c r="CP89" i="15"/>
  <c r="CP78" i="15"/>
  <c r="CP81" i="15" s="1"/>
  <c r="CP99" i="19"/>
  <c r="Q204" i="19" s="1"/>
  <c r="Q192" i="19"/>
  <c r="CQ91" i="15"/>
  <c r="CQ11" i="19" s="1"/>
  <c r="CP84" i="21"/>
  <c r="J97" i="21"/>
  <c r="L16" i="3" s="1"/>
  <c r="CX89" i="15"/>
  <c r="CX78" i="15"/>
  <c r="CX81" i="15" s="1"/>
  <c r="CU78" i="15"/>
  <c r="CU81" i="15" s="1"/>
  <c r="CU89" i="15"/>
  <c r="J96" i="16"/>
  <c r="J16" i="3" s="1"/>
  <c r="CZ89" i="15"/>
  <c r="CZ78" i="15"/>
  <c r="CZ81" i="15" s="1"/>
  <c r="CP12" i="19"/>
  <c r="J111" i="16"/>
  <c r="J31" i="3" s="1"/>
  <c r="CW19" i="19"/>
  <c r="CW22" i="19" s="1"/>
  <c r="CW30" i="19"/>
  <c r="CW38" i="19" s="1"/>
  <c r="CW39" i="19" s="1"/>
  <c r="CW44" i="19" s="1"/>
  <c r="J96" i="18"/>
  <c r="K16" i="3" s="1"/>
  <c r="CR19" i="19"/>
  <c r="CR22" i="19" s="1"/>
  <c r="CR30" i="19"/>
  <c r="CR38" i="19" s="1"/>
  <c r="CR39" i="19" s="1"/>
  <c r="CR44" i="19" s="1"/>
  <c r="CY78" i="15"/>
  <c r="CY81" i="15" s="1"/>
  <c r="CY89" i="15"/>
  <c r="CF126" i="19"/>
  <c r="CE128" i="19"/>
  <c r="CP15" i="19"/>
  <c r="J95" i="17"/>
  <c r="M31" i="3" s="1"/>
  <c r="J111" i="18"/>
  <c r="K31" i="3" s="1"/>
  <c r="CP13" i="19"/>
  <c r="CP17" i="19"/>
  <c r="J96" i="22"/>
  <c r="O31" i="3" s="1"/>
  <c r="CV91" i="15"/>
  <c r="CV11" i="19" s="1"/>
  <c r="CP16" i="19"/>
  <c r="J103" i="24"/>
  <c r="N31" i="3" s="1"/>
  <c r="DA91" i="15"/>
  <c r="DA11" i="19" s="1"/>
  <c r="CT89" i="15"/>
  <c r="CT78" i="15"/>
  <c r="CT81" i="15" s="1"/>
  <c r="CS91" i="15" l="1"/>
  <c r="CS11" i="19" s="1"/>
  <c r="J112" i="21"/>
  <c r="L31" i="3" s="1"/>
  <c r="CP14" i="19"/>
  <c r="CR60" i="19"/>
  <c r="CR62" i="19"/>
  <c r="CR64" i="19"/>
  <c r="CQ30" i="19"/>
  <c r="CQ38" i="19" s="1"/>
  <c r="CQ39" i="19" s="1"/>
  <c r="CQ44" i="19" s="1"/>
  <c r="CQ19" i="19"/>
  <c r="CQ22" i="19" s="1"/>
  <c r="CW60" i="19"/>
  <c r="CW64" i="19"/>
  <c r="CW62" i="19"/>
  <c r="CU91" i="15"/>
  <c r="CU11" i="19" s="1"/>
  <c r="CP91" i="15"/>
  <c r="J103" i="15"/>
  <c r="I16" i="3" s="1"/>
  <c r="CF127" i="19"/>
  <c r="CX91" i="15"/>
  <c r="CX11" i="19" s="1"/>
  <c r="DA30" i="19"/>
  <c r="DA38" i="19" s="1"/>
  <c r="DA39" i="19" s="1"/>
  <c r="DA44" i="19" s="1"/>
  <c r="DA19" i="19"/>
  <c r="DA22" i="19" s="1"/>
  <c r="CP35" i="19"/>
  <c r="Q161" i="19" s="1"/>
  <c r="Q143" i="19"/>
  <c r="CV19" i="19"/>
  <c r="CV22" i="19" s="1"/>
  <c r="CV30" i="19"/>
  <c r="CV38" i="19" s="1"/>
  <c r="CV39" i="19" s="1"/>
  <c r="CV44" i="19" s="1"/>
  <c r="CP36" i="19"/>
  <c r="Q162" i="19" s="1"/>
  <c r="Q144" i="19"/>
  <c r="CP31" i="19"/>
  <c r="Q157" i="19" s="1"/>
  <c r="Q139" i="19"/>
  <c r="CS19" i="19"/>
  <c r="CS22" i="19" s="1"/>
  <c r="CS30" i="19"/>
  <c r="CS38" i="19" s="1"/>
  <c r="CS39" i="19" s="1"/>
  <c r="CS44" i="19" s="1"/>
  <c r="CP34" i="19"/>
  <c r="Q160" i="19" s="1"/>
  <c r="Q142" i="19"/>
  <c r="CT91" i="15"/>
  <c r="CT11" i="19" s="1"/>
  <c r="CP32" i="19"/>
  <c r="Q158" i="19" s="1"/>
  <c r="Q140" i="19"/>
  <c r="CY91" i="15"/>
  <c r="CY11" i="19" s="1"/>
  <c r="CZ91" i="15"/>
  <c r="CZ11" i="19" s="1"/>
  <c r="CF128" i="19" l="1"/>
  <c r="CG126" i="19"/>
  <c r="CQ64" i="19"/>
  <c r="CQ60" i="19"/>
  <c r="CQ62" i="19"/>
  <c r="CV64" i="19"/>
  <c r="CV62" i="19"/>
  <c r="CV60" i="19"/>
  <c r="CP11" i="19"/>
  <c r="J118" i="15"/>
  <c r="I31" i="3" s="1"/>
  <c r="CS64" i="19"/>
  <c r="CS62" i="19"/>
  <c r="CS60" i="19"/>
  <c r="CS65" i="19" s="1"/>
  <c r="CS67" i="19" s="1"/>
  <c r="CS69" i="19" s="1"/>
  <c r="CU19" i="19"/>
  <c r="CU22" i="19" s="1"/>
  <c r="CU30" i="19"/>
  <c r="CU38" i="19" s="1"/>
  <c r="CU39" i="19" s="1"/>
  <c r="CU44" i="19" s="1"/>
  <c r="CT19" i="19"/>
  <c r="CT22" i="19" s="1"/>
  <c r="CT30" i="19"/>
  <c r="CT38" i="19" s="1"/>
  <c r="CT39" i="19" s="1"/>
  <c r="CT44" i="19" s="1"/>
  <c r="CZ30" i="19"/>
  <c r="CZ38" i="19" s="1"/>
  <c r="CZ39" i="19" s="1"/>
  <c r="CZ44" i="19" s="1"/>
  <c r="CZ19" i="19"/>
  <c r="CZ22" i="19" s="1"/>
  <c r="CY30" i="19"/>
  <c r="CY38" i="19" s="1"/>
  <c r="CY39" i="19" s="1"/>
  <c r="CY44" i="19" s="1"/>
  <c r="CY19" i="19"/>
  <c r="CY22" i="19" s="1"/>
  <c r="DA60" i="19"/>
  <c r="DA64" i="19"/>
  <c r="DA62" i="19"/>
  <c r="CR65" i="19"/>
  <c r="CR67" i="19" s="1"/>
  <c r="CR69" i="19" s="1"/>
  <c r="CP33" i="19"/>
  <c r="Q159" i="19" s="1"/>
  <c r="Q141" i="19"/>
  <c r="CX30" i="19"/>
  <c r="CX38" i="19" s="1"/>
  <c r="CX39" i="19" s="1"/>
  <c r="CX44" i="19" s="1"/>
  <c r="CX19" i="19"/>
  <c r="CX22" i="19" s="1"/>
  <c r="CW65" i="19"/>
  <c r="CW67" i="19" s="1"/>
  <c r="CW69" i="19" s="1"/>
  <c r="CV65" i="19" l="1"/>
  <c r="CV67" i="19" s="1"/>
  <c r="CV69" i="19" s="1"/>
  <c r="CW85" i="19"/>
  <c r="CW88" i="19" s="1"/>
  <c r="CW90" i="19" s="1"/>
  <c r="CW92" i="19" s="1"/>
  <c r="CW70" i="19"/>
  <c r="CT64" i="19"/>
  <c r="CT62" i="19"/>
  <c r="CT60" i="19"/>
  <c r="CX64" i="19"/>
  <c r="CX60" i="19"/>
  <c r="CX62" i="19"/>
  <c r="DA65" i="19"/>
  <c r="DA67" i="19" s="1"/>
  <c r="DA69" i="19" s="1"/>
  <c r="CU60" i="19"/>
  <c r="CU62" i="19"/>
  <c r="CU64" i="19"/>
  <c r="CY64" i="19"/>
  <c r="CY60" i="19"/>
  <c r="CY62" i="19"/>
  <c r="CS70" i="19"/>
  <c r="CS85" i="19"/>
  <c r="CS88" i="19" s="1"/>
  <c r="CS90" i="19" s="1"/>
  <c r="CS92" i="19" s="1"/>
  <c r="CQ65" i="19"/>
  <c r="CQ67" i="19" s="1"/>
  <c r="CQ69" i="19" s="1"/>
  <c r="CZ62" i="19"/>
  <c r="CZ64" i="19"/>
  <c r="CZ60" i="19"/>
  <c r="CR70" i="19"/>
  <c r="CR85" i="19"/>
  <c r="CR88" i="19" s="1"/>
  <c r="CR90" i="19" s="1"/>
  <c r="CR92" i="19" s="1"/>
  <c r="CP19" i="19"/>
  <c r="Q138" i="19"/>
  <c r="CP30" i="19"/>
  <c r="CG127" i="19"/>
  <c r="CV70" i="19"/>
  <c r="CV85" i="19"/>
  <c r="CV88" i="19" s="1"/>
  <c r="CV90" i="19" s="1"/>
  <c r="CV92" i="19" s="1"/>
  <c r="CX65" i="19" l="1"/>
  <c r="CX67" i="19" s="1"/>
  <c r="CX69" i="19" s="1"/>
  <c r="CZ65" i="19"/>
  <c r="CZ67" i="19" s="1"/>
  <c r="CZ69" i="19" s="1"/>
  <c r="CZ70" i="19" s="1"/>
  <c r="CT65" i="19"/>
  <c r="CT67" i="19" s="1"/>
  <c r="CT69" i="19" s="1"/>
  <c r="CT85" i="19" s="1"/>
  <c r="CT88" i="19" s="1"/>
  <c r="CT90" i="19" s="1"/>
  <c r="CT92" i="19" s="1"/>
  <c r="CX85" i="19"/>
  <c r="CX88" i="19" s="1"/>
  <c r="CX90" i="19" s="1"/>
  <c r="CX92" i="19" s="1"/>
  <c r="CX70" i="19"/>
  <c r="CV53" i="26"/>
  <c r="CV52" i="26" s="1"/>
  <c r="CV69" i="26" s="1"/>
  <c r="CV98" i="19"/>
  <c r="CV100" i="19" s="1"/>
  <c r="CV38" i="26"/>
  <c r="CY65" i="19"/>
  <c r="CY67" i="19" s="1"/>
  <c r="CY69" i="19" s="1"/>
  <c r="CR53" i="26"/>
  <c r="CR52" i="26" s="1"/>
  <c r="CR69" i="26" s="1"/>
  <c r="CR98" i="19"/>
  <c r="CR100" i="19" s="1"/>
  <c r="CR38" i="26"/>
  <c r="CG128" i="19"/>
  <c r="CH126" i="19"/>
  <c r="CZ85" i="19"/>
  <c r="CZ88" i="19" s="1"/>
  <c r="CZ90" i="19" s="1"/>
  <c r="CZ92" i="19" s="1"/>
  <c r="CP38" i="19"/>
  <c r="Q156" i="19"/>
  <c r="CQ85" i="19"/>
  <c r="CQ88" i="19" s="1"/>
  <c r="CQ90" i="19" s="1"/>
  <c r="CQ92" i="19" s="1"/>
  <c r="CQ70" i="19"/>
  <c r="CU65" i="19"/>
  <c r="CU67" i="19" s="1"/>
  <c r="CU69" i="19" s="1"/>
  <c r="Q145" i="19"/>
  <c r="CP22" i="19"/>
  <c r="CS98" i="19"/>
  <c r="CS100" i="19" s="1"/>
  <c r="CS53" i="26"/>
  <c r="CS52" i="26" s="1"/>
  <c r="CS69" i="26" s="1"/>
  <c r="CS38" i="26"/>
  <c r="DA85" i="19"/>
  <c r="DA88" i="19" s="1"/>
  <c r="DA90" i="19" s="1"/>
  <c r="DA92" i="19" s="1"/>
  <c r="DA70" i="19"/>
  <c r="CW53" i="26"/>
  <c r="CW52" i="26" s="1"/>
  <c r="CW69" i="26" s="1"/>
  <c r="CW98" i="19"/>
  <c r="CW100" i="19" s="1"/>
  <c r="CW38" i="26"/>
  <c r="CT70" i="19" l="1"/>
  <c r="CZ98" i="19"/>
  <c r="CZ100" i="19" s="1"/>
  <c r="CZ53" i="26"/>
  <c r="CZ52" i="26" s="1"/>
  <c r="CZ69" i="26" s="1"/>
  <c r="CZ38" i="26"/>
  <c r="CY70" i="19"/>
  <c r="CY85" i="19"/>
  <c r="CY88" i="19" s="1"/>
  <c r="CP64" i="19"/>
  <c r="Q177" i="19" s="1"/>
  <c r="CP62" i="19"/>
  <c r="Q176" i="19" s="1"/>
  <c r="CP60" i="19"/>
  <c r="Q148" i="19"/>
  <c r="CV117" i="19"/>
  <c r="CV10" i="26"/>
  <c r="CV15" i="29"/>
  <c r="CU85" i="19"/>
  <c r="CU88" i="19" s="1"/>
  <c r="CU90" i="19" s="1"/>
  <c r="CU92" i="19" s="1"/>
  <c r="CU70" i="19"/>
  <c r="CS117" i="19"/>
  <c r="CS10" i="26"/>
  <c r="CS15" i="29"/>
  <c r="CH127" i="19"/>
  <c r="CW15" i="29"/>
  <c r="CW10" i="26"/>
  <c r="CW117" i="19"/>
  <c r="DA98" i="19"/>
  <c r="DA100" i="19" s="1"/>
  <c r="DA53" i="26"/>
  <c r="DA52" i="26" s="1"/>
  <c r="DA69" i="26" s="1"/>
  <c r="DA38" i="26"/>
  <c r="CQ53" i="26"/>
  <c r="CQ52" i="26" s="1"/>
  <c r="CQ69" i="26" s="1"/>
  <c r="CQ98" i="19"/>
  <c r="CQ100" i="19" s="1"/>
  <c r="CQ38" i="26"/>
  <c r="CX53" i="26"/>
  <c r="CX52" i="26" s="1"/>
  <c r="CX69" i="26" s="1"/>
  <c r="CX98" i="19"/>
  <c r="CX100" i="19" s="1"/>
  <c r="CX38" i="26"/>
  <c r="CR10" i="26"/>
  <c r="CR117" i="19"/>
  <c r="CR15" i="29"/>
  <c r="CP39" i="19"/>
  <c r="Q163" i="19"/>
  <c r="CT98" i="19"/>
  <c r="CT100" i="19" s="1"/>
  <c r="CT53" i="26"/>
  <c r="CT52" i="26" s="1"/>
  <c r="CT69" i="26" s="1"/>
  <c r="CT38" i="26"/>
  <c r="CR36" i="26" l="1"/>
  <c r="CR13" i="26"/>
  <c r="CS36" i="26"/>
  <c r="CS13" i="26"/>
  <c r="DA117" i="19"/>
  <c r="DA10" i="26"/>
  <c r="DA15" i="29"/>
  <c r="Q175" i="19"/>
  <c r="CP65" i="19"/>
  <c r="Q178" i="19" s="1"/>
  <c r="CX15" i="29"/>
  <c r="CX117" i="19"/>
  <c r="CX10" i="26"/>
  <c r="CW36" i="26"/>
  <c r="CW13" i="26"/>
  <c r="CY90" i="19"/>
  <c r="CY92" i="19" s="1"/>
  <c r="CV36" i="26"/>
  <c r="CV13" i="26"/>
  <c r="CT117" i="19"/>
  <c r="CT15" i="29"/>
  <c r="CT10" i="26"/>
  <c r="CU98" i="19"/>
  <c r="CU100" i="19" s="1"/>
  <c r="CU53" i="26"/>
  <c r="CU52" i="26" s="1"/>
  <c r="CU69" i="26" s="1"/>
  <c r="CU38" i="26"/>
  <c r="CQ10" i="26"/>
  <c r="CQ15" i="29"/>
  <c r="CQ117" i="19"/>
  <c r="CH128" i="19"/>
  <c r="CI126" i="19"/>
  <c r="CI127" i="19" s="1"/>
  <c r="Q164" i="19"/>
  <c r="CP44" i="19"/>
  <c r="CZ15" i="29"/>
  <c r="CZ10" i="26"/>
  <c r="CZ117" i="19"/>
  <c r="Q167" i="19" l="1"/>
  <c r="CP67" i="19"/>
  <c r="DA36" i="26"/>
  <c r="DA13" i="26"/>
  <c r="CQ36" i="26"/>
  <c r="CQ13" i="26"/>
  <c r="CT36" i="26"/>
  <c r="CT13" i="26"/>
  <c r="CY98" i="19"/>
  <c r="CY100" i="19" s="1"/>
  <c r="CY53" i="26"/>
  <c r="CY52" i="26" s="1"/>
  <c r="CY69" i="26" s="1"/>
  <c r="CY38" i="26"/>
  <c r="CW42" i="26"/>
  <c r="CW121" i="19"/>
  <c r="CW122" i="19" s="1"/>
  <c r="CW125" i="19" s="1"/>
  <c r="CW14" i="26"/>
  <c r="CS42" i="26"/>
  <c r="CS121" i="19"/>
  <c r="CS122" i="19" s="1"/>
  <c r="CS125" i="19" s="1"/>
  <c r="CS14" i="26"/>
  <c r="CU15" i="29"/>
  <c r="CU117" i="19"/>
  <c r="CU10" i="26"/>
  <c r="CX36" i="26"/>
  <c r="CX13" i="26"/>
  <c r="CJ126" i="19"/>
  <c r="CJ127" i="19" s="1"/>
  <c r="CI128" i="19"/>
  <c r="CZ36" i="26"/>
  <c r="CZ13" i="26"/>
  <c r="CV42" i="26"/>
  <c r="CV14" i="26"/>
  <c r="CV121" i="19"/>
  <c r="CV122" i="19" s="1"/>
  <c r="CV125" i="19" s="1"/>
  <c r="CR42" i="26"/>
  <c r="CR14" i="26"/>
  <c r="CR121" i="19"/>
  <c r="CR122" i="19" s="1"/>
  <c r="CR125" i="19" s="1"/>
  <c r="CT42" i="26" l="1"/>
  <c r="CT14" i="26"/>
  <c r="CT121" i="19"/>
  <c r="CT122" i="19" s="1"/>
  <c r="CT125" i="19" s="1"/>
  <c r="CQ42" i="26"/>
  <c r="CQ14" i="26"/>
  <c r="CQ121" i="19"/>
  <c r="CQ122" i="19" s="1"/>
  <c r="CQ125" i="19" s="1"/>
  <c r="CJ128" i="19"/>
  <c r="CK126" i="19"/>
  <c r="CK127" i="19" s="1"/>
  <c r="CU36" i="26"/>
  <c r="CU13" i="26"/>
  <c r="DA42" i="26"/>
  <c r="DA121" i="19"/>
  <c r="DA122" i="19" s="1"/>
  <c r="DA125" i="19" s="1"/>
  <c r="DA14" i="26"/>
  <c r="CX42" i="26"/>
  <c r="CX14" i="26"/>
  <c r="CX121" i="19"/>
  <c r="CX122" i="19" s="1"/>
  <c r="CX125" i="19" s="1"/>
  <c r="CY10" i="26"/>
  <c r="CY15" i="29"/>
  <c r="CY117" i="19"/>
  <c r="CZ42" i="26"/>
  <c r="CZ14" i="26"/>
  <c r="CZ121" i="19"/>
  <c r="CZ122" i="19" s="1"/>
  <c r="CZ125" i="19" s="1"/>
  <c r="Q180" i="19"/>
  <c r="I46" i="3" s="1"/>
  <c r="CP69" i="19"/>
  <c r="CK128" i="19" l="1"/>
  <c r="CL126" i="19"/>
  <c r="CL127" i="19" s="1"/>
  <c r="CU42" i="26"/>
  <c r="CU121" i="19"/>
  <c r="CU122" i="19" s="1"/>
  <c r="CU125" i="19" s="1"/>
  <c r="CU14" i="26"/>
  <c r="CP85" i="19"/>
  <c r="Q182" i="19"/>
  <c r="CP70" i="19"/>
  <c r="CY36" i="26"/>
  <c r="CY13" i="26"/>
  <c r="CP88" i="19" l="1"/>
  <c r="Q191" i="19"/>
  <c r="CP90" i="19"/>
  <c r="Q195" i="19" s="1"/>
  <c r="CY42" i="26"/>
  <c r="CY14" i="26"/>
  <c r="CY121" i="19"/>
  <c r="CY122" i="19" s="1"/>
  <c r="CY125" i="19" s="1"/>
  <c r="CL128" i="19"/>
  <c r="CM126" i="19"/>
  <c r="CM127" i="19" s="1"/>
  <c r="CN126" i="19" l="1"/>
  <c r="CN127" i="19" s="1"/>
  <c r="CM128" i="19"/>
  <c r="Q194" i="19"/>
  <c r="CP92" i="19"/>
  <c r="Q197" i="19" l="1"/>
  <c r="CP98" i="19"/>
  <c r="CP53" i="26"/>
  <c r="CP52" i="26" s="1"/>
  <c r="CP38" i="26"/>
  <c r="CO126" i="19"/>
  <c r="CO127" i="19" s="1"/>
  <c r="CN128" i="19"/>
  <c r="CO128" i="19" l="1"/>
  <c r="CP126" i="19"/>
  <c r="CP69" i="26"/>
  <c r="CP70" i="26" s="1"/>
  <c r="CQ70" i="26" s="1"/>
  <c r="CR70" i="26" s="1"/>
  <c r="CS70" i="26" s="1"/>
  <c r="CT70" i="26" s="1"/>
  <c r="CU70" i="26" s="1"/>
  <c r="CV70" i="26" s="1"/>
  <c r="CW70" i="26" s="1"/>
  <c r="CX70" i="26" s="1"/>
  <c r="CY70" i="26" s="1"/>
  <c r="CZ70" i="26" s="1"/>
  <c r="DA70" i="26" s="1"/>
  <c r="CP56" i="26"/>
  <c r="CQ56" i="26" s="1"/>
  <c r="CR56" i="26" s="1"/>
  <c r="CS56" i="26" s="1"/>
  <c r="CT56" i="26" s="1"/>
  <c r="CU56" i="26" s="1"/>
  <c r="CV56" i="26" s="1"/>
  <c r="CW56" i="26" s="1"/>
  <c r="CX56" i="26" s="1"/>
  <c r="CY56" i="26" s="1"/>
  <c r="CZ56" i="26" s="1"/>
  <c r="DA56" i="26" s="1"/>
  <c r="CP100" i="19"/>
  <c r="Q203" i="19"/>
  <c r="Q76" i="26"/>
  <c r="Q102" i="26"/>
  <c r="Q90" i="26" l="1"/>
  <c r="Q105" i="26" s="1"/>
  <c r="Q89" i="26"/>
  <c r="Q91" i="26"/>
  <c r="Q107" i="26" s="1"/>
  <c r="Q93" i="26"/>
  <c r="Q205" i="19"/>
  <c r="Q75" i="26" s="1"/>
  <c r="CP15" i="29"/>
  <c r="CP10" i="26"/>
  <c r="CP117" i="19"/>
  <c r="Q222" i="19" s="1"/>
  <c r="R115" i="26" s="1"/>
  <c r="Q81" i="26" l="1"/>
  <c r="Q82" i="26"/>
  <c r="Q104" i="26" s="1"/>
  <c r="Q83" i="26"/>
  <c r="Q106" i="26" s="1"/>
  <c r="CP36" i="26"/>
  <c r="CP13" i="26"/>
  <c r="CP15" i="26"/>
  <c r="CQ9" i="26" s="1"/>
  <c r="CQ15" i="26" s="1"/>
  <c r="CR9" i="26" s="1"/>
  <c r="CR15" i="26" s="1"/>
  <c r="CS9" i="26" s="1"/>
  <c r="CS15" i="26" s="1"/>
  <c r="CT9" i="26" s="1"/>
  <c r="CT15" i="26" s="1"/>
  <c r="CU9" i="26" s="1"/>
  <c r="CU15" i="26" s="1"/>
  <c r="CV9" i="26" s="1"/>
  <c r="CV15" i="26" s="1"/>
  <c r="CW9" i="26" s="1"/>
  <c r="CW15" i="26" s="1"/>
  <c r="CX9" i="26" s="1"/>
  <c r="CX15" i="26" s="1"/>
  <c r="CY9" i="26" s="1"/>
  <c r="CY15" i="26" s="1"/>
  <c r="CZ9" i="26" s="1"/>
  <c r="CZ15" i="26" s="1"/>
  <c r="DA9" i="26" s="1"/>
  <c r="DA15" i="26" s="1"/>
  <c r="DB9" i="26" s="1"/>
  <c r="DA16" i="29"/>
  <c r="DM17" i="29" s="1"/>
  <c r="DM23" i="29" s="1"/>
  <c r="CP16" i="29"/>
  <c r="DB17" i="29" s="1"/>
  <c r="DB23" i="29" s="1"/>
  <c r="CX16" i="29"/>
  <c r="DJ17" i="29" s="1"/>
  <c r="DJ23" i="29" s="1"/>
  <c r="CR16" i="29"/>
  <c r="DD17" i="29" s="1"/>
  <c r="DD23" i="29" s="1"/>
  <c r="CS16" i="29"/>
  <c r="DE17" i="29" s="1"/>
  <c r="DE23" i="29" s="1"/>
  <c r="CT16" i="29"/>
  <c r="DF17" i="29" s="1"/>
  <c r="DF23" i="29" s="1"/>
  <c r="CV16" i="29"/>
  <c r="DH17" i="29" s="1"/>
  <c r="DH23" i="29" s="1"/>
  <c r="CQ16" i="29"/>
  <c r="DC17" i="29" s="1"/>
  <c r="DC23" i="29" s="1"/>
  <c r="CZ16" i="29"/>
  <c r="DL17" i="29" s="1"/>
  <c r="DL23" i="29" s="1"/>
  <c r="CY16" i="29"/>
  <c r="DK17" i="29" s="1"/>
  <c r="DK23" i="29" s="1"/>
  <c r="CU16" i="29"/>
  <c r="DG17" i="29" s="1"/>
  <c r="DG23" i="29" s="1"/>
  <c r="CW16" i="29"/>
  <c r="DI17" i="29" s="1"/>
  <c r="DI23" i="29" s="1"/>
  <c r="DM25" i="29" l="1"/>
  <c r="DM55" i="26" s="1"/>
  <c r="DM37" i="29"/>
  <c r="CP42" i="26"/>
  <c r="Q103" i="26" s="1"/>
  <c r="CP121" i="19"/>
  <c r="CP14" i="26"/>
  <c r="DF37" i="29"/>
  <c r="DF25" i="29"/>
  <c r="DF55" i="26" s="1"/>
  <c r="DC37" i="29"/>
  <c r="DC25" i="29"/>
  <c r="DC55" i="26" s="1"/>
  <c r="DE25" i="29"/>
  <c r="DE55" i="26" s="1"/>
  <c r="DE37" i="29"/>
  <c r="DL25" i="29"/>
  <c r="DL55" i="26" s="1"/>
  <c r="DL37" i="29"/>
  <c r="DI25" i="29"/>
  <c r="DI55" i="26" s="1"/>
  <c r="DI37" i="29"/>
  <c r="DD37" i="29"/>
  <c r="DD25" i="29"/>
  <c r="DD55" i="26" s="1"/>
  <c r="DG25" i="29"/>
  <c r="DG55" i="26" s="1"/>
  <c r="DG37" i="29"/>
  <c r="DJ25" i="29"/>
  <c r="DJ55" i="26" s="1"/>
  <c r="DJ37" i="29"/>
  <c r="DH25" i="29"/>
  <c r="DH55" i="26" s="1"/>
  <c r="DH37" i="29"/>
  <c r="DK25" i="29"/>
  <c r="DK55" i="26" s="1"/>
  <c r="DK37" i="29"/>
  <c r="DB25" i="29"/>
  <c r="DB112" i="19"/>
  <c r="DB37" i="29"/>
  <c r="DC43" i="29" l="1"/>
  <c r="DC44" i="29"/>
  <c r="DC42" i="29"/>
  <c r="DC41" i="29"/>
  <c r="DC40" i="29"/>
  <c r="DI42" i="29"/>
  <c r="DI40" i="29"/>
  <c r="DI41" i="29"/>
  <c r="DI44" i="29"/>
  <c r="DI43" i="29"/>
  <c r="DJ43" i="29"/>
  <c r="DJ42" i="29"/>
  <c r="DJ40" i="29"/>
  <c r="DJ41" i="29"/>
  <c r="DJ44" i="29"/>
  <c r="DF41" i="29"/>
  <c r="DF44" i="29"/>
  <c r="DF40" i="29"/>
  <c r="DF43" i="29"/>
  <c r="DF42" i="29"/>
  <c r="DL42" i="29"/>
  <c r="DL44" i="29"/>
  <c r="DL41" i="29"/>
  <c r="DL40" i="29"/>
  <c r="DL43" i="29"/>
  <c r="DD40" i="29"/>
  <c r="DD43" i="29"/>
  <c r="DD41" i="29"/>
  <c r="DD42" i="29"/>
  <c r="DD44" i="29"/>
  <c r="DG40" i="29"/>
  <c r="DG43" i="29"/>
  <c r="DG42" i="29"/>
  <c r="DG44" i="29"/>
  <c r="DG41" i="29"/>
  <c r="CP122" i="19"/>
  <c r="Q226" i="19"/>
  <c r="DB40" i="29"/>
  <c r="DB42" i="29"/>
  <c r="DB41" i="29"/>
  <c r="DB43" i="29"/>
  <c r="DB44" i="29"/>
  <c r="DE42" i="29"/>
  <c r="DE41" i="29"/>
  <c r="DE43" i="29"/>
  <c r="DE40" i="29"/>
  <c r="DE44" i="29"/>
  <c r="DM42" i="29"/>
  <c r="DM41" i="29"/>
  <c r="DM44" i="29"/>
  <c r="DM40" i="29"/>
  <c r="DM43" i="29"/>
  <c r="DH44" i="29"/>
  <c r="DH40" i="29"/>
  <c r="DH41" i="29"/>
  <c r="DH43" i="29"/>
  <c r="DH42" i="29"/>
  <c r="DB114" i="19"/>
  <c r="R217" i="19"/>
  <c r="DK44" i="29"/>
  <c r="DK41" i="29"/>
  <c r="DK42" i="29"/>
  <c r="DK43" i="29"/>
  <c r="DK40" i="29"/>
  <c r="DK84" i="29" l="1"/>
  <c r="DK47" i="29"/>
  <c r="DH87" i="29"/>
  <c r="DH50" i="29"/>
  <c r="DM86" i="29"/>
  <c r="DM49" i="29"/>
  <c r="DB85" i="29"/>
  <c r="DB48" i="29"/>
  <c r="DG87" i="29"/>
  <c r="DG50" i="29"/>
  <c r="DL84" i="29"/>
  <c r="DL47" i="29"/>
  <c r="DF85" i="29"/>
  <c r="DF48" i="29"/>
  <c r="DI85" i="29"/>
  <c r="DI48" i="29"/>
  <c r="DE88" i="29"/>
  <c r="DE51" i="29"/>
  <c r="DB86" i="29"/>
  <c r="DB49" i="29"/>
  <c r="DG84" i="29"/>
  <c r="DG47" i="29"/>
  <c r="DL85" i="29"/>
  <c r="DL48" i="29"/>
  <c r="DJ88" i="29"/>
  <c r="DJ51" i="29"/>
  <c r="DI84" i="29"/>
  <c r="DI47" i="29"/>
  <c r="DD88" i="29"/>
  <c r="DD51" i="29"/>
  <c r="DD86" i="29"/>
  <c r="DD49" i="29"/>
  <c r="DL86" i="29"/>
  <c r="DL49" i="29"/>
  <c r="DJ84" i="29"/>
  <c r="DJ47" i="29"/>
  <c r="DC84" i="29"/>
  <c r="DC47" i="29"/>
  <c r="DK86" i="29"/>
  <c r="DK49" i="29"/>
  <c r="DB84" i="29"/>
  <c r="DB47" i="29"/>
  <c r="DI86" i="29"/>
  <c r="DI49" i="29"/>
  <c r="DH88" i="29"/>
  <c r="DH51" i="29"/>
  <c r="DM87" i="29"/>
  <c r="DM50" i="29"/>
  <c r="DE85" i="29"/>
  <c r="DE48" i="29"/>
  <c r="Q227" i="19"/>
  <c r="CP125" i="19"/>
  <c r="DD85" i="29"/>
  <c r="DD48" i="29"/>
  <c r="DF86" i="29"/>
  <c r="DF49" i="29"/>
  <c r="DJ86" i="29"/>
  <c r="DJ49" i="29"/>
  <c r="DC85" i="29"/>
  <c r="DC48" i="29"/>
  <c r="DH85" i="29"/>
  <c r="DH48" i="29"/>
  <c r="DE84" i="29"/>
  <c r="DE47" i="29"/>
  <c r="DJ85" i="29"/>
  <c r="DJ48" i="29"/>
  <c r="DE87" i="29"/>
  <c r="DE50" i="29"/>
  <c r="DM84" i="29"/>
  <c r="DM47" i="29"/>
  <c r="DE86" i="29"/>
  <c r="DE49" i="29"/>
  <c r="DG85" i="29"/>
  <c r="DG48" i="29"/>
  <c r="DD87" i="29"/>
  <c r="DD50" i="29"/>
  <c r="DF87" i="29"/>
  <c r="DF50" i="29"/>
  <c r="DJ87" i="29"/>
  <c r="DJ50" i="29"/>
  <c r="DC86" i="29"/>
  <c r="DC49" i="29"/>
  <c r="DK87" i="29"/>
  <c r="DK50" i="29"/>
  <c r="DH84" i="29"/>
  <c r="DH47" i="29"/>
  <c r="DL88" i="29"/>
  <c r="DL51" i="29"/>
  <c r="DK85" i="29"/>
  <c r="DK48" i="29"/>
  <c r="DK88" i="29"/>
  <c r="DK51" i="29"/>
  <c r="DB115" i="19"/>
  <c r="R219" i="19"/>
  <c r="DM88" i="29"/>
  <c r="DM51" i="29"/>
  <c r="DB88" i="29"/>
  <c r="DB51" i="29"/>
  <c r="DG88" i="29"/>
  <c r="DG51" i="29"/>
  <c r="DD84" i="29"/>
  <c r="DD89" i="29" s="1"/>
  <c r="DD91" i="29" s="1"/>
  <c r="DD47" i="29"/>
  <c r="DF84" i="29"/>
  <c r="DF47" i="29"/>
  <c r="DI87" i="29"/>
  <c r="DI50" i="29"/>
  <c r="DC88" i="29"/>
  <c r="DC51" i="29"/>
  <c r="DH86" i="29"/>
  <c r="DH49" i="29"/>
  <c r="DM85" i="29"/>
  <c r="DM48" i="29"/>
  <c r="DB87" i="29"/>
  <c r="DB50" i="29"/>
  <c r="DG86" i="29"/>
  <c r="DG49" i="29"/>
  <c r="DL87" i="29"/>
  <c r="DL50" i="29"/>
  <c r="DF88" i="29"/>
  <c r="DF51" i="29"/>
  <c r="DI88" i="29"/>
  <c r="DI51" i="29"/>
  <c r="DC87" i="29"/>
  <c r="DC50" i="29"/>
  <c r="DH64" i="29" l="1"/>
  <c r="DH10" i="17"/>
  <c r="DF66" i="29"/>
  <c r="DF10" i="22"/>
  <c r="DM63" i="29"/>
  <c r="DM11" i="15"/>
  <c r="DM15" i="15" s="1"/>
  <c r="DM11" i="21"/>
  <c r="DM15" i="21" s="1"/>
  <c r="DM11" i="16"/>
  <c r="DM15" i="16" s="1"/>
  <c r="DM11" i="18"/>
  <c r="DM15" i="18" s="1"/>
  <c r="DF10" i="21"/>
  <c r="DF14" i="21" s="1"/>
  <c r="DF10" i="15"/>
  <c r="DF14" i="15" s="1"/>
  <c r="DF10" i="16"/>
  <c r="DF14" i="16" s="1"/>
  <c r="DF10" i="18"/>
  <c r="DF14" i="18" s="1"/>
  <c r="DF62" i="29"/>
  <c r="DF52" i="29"/>
  <c r="DF48" i="19" s="1"/>
  <c r="DF51" i="19" s="1"/>
  <c r="DF56" i="19" s="1"/>
  <c r="DM10" i="22"/>
  <c r="DM66" i="29"/>
  <c r="DL10" i="22"/>
  <c r="DL66" i="29"/>
  <c r="DJ10" i="24"/>
  <c r="DJ65" i="29"/>
  <c r="DE64" i="29"/>
  <c r="DE10" i="17"/>
  <c r="DE52" i="29"/>
  <c r="DE48" i="19" s="1"/>
  <c r="DE51" i="19" s="1"/>
  <c r="DE56" i="19" s="1"/>
  <c r="DE10" i="18"/>
  <c r="DE14" i="18" s="1"/>
  <c r="DE10" i="15"/>
  <c r="DE14" i="15" s="1"/>
  <c r="DE62" i="29"/>
  <c r="DE10" i="21"/>
  <c r="DE14" i="21" s="1"/>
  <c r="DE10" i="16"/>
  <c r="DE14" i="16" s="1"/>
  <c r="DF64" i="29"/>
  <c r="DF10" i="17"/>
  <c r="DM65" i="29"/>
  <c r="DM10" i="24"/>
  <c r="DK10" i="17"/>
  <c r="DK64" i="29"/>
  <c r="DD64" i="29"/>
  <c r="DD10" i="17"/>
  <c r="DL11" i="21"/>
  <c r="DL15" i="21" s="1"/>
  <c r="DL63" i="29"/>
  <c r="DL11" i="16"/>
  <c r="DL15" i="16" s="1"/>
  <c r="DL11" i="15"/>
  <c r="DL15" i="15" s="1"/>
  <c r="DL11" i="18"/>
  <c r="DL15" i="18" s="1"/>
  <c r="DI63" i="29"/>
  <c r="DI11" i="18"/>
  <c r="DI15" i="18" s="1"/>
  <c r="DI11" i="21"/>
  <c r="DI15" i="21" s="1"/>
  <c r="DI11" i="16"/>
  <c r="DI15" i="16" s="1"/>
  <c r="DI11" i="15"/>
  <c r="DI15" i="15" s="1"/>
  <c r="R173" i="29"/>
  <c r="R188" i="29" s="1"/>
  <c r="DB11" i="15"/>
  <c r="DB15" i="15" s="1"/>
  <c r="DB11" i="21"/>
  <c r="DB15" i="21" s="1"/>
  <c r="DB11" i="18"/>
  <c r="DB15" i="18" s="1"/>
  <c r="DB11" i="16"/>
  <c r="DB15" i="16" s="1"/>
  <c r="DB63" i="29"/>
  <c r="DF89" i="29"/>
  <c r="DF91" i="29" s="1"/>
  <c r="DE89" i="29"/>
  <c r="DE91" i="29" s="1"/>
  <c r="DJ151" i="29"/>
  <c r="DI151" i="29"/>
  <c r="DM151" i="29"/>
  <c r="DX151" i="29"/>
  <c r="DG151" i="29"/>
  <c r="DQ151" i="29"/>
  <c r="DV151" i="29"/>
  <c r="DF151" i="29"/>
  <c r="DC151" i="29"/>
  <c r="DB151" i="29"/>
  <c r="DR151" i="29"/>
  <c r="DL151" i="29"/>
  <c r="DE151" i="29"/>
  <c r="DD151" i="29"/>
  <c r="DH151" i="29"/>
  <c r="DT151" i="29"/>
  <c r="DS151" i="29"/>
  <c r="DU151" i="29"/>
  <c r="DW151" i="29"/>
  <c r="DK151" i="29"/>
  <c r="DP151" i="29"/>
  <c r="DY151" i="29"/>
  <c r="DO151" i="29"/>
  <c r="DN151" i="29"/>
  <c r="DH62" i="29"/>
  <c r="DH10" i="15"/>
  <c r="DH14" i="15" s="1"/>
  <c r="DH10" i="21"/>
  <c r="DH14" i="21" s="1"/>
  <c r="DH10" i="16"/>
  <c r="DH14" i="16" s="1"/>
  <c r="DH52" i="29"/>
  <c r="DH48" i="19" s="1"/>
  <c r="DH51" i="19" s="1"/>
  <c r="DH56" i="19" s="1"/>
  <c r="DH10" i="18"/>
  <c r="DH14" i="18" s="1"/>
  <c r="DF10" i="24"/>
  <c r="DF65" i="29"/>
  <c r="DM10" i="15"/>
  <c r="DM14" i="15" s="1"/>
  <c r="DM52" i="29"/>
  <c r="DM48" i="19" s="1"/>
  <c r="DM51" i="19" s="1"/>
  <c r="DM56" i="19" s="1"/>
  <c r="DM62" i="29"/>
  <c r="DM10" i="16"/>
  <c r="DM14" i="16" s="1"/>
  <c r="DM10" i="21"/>
  <c r="DM14" i="21" s="1"/>
  <c r="DM10" i="18"/>
  <c r="DM14" i="18" s="1"/>
  <c r="DH11" i="21"/>
  <c r="DH15" i="21" s="1"/>
  <c r="DH11" i="16"/>
  <c r="DH15" i="16" s="1"/>
  <c r="DH11" i="18"/>
  <c r="DH15" i="18" s="1"/>
  <c r="DH11" i="15"/>
  <c r="DH15" i="15" s="1"/>
  <c r="DH63" i="29"/>
  <c r="DD11" i="18"/>
  <c r="DD15" i="18" s="1"/>
  <c r="DD11" i="21"/>
  <c r="DD15" i="21" s="1"/>
  <c r="DD63" i="29"/>
  <c r="DD11" i="15"/>
  <c r="DD15" i="15" s="1"/>
  <c r="DD11" i="16"/>
  <c r="DD15" i="16" s="1"/>
  <c r="DH10" i="22"/>
  <c r="DH66" i="29"/>
  <c r="DC10" i="21"/>
  <c r="DC14" i="21" s="1"/>
  <c r="DC10" i="15"/>
  <c r="DC14" i="15" s="1"/>
  <c r="DC10" i="16"/>
  <c r="DC14" i="16" s="1"/>
  <c r="DC10" i="18"/>
  <c r="DC14" i="18" s="1"/>
  <c r="DC62" i="29"/>
  <c r="DC52" i="29"/>
  <c r="DC48" i="19" s="1"/>
  <c r="DC51" i="19" s="1"/>
  <c r="DC56" i="19" s="1"/>
  <c r="DD66" i="29"/>
  <c r="DD10" i="22"/>
  <c r="DG10" i="16"/>
  <c r="DG14" i="16" s="1"/>
  <c r="DG10" i="15"/>
  <c r="DG14" i="15" s="1"/>
  <c r="DG62" i="29"/>
  <c r="DG10" i="18"/>
  <c r="DG14" i="18" s="1"/>
  <c r="DG52" i="29"/>
  <c r="DG48" i="19" s="1"/>
  <c r="DG51" i="19" s="1"/>
  <c r="DG56" i="19" s="1"/>
  <c r="DG10" i="21"/>
  <c r="DG14" i="21" s="1"/>
  <c r="DF11" i="21"/>
  <c r="DF15" i="21" s="1"/>
  <c r="DF63" i="29"/>
  <c r="DF11" i="16"/>
  <c r="DF15" i="16" s="1"/>
  <c r="DF11" i="15"/>
  <c r="DF15" i="15" s="1"/>
  <c r="DF11" i="18"/>
  <c r="DF15" i="18" s="1"/>
  <c r="DM64" i="29"/>
  <c r="DM10" i="17"/>
  <c r="DL10" i="24"/>
  <c r="DL65" i="29"/>
  <c r="DB55" i="26"/>
  <c r="R220" i="19"/>
  <c r="DH89" i="29"/>
  <c r="DH91" i="29" s="1"/>
  <c r="DM89" i="29"/>
  <c r="DM91" i="29" s="1"/>
  <c r="DC89" i="29"/>
  <c r="DC91" i="29" s="1"/>
  <c r="DG89" i="29"/>
  <c r="DG91" i="29" s="1"/>
  <c r="DC10" i="24"/>
  <c r="DC65" i="29"/>
  <c r="DG10" i="17"/>
  <c r="DG64" i="29"/>
  <c r="DC66" i="29"/>
  <c r="DC10" i="22"/>
  <c r="DG10" i="22"/>
  <c r="DG66" i="29"/>
  <c r="DK10" i="22"/>
  <c r="DK66" i="29"/>
  <c r="DK10" i="24"/>
  <c r="DK65" i="29"/>
  <c r="DD65" i="29"/>
  <c r="DD10" i="24"/>
  <c r="DE10" i="24"/>
  <c r="DE65" i="29"/>
  <c r="DC11" i="16"/>
  <c r="DC15" i="16" s="1"/>
  <c r="DC11" i="18"/>
  <c r="DC15" i="18" s="1"/>
  <c r="DC63" i="29"/>
  <c r="DC11" i="15"/>
  <c r="DC15" i="15" s="1"/>
  <c r="DC11" i="21"/>
  <c r="DC15" i="21" s="1"/>
  <c r="Q230" i="19"/>
  <c r="CP127" i="19"/>
  <c r="DI64" i="29"/>
  <c r="DI10" i="17"/>
  <c r="DJ52" i="29"/>
  <c r="DJ48" i="19" s="1"/>
  <c r="DJ51" i="19" s="1"/>
  <c r="DJ56" i="19" s="1"/>
  <c r="DJ10" i="18"/>
  <c r="DJ14" i="18" s="1"/>
  <c r="DJ10" i="21"/>
  <c r="DJ14" i="21" s="1"/>
  <c r="DJ10" i="16"/>
  <c r="DJ14" i="16" s="1"/>
  <c r="DJ10" i="15"/>
  <c r="DJ14" i="15" s="1"/>
  <c r="DJ62" i="29"/>
  <c r="DI62" i="29"/>
  <c r="DI10" i="16"/>
  <c r="DI14" i="16" s="1"/>
  <c r="DI52" i="29"/>
  <c r="DI48" i="19" s="1"/>
  <c r="DI51" i="19" s="1"/>
  <c r="DI56" i="19" s="1"/>
  <c r="DI10" i="21"/>
  <c r="DI14" i="21" s="1"/>
  <c r="DI10" i="18"/>
  <c r="DI14" i="18" s="1"/>
  <c r="DI10" i="15"/>
  <c r="DI14" i="15" s="1"/>
  <c r="R174" i="29"/>
  <c r="R189" i="29" s="1"/>
  <c r="DB10" i="17"/>
  <c r="DB64" i="29"/>
  <c r="DL10" i="21"/>
  <c r="DL14" i="21" s="1"/>
  <c r="DL62" i="29"/>
  <c r="DL52" i="29"/>
  <c r="DL48" i="19" s="1"/>
  <c r="DL51" i="19" s="1"/>
  <c r="DL56" i="19" s="1"/>
  <c r="DL10" i="16"/>
  <c r="DL14" i="16" s="1"/>
  <c r="DL10" i="18"/>
  <c r="DL14" i="18" s="1"/>
  <c r="DL10" i="15"/>
  <c r="DL14" i="15" s="1"/>
  <c r="DH10" i="24"/>
  <c r="DH65" i="29"/>
  <c r="DJ89" i="29"/>
  <c r="DJ91" i="29" s="1"/>
  <c r="DI89" i="29"/>
  <c r="DI91" i="29" s="1"/>
  <c r="DQ152" i="29"/>
  <c r="DD152" i="29"/>
  <c r="DG152" i="29"/>
  <c r="DF152" i="29"/>
  <c r="DJ152" i="29"/>
  <c r="DH152" i="29"/>
  <c r="DM152" i="29"/>
  <c r="DP152" i="29"/>
  <c r="DN152" i="29"/>
  <c r="DC152" i="29"/>
  <c r="DK152" i="29"/>
  <c r="DT152" i="29"/>
  <c r="DY152" i="29"/>
  <c r="DE152" i="29"/>
  <c r="DB152" i="29"/>
  <c r="DU152" i="29"/>
  <c r="DW152" i="29"/>
  <c r="DV152" i="29"/>
  <c r="DX152" i="29"/>
  <c r="DO152" i="29"/>
  <c r="DS152" i="29"/>
  <c r="DI152" i="29"/>
  <c r="DL152" i="29"/>
  <c r="DR152" i="29"/>
  <c r="DL89" i="29"/>
  <c r="DL91" i="29" s="1"/>
  <c r="DD52" i="29"/>
  <c r="DD48" i="19" s="1"/>
  <c r="DD51" i="19" s="1"/>
  <c r="DD56" i="19" s="1"/>
  <c r="DD10" i="16"/>
  <c r="DD14" i="16" s="1"/>
  <c r="DD10" i="15"/>
  <c r="DD14" i="15" s="1"/>
  <c r="DD10" i="21"/>
  <c r="DD14" i="21" s="1"/>
  <c r="DD62" i="29"/>
  <c r="DD10" i="18"/>
  <c r="DD14" i="18" s="1"/>
  <c r="DI66" i="29"/>
  <c r="DI10" i="22"/>
  <c r="R175" i="29"/>
  <c r="R190" i="29" s="1"/>
  <c r="DB10" i="24"/>
  <c r="DB65" i="29"/>
  <c r="DI65" i="29"/>
  <c r="DI10" i="24"/>
  <c r="R176" i="29"/>
  <c r="R191" i="29" s="1"/>
  <c r="DB66" i="29"/>
  <c r="DB10" i="22"/>
  <c r="DK11" i="18"/>
  <c r="DK15" i="18" s="1"/>
  <c r="DK11" i="21"/>
  <c r="DK15" i="21" s="1"/>
  <c r="DK63" i="29"/>
  <c r="DK11" i="16"/>
  <c r="DK15" i="16" s="1"/>
  <c r="DK11" i="15"/>
  <c r="DK15" i="15" s="1"/>
  <c r="DC10" i="17"/>
  <c r="DC64" i="29"/>
  <c r="DG63" i="29"/>
  <c r="DG11" i="21"/>
  <c r="DG15" i="21" s="1"/>
  <c r="DG11" i="16"/>
  <c r="DG15" i="16" s="1"/>
  <c r="DG11" i="18"/>
  <c r="DG15" i="18" s="1"/>
  <c r="DG11" i="15"/>
  <c r="DG15" i="15" s="1"/>
  <c r="DJ11" i="16"/>
  <c r="DJ15" i="16" s="1"/>
  <c r="DJ11" i="21"/>
  <c r="DJ15" i="21" s="1"/>
  <c r="DJ11" i="15"/>
  <c r="DJ15" i="15" s="1"/>
  <c r="DJ63" i="29"/>
  <c r="DJ11" i="18"/>
  <c r="DJ15" i="18" s="1"/>
  <c r="DJ10" i="17"/>
  <c r="DJ64" i="29"/>
  <c r="DE11" i="15"/>
  <c r="DE15" i="15" s="1"/>
  <c r="DE11" i="16"/>
  <c r="DE15" i="16" s="1"/>
  <c r="DE11" i="18"/>
  <c r="DE15" i="18" s="1"/>
  <c r="DE11" i="21"/>
  <c r="DE15" i="21" s="1"/>
  <c r="DE63" i="29"/>
  <c r="R172" i="29"/>
  <c r="R187" i="29" s="1"/>
  <c r="DB10" i="21"/>
  <c r="DB14" i="21" s="1"/>
  <c r="DB52" i="29"/>
  <c r="DB10" i="18"/>
  <c r="DB14" i="18" s="1"/>
  <c r="DB10" i="15"/>
  <c r="DB14" i="15" s="1"/>
  <c r="DB10" i="16"/>
  <c r="DB14" i="16" s="1"/>
  <c r="DB62" i="29"/>
  <c r="DL10" i="17"/>
  <c r="DL64" i="29"/>
  <c r="DJ10" i="22"/>
  <c r="DJ66" i="29"/>
  <c r="DE66" i="29"/>
  <c r="DE10" i="22"/>
  <c r="DG10" i="24"/>
  <c r="DG65" i="29"/>
  <c r="DK10" i="15"/>
  <c r="DK14" i="15" s="1"/>
  <c r="DK10" i="21"/>
  <c r="DK14" i="21" s="1"/>
  <c r="DK10" i="18"/>
  <c r="DK14" i="18" s="1"/>
  <c r="DK62" i="29"/>
  <c r="DK52" i="29"/>
  <c r="DK48" i="19" s="1"/>
  <c r="DK51" i="19" s="1"/>
  <c r="DK56" i="19" s="1"/>
  <c r="DK10" i="16"/>
  <c r="DK14" i="16" s="1"/>
  <c r="DI153" i="29"/>
  <c r="DT153" i="29"/>
  <c r="DL153" i="29"/>
  <c r="DB153" i="29"/>
  <c r="DS153" i="29"/>
  <c r="DU153" i="29"/>
  <c r="DP153" i="29"/>
  <c r="DE153" i="29"/>
  <c r="DY153" i="29"/>
  <c r="DQ153" i="29"/>
  <c r="DJ153" i="29"/>
  <c r="DX153" i="29"/>
  <c r="DM153" i="29"/>
  <c r="DH153" i="29"/>
  <c r="DD153" i="29"/>
  <c r="DN153" i="29"/>
  <c r="DR153" i="29"/>
  <c r="DO153" i="29"/>
  <c r="DG153" i="29"/>
  <c r="DC153" i="29"/>
  <c r="DW153" i="29"/>
  <c r="DF153" i="29"/>
  <c r="DK153" i="29"/>
  <c r="DV153" i="29"/>
  <c r="DV154" i="29"/>
  <c r="DI154" i="29"/>
  <c r="DK154" i="29"/>
  <c r="DN154" i="29"/>
  <c r="DG154" i="29"/>
  <c r="DY154" i="29"/>
  <c r="DX154" i="29"/>
  <c r="DS154" i="29"/>
  <c r="DT154" i="29"/>
  <c r="DH154" i="29"/>
  <c r="DD154" i="29"/>
  <c r="DJ154" i="29"/>
  <c r="DJ162" i="29" s="1"/>
  <c r="DL154" i="29"/>
  <c r="DC154" i="29"/>
  <c r="DP154" i="29"/>
  <c r="DR154" i="29"/>
  <c r="DQ154" i="29"/>
  <c r="DM154" i="29"/>
  <c r="DB154" i="29"/>
  <c r="DF154" i="29"/>
  <c r="DW154" i="29"/>
  <c r="DO154" i="29"/>
  <c r="DU154" i="29"/>
  <c r="DE154" i="29"/>
  <c r="DE150" i="29"/>
  <c r="DK150" i="29"/>
  <c r="DP150" i="29"/>
  <c r="DM150" i="29"/>
  <c r="DU150" i="29"/>
  <c r="DX150" i="29"/>
  <c r="DL150" i="29"/>
  <c r="DB89" i="29"/>
  <c r="DY150" i="29"/>
  <c r="DO150" i="29"/>
  <c r="DJ150" i="29"/>
  <c r="DT150" i="29"/>
  <c r="DN150" i="29"/>
  <c r="DW150" i="29"/>
  <c r="DH150" i="29"/>
  <c r="DR150" i="29"/>
  <c r="DG150" i="29"/>
  <c r="DQ150" i="29"/>
  <c r="DS150" i="29"/>
  <c r="DV150" i="29"/>
  <c r="DC150" i="29"/>
  <c r="DB150" i="29"/>
  <c r="DD150" i="29"/>
  <c r="DF150" i="29"/>
  <c r="DI150" i="29"/>
  <c r="DK89" i="29"/>
  <c r="DK91" i="29" s="1"/>
  <c r="DC162" i="29" l="1"/>
  <c r="DL162" i="29"/>
  <c r="DF162" i="29"/>
  <c r="DM162" i="29"/>
  <c r="DH162" i="29"/>
  <c r="DI162" i="29"/>
  <c r="DB67" i="29"/>
  <c r="DE29" i="21"/>
  <c r="DE32" i="21" s="1"/>
  <c r="DE58" i="21"/>
  <c r="DJ29" i="15"/>
  <c r="DJ32" i="15" s="1"/>
  <c r="DJ59" i="15"/>
  <c r="DL67" i="29"/>
  <c r="DC58" i="18"/>
  <c r="DC29" i="18"/>
  <c r="DC32" i="18" s="1"/>
  <c r="DF29" i="21"/>
  <c r="DF32" i="21" s="1"/>
  <c r="DF58" i="21"/>
  <c r="DH43" i="22"/>
  <c r="DH45" i="22" s="1"/>
  <c r="DH20" i="22"/>
  <c r="DH22" i="22" s="1"/>
  <c r="DH28" i="22" s="1"/>
  <c r="DH60" i="22" s="1"/>
  <c r="DH61" i="22" s="1"/>
  <c r="DH63" i="22" s="1"/>
  <c r="DH68" i="22" s="1"/>
  <c r="DH17" i="19" s="1"/>
  <c r="DH29" i="18"/>
  <c r="DH32" i="18" s="1"/>
  <c r="DH58" i="18"/>
  <c r="DM58" i="15"/>
  <c r="DM28" i="15"/>
  <c r="DM31" i="15" s="1"/>
  <c r="DH67" i="29"/>
  <c r="DL29" i="16"/>
  <c r="DL32" i="16" s="1"/>
  <c r="DL58" i="16"/>
  <c r="DM43" i="22"/>
  <c r="DM45" i="22" s="1"/>
  <c r="DM20" i="22"/>
  <c r="DM22" i="22" s="1"/>
  <c r="DM28" i="22" s="1"/>
  <c r="DM60" i="22" s="1"/>
  <c r="DM61" i="22" s="1"/>
  <c r="DM63" i="22" s="1"/>
  <c r="DM68" i="22" s="1"/>
  <c r="DM17" i="19" s="1"/>
  <c r="DM29" i="16"/>
  <c r="DM32" i="16" s="1"/>
  <c r="DM58" i="16"/>
  <c r="DF86" i="19"/>
  <c r="DF99" i="19" s="1"/>
  <c r="DF54" i="26"/>
  <c r="DK28" i="21"/>
  <c r="DK31" i="21" s="1"/>
  <c r="DK57" i="21"/>
  <c r="DG20" i="24"/>
  <c r="DG22" i="24" s="1"/>
  <c r="DG28" i="24" s="1"/>
  <c r="DG67" i="24" s="1"/>
  <c r="DG68" i="24" s="1"/>
  <c r="DG70" i="24" s="1"/>
  <c r="DG75" i="24" s="1"/>
  <c r="DG16" i="19" s="1"/>
  <c r="DG35" i="19" s="1"/>
  <c r="DG43" i="24"/>
  <c r="DG45" i="24" s="1"/>
  <c r="DB28" i="16"/>
  <c r="DB31" i="16" s="1"/>
  <c r="DB57" i="16"/>
  <c r="DE29" i="18"/>
  <c r="DE32" i="18" s="1"/>
  <c r="DE58" i="18"/>
  <c r="DJ58" i="21"/>
  <c r="DJ29" i="21"/>
  <c r="DJ32" i="21" s="1"/>
  <c r="DC20" i="17"/>
  <c r="DC22" i="17" s="1"/>
  <c r="DC28" i="17" s="1"/>
  <c r="DC59" i="17" s="1"/>
  <c r="DC60" i="17" s="1"/>
  <c r="DC62" i="17" s="1"/>
  <c r="DC67" i="17" s="1"/>
  <c r="DC15" i="19" s="1"/>
  <c r="DC34" i="19" s="1"/>
  <c r="DC43" i="17"/>
  <c r="DC45" i="17" s="1"/>
  <c r="R192" i="29"/>
  <c r="I61" i="3" s="1"/>
  <c r="K61" i="3" s="1"/>
  <c r="DD57" i="18"/>
  <c r="DD28" i="18"/>
  <c r="DD31" i="18" s="1"/>
  <c r="DL57" i="21"/>
  <c r="DL28" i="21"/>
  <c r="DL31" i="21" s="1"/>
  <c r="DI57" i="16"/>
  <c r="DI28" i="16"/>
  <c r="DI31" i="16" s="1"/>
  <c r="DI20" i="17"/>
  <c r="DI22" i="17" s="1"/>
  <c r="DI28" i="17" s="1"/>
  <c r="DI59" i="17" s="1"/>
  <c r="DI60" i="17" s="1"/>
  <c r="DI62" i="17" s="1"/>
  <c r="DI67" i="17" s="1"/>
  <c r="DI15" i="19" s="1"/>
  <c r="DI34" i="19" s="1"/>
  <c r="DI43" i="17"/>
  <c r="DI45" i="17" s="1"/>
  <c r="DC29" i="16"/>
  <c r="DC32" i="16" s="1"/>
  <c r="DC58" i="16"/>
  <c r="DK20" i="22"/>
  <c r="DK22" i="22" s="1"/>
  <c r="DK28" i="22" s="1"/>
  <c r="DK60" i="22" s="1"/>
  <c r="DK61" i="22" s="1"/>
  <c r="DK63" i="22" s="1"/>
  <c r="DK68" i="22" s="1"/>
  <c r="DK17" i="19" s="1"/>
  <c r="DK43" i="22"/>
  <c r="DK45" i="22" s="1"/>
  <c r="DC20" i="24"/>
  <c r="DC22" i="24" s="1"/>
  <c r="DC28" i="24" s="1"/>
  <c r="DC67" i="24" s="1"/>
  <c r="DC68" i="24" s="1"/>
  <c r="DC70" i="24" s="1"/>
  <c r="DC75" i="24" s="1"/>
  <c r="DC16" i="19" s="1"/>
  <c r="DC43" i="24"/>
  <c r="DC45" i="24" s="1"/>
  <c r="DL20" i="24"/>
  <c r="DL22" i="24" s="1"/>
  <c r="DL28" i="24" s="1"/>
  <c r="DL67" i="24" s="1"/>
  <c r="DL68" i="24" s="1"/>
  <c r="DL70" i="24" s="1"/>
  <c r="DL75" i="24" s="1"/>
  <c r="DL16" i="19" s="1"/>
  <c r="DL43" i="24"/>
  <c r="DL45" i="24" s="1"/>
  <c r="DG28" i="21"/>
  <c r="DG31" i="21" s="1"/>
  <c r="DG57" i="21"/>
  <c r="DD29" i="16"/>
  <c r="DD32" i="16" s="1"/>
  <c r="DD58" i="16"/>
  <c r="DH58" i="16"/>
  <c r="DH29" i="16"/>
  <c r="DH32" i="16" s="1"/>
  <c r="DI29" i="15"/>
  <c r="DI32" i="15" s="1"/>
  <c r="DI59" i="15"/>
  <c r="DF20" i="17"/>
  <c r="DF22" i="17" s="1"/>
  <c r="DF28" i="17" s="1"/>
  <c r="DF59" i="17" s="1"/>
  <c r="DF60" i="17" s="1"/>
  <c r="DF62" i="17" s="1"/>
  <c r="DF67" i="17" s="1"/>
  <c r="DF15" i="19" s="1"/>
  <c r="DF34" i="19" s="1"/>
  <c r="DF43" i="17"/>
  <c r="DF45" i="17" s="1"/>
  <c r="DE20" i="17"/>
  <c r="DE22" i="17" s="1"/>
  <c r="DE28" i="17" s="1"/>
  <c r="DE59" i="17" s="1"/>
  <c r="DE60" i="17" s="1"/>
  <c r="DE62" i="17" s="1"/>
  <c r="DE67" i="17" s="1"/>
  <c r="DE15" i="19" s="1"/>
  <c r="DE34" i="19" s="1"/>
  <c r="DE43" i="17"/>
  <c r="DE45" i="17" s="1"/>
  <c r="DM29" i="21"/>
  <c r="DM32" i="21" s="1"/>
  <c r="DM58" i="21"/>
  <c r="DB91" i="29"/>
  <c r="DE162" i="29"/>
  <c r="DK28" i="16"/>
  <c r="DK31" i="16" s="1"/>
  <c r="DK57" i="16"/>
  <c r="DE20" i="22"/>
  <c r="DE22" i="22" s="1"/>
  <c r="DE28" i="22" s="1"/>
  <c r="DE60" i="22" s="1"/>
  <c r="DE61" i="22" s="1"/>
  <c r="DE63" i="22" s="1"/>
  <c r="DE68" i="22" s="1"/>
  <c r="DE17" i="19" s="1"/>
  <c r="DE43" i="22"/>
  <c r="DE45" i="22" s="1"/>
  <c r="DB28" i="15"/>
  <c r="DB31" i="15" s="1"/>
  <c r="DB58" i="15"/>
  <c r="DE29" i="16"/>
  <c r="DE32" i="16" s="1"/>
  <c r="DE58" i="16"/>
  <c r="DJ29" i="16"/>
  <c r="DJ32" i="16" s="1"/>
  <c r="DJ58" i="16"/>
  <c r="DK29" i="15"/>
  <c r="DK32" i="15" s="1"/>
  <c r="DK59" i="15"/>
  <c r="DI20" i="24"/>
  <c r="DI22" i="24" s="1"/>
  <c r="DI28" i="24" s="1"/>
  <c r="DI67" i="24" s="1"/>
  <c r="DI68" i="24" s="1"/>
  <c r="DI70" i="24" s="1"/>
  <c r="DI75" i="24" s="1"/>
  <c r="DI16" i="19" s="1"/>
  <c r="DI43" i="24"/>
  <c r="DI45" i="24" s="1"/>
  <c r="DD67" i="29"/>
  <c r="DI67" i="29"/>
  <c r="DM20" i="17"/>
  <c r="DM22" i="17" s="1"/>
  <c r="DM28" i="17" s="1"/>
  <c r="DM59" i="17" s="1"/>
  <c r="DM60" i="17" s="1"/>
  <c r="DM62" i="17" s="1"/>
  <c r="DM67" i="17" s="1"/>
  <c r="DM15" i="19" s="1"/>
  <c r="DM34" i="19" s="1"/>
  <c r="DM43" i="17"/>
  <c r="DM45" i="17" s="1"/>
  <c r="DC67" i="29"/>
  <c r="DD59" i="15"/>
  <c r="DD29" i="15"/>
  <c r="DD32" i="15" s="1"/>
  <c r="DH29" i="21"/>
  <c r="DH32" i="21" s="1"/>
  <c r="DH58" i="21"/>
  <c r="DF20" i="24"/>
  <c r="DF22" i="24" s="1"/>
  <c r="DF28" i="24" s="1"/>
  <c r="DF67" i="24" s="1"/>
  <c r="DF68" i="24" s="1"/>
  <c r="DF70" i="24" s="1"/>
  <c r="DF75" i="24" s="1"/>
  <c r="DF16" i="19" s="1"/>
  <c r="DF43" i="24"/>
  <c r="DF45" i="24" s="1"/>
  <c r="DI29" i="16"/>
  <c r="DI32" i="16" s="1"/>
  <c r="DI58" i="16"/>
  <c r="DL29" i="21"/>
  <c r="DL32" i="21" s="1"/>
  <c r="DL58" i="21"/>
  <c r="DF67" i="29"/>
  <c r="DM59" i="15"/>
  <c r="DM29" i="15"/>
  <c r="DM32" i="15" s="1"/>
  <c r="DC54" i="26"/>
  <c r="DC86" i="19"/>
  <c r="DC99" i="19" s="1"/>
  <c r="DB28" i="18"/>
  <c r="DB31" i="18" s="1"/>
  <c r="DB57" i="18"/>
  <c r="DE29" i="15"/>
  <c r="DE32" i="15" s="1"/>
  <c r="DE59" i="15"/>
  <c r="DG59" i="15"/>
  <c r="DG29" i="15"/>
  <c r="DG32" i="15" s="1"/>
  <c r="DK29" i="16"/>
  <c r="DK32" i="16" s="1"/>
  <c r="DK58" i="16"/>
  <c r="DD28" i="21"/>
  <c r="DD31" i="21" s="1"/>
  <c r="DD57" i="21"/>
  <c r="DH20" i="24"/>
  <c r="DH22" i="24" s="1"/>
  <c r="DH28" i="24" s="1"/>
  <c r="DH67" i="24" s="1"/>
  <c r="DH68" i="24" s="1"/>
  <c r="DH70" i="24" s="1"/>
  <c r="DH75" i="24" s="1"/>
  <c r="DH16" i="19" s="1"/>
  <c r="DH43" i="24"/>
  <c r="DH45" i="24" s="1"/>
  <c r="DB20" i="17"/>
  <c r="DB22" i="17" s="1"/>
  <c r="DB28" i="17" s="1"/>
  <c r="DB59" i="17" s="1"/>
  <c r="DB60" i="17" s="1"/>
  <c r="DB62" i="17" s="1"/>
  <c r="DB43" i="17"/>
  <c r="DB45" i="17" s="1"/>
  <c r="DJ67" i="29"/>
  <c r="CP128" i="19"/>
  <c r="CQ126" i="19"/>
  <c r="DE20" i="24"/>
  <c r="DE22" i="24" s="1"/>
  <c r="DE28" i="24" s="1"/>
  <c r="DE67" i="24" s="1"/>
  <c r="DE68" i="24" s="1"/>
  <c r="DE70" i="24" s="1"/>
  <c r="DE75" i="24" s="1"/>
  <c r="DE16" i="19" s="1"/>
  <c r="DE43" i="24"/>
  <c r="DE45" i="24" s="1"/>
  <c r="DG43" i="22"/>
  <c r="DG45" i="22" s="1"/>
  <c r="DG20" i="22"/>
  <c r="DG22" i="22" s="1"/>
  <c r="DG28" i="22" s="1"/>
  <c r="DG60" i="22" s="1"/>
  <c r="DG61" i="22" s="1"/>
  <c r="DG63" i="22" s="1"/>
  <c r="DG68" i="22" s="1"/>
  <c r="DG17" i="19" s="1"/>
  <c r="DG28" i="18"/>
  <c r="DG31" i="18" s="1"/>
  <c r="DG57" i="18"/>
  <c r="DC28" i="18"/>
  <c r="DC31" i="18" s="1"/>
  <c r="DC39" i="18" s="1"/>
  <c r="DC75" i="18" s="1"/>
  <c r="DC76" i="18" s="1"/>
  <c r="DC78" i="18" s="1"/>
  <c r="DC83" i="18" s="1"/>
  <c r="DC13" i="19" s="1"/>
  <c r="DC32" i="19" s="1"/>
  <c r="DC57" i="18"/>
  <c r="DC60" i="18" s="1"/>
  <c r="DM28" i="18"/>
  <c r="DM31" i="18" s="1"/>
  <c r="DM57" i="18"/>
  <c r="DH28" i="18"/>
  <c r="DH31" i="18" s="1"/>
  <c r="DH39" i="18" s="1"/>
  <c r="DH75" i="18" s="1"/>
  <c r="DH76" i="18" s="1"/>
  <c r="DH78" i="18" s="1"/>
  <c r="DH83" i="18" s="1"/>
  <c r="DH13" i="19" s="1"/>
  <c r="DH32" i="19" s="1"/>
  <c r="DH57" i="18"/>
  <c r="DI29" i="21"/>
  <c r="DI32" i="21" s="1"/>
  <c r="DI58" i="21"/>
  <c r="DD20" i="17"/>
  <c r="DD22" i="17" s="1"/>
  <c r="DD28" i="17" s="1"/>
  <c r="DD59" i="17" s="1"/>
  <c r="DD60" i="17" s="1"/>
  <c r="DD62" i="17" s="1"/>
  <c r="DD67" i="17" s="1"/>
  <c r="DD15" i="19" s="1"/>
  <c r="DD34" i="19" s="1"/>
  <c r="DD43" i="17"/>
  <c r="DD45" i="17" s="1"/>
  <c r="DE28" i="16"/>
  <c r="DE31" i="16" s="1"/>
  <c r="DE57" i="16"/>
  <c r="DF28" i="18"/>
  <c r="DF31" i="18" s="1"/>
  <c r="DF57" i="18"/>
  <c r="DK67" i="29"/>
  <c r="DB48" i="19"/>
  <c r="DB51" i="19" s="1"/>
  <c r="R177" i="29"/>
  <c r="DG29" i="18"/>
  <c r="DG32" i="18" s="1"/>
  <c r="DG58" i="18"/>
  <c r="DD58" i="15"/>
  <c r="DD28" i="15"/>
  <c r="DD31" i="15" s="1"/>
  <c r="DL28" i="15"/>
  <c r="DL31" i="15" s="1"/>
  <c r="DL58" i="15"/>
  <c r="DJ28" i="15"/>
  <c r="DJ31" i="15" s="1"/>
  <c r="DJ39" i="15" s="1"/>
  <c r="DJ77" i="15" s="1"/>
  <c r="DJ58" i="15"/>
  <c r="DJ61" i="15" s="1"/>
  <c r="DD20" i="24"/>
  <c r="DD22" i="24" s="1"/>
  <c r="DD28" i="24" s="1"/>
  <c r="DD67" i="24" s="1"/>
  <c r="DD68" i="24" s="1"/>
  <c r="DD70" i="24" s="1"/>
  <c r="DD75" i="24" s="1"/>
  <c r="DD16" i="19" s="1"/>
  <c r="DD43" i="24"/>
  <c r="DD45" i="24" s="1"/>
  <c r="DC20" i="22"/>
  <c r="DC22" i="22" s="1"/>
  <c r="DC28" i="22" s="1"/>
  <c r="DC60" i="22" s="1"/>
  <c r="DC61" i="22" s="1"/>
  <c r="DC63" i="22" s="1"/>
  <c r="DC68" i="22" s="1"/>
  <c r="DC17" i="19" s="1"/>
  <c r="DC43" i="22"/>
  <c r="DC45" i="22" s="1"/>
  <c r="DF58" i="18"/>
  <c r="DF29" i="18"/>
  <c r="DF32" i="18" s="1"/>
  <c r="DG67" i="29"/>
  <c r="DC57" i="16"/>
  <c r="DC60" i="16" s="1"/>
  <c r="DC28" i="16"/>
  <c r="DC31" i="16" s="1"/>
  <c r="DC39" i="16" s="1"/>
  <c r="DC75" i="16" s="1"/>
  <c r="DC76" i="16" s="1"/>
  <c r="DC78" i="16" s="1"/>
  <c r="DC83" i="16" s="1"/>
  <c r="DC12" i="19" s="1"/>
  <c r="DC31" i="19" s="1"/>
  <c r="DD29" i="21"/>
  <c r="DD32" i="21" s="1"/>
  <c r="DD58" i="21"/>
  <c r="DM28" i="21"/>
  <c r="DM31" i="21" s="1"/>
  <c r="DM57" i="21"/>
  <c r="DM60" i="21" s="1"/>
  <c r="DB29" i="16"/>
  <c r="DB32" i="16" s="1"/>
  <c r="DB58" i="16"/>
  <c r="DI58" i="18"/>
  <c r="DI29" i="18"/>
  <c r="DI32" i="18" s="1"/>
  <c r="DE57" i="21"/>
  <c r="DE28" i="21"/>
  <c r="DE31" i="21" s="1"/>
  <c r="DJ43" i="24"/>
  <c r="DJ45" i="24" s="1"/>
  <c r="DJ20" i="24"/>
  <c r="DJ22" i="24" s="1"/>
  <c r="DJ28" i="24" s="1"/>
  <c r="DJ67" i="24" s="1"/>
  <c r="DJ68" i="24" s="1"/>
  <c r="DJ70" i="24" s="1"/>
  <c r="DJ75" i="24" s="1"/>
  <c r="DJ16" i="19" s="1"/>
  <c r="DF57" i="16"/>
  <c r="DF28" i="16"/>
  <c r="DF31" i="16" s="1"/>
  <c r="DF20" i="22"/>
  <c r="DF22" i="22" s="1"/>
  <c r="DF28" i="22" s="1"/>
  <c r="DF60" i="22" s="1"/>
  <c r="DF61" i="22" s="1"/>
  <c r="DF63" i="22" s="1"/>
  <c r="DF68" i="22" s="1"/>
  <c r="DF17" i="19" s="1"/>
  <c r="DF43" i="22"/>
  <c r="DF45" i="22" s="1"/>
  <c r="DL86" i="19"/>
  <c r="DL99" i="19" s="1"/>
  <c r="DL54" i="26"/>
  <c r="DG162" i="29"/>
  <c r="DK28" i="18"/>
  <c r="DK31" i="18" s="1"/>
  <c r="DK57" i="18"/>
  <c r="DJ20" i="22"/>
  <c r="DJ22" i="22" s="1"/>
  <c r="DJ28" i="22" s="1"/>
  <c r="DJ60" i="22" s="1"/>
  <c r="DJ61" i="22" s="1"/>
  <c r="DJ63" i="22" s="1"/>
  <c r="DJ68" i="22" s="1"/>
  <c r="DJ17" i="19" s="1"/>
  <c r="DJ43" i="22"/>
  <c r="DJ45" i="22" s="1"/>
  <c r="DB28" i="21"/>
  <c r="DB31" i="21" s="1"/>
  <c r="DB57" i="21"/>
  <c r="DJ20" i="17"/>
  <c r="DJ22" i="17" s="1"/>
  <c r="DJ28" i="17" s="1"/>
  <c r="DJ59" i="17" s="1"/>
  <c r="DJ60" i="17" s="1"/>
  <c r="DJ62" i="17" s="1"/>
  <c r="DJ67" i="17" s="1"/>
  <c r="DJ15" i="19" s="1"/>
  <c r="DJ34" i="19" s="1"/>
  <c r="DJ43" i="17"/>
  <c r="DJ45" i="17" s="1"/>
  <c r="DG58" i="16"/>
  <c r="DG29" i="16"/>
  <c r="DG32" i="16" s="1"/>
  <c r="DK29" i="21"/>
  <c r="DK32" i="21" s="1"/>
  <c r="DK58" i="21"/>
  <c r="DB20" i="24"/>
  <c r="DB22" i="24" s="1"/>
  <c r="DB28" i="24" s="1"/>
  <c r="DB67" i="24" s="1"/>
  <c r="DB68" i="24" s="1"/>
  <c r="DB70" i="24" s="1"/>
  <c r="DB43" i="24"/>
  <c r="DB45" i="24" s="1"/>
  <c r="DD57" i="16"/>
  <c r="DD28" i="16"/>
  <c r="DD31" i="16" s="1"/>
  <c r="DD39" i="16" s="1"/>
  <c r="DD75" i="16" s="1"/>
  <c r="DD76" i="16" s="1"/>
  <c r="DD78" i="16" s="1"/>
  <c r="DD83" i="16" s="1"/>
  <c r="DD12" i="19" s="1"/>
  <c r="DD31" i="19" s="1"/>
  <c r="DL28" i="18"/>
  <c r="DL31" i="18" s="1"/>
  <c r="DL57" i="18"/>
  <c r="DI28" i="15"/>
  <c r="DI31" i="15" s="1"/>
  <c r="DI39" i="15" s="1"/>
  <c r="DI77" i="15" s="1"/>
  <c r="DI58" i="15"/>
  <c r="DJ28" i="16"/>
  <c r="DJ31" i="16" s="1"/>
  <c r="DJ39" i="16" s="1"/>
  <c r="DJ75" i="16" s="1"/>
  <c r="DJ76" i="16" s="1"/>
  <c r="DJ78" i="16" s="1"/>
  <c r="DJ83" i="16" s="1"/>
  <c r="DJ12" i="19" s="1"/>
  <c r="DJ31" i="19" s="1"/>
  <c r="DJ57" i="16"/>
  <c r="DJ60" i="16" s="1"/>
  <c r="DC29" i="21"/>
  <c r="DC32" i="21" s="1"/>
  <c r="DC58" i="21"/>
  <c r="DF29" i="15"/>
  <c r="DF32" i="15" s="1"/>
  <c r="DF59" i="15"/>
  <c r="DG58" i="15"/>
  <c r="DG61" i="15" s="1"/>
  <c r="DG28" i="15"/>
  <c r="DG31" i="15" s="1"/>
  <c r="DC28" i="15"/>
  <c r="DC31" i="15" s="1"/>
  <c r="DC58" i="15"/>
  <c r="DD29" i="18"/>
  <c r="DD32" i="18" s="1"/>
  <c r="DD58" i="18"/>
  <c r="DM28" i="16"/>
  <c r="DM31" i="16" s="1"/>
  <c r="DM39" i="16" s="1"/>
  <c r="DM75" i="16" s="1"/>
  <c r="DM76" i="16" s="1"/>
  <c r="DM78" i="16" s="1"/>
  <c r="DM83" i="16" s="1"/>
  <c r="DM12" i="19" s="1"/>
  <c r="DM31" i="19" s="1"/>
  <c r="DM57" i="16"/>
  <c r="DM60" i="16" s="1"/>
  <c r="DH28" i="16"/>
  <c r="DH31" i="16" s="1"/>
  <c r="DH39" i="16" s="1"/>
  <c r="DH75" i="16" s="1"/>
  <c r="DH76" i="16" s="1"/>
  <c r="DH78" i="16" s="1"/>
  <c r="DH83" i="16" s="1"/>
  <c r="DH12" i="19" s="1"/>
  <c r="DH31" i="19" s="1"/>
  <c r="DH57" i="16"/>
  <c r="DB29" i="18"/>
  <c r="DB32" i="18" s="1"/>
  <c r="DB58" i="18"/>
  <c r="DE67" i="29"/>
  <c r="DF28" i="15"/>
  <c r="DF31" i="15" s="1"/>
  <c r="DF58" i="15"/>
  <c r="DJ29" i="18"/>
  <c r="DJ32" i="18" s="1"/>
  <c r="DJ58" i="18"/>
  <c r="DG29" i="21"/>
  <c r="DG32" i="21" s="1"/>
  <c r="DG58" i="21"/>
  <c r="DK29" i="18"/>
  <c r="DK32" i="18" s="1"/>
  <c r="DK58" i="18"/>
  <c r="DL28" i="16"/>
  <c r="DL31" i="16" s="1"/>
  <c r="DL57" i="16"/>
  <c r="DI28" i="18"/>
  <c r="DI31" i="18" s="1"/>
  <c r="DI57" i="18"/>
  <c r="DI60" i="18" s="1"/>
  <c r="DJ57" i="21"/>
  <c r="DJ28" i="21"/>
  <c r="DJ31" i="21" s="1"/>
  <c r="DC59" i="15"/>
  <c r="DC29" i="15"/>
  <c r="DC32" i="15" s="1"/>
  <c r="DF29" i="16"/>
  <c r="DF32" i="16" s="1"/>
  <c r="DF58" i="16"/>
  <c r="DG28" i="16"/>
  <c r="DG31" i="16" s="1"/>
  <c r="DG57" i="16"/>
  <c r="DG60" i="16" s="1"/>
  <c r="DC28" i="21"/>
  <c r="DC31" i="21" s="1"/>
  <c r="DC57" i="21"/>
  <c r="DC60" i="21" s="1"/>
  <c r="DM67" i="29"/>
  <c r="DH28" i="21"/>
  <c r="DH31" i="21" s="1"/>
  <c r="DH39" i="21" s="1"/>
  <c r="DH76" i="21" s="1"/>
  <c r="DH77" i="21" s="1"/>
  <c r="DH79" i="21" s="1"/>
  <c r="DH84" i="21" s="1"/>
  <c r="DH14" i="19" s="1"/>
  <c r="DH33" i="19" s="1"/>
  <c r="DH57" i="21"/>
  <c r="DH60" i="21" s="1"/>
  <c r="DB29" i="21"/>
  <c r="DB32" i="21" s="1"/>
  <c r="DB58" i="21"/>
  <c r="DL29" i="18"/>
  <c r="DL32" i="18" s="1"/>
  <c r="DL58" i="18"/>
  <c r="DK20" i="17"/>
  <c r="DK22" i="17" s="1"/>
  <c r="DK28" i="17" s="1"/>
  <c r="DK59" i="17" s="1"/>
  <c r="DK60" i="17" s="1"/>
  <c r="DK62" i="17" s="1"/>
  <c r="DK67" i="17" s="1"/>
  <c r="DK15" i="19" s="1"/>
  <c r="DK34" i="19" s="1"/>
  <c r="DK43" i="17"/>
  <c r="DK45" i="17" s="1"/>
  <c r="DE58" i="15"/>
  <c r="DE61" i="15" s="1"/>
  <c r="DE28" i="15"/>
  <c r="DE31" i="15" s="1"/>
  <c r="DL43" i="22"/>
  <c r="DL45" i="22" s="1"/>
  <c r="DL20" i="22"/>
  <c r="DL22" i="22" s="1"/>
  <c r="DL28" i="22" s="1"/>
  <c r="DL60" i="22" s="1"/>
  <c r="DL61" i="22" s="1"/>
  <c r="DL63" i="22" s="1"/>
  <c r="DL68" i="22" s="1"/>
  <c r="DL17" i="19" s="1"/>
  <c r="DF28" i="21"/>
  <c r="DF31" i="21" s="1"/>
  <c r="DF39" i="21" s="1"/>
  <c r="DF76" i="21" s="1"/>
  <c r="DF77" i="21" s="1"/>
  <c r="DF79" i="21" s="1"/>
  <c r="DF84" i="21" s="1"/>
  <c r="DF14" i="19" s="1"/>
  <c r="DF33" i="19" s="1"/>
  <c r="DF57" i="21"/>
  <c r="DH20" i="17"/>
  <c r="DH22" i="17" s="1"/>
  <c r="DH28" i="17" s="1"/>
  <c r="DH59" i="17" s="1"/>
  <c r="DH60" i="17" s="1"/>
  <c r="DH62" i="17" s="1"/>
  <c r="DH67" i="17" s="1"/>
  <c r="DH15" i="19" s="1"/>
  <c r="DH34" i="19" s="1"/>
  <c r="DH43" i="17"/>
  <c r="DH45" i="17" s="1"/>
  <c r="DJ54" i="26"/>
  <c r="DJ86" i="19"/>
  <c r="DJ99" i="19" s="1"/>
  <c r="DB162" i="29"/>
  <c r="DD162" i="29"/>
  <c r="DK162" i="29"/>
  <c r="DK28" i="15"/>
  <c r="DK31" i="15" s="1"/>
  <c r="DK39" i="15" s="1"/>
  <c r="DK77" i="15" s="1"/>
  <c r="DK58" i="15"/>
  <c r="DL43" i="17"/>
  <c r="DL45" i="17" s="1"/>
  <c r="DL20" i="17"/>
  <c r="DL22" i="17" s="1"/>
  <c r="DL28" i="17" s="1"/>
  <c r="DL59" i="17" s="1"/>
  <c r="DL60" i="17" s="1"/>
  <c r="DL62" i="17" s="1"/>
  <c r="DL67" i="17" s="1"/>
  <c r="DL15" i="19" s="1"/>
  <c r="DL34" i="19" s="1"/>
  <c r="DB43" i="22"/>
  <c r="DB45" i="22" s="1"/>
  <c r="DB20" i="22"/>
  <c r="DB22" i="22" s="1"/>
  <c r="DB28" i="22" s="1"/>
  <c r="DB60" i="22" s="1"/>
  <c r="DB61" i="22" s="1"/>
  <c r="DB63" i="22" s="1"/>
  <c r="DI20" i="22"/>
  <c r="DI22" i="22" s="1"/>
  <c r="DI28" i="22" s="1"/>
  <c r="DI60" i="22" s="1"/>
  <c r="DI61" i="22" s="1"/>
  <c r="DI63" i="22" s="1"/>
  <c r="DI68" i="22" s="1"/>
  <c r="DI17" i="19" s="1"/>
  <c r="DI43" i="22"/>
  <c r="DI45" i="22" s="1"/>
  <c r="DI57" i="21"/>
  <c r="DI60" i="21" s="1"/>
  <c r="DI28" i="21"/>
  <c r="DI31" i="21" s="1"/>
  <c r="DJ57" i="18"/>
  <c r="DJ28" i="18"/>
  <c r="DJ31" i="18" s="1"/>
  <c r="DK20" i="24"/>
  <c r="DK22" i="24" s="1"/>
  <c r="DK28" i="24" s="1"/>
  <c r="DK67" i="24" s="1"/>
  <c r="DK68" i="24" s="1"/>
  <c r="DK70" i="24" s="1"/>
  <c r="DK75" i="24" s="1"/>
  <c r="DK16" i="19" s="1"/>
  <c r="DK43" i="24"/>
  <c r="DK45" i="24" s="1"/>
  <c r="DG20" i="17"/>
  <c r="DG22" i="17" s="1"/>
  <c r="DG28" i="17" s="1"/>
  <c r="DG59" i="17" s="1"/>
  <c r="DG60" i="17" s="1"/>
  <c r="DG62" i="17" s="1"/>
  <c r="DG67" i="17" s="1"/>
  <c r="DG15" i="19" s="1"/>
  <c r="DG34" i="19" s="1"/>
  <c r="DG43" i="17"/>
  <c r="DG45" i="17" s="1"/>
  <c r="DD20" i="22"/>
  <c r="DD22" i="22" s="1"/>
  <c r="DD28" i="22" s="1"/>
  <c r="DD60" i="22" s="1"/>
  <c r="DD61" i="22" s="1"/>
  <c r="DD63" i="22" s="1"/>
  <c r="DD68" i="22" s="1"/>
  <c r="DD17" i="19" s="1"/>
  <c r="DD43" i="22"/>
  <c r="DD45" i="22" s="1"/>
  <c r="DH29" i="15"/>
  <c r="DH32" i="15" s="1"/>
  <c r="DH59" i="15"/>
  <c r="DH28" i="15"/>
  <c r="DH31" i="15" s="1"/>
  <c r="DH58" i="15"/>
  <c r="DB29" i="15"/>
  <c r="DB32" i="15" s="1"/>
  <c r="DB59" i="15"/>
  <c r="DL29" i="15"/>
  <c r="DL32" i="15" s="1"/>
  <c r="DL59" i="15"/>
  <c r="DM20" i="24"/>
  <c r="DM22" i="24" s="1"/>
  <c r="DM28" i="24" s="1"/>
  <c r="DM67" i="24" s="1"/>
  <c r="DM68" i="24" s="1"/>
  <c r="DM70" i="24" s="1"/>
  <c r="DM75" i="24" s="1"/>
  <c r="DM16" i="19" s="1"/>
  <c r="DM43" i="24"/>
  <c r="DM45" i="24" s="1"/>
  <c r="DE28" i="18"/>
  <c r="DE31" i="18" s="1"/>
  <c r="DE39" i="18" s="1"/>
  <c r="DE75" i="18" s="1"/>
  <c r="DE76" i="18" s="1"/>
  <c r="DE78" i="18" s="1"/>
  <c r="DE83" i="18" s="1"/>
  <c r="DE13" i="19" s="1"/>
  <c r="DE32" i="19" s="1"/>
  <c r="DE57" i="18"/>
  <c r="DE60" i="18" s="1"/>
  <c r="DM29" i="18"/>
  <c r="DM32" i="18" s="1"/>
  <c r="DM58" i="18"/>
  <c r="DD60" i="16" l="1"/>
  <c r="DE39" i="21"/>
  <c r="DE76" i="21" s="1"/>
  <c r="DE77" i="21" s="1"/>
  <c r="DE79" i="21" s="1"/>
  <c r="DE84" i="21" s="1"/>
  <c r="DE14" i="19" s="1"/>
  <c r="DE33" i="19" s="1"/>
  <c r="DD61" i="15"/>
  <c r="DE60" i="16"/>
  <c r="DJ39" i="18"/>
  <c r="DJ75" i="18" s="1"/>
  <c r="DJ76" i="18" s="1"/>
  <c r="DJ78" i="18" s="1"/>
  <c r="DJ83" i="18" s="1"/>
  <c r="DJ13" i="19" s="1"/>
  <c r="DJ32" i="19" s="1"/>
  <c r="DI39" i="21"/>
  <c r="DI76" i="21" s="1"/>
  <c r="DI77" i="21" s="1"/>
  <c r="DI79" i="21" s="1"/>
  <c r="DI84" i="21" s="1"/>
  <c r="DI14" i="19" s="1"/>
  <c r="DI33" i="19" s="1"/>
  <c r="DG39" i="15"/>
  <c r="DG77" i="15" s="1"/>
  <c r="DI61" i="15"/>
  <c r="DH60" i="18"/>
  <c r="DL35" i="19"/>
  <c r="DG39" i="16"/>
  <c r="DG75" i="16" s="1"/>
  <c r="DG76" i="16" s="1"/>
  <c r="DG78" i="16" s="1"/>
  <c r="DG83" i="16" s="1"/>
  <c r="DG12" i="19" s="1"/>
  <c r="DG31" i="19" s="1"/>
  <c r="DH35" i="19"/>
  <c r="DE39" i="16"/>
  <c r="DE75" i="16" s="1"/>
  <c r="DE76" i="16" s="1"/>
  <c r="DE78" i="16" s="1"/>
  <c r="DE83" i="16" s="1"/>
  <c r="DE12" i="19" s="1"/>
  <c r="DE31" i="19" s="1"/>
  <c r="DJ60" i="18"/>
  <c r="DK35" i="19"/>
  <c r="DJ39" i="21"/>
  <c r="DJ76" i="21" s="1"/>
  <c r="DJ77" i="21" s="1"/>
  <c r="DJ79" i="21" s="1"/>
  <c r="DJ84" i="21" s="1"/>
  <c r="DJ14" i="19" s="1"/>
  <c r="DJ33" i="19" s="1"/>
  <c r="DD35" i="19"/>
  <c r="DE36" i="19"/>
  <c r="DK36" i="19"/>
  <c r="DD36" i="19"/>
  <c r="DF60" i="21"/>
  <c r="DC39" i="21"/>
  <c r="DC76" i="21" s="1"/>
  <c r="DC77" i="21" s="1"/>
  <c r="DC79" i="21" s="1"/>
  <c r="DC84" i="21" s="1"/>
  <c r="DC14" i="19" s="1"/>
  <c r="DC33" i="19" s="1"/>
  <c r="DJ60" i="21"/>
  <c r="DH60" i="16"/>
  <c r="DK60" i="16"/>
  <c r="DK61" i="15"/>
  <c r="DL36" i="19"/>
  <c r="DI39" i="18"/>
  <c r="DI75" i="18" s="1"/>
  <c r="DI76" i="18" s="1"/>
  <c r="DI78" i="18" s="1"/>
  <c r="DI83" i="18" s="1"/>
  <c r="DI13" i="19" s="1"/>
  <c r="DI32" i="19" s="1"/>
  <c r="DG39" i="18"/>
  <c r="DG75" i="18" s="1"/>
  <c r="DG76" i="18" s="1"/>
  <c r="DG78" i="18" s="1"/>
  <c r="DG83" i="18" s="1"/>
  <c r="DG13" i="19" s="1"/>
  <c r="DG32" i="19" s="1"/>
  <c r="DF35" i="19"/>
  <c r="DM35" i="19"/>
  <c r="DH61" i="15"/>
  <c r="DL60" i="16"/>
  <c r="DF60" i="18"/>
  <c r="DM36" i="19"/>
  <c r="DE60" i="21"/>
  <c r="DH39" i="15"/>
  <c r="DH77" i="15" s="1"/>
  <c r="DE39" i="15"/>
  <c r="DE77" i="15" s="1"/>
  <c r="DE89" i="15" s="1"/>
  <c r="DL39" i="16"/>
  <c r="DL75" i="16" s="1"/>
  <c r="DL76" i="16" s="1"/>
  <c r="DL78" i="16" s="1"/>
  <c r="DL83" i="16" s="1"/>
  <c r="DL12" i="19" s="1"/>
  <c r="DL31" i="19" s="1"/>
  <c r="DM39" i="21"/>
  <c r="DM76" i="21" s="1"/>
  <c r="DM77" i="21" s="1"/>
  <c r="DM79" i="21" s="1"/>
  <c r="DM84" i="21" s="1"/>
  <c r="DM14" i="19" s="1"/>
  <c r="DM33" i="19" s="1"/>
  <c r="DD39" i="15"/>
  <c r="DD77" i="15" s="1"/>
  <c r="DD89" i="15" s="1"/>
  <c r="DH36" i="19"/>
  <c r="DB75" i="24"/>
  <c r="J89" i="24"/>
  <c r="N17" i="3" s="1"/>
  <c r="DB39" i="21"/>
  <c r="DB76" i="21" s="1"/>
  <c r="DB77" i="21" s="1"/>
  <c r="DB79" i="21" s="1"/>
  <c r="DL39" i="15"/>
  <c r="DL77" i="15" s="1"/>
  <c r="DF39" i="18"/>
  <c r="DF75" i="18" s="1"/>
  <c r="DF76" i="18" s="1"/>
  <c r="DF78" i="18" s="1"/>
  <c r="DF83" i="18" s="1"/>
  <c r="DF13" i="19" s="1"/>
  <c r="DF32" i="19" s="1"/>
  <c r="DG60" i="18"/>
  <c r="CQ127" i="19"/>
  <c r="DD60" i="21"/>
  <c r="DM39" i="15"/>
  <c r="DM77" i="15" s="1"/>
  <c r="R171" i="19"/>
  <c r="R170" i="19"/>
  <c r="DB56" i="19"/>
  <c r="R172" i="19" s="1"/>
  <c r="DD39" i="21"/>
  <c r="DD76" i="21" s="1"/>
  <c r="DD77" i="21" s="1"/>
  <c r="DD79" i="21" s="1"/>
  <c r="DD84" i="21" s="1"/>
  <c r="DD14" i="19" s="1"/>
  <c r="DD33" i="19" s="1"/>
  <c r="DB60" i="18"/>
  <c r="DK39" i="16"/>
  <c r="DK75" i="16" s="1"/>
  <c r="DK76" i="16" s="1"/>
  <c r="DK78" i="16" s="1"/>
  <c r="DK83" i="16" s="1"/>
  <c r="DK12" i="19" s="1"/>
  <c r="DK31" i="19" s="1"/>
  <c r="DI39" i="16"/>
  <c r="DI75" i="16" s="1"/>
  <c r="DI76" i="16" s="1"/>
  <c r="DI78" i="16" s="1"/>
  <c r="DI83" i="16" s="1"/>
  <c r="DI12" i="19" s="1"/>
  <c r="DI31" i="19" s="1"/>
  <c r="DM61" i="15"/>
  <c r="DI78" i="15"/>
  <c r="DI81" i="15" s="1"/>
  <c r="DI89" i="15"/>
  <c r="DJ36" i="19"/>
  <c r="DC36" i="19"/>
  <c r="DB39" i="18"/>
  <c r="DB75" i="18" s="1"/>
  <c r="DB76" i="18" s="1"/>
  <c r="DB78" i="18" s="1"/>
  <c r="DE86" i="19"/>
  <c r="DE99" i="19" s="1"/>
  <c r="DE54" i="26"/>
  <c r="DC35" i="19"/>
  <c r="DI60" i="16"/>
  <c r="DI54" i="26"/>
  <c r="DI86" i="19"/>
  <c r="DI99" i="19" s="1"/>
  <c r="DI36" i="19"/>
  <c r="DL60" i="18"/>
  <c r="DK60" i="18"/>
  <c r="DF36" i="19"/>
  <c r="DM60" i="18"/>
  <c r="DG36" i="19"/>
  <c r="DL39" i="21"/>
  <c r="DL76" i="21" s="1"/>
  <c r="DL77" i="21" s="1"/>
  <c r="DL79" i="21" s="1"/>
  <c r="DL84" i="21" s="1"/>
  <c r="DL14" i="19" s="1"/>
  <c r="DL33" i="19" s="1"/>
  <c r="DK60" i="21"/>
  <c r="DH54" i="26"/>
  <c r="DH86" i="19"/>
  <c r="DH99" i="19" s="1"/>
  <c r="DB68" i="22"/>
  <c r="J82" i="22"/>
  <c r="O17" i="3" s="1"/>
  <c r="DL39" i="18"/>
  <c r="DL75" i="18" s="1"/>
  <c r="DL76" i="18" s="1"/>
  <c r="DL78" i="18" s="1"/>
  <c r="DL83" i="18" s="1"/>
  <c r="DL13" i="19" s="1"/>
  <c r="DL32" i="19" s="1"/>
  <c r="DK39" i="18"/>
  <c r="DK75" i="18" s="1"/>
  <c r="DK76" i="18" s="1"/>
  <c r="DK78" i="18" s="1"/>
  <c r="DK83" i="18" s="1"/>
  <c r="DK13" i="19" s="1"/>
  <c r="DK32" i="19" s="1"/>
  <c r="DF39" i="16"/>
  <c r="DF75" i="16" s="1"/>
  <c r="DF76" i="16" s="1"/>
  <c r="DF78" i="16" s="1"/>
  <c r="DF83" i="16" s="1"/>
  <c r="DF12" i="19" s="1"/>
  <c r="DF31" i="19" s="1"/>
  <c r="DM39" i="18"/>
  <c r="DM75" i="18" s="1"/>
  <c r="DM76" i="18" s="1"/>
  <c r="DM78" i="18" s="1"/>
  <c r="DM83" i="18" s="1"/>
  <c r="DM13" i="19" s="1"/>
  <c r="DM32" i="19" s="1"/>
  <c r="DB61" i="15"/>
  <c r="DL60" i="21"/>
  <c r="DK39" i="21"/>
  <c r="DK76" i="21" s="1"/>
  <c r="DK77" i="21" s="1"/>
  <c r="DK79" i="21" s="1"/>
  <c r="DK84" i="21" s="1"/>
  <c r="DK14" i="19" s="1"/>
  <c r="DK33" i="19" s="1"/>
  <c r="DM86" i="19"/>
  <c r="DM99" i="19" s="1"/>
  <c r="DM54" i="26"/>
  <c r="DK89" i="15"/>
  <c r="DK78" i="15"/>
  <c r="DK81" i="15" s="1"/>
  <c r="DK54" i="26"/>
  <c r="DK86" i="19"/>
  <c r="DK99" i="19" s="1"/>
  <c r="DC61" i="15"/>
  <c r="DG54" i="26"/>
  <c r="DG86" i="19"/>
  <c r="DG99" i="19" s="1"/>
  <c r="DF60" i="16"/>
  <c r="DB67" i="17"/>
  <c r="J81" i="17"/>
  <c r="M17" i="3" s="1"/>
  <c r="DI35" i="19"/>
  <c r="DB39" i="15"/>
  <c r="DB77" i="15" s="1"/>
  <c r="DG60" i="21"/>
  <c r="DD39" i="18"/>
  <c r="DD75" i="18" s="1"/>
  <c r="DD76" i="18" s="1"/>
  <c r="DD78" i="18" s="1"/>
  <c r="DD83" i="18" s="1"/>
  <c r="DD13" i="19" s="1"/>
  <c r="DD32" i="19" s="1"/>
  <c r="DH78" i="15"/>
  <c r="DH81" i="15" s="1"/>
  <c r="DH89" i="15"/>
  <c r="DD86" i="19"/>
  <c r="DD99" i="19" s="1"/>
  <c r="DD54" i="26"/>
  <c r="DF61" i="15"/>
  <c r="DC39" i="15"/>
  <c r="DC77" i="15" s="1"/>
  <c r="DJ35" i="19"/>
  <c r="DJ89" i="15"/>
  <c r="DJ78" i="15"/>
  <c r="DJ81" i="15" s="1"/>
  <c r="DJ91" i="15" s="1"/>
  <c r="DJ11" i="19" s="1"/>
  <c r="DE35" i="19"/>
  <c r="DG39" i="21"/>
  <c r="DG76" i="21" s="1"/>
  <c r="DG77" i="21" s="1"/>
  <c r="DG79" i="21" s="1"/>
  <c r="DG84" i="21" s="1"/>
  <c r="DG14" i="19" s="1"/>
  <c r="DG33" i="19" s="1"/>
  <c r="DD60" i="18"/>
  <c r="DB60" i="16"/>
  <c r="DB86" i="19"/>
  <c r="DB54" i="26"/>
  <c r="DB163" i="29"/>
  <c r="DC163" i="29" s="1"/>
  <c r="DD163" i="29" s="1"/>
  <c r="DE163" i="29" s="1"/>
  <c r="DF163" i="29" s="1"/>
  <c r="DG163" i="29" s="1"/>
  <c r="DH163" i="29" s="1"/>
  <c r="DI163" i="29" s="1"/>
  <c r="DJ163" i="29" s="1"/>
  <c r="DK163" i="29" s="1"/>
  <c r="DL163" i="29" s="1"/>
  <c r="DM163" i="29" s="1"/>
  <c r="DF39" i="15"/>
  <c r="DF77" i="15" s="1"/>
  <c r="DG78" i="15"/>
  <c r="DG81" i="15" s="1"/>
  <c r="DG89" i="15"/>
  <c r="DB60" i="21"/>
  <c r="DL61" i="15"/>
  <c r="DB39" i="16"/>
  <c r="DB75" i="16" s="1"/>
  <c r="DB76" i="16" s="1"/>
  <c r="DB78" i="16" s="1"/>
  <c r="DD78" i="15" l="1"/>
  <c r="DD81" i="15" s="1"/>
  <c r="DI91" i="15"/>
  <c r="DI11" i="19" s="1"/>
  <c r="DI19" i="19" s="1"/>
  <c r="DI22" i="19" s="1"/>
  <c r="DE78" i="15"/>
  <c r="DE81" i="15" s="1"/>
  <c r="DE91" i="15" s="1"/>
  <c r="DE11" i="19" s="1"/>
  <c r="DK91" i="15"/>
  <c r="DK11" i="19" s="1"/>
  <c r="CQ128" i="19"/>
  <c r="CR126" i="19"/>
  <c r="DG91" i="15"/>
  <c r="DG11" i="19" s="1"/>
  <c r="DJ30" i="19"/>
  <c r="DJ38" i="19" s="1"/>
  <c r="DJ39" i="19" s="1"/>
  <c r="DJ44" i="19" s="1"/>
  <c r="DJ19" i="19"/>
  <c r="DJ22" i="19" s="1"/>
  <c r="DH91" i="15"/>
  <c r="DH11" i="19" s="1"/>
  <c r="DD91" i="15"/>
  <c r="DD11" i="19" s="1"/>
  <c r="DF78" i="15"/>
  <c r="DF81" i="15" s="1"/>
  <c r="DF89" i="15"/>
  <c r="J97" i="22"/>
  <c r="O32" i="3" s="1"/>
  <c r="DB17" i="19"/>
  <c r="J96" i="17"/>
  <c r="M32" i="3" s="1"/>
  <c r="DB15" i="19"/>
  <c r="J97" i="18"/>
  <c r="K17" i="3" s="1"/>
  <c r="DB83" i="18"/>
  <c r="DE19" i="19"/>
  <c r="DE22" i="19" s="1"/>
  <c r="DE30" i="19"/>
  <c r="DE38" i="19" s="1"/>
  <c r="DE39" i="19" s="1"/>
  <c r="DE44" i="19" s="1"/>
  <c r="DL78" i="15"/>
  <c r="DL81" i="15" s="1"/>
  <c r="DL89" i="15"/>
  <c r="DI30" i="19"/>
  <c r="DI38" i="19" s="1"/>
  <c r="DI39" i="19" s="1"/>
  <c r="DI44" i="19" s="1"/>
  <c r="DB83" i="16"/>
  <c r="J97" i="16"/>
  <c r="J17" i="3" s="1"/>
  <c r="DB99" i="19"/>
  <c r="R204" i="19" s="1"/>
  <c r="R192" i="19"/>
  <c r="DC78" i="15"/>
  <c r="DC81" i="15" s="1"/>
  <c r="DC89" i="15"/>
  <c r="DB78" i="15"/>
  <c r="DB81" i="15" s="1"/>
  <c r="DB89" i="15"/>
  <c r="DB84" i="21"/>
  <c r="J98" i="21"/>
  <c r="L17" i="3" s="1"/>
  <c r="DM78" i="15"/>
  <c r="DM81" i="15" s="1"/>
  <c r="DM89" i="15"/>
  <c r="DK30" i="19"/>
  <c r="DK38" i="19" s="1"/>
  <c r="DK39" i="19" s="1"/>
  <c r="DK44" i="19" s="1"/>
  <c r="DK19" i="19"/>
  <c r="DK22" i="19" s="1"/>
  <c r="DB16" i="19"/>
  <c r="J104" i="24"/>
  <c r="N32" i="3" s="1"/>
  <c r="DF91" i="15" l="1"/>
  <c r="DF11" i="19" s="1"/>
  <c r="DL91" i="15"/>
  <c r="DL11" i="19" s="1"/>
  <c r="DL19" i="19" s="1"/>
  <c r="DL22" i="19" s="1"/>
  <c r="DF19" i="19"/>
  <c r="DF22" i="19" s="1"/>
  <c r="DF30" i="19"/>
  <c r="DF38" i="19" s="1"/>
  <c r="DF39" i="19" s="1"/>
  <c r="DF44" i="19" s="1"/>
  <c r="J113" i="21"/>
  <c r="L32" i="3" s="1"/>
  <c r="DB14" i="19"/>
  <c r="J112" i="16"/>
  <c r="J32" i="3" s="1"/>
  <c r="DB12" i="19"/>
  <c r="DB13" i="19"/>
  <c r="J112" i="18"/>
  <c r="K32" i="3" s="1"/>
  <c r="DD19" i="19"/>
  <c r="DD22" i="19" s="1"/>
  <c r="DD30" i="19"/>
  <c r="DD38" i="19" s="1"/>
  <c r="DD39" i="19" s="1"/>
  <c r="DD44" i="19" s="1"/>
  <c r="DH19" i="19"/>
  <c r="DH22" i="19" s="1"/>
  <c r="DH30" i="19"/>
  <c r="DH38" i="19" s="1"/>
  <c r="DH39" i="19" s="1"/>
  <c r="DH44" i="19" s="1"/>
  <c r="R143" i="19"/>
  <c r="DB35" i="19"/>
  <c r="R161" i="19" s="1"/>
  <c r="DB91" i="15"/>
  <c r="J104" i="15"/>
  <c r="I17" i="3" s="1"/>
  <c r="DI62" i="19"/>
  <c r="DI64" i="19"/>
  <c r="DI60" i="19"/>
  <c r="DB34" i="19"/>
  <c r="R160" i="19" s="1"/>
  <c r="R142" i="19"/>
  <c r="DJ64" i="19"/>
  <c r="DJ60" i="19"/>
  <c r="DJ62" i="19"/>
  <c r="DM91" i="15"/>
  <c r="DM11" i="19" s="1"/>
  <c r="DK60" i="19"/>
  <c r="DK62" i="19"/>
  <c r="DK64" i="19"/>
  <c r="DC91" i="15"/>
  <c r="DC11" i="19" s="1"/>
  <c r="DB36" i="19"/>
  <c r="R162" i="19" s="1"/>
  <c r="R144" i="19"/>
  <c r="DG30" i="19"/>
  <c r="DG38" i="19" s="1"/>
  <c r="DG39" i="19" s="1"/>
  <c r="DG44" i="19" s="1"/>
  <c r="DG19" i="19"/>
  <c r="DG22" i="19" s="1"/>
  <c r="CR127" i="19"/>
  <c r="DE64" i="19"/>
  <c r="DE62" i="19"/>
  <c r="DE60" i="19"/>
  <c r="DE65" i="19" s="1"/>
  <c r="DE67" i="19" s="1"/>
  <c r="DE69" i="19" s="1"/>
  <c r="DL30" i="19" l="1"/>
  <c r="DL38" i="19" s="1"/>
  <c r="DL39" i="19" s="1"/>
  <c r="DL44" i="19" s="1"/>
  <c r="DI65" i="19"/>
  <c r="DI67" i="19" s="1"/>
  <c r="DI69" i="19" s="1"/>
  <c r="DB31" i="19"/>
  <c r="R157" i="19" s="1"/>
  <c r="R139" i="19"/>
  <c r="DB33" i="19"/>
  <c r="R159" i="19" s="1"/>
  <c r="R141" i="19"/>
  <c r="DI70" i="19"/>
  <c r="DI85" i="19"/>
  <c r="DI88" i="19" s="1"/>
  <c r="DI90" i="19" s="1"/>
  <c r="DI92" i="19" s="1"/>
  <c r="DH62" i="19"/>
  <c r="DH64" i="19"/>
  <c r="DH60" i="19"/>
  <c r="DH65" i="19" s="1"/>
  <c r="DH67" i="19" s="1"/>
  <c r="DH69" i="19" s="1"/>
  <c r="DK65" i="19"/>
  <c r="DK67" i="19" s="1"/>
  <c r="DK69" i="19" s="1"/>
  <c r="CR128" i="19"/>
  <c r="CS126" i="19"/>
  <c r="DG60" i="19"/>
  <c r="DG64" i="19"/>
  <c r="DG62" i="19"/>
  <c r="DM30" i="19"/>
  <c r="DM38" i="19" s="1"/>
  <c r="DM39" i="19" s="1"/>
  <c r="DM44" i="19" s="1"/>
  <c r="DM19" i="19"/>
  <c r="DM22" i="19" s="1"/>
  <c r="DD60" i="19"/>
  <c r="DD62" i="19"/>
  <c r="DD64" i="19"/>
  <c r="DF62" i="19"/>
  <c r="DF60" i="19"/>
  <c r="DF64" i="19"/>
  <c r="DE85" i="19"/>
  <c r="DE88" i="19" s="1"/>
  <c r="DE90" i="19" s="1"/>
  <c r="DE92" i="19" s="1"/>
  <c r="DE70" i="19"/>
  <c r="DC30" i="19"/>
  <c r="DC38" i="19" s="1"/>
  <c r="DC39" i="19" s="1"/>
  <c r="DC44" i="19" s="1"/>
  <c r="DC19" i="19"/>
  <c r="DC22" i="19" s="1"/>
  <c r="DJ65" i="19"/>
  <c r="DJ67" i="19" s="1"/>
  <c r="DJ69" i="19" s="1"/>
  <c r="J119" i="15"/>
  <c r="I32" i="3" s="1"/>
  <c r="DB11" i="19"/>
  <c r="DB32" i="19"/>
  <c r="R158" i="19" s="1"/>
  <c r="R140" i="19"/>
  <c r="DL62" i="19"/>
  <c r="DL64" i="19"/>
  <c r="DL60" i="19"/>
  <c r="DD65" i="19" l="1"/>
  <c r="DD67" i="19" s="1"/>
  <c r="DD69" i="19" s="1"/>
  <c r="DH70" i="19"/>
  <c r="DH85" i="19"/>
  <c r="DH88" i="19" s="1"/>
  <c r="DH90" i="19" s="1"/>
  <c r="DH92" i="19" s="1"/>
  <c r="DB19" i="19"/>
  <c r="DB30" i="19"/>
  <c r="R138" i="19"/>
  <c r="DF65" i="19"/>
  <c r="DF67" i="19" s="1"/>
  <c r="DF69" i="19" s="1"/>
  <c r="DE98" i="19"/>
  <c r="DE100" i="19" s="1"/>
  <c r="DE53" i="26"/>
  <c r="DE52" i="26" s="1"/>
  <c r="DE69" i="26" s="1"/>
  <c r="DE38" i="26"/>
  <c r="DK85" i="19"/>
  <c r="DK88" i="19" s="1"/>
  <c r="DK90" i="19" s="1"/>
  <c r="DK92" i="19" s="1"/>
  <c r="DK70" i="19"/>
  <c r="DG65" i="19"/>
  <c r="DG67" i="19" s="1"/>
  <c r="DG69" i="19" s="1"/>
  <c r="DI53" i="26"/>
  <c r="DI52" i="26" s="1"/>
  <c r="DI69" i="26" s="1"/>
  <c r="DI98" i="19"/>
  <c r="DI100" i="19" s="1"/>
  <c r="DI38" i="26"/>
  <c r="DJ85" i="19"/>
  <c r="DJ88" i="19" s="1"/>
  <c r="DJ90" i="19" s="1"/>
  <c r="DJ92" i="19" s="1"/>
  <c r="DJ70" i="19"/>
  <c r="DL65" i="19"/>
  <c r="DL67" i="19" s="1"/>
  <c r="DL69" i="19" s="1"/>
  <c r="DC62" i="19"/>
  <c r="DC60" i="19"/>
  <c r="DC64" i="19"/>
  <c r="CS127" i="19"/>
  <c r="DM64" i="19"/>
  <c r="DM60" i="19"/>
  <c r="DM62" i="19"/>
  <c r="DD85" i="19"/>
  <c r="DD88" i="19" s="1"/>
  <c r="DD90" i="19" s="1"/>
  <c r="DD92" i="19" s="1"/>
  <c r="DD70" i="19"/>
  <c r="DM65" i="19" l="1"/>
  <c r="DM67" i="19" s="1"/>
  <c r="DM69" i="19" s="1"/>
  <c r="DJ98" i="19"/>
  <c r="DJ100" i="19" s="1"/>
  <c r="DJ53" i="26"/>
  <c r="DJ52" i="26" s="1"/>
  <c r="DJ69" i="26" s="1"/>
  <c r="DJ38" i="26"/>
  <c r="DE10" i="26"/>
  <c r="DE117" i="19"/>
  <c r="DE15" i="29"/>
  <c r="DI15" i="29"/>
  <c r="DI10" i="26"/>
  <c r="DI117" i="19"/>
  <c r="DF85" i="19"/>
  <c r="DF88" i="19" s="1"/>
  <c r="DF90" i="19" s="1"/>
  <c r="DF92" i="19" s="1"/>
  <c r="DF70" i="19"/>
  <c r="DG85" i="19"/>
  <c r="DG88" i="19" s="1"/>
  <c r="DG90" i="19" s="1"/>
  <c r="DG92" i="19" s="1"/>
  <c r="DG70" i="19"/>
  <c r="DB38" i="19"/>
  <c r="R156" i="19"/>
  <c r="DC65" i="19"/>
  <c r="DC67" i="19" s="1"/>
  <c r="DC69" i="19" s="1"/>
  <c r="DB22" i="19"/>
  <c r="R145" i="19"/>
  <c r="CS128" i="19"/>
  <c r="CT126" i="19"/>
  <c r="DD98" i="19"/>
  <c r="DD100" i="19" s="1"/>
  <c r="DD53" i="26"/>
  <c r="DD52" i="26" s="1"/>
  <c r="DD69" i="26" s="1"/>
  <c r="DD38" i="26"/>
  <c r="DK53" i="26"/>
  <c r="DK52" i="26" s="1"/>
  <c r="DK69" i="26" s="1"/>
  <c r="DK98" i="19"/>
  <c r="DK100" i="19" s="1"/>
  <c r="DK38" i="26"/>
  <c r="DH53" i="26"/>
  <c r="DH52" i="26" s="1"/>
  <c r="DH69" i="26" s="1"/>
  <c r="DH98" i="19"/>
  <c r="DH100" i="19" s="1"/>
  <c r="DH38" i="26"/>
  <c r="DM85" i="19"/>
  <c r="DM88" i="19" s="1"/>
  <c r="DM90" i="19" s="1"/>
  <c r="DM92" i="19" s="1"/>
  <c r="DM70" i="19"/>
  <c r="DL70" i="19"/>
  <c r="DL85" i="19"/>
  <c r="DL88" i="19" s="1"/>
  <c r="DL90" i="19" s="1"/>
  <c r="DL92" i="19" s="1"/>
  <c r="DC70" i="19" l="1"/>
  <c r="DC85" i="19"/>
  <c r="DC88" i="19" s="1"/>
  <c r="DC90" i="19" s="1"/>
  <c r="DC92" i="19" s="1"/>
  <c r="DI36" i="26"/>
  <c r="DI13" i="26"/>
  <c r="DD10" i="26"/>
  <c r="DD117" i="19"/>
  <c r="DD15" i="29"/>
  <c r="DB39" i="19"/>
  <c r="R163" i="19"/>
  <c r="DM53" i="26"/>
  <c r="DM52" i="26" s="1"/>
  <c r="DM69" i="26" s="1"/>
  <c r="DM98" i="19"/>
  <c r="DM100" i="19" s="1"/>
  <c r="DM38" i="26"/>
  <c r="DH15" i="29"/>
  <c r="DH117" i="19"/>
  <c r="DH10" i="26"/>
  <c r="DG53" i="26"/>
  <c r="DG52" i="26" s="1"/>
  <c r="DG69" i="26" s="1"/>
  <c r="DG98" i="19"/>
  <c r="DG100" i="19" s="1"/>
  <c r="DG38" i="26"/>
  <c r="DE36" i="26"/>
  <c r="DE13" i="26"/>
  <c r="CT127" i="19"/>
  <c r="DF53" i="26"/>
  <c r="DF52" i="26" s="1"/>
  <c r="DF69" i="26" s="1"/>
  <c r="DF98" i="19"/>
  <c r="DF100" i="19" s="1"/>
  <c r="DF38" i="26"/>
  <c r="DL98" i="19"/>
  <c r="DL100" i="19" s="1"/>
  <c r="DL53" i="26"/>
  <c r="DL52" i="26" s="1"/>
  <c r="DL69" i="26" s="1"/>
  <c r="DL38" i="26"/>
  <c r="DK10" i="26"/>
  <c r="DK15" i="29"/>
  <c r="DK117" i="19"/>
  <c r="DB64" i="19"/>
  <c r="R177" i="19" s="1"/>
  <c r="DB60" i="19"/>
  <c r="R148" i="19"/>
  <c r="DB62" i="19"/>
  <c r="R176" i="19" s="1"/>
  <c r="DJ117" i="19"/>
  <c r="DJ10" i="26"/>
  <c r="DJ15" i="29"/>
  <c r="DF15" i="29" l="1"/>
  <c r="DF117" i="19"/>
  <c r="DF10" i="26"/>
  <c r="DB44" i="19"/>
  <c r="R164" i="19"/>
  <c r="R175" i="19"/>
  <c r="DB65" i="19"/>
  <c r="R178" i="19" s="1"/>
  <c r="DH36" i="26"/>
  <c r="DH13" i="26"/>
  <c r="DK36" i="26"/>
  <c r="DK13" i="26"/>
  <c r="CT128" i="19"/>
  <c r="CU126" i="19"/>
  <c r="CU127" i="19" s="1"/>
  <c r="DD36" i="26"/>
  <c r="DD13" i="26"/>
  <c r="DG15" i="29"/>
  <c r="DG10" i="26"/>
  <c r="DG117" i="19"/>
  <c r="DJ36" i="26"/>
  <c r="DJ13" i="26"/>
  <c r="DE42" i="26"/>
  <c r="DE14" i="26"/>
  <c r="DE121" i="19"/>
  <c r="DE122" i="19" s="1"/>
  <c r="DE125" i="19" s="1"/>
  <c r="DI42" i="26"/>
  <c r="DI121" i="19"/>
  <c r="DI122" i="19" s="1"/>
  <c r="DI125" i="19" s="1"/>
  <c r="DI14" i="26"/>
  <c r="DM117" i="19"/>
  <c r="DM10" i="26"/>
  <c r="DM15" i="29"/>
  <c r="DL10" i="26"/>
  <c r="DL117" i="19"/>
  <c r="DL15" i="29"/>
  <c r="DC98" i="19"/>
  <c r="DC100" i="19" s="1"/>
  <c r="DC53" i="26"/>
  <c r="DC52" i="26" s="1"/>
  <c r="DC69" i="26" s="1"/>
  <c r="DC38" i="26"/>
  <c r="DD42" i="26" l="1"/>
  <c r="DD121" i="19"/>
  <c r="DD122" i="19" s="1"/>
  <c r="DD125" i="19" s="1"/>
  <c r="DD14" i="26"/>
  <c r="DL36" i="26"/>
  <c r="DL13" i="26"/>
  <c r="DM36" i="26"/>
  <c r="DM13" i="26"/>
  <c r="R167" i="19"/>
  <c r="DB67" i="19"/>
  <c r="DJ42" i="26"/>
  <c r="DJ121" i="19"/>
  <c r="DJ122" i="19" s="1"/>
  <c r="DJ125" i="19" s="1"/>
  <c r="DJ14" i="26"/>
  <c r="DK42" i="26"/>
  <c r="DK121" i="19"/>
  <c r="DK122" i="19" s="1"/>
  <c r="DK125" i="19" s="1"/>
  <c r="DK14" i="26"/>
  <c r="DF36" i="26"/>
  <c r="DF13" i="26"/>
  <c r="CU128" i="19"/>
  <c r="CV126" i="19"/>
  <c r="CV127" i="19" s="1"/>
  <c r="DC10" i="26"/>
  <c r="DC15" i="29"/>
  <c r="DC117" i="19"/>
  <c r="DG36" i="26"/>
  <c r="DG13" i="26"/>
  <c r="DH42" i="26"/>
  <c r="DH14" i="26"/>
  <c r="DH121" i="19"/>
  <c r="DH122" i="19" s="1"/>
  <c r="DH125" i="19" s="1"/>
  <c r="DG42" i="26" l="1"/>
  <c r="DG121" i="19"/>
  <c r="DG122" i="19" s="1"/>
  <c r="DG125" i="19" s="1"/>
  <c r="DG14" i="26"/>
  <c r="DL42" i="26"/>
  <c r="DL14" i="26"/>
  <c r="DL121" i="19"/>
  <c r="DL122" i="19" s="1"/>
  <c r="DL125" i="19" s="1"/>
  <c r="DC36" i="26"/>
  <c r="DC13" i="26"/>
  <c r="CW126" i="19"/>
  <c r="CW127" i="19" s="1"/>
  <c r="CV128" i="19"/>
  <c r="DM42" i="26"/>
  <c r="DM121" i="19"/>
  <c r="DM122" i="19" s="1"/>
  <c r="DM125" i="19" s="1"/>
  <c r="DM14" i="26"/>
  <c r="DF42" i="26"/>
  <c r="DF121" i="19"/>
  <c r="DF122" i="19" s="1"/>
  <c r="DF125" i="19" s="1"/>
  <c r="DF14" i="26"/>
  <c r="R180" i="19"/>
  <c r="I47" i="3" s="1"/>
  <c r="DB69" i="19"/>
  <c r="DC42" i="26" l="1"/>
  <c r="DC121" i="19"/>
  <c r="DC122" i="19" s="1"/>
  <c r="DC125" i="19" s="1"/>
  <c r="DC14" i="26"/>
  <c r="DB70" i="19"/>
  <c r="DB85" i="19"/>
  <c r="R182" i="19"/>
  <c r="CW128" i="19"/>
  <c r="CX126" i="19"/>
  <c r="CX127" i="19" s="1"/>
  <c r="CX128" i="19" l="1"/>
  <c r="CY126" i="19"/>
  <c r="CY127" i="19" s="1"/>
  <c r="DB88" i="19"/>
  <c r="R191" i="19"/>
  <c r="DB90" i="19"/>
  <c r="R195" i="19" s="1"/>
  <c r="R194" i="19" l="1"/>
  <c r="DB92" i="19"/>
  <c r="CZ126" i="19"/>
  <c r="CZ127" i="19" s="1"/>
  <c r="CY128" i="19"/>
  <c r="DA126" i="19" l="1"/>
  <c r="DA127" i="19" s="1"/>
  <c r="CZ128" i="19"/>
  <c r="DB98" i="19"/>
  <c r="R197" i="19"/>
  <c r="DB53" i="26"/>
  <c r="DB52" i="26" s="1"/>
  <c r="DB38" i="26"/>
  <c r="DB56" i="26" l="1"/>
  <c r="DC56" i="26" s="1"/>
  <c r="DD56" i="26" s="1"/>
  <c r="DE56" i="26" s="1"/>
  <c r="DF56" i="26" s="1"/>
  <c r="DG56" i="26" s="1"/>
  <c r="DH56" i="26" s="1"/>
  <c r="DI56" i="26" s="1"/>
  <c r="DJ56" i="26" s="1"/>
  <c r="DK56" i="26" s="1"/>
  <c r="DL56" i="26" s="1"/>
  <c r="DM56" i="26" s="1"/>
  <c r="DB69" i="26"/>
  <c r="DB70" i="26" s="1"/>
  <c r="DC70" i="26" s="1"/>
  <c r="DD70" i="26" s="1"/>
  <c r="DE70" i="26" s="1"/>
  <c r="DF70" i="26" s="1"/>
  <c r="DG70" i="26" s="1"/>
  <c r="DH70" i="26" s="1"/>
  <c r="DI70" i="26" s="1"/>
  <c r="DJ70" i="26" s="1"/>
  <c r="DK70" i="26" s="1"/>
  <c r="DL70" i="26" s="1"/>
  <c r="DM70" i="26" s="1"/>
  <c r="R76" i="26"/>
  <c r="R102" i="26"/>
  <c r="R203" i="19"/>
  <c r="DB100" i="19"/>
  <c r="DA128" i="19"/>
  <c r="DB126" i="19"/>
  <c r="DB10" i="26" l="1"/>
  <c r="DB15" i="29"/>
  <c r="R205" i="19"/>
  <c r="R75" i="26" s="1"/>
  <c r="DB117" i="19"/>
  <c r="R222" i="19" s="1"/>
  <c r="S115" i="26" s="1"/>
  <c r="R89" i="26"/>
  <c r="R91" i="26"/>
  <c r="R107" i="26" s="1"/>
  <c r="R90" i="26"/>
  <c r="R105" i="26" s="1"/>
  <c r="R93" i="26"/>
  <c r="DM16" i="29" l="1"/>
  <c r="DY17" i="29" s="1"/>
  <c r="DY23" i="29" s="1"/>
  <c r="DL16" i="29"/>
  <c r="DX17" i="29" s="1"/>
  <c r="DX23" i="29" s="1"/>
  <c r="DB16" i="29"/>
  <c r="DN17" i="29" s="1"/>
  <c r="DN23" i="29" s="1"/>
  <c r="DC16" i="29"/>
  <c r="DO17" i="29" s="1"/>
  <c r="DO23" i="29" s="1"/>
  <c r="DK16" i="29"/>
  <c r="DW17" i="29" s="1"/>
  <c r="DW23" i="29" s="1"/>
  <c r="DF16" i="29"/>
  <c r="DR17" i="29" s="1"/>
  <c r="DR23" i="29" s="1"/>
  <c r="DE16" i="29"/>
  <c r="DQ17" i="29" s="1"/>
  <c r="DQ23" i="29" s="1"/>
  <c r="DD16" i="29"/>
  <c r="DP17" i="29" s="1"/>
  <c r="DP23" i="29" s="1"/>
  <c r="DH16" i="29"/>
  <c r="DT17" i="29" s="1"/>
  <c r="DT23" i="29" s="1"/>
  <c r="DJ16" i="29"/>
  <c r="DV17" i="29" s="1"/>
  <c r="DV23" i="29" s="1"/>
  <c r="DI16" i="29"/>
  <c r="DU17" i="29" s="1"/>
  <c r="DU23" i="29" s="1"/>
  <c r="DG16" i="29"/>
  <c r="DS17" i="29" s="1"/>
  <c r="DS23" i="29" s="1"/>
  <c r="R81" i="26"/>
  <c r="R82" i="26"/>
  <c r="R104" i="26" s="1"/>
  <c r="R83" i="26"/>
  <c r="R106" i="26" s="1"/>
  <c r="DB36" i="26"/>
  <c r="DB13" i="26"/>
  <c r="DB15" i="26"/>
  <c r="DC9" i="26" s="1"/>
  <c r="DC15" i="26" s="1"/>
  <c r="DD9" i="26" s="1"/>
  <c r="DD15" i="26" s="1"/>
  <c r="DE9" i="26" s="1"/>
  <c r="DE15" i="26" s="1"/>
  <c r="DF9" i="26" s="1"/>
  <c r="DF15" i="26" s="1"/>
  <c r="DG9" i="26" s="1"/>
  <c r="DG15" i="26" s="1"/>
  <c r="DH9" i="26" s="1"/>
  <c r="DH15" i="26" s="1"/>
  <c r="DI9" i="26" s="1"/>
  <c r="DI15" i="26" s="1"/>
  <c r="DJ9" i="26" s="1"/>
  <c r="DJ15" i="26" s="1"/>
  <c r="DK9" i="26" s="1"/>
  <c r="DK15" i="26" s="1"/>
  <c r="DL9" i="26" s="1"/>
  <c r="DL15" i="26" s="1"/>
  <c r="DM9" i="26" s="1"/>
  <c r="DM15" i="26" s="1"/>
  <c r="DN9" i="26" s="1"/>
  <c r="DQ37" i="29" l="1"/>
  <c r="DQ25" i="29"/>
  <c r="DQ55" i="26" s="1"/>
  <c r="DW37" i="29"/>
  <c r="DW25" i="29"/>
  <c r="DW55" i="26" s="1"/>
  <c r="DO37" i="29"/>
  <c r="DO25" i="29"/>
  <c r="DO55" i="26" s="1"/>
  <c r="DN37" i="29"/>
  <c r="DN25" i="29"/>
  <c r="DN113" i="19"/>
  <c r="DS37" i="29"/>
  <c r="DS25" i="29"/>
  <c r="DS55" i="26" s="1"/>
  <c r="DV25" i="29"/>
  <c r="DV55" i="26" s="1"/>
  <c r="DV37" i="29"/>
  <c r="DX25" i="29"/>
  <c r="DX55" i="26" s="1"/>
  <c r="DX37" i="29"/>
  <c r="DT37" i="29"/>
  <c r="DT25" i="29"/>
  <c r="DT55" i="26" s="1"/>
  <c r="DY25" i="29"/>
  <c r="DY55" i="26" s="1"/>
  <c r="DY37" i="29"/>
  <c r="DR37" i="29"/>
  <c r="DR25" i="29"/>
  <c r="DR55" i="26" s="1"/>
  <c r="DU37" i="29"/>
  <c r="DU25" i="29"/>
  <c r="DU55" i="26" s="1"/>
  <c r="DB42" i="26"/>
  <c r="R103" i="26" s="1"/>
  <c r="DB121" i="19"/>
  <c r="DB14" i="26"/>
  <c r="DP25" i="29"/>
  <c r="DP55" i="26" s="1"/>
  <c r="DP37" i="29"/>
  <c r="DN43" i="29" l="1"/>
  <c r="DN42" i="29"/>
  <c r="DN40" i="29"/>
  <c r="DN41" i="29"/>
  <c r="DN44" i="29"/>
  <c r="DV40" i="29"/>
  <c r="DV44" i="29"/>
  <c r="DV41" i="29"/>
  <c r="DV42" i="29"/>
  <c r="DV43" i="29"/>
  <c r="DY42" i="29"/>
  <c r="DY40" i="29"/>
  <c r="DY44" i="29"/>
  <c r="DY41" i="29"/>
  <c r="DY43" i="29"/>
  <c r="DO44" i="29"/>
  <c r="DO43" i="29"/>
  <c r="DO40" i="29"/>
  <c r="DO42" i="29"/>
  <c r="DO41" i="29"/>
  <c r="DR40" i="29"/>
  <c r="DR43" i="29"/>
  <c r="DR44" i="29"/>
  <c r="DR41" i="29"/>
  <c r="DR42" i="29"/>
  <c r="DB122" i="19"/>
  <c r="R226" i="19"/>
  <c r="DS42" i="29"/>
  <c r="DS41" i="29"/>
  <c r="DS40" i="29"/>
  <c r="DS43" i="29"/>
  <c r="DS44" i="29"/>
  <c r="DW41" i="29"/>
  <c r="DW42" i="29"/>
  <c r="DW44" i="29"/>
  <c r="DW43" i="29"/>
  <c r="DW40" i="29"/>
  <c r="DP44" i="29"/>
  <c r="DP42" i="29"/>
  <c r="DP40" i="29"/>
  <c r="DP43" i="29"/>
  <c r="DP41" i="29"/>
  <c r="DT42" i="29"/>
  <c r="DT43" i="29"/>
  <c r="DT40" i="29"/>
  <c r="DT44" i="29"/>
  <c r="DT41" i="29"/>
  <c r="S218" i="19"/>
  <c r="DN114" i="19"/>
  <c r="DU41" i="29"/>
  <c r="DU40" i="29"/>
  <c r="DU42" i="29"/>
  <c r="DU44" i="29"/>
  <c r="DU43" i="29"/>
  <c r="DX40" i="29"/>
  <c r="DX44" i="29"/>
  <c r="DX42" i="29"/>
  <c r="DX43" i="29"/>
  <c r="DX41" i="29"/>
  <c r="DQ44" i="29"/>
  <c r="DQ43" i="29"/>
  <c r="DQ40" i="29"/>
  <c r="DQ42" i="29"/>
  <c r="DQ41" i="29"/>
  <c r="DX88" i="29" l="1"/>
  <c r="DX51" i="29"/>
  <c r="DP84" i="29"/>
  <c r="DP47" i="29"/>
  <c r="DS88" i="29"/>
  <c r="DS51" i="29"/>
  <c r="DR85" i="29"/>
  <c r="DR48" i="29"/>
  <c r="DO88" i="29"/>
  <c r="DO51" i="29"/>
  <c r="DV85" i="29"/>
  <c r="DV48" i="29"/>
  <c r="DQ85" i="29"/>
  <c r="DQ48" i="29"/>
  <c r="DP86" i="29"/>
  <c r="DP49" i="29"/>
  <c r="DS87" i="29"/>
  <c r="DS50" i="29"/>
  <c r="DR88" i="29"/>
  <c r="DR51" i="29"/>
  <c r="DY87" i="29"/>
  <c r="DY50" i="29"/>
  <c r="DV88" i="29"/>
  <c r="DV51" i="29"/>
  <c r="DT88" i="29"/>
  <c r="DT51" i="29"/>
  <c r="DP88" i="29"/>
  <c r="DP51" i="29"/>
  <c r="DS84" i="29"/>
  <c r="DS47" i="29"/>
  <c r="DR87" i="29"/>
  <c r="DR50" i="29"/>
  <c r="DY85" i="29"/>
  <c r="DY48" i="29"/>
  <c r="DV84" i="29"/>
  <c r="DV47" i="29"/>
  <c r="DX84" i="29"/>
  <c r="DX47" i="29"/>
  <c r="DQ87" i="29"/>
  <c r="DQ50" i="29"/>
  <c r="DT84" i="29"/>
  <c r="DT47" i="29"/>
  <c r="DW84" i="29"/>
  <c r="DW47" i="29"/>
  <c r="DS85" i="29"/>
  <c r="DS48" i="29"/>
  <c r="DR84" i="29"/>
  <c r="DR47" i="29"/>
  <c r="DY88" i="29"/>
  <c r="DY51" i="29"/>
  <c r="DN88" i="29"/>
  <c r="DN51" i="29"/>
  <c r="DT85" i="29"/>
  <c r="DT48" i="29"/>
  <c r="DU88" i="29"/>
  <c r="DU51" i="29"/>
  <c r="DQ88" i="29"/>
  <c r="DQ51" i="29"/>
  <c r="DU86" i="29"/>
  <c r="DU49" i="29"/>
  <c r="DT87" i="29"/>
  <c r="DT50" i="29"/>
  <c r="DW87" i="29"/>
  <c r="DW50" i="29"/>
  <c r="DS86" i="29"/>
  <c r="DS49" i="29"/>
  <c r="DO85" i="29"/>
  <c r="DO48" i="29"/>
  <c r="DY84" i="29"/>
  <c r="DY89" i="29" s="1"/>
  <c r="DY91" i="29" s="1"/>
  <c r="DY47" i="29"/>
  <c r="DN85" i="29"/>
  <c r="DN48" i="29"/>
  <c r="DO86" i="29"/>
  <c r="DO49" i="29"/>
  <c r="DY86" i="29"/>
  <c r="DY49" i="29"/>
  <c r="DN84" i="29"/>
  <c r="DN47" i="29"/>
  <c r="DQ86" i="29"/>
  <c r="DQ49" i="29"/>
  <c r="DU87" i="29"/>
  <c r="DU50" i="29"/>
  <c r="DU84" i="29"/>
  <c r="DU47" i="29"/>
  <c r="DW88" i="29"/>
  <c r="DW51" i="29"/>
  <c r="DX87" i="29"/>
  <c r="DX50" i="29"/>
  <c r="DU85" i="29"/>
  <c r="DU48" i="29"/>
  <c r="DP85" i="29"/>
  <c r="DP48" i="29"/>
  <c r="DW86" i="29"/>
  <c r="DW49" i="29"/>
  <c r="R227" i="19"/>
  <c r="DB125" i="19"/>
  <c r="DO84" i="29"/>
  <c r="DO47" i="29"/>
  <c r="DV87" i="29"/>
  <c r="DV50" i="29"/>
  <c r="DN86" i="29"/>
  <c r="DN49" i="29"/>
  <c r="DQ84" i="29"/>
  <c r="DQ89" i="29" s="1"/>
  <c r="DQ91" i="29" s="1"/>
  <c r="DQ47" i="29"/>
  <c r="DX85" i="29"/>
  <c r="DX48" i="29"/>
  <c r="DT86" i="29"/>
  <c r="DT49" i="29"/>
  <c r="DX86" i="29"/>
  <c r="DX49" i="29"/>
  <c r="S219" i="19"/>
  <c r="DN115" i="19"/>
  <c r="DP87" i="29"/>
  <c r="DP50" i="29"/>
  <c r="DW85" i="29"/>
  <c r="DW48" i="29"/>
  <c r="DR86" i="29"/>
  <c r="DR49" i="29"/>
  <c r="DO87" i="29"/>
  <c r="DO50" i="29"/>
  <c r="DV86" i="29"/>
  <c r="DV49" i="29"/>
  <c r="DN87" i="29"/>
  <c r="DN50" i="29"/>
  <c r="DO10" i="24" l="1"/>
  <c r="DO65" i="29"/>
  <c r="R230" i="19"/>
  <c r="DB127" i="19"/>
  <c r="DX10" i="24"/>
  <c r="DX65" i="29"/>
  <c r="DQ64" i="29"/>
  <c r="DQ10" i="17"/>
  <c r="S173" i="29"/>
  <c r="S188" i="29" s="1"/>
  <c r="DN11" i="15"/>
  <c r="DN15" i="15" s="1"/>
  <c r="DN63" i="29"/>
  <c r="DN11" i="18"/>
  <c r="DN15" i="18" s="1"/>
  <c r="DN11" i="21"/>
  <c r="DN15" i="21" s="1"/>
  <c r="DN11" i="16"/>
  <c r="DN15" i="16" s="1"/>
  <c r="DW65" i="29"/>
  <c r="DW10" i="24"/>
  <c r="DU10" i="22"/>
  <c r="DU66" i="29"/>
  <c r="DR10" i="21"/>
  <c r="DR14" i="21" s="1"/>
  <c r="DR10" i="15"/>
  <c r="DR14" i="15" s="1"/>
  <c r="DR62" i="29"/>
  <c r="DR10" i="18"/>
  <c r="DR14" i="18" s="1"/>
  <c r="DR10" i="16"/>
  <c r="DR14" i="16" s="1"/>
  <c r="DR52" i="29"/>
  <c r="DR48" i="19" s="1"/>
  <c r="DR51" i="19" s="1"/>
  <c r="DR56" i="19" s="1"/>
  <c r="DQ10" i="24"/>
  <c r="DQ65" i="29"/>
  <c r="DR65" i="29"/>
  <c r="DR10" i="24"/>
  <c r="DV66" i="29"/>
  <c r="DV10" i="22"/>
  <c r="DP10" i="17"/>
  <c r="DP64" i="29"/>
  <c r="DR63" i="29"/>
  <c r="DR11" i="21"/>
  <c r="DR15" i="21" s="1"/>
  <c r="DR11" i="15"/>
  <c r="DR15" i="15" s="1"/>
  <c r="DR11" i="18"/>
  <c r="DR15" i="18" s="1"/>
  <c r="DR11" i="16"/>
  <c r="DR15" i="16" s="1"/>
  <c r="DU157" i="29"/>
  <c r="DY157" i="29"/>
  <c r="DT157" i="29"/>
  <c r="DX157" i="29"/>
  <c r="DP157" i="29"/>
  <c r="DQ157" i="29"/>
  <c r="DW157" i="29"/>
  <c r="DS157" i="29"/>
  <c r="DO157" i="29"/>
  <c r="DN157" i="29"/>
  <c r="DV157" i="29"/>
  <c r="DR157" i="29"/>
  <c r="DR89" i="29"/>
  <c r="DR91" i="29" s="1"/>
  <c r="DQ10" i="21"/>
  <c r="DQ14" i="21" s="1"/>
  <c r="DQ10" i="16"/>
  <c r="DQ14" i="16" s="1"/>
  <c r="DQ62" i="29"/>
  <c r="DQ52" i="29"/>
  <c r="DQ48" i="19" s="1"/>
  <c r="DQ51" i="19" s="1"/>
  <c r="DQ56" i="19" s="1"/>
  <c r="DQ10" i="15"/>
  <c r="DQ14" i="15" s="1"/>
  <c r="DQ10" i="18"/>
  <c r="DQ14" i="18" s="1"/>
  <c r="DX64" i="29"/>
  <c r="DX10" i="17"/>
  <c r="S174" i="29"/>
  <c r="S189" i="29" s="1"/>
  <c r="DN10" i="17"/>
  <c r="DN64" i="29"/>
  <c r="DW64" i="29"/>
  <c r="DW10" i="17"/>
  <c r="DW10" i="22"/>
  <c r="DW66" i="29"/>
  <c r="S172" i="29"/>
  <c r="S187" i="29" s="1"/>
  <c r="DN10" i="21"/>
  <c r="DN14" i="21" s="1"/>
  <c r="DN10" i="15"/>
  <c r="DN14" i="15" s="1"/>
  <c r="DN62" i="29"/>
  <c r="DN52" i="29"/>
  <c r="DN10" i="16"/>
  <c r="DN14" i="16" s="1"/>
  <c r="DN10" i="18"/>
  <c r="DN14" i="18" s="1"/>
  <c r="DY10" i="21"/>
  <c r="DY14" i="21" s="1"/>
  <c r="DY52" i="29"/>
  <c r="DY48" i="19" s="1"/>
  <c r="DY51" i="19" s="1"/>
  <c r="DY56" i="19" s="1"/>
  <c r="DY10" i="18"/>
  <c r="DY14" i="18" s="1"/>
  <c r="DY10" i="16"/>
  <c r="DY14" i="16" s="1"/>
  <c r="DY10" i="15"/>
  <c r="DY14" i="15" s="1"/>
  <c r="DY62" i="29"/>
  <c r="DT10" i="24"/>
  <c r="DT65" i="29"/>
  <c r="DT63" i="29"/>
  <c r="DT11" i="16"/>
  <c r="DT15" i="16" s="1"/>
  <c r="DT11" i="18"/>
  <c r="DT15" i="18" s="1"/>
  <c r="DT11" i="15"/>
  <c r="DT15" i="15" s="1"/>
  <c r="DT11" i="21"/>
  <c r="DT15" i="21" s="1"/>
  <c r="DS11" i="16"/>
  <c r="DS15" i="16" s="1"/>
  <c r="DS11" i="21"/>
  <c r="DS15" i="21" s="1"/>
  <c r="DS11" i="18"/>
  <c r="DS15" i="18" s="1"/>
  <c r="DS63" i="29"/>
  <c r="DS11" i="15"/>
  <c r="DS15" i="15" s="1"/>
  <c r="DX62" i="29"/>
  <c r="DX10" i="16"/>
  <c r="DX14" i="16" s="1"/>
  <c r="DX10" i="18"/>
  <c r="DX14" i="18" s="1"/>
  <c r="DX52" i="29"/>
  <c r="DX48" i="19" s="1"/>
  <c r="DX51" i="19" s="1"/>
  <c r="DX56" i="19" s="1"/>
  <c r="DX10" i="21"/>
  <c r="DX14" i="21" s="1"/>
  <c r="DX10" i="15"/>
  <c r="DX14" i="15" s="1"/>
  <c r="DS10" i="21"/>
  <c r="DS14" i="21" s="1"/>
  <c r="DS10" i="15"/>
  <c r="DS14" i="15" s="1"/>
  <c r="DS52" i="29"/>
  <c r="DS48" i="19" s="1"/>
  <c r="DS51" i="19" s="1"/>
  <c r="DS56" i="19" s="1"/>
  <c r="DS62" i="29"/>
  <c r="DS10" i="16"/>
  <c r="DS14" i="16" s="1"/>
  <c r="DS10" i="18"/>
  <c r="DS14" i="18" s="1"/>
  <c r="DY65" i="29"/>
  <c r="DY10" i="24"/>
  <c r="DQ11" i="21"/>
  <c r="DQ15" i="21" s="1"/>
  <c r="DQ63" i="29"/>
  <c r="DQ11" i="18"/>
  <c r="DQ15" i="18" s="1"/>
  <c r="DQ11" i="16"/>
  <c r="DQ15" i="16" s="1"/>
  <c r="DQ11" i="15"/>
  <c r="DQ15" i="15" s="1"/>
  <c r="DS10" i="22"/>
  <c r="DS66" i="29"/>
  <c r="DP158" i="29"/>
  <c r="DO158" i="29"/>
  <c r="DV158" i="29"/>
  <c r="DY158" i="29"/>
  <c r="DX158" i="29"/>
  <c r="DR158" i="29"/>
  <c r="DW158" i="29"/>
  <c r="DN158" i="29"/>
  <c r="DS158" i="29"/>
  <c r="DT158" i="29"/>
  <c r="DQ158" i="29"/>
  <c r="DU158" i="29"/>
  <c r="DP156" i="29"/>
  <c r="DS156" i="29"/>
  <c r="DR156" i="29"/>
  <c r="DO156" i="29"/>
  <c r="DT156" i="29"/>
  <c r="DW156" i="29"/>
  <c r="DU156" i="29"/>
  <c r="DN156" i="29"/>
  <c r="DN89" i="29"/>
  <c r="DY156" i="29"/>
  <c r="DQ156" i="29"/>
  <c r="DV156" i="29"/>
  <c r="DX156" i="29"/>
  <c r="DX89" i="29"/>
  <c r="DX91" i="29" s="1"/>
  <c r="DS89" i="29"/>
  <c r="DS91" i="29" s="1"/>
  <c r="S175" i="29"/>
  <c r="S190" i="29" s="1"/>
  <c r="DN10" i="24"/>
  <c r="DN65" i="29"/>
  <c r="DT64" i="29"/>
  <c r="DT10" i="17"/>
  <c r="DV65" i="29"/>
  <c r="DV10" i="24"/>
  <c r="DP11" i="18"/>
  <c r="DP15" i="18" s="1"/>
  <c r="DP11" i="16"/>
  <c r="DP15" i="16" s="1"/>
  <c r="DP63" i="29"/>
  <c r="DP11" i="21"/>
  <c r="DP15" i="21" s="1"/>
  <c r="DP11" i="15"/>
  <c r="DP15" i="15" s="1"/>
  <c r="DU10" i="18"/>
  <c r="DU14" i="18" s="1"/>
  <c r="DU62" i="29"/>
  <c r="DU52" i="29"/>
  <c r="DU48" i="19" s="1"/>
  <c r="DU51" i="19" s="1"/>
  <c r="DU56" i="19" s="1"/>
  <c r="DU10" i="15"/>
  <c r="DU14" i="15" s="1"/>
  <c r="DU10" i="16"/>
  <c r="DU14" i="16" s="1"/>
  <c r="DU10" i="21"/>
  <c r="DU14" i="21" s="1"/>
  <c r="DY10" i="17"/>
  <c r="DY64" i="29"/>
  <c r="DO11" i="18"/>
  <c r="DO15" i="18" s="1"/>
  <c r="DO11" i="21"/>
  <c r="DO15" i="21" s="1"/>
  <c r="DO11" i="15"/>
  <c r="DO15" i="15" s="1"/>
  <c r="DO11" i="16"/>
  <c r="DO15" i="16" s="1"/>
  <c r="DO63" i="29"/>
  <c r="DU10" i="17"/>
  <c r="DU64" i="29"/>
  <c r="S176" i="29"/>
  <c r="S191" i="29" s="1"/>
  <c r="DN10" i="22"/>
  <c r="DN66" i="29"/>
  <c r="DW10" i="15"/>
  <c r="DW14" i="15" s="1"/>
  <c r="DW10" i="21"/>
  <c r="DW14" i="21" s="1"/>
  <c r="DW10" i="18"/>
  <c r="DW14" i="18" s="1"/>
  <c r="DW62" i="29"/>
  <c r="DW52" i="29"/>
  <c r="DW48" i="19" s="1"/>
  <c r="DW51" i="19" s="1"/>
  <c r="DW56" i="19" s="1"/>
  <c r="DW10" i="16"/>
  <c r="DW14" i="16" s="1"/>
  <c r="DV10" i="21"/>
  <c r="DV14" i="21" s="1"/>
  <c r="DV52" i="29"/>
  <c r="DV48" i="19" s="1"/>
  <c r="DV51" i="19" s="1"/>
  <c r="DV56" i="19" s="1"/>
  <c r="DV62" i="29"/>
  <c r="DV10" i="15"/>
  <c r="DV14" i="15" s="1"/>
  <c r="DV10" i="16"/>
  <c r="DV14" i="16" s="1"/>
  <c r="DV10" i="18"/>
  <c r="DV14" i="18" s="1"/>
  <c r="DP66" i="29"/>
  <c r="DP10" i="22"/>
  <c r="DR10" i="22"/>
  <c r="DR66" i="29"/>
  <c r="DV63" i="29"/>
  <c r="DV11" i="18"/>
  <c r="DV15" i="18" s="1"/>
  <c r="DV11" i="21"/>
  <c r="DV15" i="21" s="1"/>
  <c r="DV11" i="16"/>
  <c r="DV15" i="16" s="1"/>
  <c r="DV11" i="15"/>
  <c r="DV15" i="15" s="1"/>
  <c r="DP10" i="18"/>
  <c r="DP14" i="18" s="1"/>
  <c r="DP10" i="16"/>
  <c r="DP14" i="16" s="1"/>
  <c r="DP10" i="21"/>
  <c r="DP14" i="21" s="1"/>
  <c r="DP62" i="29"/>
  <c r="DP52" i="29"/>
  <c r="DP48" i="19" s="1"/>
  <c r="DP51" i="19" s="1"/>
  <c r="DP56" i="19" s="1"/>
  <c r="DP10" i="15"/>
  <c r="DP14" i="15" s="1"/>
  <c r="DU89" i="29"/>
  <c r="DU91" i="29" s="1"/>
  <c r="DN160" i="29"/>
  <c r="DU160" i="29"/>
  <c r="DT160" i="29"/>
  <c r="DO160" i="29"/>
  <c r="DQ160" i="29"/>
  <c r="DW160" i="29"/>
  <c r="DY160" i="29"/>
  <c r="DY162" i="29" s="1"/>
  <c r="DX160" i="29"/>
  <c r="DR160" i="29"/>
  <c r="DP160" i="29"/>
  <c r="DV160" i="29"/>
  <c r="DS160" i="29"/>
  <c r="DW89" i="29"/>
  <c r="DW91" i="29" s="1"/>
  <c r="DV89" i="29"/>
  <c r="DV91" i="29" s="1"/>
  <c r="DP89" i="29"/>
  <c r="DP91" i="29" s="1"/>
  <c r="DX159" i="29"/>
  <c r="DT159" i="29"/>
  <c r="DY159" i="29"/>
  <c r="DR159" i="29"/>
  <c r="DO159" i="29"/>
  <c r="DQ159" i="29"/>
  <c r="DU159" i="29"/>
  <c r="DP159" i="29"/>
  <c r="DV159" i="29"/>
  <c r="DW159" i="29"/>
  <c r="DS159" i="29"/>
  <c r="DN159" i="29"/>
  <c r="DV10" i="17"/>
  <c r="DV64" i="29"/>
  <c r="DP10" i="24"/>
  <c r="DP65" i="29"/>
  <c r="DX11" i="21"/>
  <c r="DX15" i="21" s="1"/>
  <c r="DX63" i="29"/>
  <c r="DX11" i="16"/>
  <c r="DX15" i="16" s="1"/>
  <c r="DX11" i="18"/>
  <c r="DX15" i="18" s="1"/>
  <c r="DX11" i="15"/>
  <c r="DX15" i="15" s="1"/>
  <c r="DO10" i="16"/>
  <c r="DO14" i="16" s="1"/>
  <c r="DO10" i="18"/>
  <c r="DO14" i="18" s="1"/>
  <c r="DO10" i="21"/>
  <c r="DO14" i="21" s="1"/>
  <c r="DO52" i="29"/>
  <c r="DO48" i="19" s="1"/>
  <c r="DO51" i="19" s="1"/>
  <c r="DO56" i="19" s="1"/>
  <c r="DO10" i="15"/>
  <c r="DO14" i="15" s="1"/>
  <c r="DO62" i="29"/>
  <c r="DU11" i="18"/>
  <c r="DU15" i="18" s="1"/>
  <c r="DU11" i="21"/>
  <c r="DU15" i="21" s="1"/>
  <c r="DU11" i="16"/>
  <c r="DU15" i="16" s="1"/>
  <c r="DU63" i="29"/>
  <c r="DU11" i="15"/>
  <c r="DU15" i="15" s="1"/>
  <c r="DU65" i="29"/>
  <c r="DU10" i="24"/>
  <c r="DO64" i="29"/>
  <c r="DO10" i="17"/>
  <c r="DS64" i="29"/>
  <c r="DS10" i="17"/>
  <c r="DQ66" i="29"/>
  <c r="DQ10" i="22"/>
  <c r="DY10" i="22"/>
  <c r="DY66" i="29"/>
  <c r="DT10" i="16"/>
  <c r="DT14" i="16" s="1"/>
  <c r="DT52" i="29"/>
  <c r="DT48" i="19" s="1"/>
  <c r="DT51" i="19" s="1"/>
  <c r="DT56" i="19" s="1"/>
  <c r="DT10" i="18"/>
  <c r="DT14" i="18" s="1"/>
  <c r="DT62" i="29"/>
  <c r="DT10" i="21"/>
  <c r="DT14" i="21" s="1"/>
  <c r="DT10" i="15"/>
  <c r="DT14" i="15" s="1"/>
  <c r="DY11" i="18"/>
  <c r="DY15" i="18" s="1"/>
  <c r="DY11" i="16"/>
  <c r="DY15" i="16" s="1"/>
  <c r="DY11" i="21"/>
  <c r="DY15" i="21" s="1"/>
  <c r="DY11" i="15"/>
  <c r="DY15" i="15" s="1"/>
  <c r="DY63" i="29"/>
  <c r="DT66" i="29"/>
  <c r="DT10" i="22"/>
  <c r="DS10" i="24"/>
  <c r="DS65" i="29"/>
  <c r="DO66" i="29"/>
  <c r="DO10" i="22"/>
  <c r="DX10" i="22"/>
  <c r="DX66" i="29"/>
  <c r="DN55" i="26"/>
  <c r="S220" i="19"/>
  <c r="DR64" i="29"/>
  <c r="DR10" i="17"/>
  <c r="DW11" i="18"/>
  <c r="DW15" i="18" s="1"/>
  <c r="DW11" i="21"/>
  <c r="DW15" i="21" s="1"/>
  <c r="DW63" i="29"/>
  <c r="DW11" i="16"/>
  <c r="DW15" i="16" s="1"/>
  <c r="DW11" i="15"/>
  <c r="DW15" i="15" s="1"/>
  <c r="DO89" i="29"/>
  <c r="DO91" i="29" s="1"/>
  <c r="DT89" i="29"/>
  <c r="DT91" i="29" s="1"/>
  <c r="DS162" i="29" l="1"/>
  <c r="DU162" i="29"/>
  <c r="DV162" i="29"/>
  <c r="DW58" i="16"/>
  <c r="DW29" i="16"/>
  <c r="DW32" i="16" s="1"/>
  <c r="DT57" i="18"/>
  <c r="DT28" i="18"/>
  <c r="DT31" i="18" s="1"/>
  <c r="DU29" i="21"/>
  <c r="DU32" i="21" s="1"/>
  <c r="DU58" i="21"/>
  <c r="DX59" i="15"/>
  <c r="DX29" i="15"/>
  <c r="DX32" i="15" s="1"/>
  <c r="DV43" i="17"/>
  <c r="DV45" i="17" s="1"/>
  <c r="DV20" i="17"/>
  <c r="DV22" i="17" s="1"/>
  <c r="DV28" i="17" s="1"/>
  <c r="DV59" i="17" s="1"/>
  <c r="DV60" i="17" s="1"/>
  <c r="DV62" i="17" s="1"/>
  <c r="DV67" i="17" s="1"/>
  <c r="DV15" i="19" s="1"/>
  <c r="DV34" i="19" s="1"/>
  <c r="DS54" i="26"/>
  <c r="DS86" i="19"/>
  <c r="DS99" i="19" s="1"/>
  <c r="DO162" i="29"/>
  <c r="DP28" i="21"/>
  <c r="DP31" i="21" s="1"/>
  <c r="DP57" i="21"/>
  <c r="DO29" i="21"/>
  <c r="DO32" i="21" s="1"/>
  <c r="DO58" i="21"/>
  <c r="DU67" i="29"/>
  <c r="DY20" i="24"/>
  <c r="DY22" i="24" s="1"/>
  <c r="DY28" i="24" s="1"/>
  <c r="DY67" i="24" s="1"/>
  <c r="DY68" i="24" s="1"/>
  <c r="DY70" i="24" s="1"/>
  <c r="DY75" i="24" s="1"/>
  <c r="DY16" i="19" s="1"/>
  <c r="DY35" i="19" s="1"/>
  <c r="J161" i="19" s="1"/>
  <c r="DY43" i="24"/>
  <c r="DY45" i="24" s="1"/>
  <c r="DX28" i="15"/>
  <c r="DX31" i="15" s="1"/>
  <c r="DX39" i="15" s="1"/>
  <c r="DX77" i="15" s="1"/>
  <c r="DX58" i="15"/>
  <c r="DX61" i="15" s="1"/>
  <c r="DS29" i="18"/>
  <c r="DS32" i="18" s="1"/>
  <c r="DS58" i="18"/>
  <c r="DN28" i="18"/>
  <c r="DN31" i="18" s="1"/>
  <c r="DN57" i="18"/>
  <c r="DW20" i="22"/>
  <c r="DW22" i="22" s="1"/>
  <c r="DW28" i="22" s="1"/>
  <c r="DW60" i="22" s="1"/>
  <c r="DW61" i="22" s="1"/>
  <c r="DW63" i="22" s="1"/>
  <c r="DW68" i="22" s="1"/>
  <c r="DW17" i="19" s="1"/>
  <c r="DW36" i="19" s="1"/>
  <c r="DW43" i="22"/>
  <c r="DW45" i="22" s="1"/>
  <c r="DQ28" i="18"/>
  <c r="DQ31" i="18" s="1"/>
  <c r="DQ57" i="18"/>
  <c r="DW43" i="24"/>
  <c r="DW45" i="24" s="1"/>
  <c r="DW20" i="24"/>
  <c r="DW22" i="24" s="1"/>
  <c r="DW28" i="24" s="1"/>
  <c r="DW67" i="24" s="1"/>
  <c r="DW68" i="24" s="1"/>
  <c r="DW70" i="24" s="1"/>
  <c r="DW75" i="24" s="1"/>
  <c r="DW16" i="19" s="1"/>
  <c r="DW35" i="19" s="1"/>
  <c r="DQ20" i="17"/>
  <c r="DQ22" i="17" s="1"/>
  <c r="DQ28" i="17" s="1"/>
  <c r="DQ59" i="17" s="1"/>
  <c r="DQ60" i="17" s="1"/>
  <c r="DQ62" i="17" s="1"/>
  <c r="DQ67" i="17" s="1"/>
  <c r="DQ15" i="19" s="1"/>
  <c r="DQ34" i="19" s="1"/>
  <c r="DQ43" i="17"/>
  <c r="DQ45" i="17" s="1"/>
  <c r="DU29" i="15"/>
  <c r="DU32" i="15" s="1"/>
  <c r="DU59" i="15"/>
  <c r="DY29" i="15"/>
  <c r="DY32" i="15" s="1"/>
  <c r="DY59" i="15"/>
  <c r="DO20" i="17"/>
  <c r="DO22" i="17" s="1"/>
  <c r="DO28" i="17" s="1"/>
  <c r="DO59" i="17" s="1"/>
  <c r="DO60" i="17" s="1"/>
  <c r="DO62" i="17" s="1"/>
  <c r="DO67" i="17" s="1"/>
  <c r="DO15" i="19" s="1"/>
  <c r="DO34" i="19" s="1"/>
  <c r="DO43" i="17"/>
  <c r="DO45" i="17" s="1"/>
  <c r="DU58" i="18"/>
  <c r="DU29" i="18"/>
  <c r="DU32" i="18" s="1"/>
  <c r="DX29" i="18"/>
  <c r="DX32" i="18" s="1"/>
  <c r="DX58" i="18"/>
  <c r="DV54" i="26"/>
  <c r="DV86" i="19"/>
  <c r="DV99" i="19" s="1"/>
  <c r="DT162" i="29"/>
  <c r="DP28" i="16"/>
  <c r="DP31" i="16" s="1"/>
  <c r="DP57" i="16"/>
  <c r="DR43" i="22"/>
  <c r="DR45" i="22" s="1"/>
  <c r="DR20" i="22"/>
  <c r="DR22" i="22" s="1"/>
  <c r="DR28" i="22" s="1"/>
  <c r="DR60" i="22" s="1"/>
  <c r="DR61" i="22" s="1"/>
  <c r="DR63" i="22" s="1"/>
  <c r="DR68" i="22" s="1"/>
  <c r="DR17" i="19" s="1"/>
  <c r="DR36" i="19" s="1"/>
  <c r="DV28" i="21"/>
  <c r="DV31" i="21" s="1"/>
  <c r="DV57" i="21"/>
  <c r="DN20" i="22"/>
  <c r="DN22" i="22" s="1"/>
  <c r="DN28" i="22" s="1"/>
  <c r="DN60" i="22" s="1"/>
  <c r="DN61" i="22" s="1"/>
  <c r="DN63" i="22" s="1"/>
  <c r="DN43" i="22"/>
  <c r="DN45" i="22" s="1"/>
  <c r="DO29" i="18"/>
  <c r="DO32" i="18" s="1"/>
  <c r="DO58" i="18"/>
  <c r="DU28" i="18"/>
  <c r="DU31" i="18" s="1"/>
  <c r="DU39" i="18" s="1"/>
  <c r="DU75" i="18" s="1"/>
  <c r="DU76" i="18" s="1"/>
  <c r="DU78" i="18" s="1"/>
  <c r="DU83" i="18" s="1"/>
  <c r="DU13" i="19" s="1"/>
  <c r="DU32" i="19" s="1"/>
  <c r="DU57" i="18"/>
  <c r="DU60" i="18" s="1"/>
  <c r="DT20" i="17"/>
  <c r="DT22" i="17" s="1"/>
  <c r="DT28" i="17" s="1"/>
  <c r="DT59" i="17" s="1"/>
  <c r="DT60" i="17" s="1"/>
  <c r="DT62" i="17" s="1"/>
  <c r="DT67" i="17" s="1"/>
  <c r="DT15" i="19" s="1"/>
  <c r="DT34" i="19" s="1"/>
  <c r="DT43" i="17"/>
  <c r="DT45" i="17" s="1"/>
  <c r="DX57" i="21"/>
  <c r="DX28" i="21"/>
  <c r="DX31" i="21" s="1"/>
  <c r="DS29" i="21"/>
  <c r="DS32" i="21" s="1"/>
  <c r="DS58" i="21"/>
  <c r="DT20" i="24"/>
  <c r="DT22" i="24" s="1"/>
  <c r="DT28" i="24" s="1"/>
  <c r="DT67" i="24" s="1"/>
  <c r="DT68" i="24" s="1"/>
  <c r="DT70" i="24" s="1"/>
  <c r="DT75" i="24" s="1"/>
  <c r="DT16" i="19" s="1"/>
  <c r="DT43" i="24"/>
  <c r="DT45" i="24" s="1"/>
  <c r="DN28" i="16"/>
  <c r="DN31" i="16" s="1"/>
  <c r="DN57" i="16"/>
  <c r="DW20" i="17"/>
  <c r="DW22" i="17" s="1"/>
  <c r="DW28" i="17" s="1"/>
  <c r="DW59" i="17" s="1"/>
  <c r="DW60" i="17" s="1"/>
  <c r="DW62" i="17" s="1"/>
  <c r="DW67" i="17" s="1"/>
  <c r="DW15" i="19" s="1"/>
  <c r="DW34" i="19" s="1"/>
  <c r="DW43" i="17"/>
  <c r="DW45" i="17" s="1"/>
  <c r="DQ28" i="15"/>
  <c r="DQ31" i="15" s="1"/>
  <c r="DQ58" i="15"/>
  <c r="DP20" i="17"/>
  <c r="DP22" i="17" s="1"/>
  <c r="DP28" i="17" s="1"/>
  <c r="DP59" i="17" s="1"/>
  <c r="DP60" i="17" s="1"/>
  <c r="DP62" i="17" s="1"/>
  <c r="DP67" i="17" s="1"/>
  <c r="DP15" i="19" s="1"/>
  <c r="DP34" i="19" s="1"/>
  <c r="DP43" i="17"/>
  <c r="DP45" i="17" s="1"/>
  <c r="DR57" i="16"/>
  <c r="DR28" i="16"/>
  <c r="DR31" i="16" s="1"/>
  <c r="DW29" i="21"/>
  <c r="DW32" i="21" s="1"/>
  <c r="DW58" i="21"/>
  <c r="DO43" i="22"/>
  <c r="DO45" i="22" s="1"/>
  <c r="DO20" i="22"/>
  <c r="DO22" i="22" s="1"/>
  <c r="DO28" i="22" s="1"/>
  <c r="DO60" i="22" s="1"/>
  <c r="DO61" i="22" s="1"/>
  <c r="DO63" i="22" s="1"/>
  <c r="DO68" i="22" s="1"/>
  <c r="DO17" i="19" s="1"/>
  <c r="DY29" i="21"/>
  <c r="DY32" i="21" s="1"/>
  <c r="DY58" i="21"/>
  <c r="DT28" i="16"/>
  <c r="DT31" i="16" s="1"/>
  <c r="DT57" i="16"/>
  <c r="DO67" i="29"/>
  <c r="DX58" i="16"/>
  <c r="DX29" i="16"/>
  <c r="DX32" i="16" s="1"/>
  <c r="DP162" i="29"/>
  <c r="DU86" i="19"/>
  <c r="DU99" i="19" s="1"/>
  <c r="DU54" i="26"/>
  <c r="DP57" i="18"/>
  <c r="DP28" i="18"/>
  <c r="DP31" i="18" s="1"/>
  <c r="DP20" i="22"/>
  <c r="DP22" i="22" s="1"/>
  <c r="DP28" i="22" s="1"/>
  <c r="DP60" i="22" s="1"/>
  <c r="DP61" i="22" s="1"/>
  <c r="DP63" i="22" s="1"/>
  <c r="DP68" i="22" s="1"/>
  <c r="DP17" i="19" s="1"/>
  <c r="DP36" i="19" s="1"/>
  <c r="DP43" i="22"/>
  <c r="DP45" i="22" s="1"/>
  <c r="DW28" i="16"/>
  <c r="DW31" i="16" s="1"/>
  <c r="DW39" i="16" s="1"/>
  <c r="DW75" i="16" s="1"/>
  <c r="DW76" i="16" s="1"/>
  <c r="DW78" i="16" s="1"/>
  <c r="DW83" i="16" s="1"/>
  <c r="DW12" i="19" s="1"/>
  <c r="DW31" i="19" s="1"/>
  <c r="DW57" i="16"/>
  <c r="DW60" i="16" s="1"/>
  <c r="DP59" i="15"/>
  <c r="DP29" i="15"/>
  <c r="DP32" i="15" s="1"/>
  <c r="DS20" i="22"/>
  <c r="DS22" i="22" s="1"/>
  <c r="DS28" i="22" s="1"/>
  <c r="DS60" i="22" s="1"/>
  <c r="DS61" i="22" s="1"/>
  <c r="DS63" i="22" s="1"/>
  <c r="DS68" i="22" s="1"/>
  <c r="DS17" i="19" s="1"/>
  <c r="DS43" i="22"/>
  <c r="DS45" i="22" s="1"/>
  <c r="DS28" i="18"/>
  <c r="DS31" i="18" s="1"/>
  <c r="DS39" i="18" s="1"/>
  <c r="DS75" i="18" s="1"/>
  <c r="DS76" i="18" s="1"/>
  <c r="DS78" i="18" s="1"/>
  <c r="DS83" i="18" s="1"/>
  <c r="DS13" i="19" s="1"/>
  <c r="DS32" i="19" s="1"/>
  <c r="DS57" i="18"/>
  <c r="DS60" i="18" s="1"/>
  <c r="DS58" i="16"/>
  <c r="DS29" i="16"/>
  <c r="DS32" i="16" s="1"/>
  <c r="DY67" i="29"/>
  <c r="DN48" i="19"/>
  <c r="DN51" i="19" s="1"/>
  <c r="S177" i="29"/>
  <c r="DV20" i="22"/>
  <c r="DV22" i="22" s="1"/>
  <c r="DV28" i="22" s="1"/>
  <c r="DV60" i="22" s="1"/>
  <c r="DV61" i="22" s="1"/>
  <c r="DV63" i="22" s="1"/>
  <c r="DV68" i="22" s="1"/>
  <c r="DV17" i="19" s="1"/>
  <c r="DV43" i="22"/>
  <c r="DV45" i="22" s="1"/>
  <c r="DR28" i="18"/>
  <c r="DR31" i="18" s="1"/>
  <c r="DR57" i="18"/>
  <c r="DN29" i="16"/>
  <c r="DN32" i="16" s="1"/>
  <c r="DN58" i="16"/>
  <c r="DQ43" i="22"/>
  <c r="DQ45" i="22" s="1"/>
  <c r="DQ20" i="22"/>
  <c r="DQ22" i="22" s="1"/>
  <c r="DQ28" i="22" s="1"/>
  <c r="DQ60" i="22" s="1"/>
  <c r="DQ61" i="22" s="1"/>
  <c r="DQ63" i="22" s="1"/>
  <c r="DQ68" i="22" s="1"/>
  <c r="DQ17" i="19" s="1"/>
  <c r="DW58" i="18"/>
  <c r="DW29" i="18"/>
  <c r="DW32" i="18" s="1"/>
  <c r="DY58" i="16"/>
  <c r="DY29" i="16"/>
  <c r="DY32" i="16" s="1"/>
  <c r="DU20" i="24"/>
  <c r="DU22" i="24" s="1"/>
  <c r="DU28" i="24" s="1"/>
  <c r="DU67" i="24" s="1"/>
  <c r="DU68" i="24" s="1"/>
  <c r="DU70" i="24" s="1"/>
  <c r="DU75" i="24" s="1"/>
  <c r="DU16" i="19" s="1"/>
  <c r="DU43" i="24"/>
  <c r="DU45" i="24" s="1"/>
  <c r="DO28" i="15"/>
  <c r="DO31" i="15" s="1"/>
  <c r="DO58" i="15"/>
  <c r="DR162" i="29"/>
  <c r="DN162" i="29"/>
  <c r="DV29" i="15"/>
  <c r="DV32" i="15" s="1"/>
  <c r="DV59" i="15"/>
  <c r="DY20" i="17"/>
  <c r="DY22" i="17" s="1"/>
  <c r="DY28" i="17" s="1"/>
  <c r="DY59" i="17" s="1"/>
  <c r="DY60" i="17" s="1"/>
  <c r="DY62" i="17" s="1"/>
  <c r="DY67" i="17" s="1"/>
  <c r="DY15" i="19" s="1"/>
  <c r="DY34" i="19" s="1"/>
  <c r="DY43" i="17"/>
  <c r="DY45" i="17" s="1"/>
  <c r="DP29" i="21"/>
  <c r="DP32" i="21" s="1"/>
  <c r="DP58" i="21"/>
  <c r="DQ29" i="15"/>
  <c r="DQ32" i="15" s="1"/>
  <c r="DQ59" i="15"/>
  <c r="DS28" i="16"/>
  <c r="DS31" i="16" s="1"/>
  <c r="DS57" i="16"/>
  <c r="DS60" i="16" s="1"/>
  <c r="DX57" i="18"/>
  <c r="DX60" i="18" s="1"/>
  <c r="DX28" i="18"/>
  <c r="DX31" i="18" s="1"/>
  <c r="DX39" i="18" s="1"/>
  <c r="DX75" i="18" s="1"/>
  <c r="DX76" i="18" s="1"/>
  <c r="DX78" i="18" s="1"/>
  <c r="DX83" i="18" s="1"/>
  <c r="DX13" i="19" s="1"/>
  <c r="DX32" i="19" s="1"/>
  <c r="DT58" i="21"/>
  <c r="DT29" i="21"/>
  <c r="DT32" i="21" s="1"/>
  <c r="DY58" i="15"/>
  <c r="DY61" i="15" s="1"/>
  <c r="DY28" i="15"/>
  <c r="DY31" i="15" s="1"/>
  <c r="DN67" i="29"/>
  <c r="DQ67" i="29"/>
  <c r="DR29" i="16"/>
  <c r="DR32" i="16" s="1"/>
  <c r="DR58" i="16"/>
  <c r="DR67" i="29"/>
  <c r="DN29" i="21"/>
  <c r="DN32" i="21" s="1"/>
  <c r="DN58" i="21"/>
  <c r="DX20" i="24"/>
  <c r="DX22" i="24" s="1"/>
  <c r="DX28" i="24" s="1"/>
  <c r="DX67" i="24" s="1"/>
  <c r="DX68" i="24" s="1"/>
  <c r="DX70" i="24" s="1"/>
  <c r="DX75" i="24" s="1"/>
  <c r="DX16" i="19" s="1"/>
  <c r="DX35" i="19" s="1"/>
  <c r="DX43" i="24"/>
  <c r="DX45" i="24" s="1"/>
  <c r="DT58" i="15"/>
  <c r="DT28" i="15"/>
  <c r="DT31" i="15" s="1"/>
  <c r="DX43" i="22"/>
  <c r="DX45" i="22" s="1"/>
  <c r="DX20" i="22"/>
  <c r="DX22" i="22" s="1"/>
  <c r="DX28" i="22" s="1"/>
  <c r="DX60" i="22" s="1"/>
  <c r="DX61" i="22" s="1"/>
  <c r="DX63" i="22" s="1"/>
  <c r="DX68" i="22" s="1"/>
  <c r="DX17" i="19" s="1"/>
  <c r="DX36" i="19" s="1"/>
  <c r="DR20" i="17"/>
  <c r="DR22" i="17" s="1"/>
  <c r="DR28" i="17" s="1"/>
  <c r="DR59" i="17" s="1"/>
  <c r="DR60" i="17" s="1"/>
  <c r="DR62" i="17" s="1"/>
  <c r="DR67" i="17" s="1"/>
  <c r="DR15" i="19" s="1"/>
  <c r="DR34" i="19" s="1"/>
  <c r="DR43" i="17"/>
  <c r="DR45" i="17" s="1"/>
  <c r="DY29" i="18"/>
  <c r="DY32" i="18" s="1"/>
  <c r="DY58" i="18"/>
  <c r="DY20" i="22"/>
  <c r="DY22" i="22" s="1"/>
  <c r="DY28" i="22" s="1"/>
  <c r="DY60" i="22" s="1"/>
  <c r="DY61" i="22" s="1"/>
  <c r="DY63" i="22" s="1"/>
  <c r="DY68" i="22" s="1"/>
  <c r="DY17" i="19" s="1"/>
  <c r="DY43" i="22"/>
  <c r="DY45" i="22" s="1"/>
  <c r="DX29" i="21"/>
  <c r="DX32" i="21" s="1"/>
  <c r="DX58" i="21"/>
  <c r="DX162" i="29"/>
  <c r="DV29" i="16"/>
  <c r="DV32" i="16" s="1"/>
  <c r="DV58" i="16"/>
  <c r="DV57" i="18"/>
  <c r="DV28" i="18"/>
  <c r="DV31" i="18" s="1"/>
  <c r="DW67" i="29"/>
  <c r="DU20" i="17"/>
  <c r="DU22" i="17" s="1"/>
  <c r="DU28" i="17" s="1"/>
  <c r="DU59" i="17" s="1"/>
  <c r="DU60" i="17" s="1"/>
  <c r="DU62" i="17" s="1"/>
  <c r="DU67" i="17" s="1"/>
  <c r="DU15" i="19" s="1"/>
  <c r="DU34" i="19" s="1"/>
  <c r="DU43" i="17"/>
  <c r="DU45" i="17" s="1"/>
  <c r="DU28" i="21"/>
  <c r="DU31" i="21" s="1"/>
  <c r="DU57" i="21"/>
  <c r="DU60" i="21" s="1"/>
  <c r="DN43" i="24"/>
  <c r="DN45" i="24" s="1"/>
  <c r="DN20" i="24"/>
  <c r="DN22" i="24" s="1"/>
  <c r="DN28" i="24" s="1"/>
  <c r="DN67" i="24" s="1"/>
  <c r="DN68" i="24" s="1"/>
  <c r="DN70" i="24" s="1"/>
  <c r="CW93" i="29"/>
  <c r="AN93" i="29"/>
  <c r="O93" i="29"/>
  <c r="BX93" i="29"/>
  <c r="CI93" i="29"/>
  <c r="CT93" i="29"/>
  <c r="J93" i="29"/>
  <c r="U93" i="29"/>
  <c r="AE93" i="29"/>
  <c r="DX93" i="29"/>
  <c r="AH93" i="29"/>
  <c r="AG93" i="29"/>
  <c r="DW93" i="29"/>
  <c r="P93" i="29"/>
  <c r="AJ93" i="29"/>
  <c r="AU93" i="29"/>
  <c r="DJ93" i="29"/>
  <c r="DO93" i="29"/>
  <c r="DF93" i="29"/>
  <c r="BF93" i="29"/>
  <c r="AC93" i="29"/>
  <c r="BW93" i="29"/>
  <c r="BA93" i="29"/>
  <c r="AW93" i="29"/>
  <c r="AO93" i="29"/>
  <c r="BT93" i="29"/>
  <c r="AP93" i="29"/>
  <c r="DA93" i="29"/>
  <c r="BR93" i="29"/>
  <c r="BJ93" i="29"/>
  <c r="BB93" i="29"/>
  <c r="AQ93" i="29"/>
  <c r="AM93" i="29"/>
  <c r="CO93" i="29"/>
  <c r="BG93" i="29"/>
  <c r="DC93" i="29"/>
  <c r="AT93" i="29"/>
  <c r="CE93" i="29"/>
  <c r="AD93" i="29"/>
  <c r="CD93" i="29"/>
  <c r="CY93" i="29"/>
  <c r="BE93" i="29"/>
  <c r="DE93" i="29"/>
  <c r="AB93" i="29"/>
  <c r="CX93" i="29"/>
  <c r="BM93" i="29"/>
  <c r="DD93" i="29"/>
  <c r="CZ93" i="29"/>
  <c r="K93" i="29"/>
  <c r="DI93" i="29"/>
  <c r="W93" i="29"/>
  <c r="CP93" i="29"/>
  <c r="BI93" i="29"/>
  <c r="Y93" i="29"/>
  <c r="CS93" i="29"/>
  <c r="AL93" i="29"/>
  <c r="R93" i="29"/>
  <c r="CC93" i="29"/>
  <c r="BO93" i="29"/>
  <c r="Q93" i="29"/>
  <c r="CH93" i="29"/>
  <c r="DM93" i="29"/>
  <c r="L93" i="29"/>
  <c r="CB93" i="29"/>
  <c r="AA93" i="29"/>
  <c r="CM93" i="29"/>
  <c r="AI93" i="29"/>
  <c r="AV93" i="29"/>
  <c r="V93" i="29"/>
  <c r="DL93" i="29"/>
  <c r="DS93" i="29"/>
  <c r="AY93" i="29"/>
  <c r="CR93" i="29"/>
  <c r="CF93" i="29"/>
  <c r="AZ93" i="29"/>
  <c r="BN93" i="29"/>
  <c r="CK93" i="29"/>
  <c r="M93" i="29"/>
  <c r="CN93" i="29"/>
  <c r="CJ93" i="29"/>
  <c r="AR93" i="29"/>
  <c r="DV93" i="29"/>
  <c r="CV93" i="29"/>
  <c r="BQ93" i="29"/>
  <c r="AK93" i="29"/>
  <c r="DH93" i="29"/>
  <c r="AF93" i="29"/>
  <c r="BU93" i="29"/>
  <c r="BD93" i="29"/>
  <c r="T93" i="29"/>
  <c r="BK93" i="29"/>
  <c r="N93" i="29"/>
  <c r="BL93" i="29"/>
  <c r="DQ93" i="29"/>
  <c r="DT93" i="29"/>
  <c r="CA93" i="29"/>
  <c r="BC93" i="29"/>
  <c r="DN93" i="29"/>
  <c r="S93" i="29"/>
  <c r="BS93" i="29"/>
  <c r="BV93" i="29"/>
  <c r="DB93" i="29"/>
  <c r="DP93" i="29"/>
  <c r="DY93" i="29"/>
  <c r="BP93" i="29"/>
  <c r="AX93" i="29"/>
  <c r="CG93" i="29"/>
  <c r="CQ93" i="29"/>
  <c r="BY93" i="29"/>
  <c r="DR93" i="29"/>
  <c r="CL93" i="29"/>
  <c r="Z93" i="29"/>
  <c r="DU93" i="29"/>
  <c r="BH93" i="29"/>
  <c r="X93" i="29"/>
  <c r="AS93" i="29"/>
  <c r="BZ93" i="29"/>
  <c r="DG93" i="29"/>
  <c r="DK93" i="29"/>
  <c r="CU93" i="29"/>
  <c r="DN91" i="29"/>
  <c r="DQ29" i="16"/>
  <c r="DQ32" i="16" s="1"/>
  <c r="DQ58" i="16"/>
  <c r="DS67" i="29"/>
  <c r="DX57" i="16"/>
  <c r="DX60" i="16" s="1"/>
  <c r="DX28" i="16"/>
  <c r="DX31" i="16" s="1"/>
  <c r="DX39" i="16" s="1"/>
  <c r="DX75" i="16" s="1"/>
  <c r="DX76" i="16" s="1"/>
  <c r="DX78" i="16" s="1"/>
  <c r="DX83" i="16" s="1"/>
  <c r="DX12" i="19" s="1"/>
  <c r="DX31" i="19" s="1"/>
  <c r="DT29" i="15"/>
  <c r="DT32" i="15" s="1"/>
  <c r="DT59" i="15"/>
  <c r="DY28" i="16"/>
  <c r="DY31" i="16" s="1"/>
  <c r="DY39" i="16" s="1"/>
  <c r="DY75" i="16" s="1"/>
  <c r="DY76" i="16" s="1"/>
  <c r="DY78" i="16" s="1"/>
  <c r="DY83" i="16" s="1"/>
  <c r="DY12" i="19" s="1"/>
  <c r="DY31" i="19" s="1"/>
  <c r="DY57" i="16"/>
  <c r="DY60" i="16" s="1"/>
  <c r="DN28" i="15"/>
  <c r="DN31" i="15" s="1"/>
  <c r="DN58" i="15"/>
  <c r="DN20" i="17"/>
  <c r="DN22" i="17" s="1"/>
  <c r="DN28" i="17" s="1"/>
  <c r="DN59" i="17" s="1"/>
  <c r="DN60" i="17" s="1"/>
  <c r="DN62" i="17" s="1"/>
  <c r="DN43" i="17"/>
  <c r="DN45" i="17" s="1"/>
  <c r="DQ28" i="16"/>
  <c r="DQ31" i="16" s="1"/>
  <c r="DQ39" i="16" s="1"/>
  <c r="DQ75" i="16" s="1"/>
  <c r="DQ76" i="16" s="1"/>
  <c r="DQ78" i="16" s="1"/>
  <c r="DQ83" i="16" s="1"/>
  <c r="DQ12" i="19" s="1"/>
  <c r="DQ31" i="19" s="1"/>
  <c r="DQ57" i="16"/>
  <c r="DR58" i="18"/>
  <c r="DR29" i="18"/>
  <c r="DR32" i="18" s="1"/>
  <c r="DR20" i="24"/>
  <c r="DR22" i="24" s="1"/>
  <c r="DR28" i="24" s="1"/>
  <c r="DR67" i="24" s="1"/>
  <c r="DR68" i="24" s="1"/>
  <c r="DR70" i="24" s="1"/>
  <c r="DR75" i="24" s="1"/>
  <c r="DR16" i="19" s="1"/>
  <c r="DR43" i="24"/>
  <c r="DR45" i="24" s="1"/>
  <c r="DR58" i="15"/>
  <c r="DR28" i="15"/>
  <c r="DR31" i="15" s="1"/>
  <c r="DN29" i="18"/>
  <c r="DN32" i="18" s="1"/>
  <c r="DN58" i="18"/>
  <c r="DB128" i="19"/>
  <c r="DC126" i="19"/>
  <c r="DO28" i="21"/>
  <c r="DO31" i="21" s="1"/>
  <c r="DO39" i="21" s="1"/>
  <c r="DO76" i="21" s="1"/>
  <c r="DO77" i="21" s="1"/>
  <c r="DO79" i="21" s="1"/>
  <c r="DO84" i="21" s="1"/>
  <c r="DO14" i="19" s="1"/>
  <c r="DO33" i="19" s="1"/>
  <c r="DO57" i="21"/>
  <c r="DO60" i="21" s="1"/>
  <c r="DY86" i="19"/>
  <c r="DY99" i="19" s="1"/>
  <c r="DY54" i="26"/>
  <c r="DP28" i="15"/>
  <c r="DP31" i="15" s="1"/>
  <c r="DP39" i="15" s="1"/>
  <c r="DP77" i="15" s="1"/>
  <c r="DP58" i="15"/>
  <c r="DP61" i="15" s="1"/>
  <c r="DV29" i="21"/>
  <c r="DV32" i="21" s="1"/>
  <c r="DV58" i="21"/>
  <c r="DV28" i="16"/>
  <c r="DV31" i="16" s="1"/>
  <c r="DV57" i="16"/>
  <c r="DV60" i="16" s="1"/>
  <c r="DW28" i="18"/>
  <c r="DW31" i="18" s="1"/>
  <c r="DW39" i="18" s="1"/>
  <c r="DW75" i="18" s="1"/>
  <c r="DW76" i="18" s="1"/>
  <c r="DW78" i="18" s="1"/>
  <c r="DW83" i="18" s="1"/>
  <c r="DW13" i="19" s="1"/>
  <c r="DW32" i="19" s="1"/>
  <c r="DW57" i="18"/>
  <c r="DW60" i="18" s="1"/>
  <c r="DU28" i="16"/>
  <c r="DU31" i="16" s="1"/>
  <c r="DU57" i="16"/>
  <c r="DP29" i="16"/>
  <c r="DP32" i="16" s="1"/>
  <c r="DP58" i="16"/>
  <c r="DQ29" i="18"/>
  <c r="DQ32" i="18" s="1"/>
  <c r="DQ58" i="18"/>
  <c r="DX67" i="29"/>
  <c r="DT29" i="18"/>
  <c r="DT32" i="18" s="1"/>
  <c r="DT58" i="18"/>
  <c r="DY28" i="18"/>
  <c r="DY31" i="18" s="1"/>
  <c r="DY39" i="18" s="1"/>
  <c r="DY75" i="18" s="1"/>
  <c r="DY76" i="18" s="1"/>
  <c r="DY78" i="18" s="1"/>
  <c r="DY83" i="18" s="1"/>
  <c r="DY13" i="19" s="1"/>
  <c r="DY32" i="19" s="1"/>
  <c r="DY57" i="18"/>
  <c r="DY60" i="18" s="1"/>
  <c r="DN28" i="21"/>
  <c r="DN31" i="21" s="1"/>
  <c r="DN39" i="21" s="1"/>
  <c r="DN76" i="21" s="1"/>
  <c r="DN77" i="21" s="1"/>
  <c r="DN79" i="21" s="1"/>
  <c r="DN57" i="21"/>
  <c r="DQ28" i="21"/>
  <c r="DQ31" i="21" s="1"/>
  <c r="DQ57" i="21"/>
  <c r="DR59" i="15"/>
  <c r="DR29" i="15"/>
  <c r="DR32" i="15" s="1"/>
  <c r="DR28" i="21"/>
  <c r="DR31" i="21" s="1"/>
  <c r="DR57" i="21"/>
  <c r="DT20" i="22"/>
  <c r="DT22" i="22" s="1"/>
  <c r="DT28" i="22" s="1"/>
  <c r="DT60" i="22" s="1"/>
  <c r="DT61" i="22" s="1"/>
  <c r="DT63" i="22" s="1"/>
  <c r="DT68" i="22" s="1"/>
  <c r="DT17" i="19" s="1"/>
  <c r="DT43" i="22"/>
  <c r="DT45" i="22" s="1"/>
  <c r="DT28" i="21"/>
  <c r="DT31" i="21" s="1"/>
  <c r="DT39" i="21" s="1"/>
  <c r="DT76" i="21" s="1"/>
  <c r="DT77" i="21" s="1"/>
  <c r="DT79" i="21" s="1"/>
  <c r="DT84" i="21" s="1"/>
  <c r="DT14" i="19" s="1"/>
  <c r="DT33" i="19" s="1"/>
  <c r="DT57" i="21"/>
  <c r="DT60" i="21" s="1"/>
  <c r="DO28" i="18"/>
  <c r="DO31" i="18" s="1"/>
  <c r="DO39" i="18" s="1"/>
  <c r="DO75" i="18" s="1"/>
  <c r="DO76" i="18" s="1"/>
  <c r="DO78" i="18" s="1"/>
  <c r="DO83" i="18" s="1"/>
  <c r="DO13" i="19" s="1"/>
  <c r="DO32" i="19" s="1"/>
  <c r="DO57" i="18"/>
  <c r="DO60" i="18" s="1"/>
  <c r="DP20" i="24"/>
  <c r="DP22" i="24" s="1"/>
  <c r="DP28" i="24" s="1"/>
  <c r="DP67" i="24" s="1"/>
  <c r="DP68" i="24" s="1"/>
  <c r="DP70" i="24" s="1"/>
  <c r="DP75" i="24" s="1"/>
  <c r="DP16" i="19" s="1"/>
  <c r="DP43" i="24"/>
  <c r="DP45" i="24" s="1"/>
  <c r="DW162" i="29"/>
  <c r="DV29" i="18"/>
  <c r="DV32" i="18" s="1"/>
  <c r="DV58" i="18"/>
  <c r="DV28" i="15"/>
  <c r="DV31" i="15" s="1"/>
  <c r="DV39" i="15" s="1"/>
  <c r="DV77" i="15" s="1"/>
  <c r="DV58" i="15"/>
  <c r="DV61" i="15" s="1"/>
  <c r="DW28" i="21"/>
  <c r="DW31" i="21" s="1"/>
  <c r="DW39" i="21" s="1"/>
  <c r="DW76" i="21" s="1"/>
  <c r="DW77" i="21" s="1"/>
  <c r="DW79" i="21" s="1"/>
  <c r="DW84" i="21" s="1"/>
  <c r="DW14" i="19" s="1"/>
  <c r="DW33" i="19" s="1"/>
  <c r="DW57" i="21"/>
  <c r="DW60" i="21" s="1"/>
  <c r="DO29" i="16"/>
  <c r="DO32" i="16" s="1"/>
  <c r="DO58" i="16"/>
  <c r="DU28" i="15"/>
  <c r="DU31" i="15" s="1"/>
  <c r="DU39" i="15" s="1"/>
  <c r="DU77" i="15" s="1"/>
  <c r="DU58" i="15"/>
  <c r="DU61" i="15" s="1"/>
  <c r="DP29" i="18"/>
  <c r="DP32" i="18" s="1"/>
  <c r="DP58" i="18"/>
  <c r="DS28" i="15"/>
  <c r="DS31" i="15" s="1"/>
  <c r="DS58" i="15"/>
  <c r="DS29" i="15"/>
  <c r="DS32" i="15" s="1"/>
  <c r="DS59" i="15"/>
  <c r="DT58" i="16"/>
  <c r="DT29" i="16"/>
  <c r="DT32" i="16" s="1"/>
  <c r="DX20" i="17"/>
  <c r="DX22" i="17" s="1"/>
  <c r="DX28" i="17" s="1"/>
  <c r="DX59" i="17" s="1"/>
  <c r="DX60" i="17" s="1"/>
  <c r="DX62" i="17" s="1"/>
  <c r="DX67" i="17" s="1"/>
  <c r="DX15" i="19" s="1"/>
  <c r="DX34" i="19" s="1"/>
  <c r="DX43" i="17"/>
  <c r="DX45" i="17" s="1"/>
  <c r="DR29" i="21"/>
  <c r="DR32" i="21" s="1"/>
  <c r="DR58" i="21"/>
  <c r="DN29" i="15"/>
  <c r="DN32" i="15" s="1"/>
  <c r="DN59" i="15"/>
  <c r="DS20" i="24"/>
  <c r="DS22" i="24" s="1"/>
  <c r="DS28" i="24" s="1"/>
  <c r="DS67" i="24" s="1"/>
  <c r="DS68" i="24" s="1"/>
  <c r="DS70" i="24" s="1"/>
  <c r="DS75" i="24" s="1"/>
  <c r="DS16" i="19" s="1"/>
  <c r="DS43" i="24"/>
  <c r="DS45" i="24" s="1"/>
  <c r="DW29" i="15"/>
  <c r="DW32" i="15" s="1"/>
  <c r="DW59" i="15"/>
  <c r="DT67" i="29"/>
  <c r="DS43" i="17"/>
  <c r="DS45" i="17" s="1"/>
  <c r="DS20" i="17"/>
  <c r="DS22" i="17" s="1"/>
  <c r="DS28" i="17" s="1"/>
  <c r="DS59" i="17" s="1"/>
  <c r="DS60" i="17" s="1"/>
  <c r="DS62" i="17" s="1"/>
  <c r="DS67" i="17" s="1"/>
  <c r="DS15" i="19" s="1"/>
  <c r="DS34" i="19" s="1"/>
  <c r="DU58" i="16"/>
  <c r="DU29" i="16"/>
  <c r="DU32" i="16" s="1"/>
  <c r="DO28" i="16"/>
  <c r="DO31" i="16" s="1"/>
  <c r="DO39" i="16" s="1"/>
  <c r="DO75" i="16" s="1"/>
  <c r="DO76" i="16" s="1"/>
  <c r="DO78" i="16" s="1"/>
  <c r="DO83" i="16" s="1"/>
  <c r="DO12" i="19" s="1"/>
  <c r="DO31" i="19" s="1"/>
  <c r="DO57" i="16"/>
  <c r="DQ162" i="29"/>
  <c r="DP67" i="29"/>
  <c r="DV67" i="29"/>
  <c r="DW28" i="15"/>
  <c r="DW31" i="15" s="1"/>
  <c r="DW58" i="15"/>
  <c r="DO59" i="15"/>
  <c r="DO29" i="15"/>
  <c r="DO32" i="15" s="1"/>
  <c r="DV20" i="24"/>
  <c r="DV22" i="24" s="1"/>
  <c r="DV28" i="24" s="1"/>
  <c r="DV67" i="24" s="1"/>
  <c r="DV68" i="24" s="1"/>
  <c r="DV70" i="24" s="1"/>
  <c r="DV75" i="24" s="1"/>
  <c r="DV16" i="19" s="1"/>
  <c r="DV43" i="24"/>
  <c r="DV45" i="24" s="1"/>
  <c r="DQ29" i="21"/>
  <c r="DQ32" i="21" s="1"/>
  <c r="DQ58" i="21"/>
  <c r="DS28" i="21"/>
  <c r="DS31" i="21" s="1"/>
  <c r="DS39" i="21" s="1"/>
  <c r="DS76" i="21" s="1"/>
  <c r="DS77" i="21" s="1"/>
  <c r="DS79" i="21" s="1"/>
  <c r="DS84" i="21" s="1"/>
  <c r="DS14" i="19" s="1"/>
  <c r="DS33" i="19" s="1"/>
  <c r="DS57" i="21"/>
  <c r="DS60" i="21" s="1"/>
  <c r="DY28" i="21"/>
  <c r="DY31" i="21" s="1"/>
  <c r="DY39" i="21" s="1"/>
  <c r="DY76" i="21" s="1"/>
  <c r="DY77" i="21" s="1"/>
  <c r="DY79" i="21" s="1"/>
  <c r="DY84" i="21" s="1"/>
  <c r="DY14" i="19" s="1"/>
  <c r="DY33" i="19" s="1"/>
  <c r="DY57" i="21"/>
  <c r="DY60" i="21" s="1"/>
  <c r="DQ43" i="24"/>
  <c r="DQ45" i="24" s="1"/>
  <c r="DQ20" i="24"/>
  <c r="DQ22" i="24" s="1"/>
  <c r="DQ28" i="24" s="1"/>
  <c r="DQ67" i="24" s="1"/>
  <c r="DQ68" i="24" s="1"/>
  <c r="DQ70" i="24" s="1"/>
  <c r="DQ75" i="24" s="1"/>
  <c r="DQ16" i="19" s="1"/>
  <c r="DU20" i="22"/>
  <c r="DU22" i="22" s="1"/>
  <c r="DU28" i="22" s="1"/>
  <c r="DU60" i="22" s="1"/>
  <c r="DU61" i="22" s="1"/>
  <c r="DU63" i="22" s="1"/>
  <c r="DU68" i="22" s="1"/>
  <c r="DU17" i="19" s="1"/>
  <c r="DU43" i="22"/>
  <c r="DU45" i="22" s="1"/>
  <c r="S192" i="29"/>
  <c r="I62" i="3" s="1"/>
  <c r="DO20" i="24"/>
  <c r="DO22" i="24" s="1"/>
  <c r="DO28" i="24" s="1"/>
  <c r="DO67" i="24" s="1"/>
  <c r="DO68" i="24" s="1"/>
  <c r="DO70" i="24" s="1"/>
  <c r="DO75" i="24" s="1"/>
  <c r="DO16" i="19" s="1"/>
  <c r="DO43" i="24"/>
  <c r="DO45" i="24" s="1"/>
  <c r="DS39" i="15" l="1"/>
  <c r="DS77" i="15" s="1"/>
  <c r="DU39" i="21"/>
  <c r="DU76" i="21" s="1"/>
  <c r="DU77" i="21" s="1"/>
  <c r="DU79" i="21" s="1"/>
  <c r="DU84" i="21" s="1"/>
  <c r="DU14" i="19" s="1"/>
  <c r="DU33" i="19" s="1"/>
  <c r="DS36" i="19"/>
  <c r="DN60" i="21"/>
  <c r="DV39" i="16"/>
  <c r="DV75" i="16" s="1"/>
  <c r="DV76" i="16" s="1"/>
  <c r="DV78" i="16" s="1"/>
  <c r="DV83" i="16" s="1"/>
  <c r="DV12" i="19" s="1"/>
  <c r="DV31" i="19" s="1"/>
  <c r="DS35" i="19"/>
  <c r="DY39" i="15"/>
  <c r="DY77" i="15" s="1"/>
  <c r="DY78" i="15" s="1"/>
  <c r="DY81" i="15" s="1"/>
  <c r="DW61" i="15"/>
  <c r="DP35" i="19"/>
  <c r="DO35" i="19"/>
  <c r="DR39" i="21"/>
  <c r="DR76" i="21" s="1"/>
  <c r="DR77" i="21" s="1"/>
  <c r="DR79" i="21" s="1"/>
  <c r="DR84" i="21" s="1"/>
  <c r="DR14" i="19" s="1"/>
  <c r="DR33" i="19" s="1"/>
  <c r="DS39" i="16"/>
  <c r="DS75" i="16" s="1"/>
  <c r="DS76" i="16" s="1"/>
  <c r="DS78" i="16" s="1"/>
  <c r="DS83" i="16" s="1"/>
  <c r="DS12" i="19" s="1"/>
  <c r="DS31" i="19" s="1"/>
  <c r="DQ35" i="19"/>
  <c r="DT36" i="19"/>
  <c r="DY36" i="19"/>
  <c r="DV39" i="18"/>
  <c r="DV75" i="18" s="1"/>
  <c r="DV76" i="18" s="1"/>
  <c r="DV78" i="18" s="1"/>
  <c r="DV83" i="18" s="1"/>
  <c r="DV13" i="19" s="1"/>
  <c r="DV32" i="19" s="1"/>
  <c r="DT61" i="15"/>
  <c r="DR60" i="18"/>
  <c r="DQ39" i="15"/>
  <c r="DQ77" i="15" s="1"/>
  <c r="DP39" i="16"/>
  <c r="DP75" i="16" s="1"/>
  <c r="DP76" i="16" s="1"/>
  <c r="DP78" i="16" s="1"/>
  <c r="DP83" i="16" s="1"/>
  <c r="DP12" i="19" s="1"/>
  <c r="DP31" i="19" s="1"/>
  <c r="DS61" i="15"/>
  <c r="DU60" i="16"/>
  <c r="DU36" i="19"/>
  <c r="DS89" i="15"/>
  <c r="DS78" i="15"/>
  <c r="DS81" i="15" s="1"/>
  <c r="DU39" i="16"/>
  <c r="DU75" i="16" s="1"/>
  <c r="DU76" i="16" s="1"/>
  <c r="DU78" i="16" s="1"/>
  <c r="DU83" i="16" s="1"/>
  <c r="DU12" i="19" s="1"/>
  <c r="DU31" i="19" s="1"/>
  <c r="DP78" i="15"/>
  <c r="DP81" i="15" s="1"/>
  <c r="DP89" i="15"/>
  <c r="DQ60" i="16"/>
  <c r="DN75" i="24"/>
  <c r="J90" i="24"/>
  <c r="N18" i="3" s="1"/>
  <c r="N20" i="3" s="1"/>
  <c r="DV60" i="18"/>
  <c r="DR39" i="18"/>
  <c r="DR75" i="18" s="1"/>
  <c r="DR76" i="18" s="1"/>
  <c r="DR78" i="18" s="1"/>
  <c r="DR83" i="18" s="1"/>
  <c r="DR13" i="19" s="1"/>
  <c r="DR32" i="19" s="1"/>
  <c r="DX39" i="21"/>
  <c r="DX76" i="21" s="1"/>
  <c r="DX77" i="21" s="1"/>
  <c r="DX79" i="21" s="1"/>
  <c r="DX84" i="21" s="1"/>
  <c r="DX14" i="19" s="1"/>
  <c r="DX33" i="19" s="1"/>
  <c r="DT54" i="26"/>
  <c r="DT86" i="19"/>
  <c r="DT99" i="19" s="1"/>
  <c r="DP60" i="21"/>
  <c r="DQ86" i="19"/>
  <c r="DQ99" i="19" s="1"/>
  <c r="DQ54" i="26"/>
  <c r="DY89" i="15"/>
  <c r="DN86" i="19"/>
  <c r="DN54" i="26"/>
  <c r="DN163" i="29"/>
  <c r="DO163" i="29" s="1"/>
  <c r="DP163" i="29" s="1"/>
  <c r="DQ163" i="29" s="1"/>
  <c r="DR163" i="29" s="1"/>
  <c r="DS163" i="29" s="1"/>
  <c r="DT163" i="29" s="1"/>
  <c r="DU163" i="29" s="1"/>
  <c r="DV163" i="29" s="1"/>
  <c r="DW163" i="29" s="1"/>
  <c r="DX163" i="29" s="1"/>
  <c r="DY163" i="29" s="1"/>
  <c r="J165" i="29" s="1"/>
  <c r="K165" i="29" s="1"/>
  <c r="L165" i="29" s="1"/>
  <c r="M165" i="29" s="1"/>
  <c r="N165" i="29" s="1"/>
  <c r="O165" i="29" s="1"/>
  <c r="P165" i="29" s="1"/>
  <c r="Q165" i="29" s="1"/>
  <c r="R165" i="29" s="1"/>
  <c r="S165" i="29" s="1"/>
  <c r="T165" i="29" s="1"/>
  <c r="U165" i="29" s="1"/>
  <c r="V165" i="29" s="1"/>
  <c r="W165" i="29" s="1"/>
  <c r="X165" i="29" s="1"/>
  <c r="Y165" i="29" s="1"/>
  <c r="Z165" i="29" s="1"/>
  <c r="AA165" i="29" s="1"/>
  <c r="AB165" i="29" s="1"/>
  <c r="AC165" i="29" s="1"/>
  <c r="AD165" i="29" s="1"/>
  <c r="AE165" i="29" s="1"/>
  <c r="AF165" i="29" s="1"/>
  <c r="AG165" i="29" s="1"/>
  <c r="AH165" i="29" s="1"/>
  <c r="AI165" i="29" s="1"/>
  <c r="AJ165" i="29" s="1"/>
  <c r="AK165" i="29" s="1"/>
  <c r="AL165" i="29" s="1"/>
  <c r="AM165" i="29" s="1"/>
  <c r="AN165" i="29" s="1"/>
  <c r="AO165" i="29" s="1"/>
  <c r="AP165" i="29" s="1"/>
  <c r="AQ165" i="29" s="1"/>
  <c r="AR165" i="29" s="1"/>
  <c r="AS165" i="29" s="1"/>
  <c r="AT165" i="29" s="1"/>
  <c r="AU165" i="29" s="1"/>
  <c r="AV165" i="29" s="1"/>
  <c r="AW165" i="29" s="1"/>
  <c r="AX165" i="29" s="1"/>
  <c r="AY165" i="29" s="1"/>
  <c r="AZ165" i="29" s="1"/>
  <c r="BA165" i="29" s="1"/>
  <c r="BB165" i="29" s="1"/>
  <c r="BC165" i="29" s="1"/>
  <c r="BD165" i="29" s="1"/>
  <c r="BE165" i="29" s="1"/>
  <c r="BF165" i="29" s="1"/>
  <c r="BG165" i="29" s="1"/>
  <c r="BH165" i="29" s="1"/>
  <c r="BI165" i="29" s="1"/>
  <c r="BJ165" i="29" s="1"/>
  <c r="BK165" i="29" s="1"/>
  <c r="BL165" i="29" s="1"/>
  <c r="BM165" i="29" s="1"/>
  <c r="BN165" i="29" s="1"/>
  <c r="BO165" i="29" s="1"/>
  <c r="BP165" i="29" s="1"/>
  <c r="BQ165" i="29" s="1"/>
  <c r="BR165" i="29" s="1"/>
  <c r="BS165" i="29" s="1"/>
  <c r="BT165" i="29" s="1"/>
  <c r="BU165" i="29" s="1"/>
  <c r="BV165" i="29" s="1"/>
  <c r="BW165" i="29" s="1"/>
  <c r="BX165" i="29" s="1"/>
  <c r="BY165" i="29" s="1"/>
  <c r="BZ165" i="29" s="1"/>
  <c r="CA165" i="29" s="1"/>
  <c r="CB165" i="29" s="1"/>
  <c r="CC165" i="29" s="1"/>
  <c r="CD165" i="29" s="1"/>
  <c r="CE165" i="29" s="1"/>
  <c r="CF165" i="29" s="1"/>
  <c r="CG165" i="29" s="1"/>
  <c r="CH165" i="29" s="1"/>
  <c r="CI165" i="29" s="1"/>
  <c r="CJ165" i="29" s="1"/>
  <c r="CK165" i="29" s="1"/>
  <c r="CL165" i="29" s="1"/>
  <c r="CM165" i="29" s="1"/>
  <c r="CN165" i="29" s="1"/>
  <c r="CO165" i="29" s="1"/>
  <c r="CP165" i="29" s="1"/>
  <c r="CQ165" i="29" s="1"/>
  <c r="CR165" i="29" s="1"/>
  <c r="CS165" i="29" s="1"/>
  <c r="CT165" i="29" s="1"/>
  <c r="CU165" i="29" s="1"/>
  <c r="CV165" i="29" s="1"/>
  <c r="CW165" i="29" s="1"/>
  <c r="CX165" i="29" s="1"/>
  <c r="CY165" i="29" s="1"/>
  <c r="CZ165" i="29" s="1"/>
  <c r="DA165" i="29" s="1"/>
  <c r="DB165" i="29" s="1"/>
  <c r="DC165" i="29" s="1"/>
  <c r="DD165" i="29" s="1"/>
  <c r="DE165" i="29" s="1"/>
  <c r="DF165" i="29" s="1"/>
  <c r="DG165" i="29" s="1"/>
  <c r="DH165" i="29" s="1"/>
  <c r="DI165" i="29" s="1"/>
  <c r="DJ165" i="29" s="1"/>
  <c r="DK165" i="29" s="1"/>
  <c r="DL165" i="29" s="1"/>
  <c r="DM165" i="29" s="1"/>
  <c r="DN165" i="29" s="1"/>
  <c r="DO165" i="29" s="1"/>
  <c r="DP165" i="29" s="1"/>
  <c r="DQ165" i="29" s="1"/>
  <c r="DR165" i="29" s="1"/>
  <c r="DS165" i="29" s="1"/>
  <c r="DT165" i="29" s="1"/>
  <c r="DU165" i="29" s="1"/>
  <c r="DV165" i="29" s="1"/>
  <c r="DW165" i="29" s="1"/>
  <c r="DX165" i="29" s="1"/>
  <c r="DY165" i="29" s="1"/>
  <c r="DX60" i="21"/>
  <c r="J83" i="22"/>
  <c r="O18" i="3" s="1"/>
  <c r="O20" i="3" s="1"/>
  <c r="DN68" i="22"/>
  <c r="DQ60" i="18"/>
  <c r="DP39" i="21"/>
  <c r="DP76" i="21" s="1"/>
  <c r="DP77" i="21" s="1"/>
  <c r="DP79" i="21" s="1"/>
  <c r="DP84" i="21" s="1"/>
  <c r="DP14" i="19" s="1"/>
  <c r="DP33" i="19" s="1"/>
  <c r="DV35" i="19"/>
  <c r="DO60" i="16"/>
  <c r="DV78" i="15"/>
  <c r="DV81" i="15" s="1"/>
  <c r="DV91" i="15" s="1"/>
  <c r="DV11" i="19" s="1"/>
  <c r="DV89" i="15"/>
  <c r="DQ60" i="21"/>
  <c r="DR39" i="15"/>
  <c r="DR77" i="15" s="1"/>
  <c r="DR54" i="26"/>
  <c r="DR86" i="19"/>
  <c r="DR99" i="19" s="1"/>
  <c r="DV36" i="19"/>
  <c r="DP39" i="18"/>
  <c r="DP75" i="18" s="1"/>
  <c r="DP76" i="18" s="1"/>
  <c r="DP78" i="18" s="1"/>
  <c r="DP83" i="18" s="1"/>
  <c r="DP13" i="19" s="1"/>
  <c r="DP32" i="19" s="1"/>
  <c r="DT60" i="16"/>
  <c r="DR39" i="16"/>
  <c r="DR75" i="16" s="1"/>
  <c r="DR76" i="16" s="1"/>
  <c r="DR78" i="16" s="1"/>
  <c r="DR83" i="16" s="1"/>
  <c r="DR12" i="19" s="1"/>
  <c r="DR31" i="19" s="1"/>
  <c r="DN60" i="16"/>
  <c r="DV60" i="21"/>
  <c r="DQ39" i="18"/>
  <c r="DQ75" i="18" s="1"/>
  <c r="DQ76" i="18" s="1"/>
  <c r="DQ78" i="18" s="1"/>
  <c r="DQ83" i="18" s="1"/>
  <c r="DQ13" i="19" s="1"/>
  <c r="DQ32" i="19" s="1"/>
  <c r="DX78" i="15"/>
  <c r="DX81" i="15" s="1"/>
  <c r="DX89" i="15"/>
  <c r="DO86" i="19"/>
  <c r="DO99" i="19" s="1"/>
  <c r="DO54" i="26"/>
  <c r="DQ39" i="21"/>
  <c r="DQ76" i="21" s="1"/>
  <c r="DQ77" i="21" s="1"/>
  <c r="DQ79" i="21" s="1"/>
  <c r="DQ84" i="21" s="1"/>
  <c r="DQ14" i="19" s="1"/>
  <c r="DQ33" i="19" s="1"/>
  <c r="DR61" i="15"/>
  <c r="J82" i="17"/>
  <c r="M18" i="3" s="1"/>
  <c r="M20" i="3" s="1"/>
  <c r="DN67" i="17"/>
  <c r="DX86" i="19"/>
  <c r="DX99" i="19" s="1"/>
  <c r="DX54" i="26"/>
  <c r="DO61" i="15"/>
  <c r="DQ36" i="19"/>
  <c r="DP60" i="18"/>
  <c r="DT39" i="16"/>
  <c r="DT75" i="16" s="1"/>
  <c r="DT76" i="16" s="1"/>
  <c r="DT78" i="16" s="1"/>
  <c r="DT83" i="16" s="1"/>
  <c r="DT12" i="19" s="1"/>
  <c r="DT31" i="19" s="1"/>
  <c r="DR60" i="16"/>
  <c r="DN39" i="16"/>
  <c r="DN75" i="16" s="1"/>
  <c r="DN76" i="16" s="1"/>
  <c r="DN78" i="16" s="1"/>
  <c r="DV39" i="21"/>
  <c r="DV76" i="21" s="1"/>
  <c r="DV77" i="21" s="1"/>
  <c r="DV79" i="21" s="1"/>
  <c r="DV84" i="21" s="1"/>
  <c r="DV14" i="19" s="1"/>
  <c r="DV33" i="19" s="1"/>
  <c r="DT39" i="18"/>
  <c r="DT75" i="18" s="1"/>
  <c r="DT76" i="18" s="1"/>
  <c r="DT78" i="18" s="1"/>
  <c r="DT83" i="18" s="1"/>
  <c r="DT13" i="19" s="1"/>
  <c r="DT32" i="19" s="1"/>
  <c r="DU78" i="15"/>
  <c r="DU81" i="15" s="1"/>
  <c r="DU89" i="15"/>
  <c r="DN61" i="15"/>
  <c r="DO39" i="15"/>
  <c r="DO77" i="15" s="1"/>
  <c r="S170" i="19"/>
  <c r="DN56" i="19"/>
  <c r="S172" i="19" s="1"/>
  <c r="S171" i="19"/>
  <c r="DT60" i="18"/>
  <c r="DR35" i="19"/>
  <c r="DN39" i="15"/>
  <c r="DN77" i="15" s="1"/>
  <c r="DT35" i="19"/>
  <c r="DN60" i="18"/>
  <c r="DW86" i="19"/>
  <c r="DW99" i="19" s="1"/>
  <c r="DW54" i="26"/>
  <c r="DN84" i="21"/>
  <c r="I64" i="3"/>
  <c r="K62" i="3"/>
  <c r="K64" i="3" s="1"/>
  <c r="DW39" i="15"/>
  <c r="DW77" i="15" s="1"/>
  <c r="DR60" i="21"/>
  <c r="DC127" i="19"/>
  <c r="DT39" i="15"/>
  <c r="DT77" i="15" s="1"/>
  <c r="DU35" i="19"/>
  <c r="DP86" i="19"/>
  <c r="DP99" i="19" s="1"/>
  <c r="DP54" i="26"/>
  <c r="DO36" i="19"/>
  <c r="DQ61" i="15"/>
  <c r="DP60" i="16"/>
  <c r="DN39" i="18"/>
  <c r="DN75" i="18" s="1"/>
  <c r="DN76" i="18" s="1"/>
  <c r="DN78" i="18" s="1"/>
  <c r="DY91" i="15" l="1"/>
  <c r="DY11" i="19" s="1"/>
  <c r="DS91" i="15"/>
  <c r="DS11" i="19" s="1"/>
  <c r="DN14" i="19"/>
  <c r="J114" i="21"/>
  <c r="L33" i="3" s="1"/>
  <c r="L35" i="3" s="1"/>
  <c r="DN83" i="18"/>
  <c r="J98" i="18"/>
  <c r="K18" i="3" s="1"/>
  <c r="K20" i="3" s="1"/>
  <c r="DO78" i="15"/>
  <c r="DO81" i="15" s="1"/>
  <c r="DO89" i="15"/>
  <c r="J105" i="24"/>
  <c r="N33" i="3" s="1"/>
  <c r="N35" i="3" s="1"/>
  <c r="DN16" i="19"/>
  <c r="DW89" i="15"/>
  <c r="DW78" i="15"/>
  <c r="DW81" i="15" s="1"/>
  <c r="DW91" i="15" s="1"/>
  <c r="DW11" i="19" s="1"/>
  <c r="DU91" i="15"/>
  <c r="DU11" i="19" s="1"/>
  <c r="DP91" i="15"/>
  <c r="DP11" i="19" s="1"/>
  <c r="DQ89" i="15"/>
  <c r="DQ78" i="15"/>
  <c r="DQ81" i="15" s="1"/>
  <c r="DT78" i="15"/>
  <c r="DT81" i="15" s="1"/>
  <c r="DT89" i="15"/>
  <c r="DN78" i="15"/>
  <c r="DN81" i="15" s="1"/>
  <c r="DN89" i="15"/>
  <c r="DN91" i="15" s="1"/>
  <c r="DV30" i="19"/>
  <c r="DV38" i="19" s="1"/>
  <c r="DV39" i="19" s="1"/>
  <c r="DV44" i="19" s="1"/>
  <c r="DV19" i="19"/>
  <c r="DV22" i="19" s="1"/>
  <c r="J99" i="21"/>
  <c r="L18" i="3" s="1"/>
  <c r="L20" i="3" s="1"/>
  <c r="DX91" i="15"/>
  <c r="DX11" i="19" s="1"/>
  <c r="DN99" i="19"/>
  <c r="S204" i="19" s="1"/>
  <c r="S192" i="19"/>
  <c r="DY30" i="19"/>
  <c r="DY38" i="19" s="1"/>
  <c r="DY39" i="19" s="1"/>
  <c r="DY44" i="19" s="1"/>
  <c r="DY19" i="19"/>
  <c r="DY22" i="19" s="1"/>
  <c r="DS19" i="19"/>
  <c r="DS22" i="19" s="1"/>
  <c r="DS30" i="19"/>
  <c r="DS38" i="19" s="1"/>
  <c r="DS39" i="19" s="1"/>
  <c r="DS44" i="19" s="1"/>
  <c r="DN83" i="16"/>
  <c r="J98" i="16"/>
  <c r="J18" i="3" s="1"/>
  <c r="J20" i="3" s="1"/>
  <c r="DN15" i="19"/>
  <c r="J97" i="17"/>
  <c r="M33" i="3" s="1"/>
  <c r="M35" i="3" s="1"/>
  <c r="DD126" i="19"/>
  <c r="DC128" i="19"/>
  <c r="DR78" i="15"/>
  <c r="DR81" i="15" s="1"/>
  <c r="DR89" i="15"/>
  <c r="DN17" i="19"/>
  <c r="J98" i="22"/>
  <c r="O33" i="3" s="1"/>
  <c r="O35" i="3" s="1"/>
  <c r="DQ91" i="15" l="1"/>
  <c r="DQ11" i="19" s="1"/>
  <c r="DT91" i="15"/>
  <c r="DT11" i="19" s="1"/>
  <c r="S143" i="19"/>
  <c r="DN35" i="19"/>
  <c r="S161" i="19" s="1"/>
  <c r="DX19" i="19"/>
  <c r="DX22" i="19" s="1"/>
  <c r="DX30" i="19"/>
  <c r="DX38" i="19" s="1"/>
  <c r="DX39" i="19" s="1"/>
  <c r="DX44" i="19" s="1"/>
  <c r="DQ19" i="19"/>
  <c r="DQ22" i="19" s="1"/>
  <c r="DQ30" i="19"/>
  <c r="DQ38" i="19" s="1"/>
  <c r="DQ39" i="19" s="1"/>
  <c r="DQ44" i="19" s="1"/>
  <c r="J113" i="16"/>
  <c r="J33" i="3" s="1"/>
  <c r="J35" i="3" s="1"/>
  <c r="DN12" i="19"/>
  <c r="DO91" i="15"/>
  <c r="DO11" i="19" s="1"/>
  <c r="DV60" i="19"/>
  <c r="DV62" i="19"/>
  <c r="DV64" i="19"/>
  <c r="DP30" i="19"/>
  <c r="DP38" i="19" s="1"/>
  <c r="DP39" i="19" s="1"/>
  <c r="DP44" i="19" s="1"/>
  <c r="DP19" i="19"/>
  <c r="DP22" i="19" s="1"/>
  <c r="DS64" i="19"/>
  <c r="DS60" i="19"/>
  <c r="DS62" i="19"/>
  <c r="DU30" i="19"/>
  <c r="DU38" i="19" s="1"/>
  <c r="DU39" i="19" s="1"/>
  <c r="DU44" i="19" s="1"/>
  <c r="DU19" i="19"/>
  <c r="DU22" i="19" s="1"/>
  <c r="J113" i="18"/>
  <c r="K33" i="3" s="1"/>
  <c r="K35" i="3" s="1"/>
  <c r="DN13" i="19"/>
  <c r="DY62" i="19"/>
  <c r="J176" i="19" s="1"/>
  <c r="DY60" i="19"/>
  <c r="DY64" i="19"/>
  <c r="J177" i="19" s="1"/>
  <c r="DN11" i="19"/>
  <c r="DW30" i="19"/>
  <c r="DW38" i="19" s="1"/>
  <c r="DW39" i="19" s="1"/>
  <c r="DW44" i="19" s="1"/>
  <c r="DW19" i="19"/>
  <c r="DW22" i="19" s="1"/>
  <c r="S142" i="19"/>
  <c r="DN34" i="19"/>
  <c r="S160" i="19" s="1"/>
  <c r="S144" i="19"/>
  <c r="DN36" i="19"/>
  <c r="S162" i="19" s="1"/>
  <c r="DR91" i="15"/>
  <c r="DR11" i="19" s="1"/>
  <c r="DD127" i="19"/>
  <c r="J167" i="19"/>
  <c r="J105" i="15"/>
  <c r="I18" i="3" s="1"/>
  <c r="I20" i="3" s="1"/>
  <c r="DN33" i="19"/>
  <c r="S159" i="19" s="1"/>
  <c r="S141" i="19"/>
  <c r="DP62" i="19" l="1"/>
  <c r="DP64" i="19"/>
  <c r="DP60" i="19"/>
  <c r="DP65" i="19" s="1"/>
  <c r="DP67" i="19" s="1"/>
  <c r="DP69" i="19" s="1"/>
  <c r="J175" i="19"/>
  <c r="DY65" i="19"/>
  <c r="DY67" i="19" s="1"/>
  <c r="DY69" i="19" s="1"/>
  <c r="DW62" i="19"/>
  <c r="DW64" i="19"/>
  <c r="DW60" i="19"/>
  <c r="DQ60" i="19"/>
  <c r="DQ64" i="19"/>
  <c r="DQ62" i="19"/>
  <c r="DN32" i="19"/>
  <c r="S158" i="19" s="1"/>
  <c r="S140" i="19"/>
  <c r="DE126" i="19"/>
  <c r="DD128" i="19"/>
  <c r="J120" i="15"/>
  <c r="I33" i="3" s="1"/>
  <c r="I35" i="3" s="1"/>
  <c r="I36" i="3" s="1"/>
  <c r="DU60" i="19"/>
  <c r="DU62" i="19"/>
  <c r="DU64" i="19"/>
  <c r="DR30" i="19"/>
  <c r="DR38" i="19" s="1"/>
  <c r="DR39" i="19" s="1"/>
  <c r="DR44" i="19" s="1"/>
  <c r="DR19" i="19"/>
  <c r="DR22" i="19" s="1"/>
  <c r="S138" i="19"/>
  <c r="DN30" i="19"/>
  <c r="DN19" i="19"/>
  <c r="DV65" i="19"/>
  <c r="DV67" i="19" s="1"/>
  <c r="DV69" i="19" s="1"/>
  <c r="DX62" i="19"/>
  <c r="DX60" i="19"/>
  <c r="DX64" i="19"/>
  <c r="DS65" i="19"/>
  <c r="DS67" i="19" s="1"/>
  <c r="DS69" i="19" s="1"/>
  <c r="DO19" i="19"/>
  <c r="DO22" i="19" s="1"/>
  <c r="DO30" i="19"/>
  <c r="DO38" i="19" s="1"/>
  <c r="DO39" i="19" s="1"/>
  <c r="DO44" i="19" s="1"/>
  <c r="DN31" i="19"/>
  <c r="S157" i="19" s="1"/>
  <c r="S139" i="19"/>
  <c r="DT30" i="19"/>
  <c r="DT38" i="19" s="1"/>
  <c r="DT39" i="19" s="1"/>
  <c r="DT44" i="19" s="1"/>
  <c r="DT19" i="19"/>
  <c r="DT22" i="19" s="1"/>
  <c r="DX65" i="19" l="1"/>
  <c r="DX67" i="19" s="1"/>
  <c r="DX69" i="19" s="1"/>
  <c r="DX70" i="19" s="1"/>
  <c r="DW65" i="19"/>
  <c r="DW67" i="19" s="1"/>
  <c r="DW69" i="19" s="1"/>
  <c r="DS85" i="19"/>
  <c r="DS88" i="19" s="1"/>
  <c r="DS90" i="19" s="1"/>
  <c r="DS92" i="19" s="1"/>
  <c r="DS70" i="19"/>
  <c r="DR64" i="19"/>
  <c r="DR60" i="19"/>
  <c r="DR62" i="19"/>
  <c r="DE127" i="19"/>
  <c r="DY70" i="19"/>
  <c r="DY85" i="19"/>
  <c r="DN22" i="19"/>
  <c r="S145" i="19"/>
  <c r="DU65" i="19"/>
  <c r="DU67" i="19" s="1"/>
  <c r="DU69" i="19" s="1"/>
  <c r="DP70" i="19"/>
  <c r="DP85" i="19"/>
  <c r="DT60" i="19"/>
  <c r="DT64" i="19"/>
  <c r="DT62" i="19"/>
  <c r="DV70" i="19"/>
  <c r="DV85" i="19"/>
  <c r="DV88" i="19" s="1"/>
  <c r="DN38" i="19"/>
  <c r="S156" i="19"/>
  <c r="DQ65" i="19"/>
  <c r="DQ67" i="19" s="1"/>
  <c r="DQ69" i="19" s="1"/>
  <c r="DO64" i="19"/>
  <c r="DO62" i="19"/>
  <c r="DO60" i="19"/>
  <c r="DO65" i="19" l="1"/>
  <c r="DO67" i="19" s="1"/>
  <c r="DO69" i="19" s="1"/>
  <c r="DX85" i="19"/>
  <c r="DT65" i="19"/>
  <c r="DT67" i="19" s="1"/>
  <c r="DT69" i="19" s="1"/>
  <c r="DO70" i="19"/>
  <c r="DO85" i="19"/>
  <c r="DO88" i="19" s="1"/>
  <c r="DO90" i="19" s="1"/>
  <c r="DO92" i="19" s="1"/>
  <c r="DU70" i="19"/>
  <c r="DU85" i="19"/>
  <c r="DU88" i="19" s="1"/>
  <c r="DU90" i="19" s="1"/>
  <c r="DU92" i="19" s="1"/>
  <c r="DR65" i="19"/>
  <c r="DR67" i="19" s="1"/>
  <c r="DR69" i="19" s="1"/>
  <c r="DQ70" i="19"/>
  <c r="DQ85" i="19"/>
  <c r="DQ88" i="19" s="1"/>
  <c r="DQ90" i="19" s="1"/>
  <c r="DQ92" i="19" s="1"/>
  <c r="DN64" i="19"/>
  <c r="S177" i="19" s="1"/>
  <c r="DN60" i="19"/>
  <c r="S148" i="19"/>
  <c r="DN62" i="19"/>
  <c r="S176" i="19" s="1"/>
  <c r="DV90" i="19"/>
  <c r="DV92" i="19" s="1"/>
  <c r="J191" i="19"/>
  <c r="DY88" i="19"/>
  <c r="DS53" i="26"/>
  <c r="DS52" i="26" s="1"/>
  <c r="DS69" i="26" s="1"/>
  <c r="DS98" i="19"/>
  <c r="DS100" i="19" s="1"/>
  <c r="DS38" i="26"/>
  <c r="DT85" i="19"/>
  <c r="DT88" i="19" s="1"/>
  <c r="DT90" i="19" s="1"/>
  <c r="DT92" i="19" s="1"/>
  <c r="DT70" i="19"/>
  <c r="DW70" i="19"/>
  <c r="DW85" i="19"/>
  <c r="DW88" i="19" s="1"/>
  <c r="DW90" i="19" s="1"/>
  <c r="DW92" i="19" s="1"/>
  <c r="DP88" i="19"/>
  <c r="DP90" i="19" s="1"/>
  <c r="DP92" i="19" s="1"/>
  <c r="DF126" i="19"/>
  <c r="DE128" i="19"/>
  <c r="DX88" i="19"/>
  <c r="DX90" i="19"/>
  <c r="DX92" i="19" s="1"/>
  <c r="S163" i="19"/>
  <c r="DN39" i="19"/>
  <c r="DV53" i="26" l="1"/>
  <c r="DV52" i="26" s="1"/>
  <c r="DV69" i="26" s="1"/>
  <c r="DV98" i="19"/>
  <c r="DV100" i="19" s="1"/>
  <c r="DV38" i="26"/>
  <c r="DW53" i="26"/>
  <c r="DW52" i="26" s="1"/>
  <c r="DW69" i="26" s="1"/>
  <c r="DW98" i="19"/>
  <c r="DW100" i="19" s="1"/>
  <c r="DW38" i="26"/>
  <c r="DQ53" i="26"/>
  <c r="DQ52" i="26" s="1"/>
  <c r="DQ69" i="26" s="1"/>
  <c r="DQ98" i="19"/>
  <c r="DQ100" i="19" s="1"/>
  <c r="DQ38" i="26"/>
  <c r="DX98" i="19"/>
  <c r="DX100" i="19" s="1"/>
  <c r="DX53" i="26"/>
  <c r="DX52" i="26" s="1"/>
  <c r="DX69" i="26" s="1"/>
  <c r="DX38" i="26"/>
  <c r="DT98" i="19"/>
  <c r="DT100" i="19" s="1"/>
  <c r="DT53" i="26"/>
  <c r="DT52" i="26" s="1"/>
  <c r="DT69" i="26" s="1"/>
  <c r="DT38" i="26"/>
  <c r="DR70" i="19"/>
  <c r="DR85" i="19"/>
  <c r="DR88" i="19" s="1"/>
  <c r="DR90" i="19" s="1"/>
  <c r="DR92" i="19" s="1"/>
  <c r="DU98" i="19"/>
  <c r="DU100" i="19" s="1"/>
  <c r="DU53" i="26"/>
  <c r="DU52" i="26" s="1"/>
  <c r="DU69" i="26" s="1"/>
  <c r="DU38" i="26"/>
  <c r="DO98" i="19"/>
  <c r="DO100" i="19" s="1"/>
  <c r="DO53" i="26"/>
  <c r="DO52" i="26" s="1"/>
  <c r="DO69" i="26" s="1"/>
  <c r="DO38" i="26"/>
  <c r="DF127" i="19"/>
  <c r="DS15" i="29"/>
  <c r="DS117" i="19"/>
  <c r="DS10" i="26"/>
  <c r="DP53" i="26"/>
  <c r="DP52" i="26" s="1"/>
  <c r="DP69" i="26" s="1"/>
  <c r="DP98" i="19"/>
  <c r="DP100" i="19" s="1"/>
  <c r="DP38" i="26"/>
  <c r="DN44" i="19"/>
  <c r="S164" i="19"/>
  <c r="DY90" i="19"/>
  <c r="DY92" i="19" s="1"/>
  <c r="DN65" i="19"/>
  <c r="S178" i="19" s="1"/>
  <c r="S175" i="19"/>
  <c r="DY98" i="19" l="1"/>
  <c r="DY100" i="19" s="1"/>
  <c r="DY53" i="26"/>
  <c r="DY52" i="26" s="1"/>
  <c r="DY69" i="26" s="1"/>
  <c r="DY38" i="26"/>
  <c r="DQ15" i="29"/>
  <c r="DQ10" i="26"/>
  <c r="DQ117" i="19"/>
  <c r="DP117" i="19"/>
  <c r="DP15" i="29"/>
  <c r="DP10" i="26"/>
  <c r="DS36" i="26"/>
  <c r="DS13" i="26"/>
  <c r="DO117" i="19"/>
  <c r="DO10" i="26"/>
  <c r="DO15" i="29"/>
  <c r="DT10" i="26"/>
  <c r="DT117" i="19"/>
  <c r="DT15" i="29"/>
  <c r="DW10" i="26"/>
  <c r="DW117" i="19"/>
  <c r="DW15" i="29"/>
  <c r="DU15" i="29"/>
  <c r="DU10" i="26"/>
  <c r="DU117" i="19"/>
  <c r="DX10" i="26"/>
  <c r="DX15" i="29"/>
  <c r="DX117" i="19"/>
  <c r="DV15" i="29"/>
  <c r="DV10" i="26"/>
  <c r="DV117" i="19"/>
  <c r="S167" i="19"/>
  <c r="DN67" i="19"/>
  <c r="DG126" i="19"/>
  <c r="DG127" i="19" s="1"/>
  <c r="DF128" i="19"/>
  <c r="DR98" i="19"/>
  <c r="DR100" i="19" s="1"/>
  <c r="DR53" i="26"/>
  <c r="DR52" i="26" s="1"/>
  <c r="DR69" i="26" s="1"/>
  <c r="DR38" i="26"/>
  <c r="DG128" i="19" l="1"/>
  <c r="DH126" i="19"/>
  <c r="DH127" i="19" s="1"/>
  <c r="DO36" i="26"/>
  <c r="DO13" i="26"/>
  <c r="DQ36" i="26"/>
  <c r="DQ13" i="26"/>
  <c r="DX36" i="26"/>
  <c r="DX13" i="26"/>
  <c r="DU36" i="26"/>
  <c r="DU13" i="26"/>
  <c r="DV36" i="26"/>
  <c r="DV13" i="26"/>
  <c r="S180" i="19"/>
  <c r="I48" i="3" s="1"/>
  <c r="I50" i="3" s="1"/>
  <c r="DN69" i="19"/>
  <c r="DS42" i="26"/>
  <c r="DS121" i="19"/>
  <c r="DS122" i="19" s="1"/>
  <c r="DS125" i="19" s="1"/>
  <c r="DS14" i="26"/>
  <c r="DT36" i="26"/>
  <c r="DT13" i="26"/>
  <c r="DR15" i="29"/>
  <c r="DR10" i="26"/>
  <c r="DR117" i="19"/>
  <c r="DW36" i="26"/>
  <c r="DW13" i="26"/>
  <c r="DP36" i="26"/>
  <c r="DP13" i="26"/>
  <c r="J205" i="19"/>
  <c r="DY117" i="19"/>
  <c r="DY10" i="26"/>
  <c r="DY15" i="29"/>
  <c r="DX42" i="26" l="1"/>
  <c r="DX14" i="26"/>
  <c r="DX121" i="19"/>
  <c r="DX122" i="19" s="1"/>
  <c r="DX125" i="19" s="1"/>
  <c r="DQ42" i="26"/>
  <c r="DQ121" i="19"/>
  <c r="DQ122" i="19" s="1"/>
  <c r="DQ125" i="19" s="1"/>
  <c r="DQ14" i="26"/>
  <c r="DW42" i="26"/>
  <c r="DW121" i="19"/>
  <c r="DW122" i="19" s="1"/>
  <c r="DW125" i="19" s="1"/>
  <c r="DW14" i="26"/>
  <c r="DY36" i="26"/>
  <c r="DY13" i="26"/>
  <c r="DV42" i="26"/>
  <c r="DV121" i="19"/>
  <c r="DV122" i="19" s="1"/>
  <c r="DV125" i="19" s="1"/>
  <c r="DV14" i="26"/>
  <c r="DO42" i="26"/>
  <c r="DO14" i="26"/>
  <c r="DO121" i="19"/>
  <c r="DO122" i="19" s="1"/>
  <c r="DO125" i="19" s="1"/>
  <c r="S182" i="19"/>
  <c r="DN85" i="19"/>
  <c r="DN70" i="19"/>
  <c r="DT42" i="26"/>
  <c r="DT121" i="19"/>
  <c r="DT122" i="19" s="1"/>
  <c r="DT125" i="19" s="1"/>
  <c r="DT14" i="26"/>
  <c r="DR36" i="26"/>
  <c r="DR13" i="26"/>
  <c r="DP42" i="26"/>
  <c r="DP14" i="26"/>
  <c r="DP121" i="19"/>
  <c r="DP122" i="19" s="1"/>
  <c r="DP125" i="19" s="1"/>
  <c r="DU42" i="26"/>
  <c r="DU14" i="26"/>
  <c r="DU121" i="19"/>
  <c r="DU122" i="19" s="1"/>
  <c r="DU125" i="19" s="1"/>
  <c r="DI126" i="19"/>
  <c r="DI127" i="19" s="1"/>
  <c r="DH128" i="19"/>
  <c r="J75" i="26"/>
  <c r="K115" i="26"/>
  <c r="DJ126" i="19" l="1"/>
  <c r="DJ127" i="19" s="1"/>
  <c r="DI128" i="19"/>
  <c r="DN88" i="19"/>
  <c r="DN90" i="19" s="1"/>
  <c r="S195" i="19" s="1"/>
  <c r="S191" i="19"/>
  <c r="DY42" i="26"/>
  <c r="DY121" i="19"/>
  <c r="DY122" i="19" s="1"/>
  <c r="DY125" i="19" s="1"/>
  <c r="J230" i="19" s="1"/>
  <c r="DY14" i="26"/>
  <c r="K85" i="26"/>
  <c r="R85" i="26"/>
  <c r="J85" i="26"/>
  <c r="L85" i="26"/>
  <c r="M85" i="26"/>
  <c r="J106" i="26"/>
  <c r="P85" i="26"/>
  <c r="O85" i="26"/>
  <c r="N85" i="26"/>
  <c r="Q85" i="26"/>
  <c r="J81" i="26"/>
  <c r="DR42" i="26"/>
  <c r="DR14" i="26"/>
  <c r="DR121" i="19"/>
  <c r="DR122" i="19" s="1"/>
  <c r="DR125" i="19" s="1"/>
  <c r="S194" i="19" l="1"/>
  <c r="DN92" i="19"/>
  <c r="DK126" i="19"/>
  <c r="DK127" i="19" s="1"/>
  <c r="DJ128" i="19"/>
  <c r="J38" i="26" l="1" a="1"/>
  <c r="J38" i="26" s="1"/>
  <c r="DN98" i="19"/>
  <c r="DN53" i="26"/>
  <c r="DN52" i="26" s="1"/>
  <c r="S197" i="19"/>
  <c r="DN38" i="26"/>
  <c r="DK128" i="19"/>
  <c r="DL126" i="19"/>
  <c r="DL127" i="19" s="1"/>
  <c r="J39" i="26" l="1"/>
  <c r="K39" i="26" s="1"/>
  <c r="L39" i="26" s="1"/>
  <c r="M39" i="26" s="1"/>
  <c r="N39" i="26" s="1"/>
  <c r="O39" i="26" s="1"/>
  <c r="P39" i="26" s="1"/>
  <c r="Q39" i="26" s="1"/>
  <c r="R39" i="26" s="1"/>
  <c r="S39" i="26" s="1"/>
  <c r="T39" i="26" s="1"/>
  <c r="U39" i="26" s="1"/>
  <c r="V39" i="26" s="1"/>
  <c r="W39" i="26" s="1"/>
  <c r="X39" i="26" s="1"/>
  <c r="Y39" i="26" s="1"/>
  <c r="Z39" i="26" s="1"/>
  <c r="AA39" i="26" s="1"/>
  <c r="AB39" i="26" s="1"/>
  <c r="AC39" i="26" s="1"/>
  <c r="AD39" i="26" s="1"/>
  <c r="AE39" i="26" s="1"/>
  <c r="AF39" i="26" s="1"/>
  <c r="AG39" i="26" s="1"/>
  <c r="AH39" i="26" s="1"/>
  <c r="AI39" i="26" s="1"/>
  <c r="AJ39" i="26" s="1"/>
  <c r="AK39" i="26" s="1"/>
  <c r="AL39" i="26" s="1"/>
  <c r="AM39" i="26" s="1"/>
  <c r="AN39" i="26" s="1"/>
  <c r="AO39" i="26" s="1"/>
  <c r="AP39" i="26" s="1"/>
  <c r="AQ39" i="26" s="1"/>
  <c r="AR39" i="26" s="1"/>
  <c r="AS39" i="26" s="1"/>
  <c r="AT39" i="26" s="1"/>
  <c r="AU39" i="26" s="1"/>
  <c r="AV39" i="26" s="1"/>
  <c r="AW39" i="26" s="1"/>
  <c r="AX39" i="26" s="1"/>
  <c r="AY39" i="26" s="1"/>
  <c r="AZ39" i="26" s="1"/>
  <c r="BA39" i="26" s="1"/>
  <c r="BB39" i="26" s="1"/>
  <c r="BC39" i="26" s="1"/>
  <c r="BD39" i="26" s="1"/>
  <c r="BE39" i="26" s="1"/>
  <c r="BF39" i="26" s="1"/>
  <c r="BG39" i="26" s="1"/>
  <c r="BH39" i="26" s="1"/>
  <c r="BI39" i="26" s="1"/>
  <c r="BJ39" i="26" s="1"/>
  <c r="BK39" i="26" s="1"/>
  <c r="BL39" i="26" s="1"/>
  <c r="BM39" i="26" s="1"/>
  <c r="BN39" i="26" s="1"/>
  <c r="BO39" i="26" s="1"/>
  <c r="BP39" i="26" s="1"/>
  <c r="BQ39" i="26" s="1"/>
  <c r="BR39" i="26" s="1"/>
  <c r="BS39" i="26" s="1"/>
  <c r="BT39" i="26" s="1"/>
  <c r="BU39" i="26" s="1"/>
  <c r="BV39" i="26" s="1"/>
  <c r="BW39" i="26" s="1"/>
  <c r="BX39" i="26" s="1"/>
  <c r="BY39" i="26" s="1"/>
  <c r="BZ39" i="26" s="1"/>
  <c r="CA39" i="26" s="1"/>
  <c r="CB39" i="26" s="1"/>
  <c r="CC39" i="26" s="1"/>
  <c r="CD39" i="26" s="1"/>
  <c r="CE39" i="26" s="1"/>
  <c r="CF39" i="26" s="1"/>
  <c r="CG39" i="26" s="1"/>
  <c r="CH39" i="26" s="1"/>
  <c r="CI39" i="26" s="1"/>
  <c r="CJ39" i="26" s="1"/>
  <c r="CK39" i="26" s="1"/>
  <c r="CL39" i="26" s="1"/>
  <c r="CM39" i="26" s="1"/>
  <c r="CN39" i="26" s="1"/>
  <c r="CO39" i="26" s="1"/>
  <c r="CP39" i="26" s="1"/>
  <c r="CQ39" i="26" s="1"/>
  <c r="CR39" i="26" s="1"/>
  <c r="CS39" i="26" s="1"/>
  <c r="CT39" i="26" s="1"/>
  <c r="CU39" i="26" s="1"/>
  <c r="CV39" i="26" s="1"/>
  <c r="CW39" i="26" s="1"/>
  <c r="CX39" i="26" s="1"/>
  <c r="CY39" i="26" s="1"/>
  <c r="CZ39" i="26" s="1"/>
  <c r="DA39" i="26" s="1"/>
  <c r="DB39" i="26" s="1"/>
  <c r="DC39" i="26" s="1"/>
  <c r="DD39" i="26" s="1"/>
  <c r="DE39" i="26" s="1"/>
  <c r="DF39" i="26" s="1"/>
  <c r="DG39" i="26" s="1"/>
  <c r="DH39" i="26" s="1"/>
  <c r="DI39" i="26" s="1"/>
  <c r="DJ39" i="26" s="1"/>
  <c r="DK39" i="26" s="1"/>
  <c r="DL39" i="26" s="1"/>
  <c r="DM39" i="26" s="1"/>
  <c r="DN39" i="26" s="1"/>
  <c r="DO39" i="26" s="1"/>
  <c r="DP39" i="26" s="1"/>
  <c r="DQ39" i="26" s="1"/>
  <c r="DR39" i="26" s="1"/>
  <c r="DS39" i="26" s="1"/>
  <c r="DT39" i="26" s="1"/>
  <c r="DU39" i="26" s="1"/>
  <c r="DV39" i="26" s="1"/>
  <c r="DW39" i="26" s="1"/>
  <c r="DX39" i="26" s="1"/>
  <c r="DY39" i="26" s="1"/>
  <c r="S76" i="26"/>
  <c r="S102" i="26"/>
  <c r="DM126" i="19"/>
  <c r="DM127" i="19" s="1"/>
  <c r="DL128" i="19"/>
  <c r="DN69" i="26"/>
  <c r="DN70" i="26" s="1"/>
  <c r="DO70" i="26" s="1"/>
  <c r="DP70" i="26" s="1"/>
  <c r="DQ70" i="26" s="1"/>
  <c r="DR70" i="26" s="1"/>
  <c r="DS70" i="26" s="1"/>
  <c r="DT70" i="26" s="1"/>
  <c r="DU70" i="26" s="1"/>
  <c r="DV70" i="26" s="1"/>
  <c r="DW70" i="26" s="1"/>
  <c r="DX70" i="26" s="1"/>
  <c r="DY70" i="26" s="1"/>
  <c r="DN56" i="26"/>
  <c r="DO56" i="26" s="1"/>
  <c r="DP56" i="26" s="1"/>
  <c r="DQ56" i="26" s="1"/>
  <c r="DR56" i="26" s="1"/>
  <c r="DS56" i="26" s="1"/>
  <c r="DT56" i="26" s="1"/>
  <c r="DU56" i="26" s="1"/>
  <c r="DV56" i="26" s="1"/>
  <c r="DW56" i="26" s="1"/>
  <c r="DX56" i="26" s="1"/>
  <c r="DY56" i="26" s="1"/>
  <c r="S203" i="19"/>
  <c r="DN100" i="19"/>
  <c r="DN10" i="26" l="1"/>
  <c r="DN117" i="19"/>
  <c r="S222" i="19" s="1"/>
  <c r="T115" i="26" s="1"/>
  <c r="J119" i="26" s="1"/>
  <c r="DN15" i="29"/>
  <c r="S205" i="19"/>
  <c r="S75" i="26" s="1"/>
  <c r="J80" i="26" s="1"/>
  <c r="DN126" i="19"/>
  <c r="DM128" i="19"/>
  <c r="S93" i="26"/>
  <c r="S89" i="26"/>
  <c r="S91" i="26"/>
  <c r="S107" i="26" s="1"/>
  <c r="S90" i="26"/>
  <c r="S105" i="26" s="1"/>
  <c r="J88" i="26"/>
  <c r="S83" i="26" l="1"/>
  <c r="S106" i="26" s="1"/>
  <c r="S82" i="26"/>
  <c r="S104" i="26" s="1"/>
  <c r="S81" i="26"/>
  <c r="S85" i="26"/>
  <c r="I70" i="3"/>
  <c r="K88" i="26"/>
  <c r="J92" i="26"/>
  <c r="DS16" i="29"/>
  <c r="DU16" i="29"/>
  <c r="DY16" i="29"/>
  <c r="DN16" i="29"/>
  <c r="DX16" i="29"/>
  <c r="DV16" i="29"/>
  <c r="DW16" i="29"/>
  <c r="DQ16" i="29"/>
  <c r="DR16" i="29"/>
  <c r="DP16" i="29"/>
  <c r="DT16" i="29"/>
  <c r="DO16" i="29"/>
  <c r="J116" i="26"/>
  <c r="J37" i="26"/>
  <c r="K37" i="26" s="1"/>
  <c r="L37" i="26" s="1"/>
  <c r="M37" i="26" s="1"/>
  <c r="N37" i="26" s="1"/>
  <c r="O37" i="26" s="1"/>
  <c r="P37" i="26" s="1"/>
  <c r="Q37" i="26" s="1"/>
  <c r="R37" i="26" s="1"/>
  <c r="S37" i="26" s="1"/>
  <c r="T37" i="26" s="1"/>
  <c r="U37" i="26" s="1"/>
  <c r="V37" i="26" s="1"/>
  <c r="W37" i="26" s="1"/>
  <c r="X37" i="26" s="1"/>
  <c r="Y37" i="26" s="1"/>
  <c r="Z37" i="26" s="1"/>
  <c r="AA37" i="26" s="1"/>
  <c r="AB37" i="26" s="1"/>
  <c r="AC37" i="26" s="1"/>
  <c r="AD37" i="26" s="1"/>
  <c r="AE37" i="26" s="1"/>
  <c r="AF37" i="26" s="1"/>
  <c r="AG37" i="26" s="1"/>
  <c r="AH37" i="26" s="1"/>
  <c r="AI37" i="26" s="1"/>
  <c r="AJ37" i="26" s="1"/>
  <c r="AK37" i="26" s="1"/>
  <c r="AL37" i="26" s="1"/>
  <c r="AM37" i="26" s="1"/>
  <c r="AN37" i="26" s="1"/>
  <c r="AO37" i="26" s="1"/>
  <c r="AP37" i="26" s="1"/>
  <c r="AQ37" i="26" s="1"/>
  <c r="AR37" i="26" s="1"/>
  <c r="AS37" i="26" s="1"/>
  <c r="AT37" i="26" s="1"/>
  <c r="AU37" i="26" s="1"/>
  <c r="AV37" i="26" s="1"/>
  <c r="AW37" i="26" s="1"/>
  <c r="AX37" i="26" s="1"/>
  <c r="AY37" i="26" s="1"/>
  <c r="AZ37" i="26" s="1"/>
  <c r="BA37" i="26" s="1"/>
  <c r="BB37" i="26" s="1"/>
  <c r="BC37" i="26" s="1"/>
  <c r="BD37" i="26" s="1"/>
  <c r="BE37" i="26" s="1"/>
  <c r="BF37" i="26" s="1"/>
  <c r="BG37" i="26" s="1"/>
  <c r="BH37" i="26" s="1"/>
  <c r="BI37" i="26" s="1"/>
  <c r="BJ37" i="26" s="1"/>
  <c r="BK37" i="26" s="1"/>
  <c r="BL37" i="26" s="1"/>
  <c r="BM37" i="26" s="1"/>
  <c r="BN37" i="26" s="1"/>
  <c r="BO37" i="26" s="1"/>
  <c r="BP37" i="26" s="1"/>
  <c r="BQ37" i="26" s="1"/>
  <c r="BR37" i="26" s="1"/>
  <c r="BS37" i="26" s="1"/>
  <c r="BT37" i="26" s="1"/>
  <c r="BU37" i="26" s="1"/>
  <c r="BV37" i="26" s="1"/>
  <c r="BW37" i="26" s="1"/>
  <c r="BX37" i="26" s="1"/>
  <c r="BY37" i="26" s="1"/>
  <c r="BZ37" i="26" s="1"/>
  <c r="CA37" i="26" s="1"/>
  <c r="CB37" i="26" s="1"/>
  <c r="CC37" i="26" s="1"/>
  <c r="CD37" i="26" s="1"/>
  <c r="CE37" i="26" s="1"/>
  <c r="CF37" i="26" s="1"/>
  <c r="CG37" i="26" s="1"/>
  <c r="CH37" i="26" s="1"/>
  <c r="CI37" i="26" s="1"/>
  <c r="CJ37" i="26" s="1"/>
  <c r="CK37" i="26" s="1"/>
  <c r="CL37" i="26" s="1"/>
  <c r="CM37" i="26" s="1"/>
  <c r="CN37" i="26" s="1"/>
  <c r="CO37" i="26" s="1"/>
  <c r="CP37" i="26" s="1"/>
  <c r="CQ37" i="26" s="1"/>
  <c r="CR37" i="26" s="1"/>
  <c r="CS37" i="26" s="1"/>
  <c r="CT37" i="26" s="1"/>
  <c r="CU37" i="26" s="1"/>
  <c r="CV37" i="26" s="1"/>
  <c r="CW37" i="26" s="1"/>
  <c r="CX37" i="26" s="1"/>
  <c r="CY37" i="26" s="1"/>
  <c r="CZ37" i="26" s="1"/>
  <c r="DA37" i="26" s="1"/>
  <c r="DB37" i="26" s="1"/>
  <c r="DC37" i="26" s="1"/>
  <c r="DD37" i="26" s="1"/>
  <c r="DE37" i="26" s="1"/>
  <c r="DF37" i="26" s="1"/>
  <c r="DG37" i="26" s="1"/>
  <c r="DH37" i="26" s="1"/>
  <c r="DI37" i="26" s="1"/>
  <c r="DJ37" i="26" s="1"/>
  <c r="DK37" i="26" s="1"/>
  <c r="DL37" i="26" s="1"/>
  <c r="DM37" i="26" s="1"/>
  <c r="DN37" i="26" s="1"/>
  <c r="DO37" i="26" s="1"/>
  <c r="DP37" i="26" s="1"/>
  <c r="DQ37" i="26" s="1"/>
  <c r="DR37" i="26" s="1"/>
  <c r="DS37" i="26" s="1"/>
  <c r="DT37" i="26" s="1"/>
  <c r="DU37" i="26" s="1"/>
  <c r="DV37" i="26" s="1"/>
  <c r="DW37" i="26" s="1"/>
  <c r="DX37" i="26" s="1"/>
  <c r="DY37" i="26" s="1"/>
  <c r="DN13" i="26"/>
  <c r="DN36" i="26"/>
  <c r="DN15" i="26"/>
  <c r="DO9" i="26" s="1"/>
  <c r="DO15" i="26" s="1"/>
  <c r="DP9" i="26" s="1"/>
  <c r="DP15" i="26" s="1"/>
  <c r="DQ9" i="26" s="1"/>
  <c r="DQ15" i="26" s="1"/>
  <c r="DR9" i="26" s="1"/>
  <c r="DR15" i="26" s="1"/>
  <c r="DS9" i="26" s="1"/>
  <c r="DS15" i="26" s="1"/>
  <c r="DT9" i="26" s="1"/>
  <c r="DT15" i="26" s="1"/>
  <c r="DU9" i="26" s="1"/>
  <c r="DU15" i="26" s="1"/>
  <c r="DV9" i="26" s="1"/>
  <c r="DV15" i="26" s="1"/>
  <c r="DW9" i="26" s="1"/>
  <c r="DW15" i="26" s="1"/>
  <c r="DX9" i="26" s="1"/>
  <c r="DX15" i="26" s="1"/>
  <c r="DY9" i="26" s="1"/>
  <c r="DY15" i="26" s="1"/>
  <c r="L88" i="26" l="1"/>
  <c r="K92" i="26"/>
  <c r="I69" i="3"/>
  <c r="K80" i="26"/>
  <c r="J84" i="26"/>
  <c r="DN42" i="26"/>
  <c r="J43" i="26" s="1"/>
  <c r="DN121" i="19"/>
  <c r="DN14" i="26"/>
  <c r="J47" i="26" l="1"/>
  <c r="J44" i="26"/>
  <c r="J45" i="26"/>
  <c r="J48" i="26"/>
  <c r="J46" i="26"/>
  <c r="DN122" i="19"/>
  <c r="S226" i="19"/>
  <c r="S103" i="26"/>
  <c r="L80" i="26"/>
  <c r="K84" i="26"/>
  <c r="M88" i="26"/>
  <c r="L92" i="26"/>
  <c r="N88" i="26" l="1"/>
  <c r="M92" i="26"/>
  <c r="M80" i="26"/>
  <c r="L84" i="26"/>
  <c r="K48" i="26"/>
  <c r="L48" i="26" s="1"/>
  <c r="M48" i="26" s="1"/>
  <c r="N48" i="26" s="1"/>
  <c r="O48" i="26" s="1"/>
  <c r="P48" i="26" s="1"/>
  <c r="Q48" i="26" s="1"/>
  <c r="R48" i="26" s="1"/>
  <c r="S48" i="26" s="1"/>
  <c r="T48" i="26" s="1"/>
  <c r="U48" i="26" s="1"/>
  <c r="V48" i="26" s="1"/>
  <c r="W48" i="26" s="1"/>
  <c r="X48" i="26" s="1"/>
  <c r="Y48" i="26" s="1"/>
  <c r="Z48" i="26" s="1"/>
  <c r="AA48" i="26" s="1"/>
  <c r="AB48" i="26" s="1"/>
  <c r="AC48" i="26" s="1"/>
  <c r="AD48" i="26" s="1"/>
  <c r="AE48" i="26" s="1"/>
  <c r="AF48" i="26" s="1"/>
  <c r="AG48" i="26" s="1"/>
  <c r="AH48" i="26" s="1"/>
  <c r="AI48" i="26" s="1"/>
  <c r="AJ48" i="26" s="1"/>
  <c r="AK48" i="26" s="1"/>
  <c r="AL48" i="26" s="1"/>
  <c r="AM48" i="26" s="1"/>
  <c r="AN48" i="26" s="1"/>
  <c r="AO48" i="26" s="1"/>
  <c r="AP48" i="26" s="1"/>
  <c r="AQ48" i="26" s="1"/>
  <c r="AR48" i="26" s="1"/>
  <c r="AS48" i="26" s="1"/>
  <c r="AT48" i="26" s="1"/>
  <c r="AU48" i="26" s="1"/>
  <c r="AV48" i="26" s="1"/>
  <c r="AW48" i="26" s="1"/>
  <c r="AX48" i="26" s="1"/>
  <c r="AY48" i="26" s="1"/>
  <c r="AZ48" i="26" s="1"/>
  <c r="BA48" i="26" s="1"/>
  <c r="BB48" i="26" s="1"/>
  <c r="BC48" i="26" s="1"/>
  <c r="BD48" i="26" s="1"/>
  <c r="BE48" i="26" s="1"/>
  <c r="BF48" i="26" s="1"/>
  <c r="BG48" i="26" s="1"/>
  <c r="BH48" i="26" s="1"/>
  <c r="BI48" i="26" s="1"/>
  <c r="BJ48" i="26" s="1"/>
  <c r="BK48" i="26" s="1"/>
  <c r="BL48" i="26" s="1"/>
  <c r="BM48" i="26" s="1"/>
  <c r="BN48" i="26" s="1"/>
  <c r="BO48" i="26" s="1"/>
  <c r="BP48" i="26" s="1"/>
  <c r="BQ48" i="26" s="1"/>
  <c r="BR48" i="26" s="1"/>
  <c r="BS48" i="26" s="1"/>
  <c r="BT48" i="26" s="1"/>
  <c r="BU48" i="26" s="1"/>
  <c r="BV48" i="26" s="1"/>
  <c r="BW48" i="26" s="1"/>
  <c r="BX48" i="26" s="1"/>
  <c r="BY48" i="26" s="1"/>
  <c r="BZ48" i="26" s="1"/>
  <c r="CA48" i="26" s="1"/>
  <c r="CB48" i="26" s="1"/>
  <c r="CC48" i="26" s="1"/>
  <c r="CD48" i="26" s="1"/>
  <c r="CE48" i="26" s="1"/>
  <c r="CF48" i="26" s="1"/>
  <c r="CG48" i="26" s="1"/>
  <c r="CH48" i="26" s="1"/>
  <c r="CI48" i="26" s="1"/>
  <c r="CJ48" i="26" s="1"/>
  <c r="CK48" i="26" s="1"/>
  <c r="CL48" i="26" s="1"/>
  <c r="CM48" i="26" s="1"/>
  <c r="CN48" i="26" s="1"/>
  <c r="CO48" i="26" s="1"/>
  <c r="CP48" i="26" s="1"/>
  <c r="CQ48" i="26" s="1"/>
  <c r="CR48" i="26" s="1"/>
  <c r="CS48" i="26" s="1"/>
  <c r="CT48" i="26" s="1"/>
  <c r="CU48" i="26" s="1"/>
  <c r="CV48" i="26" s="1"/>
  <c r="CW48" i="26" s="1"/>
  <c r="CX48" i="26" s="1"/>
  <c r="CY48" i="26" s="1"/>
  <c r="CZ48" i="26" s="1"/>
  <c r="DA48" i="26" s="1"/>
  <c r="DB48" i="26" s="1"/>
  <c r="DC48" i="26" s="1"/>
  <c r="DD48" i="26" s="1"/>
  <c r="DE48" i="26" s="1"/>
  <c r="DF48" i="26" s="1"/>
  <c r="DG48" i="26" s="1"/>
  <c r="DH48" i="26" s="1"/>
  <c r="DI48" i="26" s="1"/>
  <c r="DJ48" i="26" s="1"/>
  <c r="DK48" i="26" s="1"/>
  <c r="DL48" i="26" s="1"/>
  <c r="DM48" i="26" s="1"/>
  <c r="DN48" i="26" s="1"/>
  <c r="DO48" i="26" s="1"/>
  <c r="DP48" i="26" s="1"/>
  <c r="DQ48" i="26" s="1"/>
  <c r="DR48" i="26" s="1"/>
  <c r="DS48" i="26" s="1"/>
  <c r="DT48" i="26" s="1"/>
  <c r="DU48" i="26" s="1"/>
  <c r="DV48" i="26" s="1"/>
  <c r="DW48" i="26" s="1"/>
  <c r="DX48" i="26" s="1"/>
  <c r="DY48" i="26" s="1"/>
  <c r="K47" i="26"/>
  <c r="L47" i="26" s="1"/>
  <c r="M47" i="26" s="1"/>
  <c r="N47" i="26" s="1"/>
  <c r="O47" i="26" s="1"/>
  <c r="P47" i="26" s="1"/>
  <c r="Q47" i="26" s="1"/>
  <c r="R47" i="26" s="1"/>
  <c r="S47" i="26" s="1"/>
  <c r="T47" i="26" s="1"/>
  <c r="U47" i="26" s="1"/>
  <c r="V47" i="26" s="1"/>
  <c r="W47" i="26" s="1"/>
  <c r="X47" i="26" s="1"/>
  <c r="Y47" i="26" s="1"/>
  <c r="Z47" i="26" s="1"/>
  <c r="AA47" i="26" s="1"/>
  <c r="AB47" i="26" s="1"/>
  <c r="AC47" i="26" s="1"/>
  <c r="AD47" i="26" s="1"/>
  <c r="AE47" i="26" s="1"/>
  <c r="AF47" i="26" s="1"/>
  <c r="AG47" i="26" s="1"/>
  <c r="AH47" i="26" s="1"/>
  <c r="AI47" i="26" s="1"/>
  <c r="AJ47" i="26" s="1"/>
  <c r="AK47" i="26" s="1"/>
  <c r="AL47" i="26" s="1"/>
  <c r="AM47" i="26" s="1"/>
  <c r="AN47" i="26" s="1"/>
  <c r="AO47" i="26" s="1"/>
  <c r="AP47" i="26" s="1"/>
  <c r="AQ47" i="26" s="1"/>
  <c r="AR47" i="26" s="1"/>
  <c r="AS47" i="26" s="1"/>
  <c r="AT47" i="26" s="1"/>
  <c r="AU47" i="26" s="1"/>
  <c r="AV47" i="26" s="1"/>
  <c r="AW47" i="26" s="1"/>
  <c r="AX47" i="26" s="1"/>
  <c r="AY47" i="26" s="1"/>
  <c r="AZ47" i="26" s="1"/>
  <c r="BA47" i="26" s="1"/>
  <c r="BB47" i="26" s="1"/>
  <c r="BC47" i="26" s="1"/>
  <c r="BD47" i="26" s="1"/>
  <c r="BE47" i="26" s="1"/>
  <c r="BF47" i="26" s="1"/>
  <c r="BG47" i="26" s="1"/>
  <c r="BH47" i="26" s="1"/>
  <c r="BI47" i="26" s="1"/>
  <c r="BJ47" i="26" s="1"/>
  <c r="BK47" i="26" s="1"/>
  <c r="BL47" i="26" s="1"/>
  <c r="BM47" i="26" s="1"/>
  <c r="BN47" i="26" s="1"/>
  <c r="BO47" i="26" s="1"/>
  <c r="BP47" i="26" s="1"/>
  <c r="BQ47" i="26" s="1"/>
  <c r="BR47" i="26" s="1"/>
  <c r="BS47" i="26" s="1"/>
  <c r="BT47" i="26" s="1"/>
  <c r="BU47" i="26" s="1"/>
  <c r="BV47" i="26" s="1"/>
  <c r="BW47" i="26" s="1"/>
  <c r="BX47" i="26" s="1"/>
  <c r="BY47" i="26" s="1"/>
  <c r="BZ47" i="26" s="1"/>
  <c r="CA47" i="26" s="1"/>
  <c r="CB47" i="26" s="1"/>
  <c r="CC47" i="26" s="1"/>
  <c r="CD47" i="26" s="1"/>
  <c r="CE47" i="26" s="1"/>
  <c r="CF47" i="26" s="1"/>
  <c r="CG47" i="26" s="1"/>
  <c r="CH47" i="26" s="1"/>
  <c r="CI47" i="26" s="1"/>
  <c r="CJ47" i="26" s="1"/>
  <c r="CK47" i="26" s="1"/>
  <c r="CL47" i="26" s="1"/>
  <c r="CM47" i="26" s="1"/>
  <c r="CN47" i="26" s="1"/>
  <c r="CO47" i="26" s="1"/>
  <c r="CP47" i="26" s="1"/>
  <c r="CQ47" i="26" s="1"/>
  <c r="CR47" i="26" s="1"/>
  <c r="CS47" i="26" s="1"/>
  <c r="CT47" i="26" s="1"/>
  <c r="CU47" i="26" s="1"/>
  <c r="CV47" i="26" s="1"/>
  <c r="CW47" i="26" s="1"/>
  <c r="CX47" i="26" s="1"/>
  <c r="CY47" i="26" s="1"/>
  <c r="CZ47" i="26" s="1"/>
  <c r="DA47" i="26" s="1"/>
  <c r="DB47" i="26" s="1"/>
  <c r="DC47" i="26" s="1"/>
  <c r="DD47" i="26" s="1"/>
  <c r="DE47" i="26" s="1"/>
  <c r="DF47" i="26" s="1"/>
  <c r="DG47" i="26" s="1"/>
  <c r="DH47" i="26" s="1"/>
  <c r="DI47" i="26" s="1"/>
  <c r="DJ47" i="26" s="1"/>
  <c r="DK47" i="26" s="1"/>
  <c r="DL47" i="26" s="1"/>
  <c r="DM47" i="26" s="1"/>
  <c r="DN47" i="26" s="1"/>
  <c r="DO47" i="26" s="1"/>
  <c r="DP47" i="26" s="1"/>
  <c r="DQ47" i="26" s="1"/>
  <c r="DR47" i="26" s="1"/>
  <c r="DS47" i="26" s="1"/>
  <c r="DT47" i="26" s="1"/>
  <c r="DU47" i="26" s="1"/>
  <c r="DV47" i="26" s="1"/>
  <c r="DW47" i="26" s="1"/>
  <c r="DX47" i="26" s="1"/>
  <c r="DY47" i="26" s="1"/>
  <c r="K43" i="26"/>
  <c r="S227" i="19"/>
  <c r="DN125" i="19"/>
  <c r="S230" i="19" l="1"/>
  <c r="DN127" i="19"/>
  <c r="N80" i="26"/>
  <c r="M84" i="26"/>
  <c r="K45" i="26"/>
  <c r="K46" i="26"/>
  <c r="L43" i="26"/>
  <c r="K44" i="26"/>
  <c r="O88" i="26"/>
  <c r="N92" i="26"/>
  <c r="M43" i="26" l="1"/>
  <c r="L45" i="26"/>
  <c r="L46" i="26"/>
  <c r="L44" i="26"/>
  <c r="O80" i="26"/>
  <c r="N84" i="26"/>
  <c r="P88" i="26"/>
  <c r="O92" i="26"/>
  <c r="DN128" i="19"/>
  <c r="DO126" i="19"/>
  <c r="Q88" i="26" l="1"/>
  <c r="P92" i="26"/>
  <c r="P80" i="26"/>
  <c r="O84" i="26"/>
  <c r="DO127" i="19"/>
  <c r="M44" i="26"/>
  <c r="M45" i="26"/>
  <c r="N43" i="26"/>
  <c r="M46" i="26"/>
  <c r="Q80" i="26" l="1"/>
  <c r="P84" i="26"/>
  <c r="N46" i="26"/>
  <c r="N45" i="26"/>
  <c r="N44" i="26"/>
  <c r="O43" i="26"/>
  <c r="DP126" i="19"/>
  <c r="DO128" i="19"/>
  <c r="R88" i="26"/>
  <c r="Q92" i="26"/>
  <c r="DP127" i="19" l="1"/>
  <c r="O44" i="26"/>
  <c r="P43" i="26"/>
  <c r="O46" i="26"/>
  <c r="O45" i="26"/>
  <c r="S88" i="26"/>
  <c r="S92" i="26" s="1"/>
  <c r="R92" i="26"/>
  <c r="R80" i="26"/>
  <c r="Q84" i="26"/>
  <c r="P45" i="26" l="1"/>
  <c r="P44" i="26"/>
  <c r="P46" i="26"/>
  <c r="Q43" i="26"/>
  <c r="S80" i="26"/>
  <c r="S84" i="26" s="1"/>
  <c r="R84" i="26"/>
  <c r="DP128" i="19"/>
  <c r="DQ126" i="19"/>
  <c r="DQ127" i="19" l="1"/>
  <c r="Q46" i="26"/>
  <c r="Q44" i="26"/>
  <c r="R43" i="26"/>
  <c r="Q45" i="26"/>
  <c r="R46" i="26" l="1"/>
  <c r="R44" i="26"/>
  <c r="R45" i="26"/>
  <c r="S43" i="26"/>
  <c r="DR126" i="19"/>
  <c r="DQ128" i="19"/>
  <c r="DR127" i="19" l="1"/>
  <c r="S45" i="26"/>
  <c r="S46" i="26"/>
  <c r="S44" i="26"/>
  <c r="T43" i="26"/>
  <c r="T44" i="26" l="1"/>
  <c r="T45" i="26"/>
  <c r="U43" i="26"/>
  <c r="T46" i="26"/>
  <c r="DR128" i="19"/>
  <c r="DS126" i="19"/>
  <c r="DS127" i="19" s="1"/>
  <c r="DS128" i="19" l="1"/>
  <c r="DT126" i="19"/>
  <c r="DT127" i="19" s="1"/>
  <c r="U44" i="26"/>
  <c r="U46" i="26"/>
  <c r="V43" i="26"/>
  <c r="U45" i="26"/>
  <c r="V44" i="26" l="1"/>
  <c r="V45" i="26"/>
  <c r="W43" i="26"/>
  <c r="V46" i="26"/>
  <c r="DT128" i="19"/>
  <c r="DU126" i="19"/>
  <c r="DU127" i="19" s="1"/>
  <c r="DU128" i="19" l="1"/>
  <c r="DV126" i="19"/>
  <c r="DV127" i="19" s="1"/>
  <c r="W44" i="26"/>
  <c r="W46" i="26"/>
  <c r="W45" i="26"/>
  <c r="X43" i="26"/>
  <c r="X44" i="26" l="1"/>
  <c r="Y43" i="26"/>
  <c r="X46" i="26"/>
  <c r="X45" i="26"/>
  <c r="DV128" i="19"/>
  <c r="DW126" i="19"/>
  <c r="DW127" i="19" s="1"/>
  <c r="DX126" i="19" l="1"/>
  <c r="DX127" i="19" s="1"/>
  <c r="DW128" i="19"/>
  <c r="Y44" i="26"/>
  <c r="Y45" i="26"/>
  <c r="Y46" i="26"/>
  <c r="Z43" i="26"/>
  <c r="Z44" i="26" l="1"/>
  <c r="Z45" i="26"/>
  <c r="Z46" i="26"/>
  <c r="AA43" i="26"/>
  <c r="DY126" i="19"/>
  <c r="DX128" i="19"/>
  <c r="L231" i="19" l="1"/>
  <c r="DY127" i="19"/>
  <c r="J232" i="19" s="1"/>
  <c r="K231" i="19"/>
  <c r="M231" i="19"/>
  <c r="N231" i="19"/>
  <c r="O231" i="19"/>
  <c r="P231" i="19"/>
  <c r="Q231" i="19"/>
  <c r="R231" i="19"/>
  <c r="S231" i="19"/>
  <c r="AA44" i="26"/>
  <c r="AA46" i="26"/>
  <c r="AA45" i="26"/>
  <c r="AB43" i="26"/>
  <c r="AB44" i="26" l="1"/>
  <c r="AB46" i="26"/>
  <c r="AB45" i="26"/>
  <c r="AC43" i="26"/>
  <c r="DY128" i="19"/>
  <c r="I72" i="3"/>
  <c r="J118" i="26" s="1"/>
  <c r="K232" i="19"/>
  <c r="L232" i="19"/>
  <c r="M232" i="19"/>
  <c r="N232" i="19"/>
  <c r="O232" i="19"/>
  <c r="P232" i="19"/>
  <c r="Q232" i="19"/>
  <c r="R232" i="19"/>
  <c r="S232" i="19"/>
  <c r="I73" i="3" l="1"/>
  <c r="J233" i="19"/>
  <c r="K233" i="19"/>
  <c r="L233" i="19"/>
  <c r="M233" i="19"/>
  <c r="N233" i="19"/>
  <c r="O233" i="19"/>
  <c r="P233" i="19"/>
  <c r="Q233" i="19"/>
  <c r="R233" i="19"/>
  <c r="S233" i="19"/>
  <c r="AD43" i="26"/>
  <c r="AC44" i="26"/>
  <c r="AC46" i="26"/>
  <c r="AC45" i="26"/>
  <c r="AD44" i="26" l="1"/>
  <c r="AD46" i="26"/>
  <c r="AD45" i="26"/>
  <c r="AE43" i="26"/>
  <c r="AE44" i="26" l="1"/>
  <c r="AF43" i="26"/>
  <c r="AE46" i="26"/>
  <c r="AE45" i="26"/>
  <c r="AF44" i="26" l="1"/>
  <c r="AF45" i="26"/>
  <c r="AG43" i="26"/>
  <c r="AF46" i="26"/>
  <c r="AG44" i="26" l="1"/>
  <c r="AG45" i="26"/>
  <c r="AG46" i="26"/>
  <c r="AH43" i="26"/>
  <c r="AH44" i="26" l="1"/>
  <c r="AH45" i="26"/>
  <c r="AI43" i="26"/>
  <c r="AH46" i="26"/>
  <c r="AI44" i="26" l="1"/>
  <c r="AI46" i="26"/>
  <c r="AI45" i="26"/>
  <c r="AJ43" i="26"/>
  <c r="AJ44" i="26" l="1"/>
  <c r="AJ46" i="26"/>
  <c r="AJ45" i="26"/>
  <c r="AK43" i="26"/>
  <c r="AK44" i="26" l="1"/>
  <c r="AK46" i="26"/>
  <c r="AL43" i="26"/>
  <c r="AK45" i="26"/>
  <c r="AL44" i="26" l="1"/>
  <c r="AL46" i="26"/>
  <c r="AL45" i="26"/>
  <c r="AM43" i="26"/>
  <c r="AM44" i="26" l="1"/>
  <c r="AM45" i="26"/>
  <c r="AN43" i="26"/>
  <c r="AM46" i="26"/>
  <c r="AN44" i="26" l="1"/>
  <c r="AN46" i="26"/>
  <c r="AO43" i="26"/>
  <c r="AN45" i="26"/>
  <c r="AO44" i="26" l="1"/>
  <c r="AO46" i="26"/>
  <c r="AP43" i="26"/>
  <c r="AO45" i="26"/>
  <c r="AP44" i="26" l="1"/>
  <c r="AP45" i="26"/>
  <c r="AQ43" i="26"/>
  <c r="AP46" i="26"/>
  <c r="AQ44" i="26" l="1"/>
  <c r="AQ46" i="26"/>
  <c r="AR43" i="26"/>
  <c r="AQ45" i="26"/>
  <c r="AR44" i="26" l="1"/>
  <c r="AR46" i="26"/>
  <c r="AS43" i="26"/>
  <c r="AR45" i="26"/>
  <c r="AS44" i="26" l="1"/>
  <c r="AS45" i="26"/>
  <c r="AT43" i="26"/>
  <c r="AS46" i="26"/>
  <c r="AT44" i="26" l="1"/>
  <c r="AT46" i="26"/>
  <c r="AT45" i="26"/>
  <c r="AU43" i="26"/>
  <c r="AU44" i="26" l="1"/>
  <c r="AU46" i="26"/>
  <c r="AV43" i="26"/>
  <c r="AU45" i="26"/>
  <c r="AV44" i="26" l="1"/>
  <c r="AV46" i="26"/>
  <c r="AW43" i="26"/>
  <c r="AV45" i="26"/>
  <c r="AW44" i="26" l="1"/>
  <c r="AW45" i="26"/>
  <c r="AW46" i="26"/>
  <c r="AX43" i="26"/>
  <c r="AX44" i="26" l="1"/>
  <c r="AX45" i="26"/>
  <c r="AY43" i="26"/>
  <c r="AX46" i="26"/>
  <c r="AY44" i="26" l="1"/>
  <c r="AY45" i="26"/>
  <c r="AZ43" i="26"/>
  <c r="AY46" i="26"/>
  <c r="AZ44" i="26" l="1"/>
  <c r="BA43" i="26"/>
  <c r="AZ46" i="26"/>
  <c r="AZ45" i="26"/>
  <c r="BA44" i="26" l="1"/>
  <c r="BA45" i="26"/>
  <c r="BB43" i="26"/>
  <c r="BA46" i="26"/>
  <c r="BB44" i="26" l="1"/>
  <c r="BB45" i="26"/>
  <c r="BC43" i="26"/>
  <c r="BB46" i="26"/>
  <c r="BC44" i="26" l="1"/>
  <c r="BC45" i="26"/>
  <c r="BD43" i="26"/>
  <c r="BC46" i="26"/>
  <c r="BD44" i="26" l="1"/>
  <c r="BD45" i="26"/>
  <c r="BD46" i="26"/>
  <c r="BE43" i="26"/>
  <c r="BE46" i="26" l="1"/>
  <c r="BE45" i="26"/>
  <c r="BF43" i="26"/>
  <c r="BE44" i="26"/>
  <c r="BF44" i="26" l="1"/>
  <c r="BF46" i="26"/>
  <c r="BF45" i="26"/>
  <c r="BG43" i="26"/>
  <c r="BG44" i="26" l="1"/>
  <c r="BG45" i="26"/>
  <c r="BH43" i="26"/>
  <c r="BG46" i="26"/>
  <c r="BH44" i="26" l="1"/>
  <c r="BI43" i="26"/>
  <c r="BH46" i="26"/>
  <c r="BH45" i="26"/>
  <c r="BI44" i="26" l="1"/>
  <c r="BI46" i="26"/>
  <c r="BJ43" i="26"/>
  <c r="BI45" i="26"/>
  <c r="BJ44" i="26" l="1"/>
  <c r="BJ46" i="26"/>
  <c r="BK43" i="26"/>
  <c r="BJ45" i="26"/>
  <c r="BK44" i="26" l="1"/>
  <c r="BK45" i="26"/>
  <c r="BL43" i="26"/>
  <c r="BK46" i="26"/>
  <c r="BL44" i="26" l="1"/>
  <c r="BL46" i="26"/>
  <c r="BM43" i="26"/>
  <c r="BL45" i="26"/>
  <c r="BM44" i="26" l="1"/>
  <c r="BM46" i="26"/>
  <c r="BM45" i="26"/>
  <c r="BN43" i="26"/>
  <c r="BN44" i="26" l="1"/>
  <c r="BN46" i="26"/>
  <c r="BO43" i="26"/>
  <c r="BN45" i="26"/>
  <c r="BO44" i="26" l="1"/>
  <c r="BO45" i="26"/>
  <c r="BP43" i="26"/>
  <c r="BO46" i="26"/>
  <c r="BP44" i="26" l="1"/>
  <c r="BP45" i="26"/>
  <c r="BQ43" i="26"/>
  <c r="BP46" i="26"/>
  <c r="BQ44" i="26" l="1"/>
  <c r="BQ45" i="26"/>
  <c r="BR43" i="26"/>
  <c r="BQ46" i="26"/>
  <c r="BR44" i="26" l="1"/>
  <c r="BR45" i="26"/>
  <c r="BS43" i="26"/>
  <c r="BR46" i="26"/>
  <c r="BS44" i="26" l="1"/>
  <c r="BS45" i="26"/>
  <c r="BT43" i="26"/>
  <c r="BS46" i="26"/>
  <c r="BT44" i="26" l="1"/>
  <c r="BT45" i="26"/>
  <c r="BT46" i="26"/>
  <c r="BU43" i="26"/>
  <c r="BU44" i="26" l="1"/>
  <c r="BU46" i="26"/>
  <c r="BV43" i="26"/>
  <c r="BU45" i="26"/>
  <c r="BV44" i="26" l="1"/>
  <c r="BW43" i="26"/>
  <c r="BV45" i="26"/>
  <c r="BV46" i="26"/>
  <c r="BW44" i="26" l="1"/>
  <c r="BW45" i="26"/>
  <c r="BX43" i="26"/>
  <c r="BW46" i="26"/>
  <c r="BX44" i="26" l="1"/>
  <c r="BY43" i="26"/>
  <c r="BX46" i="26"/>
  <c r="BX45" i="26"/>
  <c r="BY44" i="26" l="1"/>
  <c r="BY45" i="26"/>
  <c r="BZ43" i="26"/>
  <c r="BY46" i="26"/>
  <c r="BZ44" i="26" l="1"/>
  <c r="BZ46" i="26"/>
  <c r="CA43" i="26"/>
  <c r="BZ45" i="26"/>
  <c r="CA44" i="26" l="1"/>
  <c r="CA45" i="26"/>
  <c r="CA46" i="26"/>
  <c r="CB43" i="26"/>
  <c r="CB44" i="26" l="1"/>
  <c r="CB46" i="26"/>
  <c r="CB45" i="26"/>
  <c r="CC43" i="26"/>
  <c r="CC44" i="26" l="1"/>
  <c r="CC46" i="26"/>
  <c r="CC45" i="26"/>
  <c r="CD43" i="26"/>
  <c r="CD44" i="26" l="1"/>
  <c r="CD45" i="26"/>
  <c r="CE43" i="26"/>
  <c r="CD46" i="26"/>
  <c r="CE44" i="26" l="1"/>
  <c r="CE46" i="26"/>
  <c r="CF43" i="26"/>
  <c r="CE45" i="26"/>
  <c r="CF44" i="26" l="1"/>
  <c r="CF45" i="26"/>
  <c r="CF46" i="26"/>
  <c r="CG43" i="26"/>
  <c r="CG45" i="26" l="1"/>
  <c r="CH43" i="26"/>
  <c r="CG44" i="26"/>
  <c r="CG46" i="26"/>
  <c r="CH44" i="26" l="1"/>
  <c r="CH45" i="26"/>
  <c r="CH46" i="26"/>
  <c r="CI43" i="26"/>
  <c r="CI44" i="26" l="1"/>
  <c r="CI46" i="26"/>
  <c r="CJ43" i="26"/>
  <c r="CI45" i="26"/>
  <c r="CJ44" i="26" l="1"/>
  <c r="CJ46" i="26"/>
  <c r="CK43" i="26"/>
  <c r="CJ45" i="26"/>
  <c r="CK44" i="26" l="1"/>
  <c r="CK46" i="26"/>
  <c r="CK45" i="26"/>
  <c r="CL43" i="26"/>
  <c r="CL44" i="26" l="1"/>
  <c r="CL46" i="26"/>
  <c r="CL45" i="26"/>
  <c r="CM43" i="26"/>
  <c r="CM44" i="26" l="1"/>
  <c r="CM46" i="26"/>
  <c r="CN43" i="26"/>
  <c r="CM45" i="26"/>
  <c r="CN44" i="26" l="1"/>
  <c r="CN45" i="26"/>
  <c r="CO43" i="26"/>
  <c r="CN46" i="26"/>
  <c r="CO44" i="26" l="1"/>
  <c r="CO46" i="26"/>
  <c r="CP43" i="26"/>
  <c r="CO45" i="26"/>
  <c r="CP44" i="26" l="1"/>
  <c r="CP45" i="26"/>
  <c r="CP46" i="26"/>
  <c r="CQ43" i="26"/>
  <c r="CQ44" i="26" l="1"/>
  <c r="CQ45" i="26"/>
  <c r="CR43" i="26"/>
  <c r="CQ46" i="26"/>
  <c r="CR44" i="26" l="1"/>
  <c r="CR45" i="26"/>
  <c r="CS43" i="26"/>
  <c r="CR46" i="26"/>
  <c r="CS44" i="26" l="1"/>
  <c r="CS45" i="26"/>
  <c r="CT43" i="26"/>
  <c r="CS46" i="26"/>
  <c r="CT44" i="26" l="1"/>
  <c r="CT45" i="26"/>
  <c r="CT46" i="26"/>
  <c r="CU43" i="26"/>
  <c r="CU44" i="26" l="1"/>
  <c r="CU46" i="26"/>
  <c r="CU45" i="26"/>
  <c r="CV43" i="26"/>
  <c r="CV44" i="26" l="1"/>
  <c r="CV46" i="26"/>
  <c r="CW43" i="26"/>
  <c r="CV45" i="26"/>
  <c r="CW44" i="26" l="1"/>
  <c r="CW45" i="26"/>
  <c r="CW46" i="26"/>
  <c r="CX43" i="26"/>
  <c r="CX44" i="26" l="1"/>
  <c r="CX45" i="26"/>
  <c r="CY43" i="26"/>
  <c r="CX46" i="26"/>
  <c r="CY44" i="26" l="1"/>
  <c r="CY45" i="26"/>
  <c r="CZ43" i="26"/>
  <c r="CY46" i="26"/>
  <c r="CZ44" i="26" l="1"/>
  <c r="CZ45" i="26"/>
  <c r="DA43" i="26"/>
  <c r="CZ46" i="26"/>
  <c r="DA44" i="26" l="1"/>
  <c r="DA45" i="26"/>
  <c r="DB43" i="26"/>
  <c r="DA46" i="26"/>
  <c r="DB44" i="26" l="1"/>
  <c r="DB46" i="26"/>
  <c r="DC43" i="26"/>
  <c r="DB45" i="26"/>
  <c r="DC44" i="26" l="1"/>
  <c r="DC45" i="26"/>
  <c r="DC46" i="26"/>
  <c r="DD43" i="26"/>
  <c r="DD44" i="26" l="1"/>
  <c r="DD45" i="26"/>
  <c r="DD46" i="26"/>
  <c r="DE43" i="26"/>
  <c r="DE44" i="26" l="1"/>
  <c r="DE45" i="26"/>
  <c r="DF43" i="26"/>
  <c r="DE46" i="26"/>
  <c r="DF44" i="26" l="1"/>
  <c r="DF46" i="26"/>
  <c r="DF45" i="26"/>
  <c r="DG43" i="26"/>
  <c r="DG44" i="26" l="1"/>
  <c r="DG45" i="26"/>
  <c r="DH43" i="26"/>
  <c r="DG46" i="26"/>
  <c r="DH44" i="26" l="1"/>
  <c r="DH45" i="26"/>
  <c r="DI43" i="26"/>
  <c r="DH46" i="26"/>
  <c r="DI44" i="26" l="1"/>
  <c r="DI45" i="26"/>
  <c r="DJ43" i="26"/>
  <c r="DI46" i="26"/>
  <c r="DJ44" i="26" l="1"/>
  <c r="DJ46" i="26"/>
  <c r="DJ45" i="26"/>
  <c r="DK43" i="26"/>
  <c r="DK44" i="26" l="1"/>
  <c r="DK46" i="26"/>
  <c r="DL43" i="26"/>
  <c r="DK45" i="26"/>
  <c r="DL44" i="26" l="1"/>
  <c r="DL45" i="26"/>
  <c r="DM43" i="26"/>
  <c r="DL46" i="26"/>
  <c r="DM44" i="26" l="1"/>
  <c r="DM46" i="26"/>
  <c r="DN43" i="26"/>
  <c r="DM45" i="26"/>
  <c r="DN44" i="26" l="1"/>
  <c r="DN45" i="26"/>
  <c r="DN46" i="26"/>
  <c r="DO43" i="26"/>
  <c r="DO44" i="26" l="1"/>
  <c r="DO46" i="26"/>
  <c r="DP43" i="26"/>
  <c r="DO45" i="26"/>
  <c r="DP44" i="26" l="1"/>
  <c r="DP45" i="26"/>
  <c r="DP46" i="26"/>
  <c r="DQ43" i="26"/>
  <c r="DQ44" i="26" l="1"/>
  <c r="DQ46" i="26"/>
  <c r="DQ45" i="26"/>
  <c r="DR43" i="26"/>
  <c r="DR44" i="26" l="1"/>
  <c r="DR46" i="26"/>
  <c r="DS43" i="26"/>
  <c r="DR45" i="26"/>
  <c r="DS44" i="26" l="1"/>
  <c r="DS46" i="26"/>
  <c r="DS45" i="26"/>
  <c r="DT43" i="26"/>
  <c r="DT44" i="26" l="1"/>
  <c r="DT45" i="26"/>
  <c r="DT46" i="26"/>
  <c r="DU43" i="26"/>
  <c r="DU44" i="26" l="1"/>
  <c r="DU46" i="26"/>
  <c r="DU45" i="26"/>
  <c r="DV43" i="26"/>
  <c r="DV44" i="26" l="1"/>
  <c r="DV46" i="26"/>
  <c r="DV45" i="26"/>
  <c r="DW43" i="26"/>
  <c r="DW44" i="26" l="1"/>
  <c r="DW46" i="26"/>
  <c r="DX43" i="26"/>
  <c r="DW45" i="26"/>
  <c r="DX44" i="26" l="1"/>
  <c r="DX45" i="26"/>
  <c r="DY43" i="26"/>
  <c r="DX46" i="26"/>
  <c r="DY44" i="26" l="1"/>
  <c r="DY46" i="26"/>
  <c r="DY45" i="2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<sst xmlns="http://schemas.openxmlformats.org/spreadsheetml/2006/main" count="2599" uniqueCount="918">
  <si>
    <t>Mariana Mining - Crypto Mining Business Case</t>
  </si>
  <si>
    <t>This business case models mining activities with mining algorithms SHA-256, Ethash, Equihash, Eaglesong, and Kadena.</t>
  </si>
  <si>
    <t>General Structure:</t>
  </si>
  <si>
    <t>- The business case consists of two different sections:                          and                      . A detailed description of the contents of each section can be found below.</t>
  </si>
  <si>
    <r>
      <t xml:space="preserve">- There are </t>
    </r>
    <r>
      <rPr>
        <b/>
        <sz val="11"/>
        <color theme="1"/>
        <rFont val="Calibri"/>
        <family val="2"/>
        <scheme val="minor"/>
      </rPr>
      <t>three different cell types</t>
    </r>
    <r>
      <rPr>
        <sz val="11"/>
        <color theme="1"/>
        <rFont val="Calibri"/>
        <family val="2"/>
        <scheme val="minor"/>
      </rPr>
      <t xml:space="preserve"> highlighted by different colors:</t>
    </r>
  </si>
  <si>
    <r>
      <t xml:space="preserve">--&gt; Cells with yellow background contain assumptions and are the </t>
    </r>
    <r>
      <rPr>
        <b/>
        <sz val="11"/>
        <color theme="1"/>
        <rFont val="Calibri"/>
        <family val="2"/>
        <scheme val="minor"/>
      </rPr>
      <t>only cells in the business case that can be directly edited</t>
    </r>
    <r>
      <rPr>
        <sz val="11"/>
        <color theme="1"/>
        <rFont val="Calibri"/>
        <family val="2"/>
        <scheme val="minor"/>
      </rPr>
      <t>.</t>
    </r>
  </si>
  <si>
    <t>--&gt; Cells with green background contain values that are linked to a different cell / sheet.</t>
  </si>
  <si>
    <t>--&gt; Cells without colored background contain calculations or fixed assumptions that cannot be changed.</t>
  </si>
  <si>
    <t>Sheet Description:</t>
  </si>
  <si>
    <r>
      <t xml:space="preserve">- </t>
    </r>
    <r>
      <rPr>
        <b/>
        <sz val="11"/>
        <color theme="1"/>
        <rFont val="Calibri"/>
        <family val="2"/>
        <scheme val="minor"/>
      </rPr>
      <t>1.1 Assumptions</t>
    </r>
    <r>
      <rPr>
        <sz val="11"/>
        <color theme="1"/>
        <rFont val="Calibri"/>
        <family val="2"/>
        <scheme val="minor"/>
      </rPr>
      <t>: This sheet contains all relevant key drivers of the business case and the underlying assumptions. It is the only sheet in the Financials Section where direct edits can be made.</t>
    </r>
  </si>
  <si>
    <r>
      <t xml:space="preserve">- </t>
    </r>
    <r>
      <rPr>
        <b/>
        <sz val="11"/>
        <color theme="1"/>
        <rFont val="Calibri"/>
        <family val="2"/>
        <scheme val="minor"/>
      </rPr>
      <t>1.3 KPIs</t>
    </r>
    <r>
      <rPr>
        <sz val="11"/>
        <color theme="1"/>
        <rFont val="Calibri"/>
        <family val="2"/>
        <scheme val="minor"/>
      </rPr>
      <t>: This sheet contains on overview of different revenue, profitability, and ROI KPIs including graphs.</t>
    </r>
  </si>
  <si>
    <r>
      <t xml:space="preserve">- </t>
    </r>
    <r>
      <rPr>
        <b/>
        <sz val="11"/>
        <color theme="1"/>
        <rFont val="Calibri"/>
        <family val="2"/>
        <scheme val="minor"/>
      </rPr>
      <t>1.4 P&amp;L</t>
    </r>
    <r>
      <rPr>
        <sz val="11"/>
        <color theme="1"/>
        <rFont val="Calibri"/>
        <family val="2"/>
        <scheme val="minor"/>
      </rPr>
      <t>: This sheet contains a detailed profit and loss statement of the mining operations.</t>
    </r>
  </si>
  <si>
    <t>The contents of this sheet function as inputs for the assumptions sheet where the scenarios can be selected via drop-down list.</t>
  </si>
  <si>
    <t>Further details and explanations can be found in the accompanying PowerPoint presentation.</t>
  </si>
  <si>
    <t>_</t>
  </si>
  <si>
    <t>1. Financials</t>
  </si>
  <si>
    <t>This section includes:</t>
  </si>
  <si>
    <t>- 1.1 Assumptions</t>
  </si>
  <si>
    <t>- 1.2 Comparison</t>
  </si>
  <si>
    <t>- 1.3 KPIs</t>
  </si>
  <si>
    <t>- 1.4 P&amp;L</t>
  </si>
  <si>
    <t>- 1.4.1 Revenue BTC</t>
  </si>
  <si>
    <t>- 1.4.2 Revenue BCH</t>
  </si>
  <si>
    <t>- 1.4.3 Revenue BSV</t>
  </si>
  <si>
    <t>- 1.4.4 Revenue DGB</t>
  </si>
  <si>
    <t>- 1.4.5 Revenue ETH</t>
  </si>
  <si>
    <t>- 1.4.6 Revenue KDA</t>
  </si>
  <si>
    <t>- 1.4.7 Revenue CKB</t>
  </si>
  <si>
    <t>- 1.4.8 CF</t>
  </si>
  <si>
    <t>- 1.5 Shareholder Value</t>
  </si>
  <si>
    <t>1.1 Assumptions</t>
  </si>
  <si>
    <t xml:space="preserve">This sheet contains all relevant key drivers of the business case and the underlying assumptions. It is the only sheet in the Financials Section where direct edits should be made. Only cells highlighted in yellow can be directly edited. </t>
  </si>
  <si>
    <t>General</t>
  </si>
  <si>
    <t>Driver</t>
  </si>
  <si>
    <t>Unit</t>
  </si>
  <si>
    <t>Assumptions</t>
  </si>
  <si>
    <t>Description</t>
  </si>
  <si>
    <t>Start Date</t>
  </si>
  <si>
    <t>DDMMYY</t>
  </si>
  <si>
    <t>Start of mining operations; please consider that days per month are averaged to allow for a flexible start</t>
  </si>
  <si>
    <t>Proceeds from Equity Issuance</t>
  </si>
  <si>
    <t>EUR</t>
  </si>
  <si>
    <t>Used to determine initial budget for miner purchase</t>
  </si>
  <si>
    <t>Currency Profitability Scenario</t>
  </si>
  <si>
    <t>Selected Scenario</t>
  </si>
  <si>
    <t>#</t>
  </si>
  <si>
    <t>Base Case Scenario</t>
  </si>
  <si>
    <r>
      <t xml:space="preserve">Drop-down selection for chosen profitability scenario; </t>
    </r>
    <r>
      <rPr>
        <i/>
        <sz val="11"/>
        <color theme="1"/>
        <rFont val="Calibri"/>
        <family val="2"/>
        <scheme val="minor"/>
      </rPr>
      <t>scenario details changeable on sheet "2.2 Scenario Selection"</t>
    </r>
  </si>
  <si>
    <t>%</t>
  </si>
  <si>
    <r>
      <t xml:space="preserve">Monthly increase in total network hashpower; </t>
    </r>
    <r>
      <rPr>
        <i/>
        <sz val="11"/>
        <color theme="1"/>
        <rFont val="Calibri"/>
        <family val="2"/>
        <scheme val="minor"/>
      </rPr>
      <t>automatically inserted based on chosen scenario</t>
    </r>
  </si>
  <si>
    <r>
      <t xml:space="preserve">Monthly increase in price; </t>
    </r>
    <r>
      <rPr>
        <i/>
        <sz val="11"/>
        <color theme="1"/>
        <rFont val="Calibri"/>
        <family val="2"/>
        <scheme val="minor"/>
      </rPr>
      <t>automatically inserted based on chosen scenario</t>
    </r>
  </si>
  <si>
    <r>
      <t xml:space="preserve">Hardware price increase; </t>
    </r>
    <r>
      <rPr>
        <i/>
        <sz val="11"/>
        <color theme="1"/>
        <rFont val="Calibri"/>
        <family val="2"/>
        <scheme val="minor"/>
      </rPr>
      <t>automatically inserted based on chosen scenario</t>
    </r>
  </si>
  <si>
    <r>
      <t>Tax rate;</t>
    </r>
    <r>
      <rPr>
        <i/>
        <sz val="11"/>
        <color theme="1"/>
        <rFont val="Calibri"/>
        <family val="2"/>
        <scheme val="minor"/>
      </rPr>
      <t xml:space="preserve"> automatically inserted based on chosen scenario</t>
    </r>
  </si>
  <si>
    <t>Exchange Rate</t>
  </si>
  <si>
    <t>EUR/USD</t>
  </si>
  <si>
    <t xml:space="preserve">Average conversion rate Jan-Nov 2021 </t>
  </si>
  <si>
    <t>Miner Selection</t>
  </si>
  <si>
    <t>Available Miners</t>
  </si>
  <si>
    <t>Model 1</t>
  </si>
  <si>
    <t>-</t>
  </si>
  <si>
    <t>Bitmain Antminer S19 Pro</t>
  </si>
  <si>
    <t>Mining algorithm SHA-256; mining Bitcoin (BTC); Bitcoin Cash (BCH), Bitcoin Satoshi Vision (BSV), DigiByte (DGB)</t>
  </si>
  <si>
    <t>Model 2</t>
  </si>
  <si>
    <t>MicroBT Whatsminer M30s</t>
  </si>
  <si>
    <t>Model 3</t>
  </si>
  <si>
    <t>Innosilicon A11 Pro 8GB</t>
  </si>
  <si>
    <t>Mining algorithm Ethash; mining Ethereum (ETH), Metaverse (ETP), QuarkChain (QKC)</t>
  </si>
  <si>
    <t>Model 4</t>
  </si>
  <si>
    <t>Bitmain Antminer Z15</t>
  </si>
  <si>
    <r>
      <rPr>
        <b/>
        <sz val="11"/>
        <color theme="0" tint="-0.14996795556505021"/>
        <rFont val="Calibri"/>
        <family val="2"/>
        <scheme val="minor"/>
      </rPr>
      <t xml:space="preserve">EXCLUDED AS DISCUSSED </t>
    </r>
    <r>
      <rPr>
        <sz val="11"/>
        <color theme="0" tint="-0.14996795556505021"/>
        <rFont val="Calibri"/>
        <family val="2"/>
        <scheme val="minor"/>
      </rPr>
      <t>- Mining algorithm Equihash; mining Horizen (ZEN), Zcash (ZEC), Komodo (KMD)</t>
    </r>
  </si>
  <si>
    <t>Model 5</t>
  </si>
  <si>
    <t>iBeLink BM-K1</t>
  </si>
  <si>
    <t>Mining algorithm Kadena; mining Kadena (KDA)</t>
  </si>
  <si>
    <t>Model 6</t>
  </si>
  <si>
    <t>iBeLink BM-N1</t>
  </si>
  <si>
    <t>Mining algorithm Eaglesong; mining Nervos (CKB)</t>
  </si>
  <si>
    <t>Cryptocurrency Selection for Miners</t>
  </si>
  <si>
    <t>Bitcoin</t>
  </si>
  <si>
    <t>Based on assumption: If miner type has the option to mine several currencies, all miner units will always mine the same (most-profitable) currency at the same time</t>
  </si>
  <si>
    <t>Ethereum</t>
  </si>
  <si>
    <t>Kadena</t>
  </si>
  <si>
    <t>Nervos</t>
  </si>
  <si>
    <t>Percentage of Miners Available</t>
  </si>
  <si>
    <t>percentage depending on individual (risk) preferences and constant over time</t>
  </si>
  <si>
    <t xml:space="preserve">Revenue Generation </t>
  </si>
  <si>
    <t>Assumption</t>
  </si>
  <si>
    <t>Crypto Currency Specification</t>
  </si>
  <si>
    <t>BITCOIN</t>
  </si>
  <si>
    <t>Bitcoin Network Data</t>
  </si>
  <si>
    <t>Block Time</t>
  </si>
  <si>
    <t>Seconds</t>
  </si>
  <si>
    <t>Average block time in the network; based on Nov/Dec 21 value; can vary</t>
  </si>
  <si>
    <t>Total Hashpower in the Network (Dec 21)</t>
  </si>
  <si>
    <t>PH/sec</t>
  </si>
  <si>
    <t>Total hashpower in the network; based on Nov/Dec 21 value</t>
  </si>
  <si>
    <t>Next Halving Event</t>
  </si>
  <si>
    <t>expected</t>
  </si>
  <si>
    <t>Halving After Next Halving Event</t>
  </si>
  <si>
    <t>expected approx. 4 years after next halving event</t>
  </si>
  <si>
    <t>30-day Average Total Transaction Fees Paid to Miners</t>
  </si>
  <si>
    <t>BTC</t>
  </si>
  <si>
    <t>30-day average from 28/11/21; very volatile: https://www.blockchain.com/charts/transaction-fees</t>
  </si>
  <si>
    <t>Expected Monthly Increase in Transaction Fees</t>
  </si>
  <si>
    <t>Although long-term increase is likely; conservative assumption is no increase within the next years</t>
  </si>
  <si>
    <t>BTC Price</t>
  </si>
  <si>
    <t>USD/BTC</t>
  </si>
  <si>
    <t>BTC price; based on Nov/Dec 21 valuation</t>
  </si>
  <si>
    <t>BITCOIN CASH</t>
  </si>
  <si>
    <t>Bitcoin Cash Network Data</t>
  </si>
  <si>
    <t>Average block time in the network; based on Nov/Dec 21 valuation, can vary</t>
  </si>
  <si>
    <t>BCH Price</t>
  </si>
  <si>
    <t>USD/BCH</t>
  </si>
  <si>
    <t>BCH price; based on Nov/Dec 21 valuation</t>
  </si>
  <si>
    <t>BITCOIN SATOSHI VISION</t>
  </si>
  <si>
    <t>Bitcoin Satoshi Vision Network Data</t>
  </si>
  <si>
    <t>Average block time in the network; based on Nov/Dec 21 value</t>
  </si>
  <si>
    <t>Next halving expected between August and October 2024</t>
  </si>
  <si>
    <t>BSV Price</t>
  </si>
  <si>
    <t>USD/BSV</t>
  </si>
  <si>
    <t>BSV price; based on Nov/Dec 21 valuation</t>
  </si>
  <si>
    <t>DIGIBYTE</t>
  </si>
  <si>
    <t>Average block time in the network; DigiByte hashrate does not determine how quickly or slowly each block is solved; based on Nov/Dec 21 value</t>
  </si>
  <si>
    <t>Total Hashpower in the Network</t>
  </si>
  <si>
    <t>Reduction Rate Newly Minted Supply</t>
  </si>
  <si>
    <t>Average New Blocks per Month</t>
  </si>
  <si>
    <t>Block cap will be reached Oct-Nov 2034</t>
  </si>
  <si>
    <t>Frequency of Reduction</t>
  </si>
  <si>
    <t>Month</t>
  </si>
  <si>
    <t>The block reward gets reduced by 1% approximately once per month. For more info, see here: https://josiah-digibyte.medium.com/digibyte-halvening-schedule-8edb9029f5a2</t>
  </si>
  <si>
    <t>DGB Price</t>
  </si>
  <si>
    <t>USD/DGB</t>
  </si>
  <si>
    <t>DGB price; based on Nov/Dec 21 valuation</t>
  </si>
  <si>
    <t>ETHEREUM</t>
  </si>
  <si>
    <t>Ethereum Network Data</t>
  </si>
  <si>
    <t>Block Reward</t>
  </si>
  <si>
    <t>ETH</t>
  </si>
  <si>
    <t>Reward per found block; based on Nov/Dec 21 excluding transaction fees</t>
  </si>
  <si>
    <t>Average block time in the network; based on Nov/Dec 21 value; with difficulty "bomb" going off and transition to Proof-of-Stake will likely increase exponentially</t>
  </si>
  <si>
    <t>Total hashpower in the ETH network; based on Nov/Dec 21 value</t>
  </si>
  <si>
    <t>Switch to Proof-of-Stake</t>
  </si>
  <si>
    <t>Expected switch to Proof of Stake End 22/Early 23</t>
  </si>
  <si>
    <t>ETH Price</t>
  </si>
  <si>
    <t>USD/ETH</t>
  </si>
  <si>
    <t xml:space="preserve">ETH price, based on Nov/Dec 21 value </t>
  </si>
  <si>
    <t>KADENA</t>
  </si>
  <si>
    <t>Kadena Network Data</t>
  </si>
  <si>
    <t>Block Reward (Dec 21)</t>
  </si>
  <si>
    <t>KDA</t>
  </si>
  <si>
    <t xml:space="preserve">Block reward, based on Nov/Dec 21 value </t>
  </si>
  <si>
    <t>Issued per Month in next ten years</t>
  </si>
  <si>
    <t>The delta between the Dec21 block reward and a monthly proxy is used to determine the block reward development over the next 10 years.</t>
  </si>
  <si>
    <t>Max Number of KDA coins</t>
  </si>
  <si>
    <t>Kadena is mineable for approximately 120 years. Block rewards are readjusted against a set schedule every six months, with roughly half of the remaining minable coins issued as block rewards every 20 years.</t>
  </si>
  <si>
    <t>Existing Coins</t>
  </si>
  <si>
    <t>Number of Coins Issued in Next 10 years</t>
  </si>
  <si>
    <t>PH/s</t>
  </si>
  <si>
    <t>KDA Price</t>
  </si>
  <si>
    <t>USD/KDA</t>
  </si>
  <si>
    <t xml:space="preserve">KDA price, based on Nov/Dec 21 value </t>
  </si>
  <si>
    <t>NERVOS</t>
  </si>
  <si>
    <t>Nervos Network Data</t>
  </si>
  <si>
    <t>Varying between 9 and 15 seconds</t>
  </si>
  <si>
    <t>based on Nov/Dec 21 value</t>
  </si>
  <si>
    <t>Next halving event expected sometime in 2023</t>
  </si>
  <si>
    <t>Halving events approx. every 4 years</t>
  </si>
  <si>
    <t>CKB Price</t>
  </si>
  <si>
    <t>USD/CKB</t>
  </si>
  <si>
    <t>CKB price; based on Nov/Dec 21 valuation</t>
  </si>
  <si>
    <t>Hardware Run-Rate</t>
  </si>
  <si>
    <t>Selection Run-Rate per Miner Type</t>
  </si>
  <si>
    <t>Depending on miner type, current selection as discussed</t>
  </si>
  <si>
    <t>Pool Efficiency</t>
  </si>
  <si>
    <t>BTC Pool Efficiency</t>
  </si>
  <si>
    <t>Accounting for pool commission and fees; those are assumed at 3%</t>
  </si>
  <si>
    <t>BCH Pool Efficiency</t>
  </si>
  <si>
    <t>BSV Pool Efficiency</t>
  </si>
  <si>
    <t>DGB Pool Efficiency</t>
  </si>
  <si>
    <t>ETH Pool Efficiency</t>
  </si>
  <si>
    <t>CKB Pool Efficiency</t>
  </si>
  <si>
    <t>KDA Pool Efficiency</t>
  </si>
  <si>
    <t>Performance Increase</t>
  </si>
  <si>
    <t>Performance Increase Mining Equipment (Every 1 Year)</t>
  </si>
  <si>
    <t>Cost of Goods Sold &amp; Other Cost</t>
  </si>
  <si>
    <t>Electricity Cost</t>
  </si>
  <si>
    <t>Cost for Run-Rate</t>
  </si>
  <si>
    <t>Additional Energy Consumption per 1 Percentage Point of Overclocking</t>
  </si>
  <si>
    <t>pps</t>
  </si>
  <si>
    <t>Based on assumption that 30% overclocking leads to energy consumption increase by 42%; assumed for all miner types</t>
  </si>
  <si>
    <t>Energy Consumption due to Run-Rate per Miner Type</t>
  </si>
  <si>
    <t>Depending on miner's run-rate</t>
  </si>
  <si>
    <t>Electricity Price (Dec 21)</t>
  </si>
  <si>
    <t>EUR/kWh</t>
  </si>
  <si>
    <t>Based on assumptions by Mariana Mining</t>
  </si>
  <si>
    <t>Expected Price Increase per Annum</t>
  </si>
  <si>
    <t>Water Cost</t>
  </si>
  <si>
    <t>Water Price (Dec 21)</t>
  </si>
  <si>
    <t>EUR/m^3</t>
  </si>
  <si>
    <t>Water Consumption per Rack</t>
  </si>
  <si>
    <t>m^3/h</t>
  </si>
  <si>
    <t>Miners per Rack</t>
  </si>
  <si>
    <t>Data Center</t>
  </si>
  <si>
    <t>Expected Uptime Data Center</t>
  </si>
  <si>
    <t>Operating Fees</t>
  </si>
  <si>
    <t>Electricity Cost for Supporting Equipment/Data Center</t>
  </si>
  <si>
    <t>Yearly Rate</t>
  </si>
  <si>
    <t>As percentage of total mining revenue, based on assumptions by Mariana Mining</t>
  </si>
  <si>
    <t>Mining Software Fees</t>
  </si>
  <si>
    <t>Professional Fees</t>
  </si>
  <si>
    <t>Exchange Fees</t>
  </si>
  <si>
    <t>Other Yearly Cost</t>
  </si>
  <si>
    <t>Slightly reduced compared to assumptions by Mariana Mining as discussed in call on 26/11/21</t>
  </si>
  <si>
    <t>Yearly Insurance Cost (starting Year 1)</t>
  </si>
  <si>
    <t>Yearly Lease Cost (starting Year 1)</t>
  </si>
  <si>
    <t>Yearly Immersion Cooling Maintenance Budget Increase</t>
  </si>
  <si>
    <t>Accounting for growing size of racks</t>
  </si>
  <si>
    <t>Depreciation &amp; Tax</t>
  </si>
  <si>
    <t>Depreciation Period</t>
  </si>
  <si>
    <t>Years</t>
  </si>
  <si>
    <t>Based on assumptions by Mariana Mining; Immersion cooling might prolong lifetime of hardware even further</t>
  </si>
  <si>
    <t>Income Tax</t>
  </si>
  <si>
    <r>
      <t>Depending on scenario, please see</t>
    </r>
    <r>
      <rPr>
        <i/>
        <sz val="11"/>
        <color theme="1"/>
        <rFont val="Calibri"/>
        <family val="2"/>
        <scheme val="minor"/>
      </rPr>
      <t xml:space="preserve"> 2.2 Scenario Assumptions</t>
    </r>
    <r>
      <rPr>
        <sz val="11"/>
        <color theme="1"/>
        <rFont val="Calibri"/>
        <family val="2"/>
        <scheme val="minor"/>
      </rPr>
      <t xml:space="preserve"> for more information</t>
    </r>
  </si>
  <si>
    <t>CAPEX and Reinvestment</t>
  </si>
  <si>
    <t>Start-up Cost</t>
  </si>
  <si>
    <t>Energy Infrastructure Set-up</t>
  </si>
  <si>
    <t>Data Center Set-up</t>
  </si>
  <si>
    <t>Set-up Immersion Cooling Racks</t>
  </si>
  <si>
    <t>Expansion Fund</t>
  </si>
  <si>
    <t>Reinvestment Rate (Year 1 - Year 8)</t>
  </si>
  <si>
    <t>Reinvestment Rate (Year 9 - Year 10)</t>
  </si>
  <si>
    <t>Shareholder Value</t>
  </si>
  <si>
    <t>Cost of Equity</t>
  </si>
  <si>
    <t>Beta</t>
  </si>
  <si>
    <t>Based on https://medium.com/@alexwoodard17/a-new-way-to-find-discount-rates-in-crypto-models-58201facb1fd</t>
  </si>
  <si>
    <t>Dividend Payout</t>
  </si>
  <si>
    <t>Year 1 - Year 8</t>
  </si>
  <si>
    <t>Depends on size of expansion fund</t>
  </si>
  <si>
    <t>Year 9 - Year 10</t>
  </si>
  <si>
    <t>Share of Tokens Issued</t>
  </si>
  <si>
    <t>Private Placement Tokens</t>
  </si>
  <si>
    <t>Management Tokens</t>
  </si>
  <si>
    <t>General Issuance Tokens</t>
  </si>
  <si>
    <t>Value of MMINE Token</t>
  </si>
  <si>
    <t>Price for 1 Token General Issuance</t>
  </si>
  <si>
    <t>Reduction of Price per Token for Private Placement</t>
  </si>
  <si>
    <t>Fixed Input</t>
  </si>
  <si>
    <t>Average Days per Month</t>
  </si>
  <si>
    <t>Days</t>
  </si>
  <si>
    <t>Hours per Day</t>
  </si>
  <si>
    <t>Hours</t>
  </si>
  <si>
    <t>Required for calculating miner's monthly energy consumption</t>
  </si>
  <si>
    <t>1.2 Comparison of Assumptions New Model and Existing Model</t>
  </si>
  <si>
    <t>This sheet contains all assumptions by Mariana Mining from the whitepaper, comments by Crypto Oxygen, and reasoning if, why, and how assumption has been included in the new model.</t>
  </si>
  <si>
    <t>ID</t>
  </si>
  <si>
    <t>Topic</t>
  </si>
  <si>
    <t>Assumption Existing Model</t>
  </si>
  <si>
    <t>Comment by Crypto Oxygen</t>
  </si>
  <si>
    <t>Assumption Included in New Model</t>
  </si>
  <si>
    <t>Source Assumption</t>
  </si>
  <si>
    <t>A1</t>
  </si>
  <si>
    <t>Revenue base</t>
  </si>
  <si>
    <t>The above figures exclude revenue / profit appreciation pursuant to Capital Gains, Token Appreciation and/or Possible Staking Rewards etc. Meaning we exclude three different revenue streams from the forecasts.</t>
  </si>
  <si>
    <t>makes sense, not part of business model</t>
  </si>
  <si>
    <t>n.a.</t>
  </si>
  <si>
    <t>Whitepaper (p.18)</t>
  </si>
  <si>
    <t>A2</t>
  </si>
  <si>
    <t>Miner prices</t>
  </si>
  <si>
    <t>ASIC equipment prices are based on market prices - all hardware will be subject to fluctuation and availability.</t>
  </si>
  <si>
    <t>makes sense</t>
  </si>
  <si>
    <t>updated prices; see 1.1 Assumptions</t>
  </si>
  <si>
    <t>A3</t>
  </si>
  <si>
    <t>Energy prices</t>
  </si>
  <si>
    <t>The above kWh rates are assumed to be 0.041 € and the water consumption rates are assumed to be 0.09 € / m3 - please note these figures are conservative.</t>
  </si>
  <si>
    <t>conservative</t>
  </si>
  <si>
    <t>see 1.1 Assumptions</t>
  </si>
  <si>
    <t>A4</t>
  </si>
  <si>
    <t>Mining pool fees</t>
  </si>
  <si>
    <t>The following assumptions have been made - Mining Pool Fees (3%)</t>
  </si>
  <si>
    <t xml:space="preserve">conservative, mostly between 1.0% and 2.5%
</t>
  </si>
  <si>
    <t>A5</t>
  </si>
  <si>
    <t>Mining software fees</t>
  </si>
  <si>
    <t>The following assumptions have been made - Mining Software Fees (1%)</t>
  </si>
  <si>
    <t>A6</t>
  </si>
  <si>
    <t>Lease rate</t>
  </si>
  <si>
    <t>The following assumptions have been made - Lease rate (€ 30k annually)</t>
  </si>
  <si>
    <t>A7</t>
  </si>
  <si>
    <t>Maintenance fees</t>
  </si>
  <si>
    <t>The following assumptions have been made - Maintenance Fees (€ 230k or 400k annually)</t>
  </si>
  <si>
    <t>very conservative</t>
  </si>
  <si>
    <t>100k assumed; cost related to immersion cooling included as separate item; see 1.1 Assumptions</t>
  </si>
  <si>
    <t>A8</t>
  </si>
  <si>
    <t>Insurance cost</t>
  </si>
  <si>
    <t>The following assumptions have been made - Insurance Costs (24k € annually)</t>
  </si>
  <si>
    <t>A9</t>
  </si>
  <si>
    <t>Professional fees</t>
  </si>
  <si>
    <t>The following assumptions have been made - Professional Fees (1%)</t>
  </si>
  <si>
    <t>A10</t>
  </si>
  <si>
    <t>Exchange fees</t>
  </si>
  <si>
    <t>The following assumptions have been made - Exchange Fees (0.2%)</t>
  </si>
  <si>
    <t>A11</t>
  </si>
  <si>
    <t xml:space="preserve">Number of miner units for soft cap </t>
  </si>
  <si>
    <t>The soft cap forecasts are based upon a mix of 259 ASIC hardware units - please note that this depends on the scenario.</t>
  </si>
  <si>
    <t xml:space="preserve">- </t>
  </si>
  <si>
    <t>Case build on soft cap scenario (2m EUR); number of miners depending on this sum;</t>
  </si>
  <si>
    <t>A12</t>
  </si>
  <si>
    <t>Number of miner units for hard cap</t>
  </si>
  <si>
    <t>The hard cap forecasts are based upon a mix of 679 ASIC hardware units - please note that this depends on the scenario.</t>
  </si>
  <si>
    <t>A13</t>
  </si>
  <si>
    <t>Currencies mined</t>
  </si>
  <si>
    <t>Mined currencies include - ETH / BCH / ZEC / KDA / CKB / DGB. Although the software will mine the most profitable currency on the algorithm and we are considering alternatives to ETH due to 2.0.</t>
  </si>
  <si>
    <t>After discussion with Mariana Mining, some currencies have been excluded as they seem to be not the currently preferred choice for different reasons.</t>
  </si>
  <si>
    <t>A14</t>
  </si>
  <si>
    <t>Conversion rates</t>
  </si>
  <si>
    <t>Conversion rates utilized for the purposes of this forecast - see financial projections document.</t>
  </si>
  <si>
    <t>has been adapted to current rate</t>
  </si>
  <si>
    <t>A15</t>
  </si>
  <si>
    <t>Expansion fund</t>
  </si>
  <si>
    <t>Expansion funds shall be calculated as follows - Year 1-2 (20% equipment increase), Year 3-8 (30% equipment increase) and Year 9-10 (no expansion).</t>
  </si>
  <si>
    <t>yes</t>
  </si>
  <si>
    <t>A16</t>
  </si>
  <si>
    <t>Maintenance and replacement funds</t>
  </si>
  <si>
    <t>The maintenance fee and equipment replacement fund will be used to maintain the ASIC unit numbers throughout the operation in years 1-8.</t>
  </si>
  <si>
    <t>makes sense; possibly reduce to years 1-7</t>
  </si>
  <si>
    <t>A17</t>
  </si>
  <si>
    <t>Energy consumption</t>
  </si>
  <si>
    <t>Due to the immersive environment installations, we have assumed an energy consumption reduction of 20% in relation to equipment, an Overclock increase of 30% and have added an extra over of 20% only for other electrical consumption demands i.e. lighting etc.</t>
  </si>
  <si>
    <t>Overclocking will increase the energy consumption of miners overproportionally. A 20% consumption increase due to "other electrical demands" seems very conservative.</t>
  </si>
  <si>
    <t>Overclocking will is flexible; assumed is an energy increase of 1.4pps per 1pp overclocking. "Other electrical demands" are reduced to 5%.</t>
  </si>
  <si>
    <t>A18</t>
  </si>
  <si>
    <t>Initial invest</t>
  </si>
  <si>
    <t>We have assumed that € 400,000 (Soft Cap) &amp; € 800,000 (Hard Cap) will be sufficient for the purposes of the fit-out, professional fees and equipment (Racks / Cells) etc.</t>
  </si>
  <si>
    <t>seems reasonable</t>
  </si>
  <si>
    <t>Additionally, the set-up for the initial immersion cooling is added to start-up cost.</t>
  </si>
  <si>
    <t>A19</t>
  </si>
  <si>
    <t>Reinvesting</t>
  </si>
  <si>
    <t>Any and all savings in relation to projected running costs will be utilized to then purchase additional equipment as applicable.</t>
  </si>
  <si>
    <t>A20</t>
  </si>
  <si>
    <t>OPEX cost increase</t>
  </si>
  <si>
    <t>We have assumed that the electrical / water costs shall increase on a year by year basis of approx. 2%.</t>
  </si>
  <si>
    <t>A21</t>
  </si>
  <si>
    <t>Lifecycle of miners</t>
  </si>
  <si>
    <t>We have assumed an average lifecycle of the hardware to be 4 years - please note that we have added one year to the normal product life cycle pursuant to the immersive environment.</t>
  </si>
  <si>
    <t>A22</t>
  </si>
  <si>
    <t>Downtime</t>
  </si>
  <si>
    <t>We have assumed that 2% of the revenue should be sufficient for equipment downtimes as we only need to replace the fluid on an annual basis and any malfunctions in terms of equipment shall be dealt with on an individual cell basis.</t>
  </si>
  <si>
    <t>reasonable</t>
  </si>
  <si>
    <t>A23</t>
  </si>
  <si>
    <t>Price developments</t>
  </si>
  <si>
    <t>The current market crypto currency prices was used for basic calculations. It was also assumed that, during the first year of operation, the crypto currency prices will not differ from the current level. In the following years, the price will change based on various scenarios:</t>
  </si>
  <si>
    <t>Market prices are updated to their level of November/December 2021.</t>
  </si>
  <si>
    <t>Calculation Logic' tab in 'Soft Cap Model'</t>
  </si>
  <si>
    <t>A24</t>
  </si>
  <si>
    <t>Price developments - Optimistic scenario</t>
  </si>
  <si>
    <t>The market price behavior remains unchanged based on historical data extrapolation. A permanent rise in prices is expected.</t>
  </si>
  <si>
    <t>very specific ideas on price development, precision might be misleading</t>
  </si>
  <si>
    <t>Approach with growth function of price and  growth function of hashrate that can both be adapted in magnitude and function (linear, can be adapted to exponential or saturated growth) per currency; Pessimistic scenario can be modelled as break-case</t>
  </si>
  <si>
    <t>A25</t>
  </si>
  <si>
    <t>Price developments - Neutral scenario</t>
  </si>
  <si>
    <t>In the following year, the market prices are expected to be 20% lower than the current level. At that, in the ling term (in 3 years), the market is expected to grow and come back to the current level, with a subsequent growth. However, the market growth rates are expected to be lower than in the optimistic scenario. At than, a minor rise in the prices may be observed in the long term.</t>
  </si>
  <si>
    <t>A26</t>
  </si>
  <si>
    <t>Price developments - Pessimistic scenario</t>
  </si>
  <si>
    <t>In this case, the market prices are expected to be 40% lower than the current level in the following year. At that, the cryptocurrency prices are expected to gradually decli8ne in the ling term (by 12-20% within 10 years). However, the market growth rates are expected to be lower than in the optimistic scenario. At that, a minor rise in the  prices ma be observed in the long term.</t>
  </si>
  <si>
    <t>A27</t>
  </si>
  <si>
    <t>Block reward and hashrate</t>
  </si>
  <si>
    <t xml:space="preserve">The calculations factored in a reduction in the miner's block reward for individual cryptocurrencies in accordance with the planned schedules or analysts expectations, As a result, it affected the network hash rate, as well as in the crypto currency price and coin generation by the equipment in use, </t>
  </si>
  <si>
    <t>Block reward reduction with yearly accuracy</t>
  </si>
  <si>
    <t>Block reward reduction on a monthly level, adaptable to changes in prognosis</t>
  </si>
  <si>
    <t>A28</t>
  </si>
  <si>
    <t>Block reward and hashrate - Optimistic scenario</t>
  </si>
  <si>
    <t>In this case, the block reward during the same year entailed a decline in hash rate gain rate (by approx. 8-20pps depending on the cryptocurrency type). The has rate gain was then restored to the level of 20-35% a year.</t>
  </si>
  <si>
    <t>A29</t>
  </si>
  <si>
    <t>Block reward and hashrate - Neutral scenario</t>
  </si>
  <si>
    <t>In this case, the block reward reduction in the same year also entailed a decline in the has rate gain rate (by approximately 4-8pps depending on the currency type). The has rate gain rate was then restored to the level of 15% a year.</t>
  </si>
  <si>
    <t>A30</t>
  </si>
  <si>
    <t>Block reward and hashrate - Pessimistic scenario</t>
  </si>
  <si>
    <t>In this case, the block reward reduction in the same year entailed a decline in the hash rate gain rate by approach 4 pps depending on the crypto currency type). After that, the hash rate gain rate restored to the level of 12% a year.</t>
  </si>
  <si>
    <t>A31</t>
  </si>
  <si>
    <t>Exact time of halving for ETH</t>
  </si>
  <si>
    <t>At the same time, we need to understand that the exact timing for halving for ETH has not been determined, Halving is not inherent in the KDA cryptocurrency, however, the miner's reward decreases after a certain number of mined blocks, which is also taken into account in the model.</t>
  </si>
  <si>
    <t>The switch to ETH 2.0 is likely to occur already in the first year of mining operations, making mining unprofitable. Therefore, ETH is excluded in this model.</t>
  </si>
  <si>
    <t>A32</t>
  </si>
  <si>
    <t>Equipment productivity and coin generation per equipment unit</t>
  </si>
  <si>
    <t>Moreover, the upgraded equipment productivity is expected to rise by at least 15% in 4 years in each scenario due to the launch of new generation equipment on the market. The equipment price was adjusted upward in accordance with the current market situation. At that, changes in the next generation equipment will improve by 15% per 1 Watt of power consumed.</t>
  </si>
  <si>
    <t>reasonable; it is important to consider that the availability of new-generation miners on the market affects not only the performance of Mariana Mining but also the Global Hashrate positively.</t>
  </si>
  <si>
    <t>A33</t>
  </si>
  <si>
    <t>Development of miner prices</t>
  </si>
  <si>
    <t>Since four years, it has been assumed that the deficit in the semiconductor market will end and prices will remain stable for each scenario. There is a gradual increase in the cost of equipment during the first 4 years. Further stability of prices in the market is expected. Therefore, starting from year four, the price of equipment is fixed at the value indicated for the next generation equipment table. Due to the change in price of the equipment in the first year for the neutral and pessimistic scenarios, there is an automatic change in the quantity of the originally purchased equipment to keep the volume Soft and Hard cap. In the optimistic scenario, the equipment cost did not change in the first year. However, due to the growth in demand, during the first three years, the price of equipment will increase by several percent annually.</t>
  </si>
  <si>
    <t>Miner prices develop proportionally to mining profitability. Prices of initial miner purchase have been assumed fix and can be adjusted to offers available.</t>
  </si>
  <si>
    <t>A34</t>
  </si>
  <si>
    <t>Development of miner prices - Optimistic scenario</t>
  </si>
  <si>
    <t>15% equipment performance improvement is expected to entail a 10% increase in its cost.</t>
  </si>
  <si>
    <t>It is assumed that mining profitability and hardware prices follow a positive correlation.</t>
  </si>
  <si>
    <t>A35</t>
  </si>
  <si>
    <t>Development of miner prices - Neutral scenario</t>
  </si>
  <si>
    <t>15% equipment performance improvement is expected to entail a 20% increase in its cost.</t>
  </si>
  <si>
    <t>A36</t>
  </si>
  <si>
    <t>Development of miner prices - Pessimistic scenario.</t>
  </si>
  <si>
    <t>15% equipment performance improvement is expected to entail a 30% increase in its cost.</t>
  </si>
  <si>
    <t>A37</t>
  </si>
  <si>
    <t>Development of miner prices - Power consumption</t>
  </si>
  <si>
    <t>The model is built upon the assumption that a 30% equipment overclocking will entail a 42% power consumption.</t>
  </si>
  <si>
    <t>see above</t>
  </si>
  <si>
    <t>A38</t>
  </si>
  <si>
    <t>WACC</t>
  </si>
  <si>
    <t>The rate was calculated in full for all scenarios according to the international methods and practices with baseline data and comments specified for each indicator.</t>
  </si>
  <si>
    <t>reasonable, beta was set to 1; for more information see Assumptions Sheet</t>
  </si>
  <si>
    <t>A39</t>
  </si>
  <si>
    <t>Taxation</t>
  </si>
  <si>
    <t>A 15% corporate tax is assumed within this block in the pessimistic scenario only. No changes in the tax environment are provided for the neutral and optimistic scenarios.</t>
  </si>
  <si>
    <t>A40</t>
  </si>
  <si>
    <t>Immersion cooling cost</t>
  </si>
  <si>
    <t>included as separate item that scales with the expansion</t>
  </si>
  <si>
    <t>New - as discussed with Mariana Mining</t>
  </si>
  <si>
    <t>1.3 KPIs</t>
  </si>
  <si>
    <t>Coins Mined</t>
  </si>
  <si>
    <t>BCH</t>
  </si>
  <si>
    <t>BSV</t>
  </si>
  <si>
    <t>DGB</t>
  </si>
  <si>
    <t>CKB</t>
  </si>
  <si>
    <t>Year 1</t>
  </si>
  <si>
    <t>Year 2</t>
  </si>
  <si>
    <t>Year 3</t>
  </si>
  <si>
    <t>Year 4</t>
  </si>
  <si>
    <t>Year 5</t>
  </si>
  <si>
    <t>Year 6</t>
  </si>
  <si>
    <t>Year 7</t>
  </si>
  <si>
    <t>Year 8</t>
  </si>
  <si>
    <t>Year 9</t>
  </si>
  <si>
    <t>Year 10</t>
  </si>
  <si>
    <t>Total Coins Mined</t>
  </si>
  <si>
    <t>Mining  Revenue</t>
  </si>
  <si>
    <t>Total Mining Revenue</t>
  </si>
  <si>
    <t>Total Mining Revenue All Coins</t>
  </si>
  <si>
    <t>Total Mining OPEX</t>
  </si>
  <si>
    <t>Total Watt per Year</t>
  </si>
  <si>
    <t>W</t>
  </si>
  <si>
    <t>MW</t>
  </si>
  <si>
    <t>Sum Total Watt per Year</t>
  </si>
  <si>
    <t>ROI (based on Cash from Operations)</t>
  </si>
  <si>
    <t>ROI (based on Net Profit)</t>
  </si>
  <si>
    <t>Payback from Project Start</t>
  </si>
  <si>
    <t>Months</t>
  </si>
  <si>
    <t>1.4 Profit and Loss Statement</t>
  </si>
  <si>
    <t>This sheet contains a profit and loss statement of the mining operations.</t>
  </si>
  <si>
    <t>Year</t>
  </si>
  <si>
    <t>Date</t>
  </si>
  <si>
    <t>-&gt;</t>
  </si>
  <si>
    <t>MONTHLY</t>
  </si>
  <si>
    <t>Mining Revenue per Currency</t>
  </si>
  <si>
    <t>BTC Mining Revenues</t>
  </si>
  <si>
    <t>$</t>
  </si>
  <si>
    <t>BCH Mining Revenues</t>
  </si>
  <si>
    <t>BSV Mining Revenues</t>
  </si>
  <si>
    <t>DGB Mining Revenues</t>
  </si>
  <si>
    <t>ETH Mining Revenues</t>
  </si>
  <si>
    <t>KDA Mining Revenues</t>
  </si>
  <si>
    <t>CKB Mining Revenues</t>
  </si>
  <si>
    <t>Total Revenue USD</t>
  </si>
  <si>
    <t>Total Revenue EUR</t>
  </si>
  <si>
    <t>Opex</t>
  </si>
  <si>
    <t>COGS</t>
  </si>
  <si>
    <t>Overall Electricity Consumption through Currency Mining per Month</t>
  </si>
  <si>
    <t>BTC Mining</t>
  </si>
  <si>
    <t>kWh</t>
  </si>
  <si>
    <t>BCH Mining</t>
  </si>
  <si>
    <t>BSV Mining</t>
  </si>
  <si>
    <t>DGB Mining</t>
  </si>
  <si>
    <t>ETH Mining</t>
  </si>
  <si>
    <t>KDA Mining</t>
  </si>
  <si>
    <t>CKB Mining</t>
  </si>
  <si>
    <t>Surcharge Rate</t>
  </si>
  <si>
    <t>Surcharge for Additional Electricity Cost (e.g. Lighting)</t>
  </si>
  <si>
    <t>Total Electricity Consumption per Month</t>
  </si>
  <si>
    <t>Cost incl. Monthly Price Increase</t>
  </si>
  <si>
    <t>Cost per EUR/kWh (Dec 21)</t>
  </si>
  <si>
    <t>Indicator for 2% Yearly Price Increase (First Increase Month 13)</t>
  </si>
  <si>
    <t>Total Electricity Cost</t>
  </si>
  <si>
    <t>Overall Water Consumption through Currency Mining</t>
  </si>
  <si>
    <t>Overall Water Consumption through Immersion Cooling per h</t>
  </si>
  <si>
    <t>Total Water Consumption through Immersion Cooling per Month</t>
  </si>
  <si>
    <t>Cost per EUR/m3 (Dec 21)</t>
  </si>
  <si>
    <t>Total Water Cost</t>
  </si>
  <si>
    <t>Mining Software Fees Rate</t>
  </si>
  <si>
    <t>Professional Fees Rate</t>
  </si>
  <si>
    <t>Exchange Fees Rate</t>
  </si>
  <si>
    <t>Total Operating Fees</t>
  </si>
  <si>
    <t>Total COGs</t>
  </si>
  <si>
    <t>Gross Profit</t>
  </si>
  <si>
    <t>Gross Margin</t>
  </si>
  <si>
    <t>Other Cost</t>
  </si>
  <si>
    <t>Months per Year</t>
  </si>
  <si>
    <t>Monthly Insurance Cost</t>
  </si>
  <si>
    <t>Monthly Lease Cost</t>
  </si>
  <si>
    <t>Maintenance and Build-out Immersion Cooling Racks</t>
  </si>
  <si>
    <t>Indicator for Yearly Budget Increase (First Increase Month 13)</t>
  </si>
  <si>
    <t>Total Other Cost</t>
  </si>
  <si>
    <t>EBITDA</t>
  </si>
  <si>
    <t>Depreciation</t>
  </si>
  <si>
    <t>EBIT</t>
  </si>
  <si>
    <t>Tax Rate</t>
  </si>
  <si>
    <t>Net Income/Loss</t>
  </si>
  <si>
    <t>Cash Flow Statement</t>
  </si>
  <si>
    <t>Operating Cash Flow</t>
  </si>
  <si>
    <t>Net Earnings</t>
  </si>
  <si>
    <t>Depreciation &amp; Amortization</t>
  </si>
  <si>
    <t>Cash from Operations</t>
  </si>
  <si>
    <t>Investing Cash Flow</t>
  </si>
  <si>
    <t>Mining Hardware Invest (Jan 23)</t>
  </si>
  <si>
    <t>Mining Hardware Invest (Jan 24)</t>
  </si>
  <si>
    <t>Mining Hardware Invest (Jan 25)</t>
  </si>
  <si>
    <t>Mining Hardware Invest (Jan 26)</t>
  </si>
  <si>
    <t>Mining Hardware Invest (Jan 27)</t>
  </si>
  <si>
    <t>Mining Hardware Invest (Jan 28)</t>
  </si>
  <si>
    <t>Mining Hardware Invest (Jan 29)</t>
  </si>
  <si>
    <t>Mining Hardware Invest (Jan 30)</t>
  </si>
  <si>
    <t>Mining Hardware Invest (Jan 31)</t>
  </si>
  <si>
    <t>Mining Hardware Invest (Jan 32)</t>
  </si>
  <si>
    <t>Mining Hardware Invest</t>
  </si>
  <si>
    <t>Cash from Investing</t>
  </si>
  <si>
    <t>Free Cashflow</t>
  </si>
  <si>
    <t>Financing Cash Flow</t>
  </si>
  <si>
    <t>Dividend Payouts</t>
  </si>
  <si>
    <t>Cash from Financing</t>
  </si>
  <si>
    <t>Cash Balance</t>
  </si>
  <si>
    <t>Net Increase in Cash</t>
  </si>
  <si>
    <t>Opening Cash Balance</t>
  </si>
  <si>
    <t>Closing Cash Balance</t>
  </si>
  <si>
    <t>Closing Cash Balance w/o Profit Share for Investors</t>
  </si>
  <si>
    <t>YEARLY</t>
  </si>
  <si>
    <t>Overall Electricity Consumption through Currency Mining</t>
  </si>
  <si>
    <t>Total Electricity Consumption</t>
  </si>
  <si>
    <t>Avg. Cost incl. Monthly Price Increase</t>
  </si>
  <si>
    <t>Total Water Consumption through Immersion Cooling</t>
  </si>
  <si>
    <t>Insurance Cost</t>
  </si>
  <si>
    <t>Lease Cost</t>
  </si>
  <si>
    <t>1.4.1 Revenue Bitcoin (BTC)</t>
  </si>
  <si>
    <t>This sheet contains the Hashrate, Power Consumption, and Revenue Calculation for BTC.</t>
  </si>
  <si>
    <t>Hashrate Calculation</t>
  </si>
  <si>
    <t># Miners Able to Mine BTC</t>
  </si>
  <si>
    <t># BTC Miners Available for BTC Mining</t>
  </si>
  <si>
    <t>BTC Miners Hashrate Performance</t>
  </si>
  <si>
    <t>Nominal Hashrate per Miner Type and Unit</t>
  </si>
  <si>
    <t>Nominal Hashrate per Miner Type and Unit (Dec 21)</t>
  </si>
  <si>
    <t xml:space="preserve">Performance Increase Mining Equipment </t>
  </si>
  <si>
    <t>Indicator for Performance Increase</t>
  </si>
  <si>
    <r>
      <t xml:space="preserve">Total Hashrate </t>
    </r>
    <r>
      <rPr>
        <b/>
        <sz val="11"/>
        <color theme="1"/>
        <rFont val="Calibri"/>
        <family val="2"/>
        <scheme val="minor"/>
      </rPr>
      <t>Nominal</t>
    </r>
    <r>
      <rPr>
        <sz val="11"/>
        <color theme="1"/>
        <rFont val="Calibri"/>
        <family val="2"/>
        <scheme val="minor"/>
      </rPr>
      <t xml:space="preserve"> per Miner Type</t>
    </r>
  </si>
  <si>
    <r>
      <t xml:space="preserve">Total Hashrate </t>
    </r>
    <r>
      <rPr>
        <b/>
        <sz val="11"/>
        <color theme="1"/>
        <rFont val="Calibri"/>
        <family val="2"/>
        <scheme val="minor"/>
      </rPr>
      <t>Actual</t>
    </r>
    <r>
      <rPr>
        <sz val="11"/>
        <color theme="1"/>
        <rFont val="Calibri"/>
        <family val="2"/>
        <scheme val="minor"/>
      </rPr>
      <t xml:space="preserve"> per Miner Type</t>
    </r>
  </si>
  <si>
    <t>Run-Rate per Miner Type</t>
  </si>
  <si>
    <t>Overall Actual Hashrate Produced through BTC Mining</t>
  </si>
  <si>
    <t>Power Calculation</t>
  </si>
  <si>
    <t>BTC Miners Power Consumption</t>
  </si>
  <si>
    <r>
      <t xml:space="preserve"> Power Consumption </t>
    </r>
    <r>
      <rPr>
        <b/>
        <sz val="11"/>
        <color theme="1"/>
        <rFont val="Calibri"/>
        <family val="2"/>
        <scheme val="minor"/>
      </rPr>
      <t>Nominal</t>
    </r>
    <r>
      <rPr>
        <sz val="11"/>
        <color theme="1"/>
        <rFont val="Calibri"/>
        <family val="2"/>
        <scheme val="minor"/>
      </rPr>
      <t xml:space="preserve"> per Unit per Month</t>
    </r>
  </si>
  <si>
    <r>
      <t xml:space="preserve">Power Consumption </t>
    </r>
    <r>
      <rPr>
        <b/>
        <sz val="11"/>
        <color theme="1"/>
        <rFont val="Calibri"/>
        <family val="2"/>
        <scheme val="minor"/>
      </rPr>
      <t>Actual</t>
    </r>
    <r>
      <rPr>
        <sz val="11"/>
        <color theme="1"/>
        <rFont val="Calibri"/>
        <family val="2"/>
        <scheme val="minor"/>
      </rPr>
      <t xml:space="preserve"> per Unit per Month</t>
    </r>
  </si>
  <si>
    <r>
      <t>Total Power Consumption</t>
    </r>
    <r>
      <rPr>
        <b/>
        <sz val="11"/>
        <color theme="1"/>
        <rFont val="Calibri"/>
        <family val="2"/>
        <scheme val="minor"/>
      </rPr>
      <t xml:space="preserve"> Actual</t>
    </r>
    <r>
      <rPr>
        <sz val="11"/>
        <color theme="1"/>
        <rFont val="Calibri"/>
        <family val="2"/>
        <scheme val="minor"/>
      </rPr>
      <t xml:space="preserve"> per Type per Month</t>
    </r>
  </si>
  <si>
    <t>Overall Electricity Consumption through BTC Mining per Month</t>
  </si>
  <si>
    <t>BTC Network Data</t>
  </si>
  <si>
    <t>Block Reward Over Time</t>
  </si>
  <si>
    <t>sec</t>
  </si>
  <si>
    <t>days</t>
  </si>
  <si>
    <t>Total BTC per Month Mined In the Network</t>
  </si>
  <si>
    <t>BTC Produced through Own Mining</t>
  </si>
  <si>
    <t>Share of Actual Hashrate to Total Hashrate</t>
  </si>
  <si>
    <t>Performance-Based BTC Results per Month</t>
  </si>
  <si>
    <t>Own BTC Mined per Month</t>
  </si>
  <si>
    <t>Revenue from Transaction Fees</t>
  </si>
  <si>
    <t>BTC Received as Reward for Prioritizing Transactions per Month</t>
  </si>
  <si>
    <t>Bitcoins Mined per Year</t>
  </si>
  <si>
    <t>Bitcoin Mining Revenue</t>
  </si>
  <si>
    <t>Mining Revenue Year 1</t>
  </si>
  <si>
    <t>Mining Revenue Year 2</t>
  </si>
  <si>
    <t>Mining Revenue Year 3</t>
  </si>
  <si>
    <t>Mining Revenue Year 4</t>
  </si>
  <si>
    <t>Mining Revenue Year 5</t>
  </si>
  <si>
    <t>Mining Revenue Year 6</t>
  </si>
  <si>
    <t>Mining Revenue Year 7</t>
  </si>
  <si>
    <t>Mining Revenue Year 8</t>
  </si>
  <si>
    <t>Mining Revenue Year 9</t>
  </si>
  <si>
    <t>Mining Revenue Year 10</t>
  </si>
  <si>
    <t>1.4.2 Revenue Bitcoin Cash (BCH)</t>
  </si>
  <si>
    <t>This sheet contains the Hashrate, Power Consumption, and Revenue Calculation for BCH.</t>
  </si>
  <si>
    <t># Miners Able to Mine BCH</t>
  </si>
  <si>
    <t># BCH Miners</t>
  </si>
  <si>
    <t>BCH Miners Hashrate Performance</t>
  </si>
  <si>
    <t>Performance Increase Mining Equipment</t>
  </si>
  <si>
    <t>Overall Actual Hashrate Produced through BCH Mining</t>
  </si>
  <si>
    <t>BCH Miners Power Consumption</t>
  </si>
  <si>
    <t>Actual Electricity Consumption</t>
  </si>
  <si>
    <t>Overall Electricity Consumption through BCH Mining per Month</t>
  </si>
  <si>
    <t>BCH Network Data</t>
  </si>
  <si>
    <t>Total BCH per Month Mined In the Network</t>
  </si>
  <si>
    <t>BCH Produced through Own Mining</t>
  </si>
  <si>
    <t>Performance-Based BCH Results per Month</t>
  </si>
  <si>
    <t>Own BCH Mined per Month</t>
  </si>
  <si>
    <t>Bitcoin Cash Mined per Year</t>
  </si>
  <si>
    <t>Coins Mined per Year</t>
  </si>
  <si>
    <t>Bitcoin Cash Mining Revenue</t>
  </si>
  <si>
    <t>1.4.3 Revenue Bitcoin Satoshi Vision (BSV)</t>
  </si>
  <si>
    <t>This sheet contains the Hashrate, Power Consumption, and Revenue Calculation for BSV.</t>
  </si>
  <si>
    <t># Miners Able to Mine BSV</t>
  </si>
  <si>
    <t># BSV Miners</t>
  </si>
  <si>
    <t>BSV Miners Hashrate Performance</t>
  </si>
  <si>
    <t>Overall Actual Hashrate Produced through BSV Mining</t>
  </si>
  <si>
    <t>BSV Miners Power Consumption</t>
  </si>
  <si>
    <t>Overall Electricity Consumption through BSV Mining</t>
  </si>
  <si>
    <t>BSV Network Data</t>
  </si>
  <si>
    <t>Block Reward (Dec 21)*</t>
  </si>
  <si>
    <t>Monthly Global Hashrate Increase</t>
  </si>
  <si>
    <t>Total BSV per Month Mined In the Network</t>
  </si>
  <si>
    <t>BSV Produced through Own Mining</t>
  </si>
  <si>
    <t>Performance-Based BSV Results per Month</t>
  </si>
  <si>
    <t>Own BSV Mined per Month</t>
  </si>
  <si>
    <t>Monthly Price Increase</t>
  </si>
  <si>
    <t>Bitcoin Satoshi Vision Mined per Year</t>
  </si>
  <si>
    <t>Bitcoin Satoshi Vision Mining Revenue</t>
  </si>
  <si>
    <t>*</t>
  </si>
  <si>
    <t>The standard reward for 2021 is assumed; early stage experiments with increasing block rewards are not considered with conservative approach</t>
  </si>
  <si>
    <t>1.4.4 Revenue DigiByte (DGB)</t>
  </si>
  <si>
    <t>This sheet contains the Hashrate, Power Consumption, and Revenue Calculation for DGB.</t>
  </si>
  <si>
    <t># Miners Able to Mine DGB</t>
  </si>
  <si>
    <t># DGB Miners</t>
  </si>
  <si>
    <t>DGB Miners Hashrate Performance</t>
  </si>
  <si>
    <t>Overall Actual Hashrate Produced through DGB Mining</t>
  </si>
  <si>
    <t>DGB Miners Power Consumption</t>
  </si>
  <si>
    <t>Overall Electricity Consumption through DGB Mining</t>
  </si>
  <si>
    <t>DGB Network Data</t>
  </si>
  <si>
    <t>Reduction Rate Newly Minted Supply per Month</t>
  </si>
  <si>
    <t>Total DGB per Month Mined In the Network</t>
  </si>
  <si>
    <t>DGB Produced through Own Mining</t>
  </si>
  <si>
    <t>Performance-Based DGB Results per Month</t>
  </si>
  <si>
    <t>Own DGB Mined per Month</t>
  </si>
  <si>
    <t>DigiByte Mined per Year</t>
  </si>
  <si>
    <t>DigiByte Mining Revenue</t>
  </si>
  <si>
    <t>1.4.5 Revenue Ethereum (ETH)</t>
  </si>
  <si>
    <t>This sheet contains the Hashrate, Power Consumption, and Revenue Calculation for ETH.</t>
  </si>
  <si>
    <t># ETH Miners</t>
  </si>
  <si>
    <t>ETH Miners Hashrate Performance</t>
  </si>
  <si>
    <t>GH/s</t>
  </si>
  <si>
    <t>Overall Actual Hashrate Produced through ETH Mining</t>
  </si>
  <si>
    <t>ETH Miners Power Consumption</t>
  </si>
  <si>
    <t>Overall Electricity Consumption through ETH Mining</t>
  </si>
  <si>
    <t>ETH Network Data</t>
  </si>
  <si>
    <t>Block Reward (Start of Mining Operations)</t>
  </si>
  <si>
    <t>Total ETH per Month Mined In the Network</t>
  </si>
  <si>
    <t>ETH Produced through Own Mining</t>
  </si>
  <si>
    <t>Performance-Based ETH Results per Month</t>
  </si>
  <si>
    <t>Own ETH Mined per Month</t>
  </si>
  <si>
    <t>Ethereum Mined per Year</t>
  </si>
  <si>
    <t>Own ETH Mined in Year 1</t>
  </si>
  <si>
    <t>Own ETH Mined in Year 2</t>
  </si>
  <si>
    <t>Own ETH Mined in Year 3</t>
  </si>
  <si>
    <t>Own ETH Mined in Year 4</t>
  </si>
  <si>
    <t>Own ETH Mined in Year 5</t>
  </si>
  <si>
    <t>Own ETH Mined in Year 6</t>
  </si>
  <si>
    <t>Own ETH Mined in Year 7</t>
  </si>
  <si>
    <t>Own ETH Mined in Year 8</t>
  </si>
  <si>
    <t>Own ETH Mined in Year 9</t>
  </si>
  <si>
    <t>Own ETH Mined in Year 10</t>
  </si>
  <si>
    <t>Ethereum Mining Revenue</t>
  </si>
  <si>
    <t>1.4.6 Kadena (KDA)</t>
  </si>
  <si>
    <t>This sheet contains the Hashrate, Power Consumption, and Revenue Calculation for KDA.</t>
  </si>
  <si>
    <t># KDA Miners</t>
  </si>
  <si>
    <t>KDA Miners Hashrate Performance</t>
  </si>
  <si>
    <t>Overall Actual Hashrate Produced through KDA Mining</t>
  </si>
  <si>
    <t>KDA Miners Power Consumption</t>
  </si>
  <si>
    <t>Overall Electricity Consumption through KDA Mining</t>
  </si>
  <si>
    <t>KDA Network Data</t>
  </si>
  <si>
    <t>Monthly KDA Mined in the Network Today</t>
  </si>
  <si>
    <t>Monthly KDA Mined In the Network in 10 Years</t>
  </si>
  <si>
    <t>Difference</t>
  </si>
  <si>
    <t xml:space="preserve">Proxy Monthly Decline Rate </t>
  </si>
  <si>
    <t>Total KDA per Month Mined In the Network</t>
  </si>
  <si>
    <t>KDA Produced through Own Mining</t>
  </si>
  <si>
    <t>Performance-Based KDA Results per Month</t>
  </si>
  <si>
    <t>Own KDA Mined per Month</t>
  </si>
  <si>
    <t>Kadena Mined per Year</t>
  </si>
  <si>
    <t>Own KDA Mined in Year 1</t>
  </si>
  <si>
    <t>Own KDA Mined in Year 2</t>
  </si>
  <si>
    <t>Own KDA Mined in Year 3</t>
  </si>
  <si>
    <t>Own KDA Mined in Year 4</t>
  </si>
  <si>
    <t>Own KDA Mined in Year 5</t>
  </si>
  <si>
    <t>Own KDA Mined in Year 6</t>
  </si>
  <si>
    <t>Own KDA Mined in Year 7</t>
  </si>
  <si>
    <t>Own KDA Mined in Year 8</t>
  </si>
  <si>
    <t>Own KDA Mined in Year 9</t>
  </si>
  <si>
    <t>Own KDA Mined in Year 10</t>
  </si>
  <si>
    <t>Kadena Mining Revenue</t>
  </si>
  <si>
    <t>1.4.7 Revenue Nervos (CKB)</t>
  </si>
  <si>
    <t>This sheet contains the Hashrate, Power Consumption, and Revenue Calculation for CKB.</t>
  </si>
  <si>
    <t># CKB Miners</t>
  </si>
  <si>
    <t>CKB Miners Hashrate Performance</t>
  </si>
  <si>
    <t>Nominal Hashrate per Miner Type</t>
  </si>
  <si>
    <t>Overall Actual Hashrate Produced through CKB Mining</t>
  </si>
  <si>
    <t>CKB Miners Power Consumption</t>
  </si>
  <si>
    <t>Overall Electricity Consumption through CKB Mining</t>
  </si>
  <si>
    <t>CKB Network Data</t>
  </si>
  <si>
    <t>Monthly Hashrate Increase</t>
  </si>
  <si>
    <t>Total CKB per Month Mined In the Network</t>
  </si>
  <si>
    <t>CKB Produced through Own Mining</t>
  </si>
  <si>
    <t>Performance-Based CKB Results per Month</t>
  </si>
  <si>
    <t>Own CKB Mined per Month</t>
  </si>
  <si>
    <t>Nervos Mined per Year</t>
  </si>
  <si>
    <t>Own CKB Mined in Year 1</t>
  </si>
  <si>
    <t>Own CKB Mined in Year 2</t>
  </si>
  <si>
    <t>Own CKB Mined in Year 3</t>
  </si>
  <si>
    <t>Own CKB Mined in Year 4</t>
  </si>
  <si>
    <t>Own CKB Mined in Year 5</t>
  </si>
  <si>
    <t>Own CKB Mined in Year 6</t>
  </si>
  <si>
    <t>Own CKB Mined in Year 7</t>
  </si>
  <si>
    <t>Own CKB Mined in Year 8</t>
  </si>
  <si>
    <t>Own CKB Mined in Year 9</t>
  </si>
  <si>
    <t>Own CKB Mined in Year 10</t>
  </si>
  <si>
    <t>Nervos Mining Revenue</t>
  </si>
  <si>
    <t>1.4.8 Cashflow Support Sheet</t>
  </si>
  <si>
    <t>This sheet contains calculations supporting the P&amp;L.</t>
  </si>
  <si>
    <t>Budget For Miner Purchase</t>
  </si>
  <si>
    <t>First Year's Budget for Miner Purchase</t>
  </si>
  <si>
    <t>Start-up Cost (Year 1)</t>
  </si>
  <si>
    <t>Reinvestment Sum (from Year 2)</t>
  </si>
  <si>
    <t>Monthly Cash from Operations</t>
  </si>
  <si>
    <t>Yearly Cash from Operations</t>
  </si>
  <si>
    <t>Last Years Yearly Cash from Operations</t>
  </si>
  <si>
    <t>Reinvestment Rate</t>
  </si>
  <si>
    <t>Yearly Total Budget For Miner Purchase</t>
  </si>
  <si>
    <t>Average Monthly Budget for Miner Purchase</t>
  </si>
  <si>
    <t>Quantity Mining Equipment</t>
  </si>
  <si>
    <t>Percentage of Miner Type Purchased</t>
  </si>
  <si>
    <r>
      <t xml:space="preserve">Approx. Total Number of Miners Purchased </t>
    </r>
    <r>
      <rPr>
        <sz val="11"/>
        <color theme="1"/>
        <rFont val="Calibri"/>
        <family val="2"/>
        <scheme val="minor"/>
      </rPr>
      <t>(Under Consideration of Chosen Distribution of Miner Type)</t>
    </r>
  </si>
  <si>
    <t>Total Operational Equipment</t>
  </si>
  <si>
    <t>Sum Total Operational Equipment</t>
  </si>
  <si>
    <t>Total Equipment Disposed Of</t>
  </si>
  <si>
    <t>Total Operational Equipment Remaining End of Year</t>
  </si>
  <si>
    <t>Sum Total Operational Equipment Remaining End of Year</t>
  </si>
  <si>
    <t>Cost Mining Equipment</t>
  </si>
  <si>
    <t>Price Increase Mining Equipment (Every 4 Years)</t>
  </si>
  <si>
    <t>Indicator for Price Increase</t>
  </si>
  <si>
    <t>Price per Unit</t>
  </si>
  <si>
    <t>USD/EUR</t>
  </si>
  <si>
    <t>Cost for all Units Purchased</t>
  </si>
  <si>
    <t>Yearly Total Cost for All Units Purchased</t>
  </si>
  <si>
    <t>Difference to Yearly Total Budget For Miner Purchase</t>
  </si>
  <si>
    <t>Total Accumulated Assets Over 10 Years</t>
  </si>
  <si>
    <t>Depreciation Schedule</t>
  </si>
  <si>
    <t>Depreciation &amp; Amortization Mining Equipment</t>
  </si>
  <si>
    <t>Depreciation Period Years</t>
  </si>
  <si>
    <t>Depreciation Period Months</t>
  </si>
  <si>
    <t>Equipment Purchased Year 1</t>
  </si>
  <si>
    <t>Equipment Purchased Year 2</t>
  </si>
  <si>
    <t>Equipment Purchased Year 3</t>
  </si>
  <si>
    <t>Equipment Purchased Year 4</t>
  </si>
  <si>
    <t>Equipment Purchased Year 5</t>
  </si>
  <si>
    <t>Equipment Purchased Year 6</t>
  </si>
  <si>
    <t>Equipment Purchased Year 7</t>
  </si>
  <si>
    <t>Equipment Purchased Year 8</t>
  </si>
  <si>
    <t>Equipment Purchased Year 9</t>
  </si>
  <si>
    <t>Equipment Purchased Year 10</t>
  </si>
  <si>
    <t>Total Monthly Depreciation</t>
  </si>
  <si>
    <t>Total Accumulated Depreciation</t>
  </si>
  <si>
    <t>Sum Depreciation Over 10 Years</t>
  </si>
  <si>
    <t>Watt Requirements Data Center</t>
  </si>
  <si>
    <t>Total Operational Equipment per Year</t>
  </si>
  <si>
    <t>Sum Total Operational Equipment per Year</t>
  </si>
  <si>
    <t>Watt per Miner Type and Unit</t>
  </si>
  <si>
    <t>Watt per Miner Type</t>
  </si>
  <si>
    <t>1.5 Shareholder Value</t>
  </si>
  <si>
    <t>This sheet contains KPIs depicting the investment profitability.</t>
  </si>
  <si>
    <t>Starting Balance</t>
  </si>
  <si>
    <t>Dividend Payout Rate (Year 1 - Year 8)</t>
  </si>
  <si>
    <t>Dividend Payout Rate (Year 9 - Year 10)</t>
  </si>
  <si>
    <t>Dividend Payouts as Share of Net Profit</t>
  </si>
  <si>
    <t>Ending Balance</t>
  </si>
  <si>
    <t>Total Number of Tokens Issued</t>
  </si>
  <si>
    <t>Price for 1 Token Private Placement</t>
  </si>
  <si>
    <t>Types of Tokens Issued</t>
  </si>
  <si>
    <t>Share of Private Placement Tokens of Total Tokens</t>
  </si>
  <si>
    <t>Equity from Private Placement</t>
  </si>
  <si>
    <t>Share of Management Tokens of Total Tokens</t>
  </si>
  <si>
    <t>Share of General Issuance Tokens of Total Tokens</t>
  </si>
  <si>
    <t>Equity from General Issuance</t>
  </si>
  <si>
    <t>Payout on per Token Basis</t>
  </si>
  <si>
    <t>Earnings (Cash from Operations) per Token</t>
  </si>
  <si>
    <t>Net Profit</t>
  </si>
  <si>
    <t>Earnings (Net Profit) per Token</t>
  </si>
  <si>
    <t>Dividend Payout per Token</t>
  </si>
  <si>
    <t>Monthly Dividend Payout per Token</t>
  </si>
  <si>
    <t>Overall Payout Private Placement</t>
  </si>
  <si>
    <t>Overall Payout General Issuance</t>
  </si>
  <si>
    <t>Profitability</t>
  </si>
  <si>
    <t>FCFE nominal</t>
  </si>
  <si>
    <t>Net profit</t>
  </si>
  <si>
    <t>FCFE Accumulated</t>
  </si>
  <si>
    <t>Market value of the firm’s equity</t>
  </si>
  <si>
    <t>Market value of the firm’s debt</t>
  </si>
  <si>
    <t xml:space="preserve">Total market value </t>
  </si>
  <si>
    <t>Risk Free Rate</t>
  </si>
  <si>
    <t>Equity Risk Premium</t>
  </si>
  <si>
    <t>Discount Factor</t>
  </si>
  <si>
    <t>FCFE Discounted Nominal</t>
  </si>
  <si>
    <t>FCFE Discounted Accumulated</t>
  </si>
  <si>
    <t>Return on Investment</t>
  </si>
  <si>
    <t>ROI (Cash from Operations/Initial Investment)</t>
  </si>
  <si>
    <t>Overall</t>
  </si>
  <si>
    <t>Yearly Cash from Operations / Initial Investment</t>
  </si>
  <si>
    <t>Contribution of Year to Total ROI</t>
  </si>
  <si>
    <t>ROI (Net Profit/Initial Investment)</t>
  </si>
  <si>
    <t>2. Inputs</t>
  </si>
  <si>
    <r>
      <rPr>
        <b/>
        <sz val="11"/>
        <color theme="1"/>
        <rFont val="Calibri"/>
        <family val="2"/>
        <scheme val="minor"/>
      </rPr>
      <t>- 2.2 Scenario Selection</t>
    </r>
    <r>
      <rPr>
        <sz val="11"/>
        <color theme="1"/>
        <rFont val="Calibri"/>
        <family val="2"/>
        <scheme val="minor"/>
      </rPr>
      <t>: Assumptions for the three different profitability scenarios</t>
    </r>
  </si>
  <si>
    <t>2.1 Miner Sourcing</t>
  </si>
  <si>
    <t>BTC/BCH/BSV/DGB</t>
  </si>
  <si>
    <t>Miner Type</t>
  </si>
  <si>
    <t>Price per Miner</t>
  </si>
  <si>
    <t>Power</t>
  </si>
  <si>
    <t>Nominal Power Consumption per Unit per Month</t>
  </si>
  <si>
    <t>Hashrate</t>
  </si>
  <si>
    <t>Bitmain</t>
  </si>
  <si>
    <t>Antminer S19 Pro (110Th)</t>
  </si>
  <si>
    <t>MicroBT</t>
  </si>
  <si>
    <t>Whatsminer M30S</t>
  </si>
  <si>
    <t>ETH/ETP/QKC</t>
  </si>
  <si>
    <t>Mining Unit Type</t>
  </si>
  <si>
    <t>Innosilicon</t>
  </si>
  <si>
    <t>A11 Pro 8GB</t>
  </si>
  <si>
    <t>ZEN/ZEC/KMD</t>
  </si>
  <si>
    <t>KH/s</t>
  </si>
  <si>
    <t>Antminer Z15</t>
  </si>
  <si>
    <t>iBeLink</t>
  </si>
  <si>
    <t>BM-K1</t>
  </si>
  <si>
    <t>BM-N1</t>
  </si>
  <si>
    <t>2.2 Profitability Scenarios</t>
  </si>
  <si>
    <t>Scenario</t>
  </si>
  <si>
    <t>Hardware Price Increase (Every 4 Years = New Generation)</t>
  </si>
  <si>
    <t>Optimistic Scenario</t>
  </si>
  <si>
    <t>Pessimistic Scenario</t>
  </si>
  <si>
    <t>Optimistic and Base Case: Start Year 5</t>
  </si>
  <si>
    <t>Pessimistic Case: Start Year 1</t>
  </si>
  <si>
    <t>The currency price increases overproportionally to the global hashrate, making mining more profitable compared to today. In consequence, new mining hardware will undergo the largest price increase. The tax rate is independent from market dynamics and assumed at 5% from Year 5 .</t>
  </si>
  <si>
    <t>The currency price increases proportionally to the global hashrate, making mining equally profitable compared to today. In consequence, new mining hardware will undergo a moderate price increase to account for better efficiency. The tax rate is independent from market dynamics and assumed at 5% from Year 5 .</t>
  </si>
  <si>
    <t>The currency price increases underproportionally to the global hashrate, making mining less profitable compared to today. In consequence, new mining hardware will undergo a lower price increase. The tax rate is independent from market dynamics and assumed at 15% from Year 1 .</t>
  </si>
  <si>
    <t>Support Sheet</t>
  </si>
  <si>
    <t>This sheet contains auxiliary tables.</t>
  </si>
  <si>
    <t>Dropdown - Crypto Currencies</t>
  </si>
  <si>
    <t>SHA-256</t>
  </si>
  <si>
    <t>Ethash</t>
  </si>
  <si>
    <t>Equihash</t>
  </si>
  <si>
    <t>Eaglesong</t>
  </si>
  <si>
    <t>Zcash</t>
  </si>
  <si>
    <t>Bitcoin Cash</t>
  </si>
  <si>
    <t>Bitcoin Satoshi Vision</t>
  </si>
  <si>
    <t>DigiByte</t>
  </si>
  <si>
    <r>
      <t xml:space="preserve">- </t>
    </r>
    <r>
      <rPr>
        <b/>
        <sz val="11"/>
        <color theme="1"/>
        <rFont val="Calibri"/>
        <family val="2"/>
        <scheme val="minor"/>
      </rPr>
      <t>2.1 Miner Sourcing</t>
    </r>
    <r>
      <rPr>
        <sz val="11"/>
        <color theme="1"/>
        <rFont val="Calibri"/>
        <family val="2"/>
        <scheme val="minor"/>
      </rPr>
      <t>: This sheet contains an overview of miner specs.</t>
    </r>
  </si>
  <si>
    <r>
      <rPr>
        <b/>
        <sz val="11"/>
        <color theme="1"/>
        <rFont val="Calibri"/>
        <family val="2"/>
        <scheme val="minor"/>
      </rPr>
      <t>- 1.2 Comparison:</t>
    </r>
    <r>
      <rPr>
        <sz val="11"/>
        <color theme="1"/>
        <rFont val="Calibri"/>
        <family val="2"/>
        <scheme val="minor"/>
      </rPr>
      <t xml:space="preserve"> This sheet compares driver assumptions by Mariana Mining and Crypto Oxygen</t>
    </r>
  </si>
  <si>
    <r>
      <t xml:space="preserve">- </t>
    </r>
    <r>
      <rPr>
        <b/>
        <sz val="11"/>
        <color theme="1"/>
        <rFont val="Calibri"/>
        <family val="2"/>
        <scheme val="minor"/>
      </rPr>
      <t>2.2 Scenario Assumptions</t>
    </r>
    <r>
      <rPr>
        <sz val="11"/>
        <color theme="1"/>
        <rFont val="Calibri"/>
        <family val="2"/>
        <scheme val="minor"/>
      </rPr>
      <t xml:space="preserve">: This sheet contains an overview of the different scenario options for profitability modelling. </t>
    </r>
  </si>
  <si>
    <r>
      <rPr>
        <b/>
        <sz val="11"/>
        <color theme="1"/>
        <rFont val="Calibri"/>
        <family val="2"/>
        <scheme val="minor"/>
      </rPr>
      <t>- 2.1 Miner Sourcing</t>
    </r>
    <r>
      <rPr>
        <sz val="11"/>
        <color theme="1"/>
        <rFont val="Calibri"/>
        <family val="2"/>
        <scheme val="minor"/>
      </rPr>
      <t>: Overview of miner specs</t>
    </r>
  </si>
  <si>
    <t>This sheet contains an overview of different miners and specs. The contents of this sheet function as inputs for 1.1 Assumptions.</t>
  </si>
  <si>
    <t>This sheet contains an overview of the different scenario options for the profitability modelling. The contents of this sheet function as inputs for 1.1 Assumptions where the scenarios can be selected via drop-down list.</t>
  </si>
  <si>
    <t>Mining Revenue per Year</t>
  </si>
  <si>
    <t>Energy Consumption Due to Run-Rate per Miner Type</t>
  </si>
  <si>
    <t>USD</t>
  </si>
  <si>
    <t>s</t>
  </si>
  <si>
    <t>BSC Pool Efficiency</t>
  </si>
  <si>
    <t>Expected uptime Data Center</t>
  </si>
  <si>
    <t>This sheet contains on overview of different revenue, profitability, and ROI KPIs.</t>
  </si>
  <si>
    <t>As discussed, 30% of Cash from Operations ware allocated to expansion fund in Year 1 - Year 8; and no expansion for Year 9-10 is assumed.</t>
  </si>
  <si>
    <t>proxy for performance increase while keeping energy consumption constant, see 1.1 Assumptions</t>
  </si>
  <si>
    <t>Slightly different approach, see 1.1 Assumptions and 2.1 Scenario Assumptions</t>
  </si>
  <si>
    <t>Monthly Maintenance Fees/ Maintenance Fund</t>
  </si>
  <si>
    <t>Maintenance Fees/ Maintenance Fund</t>
  </si>
  <si>
    <t>DigiByte Network Data</t>
  </si>
  <si>
    <t>No halving events, instead: Reduction of the newly minted supply by approx. 1% every 175,200 blocks</t>
  </si>
  <si>
    <t>Proxy for performance increase of future miner generations that offer more hashrate per electricity needed</t>
  </si>
  <si>
    <t>Yearly Maintenance Fees/ Maintenance Fund (starting Year 1)</t>
  </si>
  <si>
    <t>The optimistic scenario as specified above entails that, for most currencies, prices increase overproportionally compared to the global hashrate. This makes mining very profitable. To maintain consistency in the scenario; miner prices would increase most, in comparison to the scenarios where mining is less profitable.</t>
  </si>
  <si>
    <t>The neutral scenario as specified above entails that, for most currencies, prices either increase overproportionally or proportionally compared to the global hashrate. This makes mining (very) profitable. To maintain consistency in the scenario; miner prices would increase less than in the optimistic scenario and more than in the pessimistic scenario.</t>
  </si>
  <si>
    <t>The pessimistic scenario as specified above entails that, for most currencies, prices increase less compared to the global hashrate increase. This makes mining less profitable. To maintain consistency in the scenario; miner prices would increase least, in comparison to the scenarios where mining is more profitable.</t>
  </si>
  <si>
    <t>As discussed, a tax rate of 5% from year 5 for optimistic and neutral scenarios; and 15% from year 0 in the pessimistic scenario will be assumed</t>
  </si>
  <si>
    <t>Included in maintenance fund</t>
  </si>
  <si>
    <r>
      <t xml:space="preserve">Power Consumption </t>
    </r>
    <r>
      <rPr>
        <b/>
        <sz val="11"/>
        <color theme="1"/>
        <rFont val="Calibri"/>
        <family val="2"/>
        <scheme val="minor"/>
      </rPr>
      <t>Actual</t>
    </r>
    <r>
      <rPr>
        <sz val="11"/>
        <color theme="1"/>
        <rFont val="Calibri"/>
        <family val="2"/>
        <scheme val="minor"/>
      </rPr>
      <t xml:space="preserve"> per  Unit per Month</t>
    </r>
  </si>
  <si>
    <t xml:space="preserve">Total Average Monthly KDA Mined in Network over Next 10 Years </t>
  </si>
  <si>
    <t>Total Equipment Acquired</t>
  </si>
  <si>
    <t>Dividend Payout on per Token Basis</t>
  </si>
  <si>
    <t>Total Dividend Payouts Per Token</t>
  </si>
  <si>
    <t>Total Dividend Payouts for All Tokens</t>
  </si>
  <si>
    <t>Cumulative ROI (Cash from Operations)</t>
  </si>
  <si>
    <t>Cumulative ROI (Net Profit)</t>
  </si>
  <si>
    <t>STO Related Cost</t>
  </si>
  <si>
    <t xml:space="preserve">Website / professional fees - legal, sto, mining, incorporation / marketing / facility design / bank fee set </t>
  </si>
  <si>
    <t>Yearly Maintenance and Build-out Immersion Cooling Racks (Year 2-8)</t>
  </si>
  <si>
    <t>Maintenance and Build-out Immersion Cooling Racks (Year 2-8)</t>
  </si>
  <si>
    <t>ROI (Private Placement)</t>
  </si>
  <si>
    <t>ROI (General Issuance)</t>
  </si>
  <si>
    <t>Internal Rate of Return</t>
  </si>
  <si>
    <t>NPV</t>
  </si>
  <si>
    <t>Earnings per Share (Yearly Net Profit/Number of Shares Outstanding)</t>
  </si>
  <si>
    <t>Yearly Net Profit  / Initial Investment (ALL)</t>
  </si>
  <si>
    <t>Yearly Net Profit  / Initial Investment (Private Placement)</t>
  </si>
  <si>
    <t>Yearly Net Profit  / Initial Investment (General Issuance)</t>
  </si>
  <si>
    <t>Paypack Period (Months)</t>
  </si>
  <si>
    <t>ROI Cash from Operations (Private Placement)</t>
  </si>
  <si>
    <t>ROI Cash from Operations (General Issuance)</t>
  </si>
  <si>
    <t>Actual Dividend Payout (based on Cash from Operations)</t>
  </si>
  <si>
    <t>Yearly Cash from Operations / Initial Investment (Private Placement)</t>
  </si>
  <si>
    <t>Yearly Cash from Operations  / Initial Investment (General Issuance)</t>
  </si>
  <si>
    <t>Please consider that since the dividend payout's are based on cash from operations; the "true" ROI is closer to the one based on Cash from Operations.</t>
  </si>
  <si>
    <t>Cash Flow</t>
  </si>
  <si>
    <t>Profitability Index (Net Present Value + Initial Investment) / Initial Investment)</t>
  </si>
  <si>
    <t>Quantity of Shares/Tokes</t>
  </si>
  <si>
    <t>Period</t>
  </si>
  <si>
    <t xml:space="preserve">KPIs </t>
  </si>
  <si>
    <t>Payout per Token/ Invest per Token (Private Placement)</t>
  </si>
  <si>
    <t>Payout per Token/ Invest per Token  (General Issuance)</t>
  </si>
  <si>
    <r>
      <t xml:space="preserve">For </t>
    </r>
    <r>
      <rPr>
        <i/>
        <sz val="11"/>
        <color theme="1"/>
        <rFont val="Calibri"/>
        <family val="2"/>
        <scheme val="minor"/>
      </rPr>
      <t>Hard Cap Scenario</t>
    </r>
    <r>
      <rPr>
        <sz val="11"/>
        <color theme="1"/>
        <rFont val="Calibri"/>
        <family val="2"/>
        <scheme val="minor"/>
      </rPr>
      <t>, based on assumptions by Mariana Mining 02/01/21</t>
    </r>
  </si>
  <si>
    <t>For Hard Cap Scenario, based on assumptions by Mariana Mining 02/01/21; excluding Substation</t>
  </si>
  <si>
    <t>For Hard Cap Scenario, based on assumptions by Mariana Mining 02/01/21</t>
  </si>
  <si>
    <t>Issued Shares in Cash (Q1 2022) Hard Cap Scenario</t>
  </si>
  <si>
    <t>Hard Cap Breakdown</t>
  </si>
  <si>
    <t>Based on average number of 105 miners purchased per year; with 1 rack fitting 24 miners; (Please be aware that the smallest changes in any revenue or CAPEX assumptions impact the number of miners purchased - this assumption needs adjusting accordingly)</t>
  </si>
  <si>
    <t>Case build on hard cap scenario (5m EUR); number of miners depending on this sum;</t>
  </si>
  <si>
    <t xml:space="preserve">Risk Free Rate </t>
  </si>
  <si>
    <t xml:space="preserve">Equity Risk Premium </t>
  </si>
  <si>
    <t>Estimate for 23 racks a 20,000 EUR/rack for max. 540 machines (initial set-up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</si>
</sst>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0_ ;\-#,##0\ "/>
    <numFmt numFmtId="165" formatCode="_-[$$-409]* #,##0_ ;_-[$$-409]* \-#,##0\ ;_-[$$-409]* &quot;-&quot;??_ ;_-@_ "/>
    <numFmt numFmtId="166" formatCode="_-* #,##0_-;\-* #,##0_-;_-* &quot;-&quot;??_-;_-@_-"/>
    <numFmt numFmtId="167" formatCode="_-* #,##0.000\ _€_-;\-* #,##0.000\ _€_-;_-* &quot;-&quot;???\ _€_-;_-@_-"/>
    <numFmt numFmtId="168" formatCode="0.0%"/>
    <numFmt numFmtId="169" formatCode="_-* #,##0.0_-;\-* #,##0.0_-;_-* &quot;-&quot;??_-;_-@_-"/>
    <numFmt numFmtId="170" formatCode="#,##0.00_ ;\-#,##0.00\ "/>
    <numFmt numFmtId="171" formatCode="0.000%"/>
    <numFmt numFmtId="172" formatCode="_-* #,##0.00\ _€_-;\-* #,##0.00\ _€_-;_-* &quot;-&quot;???\ _€_-;_-@_-"/>
    <numFmt numFmtId="173" formatCode="0.00000%"/>
    <numFmt numFmtId="174" formatCode="_-* #,##0.00000_-;\-* #,##0.00000_-;_-* &quot;-&quot;??_-;_-@_-"/>
    <numFmt numFmtId="175" formatCode="_-* #,##0.00000000_-;\-* #,##0.00000000_-;_-* &quot;-&quot;??_-;_-@_-"/>
    <numFmt numFmtId="176" formatCode="0.0"/>
    <numFmt numFmtId="177" formatCode="_-* #,##0\ _€_-;\-* #,##0\ _€_-;_-* &quot;-&quot;??\ _€_-;_-@_-"/>
    <numFmt numFmtId="178" formatCode="0.000"/>
    <numFmt numFmtId="179" formatCode="0.00000"/>
    <numFmt numFmtId="180" formatCode="_-* #,##0.000000_-;\-* #,##0.000000_-;_-* &quot;-&quot;??_-;_-@_-"/>
    <numFmt numFmtId="181" formatCode="_-* #,##0.0000_-;\-* #,##0.0000_-;_-* &quot;-&quot;??_-;_-@_-"/>
    <numFmt numFmtId="182" formatCode="#,##0.0000_ ;\-#,##0.0000\ "/>
    <numFmt numFmtId="183" formatCode="_-* #,##0\ _€_-;\-* #,##0\ _€_-;_-* &quot;-&quot;???\ _€_-;_-@_-"/>
    <numFmt numFmtId="184" formatCode="_-* #,##0.000_-;\-* #,##0.000_-;_-* &quot;-&quot;??_-;_-@_-"/>
    <numFmt numFmtId="185" formatCode="_-* #,##0.000\ _€_-;\-* #,##0.000\ _€_-;_-* &quot;-&quot;??\ _€_-;_-@_-"/>
    <numFmt numFmtId="186" formatCode="0.0000"/>
    <numFmt numFmtId="187" formatCode="_-* #,##0.00\ _€_-;\-* #,##0.00\ _€_-;_-* &quot;-&quot;??\ _€_-;_-@_-"/>
  </numFmts>
  <fonts count="4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8"/>
      <color theme="1"/>
      <name val="Calibri"/>
      <family val="2"/>
      <scheme val="minor"/>
    </font>
    <font>
      <u/>
      <sz val="11"/>
      <color theme="10"/>
      <name val="Calibri"/>
      <family val="2"/>
      <scheme val="minor"/>
    </font>
    <font>
      <b/>
      <sz val="14"/>
      <color theme="1"/>
      <name val="Calibri"/>
      <family val="2"/>
      <scheme val="minor"/>
    </font>
    <font>
      <b/>
      <sz val="11"/>
      <name val="Calibri"/>
      <family val="2"/>
      <scheme val="minor"/>
    </font>
    <font>
      <i/>
      <sz val="11"/>
      <color theme="1"/>
      <name val="Calibri"/>
      <family val="2"/>
      <scheme val="minor"/>
    </font>
    <font>
      <i/>
      <u/>
      <sz val="11"/>
      <color theme="10"/>
      <name val="Calibri"/>
      <family val="2"/>
      <scheme val="minor"/>
    </font>
    <font>
      <sz val="11"/>
      <color theme="5"/>
      <name val="Calibri"/>
      <family val="2"/>
      <scheme val="minor"/>
    </font>
    <font>
      <b/>
      <sz val="24"/>
      <color theme="1"/>
      <name val="Calibri"/>
      <family val="2"/>
      <scheme val="minor"/>
    </font>
    <font>
      <b/>
      <i/>
      <sz val="11"/>
      <color theme="1"/>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1"/>
      <name val="Calibri"/>
      <family val="2"/>
      <scheme val="minor"/>
    </font>
    <font>
      <i/>
      <sz val="11"/>
      <name val="Calibri"/>
      <family val="2"/>
      <scheme val="minor"/>
    </font>
    <font>
      <b/>
      <i/>
      <sz val="11"/>
      <color rgb="FF000000"/>
      <name val="Calibri"/>
      <family val="2"/>
      <scheme val="minor"/>
    </font>
    <font>
      <b/>
      <i/>
      <sz val="11"/>
      <name val="Calibri"/>
      <family val="2"/>
      <scheme val="minor"/>
    </font>
    <font>
      <sz val="8"/>
      <color theme="1"/>
      <name val="Calibri"/>
      <family val="2"/>
      <scheme val="minor"/>
    </font>
    <font>
      <i/>
      <sz val="11"/>
      <color rgb="FFFF0000"/>
      <name val="Calibri"/>
      <family val="2"/>
      <scheme val="minor"/>
    </font>
    <font>
      <b/>
      <sz val="11"/>
      <color rgb="FFFF0000"/>
      <name val="Calibri"/>
      <family val="2"/>
      <scheme val="minor"/>
    </font>
    <font>
      <sz val="8"/>
      <name val="Calibri"/>
      <family val="2"/>
      <scheme val="minor"/>
    </font>
    <font>
      <sz val="10"/>
      <name val="Arial"/>
      <family val="2"/>
    </font>
    <font>
      <i/>
      <sz val="10"/>
      <color theme="1"/>
      <name val="Calibri"/>
      <family val="2"/>
      <scheme val="minor"/>
    </font>
    <font>
      <b/>
      <i/>
      <sz val="10"/>
      <color theme="1"/>
      <name val="Calibri"/>
      <family val="2"/>
      <scheme val="minor"/>
    </font>
    <font>
      <sz val="11"/>
      <color rgb="FF292929"/>
      <name val="Calibri"/>
      <family val="2"/>
      <scheme val="minor"/>
    </font>
    <font>
      <b/>
      <i/>
      <sz val="11"/>
      <color rgb="FFFF0000"/>
      <name val="Calibri"/>
      <family val="2"/>
      <scheme val="minor"/>
    </font>
    <font>
      <sz val="11"/>
      <color theme="0" tint="-0.249977111117893"/>
      <name val="Calibri"/>
      <family val="2"/>
      <scheme val="minor"/>
    </font>
    <font>
      <sz val="11"/>
      <color theme="0" tint="-0.14996795556505021"/>
      <name val="Calibri"/>
      <family val="2"/>
      <scheme val="minor"/>
    </font>
    <font>
      <b/>
      <sz val="11"/>
      <color theme="0" tint="-0.14996795556505021"/>
      <name val="Calibri"/>
      <family val="2"/>
      <scheme val="minor"/>
    </font>
    <font>
      <i/>
      <sz val="11"/>
      <color theme="0" tint="-0.14996795556505021"/>
      <name val="Calibri"/>
      <family val="2"/>
      <scheme val="minor"/>
    </font>
    <font>
      <b/>
      <sz val="10"/>
      <color theme="1"/>
      <name val="Calibri"/>
      <family val="2"/>
    </font>
    <font>
      <sz val="10"/>
      <name val="Calibri"/>
      <family val="2"/>
    </font>
    <font>
      <sz val="11"/>
      <color theme="0" tint="-0.14999847407452621"/>
      <name val="Calibri"/>
      <family val="2"/>
      <scheme val="minor"/>
    </font>
    <font>
      <i/>
      <sz val="11"/>
      <color theme="0" tint="-0.14999847407452621"/>
      <name val="Calibri"/>
      <family val="2"/>
      <scheme val="minor"/>
    </font>
    <font>
      <b/>
      <sz val="11"/>
      <color theme="0" tint="-0.14999847407452621"/>
      <name val="Calibri"/>
      <family val="2"/>
      <scheme val="minor"/>
    </font>
    <font>
      <sz val="10"/>
      <color theme="1"/>
      <name val="Calibri"/>
      <family val="2"/>
    </font>
    <font>
      <b/>
      <sz val="11"/>
      <color theme="1"/>
      <name val="Calibri"/>
      <family val="2"/>
    </font>
    <font>
      <sz val="10"/>
      <color theme="1"/>
      <name val="Calibri"/>
      <family val="2"/>
      <scheme val="minor"/>
    </font>
  </fonts>
  <fills count="11">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theme="0"/>
      </patternFill>
    </fill>
    <fill>
      <patternFill patternType="solid">
        <fgColor theme="4" tint="0.79998168889431442"/>
        <bgColor indexed="64"/>
      </patternFill>
    </fill>
  </fills>
  <borders count="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4" fillId="0" borderId="0"/>
  </cellStyleXfs>
  <cellXfs count="581">
    <xf numFmtId="0" fontId="0" fillId="0" borderId="0" xfId="0"/>
    <xf numFmtId="0" fontId="0" fillId="2" borderId="0" xfId="0" applyFill="1"/>
    <xf numFmtId="0" fontId="0" fillId="3" borderId="0" xfId="0" applyFill="1"/>
    <xf numFmtId="0" fontId="4" fillId="3" borderId="0" xfId="0" applyFont="1" applyFill="1" applyAlignment="1">
      <alignment horizontal="left" vertical="center"/>
    </xf>
    <xf numFmtId="0" fontId="5" fillId="3" borderId="0" xfId="3" applyFill="1"/>
    <xf numFmtId="0" fontId="6" fillId="3" borderId="0" xfId="0" applyFont="1" applyFill="1"/>
    <xf numFmtId="0" fontId="3" fillId="3" borderId="0" xfId="0" applyFont="1" applyFill="1"/>
    <xf numFmtId="0" fontId="0" fillId="3" borderId="0" xfId="0" quotePrefix="1" applyFill="1"/>
    <xf numFmtId="0" fontId="7" fillId="3" borderId="0" xfId="0" applyFont="1" applyFill="1"/>
    <xf numFmtId="0" fontId="8" fillId="3" borderId="0" xfId="0" applyFont="1" applyFill="1"/>
    <xf numFmtId="0" fontId="9" fillId="3" borderId="0" xfId="3" applyFont="1" applyFill="1"/>
    <xf numFmtId="0" fontId="8" fillId="0" borderId="0" xfId="0" applyFont="1" applyAlignment="1">
      <alignment horizontal="center" vertical="center"/>
    </xf>
    <xf numFmtId="0" fontId="11" fillId="0" borderId="0" xfId="0" applyFont="1"/>
    <xf numFmtId="0" fontId="3" fillId="0" borderId="4" xfId="0" applyFont="1" applyBorder="1" applyAlignment="1">
      <alignment vertical="center"/>
    </xf>
    <xf numFmtId="0" fontId="0" fillId="0" borderId="4" xfId="0" applyBorder="1"/>
    <xf numFmtId="9" fontId="10" fillId="0" borderId="0" xfId="0" applyNumberFormat="1" applyFont="1" applyAlignment="1">
      <alignment vertical="center"/>
    </xf>
    <xf numFmtId="0" fontId="0" fillId="0" borderId="0" xfId="0" applyAlignment="1">
      <alignment vertical="center"/>
    </xf>
    <xf numFmtId="167" fontId="3" fillId="0" borderId="0" xfId="0" applyNumberFormat="1" applyFont="1" applyAlignment="1">
      <alignment vertical="center"/>
    </xf>
    <xf numFmtId="0" fontId="0" fillId="0" borderId="5" xfId="0" applyBorder="1"/>
    <xf numFmtId="0" fontId="0" fillId="0" borderId="8" xfId="0" applyBorder="1"/>
    <xf numFmtId="0" fontId="0" fillId="0" borderId="0" xfId="0" applyAlignment="1">
      <alignment vertical="top"/>
    </xf>
    <xf numFmtId="0" fontId="0" fillId="0" borderId="4" xfId="0" applyBorder="1" applyAlignment="1">
      <alignment vertical="center"/>
    </xf>
    <xf numFmtId="0" fontId="14" fillId="0" borderId="4" xfId="0" applyFont="1" applyBorder="1" applyAlignment="1">
      <alignment vertical="center"/>
    </xf>
    <xf numFmtId="0" fontId="10" fillId="0" borderId="0" xfId="0" applyFont="1" applyAlignment="1">
      <alignment horizontal="right" vertical="center"/>
    </xf>
    <xf numFmtId="0" fontId="3" fillId="0" borderId="0" xfId="0" applyFont="1"/>
    <xf numFmtId="0" fontId="0" fillId="4" borderId="0" xfId="0" applyFill="1"/>
    <xf numFmtId="0" fontId="0" fillId="0" borderId="7" xfId="0" applyBorder="1"/>
    <xf numFmtId="0" fontId="15" fillId="0" borderId="0" xfId="0" applyFont="1" applyAlignment="1">
      <alignment horizontal="center" vertical="center"/>
    </xf>
    <xf numFmtId="0" fontId="3" fillId="0" borderId="0" xfId="0" applyFont="1" applyAlignment="1">
      <alignment vertical="center"/>
    </xf>
    <xf numFmtId="0" fontId="0" fillId="0" borderId="6" xfId="0" applyBorder="1"/>
    <xf numFmtId="0" fontId="8" fillId="0" borderId="0" xfId="0" applyFont="1" applyAlignment="1">
      <alignment horizontal="center"/>
    </xf>
    <xf numFmtId="0" fontId="8" fillId="4" borderId="0" xfId="0" applyFont="1" applyFill="1" applyAlignment="1">
      <alignment horizontal="center"/>
    </xf>
    <xf numFmtId="164" fontId="14" fillId="6" borderId="0" xfId="0" applyNumberFormat="1" applyFont="1" applyFill="1" applyAlignment="1">
      <alignment horizontal="right"/>
    </xf>
    <xf numFmtId="165" fontId="0" fillId="0" borderId="0" xfId="0" applyNumberFormat="1"/>
    <xf numFmtId="9" fontId="14" fillId="6" borderId="0" xfId="2" applyFont="1" applyFill="1" applyAlignment="1">
      <alignment horizontal="right"/>
    </xf>
    <xf numFmtId="166" fontId="0" fillId="0" borderId="0" xfId="1" applyNumberFormat="1" applyFont="1"/>
    <xf numFmtId="166" fontId="0" fillId="0" borderId="0" xfId="0" applyNumberFormat="1"/>
    <xf numFmtId="0" fontId="0" fillId="6" borderId="0" xfId="0" applyFill="1"/>
    <xf numFmtId="4" fontId="0" fillId="6" borderId="0" xfId="0" applyNumberFormat="1" applyFill="1"/>
    <xf numFmtId="9" fontId="0" fillId="6" borderId="0" xfId="2" applyFont="1" applyFill="1"/>
    <xf numFmtId="2" fontId="0" fillId="0" borderId="0" xfId="0" applyNumberFormat="1"/>
    <xf numFmtId="9" fontId="0" fillId="0" borderId="0" xfId="2" applyFont="1"/>
    <xf numFmtId="166" fontId="3" fillId="0" borderId="0" xfId="1" applyNumberFormat="1" applyFont="1"/>
    <xf numFmtId="0" fontId="13" fillId="0" borderId="0" xfId="0" applyFont="1"/>
    <xf numFmtId="0" fontId="14" fillId="0" borderId="0" xfId="0" applyFont="1"/>
    <xf numFmtId="0" fontId="15" fillId="0" borderId="0" xfId="0" applyFont="1" applyAlignment="1">
      <alignment horizontal="center"/>
    </xf>
    <xf numFmtId="0" fontId="17" fillId="0" borderId="0" xfId="0" applyFont="1" applyAlignment="1">
      <alignment horizontal="center"/>
    </xf>
    <xf numFmtId="0" fontId="2" fillId="0" borderId="0" xfId="0" applyFont="1"/>
    <xf numFmtId="0" fontId="7" fillId="0" borderId="0" xfId="0" applyFont="1"/>
    <xf numFmtId="0" fontId="19" fillId="0" borderId="0" xfId="0" applyFont="1" applyAlignment="1">
      <alignment horizontal="center"/>
    </xf>
    <xf numFmtId="43" fontId="16" fillId="6" borderId="0" xfId="0" applyNumberFormat="1" applyFont="1" applyFill="1"/>
    <xf numFmtId="0" fontId="16" fillId="6" borderId="0" xfId="0" applyFont="1" applyFill="1"/>
    <xf numFmtId="2" fontId="0" fillId="0" borderId="0" xfId="0" applyNumberFormat="1" applyAlignment="1">
      <alignment horizontal="right"/>
    </xf>
    <xf numFmtId="172" fontId="3" fillId="0" borderId="0" xfId="0" applyNumberFormat="1" applyFont="1"/>
    <xf numFmtId="0" fontId="12" fillId="0" borderId="0" xfId="0" applyFont="1" applyAlignment="1">
      <alignment horizontal="center"/>
    </xf>
    <xf numFmtId="168" fontId="14" fillId="6" borderId="0" xfId="2" applyNumberFormat="1" applyFont="1" applyFill="1" applyAlignment="1">
      <alignment horizontal="right"/>
    </xf>
    <xf numFmtId="166" fontId="1" fillId="0" borderId="0" xfId="1" applyNumberFormat="1" applyFont="1"/>
    <xf numFmtId="166" fontId="0" fillId="0" borderId="0" xfId="1" applyNumberFormat="1" applyFont="1" applyAlignment="1">
      <alignment horizontal="right"/>
    </xf>
    <xf numFmtId="0" fontId="0" fillId="0" borderId="2" xfId="0" applyBorder="1"/>
    <xf numFmtId="0" fontId="0" fillId="0" borderId="3" xfId="0" applyBorder="1"/>
    <xf numFmtId="0" fontId="3" fillId="0" borderId="4" xfId="0" applyFont="1" applyBorder="1"/>
    <xf numFmtId="0" fontId="13" fillId="0" borderId="0" xfId="0" applyFont="1" applyAlignment="1">
      <alignment vertical="center"/>
    </xf>
    <xf numFmtId="0" fontId="0" fillId="5" borderId="0" xfId="0" applyFill="1"/>
    <xf numFmtId="0" fontId="13" fillId="4" borderId="0" xfId="0" applyFont="1" applyFill="1" applyAlignment="1">
      <alignment vertical="center"/>
    </xf>
    <xf numFmtId="0" fontId="13" fillId="4" borderId="0" xfId="0" applyFont="1" applyFill="1" applyAlignment="1">
      <alignment horizontal="center" vertical="center"/>
    </xf>
    <xf numFmtId="0" fontId="0" fillId="0" borderId="0" xfId="0" quotePrefix="1"/>
    <xf numFmtId="172" fontId="0" fillId="0" borderId="0" xfId="0" applyNumberFormat="1"/>
    <xf numFmtId="166" fontId="3" fillId="0" borderId="0" xfId="1" applyNumberFormat="1" applyFont="1" applyAlignment="1">
      <alignment horizontal="right"/>
    </xf>
    <xf numFmtId="0" fontId="13" fillId="5" borderId="0" xfId="0" applyFont="1" applyFill="1" applyAlignment="1">
      <alignment horizontal="center" vertical="center"/>
    </xf>
    <xf numFmtId="43" fontId="1" fillId="0" borderId="0" xfId="1" applyFont="1"/>
    <xf numFmtId="0" fontId="3" fillId="3" borderId="0" xfId="0" quotePrefix="1" applyFont="1" applyFill="1"/>
    <xf numFmtId="9" fontId="16" fillId="8" borderId="0" xfId="0" applyNumberFormat="1" applyFont="1" applyFill="1" applyAlignment="1">
      <alignment horizontal="right" vertical="center"/>
    </xf>
    <xf numFmtId="0" fontId="7" fillId="0" borderId="0" xfId="0" applyFont="1" applyAlignment="1">
      <alignment horizontal="right" vertical="center"/>
    </xf>
    <xf numFmtId="1" fontId="0" fillId="0" borderId="0" xfId="0" applyNumberFormat="1"/>
    <xf numFmtId="0" fontId="0" fillId="8" borderId="0" xfId="0" quotePrefix="1" applyFill="1"/>
    <xf numFmtId="0" fontId="0" fillId="6" borderId="0" xfId="0" quotePrefix="1" applyFill="1"/>
    <xf numFmtId="0" fontId="0" fillId="3" borderId="10" xfId="0" quotePrefix="1" applyFill="1" applyBorder="1"/>
    <xf numFmtId="0" fontId="0" fillId="8" borderId="0" xfId="0" applyFill="1"/>
    <xf numFmtId="0" fontId="14" fillId="8" borderId="0" xfId="0" applyFont="1" applyFill="1" applyAlignment="1">
      <alignment vertical="center"/>
    </xf>
    <xf numFmtId="164" fontId="16" fillId="8" borderId="0" xfId="0" applyNumberFormat="1" applyFont="1" applyFill="1" applyAlignment="1">
      <alignment horizontal="center" vertical="center"/>
    </xf>
    <xf numFmtId="0" fontId="14" fillId="6" borderId="0" xfId="0" applyFont="1" applyFill="1"/>
    <xf numFmtId="0" fontId="0" fillId="6" borderId="0" xfId="0" applyFill="1" applyAlignment="1">
      <alignment vertical="center"/>
    </xf>
    <xf numFmtId="164" fontId="13" fillId="6" borderId="0" xfId="0" applyNumberFormat="1" applyFont="1" applyFill="1" applyAlignment="1">
      <alignment horizontal="right"/>
    </xf>
    <xf numFmtId="166" fontId="1" fillId="6" borderId="0" xfId="1" applyNumberFormat="1" applyFont="1" applyFill="1"/>
    <xf numFmtId="0" fontId="3" fillId="4" borderId="0" xfId="0" applyFont="1" applyFill="1"/>
    <xf numFmtId="0" fontId="3" fillId="8" borderId="0" xfId="0" applyFont="1" applyFill="1"/>
    <xf numFmtId="0" fontId="0" fillId="0" borderId="1" xfId="0" applyBorder="1"/>
    <xf numFmtId="0" fontId="14" fillId="8" borderId="0" xfId="0" applyFont="1" applyFill="1" applyAlignment="1">
      <alignment horizontal="center" vertical="center"/>
    </xf>
    <xf numFmtId="0" fontId="0" fillId="8" borderId="0" xfId="0" applyFill="1" applyAlignment="1">
      <alignment horizontal="center"/>
    </xf>
    <xf numFmtId="0" fontId="3" fillId="7" borderId="0" xfId="0" applyFont="1" applyFill="1"/>
    <xf numFmtId="3" fontId="0" fillId="3" borderId="0" xfId="0" applyNumberFormat="1" applyFill="1" applyAlignment="1">
      <alignment horizontal="left"/>
    </xf>
    <xf numFmtId="0" fontId="0" fillId="0" borderId="0" xfId="0" applyAlignment="1">
      <alignment horizontal="center" vertical="center"/>
    </xf>
    <xf numFmtId="0" fontId="16" fillId="0" borderId="0" xfId="0" applyFont="1" applyAlignment="1">
      <alignment horizontal="right" vertical="center"/>
    </xf>
    <xf numFmtId="9" fontId="16" fillId="8" borderId="0" xfId="2" applyFont="1" applyFill="1" applyBorder="1" applyAlignment="1">
      <alignment horizontal="right" vertical="center"/>
    </xf>
    <xf numFmtId="9" fontId="16" fillId="0" borderId="0" xfId="0" applyNumberFormat="1" applyFont="1" applyAlignment="1">
      <alignment horizontal="right" vertical="center"/>
    </xf>
    <xf numFmtId="0" fontId="16" fillId="8" borderId="0" xfId="0" applyFont="1" applyFill="1" applyAlignment="1">
      <alignment horizontal="right" vertical="center"/>
    </xf>
    <xf numFmtId="0" fontId="16" fillId="0" borderId="0" xfId="0" applyFont="1" applyAlignment="1">
      <alignment horizontal="right"/>
    </xf>
    <xf numFmtId="166" fontId="16" fillId="8" borderId="0" xfId="1" applyNumberFormat="1" applyFont="1" applyFill="1" applyBorder="1" applyAlignment="1">
      <alignment horizontal="right" vertical="center"/>
    </xf>
    <xf numFmtId="43" fontId="16" fillId="0" borderId="0" xfId="1" applyFont="1" applyFill="1" applyBorder="1" applyAlignment="1">
      <alignment horizontal="right" vertical="center"/>
    </xf>
    <xf numFmtId="9" fontId="16" fillId="0" borderId="0" xfId="2" applyFont="1" applyFill="1" applyBorder="1" applyAlignment="1">
      <alignment horizontal="right" vertical="center"/>
    </xf>
    <xf numFmtId="168" fontId="16" fillId="8" borderId="0" xfId="2" applyNumberFormat="1" applyFont="1" applyFill="1" applyBorder="1" applyAlignment="1">
      <alignment horizontal="right" vertical="center"/>
    </xf>
    <xf numFmtId="14" fontId="0" fillId="0" borderId="0" xfId="0" applyNumberFormat="1"/>
    <xf numFmtId="0" fontId="3" fillId="4" borderId="0" xfId="0" applyFont="1" applyFill="1" applyAlignment="1">
      <alignment vertical="center"/>
    </xf>
    <xf numFmtId="0" fontId="14" fillId="0" borderId="0" xfId="0" applyFont="1" applyAlignment="1">
      <alignment vertical="center"/>
    </xf>
    <xf numFmtId="168" fontId="16" fillId="0" borderId="0" xfId="0" applyNumberFormat="1" applyFont="1" applyAlignment="1">
      <alignment horizontal="right" vertical="center"/>
    </xf>
    <xf numFmtId="0" fontId="2" fillId="0" borderId="0" xfId="0" applyFont="1" applyAlignment="1">
      <alignment vertical="center"/>
    </xf>
    <xf numFmtId="168" fontId="2" fillId="0" borderId="0" xfId="0" applyNumberFormat="1" applyFont="1" applyAlignment="1">
      <alignment horizontal="right" vertical="center"/>
    </xf>
    <xf numFmtId="9" fontId="2" fillId="0" borderId="0" xfId="0" applyNumberFormat="1" applyFont="1" applyAlignment="1">
      <alignment vertical="center"/>
    </xf>
    <xf numFmtId="2" fontId="0" fillId="6" borderId="0" xfId="0" applyNumberFormat="1" applyFill="1"/>
    <xf numFmtId="2" fontId="0" fillId="0" borderId="4" xfId="0" applyNumberFormat="1" applyBorder="1"/>
    <xf numFmtId="2" fontId="3" fillId="0" borderId="0" xfId="0" applyNumberFormat="1" applyFont="1"/>
    <xf numFmtId="173" fontId="16" fillId="0" borderId="0" xfId="2" applyNumberFormat="1" applyFont="1"/>
    <xf numFmtId="0" fontId="22" fillId="0" borderId="0" xfId="0" applyFont="1"/>
    <xf numFmtId="0" fontId="0" fillId="3" borderId="4" xfId="0" applyFill="1" applyBorder="1"/>
    <xf numFmtId="0" fontId="8" fillId="3" borderId="0" xfId="0" applyFont="1" applyFill="1" applyAlignment="1">
      <alignment horizontal="center"/>
    </xf>
    <xf numFmtId="4" fontId="0" fillId="3" borderId="0" xfId="0" applyNumberFormat="1" applyFill="1"/>
    <xf numFmtId="9" fontId="0" fillId="3" borderId="0" xfId="2" applyFont="1" applyFill="1"/>
    <xf numFmtId="9" fontId="0" fillId="0" borderId="0" xfId="2" applyFont="1" applyFill="1"/>
    <xf numFmtId="9" fontId="14" fillId="0" borderId="0" xfId="2" applyFont="1" applyFill="1" applyAlignment="1">
      <alignment horizontal="right"/>
    </xf>
    <xf numFmtId="0" fontId="14" fillId="0" borderId="4" xfId="0" applyFont="1" applyBorder="1"/>
    <xf numFmtId="0" fontId="7" fillId="0" borderId="4" xfId="0" applyFont="1" applyBorder="1"/>
    <xf numFmtId="0" fontId="0" fillId="0" borderId="9" xfId="0" applyBorder="1"/>
    <xf numFmtId="166" fontId="3" fillId="0" borderId="0" xfId="1" applyNumberFormat="1" applyFont="1" applyFill="1"/>
    <xf numFmtId="0" fontId="16" fillId="0" borderId="0" xfId="0" applyFont="1"/>
    <xf numFmtId="0" fontId="17" fillId="0" borderId="0" xfId="0" applyFont="1" applyAlignment="1">
      <alignment horizontal="right" vertical="center"/>
    </xf>
    <xf numFmtId="0" fontId="0" fillId="0" borderId="0" xfId="0" applyAlignment="1">
      <alignment vertical="center" wrapText="1"/>
    </xf>
    <xf numFmtId="1" fontId="7" fillId="6" borderId="0" xfId="0" applyNumberFormat="1" applyFont="1" applyFill="1"/>
    <xf numFmtId="164" fontId="7" fillId="6" borderId="0" xfId="0" applyNumberFormat="1" applyFont="1" applyFill="1" applyAlignment="1">
      <alignment horizontal="right" vertical="center"/>
    </xf>
    <xf numFmtId="43" fontId="1" fillId="6" borderId="0" xfId="1" applyFont="1" applyFill="1"/>
    <xf numFmtId="9" fontId="1" fillId="6" borderId="0" xfId="1" applyNumberFormat="1" applyFont="1" applyFill="1"/>
    <xf numFmtId="166" fontId="1" fillId="0" borderId="0" xfId="1" applyNumberFormat="1" applyFont="1" applyFill="1"/>
    <xf numFmtId="43" fontId="1" fillId="0" borderId="0" xfId="1" applyFont="1" applyFill="1"/>
    <xf numFmtId="14" fontId="16" fillId="8" borderId="0" xfId="1" applyNumberFormat="1" applyFont="1" applyFill="1" applyBorder="1" applyAlignment="1">
      <alignment horizontal="right" vertical="center"/>
    </xf>
    <xf numFmtId="9" fontId="2" fillId="0" borderId="0" xfId="0" applyNumberFormat="1" applyFont="1" applyAlignment="1">
      <alignment horizontal="right" vertical="center"/>
    </xf>
    <xf numFmtId="2" fontId="0" fillId="6" borderId="0" xfId="0" applyNumberFormat="1" applyFill="1" applyAlignment="1">
      <alignment horizontal="right"/>
    </xf>
    <xf numFmtId="0" fontId="3" fillId="3" borderId="4" xfId="0" applyFont="1" applyFill="1" applyBorder="1"/>
    <xf numFmtId="0" fontId="7" fillId="3" borderId="4" xfId="0" applyFont="1" applyFill="1" applyBorder="1"/>
    <xf numFmtId="0" fontId="0" fillId="3" borderId="9" xfId="0" applyFill="1" applyBorder="1"/>
    <xf numFmtId="174" fontId="0" fillId="6" borderId="0" xfId="1" applyNumberFormat="1" applyFont="1" applyFill="1"/>
    <xf numFmtId="174" fontId="0" fillId="0" borderId="0" xfId="1" applyNumberFormat="1" applyFont="1"/>
    <xf numFmtId="173" fontId="16" fillId="0" borderId="0" xfId="2" applyNumberFormat="1" applyFont="1" applyFill="1"/>
    <xf numFmtId="9" fontId="0" fillId="0" borderId="0" xfId="0" applyNumberFormat="1"/>
    <xf numFmtId="10" fontId="0" fillId="6" borderId="0" xfId="0" applyNumberFormat="1" applyFill="1"/>
    <xf numFmtId="175" fontId="3" fillId="0" borderId="0" xfId="1" applyNumberFormat="1" applyFont="1"/>
    <xf numFmtId="0" fontId="0" fillId="8" borderId="0" xfId="0" applyFill="1" applyAlignment="1">
      <alignment vertical="center"/>
    </xf>
    <xf numFmtId="0" fontId="8" fillId="4" borderId="0" xfId="0" applyFont="1" applyFill="1" applyAlignment="1">
      <alignment horizontal="center" vertical="center"/>
    </xf>
    <xf numFmtId="0" fontId="17" fillId="4" borderId="0" xfId="0" applyFont="1" applyFill="1" applyAlignment="1">
      <alignment horizontal="right" vertical="center"/>
    </xf>
    <xf numFmtId="0" fontId="0" fillId="4" borderId="0" xfId="0" applyFill="1" applyAlignment="1">
      <alignment vertical="center"/>
    </xf>
    <xf numFmtId="0" fontId="3" fillId="0" borderId="0" xfId="0" applyFont="1" applyAlignment="1">
      <alignment horizontal="center" vertical="center"/>
    </xf>
    <xf numFmtId="0" fontId="16" fillId="0" borderId="0" xfId="0" applyFont="1" applyAlignment="1">
      <alignment vertical="center"/>
    </xf>
    <xf numFmtId="0" fontId="16" fillId="8" borderId="0" xfId="0" applyFont="1" applyFill="1" applyAlignment="1">
      <alignment horizontal="right"/>
    </xf>
    <xf numFmtId="0" fontId="14" fillId="6" borderId="0" xfId="0" applyFont="1" applyFill="1" applyAlignment="1">
      <alignment vertical="center"/>
    </xf>
    <xf numFmtId="0" fontId="21" fillId="0" borderId="0" xfId="0" applyFont="1" applyAlignment="1">
      <alignment horizontal="center" vertical="center"/>
    </xf>
    <xf numFmtId="0" fontId="0" fillId="4" borderId="4" xfId="0" applyFill="1" applyBorder="1"/>
    <xf numFmtId="49" fontId="0" fillId="0" borderId="0" xfId="0" applyNumberFormat="1"/>
    <xf numFmtId="0" fontId="16" fillId="0" borderId="0" xfId="0" applyFont="1" applyAlignment="1">
      <alignment horizontal="left" vertical="top" wrapText="1"/>
    </xf>
    <xf numFmtId="0" fontId="2" fillId="0" borderId="4" xfId="0" applyFont="1" applyBorder="1"/>
    <xf numFmtId="0" fontId="21" fillId="0" borderId="0" xfId="0" applyFont="1" applyAlignment="1">
      <alignment horizontal="center"/>
    </xf>
    <xf numFmtId="9" fontId="2" fillId="0" borderId="0" xfId="2" applyFont="1" applyFill="1" applyAlignment="1">
      <alignment horizontal="right"/>
    </xf>
    <xf numFmtId="0" fontId="0" fillId="0" borderId="0" xfId="0" applyAlignment="1">
      <alignment vertical="top" wrapText="1"/>
    </xf>
    <xf numFmtId="0" fontId="3" fillId="0" borderId="0" xfId="0" applyFont="1" applyAlignment="1">
      <alignment vertical="top" wrapText="1"/>
    </xf>
    <xf numFmtId="0" fontId="10" fillId="0" borderId="0" xfId="0" applyFont="1" applyAlignment="1">
      <alignment vertical="top" wrapText="1"/>
    </xf>
    <xf numFmtId="176" fontId="0" fillId="6" borderId="0" xfId="0" applyNumberFormat="1" applyFill="1"/>
    <xf numFmtId="43" fontId="16" fillId="0" borderId="0" xfId="0" applyNumberFormat="1" applyFont="1"/>
    <xf numFmtId="0" fontId="25" fillId="0" borderId="0" xfId="0" applyFont="1" applyAlignment="1">
      <alignment horizontal="left"/>
    </xf>
    <xf numFmtId="9" fontId="16" fillId="6" borderId="0" xfId="0" applyNumberFormat="1" applyFont="1" applyFill="1" applyAlignment="1">
      <alignment horizontal="right" vertical="center"/>
    </xf>
    <xf numFmtId="0" fontId="0" fillId="0" borderId="0" xfId="0" applyAlignment="1">
      <alignment horizontal="left"/>
    </xf>
    <xf numFmtId="0" fontId="17" fillId="0" borderId="0" xfId="0" applyFont="1" applyAlignment="1">
      <alignment horizontal="center" vertical="center"/>
    </xf>
    <xf numFmtId="177" fontId="0" fillId="0" borderId="0" xfId="0" applyNumberFormat="1"/>
    <xf numFmtId="1" fontId="3" fillId="0" borderId="0" xfId="0" applyNumberFormat="1" applyFont="1"/>
    <xf numFmtId="9" fontId="0" fillId="6" borderId="0" xfId="0" applyNumberFormat="1" applyFill="1"/>
    <xf numFmtId="0" fontId="26" fillId="0" borderId="0" xfId="0" applyFont="1" applyAlignment="1">
      <alignment horizontal="left"/>
    </xf>
    <xf numFmtId="177" fontId="3" fillId="0" borderId="0" xfId="0" applyNumberFormat="1" applyFont="1"/>
    <xf numFmtId="178" fontId="0" fillId="6" borderId="0" xfId="0" applyNumberFormat="1" applyFill="1"/>
    <xf numFmtId="9" fontId="0" fillId="0" borderId="0" xfId="2" applyFont="1" applyBorder="1"/>
    <xf numFmtId="14" fontId="8" fillId="0" borderId="0" xfId="0" applyNumberFormat="1" applyFont="1" applyAlignment="1">
      <alignment horizontal="right"/>
    </xf>
    <xf numFmtId="0" fontId="8" fillId="0" borderId="0" xfId="0" applyFont="1" applyAlignment="1">
      <alignment horizontal="right"/>
    </xf>
    <xf numFmtId="166" fontId="0" fillId="6" borderId="0" xfId="1" applyNumberFormat="1" applyFont="1" applyFill="1"/>
    <xf numFmtId="166" fontId="0" fillId="0" borderId="0" xfId="1" applyNumberFormat="1" applyFont="1" applyFill="1"/>
    <xf numFmtId="166" fontId="7" fillId="0" borderId="0" xfId="1" applyNumberFormat="1" applyFont="1" applyFill="1"/>
    <xf numFmtId="9" fontId="1" fillId="0" borderId="0" xfId="1" applyNumberFormat="1" applyFont="1" applyFill="1"/>
    <xf numFmtId="166" fontId="0" fillId="0" borderId="0" xfId="1" applyNumberFormat="1" applyFont="1" applyBorder="1" applyAlignment="1"/>
    <xf numFmtId="166" fontId="0" fillId="0" borderId="0" xfId="1" applyNumberFormat="1" applyFont="1" applyAlignment="1"/>
    <xf numFmtId="166" fontId="3" fillId="0" borderId="0" xfId="1" applyNumberFormat="1" applyFont="1" applyBorder="1" applyAlignment="1"/>
    <xf numFmtId="166" fontId="3" fillId="0" borderId="0" xfId="1" applyNumberFormat="1" applyFont="1" applyAlignment="1"/>
    <xf numFmtId="166" fontId="3" fillId="0" borderId="0" xfId="0" applyNumberFormat="1" applyFont="1"/>
    <xf numFmtId="43" fontId="16" fillId="8" borderId="0" xfId="1" applyFont="1" applyFill="1" applyBorder="1" applyAlignment="1">
      <alignment horizontal="right" vertical="center"/>
    </xf>
    <xf numFmtId="0" fontId="13" fillId="0" borderId="4" xfId="0" applyFont="1" applyBorder="1"/>
    <xf numFmtId="9" fontId="16" fillId="6" borderId="0" xfId="0" applyNumberFormat="1" applyFont="1" applyFill="1"/>
    <xf numFmtId="180" fontId="3" fillId="0" borderId="0" xfId="1" applyNumberFormat="1" applyFont="1" applyFill="1"/>
    <xf numFmtId="0" fontId="12" fillId="0" borderId="0" xfId="0" applyFont="1" applyAlignment="1">
      <alignment horizontal="center" vertical="center"/>
    </xf>
    <xf numFmtId="1" fontId="8" fillId="0" borderId="0" xfId="0" applyNumberFormat="1" applyFont="1" applyAlignment="1">
      <alignment horizontal="center" vertical="center"/>
    </xf>
    <xf numFmtId="0" fontId="0" fillId="0" borderId="0" xfId="0" applyAlignment="1">
      <alignment horizontal="right"/>
    </xf>
    <xf numFmtId="166" fontId="3" fillId="0" borderId="0" xfId="0" applyNumberFormat="1" applyFont="1" applyAlignment="1">
      <alignment horizontal="right"/>
    </xf>
    <xf numFmtId="168" fontId="0" fillId="6" borderId="0" xfId="0" applyNumberFormat="1" applyFill="1"/>
    <xf numFmtId="0" fontId="16" fillId="6" borderId="0" xfId="0" applyFont="1" applyFill="1" applyAlignment="1">
      <alignment horizontal="right"/>
    </xf>
    <xf numFmtId="0" fontId="0" fillId="6" borderId="0" xfId="0" applyFill="1" applyAlignment="1">
      <alignment horizontal="right"/>
    </xf>
    <xf numFmtId="166" fontId="0" fillId="0" borderId="0" xfId="0" applyNumberFormat="1" applyAlignment="1">
      <alignment horizontal="right"/>
    </xf>
    <xf numFmtId="178" fontId="0" fillId="6" borderId="0" xfId="0" applyNumberFormat="1" applyFill="1" applyAlignment="1">
      <alignment horizontal="right"/>
    </xf>
    <xf numFmtId="168" fontId="0" fillId="6" borderId="0" xfId="0" applyNumberFormat="1" applyFill="1" applyAlignment="1">
      <alignment horizontal="right"/>
    </xf>
    <xf numFmtId="177" fontId="0" fillId="0" borderId="0" xfId="0" applyNumberFormat="1" applyAlignment="1">
      <alignment horizontal="right"/>
    </xf>
    <xf numFmtId="14" fontId="16" fillId="8" borderId="0" xfId="0" applyNumberFormat="1" applyFont="1" applyFill="1" applyAlignment="1">
      <alignment horizontal="right"/>
    </xf>
    <xf numFmtId="14" fontId="0" fillId="6" borderId="0" xfId="0" applyNumberFormat="1" applyFill="1" applyAlignment="1">
      <alignment horizontal="right"/>
    </xf>
    <xf numFmtId="0" fontId="0" fillId="4" borderId="5" xfId="0" applyFill="1" applyBorder="1" applyAlignment="1">
      <alignment vertical="center"/>
    </xf>
    <xf numFmtId="0" fontId="16" fillId="0" borderId="0" xfId="0" applyFont="1" applyAlignment="1">
      <alignment horizontal="left"/>
    </xf>
    <xf numFmtId="0" fontId="3" fillId="4" borderId="4" xfId="0" applyFont="1" applyFill="1" applyBorder="1"/>
    <xf numFmtId="9" fontId="16" fillId="8" borderId="0" xfId="2" applyFont="1" applyFill="1" applyBorder="1" applyAlignment="1">
      <alignment horizontal="right"/>
    </xf>
    <xf numFmtId="9" fontId="16" fillId="0" borderId="0" xfId="2" applyFont="1" applyFill="1" applyBorder="1" applyAlignment="1">
      <alignment horizontal="right"/>
    </xf>
    <xf numFmtId="0" fontId="21" fillId="0" borderId="0" xfId="0" applyFont="1" applyAlignment="1">
      <alignment horizontal="left"/>
    </xf>
    <xf numFmtId="9" fontId="16" fillId="8" borderId="0" xfId="0" applyNumberFormat="1" applyFont="1" applyFill="1" applyAlignment="1">
      <alignment horizontal="right"/>
    </xf>
    <xf numFmtId="171" fontId="16" fillId="0" borderId="0" xfId="0" applyNumberFormat="1" applyFont="1" applyAlignment="1">
      <alignment horizontal="right"/>
    </xf>
    <xf numFmtId="3" fontId="3" fillId="9" borderId="0" xfId="0" applyNumberFormat="1" applyFont="1" applyFill="1" applyAlignment="1">
      <alignment horizontal="left" vertical="center"/>
    </xf>
    <xf numFmtId="166" fontId="16" fillId="8" borderId="0" xfId="1" applyNumberFormat="1" applyFont="1" applyFill="1" applyBorder="1" applyAlignment="1">
      <alignment horizontal="right"/>
    </xf>
    <xf numFmtId="0" fontId="16" fillId="4" borderId="0" xfId="0" applyFont="1" applyFill="1" applyAlignment="1">
      <alignment horizontal="right"/>
    </xf>
    <xf numFmtId="0" fontId="16" fillId="0" borderId="0" xfId="0" quotePrefix="1" applyFont="1" applyAlignment="1">
      <alignment horizontal="right"/>
    </xf>
    <xf numFmtId="0" fontId="8" fillId="0" borderId="0" xfId="0" applyFont="1"/>
    <xf numFmtId="0" fontId="8" fillId="0" borderId="7" xfId="0" applyFont="1" applyBorder="1" applyAlignment="1">
      <alignment horizontal="center"/>
    </xf>
    <xf numFmtId="0" fontId="16" fillId="0" borderId="7" xfId="0" applyFont="1" applyBorder="1" applyAlignment="1">
      <alignment horizontal="right"/>
    </xf>
    <xf numFmtId="0" fontId="0" fillId="4" borderId="5" xfId="0" applyFill="1" applyBorder="1"/>
    <xf numFmtId="9" fontId="0" fillId="8" borderId="0" xfId="2" applyFont="1" applyFill="1" applyBorder="1" applyAlignment="1">
      <alignment horizontal="center" vertical="center"/>
    </xf>
    <xf numFmtId="9" fontId="13" fillId="0" borderId="0" xfId="0" applyNumberFormat="1" applyFont="1" applyAlignment="1">
      <alignment horizontal="center" vertical="center"/>
    </xf>
    <xf numFmtId="9" fontId="0" fillId="0" borderId="0" xfId="0" applyNumberFormat="1" applyAlignment="1">
      <alignment horizontal="center" vertical="center"/>
    </xf>
    <xf numFmtId="9" fontId="0" fillId="6" borderId="0" xfId="2" applyFont="1" applyFill="1" applyBorder="1" applyAlignment="1"/>
    <xf numFmtId="0" fontId="3" fillId="7" borderId="0" xfId="0" applyFont="1" applyFill="1" applyAlignment="1">
      <alignment vertical="center"/>
    </xf>
    <xf numFmtId="0" fontId="16" fillId="0" borderId="4" xfId="0" applyFont="1" applyBorder="1"/>
    <xf numFmtId="0" fontId="16" fillId="0" borderId="5" xfId="0" applyFont="1" applyBorder="1"/>
    <xf numFmtId="166" fontId="16" fillId="0" borderId="0" xfId="1" applyNumberFormat="1" applyFont="1" applyFill="1" applyAlignment="1">
      <alignment horizontal="right"/>
    </xf>
    <xf numFmtId="166" fontId="7" fillId="0" borderId="0" xfId="1" applyNumberFormat="1" applyFont="1" applyAlignment="1">
      <alignment horizontal="right"/>
    </xf>
    <xf numFmtId="166" fontId="16" fillId="0" borderId="0" xfId="1" applyNumberFormat="1" applyFont="1" applyAlignment="1">
      <alignment horizontal="right"/>
    </xf>
    <xf numFmtId="14" fontId="0" fillId="6" borderId="0" xfId="0" applyNumberFormat="1" applyFill="1"/>
    <xf numFmtId="14" fontId="8" fillId="0" borderId="0" xfId="0" applyNumberFormat="1" applyFont="1" applyAlignment="1">
      <alignment horizontal="center"/>
    </xf>
    <xf numFmtId="166" fontId="2" fillId="0" borderId="0" xfId="1" applyNumberFormat="1" applyFont="1" applyFill="1" applyBorder="1" applyAlignment="1">
      <alignment horizontal="right" vertical="center"/>
    </xf>
    <xf numFmtId="0" fontId="2" fillId="0" borderId="0" xfId="0" applyFont="1" applyAlignment="1">
      <alignment horizontal="right" vertical="center"/>
    </xf>
    <xf numFmtId="181" fontId="16" fillId="8" borderId="0" xfId="1" applyNumberFormat="1" applyFont="1" applyFill="1" applyBorder="1" applyAlignment="1">
      <alignment horizontal="right" vertical="center"/>
    </xf>
    <xf numFmtId="10" fontId="16" fillId="0" borderId="0" xfId="2" applyNumberFormat="1" applyFont="1" applyFill="1" applyBorder="1" applyAlignment="1">
      <alignment horizontal="right" vertical="center"/>
    </xf>
    <xf numFmtId="3" fontId="27" fillId="0" borderId="0" xfId="0" applyNumberFormat="1" applyFont="1"/>
    <xf numFmtId="166" fontId="16" fillId="6" borderId="0" xfId="1" applyNumberFormat="1" applyFont="1" applyFill="1"/>
    <xf numFmtId="182" fontId="13" fillId="6" borderId="0" xfId="0" applyNumberFormat="1" applyFont="1" applyFill="1" applyAlignment="1">
      <alignment horizontal="right"/>
    </xf>
    <xf numFmtId="182" fontId="3" fillId="0" borderId="0" xfId="1" applyNumberFormat="1" applyFont="1"/>
    <xf numFmtId="10" fontId="16" fillId="6" borderId="0" xfId="2" applyNumberFormat="1" applyFont="1" applyFill="1"/>
    <xf numFmtId="166" fontId="16" fillId="0" borderId="0" xfId="1" applyNumberFormat="1" applyFont="1" applyFill="1"/>
    <xf numFmtId="10" fontId="16" fillId="0" borderId="0" xfId="2" applyNumberFormat="1" applyFont="1"/>
    <xf numFmtId="183" fontId="3" fillId="0" borderId="0" xfId="0" applyNumberFormat="1" applyFont="1"/>
    <xf numFmtId="174" fontId="3" fillId="0" borderId="0" xfId="1" applyNumberFormat="1" applyFont="1"/>
    <xf numFmtId="169" fontId="16" fillId="8" borderId="0" xfId="1" applyNumberFormat="1" applyFont="1" applyFill="1" applyBorder="1" applyAlignment="1">
      <alignment horizontal="right" vertical="center"/>
    </xf>
    <xf numFmtId="184" fontId="16" fillId="8" borderId="0" xfId="1" applyNumberFormat="1" applyFont="1" applyFill="1" applyBorder="1" applyAlignment="1">
      <alignment horizontal="right" vertical="center"/>
    </xf>
    <xf numFmtId="181" fontId="3" fillId="6" borderId="0" xfId="1" applyNumberFormat="1" applyFont="1" applyFill="1"/>
    <xf numFmtId="181" fontId="3" fillId="0" borderId="0" xfId="1" applyNumberFormat="1" applyFont="1"/>
    <xf numFmtId="176" fontId="0" fillId="3" borderId="0" xfId="0" applyNumberFormat="1" applyFill="1"/>
    <xf numFmtId="1" fontId="16" fillId="0" borderId="0" xfId="0" applyNumberFormat="1" applyFont="1"/>
    <xf numFmtId="166" fontId="0" fillId="6" borderId="0" xfId="0" applyNumberFormat="1" applyFill="1"/>
    <xf numFmtId="10" fontId="0" fillId="6" borderId="0" xfId="2" applyNumberFormat="1" applyFont="1" applyFill="1"/>
    <xf numFmtId="177" fontId="0" fillId="6" borderId="0" xfId="0" applyNumberFormat="1" applyFill="1"/>
    <xf numFmtId="177" fontId="7" fillId="0" borderId="0" xfId="0" applyNumberFormat="1" applyFont="1"/>
    <xf numFmtId="43" fontId="16" fillId="6" borderId="0" xfId="1" applyFont="1" applyFill="1" applyBorder="1" applyAlignment="1"/>
    <xf numFmtId="185" fontId="0" fillId="0" borderId="0" xfId="0" applyNumberFormat="1"/>
    <xf numFmtId="0" fontId="0" fillId="0" borderId="0" xfId="0" applyAlignment="1">
      <alignment horizontal="left" vertical="top" wrapText="1"/>
    </xf>
    <xf numFmtId="0" fontId="3" fillId="0" borderId="0" xfId="0" applyFont="1" applyAlignment="1">
      <alignment horizontal="left" vertical="top" wrapText="1"/>
    </xf>
    <xf numFmtId="0" fontId="0" fillId="0" borderId="0" xfId="0" quotePrefix="1" applyAlignment="1">
      <alignment horizontal="left" vertical="top" wrapText="1"/>
    </xf>
    <xf numFmtId="0" fontId="7" fillId="0" borderId="0" xfId="0" applyFont="1" applyAlignment="1">
      <alignment horizontal="left" vertical="top" wrapText="1"/>
    </xf>
    <xf numFmtId="0" fontId="3" fillId="3" borderId="7" xfId="0" applyFont="1" applyFill="1" applyBorder="1" applyAlignment="1">
      <alignment horizontal="left" vertical="top" wrapText="1"/>
    </xf>
    <xf numFmtId="0" fontId="0" fillId="3" borderId="0" xfId="0" applyFill="1" applyAlignment="1">
      <alignment vertical="top" wrapText="1"/>
    </xf>
    <xf numFmtId="0" fontId="29" fillId="0" borderId="0" xfId="0" applyFont="1" applyAlignment="1">
      <alignment vertical="center"/>
    </xf>
    <xf numFmtId="186" fontId="0" fillId="8" borderId="0" xfId="0" applyNumberFormat="1" applyFill="1" applyAlignment="1">
      <alignment vertical="center"/>
    </xf>
    <xf numFmtId="0" fontId="16" fillId="0" borderId="0" xfId="0" applyFont="1" applyAlignment="1">
      <alignment vertical="center" wrapText="1"/>
    </xf>
    <xf numFmtId="0" fontId="16" fillId="6" borderId="0" xfId="0" applyFont="1" applyFill="1" applyAlignment="1">
      <alignment vertical="center"/>
    </xf>
    <xf numFmtId="1" fontId="17" fillId="0" borderId="0" xfId="0" applyNumberFormat="1" applyFont="1" applyAlignment="1">
      <alignment horizontal="center" vertical="center"/>
    </xf>
    <xf numFmtId="0" fontId="16" fillId="0" borderId="0" xfId="0" applyFont="1" applyAlignment="1">
      <alignment horizontal="center" vertical="center"/>
    </xf>
    <xf numFmtId="165" fontId="2" fillId="0" borderId="0" xfId="0" applyNumberFormat="1" applyFont="1" applyAlignment="1">
      <alignment horizontal="right" vertical="center"/>
    </xf>
    <xf numFmtId="165" fontId="2" fillId="0" borderId="0" xfId="0" applyNumberFormat="1" applyFont="1" applyAlignment="1">
      <alignment vertical="center"/>
    </xf>
    <xf numFmtId="0" fontId="16" fillId="0" borderId="4" xfId="0" applyFont="1" applyBorder="1" applyAlignment="1">
      <alignment vertical="center"/>
    </xf>
    <xf numFmtId="0" fontId="8" fillId="0" borderId="0" xfId="0" quotePrefix="1" applyFont="1" applyAlignment="1">
      <alignment horizontal="center"/>
    </xf>
    <xf numFmtId="0" fontId="7" fillId="0" borderId="0" xfId="0" applyFont="1" applyAlignment="1">
      <alignment vertical="center"/>
    </xf>
    <xf numFmtId="0" fontId="0" fillId="4" borderId="1" xfId="0" applyFill="1" applyBorder="1"/>
    <xf numFmtId="0" fontId="3" fillId="4" borderId="2" xfId="0" applyFont="1" applyFill="1" applyBorder="1" applyAlignment="1">
      <alignment vertical="center"/>
    </xf>
    <xf numFmtId="0" fontId="0" fillId="4" borderId="2" xfId="0" applyFill="1" applyBorder="1" applyAlignment="1">
      <alignment vertical="center"/>
    </xf>
    <xf numFmtId="0" fontId="8" fillId="4" borderId="2" xfId="0" applyFont="1" applyFill="1" applyBorder="1" applyAlignment="1">
      <alignment horizontal="center"/>
    </xf>
    <xf numFmtId="0" fontId="16" fillId="4" borderId="2" xfId="0" applyFont="1" applyFill="1" applyBorder="1" applyAlignment="1">
      <alignment horizontal="right"/>
    </xf>
    <xf numFmtId="0" fontId="0" fillId="4" borderId="3" xfId="0" applyFill="1" applyBorder="1" applyAlignment="1">
      <alignment vertical="center"/>
    </xf>
    <xf numFmtId="0" fontId="3" fillId="4" borderId="4" xfId="0" applyFont="1" applyFill="1" applyBorder="1" applyAlignment="1">
      <alignment vertical="center"/>
    </xf>
    <xf numFmtId="0" fontId="16" fillId="4" borderId="0" xfId="0" applyFont="1" applyFill="1" applyAlignment="1">
      <alignment horizontal="right" vertical="center"/>
    </xf>
    <xf numFmtId="186" fontId="0" fillId="0" borderId="0" xfId="0" applyNumberFormat="1" applyAlignment="1">
      <alignment vertical="center"/>
    </xf>
    <xf numFmtId="14" fontId="16" fillId="0" borderId="0" xfId="1" applyNumberFormat="1" applyFont="1" applyFill="1" applyBorder="1" applyAlignment="1">
      <alignment horizontal="right" vertical="center"/>
    </xf>
    <xf numFmtId="0" fontId="17" fillId="0" borderId="0" xfId="0" applyFont="1" applyAlignment="1">
      <alignment vertical="center"/>
    </xf>
    <xf numFmtId="168" fontId="16" fillId="0" borderId="0" xfId="2" applyNumberFormat="1" applyFont="1" applyFill="1" applyBorder="1" applyAlignment="1">
      <alignment horizontal="right" vertical="center"/>
    </xf>
    <xf numFmtId="2" fontId="16" fillId="0" borderId="0" xfId="2" applyNumberFormat="1" applyFont="1" applyFill="1" applyBorder="1" applyAlignment="1">
      <alignment horizontal="right"/>
    </xf>
    <xf numFmtId="9" fontId="16" fillId="0" borderId="0" xfId="0" applyNumberFormat="1" applyFont="1" applyAlignment="1">
      <alignment vertical="center"/>
    </xf>
    <xf numFmtId="9" fontId="16" fillId="6" borderId="0" xfId="0" quotePrefix="1" applyNumberFormat="1" applyFont="1" applyFill="1" applyAlignment="1">
      <alignment horizontal="right"/>
    </xf>
    <xf numFmtId="0" fontId="12" fillId="4" borderId="0" xfId="0" applyFont="1" applyFill="1" applyAlignment="1">
      <alignment horizontal="center"/>
    </xf>
    <xf numFmtId="0" fontId="3" fillId="4" borderId="5" xfId="0" applyFont="1" applyFill="1" applyBorder="1"/>
    <xf numFmtId="166" fontId="1" fillId="0" borderId="0" xfId="1" applyNumberFormat="1" applyFont="1" applyAlignment="1"/>
    <xf numFmtId="3" fontId="3" fillId="9" borderId="4" xfId="0" applyNumberFormat="1" applyFont="1" applyFill="1" applyBorder="1" applyAlignment="1">
      <alignment horizontal="left" vertical="center"/>
    </xf>
    <xf numFmtId="43" fontId="16" fillId="0" borderId="0" xfId="1" applyFont="1" applyFill="1" applyAlignment="1">
      <alignment horizontal="right"/>
    </xf>
    <xf numFmtId="43" fontId="0" fillId="0" borderId="0" xfId="1" applyFont="1" applyFill="1"/>
    <xf numFmtId="0" fontId="22" fillId="3" borderId="0" xfId="0" quotePrefix="1" applyFont="1" applyFill="1"/>
    <xf numFmtId="0" fontId="11" fillId="3" borderId="0" xfId="0" applyFont="1" applyFill="1"/>
    <xf numFmtId="0" fontId="0" fillId="3" borderId="0" xfId="0" applyFill="1" applyAlignment="1">
      <alignment vertical="top"/>
    </xf>
    <xf numFmtId="0" fontId="3" fillId="3" borderId="6" xfId="0" applyFont="1" applyFill="1" applyBorder="1" applyAlignment="1">
      <alignment vertical="center"/>
    </xf>
    <xf numFmtId="0" fontId="3" fillId="3" borderId="7" xfId="0" applyFont="1" applyFill="1" applyBorder="1" applyAlignment="1">
      <alignment vertical="center"/>
    </xf>
    <xf numFmtId="0" fontId="0" fillId="3" borderId="4" xfId="0" applyFill="1" applyBorder="1" applyAlignment="1">
      <alignment vertical="center"/>
    </xf>
    <xf numFmtId="0" fontId="0" fillId="3" borderId="0" xfId="0" applyFill="1" applyAlignment="1">
      <alignment vertical="center"/>
    </xf>
    <xf numFmtId="0" fontId="0" fillId="0" borderId="0" xfId="0" applyAlignment="1">
      <alignment horizontal="center"/>
    </xf>
    <xf numFmtId="166" fontId="0" fillId="0" borderId="0" xfId="1" applyNumberFormat="1" applyFont="1" applyFill="1" applyAlignment="1">
      <alignment horizontal="right"/>
    </xf>
    <xf numFmtId="166" fontId="3" fillId="0" borderId="0" xfId="1" applyNumberFormat="1" applyFont="1" applyFill="1" applyAlignment="1">
      <alignment horizontal="right"/>
    </xf>
    <xf numFmtId="0" fontId="30" fillId="0" borderId="0" xfId="0" applyFont="1"/>
    <xf numFmtId="0" fontId="30" fillId="0" borderId="4" xfId="0" applyFont="1" applyBorder="1"/>
    <xf numFmtId="0" fontId="31" fillId="0" borderId="4" xfId="0" applyFont="1" applyBorder="1" applyAlignment="1">
      <alignment vertical="center"/>
    </xf>
    <xf numFmtId="0" fontId="30" fillId="0" borderId="0" xfId="0" applyFont="1" applyAlignment="1">
      <alignment vertical="center"/>
    </xf>
    <xf numFmtId="0" fontId="32" fillId="0" borderId="0" xfId="0" quotePrefix="1" applyFont="1" applyAlignment="1">
      <alignment horizontal="center"/>
    </xf>
    <xf numFmtId="0" fontId="30" fillId="8" borderId="0" xfId="0" applyFont="1" applyFill="1" applyAlignment="1">
      <alignment vertical="center"/>
    </xf>
    <xf numFmtId="0" fontId="30" fillId="0" borderId="5" xfId="0" applyFont="1" applyBorder="1"/>
    <xf numFmtId="166" fontId="16" fillId="0" borderId="0" xfId="1" applyNumberFormat="1" applyFont="1" applyFill="1" applyBorder="1" applyAlignment="1">
      <alignment horizontal="right" vertical="center"/>
    </xf>
    <xf numFmtId="9" fontId="1" fillId="8" borderId="0" xfId="2" applyFont="1" applyFill="1" applyBorder="1" applyAlignment="1">
      <alignment horizontal="right"/>
    </xf>
    <xf numFmtId="9" fontId="1" fillId="8" borderId="0" xfId="2" applyFont="1" applyFill="1" applyBorder="1"/>
    <xf numFmtId="9" fontId="1" fillId="0" borderId="0" xfId="2" applyFont="1" applyFill="1" applyBorder="1" applyAlignment="1">
      <alignment horizontal="right"/>
    </xf>
    <xf numFmtId="9" fontId="1" fillId="0" borderId="0" xfId="0" applyNumberFormat="1" applyFont="1" applyAlignment="1">
      <alignment horizontal="right"/>
    </xf>
    <xf numFmtId="166" fontId="16" fillId="0" borderId="0" xfId="1" applyNumberFormat="1" applyFont="1" applyFill="1" applyBorder="1" applyAlignment="1">
      <alignment horizontal="right"/>
    </xf>
    <xf numFmtId="0" fontId="0" fillId="0" borderId="0" xfId="0" applyAlignment="1">
      <alignment horizontal="left" vertical="top"/>
    </xf>
    <xf numFmtId="9" fontId="0" fillId="8" borderId="0" xfId="2" applyFont="1" applyFill="1" applyAlignment="1">
      <alignment horizontal="right"/>
    </xf>
    <xf numFmtId="9" fontId="1" fillId="6" borderId="0" xfId="2" applyFont="1" applyFill="1"/>
    <xf numFmtId="15" fontId="0" fillId="0" borderId="0" xfId="0" applyNumberFormat="1"/>
    <xf numFmtId="15" fontId="8" fillId="0" borderId="0" xfId="0" applyNumberFormat="1" applyFont="1" applyAlignment="1">
      <alignment horizontal="center"/>
    </xf>
    <xf numFmtId="15" fontId="3" fillId="0" borderId="0" xfId="0" applyNumberFormat="1" applyFont="1"/>
    <xf numFmtId="9" fontId="1" fillId="0" borderId="0" xfId="2" applyFont="1" applyFill="1" applyBorder="1"/>
    <xf numFmtId="9" fontId="0" fillId="8" borderId="0" xfId="2" applyFont="1" applyFill="1"/>
    <xf numFmtId="0" fontId="33" fillId="0" borderId="0" xfId="0" applyFont="1"/>
    <xf numFmtId="166" fontId="3" fillId="4" borderId="0" xfId="0" applyNumberFormat="1" applyFont="1" applyFill="1"/>
    <xf numFmtId="0" fontId="34" fillId="0" borderId="0" xfId="0" applyFont="1"/>
    <xf numFmtId="10" fontId="7" fillId="0" borderId="0" xfId="2" applyNumberFormat="1" applyFont="1" applyFill="1"/>
    <xf numFmtId="10" fontId="0" fillId="0" borderId="0" xfId="2" applyNumberFormat="1" applyFont="1" applyFill="1"/>
    <xf numFmtId="10" fontId="0" fillId="8" borderId="0" xfId="2" applyNumberFormat="1" applyFont="1" applyFill="1"/>
    <xf numFmtId="15" fontId="0" fillId="0" borderId="4" xfId="0" applyNumberFormat="1" applyBorder="1"/>
    <xf numFmtId="187" fontId="0" fillId="0" borderId="0" xfId="0" applyNumberFormat="1"/>
    <xf numFmtId="178" fontId="0" fillId="0" borderId="0" xfId="0" applyNumberFormat="1"/>
    <xf numFmtId="9" fontId="0" fillId="6" borderId="0" xfId="2" applyFont="1" applyFill="1" applyAlignment="1">
      <alignment horizontal="right"/>
    </xf>
    <xf numFmtId="166" fontId="0" fillId="6" borderId="0" xfId="1" applyNumberFormat="1" applyFont="1" applyFill="1" applyAlignment="1">
      <alignment horizontal="right"/>
    </xf>
    <xf numFmtId="166" fontId="16" fillId="0" borderId="0" xfId="1" applyNumberFormat="1" applyFont="1" applyFill="1" applyBorder="1" applyAlignment="1"/>
    <xf numFmtId="1" fontId="0" fillId="0" borderId="4" xfId="0" applyNumberFormat="1" applyBorder="1"/>
    <xf numFmtId="9" fontId="2" fillId="0" borderId="4" xfId="2" applyFont="1" applyBorder="1"/>
    <xf numFmtId="9" fontId="1" fillId="0" borderId="0" xfId="2" applyFont="1" applyFill="1"/>
    <xf numFmtId="166" fontId="1" fillId="6" borderId="0" xfId="1" applyNumberFormat="1" applyFont="1" applyFill="1" applyAlignment="1">
      <alignment horizontal="right"/>
    </xf>
    <xf numFmtId="1" fontId="0" fillId="6" borderId="0" xfId="0" applyNumberFormat="1" applyFill="1"/>
    <xf numFmtId="166" fontId="7" fillId="0" borderId="0" xfId="1" applyNumberFormat="1" applyFont="1"/>
    <xf numFmtId="166" fontId="19" fillId="0" borderId="0" xfId="1" applyNumberFormat="1" applyFont="1" applyAlignment="1">
      <alignment horizontal="center"/>
    </xf>
    <xf numFmtId="166" fontId="0" fillId="0" borderId="4" xfId="1" applyNumberFormat="1" applyFont="1" applyFill="1" applyBorder="1"/>
    <xf numFmtId="166" fontId="17" fillId="0" borderId="0" xfId="1" applyNumberFormat="1" applyFont="1" applyFill="1" applyAlignment="1">
      <alignment horizontal="center"/>
    </xf>
    <xf numFmtId="166" fontId="3" fillId="0" borderId="4" xfId="1" applyNumberFormat="1" applyFont="1" applyFill="1" applyBorder="1"/>
    <xf numFmtId="166" fontId="3" fillId="0" borderId="0" xfId="1" applyNumberFormat="1" applyFont="1" applyFill="1" applyBorder="1"/>
    <xf numFmtId="166" fontId="3" fillId="0" borderId="0" xfId="1" applyNumberFormat="1" applyFont="1" applyFill="1" applyBorder="1" applyAlignment="1"/>
    <xf numFmtId="166" fontId="0" fillId="0" borderId="4" xfId="1" applyNumberFormat="1" applyFont="1" applyFill="1" applyBorder="1" applyAlignment="1"/>
    <xf numFmtId="166" fontId="0" fillId="0" borderId="0" xfId="1" applyNumberFormat="1" applyFont="1" applyFill="1" applyBorder="1" applyAlignment="1"/>
    <xf numFmtId="166" fontId="0" fillId="0" borderId="0" xfId="1" applyNumberFormat="1" applyFont="1" applyFill="1" applyAlignment="1"/>
    <xf numFmtId="166" fontId="0" fillId="0" borderId="4" xfId="1" applyNumberFormat="1" applyFont="1" applyBorder="1" applyAlignment="1"/>
    <xf numFmtId="166" fontId="8" fillId="0" borderId="0" xfId="1" applyNumberFormat="1" applyFont="1" applyBorder="1" applyAlignment="1">
      <alignment horizontal="center"/>
    </xf>
    <xf numFmtId="166" fontId="3" fillId="6" borderId="0" xfId="1" applyNumberFormat="1" applyFont="1" applyFill="1" applyBorder="1" applyAlignment="1">
      <alignment horizontal="right"/>
    </xf>
    <xf numFmtId="166" fontId="3" fillId="6" borderId="0" xfId="1" applyNumberFormat="1" applyFont="1" applyFill="1" applyAlignment="1">
      <alignment horizontal="right"/>
    </xf>
    <xf numFmtId="166" fontId="0" fillId="6" borderId="0" xfId="1" applyNumberFormat="1" applyFont="1" applyFill="1" applyBorder="1" applyAlignment="1"/>
    <xf numFmtId="166" fontId="16" fillId="6" borderId="0" xfId="1" applyNumberFormat="1" applyFont="1" applyFill="1" applyAlignment="1">
      <alignment horizontal="right"/>
    </xf>
    <xf numFmtId="9" fontId="0" fillId="0" borderId="4" xfId="2" applyFont="1" applyBorder="1"/>
    <xf numFmtId="1" fontId="0" fillId="4" borderId="0" xfId="0" applyNumberFormat="1" applyFill="1"/>
    <xf numFmtId="9" fontId="1" fillId="0" borderId="0" xfId="2" applyFont="1"/>
    <xf numFmtId="14" fontId="8" fillId="0" borderId="0" xfId="0" applyNumberFormat="1" applyFont="1" applyAlignment="1">
      <alignment horizontal="center" vertical="center"/>
    </xf>
    <xf numFmtId="9" fontId="8" fillId="0" borderId="0" xfId="2" applyFont="1" applyAlignment="1">
      <alignment horizontal="center" vertical="center"/>
    </xf>
    <xf numFmtId="1" fontId="7" fillId="0" borderId="0" xfId="0" applyNumberFormat="1" applyFont="1"/>
    <xf numFmtId="1" fontId="2" fillId="0" borderId="4" xfId="0" applyNumberFormat="1" applyFont="1" applyBorder="1"/>
    <xf numFmtId="1" fontId="1" fillId="0" borderId="0" xfId="1" applyNumberFormat="1" applyFont="1" applyFill="1"/>
    <xf numFmtId="1" fontId="1" fillId="0" borderId="0" xfId="1" applyNumberFormat="1" applyFont="1"/>
    <xf numFmtId="0" fontId="19" fillId="0" borderId="0" xfId="0" applyFont="1" applyAlignment="1">
      <alignment horizontal="center" vertical="center"/>
    </xf>
    <xf numFmtId="166" fontId="7" fillId="0" borderId="0" xfId="0" applyNumberFormat="1" applyFont="1"/>
    <xf numFmtId="2" fontId="3" fillId="0" borderId="0" xfId="0" applyNumberFormat="1" applyFont="1" applyAlignment="1">
      <alignment horizontal="center" vertical="center"/>
    </xf>
    <xf numFmtId="2" fontId="0" fillId="0" borderId="0" xfId="0" applyNumberFormat="1" applyAlignment="1">
      <alignment horizontal="center" vertical="center"/>
    </xf>
    <xf numFmtId="2" fontId="0" fillId="0" borderId="2" xfId="0" applyNumberFormat="1" applyBorder="1" applyAlignment="1">
      <alignment horizontal="center" vertical="center"/>
    </xf>
    <xf numFmtId="2" fontId="13" fillId="4" borderId="0" xfId="0" applyNumberFormat="1" applyFont="1" applyFill="1" applyAlignment="1">
      <alignment horizontal="center" vertical="center"/>
    </xf>
    <xf numFmtId="2" fontId="15" fillId="0" borderId="0" xfId="0" applyNumberFormat="1" applyFont="1" applyAlignment="1">
      <alignment horizontal="center" vertical="center"/>
    </xf>
    <xf numFmtId="2" fontId="0" fillId="6" borderId="0" xfId="0" applyNumberFormat="1" applyFill="1" applyAlignment="1">
      <alignment horizontal="center" vertical="center"/>
    </xf>
    <xf numFmtId="2" fontId="10" fillId="0" borderId="0" xfId="0" applyNumberFormat="1" applyFont="1" applyAlignment="1">
      <alignment horizontal="center" vertical="center"/>
    </xf>
    <xf numFmtId="166" fontId="16" fillId="0" borderId="0" xfId="0" applyNumberFormat="1" applyFont="1"/>
    <xf numFmtId="166" fontId="1" fillId="0" borderId="0" xfId="2" applyNumberFormat="1" applyFont="1"/>
    <xf numFmtId="0" fontId="38" fillId="0" borderId="0" xfId="0" applyFont="1"/>
    <xf numFmtId="0" fontId="0" fillId="8" borderId="0" xfId="2" applyNumberFormat="1" applyFont="1" applyFill="1"/>
    <xf numFmtId="0" fontId="16" fillId="6" borderId="0" xfId="2" applyNumberFormat="1" applyFont="1" applyFill="1"/>
    <xf numFmtId="49" fontId="7" fillId="0" borderId="0" xfId="0" quotePrefix="1" applyNumberFormat="1" applyFont="1"/>
    <xf numFmtId="49" fontId="7" fillId="0" borderId="0" xfId="0" applyNumberFormat="1" applyFont="1"/>
    <xf numFmtId="15" fontId="7" fillId="0" borderId="0" xfId="0" applyNumberFormat="1" applyFont="1"/>
    <xf numFmtId="14" fontId="0" fillId="0" borderId="0" xfId="0" applyNumberFormat="1" applyAlignment="1">
      <alignment horizontal="right"/>
    </xf>
    <xf numFmtId="0" fontId="0" fillId="4" borderId="0" xfId="0" applyFill="1" applyAlignment="1">
      <alignment horizontal="right"/>
    </xf>
    <xf numFmtId="15" fontId="3" fillId="0" borderId="0" xfId="0" applyNumberFormat="1" applyFont="1" applyAlignment="1">
      <alignment horizontal="right"/>
    </xf>
    <xf numFmtId="15" fontId="0" fillId="0" borderId="0" xfId="0" applyNumberFormat="1" applyAlignment="1">
      <alignment horizontal="right"/>
    </xf>
    <xf numFmtId="166" fontId="16" fillId="0" borderId="0" xfId="0" applyNumberFormat="1" applyFont="1" applyAlignment="1">
      <alignment horizontal="right"/>
    </xf>
    <xf numFmtId="166" fontId="1" fillId="0" borderId="0" xfId="1" applyNumberFormat="1" applyFont="1" applyAlignment="1">
      <alignment horizontal="right"/>
    </xf>
    <xf numFmtId="9" fontId="1" fillId="6" borderId="0" xfId="2" applyFont="1" applyFill="1" applyAlignment="1">
      <alignment horizontal="right"/>
    </xf>
    <xf numFmtId="166" fontId="1" fillId="0" borderId="0" xfId="2" applyNumberFormat="1" applyFont="1" applyAlignment="1">
      <alignment horizontal="right"/>
    </xf>
    <xf numFmtId="166" fontId="3" fillId="4" borderId="0" xfId="0" applyNumberFormat="1" applyFont="1" applyFill="1" applyAlignment="1">
      <alignment horizontal="right"/>
    </xf>
    <xf numFmtId="166" fontId="0" fillId="6" borderId="0" xfId="0" applyNumberFormat="1" applyFill="1" applyAlignment="1">
      <alignment horizontal="right"/>
    </xf>
    <xf numFmtId="9" fontId="0" fillId="6" borderId="0" xfId="0" applyNumberFormat="1" applyFill="1" applyAlignment="1">
      <alignment horizontal="right"/>
    </xf>
    <xf numFmtId="2" fontId="0" fillId="0" borderId="0" xfId="2" applyNumberFormat="1" applyFont="1" applyAlignment="1">
      <alignment horizontal="right"/>
    </xf>
    <xf numFmtId="10" fontId="7" fillId="0" borderId="0" xfId="2" applyNumberFormat="1" applyFont="1" applyFill="1" applyAlignment="1">
      <alignment horizontal="right"/>
    </xf>
    <xf numFmtId="10" fontId="0" fillId="0" borderId="0" xfId="2" applyNumberFormat="1" applyFont="1" applyFill="1" applyAlignment="1">
      <alignment horizontal="right"/>
    </xf>
    <xf numFmtId="10" fontId="0" fillId="6" borderId="0" xfId="2" applyNumberFormat="1" applyFont="1" applyFill="1" applyAlignment="1">
      <alignment horizontal="right"/>
    </xf>
    <xf numFmtId="0" fontId="16" fillId="6" borderId="0" xfId="2" applyNumberFormat="1" applyFont="1" applyFill="1" applyAlignment="1">
      <alignment horizontal="right"/>
    </xf>
    <xf numFmtId="178" fontId="0" fillId="0" borderId="0" xfId="0" applyNumberFormat="1" applyAlignment="1">
      <alignment horizontal="right"/>
    </xf>
    <xf numFmtId="187" fontId="0" fillId="0" borderId="0" xfId="0" applyNumberFormat="1" applyAlignment="1">
      <alignment horizontal="right"/>
    </xf>
    <xf numFmtId="0" fontId="3" fillId="0" borderId="0" xfId="0" applyFont="1" applyAlignment="1">
      <alignment horizontal="right"/>
    </xf>
    <xf numFmtId="0" fontId="0" fillId="4" borderId="0" xfId="0" applyFill="1" applyAlignment="1">
      <alignment horizontal="center"/>
    </xf>
    <xf numFmtId="0" fontId="10" fillId="4" borderId="0" xfId="0" applyFont="1" applyFill="1" applyAlignment="1">
      <alignment horizontal="right"/>
    </xf>
    <xf numFmtId="0" fontId="10" fillId="4" borderId="0" xfId="0" applyFont="1" applyFill="1"/>
    <xf numFmtId="0" fontId="0" fillId="0" borderId="4" xfId="0" applyBorder="1" applyAlignment="1">
      <alignment horizontal="left"/>
    </xf>
    <xf numFmtId="0" fontId="16" fillId="4" borderId="0" xfId="0" applyFont="1" applyFill="1"/>
    <xf numFmtId="166" fontId="16" fillId="6" borderId="0" xfId="1" applyNumberFormat="1" applyFont="1" applyFill="1" applyBorder="1" applyAlignment="1"/>
    <xf numFmtId="178" fontId="1" fillId="0" borderId="0" xfId="2" applyNumberFormat="1" applyFont="1" applyFill="1" applyAlignment="1">
      <alignment horizontal="right"/>
    </xf>
    <xf numFmtId="179" fontId="0" fillId="0" borderId="0" xfId="0" applyNumberFormat="1"/>
    <xf numFmtId="186" fontId="0" fillId="0" borderId="0" xfId="0" applyNumberFormat="1"/>
    <xf numFmtId="185" fontId="0" fillId="0" borderId="4" xfId="0" applyNumberFormat="1" applyBorder="1"/>
    <xf numFmtId="177" fontId="16" fillId="0" borderId="0" xfId="0" applyNumberFormat="1" applyFont="1"/>
    <xf numFmtId="0" fontId="0" fillId="0" borderId="0" xfId="0" applyAlignment="1">
      <alignment horizontal="right" vertical="center"/>
    </xf>
    <xf numFmtId="9" fontId="0" fillId="8" borderId="0" xfId="2" applyFont="1" applyFill="1" applyBorder="1" applyAlignment="1">
      <alignment horizontal="right" vertical="center"/>
    </xf>
    <xf numFmtId="9" fontId="0" fillId="0" borderId="0" xfId="2" applyFont="1" applyFill="1" applyBorder="1" applyAlignment="1">
      <alignment horizontal="right" vertical="center"/>
    </xf>
    <xf numFmtId="171" fontId="16" fillId="0" borderId="0" xfId="2" applyNumberFormat="1" applyFont="1" applyFill="1"/>
    <xf numFmtId="2" fontId="0" fillId="0" borderId="7" xfId="0" applyNumberFormat="1" applyBorder="1" applyAlignment="1">
      <alignment horizontal="center" vertical="center"/>
    </xf>
    <xf numFmtId="166" fontId="1" fillId="0" borderId="0" xfId="1" applyNumberFormat="1" applyFont="1" applyFill="1" applyAlignment="1">
      <alignment horizontal="right"/>
    </xf>
    <xf numFmtId="43" fontId="0" fillId="6" borderId="0" xfId="1" applyFont="1" applyFill="1"/>
    <xf numFmtId="43" fontId="0" fillId="0" borderId="0" xfId="1" applyFont="1"/>
    <xf numFmtId="173" fontId="7" fillId="0" borderId="0" xfId="2" applyNumberFormat="1" applyFont="1"/>
    <xf numFmtId="173" fontId="0" fillId="0" borderId="4" xfId="2" applyNumberFormat="1" applyFont="1" applyBorder="1"/>
    <xf numFmtId="173" fontId="13" fillId="0" borderId="4" xfId="2" applyNumberFormat="1" applyFont="1" applyBorder="1"/>
    <xf numFmtId="173" fontId="0" fillId="0" borderId="0" xfId="2" applyNumberFormat="1" applyFont="1" applyBorder="1"/>
    <xf numFmtId="173" fontId="0" fillId="0" borderId="0" xfId="2" applyNumberFormat="1" applyFont="1"/>
    <xf numFmtId="173" fontId="3" fillId="0" borderId="0" xfId="2" applyNumberFormat="1" applyFont="1"/>
    <xf numFmtId="1" fontId="0" fillId="0" borderId="0" xfId="0" applyNumberFormat="1" applyAlignment="1">
      <alignment horizontal="right"/>
    </xf>
    <xf numFmtId="43" fontId="3" fillId="0" borderId="0" xfId="1" applyFont="1"/>
    <xf numFmtId="43" fontId="3" fillId="6" borderId="0" xfId="1" applyFont="1" applyFill="1"/>
    <xf numFmtId="0" fontId="35" fillId="0" borderId="0" xfId="0" applyFont="1"/>
    <xf numFmtId="0" fontId="35" fillId="0" borderId="0" xfId="0" applyFont="1" applyAlignment="1">
      <alignment vertical="center"/>
    </xf>
    <xf numFmtId="0" fontId="36" fillId="0" borderId="0" xfId="0" applyFont="1" applyAlignment="1">
      <alignment horizontal="center" vertical="center"/>
    </xf>
    <xf numFmtId="0" fontId="37" fillId="0" borderId="0" xfId="0" applyFont="1" applyAlignment="1">
      <alignment vertical="center"/>
    </xf>
    <xf numFmtId="183" fontId="0" fillId="0" borderId="0" xfId="0" applyNumberFormat="1"/>
    <xf numFmtId="166" fontId="0" fillId="0" borderId="0" xfId="1" applyNumberFormat="1" applyFont="1" applyAlignment="1">
      <alignment horizontal="left"/>
    </xf>
    <xf numFmtId="166" fontId="0" fillId="6" borderId="0" xfId="1" applyNumberFormat="1" applyFont="1" applyFill="1" applyAlignment="1">
      <alignment horizontal="left"/>
    </xf>
    <xf numFmtId="166" fontId="3" fillId="0" borderId="0" xfId="1" applyNumberFormat="1" applyFont="1" applyAlignment="1">
      <alignment horizontal="left"/>
    </xf>
    <xf numFmtId="166" fontId="3" fillId="0" borderId="0" xfId="0" applyNumberFormat="1" applyFont="1" applyAlignment="1">
      <alignment horizontal="left"/>
    </xf>
    <xf numFmtId="0" fontId="3" fillId="0" borderId="0" xfId="0" applyFont="1" applyAlignment="1">
      <alignment horizontal="left"/>
    </xf>
    <xf numFmtId="0" fontId="12" fillId="0" borderId="0" xfId="0" applyFont="1" applyAlignment="1">
      <alignment horizontal="left"/>
    </xf>
    <xf numFmtId="0" fontId="35" fillId="0" borderId="0" xfId="0" applyFont="1" applyAlignment="1">
      <alignment horizontal="left"/>
    </xf>
    <xf numFmtId="0" fontId="36" fillId="0" borderId="0" xfId="0" applyFont="1" applyAlignment="1">
      <alignment horizontal="left"/>
    </xf>
    <xf numFmtId="170" fontId="35" fillId="0" borderId="0" xfId="0" applyNumberFormat="1" applyFont="1" applyAlignment="1">
      <alignment horizontal="left"/>
    </xf>
    <xf numFmtId="170" fontId="0" fillId="0" borderId="0" xfId="0" applyNumberFormat="1" applyAlignment="1">
      <alignment horizontal="left"/>
    </xf>
    <xf numFmtId="164" fontId="35" fillId="0" borderId="0" xfId="0" applyNumberFormat="1" applyFont="1" applyAlignment="1">
      <alignment horizontal="left"/>
    </xf>
    <xf numFmtId="0" fontId="37" fillId="0" borderId="0" xfId="0" applyFont="1" applyAlignment="1">
      <alignment horizontal="left"/>
    </xf>
    <xf numFmtId="9" fontId="35" fillId="0" borderId="0" xfId="2" applyFont="1" applyFill="1" applyBorder="1" applyAlignment="1">
      <alignment horizontal="left"/>
    </xf>
    <xf numFmtId="0" fontId="20" fillId="0" borderId="0" xfId="0" applyFont="1" applyAlignment="1">
      <alignment horizontal="left"/>
    </xf>
    <xf numFmtId="2" fontId="0" fillId="0" borderId="0" xfId="0" applyNumberFormat="1" applyAlignment="1">
      <alignment horizontal="left"/>
    </xf>
    <xf numFmtId="1" fontId="0" fillId="0" borderId="0" xfId="0" applyNumberFormat="1" applyAlignment="1">
      <alignment horizontal="left"/>
    </xf>
    <xf numFmtId="0" fontId="28" fillId="0" borderId="0" xfId="0" quotePrefix="1" applyFont="1" applyAlignment="1">
      <alignment horizontal="left"/>
    </xf>
    <xf numFmtId="0" fontId="22" fillId="0" borderId="0" xfId="0" applyFont="1" applyAlignment="1">
      <alignment horizontal="center" vertical="center"/>
    </xf>
    <xf numFmtId="0" fontId="21" fillId="0" borderId="0" xfId="0" applyFont="1"/>
    <xf numFmtId="0" fontId="0" fillId="10" borderId="0" xfId="0" applyFill="1"/>
    <xf numFmtId="9" fontId="3" fillId="10" borderId="0" xfId="0" applyNumberFormat="1" applyFont="1" applyFill="1"/>
    <xf numFmtId="0" fontId="8" fillId="10" borderId="0" xfId="0" applyFont="1" applyFill="1" applyAlignment="1">
      <alignment horizontal="center" vertical="center"/>
    </xf>
    <xf numFmtId="0" fontId="8" fillId="10" borderId="0" xfId="0" applyFont="1" applyFill="1" applyAlignment="1">
      <alignment horizontal="center"/>
    </xf>
    <xf numFmtId="0" fontId="2" fillId="4" borderId="0" xfId="0" applyFont="1" applyFill="1" applyAlignment="1">
      <alignment horizontal="left"/>
    </xf>
    <xf numFmtId="166" fontId="0" fillId="0" borderId="0" xfId="1" applyNumberFormat="1" applyFont="1" applyBorder="1" applyAlignment="1">
      <alignment horizontal="left"/>
    </xf>
    <xf numFmtId="9" fontId="3" fillId="6" borderId="0" xfId="0" applyNumberFormat="1" applyFont="1" applyFill="1" applyAlignment="1">
      <alignment horizontal="right"/>
    </xf>
    <xf numFmtId="9" fontId="3" fillId="0" borderId="2" xfId="2" applyFont="1" applyFill="1" applyBorder="1" applyAlignment="1">
      <alignment horizontal="right" vertical="center"/>
    </xf>
    <xf numFmtId="166" fontId="7" fillId="0" borderId="4" xfId="1" applyNumberFormat="1" applyFont="1" applyBorder="1" applyAlignment="1"/>
    <xf numFmtId="166" fontId="7" fillId="0" borderId="0" xfId="1" applyNumberFormat="1" applyFont="1" applyAlignment="1"/>
    <xf numFmtId="166" fontId="7" fillId="0" borderId="0" xfId="1" applyNumberFormat="1" applyFont="1" applyBorder="1" applyAlignment="1"/>
    <xf numFmtId="176" fontId="0" fillId="0" borderId="0" xfId="0" applyNumberFormat="1" applyAlignment="1">
      <alignment horizontal="right"/>
    </xf>
    <xf numFmtId="0" fontId="39" fillId="0" borderId="0" xfId="0" applyFont="1"/>
    <xf numFmtId="0" fontId="0" fillId="0" borderId="5" xfId="0" applyBorder="1" applyAlignment="1">
      <alignment horizontal="right"/>
    </xf>
    <xf numFmtId="0" fontId="16" fillId="0" borderId="5" xfId="0" applyFont="1" applyBorder="1" applyAlignment="1">
      <alignment horizontal="right"/>
    </xf>
    <xf numFmtId="43" fontId="16" fillId="6" borderId="0" xfId="1" applyFont="1" applyFill="1"/>
    <xf numFmtId="0" fontId="3" fillId="7" borderId="10" xfId="0" applyFont="1" applyFill="1" applyBorder="1" applyAlignment="1">
      <alignment horizontal="center"/>
    </xf>
    <xf numFmtId="0" fontId="3" fillId="0" borderId="7" xfId="0" applyFont="1" applyBorder="1" applyAlignment="1">
      <alignment horizontal="left" vertical="top" wrapText="1"/>
    </xf>
    <xf numFmtId="4" fontId="0" fillId="0" borderId="0" xfId="0" applyNumberFormat="1"/>
    <xf numFmtId="9" fontId="40" fillId="6" borderId="0" xfId="2" applyFont="1" applyFill="1"/>
    <xf numFmtId="2" fontId="40" fillId="0" borderId="0" xfId="2" applyNumberFormat="1" applyFont="1" applyFill="1"/>
    <xf numFmtId="181" fontId="0" fillId="0" borderId="0" xfId="1" applyNumberFormat="1" applyFont="1" applyAlignment="1">
      <alignment horizontal="right"/>
    </xf>
    <xf numFmtId="43" fontId="0" fillId="0" borderId="0" xfId="0" applyNumberFormat="1"/>
    <xf numFmtId="181" fontId="0" fillId="0" borderId="0" xfId="1" applyNumberFormat="1" applyFont="1" applyFill="1" applyAlignment="1">
      <alignment horizontal="right"/>
    </xf>
    <xf numFmtId="0" fontId="4" fillId="0" borderId="0" xfId="0" applyFont="1"/>
    <xf numFmtId="49" fontId="16" fillId="0" borderId="0" xfId="0" applyNumberFormat="1" applyFont="1"/>
    <xf numFmtId="49" fontId="16" fillId="0" borderId="0" xfId="0" quotePrefix="1" applyNumberFormat="1" applyFont="1"/>
    <xf numFmtId="0" fontId="0" fillId="7" borderId="10" xfId="0" applyFill="1" applyBorder="1" applyAlignment="1">
      <alignment horizontal="center" vertical="center"/>
    </xf>
    <xf numFmtId="166" fontId="0" fillId="0" borderId="0" xfId="1" applyNumberFormat="1" applyFont="1" applyBorder="1" applyAlignment="1">
      <alignment horizontal="right"/>
    </xf>
    <xf numFmtId="166" fontId="3" fillId="0" borderId="0" xfId="1" applyNumberFormat="1" applyFont="1" applyBorder="1" applyAlignment="1">
      <alignment horizontal="right"/>
    </xf>
    <xf numFmtId="43" fontId="0" fillId="0" borderId="0" xfId="1" applyFont="1" applyAlignment="1">
      <alignment horizontal="left"/>
    </xf>
    <xf numFmtId="43" fontId="0" fillId="0" borderId="0" xfId="1" applyFont="1" applyAlignment="1">
      <alignment horizontal="center"/>
    </xf>
    <xf numFmtId="43" fontId="2" fillId="4" borderId="0" xfId="1" applyFont="1" applyFill="1" applyAlignment="1">
      <alignment horizontal="left"/>
    </xf>
    <xf numFmtId="43" fontId="0" fillId="6" borderId="0" xfId="1" applyFont="1" applyFill="1" applyAlignment="1">
      <alignment horizontal="left"/>
    </xf>
    <xf numFmtId="43" fontId="3" fillId="0" borderId="0" xfId="1" applyFont="1" applyAlignment="1">
      <alignment horizontal="left"/>
    </xf>
    <xf numFmtId="43" fontId="0" fillId="0" borderId="0" xfId="1" applyFont="1" applyFill="1" applyAlignment="1">
      <alignment horizontal="left"/>
    </xf>
    <xf numFmtId="43" fontId="3" fillId="0" borderId="0" xfId="1" applyFont="1" applyBorder="1" applyAlignment="1">
      <alignment horizontal="right"/>
    </xf>
    <xf numFmtId="43" fontId="3" fillId="0" borderId="0" xfId="1" applyFont="1" applyBorder="1" applyAlignment="1">
      <alignment horizontal="left"/>
    </xf>
    <xf numFmtId="43" fontId="0" fillId="0" borderId="0" xfId="1" applyFont="1" applyBorder="1" applyAlignment="1">
      <alignment horizontal="left"/>
    </xf>
    <xf numFmtId="43" fontId="35" fillId="0" borderId="0" xfId="1" applyFont="1" applyFill="1" applyBorder="1" applyAlignment="1">
      <alignment horizontal="left"/>
    </xf>
    <xf numFmtId="43" fontId="37" fillId="0" borderId="0" xfId="1" applyFont="1" applyFill="1" applyBorder="1" applyAlignment="1">
      <alignment horizontal="left"/>
    </xf>
    <xf numFmtId="43" fontId="0" fillId="0" borderId="0" xfId="1" applyFont="1" applyFill="1" applyBorder="1" applyAlignment="1">
      <alignment horizontal="left"/>
    </xf>
    <xf numFmtId="166" fontId="0" fillId="6" borderId="0" xfId="1" applyNumberFormat="1" applyFont="1" applyFill="1" applyBorder="1" applyAlignment="1">
      <alignment horizontal="right"/>
    </xf>
    <xf numFmtId="0" fontId="3" fillId="6" borderId="0" xfId="0" applyFont="1" applyFill="1" applyAlignment="1">
      <alignment horizontal="right"/>
    </xf>
    <xf numFmtId="0" fontId="13" fillId="0" borderId="4" xfId="0" applyFont="1" applyBorder="1" applyAlignment="1">
      <alignment vertical="center"/>
    </xf>
    <xf numFmtId="43" fontId="0" fillId="0" borderId="0" xfId="0" applyNumberFormat="1" applyAlignment="1">
      <alignment horizontal="right"/>
    </xf>
    <xf numFmtId="43" fontId="0" fillId="6" borderId="0" xfId="0" applyNumberFormat="1" applyFill="1" applyAlignment="1">
      <alignment horizontal="right"/>
    </xf>
    <xf numFmtId="166" fontId="3" fillId="0" borderId="4" xfId="1" applyNumberFormat="1" applyFont="1" applyBorder="1"/>
    <xf numFmtId="166" fontId="12" fillId="0" borderId="0" xfId="1" applyNumberFormat="1" applyFont="1" applyAlignment="1">
      <alignment horizontal="center"/>
    </xf>
    <xf numFmtId="0" fontId="3" fillId="0" borderId="9" xfId="0" applyFont="1" applyBorder="1"/>
    <xf numFmtId="0" fontId="3" fillId="0" borderId="0" xfId="0" applyFont="1" applyAlignment="1">
      <alignment horizontal="center"/>
    </xf>
    <xf numFmtId="166" fontId="0" fillId="0" borderId="4" xfId="1" applyNumberFormat="1" applyFont="1" applyBorder="1"/>
    <xf numFmtId="166" fontId="0" fillId="0" borderId="0" xfId="1" applyNumberFormat="1" applyFont="1" applyBorder="1"/>
    <xf numFmtId="166" fontId="8" fillId="0" borderId="0" xfId="1" applyNumberFormat="1" applyFont="1" applyAlignment="1">
      <alignment horizontal="center"/>
    </xf>
    <xf numFmtId="0" fontId="3" fillId="4" borderId="0" xfId="0" applyFont="1" applyFill="1" applyAlignment="1">
      <alignment horizontal="right"/>
    </xf>
    <xf numFmtId="9" fontId="3" fillId="0" borderId="0" xfId="0" applyNumberFormat="1" applyFont="1" applyAlignment="1">
      <alignment horizontal="right"/>
    </xf>
    <xf numFmtId="9" fontId="3" fillId="0" borderId="0" xfId="1" applyNumberFormat="1" applyFont="1" applyAlignment="1">
      <alignment horizontal="right"/>
    </xf>
    <xf numFmtId="9" fontId="3" fillId="0" borderId="0" xfId="2" applyFont="1" applyAlignment="1">
      <alignment horizontal="right"/>
    </xf>
    <xf numFmtId="9" fontId="7" fillId="0" borderId="0" xfId="2" applyFont="1" applyFill="1" applyAlignment="1">
      <alignment horizontal="right"/>
    </xf>
    <xf numFmtId="0" fontId="0" fillId="0" borderId="0" xfId="0" applyAlignment="1">
      <alignment horizontal="left" vertical="top" wrapText="1"/>
    </xf>
    <xf numFmtId="0" fontId="3" fillId="0" borderId="0" xfId="0" applyFont="1" applyFill="1"/>
    <xf numFmtId="0" fontId="0" fillId="0" borderId="0" xfId="0" applyFill="1"/>
    <xf numFmtId="0" fontId="0" fillId="0" borderId="2" xfId="0" applyFill="1" applyBorder="1"/>
    <xf numFmtId="0" fontId="0" fillId="0" borderId="7" xfId="0" applyFill="1" applyBorder="1"/>
    <xf numFmtId="0" fontId="3" fillId="0" borderId="0" xfId="0" applyFont="1" applyBorder="1"/>
    <xf numFmtId="0" fontId="0" fillId="0" borderId="4" xfId="0" applyFont="1" applyBorder="1"/>
    <xf numFmtId="0" fontId="0" fillId="0" borderId="0" xfId="0" applyFont="1"/>
    <xf numFmtId="9" fontId="1" fillId="0" borderId="0" xfId="2" applyFont="1" applyAlignment="1">
      <alignment horizontal="right"/>
    </xf>
    <xf numFmtId="9" fontId="0" fillId="0" borderId="0" xfId="0" applyNumberFormat="1" applyFont="1" applyAlignment="1">
      <alignment horizontal="right"/>
    </xf>
    <xf numFmtId="0" fontId="0" fillId="0" borderId="0" xfId="0" applyBorder="1"/>
    <xf numFmtId="0" fontId="8" fillId="0" borderId="0" xfId="0" applyFont="1" applyFill="1" applyAlignment="1">
      <alignment horizontal="center"/>
    </xf>
    <xf numFmtId="0" fontId="8" fillId="0" borderId="0" xfId="0" applyFont="1" applyFill="1" applyAlignment="1">
      <alignment horizontal="center" vertical="center"/>
    </xf>
    <xf numFmtId="2" fontId="8" fillId="0" borderId="0" xfId="0" applyNumberFormat="1" applyFont="1" applyFill="1" applyAlignment="1">
      <alignment horizontal="center"/>
    </xf>
    <xf numFmtId="0" fontId="12" fillId="0" borderId="0" xfId="0" applyFont="1" applyFill="1" applyAlignment="1">
      <alignment horizontal="center"/>
    </xf>
    <xf numFmtId="0" fontId="0" fillId="0" borderId="4" xfId="0" applyFill="1" applyBorder="1"/>
    <xf numFmtId="0" fontId="15" fillId="0" borderId="0" xfId="0" applyFont="1" applyFill="1" applyAlignment="1">
      <alignment horizontal="center"/>
    </xf>
    <xf numFmtId="0" fontId="17" fillId="0" borderId="0" xfId="0" applyFont="1" applyFill="1" applyAlignment="1">
      <alignment horizontal="center"/>
    </xf>
    <xf numFmtId="0" fontId="18" fillId="0" borderId="0" xfId="0" applyFont="1" applyFill="1" applyAlignment="1">
      <alignment horizontal="center"/>
    </xf>
    <xf numFmtId="166" fontId="19" fillId="0" borderId="0" xfId="1" applyNumberFormat="1" applyFont="1" applyFill="1" applyAlignment="1">
      <alignment horizontal="center"/>
    </xf>
    <xf numFmtId="0" fontId="3" fillId="0" borderId="4" xfId="0" applyFont="1" applyFill="1" applyBorder="1"/>
    <xf numFmtId="0" fontId="13" fillId="0" borderId="0" xfId="0" applyFont="1" applyFill="1"/>
    <xf numFmtId="0" fontId="14" fillId="0" borderId="0" xfId="0" applyFont="1" applyFill="1"/>
    <xf numFmtId="166" fontId="7" fillId="0" borderId="4" xfId="1" applyNumberFormat="1" applyFont="1" applyBorder="1"/>
    <xf numFmtId="173" fontId="15" fillId="0" borderId="0" xfId="2" applyNumberFormat="1" applyFont="1" applyFill="1" applyAlignment="1">
      <alignment horizontal="center"/>
    </xf>
    <xf numFmtId="15" fontId="8" fillId="0" borderId="0" xfId="0" applyNumberFormat="1" applyFont="1"/>
    <xf numFmtId="0" fontId="19" fillId="0" borderId="0" xfId="0" applyFont="1" applyFill="1" applyAlignment="1">
      <alignment horizontal="center"/>
    </xf>
    <xf numFmtId="0" fontId="14" fillId="0" borderId="4" xfId="0" applyFont="1" applyFill="1" applyBorder="1"/>
    <xf numFmtId="186" fontId="0" fillId="6" borderId="0" xfId="0" applyNumberFormat="1" applyFill="1"/>
    <xf numFmtId="0" fontId="16" fillId="0" borderId="0" xfId="0" applyFont="1" applyFill="1"/>
    <xf numFmtId="2" fontId="0" fillId="0" borderId="0" xfId="0" applyNumberFormat="1" applyFill="1" applyAlignment="1">
      <alignment horizontal="right"/>
    </xf>
    <xf numFmtId="10" fontId="0" fillId="0" borderId="0" xfId="0" applyNumberFormat="1" applyFill="1"/>
    <xf numFmtId="0" fontId="21" fillId="0" borderId="0" xfId="0" applyFont="1" applyFill="1" applyAlignment="1">
      <alignment horizontal="center"/>
    </xf>
    <xf numFmtId="43" fontId="17" fillId="0" borderId="0" xfId="0" applyNumberFormat="1" applyFont="1" applyFill="1" applyAlignment="1">
      <alignment horizontal="center"/>
    </xf>
    <xf numFmtId="0" fontId="7" fillId="0" borderId="0" xfId="0" applyFont="1" applyFill="1"/>
    <xf numFmtId="9" fontId="3" fillId="0" borderId="0" xfId="2" applyFont="1" applyAlignment="1"/>
    <xf numFmtId="3" fontId="3" fillId="0" borderId="0" xfId="0" applyNumberFormat="1" applyFont="1" applyFill="1" applyAlignment="1">
      <alignment horizontal="left" vertical="center"/>
    </xf>
    <xf numFmtId="1" fontId="0" fillId="0" borderId="0" xfId="0" applyNumberFormat="1" applyFill="1"/>
    <xf numFmtId="1" fontId="3" fillId="0" borderId="0" xfId="0" applyNumberFormat="1" applyFont="1" applyFill="1"/>
    <xf numFmtId="9" fontId="0" fillId="0" borderId="0" xfId="2" applyFont="1" applyAlignment="1">
      <alignment horizontal="right"/>
    </xf>
    <xf numFmtId="0" fontId="0" fillId="0" borderId="0" xfId="0" applyFont="1" applyFill="1"/>
    <xf numFmtId="9" fontId="1" fillId="0" borderId="0" xfId="2" applyFont="1" applyFill="1" applyAlignment="1">
      <alignment horizontal="right"/>
    </xf>
    <xf numFmtId="2" fontId="16" fillId="0" borderId="0" xfId="0" applyNumberFormat="1" applyFont="1" applyFill="1" applyAlignment="1">
      <alignment horizontal="right"/>
    </xf>
    <xf numFmtId="9" fontId="16" fillId="0" borderId="0" xfId="2" applyFont="1" applyFill="1" applyAlignment="1">
      <alignment horizontal="right"/>
    </xf>
    <xf numFmtId="9" fontId="0" fillId="0" borderId="0" xfId="0" applyNumberFormat="1" applyAlignment="1">
      <alignment horizontal="right"/>
    </xf>
    <xf numFmtId="2" fontId="16" fillId="0" borderId="4" xfId="0" applyNumberFormat="1" applyFont="1" applyFill="1" applyBorder="1"/>
    <xf numFmtId="2" fontId="7" fillId="0" borderId="0" xfId="0" applyNumberFormat="1" applyFont="1" applyFill="1"/>
    <xf numFmtId="2" fontId="16" fillId="0" borderId="0" xfId="0" applyNumberFormat="1" applyFont="1" applyFill="1"/>
    <xf numFmtId="2" fontId="17" fillId="0" borderId="0" xfId="0" applyNumberFormat="1" applyFont="1" applyFill="1" applyAlignment="1">
      <alignment horizontal="center"/>
    </xf>
    <xf numFmtId="166" fontId="7" fillId="6" borderId="0" xfId="1" applyNumberFormat="1" applyFont="1" applyFill="1" applyAlignment="1">
      <alignment horizontal="right"/>
    </xf>
    <xf numFmtId="9" fontId="16" fillId="0" borderId="0" xfId="2" applyFont="1" applyAlignment="1">
      <alignment horizontal="right"/>
    </xf>
    <xf numFmtId="2" fontId="0" fillId="6" borderId="0" xfId="2" applyNumberFormat="1" applyFont="1" applyFill="1" applyAlignment="1">
      <alignment horizontal="right"/>
    </xf>
    <xf numFmtId="14" fontId="16" fillId="0" borderId="0" xfId="0" applyNumberFormat="1" applyFont="1" applyAlignment="1">
      <alignment horizontal="right"/>
    </xf>
    <xf numFmtId="0" fontId="16" fillId="0" borderId="0" xfId="0" applyFont="1" applyFill="1" applyAlignment="1">
      <alignment horizontal="right"/>
    </xf>
    <xf numFmtId="0" fontId="0" fillId="0" borderId="0" xfId="0" applyFill="1" applyAlignment="1">
      <alignment horizontal="right"/>
    </xf>
    <xf numFmtId="0" fontId="0" fillId="4" borderId="0" xfId="0" applyFont="1" applyFill="1"/>
    <xf numFmtId="9" fontId="3" fillId="0" borderId="0" xfId="2" applyFont="1" applyFill="1" applyAlignment="1">
      <alignment horizontal="right"/>
    </xf>
    <xf numFmtId="0" fontId="0" fillId="0" borderId="0" xfId="0" applyFill="1" applyAlignment="1">
      <alignment horizontal="left" vertical="top" wrapText="1"/>
    </xf>
    <xf numFmtId="0" fontId="16" fillId="0" borderId="0" xfId="0" applyFont="1" applyFill="1" applyAlignment="1">
      <alignment horizontal="left" vertical="top"/>
    </xf>
    <xf numFmtId="0" fontId="0" fillId="0" borderId="0" xfId="0" applyFill="1" applyAlignment="1">
      <alignment vertical="center"/>
    </xf>
    <xf numFmtId="0" fontId="0" fillId="0" borderId="4" xfId="0" applyFont="1" applyFill="1" applyBorder="1"/>
    <xf numFmtId="1" fontId="16" fillId="6" borderId="0" xfId="0" applyNumberFormat="1" applyFont="1" applyFill="1" applyAlignment="1">
      <alignment horizontal="right"/>
    </xf>
    <xf numFmtId="0" fontId="0" fillId="0" borderId="0" xfId="0" applyAlignment="1">
      <alignment horizontal="left" vertical="top" wrapText="1"/>
    </xf>
    <xf numFmtId="0" fontId="3" fillId="7" borderId="11" xfId="0" applyFont="1" applyFill="1" applyBorder="1" applyAlignment="1">
      <alignment horizontal="center"/>
    </xf>
    <xf numFmtId="0" fontId="3" fillId="7" borderId="12" xfId="0" applyFont="1" applyFill="1" applyBorder="1" applyAlignment="1">
      <alignment horizontal="center"/>
    </xf>
    <xf numFmtId="0" fontId="3" fillId="7" borderId="13" xfId="0" applyFont="1" applyFill="1" applyBorder="1" applyAlignment="1">
      <alignment horizontal="center"/>
    </xf>
    <xf numFmtId="10" fontId="0" fillId="6" borderId="0" xfId="0" applyNumberFormat="1" applyFill="1" applyAlignment="1">
      <alignment horizontal="right"/>
    </xf>
  </cellXfs>
  <cellStyles count="5">
    <cellStyle name="Comma" xfId="1" builtinId="3"/>
    <cellStyle name="Hyperlink" xfId="3" builtinId="8"/>
    <cellStyle name="Normal" xfId="0" builtinId="0"/>
    <cellStyle name="Normal 2" xfId="4" xr:uid="{904F3396-5ED8-49FC-BA4B-F99197667A8A}"/>
    <cellStyle name="Percent" xfId="2" builtinId="5"/>
  </cellStyles>
  <dxfs count="8">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BE2F6"/>
      <color rgb="FFEED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Mining Revenue Forecast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589384751548256"/>
          <c:y val="0.17726230854226163"/>
          <c:w val="0.69661429765438188"/>
          <c:h val="0.6916501793774199"/>
        </c:manualLayout>
      </c:layout>
      <c:lineChart>
        <c:grouping val="standard"/>
        <c:varyColors val="0"/>
        <c:ser>
          <c:idx val="3"/>
          <c:order val="3"/>
          <c:tx>
            <c:strRef>
              <c:f>'1.3 KPIs'!$I$22:$I$23</c:f>
              <c:strCache>
                <c:ptCount val="2"/>
                <c:pt idx="1">
                  <c:v>BTC</c:v>
                </c:pt>
              </c:strCache>
            </c:strRef>
          </c:tx>
          <c:spPr>
            <a:ln w="31750" cap="rnd">
              <a:solidFill>
                <a:schemeClr val="accent2"/>
              </a:solidFill>
              <a:round/>
            </a:ln>
            <a:effectLst/>
          </c:spPr>
          <c:marker>
            <c:symbol val="none"/>
          </c:marker>
          <c:cat>
            <c:strRef>
              <c:f>'1.3 KPIs'!$D$24:$D$33</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KPIs'!$I$24:$I$33</c:f>
              <c:numCache>
                <c:formatCode>_-* #,##0_-;\-* #,##0_-;_-* "-"??_-;_-@_-</c:formatCode>
                <c:ptCount val="10"/>
                <c:pt idx="0">
                  <c:v>5412636.9433646007</c:v>
                </c:pt>
                <c:pt idx="1">
                  <c:v>5343200.065213358</c:v>
                </c:pt>
                <c:pt idx="2">
                  <c:v>5638852.1655131057</c:v>
                </c:pt>
                <c:pt idx="3">
                  <c:v>7321662.5568681955</c:v>
                </c:pt>
                <c:pt idx="4">
                  <c:v>6005543.4048645645</c:v>
                </c:pt>
                <c:pt idx="5">
                  <c:v>4132084.6607448729</c:v>
                </c:pt>
                <c:pt idx="6">
                  <c:v>2879020.3932206803</c:v>
                </c:pt>
                <c:pt idx="7">
                  <c:v>2542686.2351341522</c:v>
                </c:pt>
                <c:pt idx="8">
                  <c:v>1690886.346364212</c:v>
                </c:pt>
                <c:pt idx="9">
                  <c:v>981159.05098239135</c:v>
                </c:pt>
              </c:numCache>
            </c:numRef>
          </c:val>
          <c:smooth val="0"/>
          <c:extLst>
            <c:ext xmlns:c16="http://schemas.microsoft.com/office/drawing/2014/chart" uri="{C3380CC4-5D6E-409C-BE32-E72D297353CC}">
              <c16:uniqueId val="{00000003-DF94-4691-A202-BB8C280ED622}"/>
            </c:ext>
          </c:extLst>
        </c:ser>
        <c:ser>
          <c:idx val="8"/>
          <c:order val="8"/>
          <c:tx>
            <c:strRef>
              <c:f>'1.3 KPIs'!$N$22:$N$23</c:f>
              <c:strCache>
                <c:ptCount val="2"/>
                <c:pt idx="1">
                  <c:v>KDA</c:v>
                </c:pt>
              </c:strCache>
            </c:strRef>
          </c:tx>
          <c:spPr>
            <a:ln w="31750" cap="rnd">
              <a:solidFill>
                <a:srgbClr val="7030A0"/>
              </a:solidFill>
              <a:round/>
            </a:ln>
            <a:effectLst/>
          </c:spPr>
          <c:marker>
            <c:symbol val="none"/>
          </c:marker>
          <c:cat>
            <c:strRef>
              <c:f>'1.3 KPIs'!$D$24:$D$33</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KPIs'!$N$24:$N$33</c:f>
              <c:numCache>
                <c:formatCode>_-* #,##0_-;\-* #,##0_-;_-* "-"??_-;_-@_-</c:formatCode>
                <c:ptCount val="10"/>
                <c:pt idx="0">
                  <c:v>1197730.8446849547</c:v>
                </c:pt>
                <c:pt idx="1">
                  <c:v>1726042.2516950464</c:v>
                </c:pt>
                <c:pt idx="2">
                  <c:v>2360349.0352229592</c:v>
                </c:pt>
                <c:pt idx="3">
                  <c:v>2988314.2689163606</c:v>
                </c:pt>
                <c:pt idx="4">
                  <c:v>2377166.0251945271</c:v>
                </c:pt>
                <c:pt idx="5">
                  <c:v>2396616.1865571029</c:v>
                </c:pt>
                <c:pt idx="6">
                  <c:v>2172793.9186262395</c:v>
                </c:pt>
                <c:pt idx="7">
                  <c:v>1871449.0559203634</c:v>
                </c:pt>
                <c:pt idx="8">
                  <c:v>1219426.7576480161</c:v>
                </c:pt>
                <c:pt idx="9">
                  <c:v>686051.45329400885</c:v>
                </c:pt>
              </c:numCache>
            </c:numRef>
          </c:val>
          <c:smooth val="0"/>
          <c:extLst>
            <c:ext xmlns:c16="http://schemas.microsoft.com/office/drawing/2014/chart" uri="{C3380CC4-5D6E-409C-BE32-E72D297353CC}">
              <c16:uniqueId val="{00000008-DF94-4691-A202-BB8C280ED622}"/>
            </c:ext>
          </c:extLst>
        </c:ser>
        <c:ser>
          <c:idx val="9"/>
          <c:order val="9"/>
          <c:tx>
            <c:strRef>
              <c:f>'1.3 KPIs'!$O$22:$O$23</c:f>
              <c:strCache>
                <c:ptCount val="2"/>
                <c:pt idx="1">
                  <c:v>CKB</c:v>
                </c:pt>
              </c:strCache>
            </c:strRef>
          </c:tx>
          <c:spPr>
            <a:ln w="31750" cap="rnd">
              <a:solidFill>
                <a:schemeClr val="accent6"/>
              </a:solidFill>
              <a:round/>
            </a:ln>
            <a:effectLst/>
          </c:spPr>
          <c:marker>
            <c:symbol val="none"/>
          </c:marker>
          <c:cat>
            <c:strRef>
              <c:f>'1.3 KPIs'!$D$24:$D$33</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KPIs'!$O$24:$O$33</c:f>
              <c:numCache>
                <c:formatCode>_-* #,##0_-;\-* #,##0_-;_-* "-"??_-;_-@_-</c:formatCode>
                <c:ptCount val="10"/>
                <c:pt idx="0">
                  <c:v>109365.41401591392</c:v>
                </c:pt>
                <c:pt idx="1">
                  <c:v>114083.13775777684</c:v>
                </c:pt>
                <c:pt idx="2">
                  <c:v>157614.86137587592</c:v>
                </c:pt>
                <c:pt idx="3">
                  <c:v>205214.54951139051</c:v>
                </c:pt>
                <c:pt idx="4">
                  <c:v>118163.8615734942</c:v>
                </c:pt>
                <c:pt idx="5">
                  <c:v>85755.684833116771</c:v>
                </c:pt>
                <c:pt idx="6">
                  <c:v>80464.376620009571</c:v>
                </c:pt>
                <c:pt idx="7">
                  <c:v>70406.329542508392</c:v>
                </c:pt>
                <c:pt idx="8">
                  <c:v>46468.177498055556</c:v>
                </c:pt>
                <c:pt idx="9">
                  <c:v>26613.59256706819</c:v>
                </c:pt>
              </c:numCache>
            </c:numRef>
          </c:val>
          <c:smooth val="0"/>
          <c:extLst>
            <c:ext xmlns:c16="http://schemas.microsoft.com/office/drawing/2014/chart" uri="{C3380CC4-5D6E-409C-BE32-E72D297353CC}">
              <c16:uniqueId val="{00000009-DF94-4691-A202-BB8C280ED622}"/>
            </c:ext>
          </c:extLst>
        </c:ser>
        <c:dLbls>
          <c:showLegendKey val="0"/>
          <c:showVal val="0"/>
          <c:showCatName val="0"/>
          <c:showSerName val="0"/>
          <c:showPercent val="0"/>
          <c:showBubbleSize val="0"/>
        </c:dLbls>
        <c:smooth val="0"/>
        <c:axId val="890357880"/>
        <c:axId val="890352960"/>
        <c:extLst>
          <c:ext xmlns:c15="http://schemas.microsoft.com/office/drawing/2012/chart" uri="{02D57815-91ED-43cb-92C2-25804820EDAC}">
            <c15:filteredLineSeries>
              <c15:ser>
                <c:idx val="0"/>
                <c:order val="0"/>
                <c:tx>
                  <c:strRef>
                    <c:extLst>
                      <c:ext uri="{02D57815-91ED-43cb-92C2-25804820EDAC}">
                        <c15:formulaRef>
                          <c15:sqref>'1.3 KPIs'!$E$22:$E$23</c15:sqref>
                        </c15:formulaRef>
                      </c:ext>
                    </c:extLst>
                    <c:strCache>
                      <c:ptCount val="2"/>
                    </c:strCache>
                  </c:strRef>
                </c:tx>
                <c:spPr>
                  <a:ln w="31750" cap="rnd">
                    <a:solidFill>
                      <a:schemeClr val="accent1"/>
                    </a:solidFill>
                    <a:round/>
                  </a:ln>
                  <a:effectLst/>
                </c:spPr>
                <c:marker>
                  <c:symbol val="none"/>
                </c:marker>
                <c:cat>
                  <c:strRef>
                    <c:extLst>
                      <c:ex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c:ext uri="{02D57815-91ED-43cb-92C2-25804820EDAC}">
                        <c15:formulaRef>
                          <c15:sqref>'1.3 KPIs'!$E$24:$E$33</c15:sqref>
                        </c15:formulaRef>
                      </c:ext>
                    </c:extLst>
                    <c:numCache>
                      <c:formatCode>General</c:formatCode>
                      <c:ptCount val="10"/>
                    </c:numCache>
                  </c:numRef>
                </c:val>
                <c:smooth val="0"/>
                <c:extLst>
                  <c:ext xmlns:c16="http://schemas.microsoft.com/office/drawing/2014/chart" uri="{C3380CC4-5D6E-409C-BE32-E72D297353CC}">
                    <c16:uniqueId val="{00000000-DF94-4691-A202-BB8C280ED62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'1.3 KPIs'!$F$22:$F$23</c15:sqref>
                        </c15:formulaRef>
                      </c:ext>
                    </c:extLst>
                    <c:strCache>
                      <c:ptCount val="2"/>
                    </c:strCache>
                  </c:strRef>
                </c:tx>
                <c:spPr>
                  <a:ln w="31750"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KPIs'!$F$24:$F$33</c15:sqref>
                        </c15:formulaRef>
                      </c:ext>
                    </c:extLst>
                    <c:numCache>
                      <c:formatCode>General</c:formatCode>
                      <c:ptCount val="10"/>
                    </c:numCache>
                  </c:numRef>
                </c:val>
                <c:smooth val="0"/>
                <c:extLst xmlns:c15="http://schemas.microsoft.com/office/drawing/2012/chart">
                  <c:ext xmlns:c16="http://schemas.microsoft.com/office/drawing/2014/chart" uri="{C3380CC4-5D6E-409C-BE32-E72D297353CC}">
                    <c16:uniqueId val="{00000001-DF94-4691-A202-BB8C280ED62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'1.3 KPIs'!$G$22:$G$23</c15:sqref>
                        </c15:formulaRef>
                      </c:ext>
                    </c:extLst>
                    <c:strCache>
                      <c:ptCount val="2"/>
                    </c:strCache>
                  </c:strRef>
                </c:tx>
                <c:spPr>
                  <a:ln w="31750"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KPIs'!$G$24:$G$33</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2-DF94-4691-A202-BB8C280ED62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'1.3 KPIs'!$J$22:$J$23</c15:sqref>
                        </c15:formulaRef>
                      </c:ext>
                    </c:extLst>
                    <c:strCache>
                      <c:ptCount val="2"/>
                      <c:pt idx="1">
                        <c:v>BCH</c:v>
                      </c:pt>
                    </c:strCache>
                  </c:strRef>
                </c:tx>
                <c:spPr>
                  <a:ln w="31750"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KPIs'!$J$24:$J$33</c15:sqref>
                        </c15:formulaRef>
                      </c:ext>
                    </c:extLst>
                    <c:numCache>
                      <c:formatCode>_-* #,##0_-;\-* #,##0_-;_-* "-"??_-;_-@_-</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DF94-4691-A202-BB8C280ED62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'1.3 KPIs'!$K$22:$K$23</c15:sqref>
                        </c15:formulaRef>
                      </c:ext>
                    </c:extLst>
                    <c:strCache>
                      <c:ptCount val="2"/>
                      <c:pt idx="1">
                        <c:v> BSV </c:v>
                      </c:pt>
                    </c:strCache>
                  </c:strRef>
                </c:tx>
                <c:spPr>
                  <a:ln w="31750"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KPIs'!$K$24:$K$33</c15:sqref>
                        </c15:formulaRef>
                      </c:ext>
                    </c:extLst>
                    <c:numCache>
                      <c:formatCode>_(* #,##0.00_);_(* \(#,##0.00\);_(* "-"??_);_(@_)</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DF94-4691-A202-BB8C280ED62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'1.3 KPIs'!$L$22:$L$23</c15:sqref>
                        </c15:formulaRef>
                      </c:ext>
                    </c:extLst>
                    <c:strCache>
                      <c:ptCount val="2"/>
                      <c:pt idx="1">
                        <c:v>DGB</c:v>
                      </c:pt>
                    </c:strCache>
                  </c:strRef>
                </c:tx>
                <c:spPr>
                  <a:ln w="31750"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KPIs'!$L$24:$L$33</c15:sqref>
                        </c15:formulaRef>
                      </c:ext>
                    </c:extLst>
                    <c:numCache>
                      <c:formatCode>_-* #,##0_-;\-* #,##0_-;_-* "-"??_-;_-@_-</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6-DF94-4691-A202-BB8C280ED62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'1.3 KPIs'!$M$22:$M$23</c15:sqref>
                        </c15:formulaRef>
                      </c:ext>
                    </c:extLst>
                    <c:strCache>
                      <c:ptCount val="2"/>
                      <c:pt idx="1">
                        <c:v>ETH</c:v>
                      </c:pt>
                    </c:strCache>
                  </c:strRef>
                </c:tx>
                <c:spPr>
                  <a:ln w="31750"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KPIs'!$M$24:$M$33</c15:sqref>
                        </c15:formulaRef>
                      </c:ext>
                    </c:extLst>
                    <c:numCache>
                      <c:formatCode>_-* #,##0_-;\-* #,##0_-;_-* "-"??_-;_-@_-</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7-DF94-4691-A202-BB8C280ED622}"/>
                  </c:ext>
                </c:extLst>
              </c15:ser>
            </c15:filteredLineSeries>
          </c:ext>
        </c:extLst>
      </c:lineChart>
      <c:catAx>
        <c:axId val="8903578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90352960"/>
        <c:crosses val="autoZero"/>
        <c:auto val="1"/>
        <c:lblAlgn val="ctr"/>
        <c:lblOffset val="100"/>
        <c:noMultiLvlLbl val="0"/>
      </c:catAx>
      <c:valAx>
        <c:axId val="890352960"/>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b="0"/>
                  <a:t>EUR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9035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Coins Mined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BTC</c:v>
          </c:tx>
          <c:spPr>
            <a:ln w="28575" cap="rnd">
              <a:solidFill>
                <a:schemeClr val="accent2"/>
              </a:solidFill>
              <a:round/>
            </a:ln>
            <a:effectLst/>
          </c:spPr>
          <c:marker>
            <c:symbol val="none"/>
          </c:marker>
          <c:cat>
            <c:strRef>
              <c:f>'1.3 KPIs'!$D$9:$E$18</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KPIs'!$I$9:$I$18</c:f>
              <c:numCache>
                <c:formatCode>_-* #,##0_-;\-* #,##0_-;_-* "-"??_-;_-@_-</c:formatCode>
                <c:ptCount val="10"/>
                <c:pt idx="0">
                  <c:v>105.04855111909309</c:v>
                </c:pt>
                <c:pt idx="1">
                  <c:v>92.926582239003309</c:v>
                </c:pt>
                <c:pt idx="2">
                  <c:v>86.145403670935877</c:v>
                </c:pt>
                <c:pt idx="3">
                  <c:v>99.264652218581517</c:v>
                </c:pt>
                <c:pt idx="4">
                  <c:v>72.257135539279517</c:v>
                </c:pt>
                <c:pt idx="5">
                  <c:v>44.539130658847803</c:v>
                </c:pt>
                <c:pt idx="6">
                  <c:v>27.252538533141507</c:v>
                </c:pt>
                <c:pt idx="7">
                  <c:v>21.359865211513267</c:v>
                </c:pt>
                <c:pt idx="8">
                  <c:v>12.605604229427495</c:v>
                </c:pt>
                <c:pt idx="9">
                  <c:v>6.4913074539018645</c:v>
                </c:pt>
              </c:numCache>
            </c:numRef>
          </c:val>
          <c:smooth val="0"/>
          <c:extLst>
            <c:ext xmlns:c16="http://schemas.microsoft.com/office/drawing/2014/chart" uri="{C3380CC4-5D6E-409C-BE32-E72D297353CC}">
              <c16:uniqueId val="{00000001-81E4-42DF-A471-A0A20E03401D}"/>
            </c:ext>
          </c:extLst>
        </c:ser>
        <c:ser>
          <c:idx val="1"/>
          <c:order val="1"/>
          <c:tx>
            <c:v>KDA</c:v>
          </c:tx>
          <c:spPr>
            <a:ln w="28575" cap="rnd">
              <a:solidFill>
                <a:srgbClr val="7030A0"/>
              </a:solidFill>
              <a:round/>
            </a:ln>
            <a:effectLst/>
          </c:spPr>
          <c:marker>
            <c:symbol val="none"/>
          </c:marker>
          <c:cat>
            <c:strRef>
              <c:f>'1.3 KPIs'!$D$9:$E$18</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KPIs'!$N$9:$N$18</c:f>
              <c:numCache>
                <c:formatCode>_-* #,##0_-;\-* #,##0_-;_-* "-"??_-;_-@_-</c:formatCode>
                <c:ptCount val="10"/>
                <c:pt idx="0">
                  <c:v>143084.12672373932</c:v>
                </c:pt>
                <c:pt idx="1">
                  <c:v>182989.91715539322</c:v>
                </c:pt>
                <c:pt idx="2">
                  <c:v>222072.85774035525</c:v>
                </c:pt>
                <c:pt idx="3">
                  <c:v>249510.62019125366</c:v>
                </c:pt>
                <c:pt idx="4">
                  <c:v>176143.16531349349</c:v>
                </c:pt>
                <c:pt idx="5">
                  <c:v>157597.12283963774</c:v>
                </c:pt>
                <c:pt idx="6">
                  <c:v>126797.83785340398</c:v>
                </c:pt>
                <c:pt idx="7">
                  <c:v>96920.319015831017</c:v>
                </c:pt>
                <c:pt idx="8">
                  <c:v>56044.895101061491</c:v>
                </c:pt>
                <c:pt idx="9">
                  <c:v>27982.115409834267</c:v>
                </c:pt>
              </c:numCache>
            </c:numRef>
          </c:val>
          <c:smooth val="0"/>
          <c:extLst>
            <c:ext xmlns:c16="http://schemas.microsoft.com/office/drawing/2014/chart" uri="{C3380CC4-5D6E-409C-BE32-E72D297353CC}">
              <c16:uniqueId val="{00000002-81E4-42DF-A471-A0A20E03401D}"/>
            </c:ext>
          </c:extLst>
        </c:ser>
        <c:ser>
          <c:idx val="2"/>
          <c:order val="2"/>
          <c:tx>
            <c:v>CKB</c:v>
          </c:tx>
          <c:spPr>
            <a:ln w="28575" cap="rnd">
              <a:solidFill>
                <a:schemeClr val="accent6"/>
              </a:solidFill>
              <a:round/>
            </a:ln>
            <a:effectLst/>
          </c:spPr>
          <c:marker>
            <c:symbol val="none"/>
          </c:marker>
          <c:cat>
            <c:strRef>
              <c:f>'1.3 KPIs'!$D$9:$E$18</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KPIs'!$O$9:$O$18</c:f>
              <c:numCache>
                <c:formatCode>_-* #,##0_-;\-* #,##0_-;_-* "-"??_-;_-@_-</c:formatCode>
                <c:ptCount val="10"/>
                <c:pt idx="0">
                  <c:v>4093053.1413494642</c:v>
                </c:pt>
                <c:pt idx="1">
                  <c:v>3750534.6475203969</c:v>
                </c:pt>
                <c:pt idx="2">
                  <c:v>4598459.8955732863</c:v>
                </c:pt>
                <c:pt idx="3">
                  <c:v>5313331.3726046886</c:v>
                </c:pt>
                <c:pt idx="4">
                  <c:v>2743001.9448190741</c:v>
                </c:pt>
                <c:pt idx="5">
                  <c:v>1748673.3935637176</c:v>
                </c:pt>
                <c:pt idx="6">
                  <c:v>1456105.8555887653</c:v>
                </c:pt>
                <c:pt idx="7">
                  <c:v>1130692.5117655157</c:v>
                </c:pt>
                <c:pt idx="8">
                  <c:v>662265.24776241544</c:v>
                </c:pt>
                <c:pt idx="9">
                  <c:v>336607.15641770739</c:v>
                </c:pt>
              </c:numCache>
            </c:numRef>
          </c:val>
          <c:smooth val="0"/>
          <c:extLst>
            <c:ext xmlns:c16="http://schemas.microsoft.com/office/drawing/2014/chart" uri="{C3380CC4-5D6E-409C-BE32-E72D297353CC}">
              <c16:uniqueId val="{00000003-81E4-42DF-A471-A0A20E03401D}"/>
            </c:ext>
          </c:extLst>
        </c:ser>
        <c:dLbls>
          <c:showLegendKey val="0"/>
          <c:showVal val="0"/>
          <c:showCatName val="0"/>
          <c:showSerName val="0"/>
          <c:showPercent val="0"/>
          <c:showBubbleSize val="0"/>
        </c:dLbls>
        <c:smooth val="0"/>
        <c:axId val="1764046440"/>
        <c:axId val="1764043488"/>
        <c:extLst/>
      </c:lineChart>
      <c:catAx>
        <c:axId val="1764046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043488"/>
        <c:crosses val="autoZero"/>
        <c:auto val="1"/>
        <c:lblAlgn val="ctr"/>
        <c:lblOffset val="100"/>
        <c:noMultiLvlLbl val="0"/>
      </c:catAx>
      <c:valAx>
        <c:axId val="1764043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Coins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046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Revenue and EBITDA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1715595917945219E-2"/>
          <c:y val="1.5077506880037905E-2"/>
          <c:w val="0.94059075110171264"/>
          <c:h val="0.76345444044519872"/>
        </c:manualLayout>
      </c:layout>
      <c:lineChart>
        <c:grouping val="standard"/>
        <c:varyColors val="0"/>
        <c:ser>
          <c:idx val="0"/>
          <c:order val="0"/>
          <c:tx>
            <c:v>Revenue</c:v>
          </c:tx>
          <c:spPr>
            <a:ln w="28575" cap="rnd">
              <a:solidFill>
                <a:schemeClr val="accent1"/>
              </a:solidFill>
              <a:round/>
            </a:ln>
            <a:effectLst/>
          </c:spPr>
          <c:marker>
            <c:symbol val="none"/>
          </c:marker>
          <c:val>
            <c:numRef>
              <c:f>'1.4 P&amp;L'!$J$22:$DZ$22</c:f>
              <c:numCache>
                <c:formatCode>_-* #,##0_-;\-* #,##0_-;_-* "-"??_-;_-@_-</c:formatCode>
                <c:ptCount val="121"/>
                <c:pt idx="0">
                  <c:v>564884.45430836757</c:v>
                </c:pt>
                <c:pt idx="1">
                  <c:v>564673.17794226401</c:v>
                </c:pt>
                <c:pt idx="2">
                  <c:v>564462.34368744993</c:v>
                </c:pt>
                <c:pt idx="3">
                  <c:v>564251.95061877533</c:v>
                </c:pt>
                <c:pt idx="4">
                  <c:v>564041.99781302561</c:v>
                </c:pt>
                <c:pt idx="5">
                  <c:v>557399.22470092378</c:v>
                </c:pt>
                <c:pt idx="6">
                  <c:v>557190.14965910465</c:v>
                </c:pt>
                <c:pt idx="7">
                  <c:v>556981.51212214283</c:v>
                </c:pt>
                <c:pt idx="8">
                  <c:v>556773.31117452716</c:v>
                </c:pt>
                <c:pt idx="9">
                  <c:v>556565.54590266244</c:v>
                </c:pt>
                <c:pt idx="10">
                  <c:v>556358.21539486514</c:v>
                </c:pt>
                <c:pt idx="11">
                  <c:v>556151.31874135975</c:v>
                </c:pt>
                <c:pt idx="12">
                  <c:v>822732.34931001847</c:v>
                </c:pt>
                <c:pt idx="13">
                  <c:v>822427.88029154262</c:v>
                </c:pt>
                <c:pt idx="14">
                  <c:v>822124.04839681555</c:v>
                </c:pt>
                <c:pt idx="15">
                  <c:v>821820.85229260928</c:v>
                </c:pt>
                <c:pt idx="16">
                  <c:v>487829.87923402997</c:v>
                </c:pt>
                <c:pt idx="17">
                  <c:v>487527.95072233415</c:v>
                </c:pt>
                <c:pt idx="18">
                  <c:v>487226.65401819063</c:v>
                </c:pt>
                <c:pt idx="19">
                  <c:v>486925.98779949575</c:v>
                </c:pt>
                <c:pt idx="20">
                  <c:v>486625.95074691204</c:v>
                </c:pt>
                <c:pt idx="21">
                  <c:v>486326.54154386389</c:v>
                </c:pt>
                <c:pt idx="22">
                  <c:v>486027.75887652964</c:v>
                </c:pt>
                <c:pt idx="23">
                  <c:v>485729.6014338375</c:v>
                </c:pt>
                <c:pt idx="24">
                  <c:v>682008.74793831806</c:v>
                </c:pt>
                <c:pt idx="25">
                  <c:v>681592.3889799501</c:v>
                </c:pt>
                <c:pt idx="26">
                  <c:v>681176.90128323552</c:v>
                </c:pt>
                <c:pt idx="27">
                  <c:v>680762.28302499524</c:v>
                </c:pt>
                <c:pt idx="28">
                  <c:v>680348.53238586592</c:v>
                </c:pt>
                <c:pt idx="29">
                  <c:v>679935.64755029068</c:v>
                </c:pt>
                <c:pt idx="30">
                  <c:v>679523.62670651195</c:v>
                </c:pt>
                <c:pt idx="31">
                  <c:v>679112.46804656379</c:v>
                </c:pt>
                <c:pt idx="32">
                  <c:v>678702.16976626322</c:v>
                </c:pt>
                <c:pt idx="33">
                  <c:v>678292.73006520257</c:v>
                </c:pt>
                <c:pt idx="34">
                  <c:v>677884.14714674209</c:v>
                </c:pt>
                <c:pt idx="35">
                  <c:v>677476.41921800142</c:v>
                </c:pt>
                <c:pt idx="36">
                  <c:v>879145.0365607834</c:v>
                </c:pt>
                <c:pt idx="37">
                  <c:v>878617.90629415121</c:v>
                </c:pt>
                <c:pt idx="38">
                  <c:v>878091.87908625836</c:v>
                </c:pt>
                <c:pt idx="39">
                  <c:v>877566.95262887306</c:v>
                </c:pt>
                <c:pt idx="40">
                  <c:v>877043.12461859442</c:v>
                </c:pt>
                <c:pt idx="41">
                  <c:v>876520.39275684161</c:v>
                </c:pt>
                <c:pt idx="42">
                  <c:v>875998.75474984304</c:v>
                </c:pt>
                <c:pt idx="43">
                  <c:v>875478.20830862748</c:v>
                </c:pt>
                <c:pt idx="44">
                  <c:v>874958.75114901387</c:v>
                </c:pt>
                <c:pt idx="45">
                  <c:v>874440.38099159999</c:v>
                </c:pt>
                <c:pt idx="46">
                  <c:v>873923.09556175442</c:v>
                </c:pt>
                <c:pt idx="47">
                  <c:v>873406.89258960506</c:v>
                </c:pt>
                <c:pt idx="48">
                  <c:v>714751.02835403907</c:v>
                </c:pt>
                <c:pt idx="49">
                  <c:v>714331.70292574528</c:v>
                </c:pt>
                <c:pt idx="50">
                  <c:v>713913.25496666064</c:v>
                </c:pt>
                <c:pt idx="51">
                  <c:v>713495.68264061667</c:v>
                </c:pt>
                <c:pt idx="52">
                  <c:v>713078.98411528708</c:v>
                </c:pt>
                <c:pt idx="53">
                  <c:v>705712.34217550326</c:v>
                </c:pt>
                <c:pt idx="54">
                  <c:v>705297.38576995197</c:v>
                </c:pt>
                <c:pt idx="55">
                  <c:v>704883.29769110947</c:v>
                </c:pt>
                <c:pt idx="56">
                  <c:v>704470.0761219383</c:v>
                </c:pt>
                <c:pt idx="57">
                  <c:v>704057.71924920368</c:v>
                </c:pt>
                <c:pt idx="58">
                  <c:v>703646.2252634645</c:v>
                </c:pt>
                <c:pt idx="59">
                  <c:v>703235.59235906706</c:v>
                </c:pt>
                <c:pt idx="60">
                  <c:v>725414.40223248187</c:v>
                </c:pt>
                <c:pt idx="61">
                  <c:v>724991.64585020463</c:v>
                </c:pt>
                <c:pt idx="62">
                  <c:v>724569.77411665919</c:v>
                </c:pt>
                <c:pt idx="63">
                  <c:v>724148.78518065356</c:v>
                </c:pt>
                <c:pt idx="64">
                  <c:v>465877.66683664877</c:v>
                </c:pt>
                <c:pt idx="65">
                  <c:v>465458.43795763247</c:v>
                </c:pt>
                <c:pt idx="66">
                  <c:v>465040.08634578885</c:v>
                </c:pt>
                <c:pt idx="67">
                  <c:v>464622.61016537237</c:v>
                </c:pt>
                <c:pt idx="68">
                  <c:v>464206.00758447812</c:v>
                </c:pt>
                <c:pt idx="69">
                  <c:v>463790.27677503531</c:v>
                </c:pt>
                <c:pt idx="70">
                  <c:v>463375.4159127982</c:v>
                </c:pt>
                <c:pt idx="71">
                  <c:v>462961.42317733838</c:v>
                </c:pt>
                <c:pt idx="72">
                  <c:v>429783.26699755818</c:v>
                </c:pt>
                <c:pt idx="73">
                  <c:v>429399.99223640742</c:v>
                </c:pt>
                <c:pt idx="74">
                  <c:v>429017.51950580114</c:v>
                </c:pt>
                <c:pt idx="75">
                  <c:v>428635.84712743177</c:v>
                </c:pt>
                <c:pt idx="76">
                  <c:v>428254.97342650342</c:v>
                </c:pt>
                <c:pt idx="77">
                  <c:v>427874.89673172496</c:v>
                </c:pt>
                <c:pt idx="78">
                  <c:v>427495.6153753025</c:v>
                </c:pt>
                <c:pt idx="79">
                  <c:v>427117.12769293261</c:v>
                </c:pt>
                <c:pt idx="80">
                  <c:v>426739.43202379369</c:v>
                </c:pt>
                <c:pt idx="81">
                  <c:v>426362.52671054006</c:v>
                </c:pt>
                <c:pt idx="82">
                  <c:v>425986.41009929427</c:v>
                </c:pt>
                <c:pt idx="83">
                  <c:v>425611.08053963934</c:v>
                </c:pt>
                <c:pt idx="84">
                  <c:v>375514.8475790426</c:v>
                </c:pt>
                <c:pt idx="85">
                  <c:v>375184.72920759249</c:v>
                </c:pt>
                <c:pt idx="86">
                  <c:v>374855.30163304321</c:v>
                </c:pt>
                <c:pt idx="87">
                  <c:v>374526.56340985186</c:v>
                </c:pt>
                <c:pt idx="88">
                  <c:v>374198.51309549995</c:v>
                </c:pt>
                <c:pt idx="89">
                  <c:v>373871.14925048774</c:v>
                </c:pt>
                <c:pt idx="90">
                  <c:v>373544.47043832799</c:v>
                </c:pt>
                <c:pt idx="91">
                  <c:v>373218.47522553906</c:v>
                </c:pt>
                <c:pt idx="92">
                  <c:v>372893.16218163929</c:v>
                </c:pt>
                <c:pt idx="93">
                  <c:v>372568.5298791402</c:v>
                </c:pt>
                <c:pt idx="94">
                  <c:v>372244.57689354039</c:v>
                </c:pt>
                <c:pt idx="95">
                  <c:v>371921.3018033196</c:v>
                </c:pt>
                <c:pt idx="96">
                  <c:v>247573.29570805654</c:v>
                </c:pt>
                <c:pt idx="97">
                  <c:v>247358.19224367739</c:v>
                </c:pt>
                <c:pt idx="98">
                  <c:v>247143.53889907175</c:v>
                </c:pt>
                <c:pt idx="99">
                  <c:v>246929.33473233093</c:v>
                </c:pt>
                <c:pt idx="100">
                  <c:v>246715.57880351736</c:v>
                </c:pt>
                <c:pt idx="101">
                  <c:v>246502.27017466017</c:v>
                </c:pt>
                <c:pt idx="102">
                  <c:v>246289.40790975161</c:v>
                </c:pt>
                <c:pt idx="103">
                  <c:v>246076.99107474225</c:v>
                </c:pt>
                <c:pt idx="104">
                  <c:v>245865.01873753729</c:v>
                </c:pt>
                <c:pt idx="105">
                  <c:v>245653.4899679927</c:v>
                </c:pt>
                <c:pt idx="106">
                  <c:v>245442.40383791042</c:v>
                </c:pt>
                <c:pt idx="107">
                  <c:v>245231.75942103498</c:v>
                </c:pt>
                <c:pt idx="108">
                  <c:v>141812.98370865636</c:v>
                </c:pt>
                <c:pt idx="109">
                  <c:v>141691.96615395672</c:v>
                </c:pt>
                <c:pt idx="110">
                  <c:v>141571.20183736493</c:v>
                </c:pt>
                <c:pt idx="111">
                  <c:v>141450.69022896161</c:v>
                </c:pt>
                <c:pt idx="112">
                  <c:v>141330.43079993641</c:v>
                </c:pt>
                <c:pt idx="113">
                  <c:v>141210.42302258551</c:v>
                </c:pt>
                <c:pt idx="114">
                  <c:v>141090.66637030925</c:v>
                </c:pt>
                <c:pt idx="115">
                  <c:v>140971.16031761005</c:v>
                </c:pt>
                <c:pt idx="116">
                  <c:v>140851.90434008991</c:v>
                </c:pt>
                <c:pt idx="117">
                  <c:v>140732.89791444817</c:v>
                </c:pt>
                <c:pt idx="118">
                  <c:v>140614.14051847922</c:v>
                </c:pt>
                <c:pt idx="119">
                  <c:v>140495.63163107019</c:v>
                </c:pt>
              </c:numCache>
            </c:numRef>
          </c:val>
          <c:smooth val="0"/>
          <c:extLst>
            <c:ext xmlns:c16="http://schemas.microsoft.com/office/drawing/2014/chart" uri="{C3380CC4-5D6E-409C-BE32-E72D297353CC}">
              <c16:uniqueId val="{00000000-9251-4CEE-A3AC-F43DE9D6E0A7}"/>
            </c:ext>
          </c:extLst>
        </c:ser>
        <c:ser>
          <c:idx val="1"/>
          <c:order val="1"/>
          <c:tx>
            <c:v>EBITDA</c:v>
          </c:tx>
          <c:spPr>
            <a:ln w="28575" cap="rnd">
              <a:solidFill>
                <a:schemeClr val="accent2"/>
              </a:solidFill>
              <a:round/>
            </a:ln>
            <a:effectLst/>
          </c:spPr>
          <c:marker>
            <c:symbol val="none"/>
          </c:marker>
          <c:val>
            <c:numRef>
              <c:f>'1.4 P&amp;L'!$J$85:$DY$85</c:f>
              <c:numCache>
                <c:formatCode>_-* #,##0_-;\-* #,##0_-;_-* "-"??_-;_-@_-</c:formatCode>
                <c:ptCount val="120"/>
                <c:pt idx="0">
                  <c:v>470594.27663521515</c:v>
                </c:pt>
                <c:pt idx="1">
                  <c:v>470387.64834916586</c:v>
                </c:pt>
                <c:pt idx="2">
                  <c:v>470181.45244795771</c:v>
                </c:pt>
                <c:pt idx="3">
                  <c:v>469975.68802679394</c:v>
                </c:pt>
                <c:pt idx="4">
                  <c:v>469770.35418277071</c:v>
                </c:pt>
                <c:pt idx="5">
                  <c:v>463273.72207913513</c:v>
                </c:pt>
                <c:pt idx="6">
                  <c:v>463069.24668823602</c:v>
                </c:pt>
                <c:pt idx="7">
                  <c:v>462865.19917708734</c:v>
                </c:pt>
                <c:pt idx="8">
                  <c:v>462661.57865031925</c:v>
                </c:pt>
                <c:pt idx="9">
                  <c:v>462458.38421443553</c:v>
                </c:pt>
                <c:pt idx="10">
                  <c:v>462255.61497780978</c:v>
                </c:pt>
                <c:pt idx="11">
                  <c:v>462053.27005068149</c:v>
                </c:pt>
                <c:pt idx="12">
                  <c:v>684209.62648499932</c:v>
                </c:pt>
                <c:pt idx="13">
                  <c:v>683911.85578492994</c:v>
                </c:pt>
                <c:pt idx="14">
                  <c:v>683614.70819188689</c:v>
                </c:pt>
                <c:pt idx="15">
                  <c:v>683318.18240197317</c:v>
                </c:pt>
                <c:pt idx="16">
                  <c:v>356675.0107506825</c:v>
                </c:pt>
                <c:pt idx="17">
                  <c:v>356379.724666244</c:v>
                </c:pt>
                <c:pt idx="18">
                  <c:v>356085.05648959166</c:v>
                </c:pt>
                <c:pt idx="19">
                  <c:v>355791.00492770807</c:v>
                </c:pt>
                <c:pt idx="20">
                  <c:v>355497.56869028119</c:v>
                </c:pt>
                <c:pt idx="21">
                  <c:v>355204.7464897001</c:v>
                </c:pt>
                <c:pt idx="22">
                  <c:v>354912.53704104718</c:v>
                </c:pt>
                <c:pt idx="23">
                  <c:v>354620.93906209426</c:v>
                </c:pt>
                <c:pt idx="24">
                  <c:v>510126.9497828022</c:v>
                </c:pt>
                <c:pt idx="25">
                  <c:v>509719.75072151836</c:v>
                </c:pt>
                <c:pt idx="26">
                  <c:v>509313.40375413146</c:v>
                </c:pt>
                <c:pt idx="27">
                  <c:v>508907.90709757252</c:v>
                </c:pt>
                <c:pt idx="28">
                  <c:v>508503.258972504</c:v>
                </c:pt>
                <c:pt idx="29">
                  <c:v>508099.45760331146</c:v>
                </c:pt>
                <c:pt idx="30">
                  <c:v>507696.50121809583</c:v>
                </c:pt>
                <c:pt idx="31">
                  <c:v>507294.38804866659</c:v>
                </c:pt>
                <c:pt idx="32">
                  <c:v>506893.11633053253</c:v>
                </c:pt>
                <c:pt idx="33">
                  <c:v>506492.68430289527</c:v>
                </c:pt>
                <c:pt idx="34">
                  <c:v>506093.09020864096</c:v>
                </c:pt>
                <c:pt idx="35">
                  <c:v>505694.3322943325</c:v>
                </c:pt>
                <c:pt idx="36">
                  <c:v>667320.87600149633</c:v>
                </c:pt>
                <c:pt idx="37">
                  <c:v>666805.34260073013</c:v>
                </c:pt>
                <c:pt idx="38">
                  <c:v>666290.8879914108</c:v>
                </c:pt>
                <c:pt idx="39">
                  <c:v>665777.50991608796</c:v>
                </c:pt>
                <c:pt idx="40">
                  <c:v>665265.20612203551</c:v>
                </c:pt>
                <c:pt idx="41">
                  <c:v>664753.97436124121</c:v>
                </c:pt>
                <c:pt idx="42">
                  <c:v>664243.81239039672</c:v>
                </c:pt>
                <c:pt idx="43">
                  <c:v>663734.71797088778</c:v>
                </c:pt>
                <c:pt idx="44">
                  <c:v>663226.68886878574</c:v>
                </c:pt>
                <c:pt idx="45">
                  <c:v>662719.72285483498</c:v>
                </c:pt>
                <c:pt idx="46">
                  <c:v>662213.81770444603</c:v>
                </c:pt>
                <c:pt idx="47">
                  <c:v>661708.97119768395</c:v>
                </c:pt>
                <c:pt idx="48">
                  <c:v>541183.31975645421</c:v>
                </c:pt>
                <c:pt idx="49">
                  <c:v>540773.2194875828</c:v>
                </c:pt>
                <c:pt idx="50">
                  <c:v>540363.9773835981</c:v>
                </c:pt>
                <c:pt idx="51">
                  <c:v>539955.59164872707</c:v>
                </c:pt>
                <c:pt idx="52">
                  <c:v>539548.06049095467</c:v>
                </c:pt>
                <c:pt idx="53">
                  <c:v>532343.48467384616</c:v>
                </c:pt>
                <c:pt idx="54">
                  <c:v>531937.65730921703</c:v>
                </c:pt>
                <c:pt idx="55">
                  <c:v>531532.67916810897</c:v>
                </c:pt>
                <c:pt idx="56">
                  <c:v>531128.54847345955</c:v>
                </c:pt>
                <c:pt idx="57">
                  <c:v>530725.26345192513</c:v>
                </c:pt>
                <c:pt idx="58">
                  <c:v>530322.8223338722</c:v>
                </c:pt>
                <c:pt idx="59">
                  <c:v>529921.22335337149</c:v>
                </c:pt>
                <c:pt idx="60">
                  <c:v>551154.39554260473</c:v>
                </c:pt>
                <c:pt idx="61">
                  <c:v>550740.93980073766</c:v>
                </c:pt>
                <c:pt idx="62">
                  <c:v>550328.3492453302</c:v>
                </c:pt>
                <c:pt idx="63">
                  <c:v>549916.62206591677</c:v>
                </c:pt>
                <c:pt idx="64">
                  <c:v>297327.46832547995</c:v>
                </c:pt>
                <c:pt idx="65">
                  <c:v>296917.46248180204</c:v>
                </c:pt>
                <c:pt idx="66">
                  <c:v>296508.31460541894</c:v>
                </c:pt>
                <c:pt idx="67">
                  <c:v>296100.02290097164</c:v>
                </c:pt>
                <c:pt idx="68">
                  <c:v>295692.58557685703</c:v>
                </c:pt>
                <c:pt idx="69">
                  <c:v>295286.00084522198</c:v>
                </c:pt>
                <c:pt idx="70">
                  <c:v>294880.26692195411</c:v>
                </c:pt>
                <c:pt idx="71">
                  <c:v>294475.3820266744</c:v>
                </c:pt>
                <c:pt idx="72">
                  <c:v>275175.09538995539</c:v>
                </c:pt>
                <c:pt idx="73">
                  <c:v>274800.25267354999</c:v>
                </c:pt>
                <c:pt idx="74">
                  <c:v>274426.19434301701</c:v>
                </c:pt>
                <c:pt idx="75">
                  <c:v>274052.91875697178</c:v>
                </c:pt>
                <c:pt idx="76">
                  <c:v>273680.42427746387</c:v>
                </c:pt>
                <c:pt idx="77">
                  <c:v>273308.70926997054</c:v>
                </c:pt>
                <c:pt idx="78">
                  <c:v>272937.77210338932</c:v>
                </c:pt>
                <c:pt idx="79">
                  <c:v>272567.61115003162</c:v>
                </c:pt>
                <c:pt idx="80">
                  <c:v>272198.22478561377</c:v>
                </c:pt>
                <c:pt idx="81">
                  <c:v>271829.61138925172</c:v>
                </c:pt>
                <c:pt idx="82">
                  <c:v>271461.76934345328</c:v>
                </c:pt>
                <c:pt idx="83">
                  <c:v>271094.69703411078</c:v>
                </c:pt>
                <c:pt idx="84">
                  <c:v>239435.37541215032</c:v>
                </c:pt>
                <c:pt idx="85">
                  <c:v>239112.51964487208</c:v>
                </c:pt>
                <c:pt idx="86">
                  <c:v>238790.33947696289</c:v>
                </c:pt>
                <c:pt idx="87">
                  <c:v>238468.83349468175</c:v>
                </c:pt>
                <c:pt idx="88">
                  <c:v>238148.00028724558</c:v>
                </c:pt>
                <c:pt idx="89">
                  <c:v>237827.83844682365</c:v>
                </c:pt>
                <c:pt idx="90">
                  <c:v>237508.34656853139</c:v>
                </c:pt>
                <c:pt idx="91">
                  <c:v>237189.52325042384</c:v>
                </c:pt>
                <c:pt idx="92">
                  <c:v>236871.36709348985</c:v>
                </c:pt>
                <c:pt idx="93">
                  <c:v>236553.87670164576</c:v>
                </c:pt>
                <c:pt idx="94">
                  <c:v>236237.05068172913</c:v>
                </c:pt>
                <c:pt idx="95">
                  <c:v>235920.88764349322</c:v>
                </c:pt>
                <c:pt idx="96">
                  <c:v>161075.76321825502</c:v>
                </c:pt>
                <c:pt idx="97">
                  <c:v>160865.39203009222</c:v>
                </c:pt>
                <c:pt idx="98">
                  <c:v>160655.46105906789</c:v>
                </c:pt>
                <c:pt idx="99">
                  <c:v>160445.96938399537</c:v>
                </c:pt>
                <c:pt idx="100">
                  <c:v>160236.9160856157</c:v>
                </c:pt>
                <c:pt idx="101">
                  <c:v>160028.30024659337</c:v>
                </c:pt>
                <c:pt idx="102">
                  <c:v>159820.1209515128</c:v>
                </c:pt>
                <c:pt idx="103">
                  <c:v>159612.37728687364</c:v>
                </c:pt>
                <c:pt idx="104">
                  <c:v>159405.06834108717</c:v>
                </c:pt>
                <c:pt idx="105">
                  <c:v>159198.19320447257</c:v>
                </c:pt>
                <c:pt idx="106">
                  <c:v>158991.75096925211</c:v>
                </c:pt>
                <c:pt idx="107">
                  <c:v>158785.74072954792</c:v>
                </c:pt>
                <c:pt idx="108">
                  <c:v>87431.645000030796</c:v>
                </c:pt>
                <c:pt idx="109">
                  <c:v>87313.289831534537</c:v>
                </c:pt>
                <c:pt idx="110">
                  <c:v>87195.182329907766</c:v>
                </c:pt>
                <c:pt idx="111">
                  <c:v>87077.321976889318</c:v>
                </c:pt>
                <c:pt idx="112">
                  <c:v>86959.70825530267</c:v>
                </c:pt>
                <c:pt idx="113">
                  <c:v>86842.340649053498</c:v>
                </c:pt>
                <c:pt idx="114">
                  <c:v>86725.218643127315</c:v>
                </c:pt>
                <c:pt idx="115">
                  <c:v>86608.341723587495</c:v>
                </c:pt>
                <c:pt idx="116">
                  <c:v>86491.709377572799</c:v>
                </c:pt>
                <c:pt idx="117">
                  <c:v>86375.321093295177</c:v>
                </c:pt>
                <c:pt idx="118">
                  <c:v>86259.176360037542</c:v>
                </c:pt>
                <c:pt idx="119">
                  <c:v>86143.274668151527</c:v>
                </c:pt>
              </c:numCache>
            </c:numRef>
          </c:val>
          <c:smooth val="0"/>
          <c:extLst>
            <c:ext xmlns:c16="http://schemas.microsoft.com/office/drawing/2014/chart" uri="{C3380CC4-5D6E-409C-BE32-E72D297353CC}">
              <c16:uniqueId val="{00000001-9251-4CEE-A3AC-F43DE9D6E0A7}"/>
            </c:ext>
          </c:extLst>
        </c:ser>
        <c:dLbls>
          <c:showLegendKey val="0"/>
          <c:showVal val="0"/>
          <c:showCatName val="0"/>
          <c:showSerName val="0"/>
          <c:showPercent val="0"/>
          <c:showBubbleSize val="0"/>
        </c:dLbls>
        <c:smooth val="0"/>
        <c:axId val="1764061856"/>
        <c:axId val="1764053984"/>
      </c:lineChart>
      <c:catAx>
        <c:axId val="17640618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053984"/>
        <c:crosses val="autoZero"/>
        <c:auto val="1"/>
        <c:lblAlgn val="ctr"/>
        <c:lblOffset val="100"/>
        <c:tickLblSkip val="6"/>
        <c:noMultiLvlLbl val="0"/>
      </c:catAx>
      <c:valAx>
        <c:axId val="176405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061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Bitcoin Price Forecast and </a:t>
            </a:r>
            <a:br>
              <a:rPr lang="en-US" b="1"/>
            </a:br>
            <a:r>
              <a:rPr lang="en-US" b="1"/>
              <a:t>Total</a:t>
            </a:r>
            <a:r>
              <a:rPr lang="en-US" b="1" baseline="0"/>
              <a:t> Hashpower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v>Bitcoin Price Forecast</c:v>
          </c:tx>
          <c:spPr>
            <a:ln w="28575" cap="rnd">
              <a:solidFill>
                <a:schemeClr val="accent2"/>
              </a:solidFill>
              <a:round/>
            </a:ln>
            <a:effectLst/>
          </c:spPr>
          <c:marker>
            <c:symbol val="none"/>
          </c:marker>
          <c:val>
            <c:numRef>
              <c:f>'1.4.1 Rev_BTC'!$J$83:$DY$83</c:f>
              <c:numCache>
                <c:formatCode>_-* #,##0_-;\-* #,##0_-;_-* "-"??_-;_-@_-</c:formatCode>
                <c:ptCount val="120"/>
                <c:pt idx="0" formatCode="#,##0_ ;\-#,##0\ ">
                  <c:v>58000</c:v>
                </c:pt>
                <c:pt idx="1">
                  <c:v>58580</c:v>
                </c:pt>
                <c:pt idx="2">
                  <c:v>59165.8</c:v>
                </c:pt>
                <c:pt idx="3">
                  <c:v>59757.458000000006</c:v>
                </c:pt>
                <c:pt idx="4">
                  <c:v>60355.032580000006</c:v>
                </c:pt>
                <c:pt idx="5">
                  <c:v>60958.582905800009</c:v>
                </c:pt>
                <c:pt idx="6">
                  <c:v>61568.168734858009</c:v>
                </c:pt>
                <c:pt idx="7">
                  <c:v>62183.850422206589</c:v>
                </c:pt>
                <c:pt idx="8">
                  <c:v>62805.688926428658</c:v>
                </c:pt>
                <c:pt idx="9">
                  <c:v>63433.745815692942</c:v>
                </c:pt>
                <c:pt idx="10">
                  <c:v>64068.083273849872</c:v>
                </c:pt>
                <c:pt idx="11">
                  <c:v>64708.764106588373</c:v>
                </c:pt>
                <c:pt idx="12">
                  <c:v>65355.851747654255</c:v>
                </c:pt>
                <c:pt idx="13">
                  <c:v>66009.410265130791</c:v>
                </c:pt>
                <c:pt idx="14">
                  <c:v>66669.504367782094</c:v>
                </c:pt>
                <c:pt idx="15">
                  <c:v>67336.199411459922</c:v>
                </c:pt>
                <c:pt idx="16">
                  <c:v>68009.561405574525</c:v>
                </c:pt>
                <c:pt idx="17">
                  <c:v>68689.657019630264</c:v>
                </c:pt>
                <c:pt idx="18">
                  <c:v>69376.553589826566</c:v>
                </c:pt>
                <c:pt idx="19">
                  <c:v>70070.319125724825</c:v>
                </c:pt>
                <c:pt idx="20">
                  <c:v>70771.022316982067</c:v>
                </c:pt>
                <c:pt idx="21">
                  <c:v>71478.73254015189</c:v>
                </c:pt>
                <c:pt idx="22">
                  <c:v>72193.519865553404</c:v>
                </c:pt>
                <c:pt idx="23">
                  <c:v>72915.455064208945</c:v>
                </c:pt>
                <c:pt idx="24">
                  <c:v>73644.609614851041</c:v>
                </c:pt>
                <c:pt idx="25">
                  <c:v>74381.055710999557</c:v>
                </c:pt>
                <c:pt idx="26">
                  <c:v>75124.866268109559</c:v>
                </c:pt>
                <c:pt idx="27">
                  <c:v>75876.11493079066</c:v>
                </c:pt>
                <c:pt idx="28">
                  <c:v>76634.876080098562</c:v>
                </c:pt>
                <c:pt idx="29">
                  <c:v>77401.224840899551</c:v>
                </c:pt>
                <c:pt idx="30">
                  <c:v>78175.237089308546</c:v>
                </c:pt>
                <c:pt idx="31">
                  <c:v>78956.989460201628</c:v>
                </c:pt>
                <c:pt idx="32">
                  <c:v>79746.559354803641</c:v>
                </c:pt>
                <c:pt idx="33">
                  <c:v>80544.024948351682</c:v>
                </c:pt>
                <c:pt idx="34">
                  <c:v>81349.465197835205</c:v>
                </c:pt>
                <c:pt idx="35">
                  <c:v>82162.95984981356</c:v>
                </c:pt>
                <c:pt idx="36">
                  <c:v>82984.589448311701</c:v>
                </c:pt>
                <c:pt idx="37">
                  <c:v>83814.435342794823</c:v>
                </c:pt>
                <c:pt idx="38">
                  <c:v>84652.579696222776</c:v>
                </c:pt>
                <c:pt idx="39">
                  <c:v>85499.105493185009</c:v>
                </c:pt>
                <c:pt idx="40">
                  <c:v>86354.096548116853</c:v>
                </c:pt>
                <c:pt idx="41">
                  <c:v>87217.63751359802</c:v>
                </c:pt>
                <c:pt idx="42">
                  <c:v>88089.813888734003</c:v>
                </c:pt>
                <c:pt idx="43">
                  <c:v>88970.712027621339</c:v>
                </c:pt>
                <c:pt idx="44">
                  <c:v>89860.419147897555</c:v>
                </c:pt>
                <c:pt idx="45">
                  <c:v>90759.023339376537</c:v>
                </c:pt>
                <c:pt idx="46">
                  <c:v>91666.613572770308</c:v>
                </c:pt>
                <c:pt idx="47">
                  <c:v>92583.279708498012</c:v>
                </c:pt>
                <c:pt idx="48">
                  <c:v>93509.112505582991</c:v>
                </c:pt>
                <c:pt idx="49">
                  <c:v>94444.203630638818</c:v>
                </c:pt>
                <c:pt idx="50">
                  <c:v>95388.645666945202</c:v>
                </c:pt>
                <c:pt idx="51">
                  <c:v>96342.532123614656</c:v>
                </c:pt>
                <c:pt idx="52">
                  <c:v>97305.957444850806</c:v>
                </c:pt>
                <c:pt idx="53">
                  <c:v>98279.01701929931</c:v>
                </c:pt>
                <c:pt idx="54">
                  <c:v>99261.807189492305</c:v>
                </c:pt>
                <c:pt idx="55">
                  <c:v>100254.42526138722</c:v>
                </c:pt>
                <c:pt idx="56">
                  <c:v>101256.9695140011</c:v>
                </c:pt>
                <c:pt idx="57">
                  <c:v>102269.53920914112</c:v>
                </c:pt>
                <c:pt idx="58">
                  <c:v>103292.23460123253</c:v>
                </c:pt>
                <c:pt idx="59">
                  <c:v>104325.15694724486</c:v>
                </c:pt>
                <c:pt idx="60">
                  <c:v>105368.4085167173</c:v>
                </c:pt>
                <c:pt idx="61">
                  <c:v>106422.09260188448</c:v>
                </c:pt>
                <c:pt idx="62">
                  <c:v>107486.31352790332</c:v>
                </c:pt>
                <c:pt idx="63">
                  <c:v>108561.17666318236</c:v>
                </c:pt>
                <c:pt idx="64">
                  <c:v>109646.78842981419</c:v>
                </c:pt>
                <c:pt idx="65">
                  <c:v>110743.25631411232</c:v>
                </c:pt>
                <c:pt idx="66">
                  <c:v>111850.68887725344</c:v>
                </c:pt>
                <c:pt idx="67">
                  <c:v>112969.19576602598</c:v>
                </c:pt>
                <c:pt idx="68">
                  <c:v>114098.88772368625</c:v>
                </c:pt>
                <c:pt idx="69">
                  <c:v>115239.8766009231</c:v>
                </c:pt>
                <c:pt idx="70">
                  <c:v>116392.27536693234</c:v>
                </c:pt>
                <c:pt idx="71">
                  <c:v>117556.19812060166</c:v>
                </c:pt>
                <c:pt idx="72">
                  <c:v>118731.76010180768</c:v>
                </c:pt>
                <c:pt idx="73">
                  <c:v>119919.07770282576</c:v>
                </c:pt>
                <c:pt idx="74">
                  <c:v>121118.26847985401</c:v>
                </c:pt>
                <c:pt idx="75">
                  <c:v>122329.45116465255</c:v>
                </c:pt>
                <c:pt idx="76">
                  <c:v>123552.74567629908</c:v>
                </c:pt>
                <c:pt idx="77">
                  <c:v>124788.27313306207</c:v>
                </c:pt>
                <c:pt idx="78">
                  <c:v>126036.1558643927</c:v>
                </c:pt>
                <c:pt idx="79">
                  <c:v>127296.51742303662</c:v>
                </c:pt>
                <c:pt idx="80">
                  <c:v>128569.48259726699</c:v>
                </c:pt>
                <c:pt idx="81">
                  <c:v>129855.17742323967</c:v>
                </c:pt>
                <c:pt idx="82">
                  <c:v>131153.72919747207</c:v>
                </c:pt>
                <c:pt idx="83">
                  <c:v>132465.2664894468</c:v>
                </c:pt>
                <c:pt idx="84">
                  <c:v>133789.91915434127</c:v>
                </c:pt>
                <c:pt idx="85">
                  <c:v>135127.81834588468</c:v>
                </c:pt>
                <c:pt idx="86">
                  <c:v>136479.09652934351</c:v>
                </c:pt>
                <c:pt idx="87">
                  <c:v>137843.88749463696</c:v>
                </c:pt>
                <c:pt idx="88">
                  <c:v>139222.32636958334</c:v>
                </c:pt>
                <c:pt idx="89">
                  <c:v>140614.54963327918</c:v>
                </c:pt>
                <c:pt idx="90">
                  <c:v>142020.69512961197</c:v>
                </c:pt>
                <c:pt idx="91">
                  <c:v>143440.9020809081</c:v>
                </c:pt>
                <c:pt idx="92">
                  <c:v>144875.31110171718</c:v>
                </c:pt>
                <c:pt idx="93">
                  <c:v>146324.06421273435</c:v>
                </c:pt>
                <c:pt idx="94">
                  <c:v>147787.30485486169</c:v>
                </c:pt>
                <c:pt idx="95">
                  <c:v>149265.17790341031</c:v>
                </c:pt>
                <c:pt idx="96">
                  <c:v>150757.82968244443</c:v>
                </c:pt>
                <c:pt idx="97">
                  <c:v>152265.40797926887</c:v>
                </c:pt>
                <c:pt idx="98">
                  <c:v>153788.06205906157</c:v>
                </c:pt>
                <c:pt idx="99">
                  <c:v>155325.94267965219</c:v>
                </c:pt>
                <c:pt idx="100">
                  <c:v>156879.20210644871</c:v>
                </c:pt>
                <c:pt idx="101">
                  <c:v>158447.9941275132</c:v>
                </c:pt>
                <c:pt idx="102">
                  <c:v>160032.47406878835</c:v>
                </c:pt>
                <c:pt idx="103">
                  <c:v>161632.79880947623</c:v>
                </c:pt>
                <c:pt idx="104">
                  <c:v>163249.12679757099</c:v>
                </c:pt>
                <c:pt idx="105">
                  <c:v>164881.6180655467</c:v>
                </c:pt>
                <c:pt idx="106">
                  <c:v>166530.43424620217</c:v>
                </c:pt>
                <c:pt idx="107">
                  <c:v>168195.73858866419</c:v>
                </c:pt>
                <c:pt idx="108">
                  <c:v>169877.69597455082</c:v>
                </c:pt>
                <c:pt idx="109">
                  <c:v>171576.47293429633</c:v>
                </c:pt>
                <c:pt idx="110">
                  <c:v>173292.2376636393</c:v>
                </c:pt>
                <c:pt idx="111">
                  <c:v>175025.16004027569</c:v>
                </c:pt>
                <c:pt idx="112">
                  <c:v>176775.41164067845</c:v>
                </c:pt>
                <c:pt idx="113">
                  <c:v>178543.16575708523</c:v>
                </c:pt>
                <c:pt idx="114">
                  <c:v>180328.59741465608</c:v>
                </c:pt>
                <c:pt idx="115">
                  <c:v>182131.88338880264</c:v>
                </c:pt>
                <c:pt idx="116">
                  <c:v>183953.20222269066</c:v>
                </c:pt>
                <c:pt idx="117">
                  <c:v>185792.73424491758</c:v>
                </c:pt>
                <c:pt idx="118">
                  <c:v>187650.66158736675</c:v>
                </c:pt>
                <c:pt idx="119">
                  <c:v>189527.16820324041</c:v>
                </c:pt>
              </c:numCache>
            </c:numRef>
          </c:val>
          <c:smooth val="0"/>
          <c:extLst>
            <c:ext xmlns:c16="http://schemas.microsoft.com/office/drawing/2014/chart" uri="{C3380CC4-5D6E-409C-BE32-E72D297353CC}">
              <c16:uniqueId val="{00000001-3983-4F0F-8077-EF1F5E4C424B}"/>
            </c:ext>
          </c:extLst>
        </c:ser>
        <c:dLbls>
          <c:showLegendKey val="0"/>
          <c:showVal val="0"/>
          <c:showCatName val="0"/>
          <c:showSerName val="0"/>
          <c:showPercent val="0"/>
          <c:showBubbleSize val="0"/>
        </c:dLbls>
        <c:marker val="1"/>
        <c:smooth val="0"/>
        <c:axId val="897023712"/>
        <c:axId val="897024696"/>
      </c:lineChart>
      <c:lineChart>
        <c:grouping val="standard"/>
        <c:varyColors val="0"/>
        <c:ser>
          <c:idx val="0"/>
          <c:order val="0"/>
          <c:tx>
            <c:v>Total Hashpower in the Network</c:v>
          </c:tx>
          <c:spPr>
            <a:ln w="28575" cap="rnd">
              <a:solidFill>
                <a:schemeClr val="accent1"/>
              </a:solidFill>
              <a:round/>
            </a:ln>
            <a:effectLst/>
          </c:spPr>
          <c:marker>
            <c:symbol val="none"/>
          </c:marker>
          <c:val>
            <c:numRef>
              <c:f>'1.4.1 Rev_BTC'!$J$70:$DY$70</c:f>
              <c:numCache>
                <c:formatCode>_-* #,##0_-;\-* #,##0_-;_-* "-"??_-;_-@_-</c:formatCode>
                <c:ptCount val="120"/>
                <c:pt idx="0" formatCode="#,##0_ ;\-#,##0\ ">
                  <c:v>160000</c:v>
                </c:pt>
                <c:pt idx="1">
                  <c:v>161600</c:v>
                </c:pt>
                <c:pt idx="2">
                  <c:v>163216</c:v>
                </c:pt>
                <c:pt idx="3">
                  <c:v>164848.16</c:v>
                </c:pt>
                <c:pt idx="4">
                  <c:v>166496.6416</c:v>
                </c:pt>
                <c:pt idx="5">
                  <c:v>168161.60801600001</c:v>
                </c:pt>
                <c:pt idx="6">
                  <c:v>169843.22409616</c:v>
                </c:pt>
                <c:pt idx="7">
                  <c:v>171541.65633712162</c:v>
                </c:pt>
                <c:pt idx="8">
                  <c:v>173257.07290049284</c:v>
                </c:pt>
                <c:pt idx="9">
                  <c:v>174989.64362949776</c:v>
                </c:pt>
                <c:pt idx="10">
                  <c:v>176739.54006579274</c:v>
                </c:pt>
                <c:pt idx="11">
                  <c:v>178506.93546645067</c:v>
                </c:pt>
                <c:pt idx="12">
                  <c:v>180292.00482111517</c:v>
                </c:pt>
                <c:pt idx="13">
                  <c:v>182094.92486932632</c:v>
                </c:pt>
                <c:pt idx="14">
                  <c:v>183915.87411801959</c:v>
                </c:pt>
                <c:pt idx="15">
                  <c:v>185755.0328591998</c:v>
                </c:pt>
                <c:pt idx="16">
                  <c:v>187612.58318779181</c:v>
                </c:pt>
                <c:pt idx="17">
                  <c:v>189488.70901966974</c:v>
                </c:pt>
                <c:pt idx="18">
                  <c:v>191383.59610986643</c:v>
                </c:pt>
                <c:pt idx="19">
                  <c:v>193297.43207096509</c:v>
                </c:pt>
                <c:pt idx="20">
                  <c:v>195230.40639167474</c:v>
                </c:pt>
                <c:pt idx="21">
                  <c:v>197182.7104555915</c:v>
                </c:pt>
                <c:pt idx="22">
                  <c:v>199154.53756014741</c:v>
                </c:pt>
                <c:pt idx="23">
                  <c:v>201146.08293574888</c:v>
                </c:pt>
                <c:pt idx="24">
                  <c:v>203157.54376510638</c:v>
                </c:pt>
                <c:pt idx="25">
                  <c:v>205189.11920275746</c:v>
                </c:pt>
                <c:pt idx="26">
                  <c:v>207241.01039478503</c:v>
                </c:pt>
                <c:pt idx="27">
                  <c:v>209313.42049873288</c:v>
                </c:pt>
                <c:pt idx="28">
                  <c:v>211406.5547037202</c:v>
                </c:pt>
                <c:pt idx="29">
                  <c:v>213520.62025075741</c:v>
                </c:pt>
                <c:pt idx="30">
                  <c:v>215655.82645326498</c:v>
                </c:pt>
                <c:pt idx="31">
                  <c:v>217812.38471779763</c:v>
                </c:pt>
                <c:pt idx="32">
                  <c:v>219990.50856497561</c:v>
                </c:pt>
                <c:pt idx="33">
                  <c:v>222190.41365062536</c:v>
                </c:pt>
                <c:pt idx="34">
                  <c:v>224412.31778713161</c:v>
                </c:pt>
                <c:pt idx="35">
                  <c:v>226656.44096500293</c:v>
                </c:pt>
                <c:pt idx="36">
                  <c:v>228923.00537465294</c:v>
                </c:pt>
                <c:pt idx="37">
                  <c:v>231212.23542839946</c:v>
                </c:pt>
                <c:pt idx="38">
                  <c:v>233524.35778268345</c:v>
                </c:pt>
                <c:pt idx="39">
                  <c:v>235859.60136051028</c:v>
                </c:pt>
                <c:pt idx="40">
                  <c:v>238218.19737411538</c:v>
                </c:pt>
                <c:pt idx="41">
                  <c:v>240600.37934785653</c:v>
                </c:pt>
                <c:pt idx="42">
                  <c:v>243006.3831413351</c:v>
                </c:pt>
                <c:pt idx="43">
                  <c:v>245436.44697274844</c:v>
                </c:pt>
                <c:pt idx="44">
                  <c:v>247890.81144247591</c:v>
                </c:pt>
                <c:pt idx="45">
                  <c:v>250369.71955690067</c:v>
                </c:pt>
                <c:pt idx="46">
                  <c:v>252873.41675246967</c:v>
                </c:pt>
                <c:pt idx="47">
                  <c:v>255402.15091999437</c:v>
                </c:pt>
                <c:pt idx="48">
                  <c:v>257956.17242919432</c:v>
                </c:pt>
                <c:pt idx="49">
                  <c:v>260535.73415348626</c:v>
                </c:pt>
                <c:pt idx="50">
                  <c:v>263141.09149502113</c:v>
                </c:pt>
                <c:pt idx="51">
                  <c:v>265772.50240997132</c:v>
                </c:pt>
                <c:pt idx="52">
                  <c:v>268430.22743407101</c:v>
                </c:pt>
                <c:pt idx="53">
                  <c:v>271114.52970841172</c:v>
                </c:pt>
                <c:pt idx="54">
                  <c:v>273825.67500549584</c:v>
                </c:pt>
                <c:pt idx="55">
                  <c:v>276563.93175555079</c:v>
                </c:pt>
                <c:pt idx="56">
                  <c:v>279329.57107310632</c:v>
                </c:pt>
                <c:pt idx="57">
                  <c:v>282122.86678383738</c:v>
                </c:pt>
                <c:pt idx="58">
                  <c:v>284944.09545167576</c:v>
                </c:pt>
                <c:pt idx="59">
                  <c:v>287793.53640619252</c:v>
                </c:pt>
                <c:pt idx="60">
                  <c:v>290671.47177025443</c:v>
                </c:pt>
                <c:pt idx="61">
                  <c:v>293578.18648795696</c:v>
                </c:pt>
                <c:pt idx="62">
                  <c:v>296513.96835283656</c:v>
                </c:pt>
                <c:pt idx="63">
                  <c:v>299479.10803636495</c:v>
                </c:pt>
                <c:pt idx="64">
                  <c:v>302473.89911672863</c:v>
                </c:pt>
                <c:pt idx="65">
                  <c:v>305498.63810789591</c:v>
                </c:pt>
                <c:pt idx="66">
                  <c:v>308553.62448897486</c:v>
                </c:pt>
                <c:pt idx="67">
                  <c:v>311639.16073386464</c:v>
                </c:pt>
                <c:pt idx="68">
                  <c:v>314755.55234120326</c:v>
                </c:pt>
                <c:pt idx="69">
                  <c:v>317903.10786461527</c:v>
                </c:pt>
                <c:pt idx="70">
                  <c:v>321082.13894326141</c:v>
                </c:pt>
                <c:pt idx="71">
                  <c:v>324292.960332694</c:v>
                </c:pt>
                <c:pt idx="72">
                  <c:v>327535.88993602095</c:v>
                </c:pt>
                <c:pt idx="73">
                  <c:v>330811.24883538118</c:v>
                </c:pt>
                <c:pt idx="74">
                  <c:v>334119.36132373498</c:v>
                </c:pt>
                <c:pt idx="75">
                  <c:v>337460.55493697233</c:v>
                </c:pt>
                <c:pt idx="76">
                  <c:v>340835.16048634204</c:v>
                </c:pt>
                <c:pt idx="77">
                  <c:v>344243.51209120546</c:v>
                </c:pt>
                <c:pt idx="78">
                  <c:v>347685.94721211749</c:v>
                </c:pt>
                <c:pt idx="79">
                  <c:v>351162.80668423866</c:v>
                </c:pt>
                <c:pt idx="80">
                  <c:v>354674.43475108105</c:v>
                </c:pt>
                <c:pt idx="81">
                  <c:v>358221.17909859185</c:v>
                </c:pt>
                <c:pt idx="82">
                  <c:v>361803.39088957774</c:v>
                </c:pt>
                <c:pt idx="83">
                  <c:v>365421.42479847354</c:v>
                </c:pt>
                <c:pt idx="84">
                  <c:v>369075.63904645829</c:v>
                </c:pt>
                <c:pt idx="85">
                  <c:v>372766.3954369229</c:v>
                </c:pt>
                <c:pt idx="86">
                  <c:v>376494.05939129216</c:v>
                </c:pt>
                <c:pt idx="87">
                  <c:v>380258.99998520507</c:v>
                </c:pt>
                <c:pt idx="88">
                  <c:v>384061.58998505713</c:v>
                </c:pt>
                <c:pt idx="89">
                  <c:v>387902.20588490769</c:v>
                </c:pt>
                <c:pt idx="90">
                  <c:v>391781.22794375679</c:v>
                </c:pt>
                <c:pt idx="91">
                  <c:v>395699.04022319434</c:v>
                </c:pt>
                <c:pt idx="92">
                  <c:v>399656.03062542627</c:v>
                </c:pt>
                <c:pt idx="93">
                  <c:v>403652.59093168052</c:v>
                </c:pt>
                <c:pt idx="94">
                  <c:v>407689.1168409973</c:v>
                </c:pt>
                <c:pt idx="95">
                  <c:v>411766.00800940726</c:v>
                </c:pt>
                <c:pt idx="96">
                  <c:v>415883.66808950133</c:v>
                </c:pt>
                <c:pt idx="97">
                  <c:v>420042.50477039634</c:v>
                </c:pt>
                <c:pt idx="98">
                  <c:v>424242.9298181003</c:v>
                </c:pt>
                <c:pt idx="99">
                  <c:v>428485.35911628132</c:v>
                </c:pt>
                <c:pt idx="100">
                  <c:v>432770.21270744415</c:v>
                </c:pt>
                <c:pt idx="101">
                  <c:v>437097.91483451863</c:v>
                </c:pt>
                <c:pt idx="102">
                  <c:v>441468.89398286381</c:v>
                </c:pt>
                <c:pt idx="103">
                  <c:v>445883.58292269247</c:v>
                </c:pt>
                <c:pt idx="104">
                  <c:v>450342.41875191941</c:v>
                </c:pt>
                <c:pt idx="105">
                  <c:v>454845.84293943859</c:v>
                </c:pt>
                <c:pt idx="106">
                  <c:v>459394.301368833</c:v>
                </c:pt>
                <c:pt idx="107">
                  <c:v>463988.24438252131</c:v>
                </c:pt>
                <c:pt idx="108">
                  <c:v>468628.1268263465</c:v>
                </c:pt>
                <c:pt idx="109">
                  <c:v>473314.40809460997</c:v>
                </c:pt>
                <c:pt idx="110">
                  <c:v>478047.55217555608</c:v>
                </c:pt>
                <c:pt idx="111">
                  <c:v>482828.02769731166</c:v>
                </c:pt>
                <c:pt idx="112">
                  <c:v>487656.30797428481</c:v>
                </c:pt>
                <c:pt idx="113">
                  <c:v>492532.87105402764</c:v>
                </c:pt>
                <c:pt idx="114">
                  <c:v>497458.19976456789</c:v>
                </c:pt>
                <c:pt idx="115">
                  <c:v>502432.78176221356</c:v>
                </c:pt>
                <c:pt idx="116">
                  <c:v>507457.10957983573</c:v>
                </c:pt>
                <c:pt idx="117">
                  <c:v>512531.68067563407</c:v>
                </c:pt>
                <c:pt idx="118">
                  <c:v>517656.99748239043</c:v>
                </c:pt>
                <c:pt idx="119">
                  <c:v>522833.56745721435</c:v>
                </c:pt>
              </c:numCache>
            </c:numRef>
          </c:val>
          <c:smooth val="0"/>
          <c:extLst>
            <c:ext xmlns:c16="http://schemas.microsoft.com/office/drawing/2014/chart" uri="{C3380CC4-5D6E-409C-BE32-E72D297353CC}">
              <c16:uniqueId val="{00000000-3983-4F0F-8077-EF1F5E4C424B}"/>
            </c:ext>
          </c:extLst>
        </c:ser>
        <c:dLbls>
          <c:showLegendKey val="0"/>
          <c:showVal val="0"/>
          <c:showCatName val="0"/>
          <c:showSerName val="0"/>
          <c:showPercent val="0"/>
          <c:showBubbleSize val="0"/>
        </c:dLbls>
        <c:marker val="1"/>
        <c:smooth val="0"/>
        <c:axId val="855633536"/>
        <c:axId val="855637472"/>
      </c:lineChart>
      <c:catAx>
        <c:axId val="897023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024696"/>
        <c:crosses val="autoZero"/>
        <c:auto val="1"/>
        <c:lblAlgn val="ctr"/>
        <c:lblOffset val="100"/>
        <c:tickLblSkip val="6"/>
        <c:noMultiLvlLbl val="0"/>
      </c:catAx>
      <c:valAx>
        <c:axId val="897024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023712"/>
        <c:crosses val="autoZero"/>
        <c:crossBetween val="between"/>
      </c:valAx>
      <c:valAx>
        <c:axId val="85563747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33536"/>
        <c:crosses val="max"/>
        <c:crossBetween val="between"/>
      </c:valAx>
      <c:catAx>
        <c:axId val="855633536"/>
        <c:scaling>
          <c:orientation val="minMax"/>
        </c:scaling>
        <c:delete val="1"/>
        <c:axPos val="b"/>
        <c:majorTickMark val="out"/>
        <c:minorTickMark val="none"/>
        <c:tickLblPos val="nextTo"/>
        <c:crossAx val="8556374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Net Increase in Cash (EUR)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'1.4 P&amp;L'!$D$125:$H$125</c:f>
              <c:strCache>
                <c:ptCount val="5"/>
                <c:pt idx="0">
                  <c:v>Net Increase in Cash</c:v>
                </c:pt>
                <c:pt idx="4">
                  <c:v>EUR</c:v>
                </c:pt>
              </c:strCache>
            </c:strRef>
          </c:tx>
          <c:spPr>
            <a:ln w="28575" cap="rnd">
              <a:solidFill>
                <a:schemeClr val="accent1"/>
              </a:solidFill>
              <a:round/>
            </a:ln>
            <a:effectLst/>
          </c:spPr>
          <c:marker>
            <c:symbol val="none"/>
          </c:marker>
          <c:val>
            <c:numRef>
              <c:f>'1.4 P&amp;L'!$I$125:$DY$125</c:f>
              <c:numCache>
                <c:formatCode>_-* #,##0_-;\-* #,##0_-;_-* "-"??_-;_-@_-</c:formatCode>
                <c:ptCount val="121"/>
                <c:pt idx="1">
                  <c:v>141178.28299056366</c:v>
                </c:pt>
                <c:pt idx="2">
                  <c:v>141116.29450474976</c:v>
                </c:pt>
                <c:pt idx="3">
                  <c:v>141054.43573438731</c:v>
                </c:pt>
                <c:pt idx="4">
                  <c:v>140992.70640803821</c:v>
                </c:pt>
                <c:pt idx="5">
                  <c:v>140931.10625483125</c:v>
                </c:pt>
                <c:pt idx="6">
                  <c:v>138982.11662374059</c:v>
                </c:pt>
                <c:pt idx="7">
                  <c:v>138920.77400647081</c:v>
                </c:pt>
                <c:pt idx="8">
                  <c:v>138859.55975312623</c:v>
                </c:pt>
                <c:pt idx="9">
                  <c:v>138798.4735950958</c:v>
                </c:pt>
                <c:pt idx="10">
                  <c:v>138737.51526433066</c:v>
                </c:pt>
                <c:pt idx="11">
                  <c:v>138676.68449334294</c:v>
                </c:pt>
                <c:pt idx="12">
                  <c:v>138615.98101520445</c:v>
                </c:pt>
                <c:pt idx="13">
                  <c:v>-1471601.0426983824</c:v>
                </c:pt>
                <c:pt idx="14">
                  <c:v>205173.55673547904</c:v>
                </c:pt>
                <c:pt idx="15">
                  <c:v>205084.41245756613</c:v>
                </c:pt>
                <c:pt idx="16">
                  <c:v>204995.45472059201</c:v>
                </c:pt>
                <c:pt idx="17">
                  <c:v>107002.50322520477</c:v>
                </c:pt>
                <c:pt idx="18">
                  <c:v>106913.91739987323</c:v>
                </c:pt>
                <c:pt idx="19">
                  <c:v>106825.51694687753</c:v>
                </c:pt>
                <c:pt idx="20">
                  <c:v>106737.30147831244</c:v>
                </c:pt>
                <c:pt idx="21">
                  <c:v>106649.27060708439</c:v>
                </c:pt>
                <c:pt idx="22">
                  <c:v>106561.42394691004</c:v>
                </c:pt>
                <c:pt idx="23">
                  <c:v>106473.76111231418</c:v>
                </c:pt>
                <c:pt idx="24">
                  <c:v>106386.28171862831</c:v>
                </c:pt>
                <c:pt idx="25">
                  <c:v>-1798320.8688680478</c:v>
                </c:pt>
                <c:pt idx="26">
                  <c:v>152915.92521645554</c:v>
                </c:pt>
                <c:pt idx="27">
                  <c:v>152794.02112623944</c:v>
                </c:pt>
                <c:pt idx="28">
                  <c:v>152672.37212927174</c:v>
                </c:pt>
                <c:pt idx="29">
                  <c:v>152550.97769175121</c:v>
                </c:pt>
                <c:pt idx="30">
                  <c:v>152429.83728099347</c:v>
                </c:pt>
                <c:pt idx="31">
                  <c:v>152308.95036542875</c:v>
                </c:pt>
                <c:pt idx="32">
                  <c:v>152188.31641460001</c:v>
                </c:pt>
                <c:pt idx="33">
                  <c:v>152067.93489915977</c:v>
                </c:pt>
                <c:pt idx="34">
                  <c:v>151947.80529086856</c:v>
                </c:pt>
                <c:pt idx="35">
                  <c:v>151827.92706259229</c:v>
                </c:pt>
                <c:pt idx="36">
                  <c:v>151708.29968829977</c:v>
                </c:pt>
                <c:pt idx="37">
                  <c:v>-1628254.1893000524</c:v>
                </c:pt>
                <c:pt idx="38">
                  <c:v>200041.60278021905</c:v>
                </c:pt>
                <c:pt idx="39">
                  <c:v>199887.26639742329</c:v>
                </c:pt>
                <c:pt idx="40">
                  <c:v>199733.25297482644</c:v>
                </c:pt>
                <c:pt idx="41">
                  <c:v>199579.56183661066</c:v>
                </c:pt>
                <c:pt idx="42">
                  <c:v>199426.19230837241</c:v>
                </c:pt>
                <c:pt idx="43">
                  <c:v>199273.14371711906</c:v>
                </c:pt>
                <c:pt idx="44">
                  <c:v>199120.41539126635</c:v>
                </c:pt>
                <c:pt idx="45">
                  <c:v>198968.00666063576</c:v>
                </c:pt>
                <c:pt idx="46">
                  <c:v>198815.91685645055</c:v>
                </c:pt>
                <c:pt idx="47">
                  <c:v>198664.14531133382</c:v>
                </c:pt>
                <c:pt idx="48">
                  <c:v>198512.69135930523</c:v>
                </c:pt>
                <c:pt idx="49">
                  <c:v>-2235545.2540127346</c:v>
                </c:pt>
                <c:pt idx="50">
                  <c:v>156556.32580464863</c:v>
                </c:pt>
                <c:pt idx="51">
                  <c:v>156439.69180501299</c:v>
                </c:pt>
                <c:pt idx="52">
                  <c:v>156323.30187057477</c:v>
                </c:pt>
                <c:pt idx="53">
                  <c:v>156207.15549060958</c:v>
                </c:pt>
                <c:pt idx="54">
                  <c:v>154153.85138273367</c:v>
                </c:pt>
                <c:pt idx="55">
                  <c:v>154038.1905838144</c:v>
                </c:pt>
                <c:pt idx="56">
                  <c:v>153922.77181359858</c:v>
                </c:pt>
                <c:pt idx="57">
                  <c:v>153807.5945656235</c:v>
                </c:pt>
                <c:pt idx="58">
                  <c:v>153692.65833448619</c:v>
                </c:pt>
                <c:pt idx="59">
                  <c:v>153577.96261584107</c:v>
                </c:pt>
                <c:pt idx="60">
                  <c:v>153463.5069063984</c:v>
                </c:pt>
                <c:pt idx="61">
                  <c:v>-1699285.1893691791</c:v>
                </c:pt>
                <c:pt idx="62">
                  <c:v>159453.19129900716</c:v>
                </c:pt>
                <c:pt idx="63">
                  <c:v>159335.602990716</c:v>
                </c:pt>
                <c:pt idx="64">
                  <c:v>159218.26074458321</c:v>
                </c:pt>
                <c:pt idx="65">
                  <c:v>87230.351928558666</c:v>
                </c:pt>
                <c:pt idx="66">
                  <c:v>87113.500263110473</c:v>
                </c:pt>
                <c:pt idx="67">
                  <c:v>86996.893118341279</c:v>
                </c:pt>
                <c:pt idx="68">
                  <c:v>86880.529982573818</c:v>
                </c:pt>
                <c:pt idx="69">
                  <c:v>86764.410345201148</c:v>
                </c:pt>
                <c:pt idx="70">
                  <c:v>86648.533696685161</c:v>
                </c:pt>
                <c:pt idx="71">
                  <c:v>86532.899528553797</c:v>
                </c:pt>
                <c:pt idx="72">
                  <c:v>86417.507333399088</c:v>
                </c:pt>
                <c:pt idx="73">
                  <c:v>-1251438.9215431721</c:v>
                </c:pt>
                <c:pt idx="74">
                  <c:v>80616.955698821141</c:v>
                </c:pt>
                <c:pt idx="75">
                  <c:v>80510.34907461924</c:v>
                </c:pt>
                <c:pt idx="76">
                  <c:v>80403.965532596339</c:v>
                </c:pt>
                <c:pt idx="77">
                  <c:v>80297.804605936602</c:v>
                </c:pt>
                <c:pt idx="78">
                  <c:v>80191.865828801005</c:v>
                </c:pt>
                <c:pt idx="79">
                  <c:v>80086.148736325325</c:v>
                </c:pt>
                <c:pt idx="80">
                  <c:v>79980.652864618402</c:v>
                </c:pt>
                <c:pt idx="81">
                  <c:v>79875.377750759304</c:v>
                </c:pt>
                <c:pt idx="82">
                  <c:v>79770.322932796116</c:v>
                </c:pt>
                <c:pt idx="83">
                  <c:v>79665.487949743576</c:v>
                </c:pt>
                <c:pt idx="84">
                  <c:v>79560.872341580951</c:v>
                </c:pt>
                <c:pt idx="85">
                  <c:v>-891415.908791163</c:v>
                </c:pt>
                <c:pt idx="86">
                  <c:v>70175.666504757304</c:v>
                </c:pt>
                <c:pt idx="87">
                  <c:v>70083.845156903204</c:v>
                </c:pt>
                <c:pt idx="88">
                  <c:v>69992.215951953054</c:v>
                </c:pt>
                <c:pt idx="89">
                  <c:v>69900.77848783377</c:v>
                </c:pt>
                <c:pt idx="90">
                  <c:v>69809.532363313512</c:v>
                </c:pt>
                <c:pt idx="91">
                  <c:v>69718.477178000205</c:v>
                </c:pt>
                <c:pt idx="92">
                  <c:v>69627.612532339554</c:v>
                </c:pt>
                <c:pt idx="93">
                  <c:v>69536.93802761336</c:v>
                </c:pt>
                <c:pt idx="94">
                  <c:v>69446.453265937802</c:v>
                </c:pt>
                <c:pt idx="95">
                  <c:v>69356.157850261574</c:v>
                </c:pt>
                <c:pt idx="96">
                  <c:v>69266.051384364313</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val>
          <c:smooth val="0"/>
          <c:extLst>
            <c:ext xmlns:c16="http://schemas.microsoft.com/office/drawing/2014/chart" uri="{C3380CC4-5D6E-409C-BE32-E72D297353CC}">
              <c16:uniqueId val="{00000000-93E4-4827-9B80-CAA100E3DA1D}"/>
            </c:ext>
          </c:extLst>
        </c:ser>
        <c:dLbls>
          <c:showLegendKey val="0"/>
          <c:showVal val="0"/>
          <c:showCatName val="0"/>
          <c:showSerName val="0"/>
          <c:showPercent val="0"/>
          <c:showBubbleSize val="0"/>
        </c:dLbls>
        <c:smooth val="0"/>
        <c:axId val="892568400"/>
        <c:axId val="892563480"/>
      </c:lineChart>
      <c:catAx>
        <c:axId val="8925684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563480"/>
        <c:crosses val="autoZero"/>
        <c:auto val="1"/>
        <c:lblAlgn val="ctr"/>
        <c:lblOffset val="100"/>
        <c:tickLblSkip val="6"/>
        <c:noMultiLvlLbl val="0"/>
      </c:catAx>
      <c:valAx>
        <c:axId val="892563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56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Net Income/Loss (EUR)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'1.4 P&amp;L'!$C$92:$H$92</c:f>
              <c:strCache>
                <c:ptCount val="6"/>
                <c:pt idx="0">
                  <c:v>Net Income/Loss</c:v>
                </c:pt>
                <c:pt idx="5">
                  <c:v>EUR</c:v>
                </c:pt>
              </c:strCache>
            </c:strRef>
          </c:tx>
          <c:spPr>
            <a:ln w="28575" cap="rnd">
              <a:solidFill>
                <a:srgbClr val="7030A0"/>
              </a:solidFill>
              <a:round/>
            </a:ln>
            <a:effectLst/>
          </c:spPr>
          <c:marker>
            <c:symbol val="none"/>
          </c:marker>
          <c:val>
            <c:numRef>
              <c:f>'1.4 P&amp;L'!$I$92:$DY$92</c:f>
              <c:numCache>
                <c:formatCode>_-* #,##0_-;\-* #,##0_-;_-* "-"??_-;_-@_-</c:formatCode>
                <c:ptCount val="121"/>
                <c:pt idx="1">
                  <c:v>385905.06385396514</c:v>
                </c:pt>
                <c:pt idx="2">
                  <c:v>385698.43556791585</c:v>
                </c:pt>
                <c:pt idx="3">
                  <c:v>385492.2396667077</c:v>
                </c:pt>
                <c:pt idx="4">
                  <c:v>385286.47524554393</c:v>
                </c:pt>
                <c:pt idx="5">
                  <c:v>385081.1414015207</c:v>
                </c:pt>
                <c:pt idx="6">
                  <c:v>378584.50929788512</c:v>
                </c:pt>
                <c:pt idx="7">
                  <c:v>378380.03390698601</c:v>
                </c:pt>
                <c:pt idx="8">
                  <c:v>378175.98639583733</c:v>
                </c:pt>
                <c:pt idx="9">
                  <c:v>377972.36586906924</c:v>
                </c:pt>
                <c:pt idx="10">
                  <c:v>377769.17143318552</c:v>
                </c:pt>
                <c:pt idx="11">
                  <c:v>377566.40219655976</c:v>
                </c:pt>
                <c:pt idx="12">
                  <c:v>377364.05726943148</c:v>
                </c:pt>
                <c:pt idx="13">
                  <c:v>564850.93150062428</c:v>
                </c:pt>
                <c:pt idx="14">
                  <c:v>564553.16080055491</c:v>
                </c:pt>
                <c:pt idx="15">
                  <c:v>564256.01320751186</c:v>
                </c:pt>
                <c:pt idx="16">
                  <c:v>563959.48741759814</c:v>
                </c:pt>
                <c:pt idx="17">
                  <c:v>237316.3157663075</c:v>
                </c:pt>
                <c:pt idx="18">
                  <c:v>237021.029681869</c:v>
                </c:pt>
                <c:pt idx="19">
                  <c:v>236726.36150521666</c:v>
                </c:pt>
                <c:pt idx="20">
                  <c:v>236432.30994333306</c:v>
                </c:pt>
                <c:pt idx="21">
                  <c:v>236138.87370590618</c:v>
                </c:pt>
                <c:pt idx="22">
                  <c:v>235846.0515053251</c:v>
                </c:pt>
                <c:pt idx="23">
                  <c:v>235553.84205667218</c:v>
                </c:pt>
                <c:pt idx="24">
                  <c:v>235262.24407771925</c:v>
                </c:pt>
                <c:pt idx="25">
                  <c:v>350377.47568384383</c:v>
                </c:pt>
                <c:pt idx="26">
                  <c:v>349970.27662255999</c:v>
                </c:pt>
                <c:pt idx="27">
                  <c:v>349563.92965517309</c:v>
                </c:pt>
                <c:pt idx="28">
                  <c:v>349158.43299861415</c:v>
                </c:pt>
                <c:pt idx="29">
                  <c:v>348753.78487354564</c:v>
                </c:pt>
                <c:pt idx="30">
                  <c:v>348349.98350435309</c:v>
                </c:pt>
                <c:pt idx="31">
                  <c:v>347947.02711913746</c:v>
                </c:pt>
                <c:pt idx="32">
                  <c:v>347544.91394970822</c:v>
                </c:pt>
                <c:pt idx="33">
                  <c:v>347143.64223157417</c:v>
                </c:pt>
                <c:pt idx="34">
                  <c:v>346743.21020393691</c:v>
                </c:pt>
                <c:pt idx="35">
                  <c:v>346343.6161096826</c:v>
                </c:pt>
                <c:pt idx="36">
                  <c:v>345944.85819537414</c:v>
                </c:pt>
                <c:pt idx="37">
                  <c:v>469765.28218899632</c:v>
                </c:pt>
                <c:pt idx="38">
                  <c:v>469249.74878823012</c:v>
                </c:pt>
                <c:pt idx="39">
                  <c:v>468735.29417891079</c:v>
                </c:pt>
                <c:pt idx="40">
                  <c:v>468221.91610358795</c:v>
                </c:pt>
                <c:pt idx="41">
                  <c:v>467709.6123095355</c:v>
                </c:pt>
                <c:pt idx="42">
                  <c:v>467198.3805487412</c:v>
                </c:pt>
                <c:pt idx="43">
                  <c:v>466688.21857789671</c:v>
                </c:pt>
                <c:pt idx="44">
                  <c:v>466179.12415838777</c:v>
                </c:pt>
                <c:pt idx="45">
                  <c:v>465671.09505628573</c:v>
                </c:pt>
                <c:pt idx="46">
                  <c:v>465164.12904233497</c:v>
                </c:pt>
                <c:pt idx="47">
                  <c:v>464658.22389194602</c:v>
                </c:pt>
                <c:pt idx="48">
                  <c:v>464153.37738518394</c:v>
                </c:pt>
                <c:pt idx="49">
                  <c:v>359846.79789175652</c:v>
                </c:pt>
                <c:pt idx="50">
                  <c:v>359457.2026363287</c:v>
                </c:pt>
                <c:pt idx="51">
                  <c:v>359068.42263754323</c:v>
                </c:pt>
                <c:pt idx="52">
                  <c:v>358680.45618941577</c:v>
                </c:pt>
                <c:pt idx="53">
                  <c:v>358293.30158953194</c:v>
                </c:pt>
                <c:pt idx="54">
                  <c:v>351448.95456327888</c:v>
                </c:pt>
                <c:pt idx="55">
                  <c:v>351063.41856688121</c:v>
                </c:pt>
                <c:pt idx="56">
                  <c:v>350678.68933282857</c:v>
                </c:pt>
                <c:pt idx="57">
                  <c:v>350294.76517291158</c:v>
                </c:pt>
                <c:pt idx="58">
                  <c:v>349911.64440245391</c:v>
                </c:pt>
                <c:pt idx="59">
                  <c:v>349529.32534030359</c:v>
                </c:pt>
                <c:pt idx="60">
                  <c:v>349147.80630882795</c:v>
                </c:pt>
                <c:pt idx="61">
                  <c:v>365768.5235650058</c:v>
                </c:pt>
                <c:pt idx="62">
                  <c:v>365375.74061023205</c:v>
                </c:pt>
                <c:pt idx="63">
                  <c:v>364983.77958259499</c:v>
                </c:pt>
                <c:pt idx="64">
                  <c:v>364592.63876215223</c:v>
                </c:pt>
                <c:pt idx="65">
                  <c:v>124632.9427087372</c:v>
                </c:pt>
                <c:pt idx="66">
                  <c:v>124243.4371572432</c:v>
                </c:pt>
                <c:pt idx="67">
                  <c:v>123854.74667467925</c:v>
                </c:pt>
                <c:pt idx="68">
                  <c:v>123466.86955545432</c:v>
                </c:pt>
                <c:pt idx="69">
                  <c:v>123079.80409754544</c:v>
                </c:pt>
                <c:pt idx="70">
                  <c:v>122693.54860249214</c:v>
                </c:pt>
                <c:pt idx="71">
                  <c:v>122308.10137538766</c:v>
                </c:pt>
                <c:pt idx="72">
                  <c:v>121923.46072487194</c:v>
                </c:pt>
                <c:pt idx="73">
                  <c:v>115820.37378603056</c:v>
                </c:pt>
                <c:pt idx="74">
                  <c:v>115464.27320544542</c:v>
                </c:pt>
                <c:pt idx="75">
                  <c:v>115108.91779143909</c:v>
                </c:pt>
                <c:pt idx="76">
                  <c:v>114754.30598469613</c:v>
                </c:pt>
                <c:pt idx="77">
                  <c:v>114400.43622916361</c:v>
                </c:pt>
                <c:pt idx="78">
                  <c:v>114047.30697204494</c:v>
                </c:pt>
                <c:pt idx="79">
                  <c:v>113694.91666379278</c:v>
                </c:pt>
                <c:pt idx="80">
                  <c:v>113343.26375810297</c:v>
                </c:pt>
                <c:pt idx="81">
                  <c:v>112992.34671190602</c:v>
                </c:pt>
                <c:pt idx="82">
                  <c:v>112642.16398536207</c:v>
                </c:pt>
                <c:pt idx="83">
                  <c:v>112292.71404185356</c:v>
                </c:pt>
                <c:pt idx="84">
                  <c:v>111943.99534797817</c:v>
                </c:pt>
                <c:pt idx="85">
                  <c:v>98985.707596855311</c:v>
                </c:pt>
                <c:pt idx="86">
                  <c:v>98678.994617940989</c:v>
                </c:pt>
                <c:pt idx="87">
                  <c:v>98372.923458427264</c:v>
                </c:pt>
                <c:pt idx="88">
                  <c:v>98067.492775260165</c:v>
                </c:pt>
                <c:pt idx="89">
                  <c:v>97762.701228195816</c:v>
                </c:pt>
                <c:pt idx="90">
                  <c:v>97458.547479794972</c:v>
                </c:pt>
                <c:pt idx="91">
                  <c:v>97155.030195417319</c:v>
                </c:pt>
                <c:pt idx="92">
                  <c:v>96852.148043215158</c:v>
                </c:pt>
                <c:pt idx="93">
                  <c:v>96549.899694127875</c:v>
                </c:pt>
                <c:pt idx="94">
                  <c:v>96248.283821875972</c:v>
                </c:pt>
                <c:pt idx="95">
                  <c:v>95947.299102955178</c:v>
                </c:pt>
                <c:pt idx="96">
                  <c:v>95646.944216631062</c:v>
                </c:pt>
                <c:pt idx="97">
                  <c:v>71598.369909842266</c:v>
                </c:pt>
                <c:pt idx="98">
                  <c:v>71398.51728108761</c:v>
                </c:pt>
                <c:pt idx="99">
                  <c:v>71199.082858614507</c:v>
                </c:pt>
                <c:pt idx="100">
                  <c:v>71000.0657672956</c:v>
                </c:pt>
                <c:pt idx="101">
                  <c:v>70801.465133834921</c:v>
                </c:pt>
                <c:pt idx="102">
                  <c:v>70603.280086763712</c:v>
                </c:pt>
                <c:pt idx="103">
                  <c:v>70405.509756437168</c:v>
                </c:pt>
                <c:pt idx="104">
                  <c:v>70208.153275029967</c:v>
                </c:pt>
                <c:pt idx="105">
                  <c:v>70011.209776532822</c:v>
                </c:pt>
                <c:pt idx="106">
                  <c:v>69814.678396748946</c:v>
                </c:pt>
                <c:pt idx="107">
                  <c:v>69618.558273289513</c:v>
                </c:pt>
                <c:pt idx="108">
                  <c:v>69422.848545570538</c:v>
                </c:pt>
                <c:pt idx="109">
                  <c:v>38123.262019091766</c:v>
                </c:pt>
                <c:pt idx="110">
                  <c:v>38010.824609020325</c:v>
                </c:pt>
                <c:pt idx="111">
                  <c:v>37898.622482474886</c:v>
                </c:pt>
                <c:pt idx="112">
                  <c:v>37786.655147107362</c:v>
                </c:pt>
                <c:pt idx="113">
                  <c:v>37674.922111600048</c:v>
                </c:pt>
                <c:pt idx="114">
                  <c:v>37563.422885663334</c:v>
                </c:pt>
                <c:pt idx="115">
                  <c:v>37452.156980033462</c:v>
                </c:pt>
                <c:pt idx="116">
                  <c:v>37341.123906470631</c:v>
                </c:pt>
                <c:pt idx="117">
                  <c:v>37230.323177756669</c:v>
                </c:pt>
                <c:pt idx="118">
                  <c:v>37119.754307692929</c:v>
                </c:pt>
                <c:pt idx="119">
                  <c:v>37009.416811098177</c:v>
                </c:pt>
                <c:pt idx="120">
                  <c:v>36899.310203806461</c:v>
                </c:pt>
              </c:numCache>
            </c:numRef>
          </c:val>
          <c:smooth val="0"/>
          <c:extLst>
            <c:ext xmlns:c16="http://schemas.microsoft.com/office/drawing/2014/chart" uri="{C3380CC4-5D6E-409C-BE32-E72D297353CC}">
              <c16:uniqueId val="{00000000-EAAA-482E-BE21-BBD8CC540EBD}"/>
            </c:ext>
          </c:extLst>
        </c:ser>
        <c:dLbls>
          <c:showLegendKey val="0"/>
          <c:showVal val="0"/>
          <c:showCatName val="0"/>
          <c:showSerName val="0"/>
          <c:showPercent val="0"/>
          <c:showBubbleSize val="0"/>
        </c:dLbls>
        <c:smooth val="0"/>
        <c:axId val="1771875992"/>
        <c:axId val="1771877632"/>
      </c:lineChart>
      <c:catAx>
        <c:axId val="1771875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877632"/>
        <c:crosses val="autoZero"/>
        <c:auto val="1"/>
        <c:lblAlgn val="ctr"/>
        <c:lblOffset val="100"/>
        <c:tickLblSkip val="6"/>
        <c:noMultiLvlLbl val="0"/>
      </c:catAx>
      <c:valAx>
        <c:axId val="1771877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875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OPEX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v>Total Mining OPEX Forecast</c:v>
          </c:tx>
          <c:spPr>
            <a:ln w="28575" cap="rnd">
              <a:solidFill>
                <a:schemeClr val="accent5"/>
              </a:solidFill>
              <a:round/>
            </a:ln>
            <a:effectLst/>
          </c:spPr>
          <c:marker>
            <c:symbol val="none"/>
          </c:marker>
          <c:cat>
            <c:strRef>
              <c:f>'1.3 KPIs'!$D$39:$D$48</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KPIs'!$I$39:$I$48</c:f>
              <c:numCache>
                <c:formatCode>_-* #,##0_-;\-* #,##0_-;_-* "-"??_-;_-@_-</c:formatCode>
                <c:ptCount val="10"/>
                <c:pt idx="0">
                  <c:v>1130186.7665858604</c:v>
                </c:pt>
                <c:pt idx="1">
                  <c:v>1603104.4936850411</c:v>
                </c:pt>
                <c:pt idx="2">
                  <c:v>2061981.2217769371</c:v>
                </c:pt>
                <c:pt idx="3">
                  <c:v>2541129.8473159079</c:v>
                </c:pt>
                <c:pt idx="4">
                  <c:v>2081137.4441014701</c:v>
                </c:pt>
                <c:pt idx="5">
                  <c:v>2045128.7217961221</c:v>
                </c:pt>
                <c:pt idx="6">
                  <c:v>1854745.4079501503</c:v>
                </c:pt>
                <c:pt idx="7">
                  <c:v>1632477.6618949748</c:v>
                </c:pt>
                <c:pt idx="8">
                  <c:v>1037660.2280039175</c:v>
                </c:pt>
                <c:pt idx="9">
                  <c:v>652401.56693497801</c:v>
                </c:pt>
              </c:numCache>
            </c:numRef>
          </c:val>
          <c:smooth val="0"/>
          <c:extLst>
            <c:ext xmlns:c16="http://schemas.microsoft.com/office/drawing/2014/chart" uri="{C3380CC4-5D6E-409C-BE32-E72D297353CC}">
              <c16:uniqueId val="{00000001-88E5-4D3A-9133-E6667A5A71DE}"/>
            </c:ext>
          </c:extLst>
        </c:ser>
        <c:dLbls>
          <c:showLegendKey val="0"/>
          <c:showVal val="0"/>
          <c:showCatName val="0"/>
          <c:showSerName val="0"/>
          <c:showPercent val="0"/>
          <c:showBubbleSize val="0"/>
        </c:dLbls>
        <c:smooth val="0"/>
        <c:axId val="531974048"/>
        <c:axId val="389807016"/>
      </c:lineChart>
      <c:catAx>
        <c:axId val="53197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807016"/>
        <c:crosses val="autoZero"/>
        <c:auto val="1"/>
        <c:lblAlgn val="ctr"/>
        <c:lblOffset val="100"/>
        <c:noMultiLvlLbl val="0"/>
      </c:catAx>
      <c:valAx>
        <c:axId val="389807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EUR</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97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MW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Megawatt Forecast</c:v>
          </c:tx>
          <c:spPr>
            <a:ln w="28575" cap="rnd">
              <a:solidFill>
                <a:schemeClr val="accent1"/>
              </a:solidFill>
              <a:round/>
            </a:ln>
            <a:effectLst/>
          </c:spPr>
          <c:marker>
            <c:symbol val="none"/>
          </c:marker>
          <c:cat>
            <c:strRef>
              <c:f>'1.3 KPIs'!$D$53:$E$62</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KPIs'!$K$53:$K$62</c:f>
              <c:numCache>
                <c:formatCode>_(* #,##0.00_);_(* \(#,##0.00\);_(* "-"??_);_(@_)</c:formatCode>
                <c:ptCount val="10"/>
                <c:pt idx="0">
                  <c:v>1.5724800000000001</c:v>
                </c:pt>
                <c:pt idx="1">
                  <c:v>2.2166199999999998</c:v>
                </c:pt>
                <c:pt idx="2">
                  <c:v>2.9670049999999999</c:v>
                </c:pt>
                <c:pt idx="3">
                  <c:v>3.6693850000000001</c:v>
                </c:pt>
                <c:pt idx="4">
                  <c:v>2.864525</c:v>
                </c:pt>
                <c:pt idx="5">
                  <c:v>2.81412</c:v>
                </c:pt>
                <c:pt idx="6">
                  <c:v>2.4897499999999999</c:v>
                </c:pt>
                <c:pt idx="7">
                  <c:v>2.0934050000000002</c:v>
                </c:pt>
                <c:pt idx="8">
                  <c:v>1.325785</c:v>
                </c:pt>
                <c:pt idx="9">
                  <c:v>0.73204999999999998</c:v>
                </c:pt>
              </c:numCache>
            </c:numRef>
          </c:val>
          <c:smooth val="0"/>
          <c:extLst>
            <c:ext xmlns:c16="http://schemas.microsoft.com/office/drawing/2014/chart" uri="{C3380CC4-5D6E-409C-BE32-E72D297353CC}">
              <c16:uniqueId val="{00000000-5429-4C49-AA73-89319B418F9E}"/>
            </c:ext>
          </c:extLst>
        </c:ser>
        <c:dLbls>
          <c:showLegendKey val="0"/>
          <c:showVal val="0"/>
          <c:showCatName val="0"/>
          <c:showSerName val="0"/>
          <c:showPercent val="0"/>
          <c:showBubbleSize val="0"/>
        </c:dLbls>
        <c:smooth val="0"/>
        <c:axId val="925635512"/>
        <c:axId val="925632560"/>
      </c:lineChart>
      <c:catAx>
        <c:axId val="925635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632560"/>
        <c:crosses val="autoZero"/>
        <c:auto val="1"/>
        <c:lblAlgn val="ctr"/>
        <c:lblOffset val="100"/>
        <c:noMultiLvlLbl val="0"/>
      </c:catAx>
      <c:valAx>
        <c:axId val="925632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635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6</xdr:col>
      <xdr:colOff>352425</xdr:colOff>
      <xdr:row>27</xdr:row>
      <xdr:rowOff>0</xdr:rowOff>
    </xdr:from>
    <xdr:ext cx="184731" cy="264560"/>
    <xdr:sp macro="" textlink="">
      <xdr:nvSpPr>
        <xdr:cNvPr id="2" name="Textfeld 5">
          <a:extLst>
            <a:ext uri="{FF2B5EF4-FFF2-40B4-BE49-F238E27FC236}">
              <a16:creationId xmlns:a16="http://schemas.microsoft.com/office/drawing/2014/main" id="{23CCE094-2816-41EC-8F91-7E19EB1FD901}"/>
            </a:ext>
          </a:extLst>
        </xdr:cNvPr>
        <xdr:cNvSpPr txBox="1"/>
      </xdr:nvSpPr>
      <xdr:spPr>
        <a:xfrm>
          <a:off x="3228975" y="50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2</xdr:col>
      <xdr:colOff>28575</xdr:colOff>
      <xdr:row>2</xdr:row>
      <xdr:rowOff>152398</xdr:rowOff>
    </xdr:from>
    <xdr:to>
      <xdr:col>4</xdr:col>
      <xdr:colOff>760412</xdr:colOff>
      <xdr:row>2</xdr:row>
      <xdr:rowOff>566835</xdr:rowOff>
    </xdr:to>
    <xdr:pic>
      <xdr:nvPicPr>
        <xdr:cNvPr id="6" name="Picture 5">
          <a:extLst>
            <a:ext uri="{FF2B5EF4-FFF2-40B4-BE49-F238E27FC236}">
              <a16:creationId xmlns:a16="http://schemas.microsoft.com/office/drawing/2014/main" id="{4A6A602C-3452-4143-942A-FEDFCFE817A7}"/>
            </a:ext>
          </a:extLst>
        </xdr:cNvPr>
        <xdr:cNvPicPr>
          <a:picLocks noChangeAspect="1"/>
        </xdr:cNvPicPr>
      </xdr:nvPicPr>
      <xdr:blipFill>
        <a:blip xmlns:r="http://schemas.openxmlformats.org/officeDocument/2006/relationships" r:embed="rId1"/>
        <a:stretch>
          <a:fillRect/>
        </a:stretch>
      </xdr:blipFill>
      <xdr:spPr>
        <a:xfrm>
          <a:off x="438150" y="514348"/>
          <a:ext cx="1608137" cy="406500"/>
        </a:xfrm>
        <a:prstGeom prst="rect">
          <a:avLst/>
        </a:prstGeom>
      </xdr:spPr>
    </xdr:pic>
    <xdr:clientData/>
  </xdr:twoCellAnchor>
  <xdr:twoCellAnchor editAs="oneCell">
    <xdr:from>
      <xdr:col>16</xdr:col>
      <xdr:colOff>212267</xdr:colOff>
      <xdr:row>2</xdr:row>
      <xdr:rowOff>124493</xdr:rowOff>
    </xdr:from>
    <xdr:to>
      <xdr:col>19</xdr:col>
      <xdr:colOff>75113</xdr:colOff>
      <xdr:row>2</xdr:row>
      <xdr:rowOff>506413</xdr:rowOff>
    </xdr:to>
    <xdr:pic>
      <xdr:nvPicPr>
        <xdr:cNvPr id="8" name="Picture 7">
          <a:extLst>
            <a:ext uri="{FF2B5EF4-FFF2-40B4-BE49-F238E27FC236}">
              <a16:creationId xmlns:a16="http://schemas.microsoft.com/office/drawing/2014/main" id="{5D13AEE9-DD67-45EB-9F96-675971E75739}"/>
            </a:ext>
          </a:extLst>
        </xdr:cNvPr>
        <xdr:cNvPicPr>
          <a:picLocks noChangeAspect="1"/>
        </xdr:cNvPicPr>
      </xdr:nvPicPr>
      <xdr:blipFill>
        <a:blip xmlns:r="http://schemas.openxmlformats.org/officeDocument/2006/relationships" r:embed="rId2"/>
        <a:stretch>
          <a:fillRect/>
        </a:stretch>
      </xdr:blipFill>
      <xdr:spPr>
        <a:xfrm>
          <a:off x="11270792" y="486443"/>
          <a:ext cx="2306009" cy="375571"/>
        </a:xfrm>
        <a:prstGeom prst="rect">
          <a:avLst/>
        </a:prstGeom>
      </xdr:spPr>
    </xdr:pic>
    <xdr:clientData/>
  </xdr:twoCellAnchor>
  <xdr:twoCellAnchor editAs="oneCell">
    <xdr:from>
      <xdr:col>6</xdr:col>
      <xdr:colOff>636938</xdr:colOff>
      <xdr:row>10</xdr:row>
      <xdr:rowOff>57153</xdr:rowOff>
    </xdr:from>
    <xdr:to>
      <xdr:col>7</xdr:col>
      <xdr:colOff>551215</xdr:colOff>
      <xdr:row>10</xdr:row>
      <xdr:rowOff>153106</xdr:rowOff>
    </xdr:to>
    <xdr:pic>
      <xdr:nvPicPr>
        <xdr:cNvPr id="3" name="Picture 2">
          <a:extLst>
            <a:ext uri="{FF2B5EF4-FFF2-40B4-BE49-F238E27FC236}">
              <a16:creationId xmlns:a16="http://schemas.microsoft.com/office/drawing/2014/main" id="{FF5E99D8-B221-4EE7-9CF5-3684CB914522}"/>
            </a:ext>
          </a:extLst>
        </xdr:cNvPr>
        <xdr:cNvPicPr>
          <a:picLocks noChangeAspect="1"/>
        </xdr:cNvPicPr>
      </xdr:nvPicPr>
      <xdr:blipFill rotWithShape="1">
        <a:blip xmlns:r="http://schemas.openxmlformats.org/officeDocument/2006/relationships" r:embed="rId3"/>
        <a:srcRect l="5224" t="10972" r="5634" b="14429"/>
        <a:stretch/>
      </xdr:blipFill>
      <xdr:spPr>
        <a:xfrm>
          <a:off x="3542945" y="2381077"/>
          <a:ext cx="725666" cy="95953"/>
        </a:xfrm>
        <a:prstGeom prst="rect">
          <a:avLst/>
        </a:prstGeom>
      </xdr:spPr>
    </xdr:pic>
    <xdr:clientData/>
  </xdr:twoCellAnchor>
  <xdr:twoCellAnchor editAs="oneCell">
    <xdr:from>
      <xdr:col>8</xdr:col>
      <xdr:colOff>69321</xdr:colOff>
      <xdr:row>10</xdr:row>
      <xdr:rowOff>51682</xdr:rowOff>
    </xdr:from>
    <xdr:to>
      <xdr:col>8</xdr:col>
      <xdr:colOff>637796</xdr:colOff>
      <xdr:row>10</xdr:row>
      <xdr:rowOff>167569</xdr:rowOff>
    </xdr:to>
    <xdr:pic>
      <xdr:nvPicPr>
        <xdr:cNvPr id="4" name="Picture 3">
          <a:extLst>
            <a:ext uri="{FF2B5EF4-FFF2-40B4-BE49-F238E27FC236}">
              <a16:creationId xmlns:a16="http://schemas.microsoft.com/office/drawing/2014/main" id="{9A82150E-E719-4765-A3D9-A84675373DB5}"/>
            </a:ext>
          </a:extLst>
        </xdr:cNvPr>
        <xdr:cNvPicPr>
          <a:picLocks noChangeAspect="1"/>
        </xdr:cNvPicPr>
      </xdr:nvPicPr>
      <xdr:blipFill>
        <a:blip xmlns:r="http://schemas.openxmlformats.org/officeDocument/2006/relationships" r:embed="rId4"/>
        <a:stretch>
          <a:fillRect/>
        </a:stretch>
      </xdr:blipFill>
      <xdr:spPr>
        <a:xfrm>
          <a:off x="4598106" y="2375606"/>
          <a:ext cx="568475" cy="1158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153953</xdr:colOff>
      <xdr:row>7</xdr:row>
      <xdr:rowOff>160337</xdr:rowOff>
    </xdr:from>
    <xdr:to>
      <xdr:col>40</xdr:col>
      <xdr:colOff>507773</xdr:colOff>
      <xdr:row>32</xdr:row>
      <xdr:rowOff>158750</xdr:rowOff>
    </xdr:to>
    <xdr:graphicFrame macro="">
      <xdr:nvGraphicFramePr>
        <xdr:cNvPr id="14" name="Chart 13">
          <a:extLst>
            <a:ext uri="{FF2B5EF4-FFF2-40B4-BE49-F238E27FC236}">
              <a16:creationId xmlns:a16="http://schemas.microsoft.com/office/drawing/2014/main" id="{9152A154-83AE-406E-AF7D-23AED91949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296333</xdr:colOff>
      <xdr:row>7</xdr:row>
      <xdr:rowOff>144351</xdr:rowOff>
    </xdr:from>
    <xdr:to>
      <xdr:col>28</xdr:col>
      <xdr:colOff>14854</xdr:colOff>
      <xdr:row>33</xdr:row>
      <xdr:rowOff>263</xdr:rowOff>
    </xdr:to>
    <xdr:graphicFrame macro="">
      <xdr:nvGraphicFramePr>
        <xdr:cNvPr id="16" name="Chart 15">
          <a:extLst>
            <a:ext uri="{FF2B5EF4-FFF2-40B4-BE49-F238E27FC236}">
              <a16:creationId xmlns:a16="http://schemas.microsoft.com/office/drawing/2014/main" id="{D52CB47E-B7EB-485A-B245-49773A14B0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78</xdr:row>
      <xdr:rowOff>51027</xdr:rowOff>
    </xdr:from>
    <xdr:to>
      <xdr:col>23</xdr:col>
      <xdr:colOff>408213</xdr:colOff>
      <xdr:row>104</xdr:row>
      <xdr:rowOff>34018</xdr:rowOff>
    </xdr:to>
    <xdr:graphicFrame macro="">
      <xdr:nvGraphicFramePr>
        <xdr:cNvPr id="18" name="Chart 17">
          <a:extLst>
            <a:ext uri="{FF2B5EF4-FFF2-40B4-BE49-F238E27FC236}">
              <a16:creationId xmlns:a16="http://schemas.microsoft.com/office/drawing/2014/main" id="{E29C90BA-31C9-4E19-9B9B-3E3D4F62F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459240</xdr:colOff>
      <xdr:row>78</xdr:row>
      <xdr:rowOff>51027</xdr:rowOff>
    </xdr:from>
    <xdr:to>
      <xdr:col>52</xdr:col>
      <xdr:colOff>136071</xdr:colOff>
      <xdr:row>104</xdr:row>
      <xdr:rowOff>42523</xdr:rowOff>
    </xdr:to>
    <xdr:graphicFrame macro="">
      <xdr:nvGraphicFramePr>
        <xdr:cNvPr id="19" name="Chart 18">
          <a:extLst>
            <a:ext uri="{FF2B5EF4-FFF2-40B4-BE49-F238E27FC236}">
              <a16:creationId xmlns:a16="http://schemas.microsoft.com/office/drawing/2014/main" id="{CF58B776-49E8-48BE-959C-9961BD53E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8507</xdr:colOff>
      <xdr:row>125</xdr:row>
      <xdr:rowOff>144577</xdr:rowOff>
    </xdr:from>
    <xdr:to>
      <xdr:col>23</xdr:col>
      <xdr:colOff>416720</xdr:colOff>
      <xdr:row>149</xdr:row>
      <xdr:rowOff>153079</xdr:rowOff>
    </xdr:to>
    <xdr:graphicFrame macro="">
      <xdr:nvGraphicFramePr>
        <xdr:cNvPr id="20" name="Chart 19">
          <a:extLst>
            <a:ext uri="{FF2B5EF4-FFF2-40B4-BE49-F238E27FC236}">
              <a16:creationId xmlns:a16="http://schemas.microsoft.com/office/drawing/2014/main" id="{07A4C6D5-A6C8-483E-AE03-B4B448C0D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238124</xdr:colOff>
      <xdr:row>104</xdr:row>
      <xdr:rowOff>119062</xdr:rowOff>
    </xdr:from>
    <xdr:to>
      <xdr:col>23</xdr:col>
      <xdr:colOff>403449</xdr:colOff>
      <xdr:row>125</xdr:row>
      <xdr:rowOff>39798</xdr:rowOff>
    </xdr:to>
    <xdr:graphicFrame macro="">
      <xdr:nvGraphicFramePr>
        <xdr:cNvPr id="21" name="Chart 20">
          <a:extLst>
            <a:ext uri="{FF2B5EF4-FFF2-40B4-BE49-F238E27FC236}">
              <a16:creationId xmlns:a16="http://schemas.microsoft.com/office/drawing/2014/main" id="{99521A97-8C3E-4155-A37B-3C72636165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296333</xdr:colOff>
      <xdr:row>34</xdr:row>
      <xdr:rowOff>128984</xdr:rowOff>
    </xdr:from>
    <xdr:to>
      <xdr:col>28</xdr:col>
      <xdr:colOff>11509</xdr:colOff>
      <xdr:row>50</xdr:row>
      <xdr:rowOff>112059</xdr:rowOff>
    </xdr:to>
    <xdr:graphicFrame macro="">
      <xdr:nvGraphicFramePr>
        <xdr:cNvPr id="2" name="Chart 1">
          <a:extLst>
            <a:ext uri="{FF2B5EF4-FFF2-40B4-BE49-F238E27FC236}">
              <a16:creationId xmlns:a16="http://schemas.microsoft.com/office/drawing/2014/main" id="{351361C1-1FB6-4798-959B-D5EAA3FF7A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285750</xdr:colOff>
      <xdr:row>51</xdr:row>
      <xdr:rowOff>164631</xdr:rowOff>
    </xdr:from>
    <xdr:to>
      <xdr:col>28</xdr:col>
      <xdr:colOff>0</xdr:colOff>
      <xdr:row>66</xdr:row>
      <xdr:rowOff>109535</xdr:rowOff>
    </xdr:to>
    <xdr:graphicFrame macro="">
      <xdr:nvGraphicFramePr>
        <xdr:cNvPr id="4" name="Chart 3">
          <a:extLst>
            <a:ext uri="{FF2B5EF4-FFF2-40B4-BE49-F238E27FC236}">
              <a16:creationId xmlns:a16="http://schemas.microsoft.com/office/drawing/2014/main" id="{0FBC3C08-F9EF-44C8-B9D3-A8D9B5367F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FE4C-76F0-4F7F-A232-53CA6F77F259}">
  <sheetPr>
    <tabColor theme="1"/>
  </sheetPr>
  <dimension ref="A1:U91"/>
  <sheetViews>
    <sheetView zoomScale="144" zoomScaleNormal="144" workbookViewId="0">
      <selection activeCell="C8" sqref="C8"/>
    </sheetView>
  </sheetViews>
  <sheetFormatPr defaultColWidth="11.36328125" defaultRowHeight="14.5" x14ac:dyDescent="0.35"/>
  <cols>
    <col min="1" max="2" width="2.81640625" style="2" customWidth="1"/>
    <col min="3" max="3" width="4.08984375" style="2" customWidth="1"/>
    <col min="4" max="4" width="8" style="2" customWidth="1"/>
    <col min="5" max="7" width="11.36328125" style="2"/>
    <col min="8" max="8" width="11.36328125" style="2" customWidth="1"/>
    <col min="9" max="19" width="11.36328125" style="2"/>
    <col min="20" max="20" width="4" style="2" customWidth="1"/>
    <col min="21" max="21" width="2.81640625" style="2" customWidth="1"/>
    <col min="22" max="16384" width="11.36328125" style="1"/>
  </cols>
  <sheetData>
    <row r="1" spans="2:20" s="1" customFormat="1" x14ac:dyDescent="0.35"/>
    <row r="2" spans="2:20" s="1" customFormat="1" x14ac:dyDescent="0.35">
      <c r="B2" s="2"/>
      <c r="C2" s="2"/>
      <c r="D2" s="2"/>
      <c r="E2" s="2"/>
      <c r="F2" s="2"/>
      <c r="G2" s="2"/>
      <c r="H2" s="2"/>
      <c r="I2" s="2"/>
      <c r="J2" s="2"/>
      <c r="K2" s="2"/>
      <c r="L2" s="2"/>
      <c r="M2" s="2"/>
      <c r="N2" s="2"/>
      <c r="O2" s="2"/>
      <c r="P2" s="2"/>
      <c r="Q2" s="2"/>
      <c r="R2" s="2"/>
      <c r="S2" s="2"/>
      <c r="T2" s="2"/>
    </row>
    <row r="3" spans="2:20" s="1" customFormat="1" ht="47.25" customHeight="1" x14ac:dyDescent="0.35">
      <c r="B3" s="2"/>
      <c r="C3" s="2"/>
      <c r="D3" s="2"/>
      <c r="E3" s="2"/>
      <c r="F3" s="2"/>
      <c r="G3" s="2"/>
      <c r="H3" s="3" t="s">
        <v>0</v>
      </c>
      <c r="I3" s="2"/>
      <c r="J3" s="2"/>
      <c r="K3" s="2"/>
      <c r="L3" s="2"/>
      <c r="M3" s="2"/>
      <c r="N3" s="2"/>
      <c r="O3" s="2"/>
      <c r="P3" s="2"/>
      <c r="Q3" s="2"/>
      <c r="R3" s="2"/>
      <c r="S3" s="2"/>
      <c r="T3" s="2"/>
    </row>
    <row r="4" spans="2:20" s="1" customFormat="1" ht="15" customHeight="1" x14ac:dyDescent="0.35">
      <c r="B4" s="2"/>
      <c r="C4" s="2"/>
      <c r="D4" s="2"/>
      <c r="E4" s="2"/>
      <c r="F4" s="2"/>
      <c r="G4" s="2"/>
      <c r="H4" s="3"/>
      <c r="I4" s="3"/>
      <c r="J4" s="3"/>
      <c r="K4" s="2"/>
      <c r="L4" s="2"/>
      <c r="M4" s="2"/>
      <c r="N4" s="2"/>
      <c r="O4" s="2"/>
      <c r="P4" s="2"/>
      <c r="Q4" s="2"/>
      <c r="R4" s="2"/>
      <c r="S4" s="2"/>
      <c r="T4" s="2"/>
    </row>
    <row r="5" spans="2:20" s="1" customFormat="1" ht="15" customHeight="1" x14ac:dyDescent="0.35">
      <c r="B5" s="2"/>
      <c r="C5" s="4"/>
      <c r="D5" s="4"/>
      <c r="E5" s="2"/>
      <c r="F5" s="2"/>
      <c r="G5" s="2"/>
      <c r="H5" s="2"/>
      <c r="I5" s="2"/>
      <c r="J5" s="2"/>
      <c r="K5" s="2"/>
      <c r="L5" s="2"/>
      <c r="M5" s="2"/>
      <c r="N5" s="2"/>
      <c r="O5" s="2"/>
      <c r="P5" s="2"/>
      <c r="Q5" s="2"/>
      <c r="R5" s="2"/>
      <c r="S5" s="2"/>
      <c r="T5" s="2"/>
    </row>
    <row r="6" spans="2:20" s="1" customFormat="1" x14ac:dyDescent="0.35"/>
    <row r="7" spans="2:20" s="1" customFormat="1" x14ac:dyDescent="0.35">
      <c r="B7" s="2"/>
      <c r="C7" s="2"/>
      <c r="D7" s="2"/>
      <c r="E7" s="2"/>
      <c r="F7" s="2"/>
      <c r="G7" s="2"/>
      <c r="H7" s="2"/>
      <c r="I7" s="2"/>
      <c r="J7" s="2"/>
      <c r="K7" s="2"/>
      <c r="L7" s="2"/>
      <c r="M7" s="2"/>
      <c r="N7" s="2"/>
      <c r="O7" s="2"/>
      <c r="P7" s="2"/>
      <c r="Q7" s="2"/>
      <c r="R7" s="2"/>
      <c r="S7" s="2"/>
      <c r="T7" s="2"/>
    </row>
    <row r="8" spans="2:20" s="1" customFormat="1" ht="18.5" x14ac:dyDescent="0.45">
      <c r="B8" s="2"/>
      <c r="C8" s="5" t="s">
        <v>1</v>
      </c>
      <c r="D8" s="5"/>
      <c r="E8" s="2"/>
      <c r="F8" s="2"/>
      <c r="G8" s="2"/>
      <c r="H8" s="2"/>
      <c r="I8" s="2"/>
      <c r="J8" s="2"/>
      <c r="K8" s="2"/>
      <c r="L8" s="2"/>
      <c r="M8" s="2"/>
      <c r="N8" s="2"/>
      <c r="O8" s="2"/>
      <c r="P8" s="2"/>
      <c r="Q8" s="2"/>
      <c r="R8" s="2"/>
      <c r="S8" s="2"/>
      <c r="T8" s="2"/>
    </row>
    <row r="9" spans="2:20" s="1" customFormat="1" x14ac:dyDescent="0.35">
      <c r="B9" s="2"/>
      <c r="C9" s="2"/>
      <c r="D9" s="2"/>
      <c r="E9" s="2"/>
      <c r="F9" s="2"/>
      <c r="G9" s="2"/>
      <c r="H9" s="2"/>
      <c r="I9" s="2"/>
      <c r="J9" s="2"/>
      <c r="K9" s="2"/>
      <c r="L9" s="2"/>
      <c r="M9" s="2"/>
      <c r="N9" s="2"/>
      <c r="O9" s="2"/>
      <c r="P9" s="2"/>
      <c r="Q9" s="2"/>
      <c r="R9" s="2"/>
      <c r="S9" s="2"/>
      <c r="T9" s="2"/>
    </row>
    <row r="10" spans="2:20" s="1" customFormat="1" x14ac:dyDescent="0.35">
      <c r="B10" s="2"/>
      <c r="C10" s="6" t="s">
        <v>2</v>
      </c>
      <c r="D10" s="6"/>
      <c r="E10" s="2"/>
      <c r="F10" s="2"/>
      <c r="G10" s="2"/>
      <c r="H10" s="2"/>
      <c r="I10" s="2"/>
      <c r="J10" s="2"/>
      <c r="K10" s="2"/>
      <c r="L10" s="2"/>
      <c r="M10" s="2"/>
      <c r="N10" s="2"/>
      <c r="O10" s="2"/>
      <c r="P10" s="2"/>
      <c r="Q10" s="2"/>
      <c r="R10" s="2"/>
      <c r="S10" s="2"/>
      <c r="T10" s="2"/>
    </row>
    <row r="11" spans="2:20" s="1" customFormat="1" x14ac:dyDescent="0.35">
      <c r="B11" s="2"/>
      <c r="C11" s="7" t="s">
        <v>3</v>
      </c>
      <c r="D11" s="7"/>
      <c r="E11" s="2"/>
      <c r="F11" s="2"/>
      <c r="G11" s="2"/>
      <c r="H11" s="2"/>
      <c r="I11" s="2"/>
      <c r="J11" s="2"/>
      <c r="K11" s="2"/>
      <c r="L11" s="2"/>
      <c r="M11" s="2"/>
      <c r="N11" s="2"/>
      <c r="O11" s="2"/>
      <c r="P11" s="2"/>
      <c r="Q11" s="2"/>
      <c r="R11" s="2"/>
      <c r="S11" s="2"/>
      <c r="T11" s="2"/>
    </row>
    <row r="12" spans="2:20" s="1" customFormat="1" x14ac:dyDescent="0.35">
      <c r="B12" s="2"/>
      <c r="C12" s="7" t="s">
        <v>4</v>
      </c>
      <c r="D12" s="7"/>
      <c r="E12" s="2"/>
      <c r="F12" s="2"/>
      <c r="G12" s="2"/>
      <c r="H12" s="2"/>
      <c r="I12" s="2"/>
      <c r="J12" s="2"/>
      <c r="K12" s="2"/>
      <c r="L12" s="2"/>
      <c r="M12" s="2"/>
      <c r="N12" s="2"/>
      <c r="O12" s="2"/>
      <c r="P12" s="2"/>
      <c r="Q12" s="2"/>
      <c r="R12" s="2"/>
      <c r="S12" s="2"/>
      <c r="T12" s="2"/>
    </row>
    <row r="13" spans="2:20" s="1" customFormat="1" x14ac:dyDescent="0.35">
      <c r="B13" s="2"/>
      <c r="C13" s="7"/>
      <c r="D13" s="74"/>
      <c r="E13" s="7" t="s">
        <v>5</v>
      </c>
      <c r="F13" s="2"/>
      <c r="G13" s="2"/>
      <c r="H13" s="2"/>
      <c r="I13" s="2"/>
      <c r="J13" s="2"/>
      <c r="K13" s="2"/>
      <c r="L13" s="2"/>
      <c r="M13" s="2"/>
      <c r="N13" s="2"/>
      <c r="O13" s="2"/>
      <c r="P13" s="2"/>
      <c r="Q13" s="2"/>
      <c r="R13" s="2"/>
      <c r="S13" s="2"/>
      <c r="T13" s="2"/>
    </row>
    <row r="14" spans="2:20" s="1" customFormat="1" x14ac:dyDescent="0.35">
      <c r="B14" s="2"/>
      <c r="C14" s="7"/>
      <c r="D14" s="75"/>
      <c r="E14" s="7" t="s">
        <v>6</v>
      </c>
      <c r="F14" s="2"/>
      <c r="G14" s="2"/>
      <c r="H14" s="2"/>
      <c r="I14" s="2"/>
      <c r="J14" s="2"/>
      <c r="K14" s="2"/>
      <c r="L14" s="2"/>
      <c r="M14" s="2"/>
      <c r="N14" s="2"/>
      <c r="O14" s="2"/>
      <c r="P14" s="2"/>
      <c r="Q14" s="2"/>
      <c r="R14" s="2"/>
      <c r="S14" s="2"/>
      <c r="T14" s="2"/>
    </row>
    <row r="15" spans="2:20" s="1" customFormat="1" x14ac:dyDescent="0.35">
      <c r="B15" s="2"/>
      <c r="C15" s="7"/>
      <c r="D15" s="76"/>
      <c r="E15" s="7" t="s">
        <v>7</v>
      </c>
      <c r="F15" s="2"/>
      <c r="G15" s="2"/>
      <c r="H15" s="2"/>
      <c r="I15" s="2"/>
      <c r="J15" s="2"/>
      <c r="K15" s="2"/>
      <c r="L15" s="2"/>
      <c r="M15" s="2"/>
      <c r="N15" s="2"/>
      <c r="O15" s="2"/>
      <c r="P15" s="2"/>
      <c r="Q15" s="2"/>
      <c r="R15" s="2"/>
      <c r="S15" s="2"/>
      <c r="T15" s="2"/>
    </row>
    <row r="16" spans="2:20" s="1" customFormat="1" x14ac:dyDescent="0.35">
      <c r="B16" s="2"/>
      <c r="C16" s="7"/>
      <c r="D16" s="7"/>
      <c r="E16" s="2"/>
      <c r="F16" s="2"/>
      <c r="G16" s="2"/>
      <c r="H16" s="2"/>
      <c r="I16" s="2"/>
      <c r="J16" s="2"/>
      <c r="K16" s="2"/>
      <c r="L16" s="2"/>
      <c r="M16" s="2"/>
      <c r="N16" s="2"/>
      <c r="O16" s="2"/>
      <c r="P16" s="2"/>
      <c r="Q16" s="2"/>
      <c r="R16" s="2"/>
      <c r="S16" s="2"/>
      <c r="T16" s="2"/>
    </row>
    <row r="17" spans="1:21" x14ac:dyDescent="0.35">
      <c r="A17" s="1"/>
      <c r="C17" s="70" t="s">
        <v>8</v>
      </c>
      <c r="D17" s="70"/>
      <c r="U17" s="1"/>
    </row>
    <row r="18" spans="1:21" x14ac:dyDescent="0.35">
      <c r="A18" s="1"/>
      <c r="C18" s="7" t="s">
        <v>9</v>
      </c>
      <c r="D18" s="7"/>
      <c r="U18" s="1"/>
    </row>
    <row r="19" spans="1:21" x14ac:dyDescent="0.35">
      <c r="A19" s="1"/>
      <c r="C19" s="7" t="s">
        <v>848</v>
      </c>
      <c r="D19" s="7"/>
      <c r="U19" s="1"/>
    </row>
    <row r="20" spans="1:21" x14ac:dyDescent="0.35">
      <c r="A20" s="1"/>
      <c r="C20" s="7" t="s">
        <v>10</v>
      </c>
      <c r="D20" s="7"/>
      <c r="U20" s="1"/>
    </row>
    <row r="21" spans="1:21" x14ac:dyDescent="0.35">
      <c r="A21" s="1"/>
      <c r="C21" s="7" t="s">
        <v>11</v>
      </c>
      <c r="D21" s="7"/>
      <c r="U21" s="1"/>
    </row>
    <row r="22" spans="1:21" x14ac:dyDescent="0.35">
      <c r="A22" s="1"/>
      <c r="C22" s="7" t="s">
        <v>847</v>
      </c>
      <c r="D22" s="7"/>
      <c r="U22" s="1"/>
    </row>
    <row r="23" spans="1:21" x14ac:dyDescent="0.35">
      <c r="A23" s="1"/>
      <c r="C23" s="7" t="s">
        <v>849</v>
      </c>
      <c r="D23" s="7"/>
      <c r="U23" s="1"/>
    </row>
    <row r="24" spans="1:21" x14ac:dyDescent="0.35">
      <c r="A24" s="1"/>
      <c r="C24" s="7"/>
      <c r="D24" s="7" t="s">
        <v>12</v>
      </c>
      <c r="U24" s="1"/>
    </row>
    <row r="25" spans="1:21" x14ac:dyDescent="0.35">
      <c r="A25" s="1"/>
      <c r="C25" s="7"/>
      <c r="D25" s="7"/>
      <c r="U25" s="1"/>
    </row>
    <row r="26" spans="1:21" x14ac:dyDescent="0.35">
      <c r="A26" s="1"/>
      <c r="C26" s="8" t="s">
        <v>13</v>
      </c>
      <c r="D26" s="8"/>
      <c r="U26" s="1"/>
    </row>
    <row r="27" spans="1:21" x14ac:dyDescent="0.35">
      <c r="A27" s="1"/>
      <c r="C27" s="7"/>
      <c r="D27" s="7"/>
      <c r="U27" s="1"/>
    </row>
    <row r="28" spans="1:21" x14ac:dyDescent="0.35">
      <c r="A28" s="1" t="s">
        <v>14</v>
      </c>
      <c r="C28" s="294"/>
      <c r="D28" s="7"/>
      <c r="E28" s="9"/>
      <c r="F28" s="9"/>
      <c r="G28" s="10"/>
      <c r="U28" s="1"/>
    </row>
    <row r="29" spans="1:21" x14ac:dyDescent="0.35">
      <c r="A29" s="1"/>
      <c r="C29" s="7"/>
      <c r="D29" s="7"/>
      <c r="E29" s="9"/>
      <c r="F29" s="9"/>
      <c r="G29" s="10"/>
      <c r="U29" s="1"/>
    </row>
    <row r="30" spans="1:21" x14ac:dyDescent="0.35">
      <c r="A30" s="1"/>
      <c r="U30" s="1"/>
    </row>
    <row r="31" spans="1:21" x14ac:dyDescent="0.35">
      <c r="A31" s="1"/>
      <c r="B31" s="1"/>
      <c r="C31" s="1"/>
      <c r="D31" s="1"/>
      <c r="E31" s="1"/>
      <c r="F31" s="1"/>
      <c r="G31" s="1"/>
      <c r="H31" s="1"/>
      <c r="I31" s="1"/>
      <c r="J31" s="1"/>
      <c r="K31" s="1"/>
      <c r="L31" s="1"/>
      <c r="M31" s="1"/>
      <c r="N31" s="1"/>
      <c r="O31" s="1"/>
      <c r="P31" s="1"/>
      <c r="Q31" s="1"/>
      <c r="R31" s="1"/>
      <c r="S31" s="1"/>
      <c r="T31" s="1"/>
      <c r="U31" s="1"/>
    </row>
    <row r="32" spans="1:21" x14ac:dyDescent="0.35">
      <c r="A32" s="1"/>
      <c r="B32" s="1"/>
      <c r="C32" s="1"/>
      <c r="D32" s="1"/>
      <c r="E32" s="1"/>
      <c r="F32" s="1"/>
      <c r="G32" s="1"/>
      <c r="H32" s="1"/>
      <c r="I32" s="1"/>
      <c r="J32" s="1"/>
      <c r="K32" s="1"/>
      <c r="L32" s="1"/>
      <c r="M32" s="1"/>
      <c r="N32" s="1"/>
      <c r="O32" s="1"/>
      <c r="P32" s="1"/>
      <c r="Q32" s="1"/>
      <c r="R32" s="1"/>
      <c r="S32" s="1"/>
      <c r="T32" s="1"/>
      <c r="U32" s="1"/>
    </row>
    <row r="33" s="1" customFormat="1" x14ac:dyDescent="0.35"/>
    <row r="34" s="1" customFormat="1" x14ac:dyDescent="0.35"/>
    <row r="35" s="1" customFormat="1" x14ac:dyDescent="0.35"/>
    <row r="36" s="1" customFormat="1" x14ac:dyDescent="0.35"/>
    <row r="37" s="1" customFormat="1" x14ac:dyDescent="0.35"/>
    <row r="38" s="1" customFormat="1" x14ac:dyDescent="0.35"/>
    <row r="39" s="1" customFormat="1" x14ac:dyDescent="0.35"/>
    <row r="40" s="1" customFormat="1" x14ac:dyDescent="0.35"/>
    <row r="41" s="1" customFormat="1" x14ac:dyDescent="0.35"/>
    <row r="42" s="1" customFormat="1" x14ac:dyDescent="0.35"/>
    <row r="43" s="1" customFormat="1" x14ac:dyDescent="0.35"/>
    <row r="44" s="1" customFormat="1" x14ac:dyDescent="0.35"/>
    <row r="45" s="1" customFormat="1" x14ac:dyDescent="0.35"/>
    <row r="46" s="1" customFormat="1" x14ac:dyDescent="0.35"/>
    <row r="47" s="1" customFormat="1" x14ac:dyDescent="0.35"/>
    <row r="48" s="1" customFormat="1" x14ac:dyDescent="0.35"/>
    <row r="49" s="1" customFormat="1" x14ac:dyDescent="0.35"/>
    <row r="50" s="1" customFormat="1" x14ac:dyDescent="0.35"/>
    <row r="51" s="1" customFormat="1" x14ac:dyDescent="0.35"/>
    <row r="52" s="1" customFormat="1" x14ac:dyDescent="0.35"/>
    <row r="53" s="1" customFormat="1" x14ac:dyDescent="0.35"/>
    <row r="54" s="1" customFormat="1" x14ac:dyDescent="0.35"/>
    <row r="55" s="1" customFormat="1" x14ac:dyDescent="0.35"/>
    <row r="56" s="1" customFormat="1" x14ac:dyDescent="0.35"/>
    <row r="57" s="1" customFormat="1" x14ac:dyDescent="0.35"/>
    <row r="58" s="1" customFormat="1" x14ac:dyDescent="0.35"/>
    <row r="59" s="1" customFormat="1" x14ac:dyDescent="0.35"/>
    <row r="60" s="1" customFormat="1" x14ac:dyDescent="0.35"/>
    <row r="61" s="1" customFormat="1" x14ac:dyDescent="0.35"/>
    <row r="62" s="1" customFormat="1" x14ac:dyDescent="0.35"/>
    <row r="63" s="1" customFormat="1" x14ac:dyDescent="0.35"/>
    <row r="64" s="1" customFormat="1" x14ac:dyDescent="0.35"/>
    <row r="65" s="1" customFormat="1" x14ac:dyDescent="0.35"/>
    <row r="66" s="1" customFormat="1" x14ac:dyDescent="0.35"/>
    <row r="67" s="1" customFormat="1" x14ac:dyDescent="0.35"/>
    <row r="68" s="1" customFormat="1" x14ac:dyDescent="0.35"/>
    <row r="69" s="1" customFormat="1" x14ac:dyDescent="0.35"/>
    <row r="70" s="1" customFormat="1" x14ac:dyDescent="0.35"/>
    <row r="71" s="1" customFormat="1" x14ac:dyDescent="0.35"/>
    <row r="72" s="1" customFormat="1" x14ac:dyDescent="0.35"/>
    <row r="73" s="1" customFormat="1" x14ac:dyDescent="0.35"/>
    <row r="74" s="1" customFormat="1" x14ac:dyDescent="0.35"/>
    <row r="75" s="1" customFormat="1" x14ac:dyDescent="0.35"/>
    <row r="76" s="1" customFormat="1" x14ac:dyDescent="0.35"/>
    <row r="77" s="1" customFormat="1" x14ac:dyDescent="0.35"/>
    <row r="78" s="1" customFormat="1" x14ac:dyDescent="0.35"/>
    <row r="79" s="1" customFormat="1" x14ac:dyDescent="0.35"/>
    <row r="80" s="1" customFormat="1" x14ac:dyDescent="0.35"/>
    <row r="81" s="1" customFormat="1" x14ac:dyDescent="0.35"/>
    <row r="82" s="1" customFormat="1" x14ac:dyDescent="0.35"/>
    <row r="83" s="1" customFormat="1" x14ac:dyDescent="0.35"/>
    <row r="84" s="1" customFormat="1" x14ac:dyDescent="0.35"/>
    <row r="85" s="1" customFormat="1" x14ac:dyDescent="0.35"/>
    <row r="86" s="1" customFormat="1" x14ac:dyDescent="0.35"/>
    <row r="87" s="1" customFormat="1" x14ac:dyDescent="0.35"/>
    <row r="88" s="1" customFormat="1" x14ac:dyDescent="0.35"/>
    <row r="89" s="1" customFormat="1" x14ac:dyDescent="0.35"/>
    <row r="90" s="1" customFormat="1" x14ac:dyDescent="0.35"/>
    <row r="91" s="1" customFormat="1" x14ac:dyDescent="0.35"/>
  </sheetData>
  <sheetProtection algorithmName="SHA-512" hashValue="RGX7Z9ri9GkvlQoK2FCW7IB0mgv4LPK5xq/yA7sFXcCQbHladKV6zEWFrIjcqfmp/wBHsS8lnOG8R0U1ecz5OQ==" saltValue="de+/Af1YHNpVmrEHFP7N7Q==" spinCount="100000" sheet="1" objects="1" scenarios="1"/>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B5746-8B9E-4E0A-9EA2-865FC83A47D2}">
  <sheetPr>
    <tabColor theme="4" tint="0.79998168889431442"/>
  </sheetPr>
  <dimension ref="A1:DY114"/>
  <sheetViews>
    <sheetView showGridLines="0" zoomScale="63" zoomScaleNormal="63" workbookViewId="0">
      <pane ySplit="5" topLeftCell="A6" activePane="bottomLeft" state="frozen"/>
      <selection activeCell="J10" sqref="J10"/>
      <selection pane="bottomLeft" activeCell="J10" sqref="J10"/>
    </sheetView>
  </sheetViews>
  <sheetFormatPr defaultColWidth="9" defaultRowHeight="14.5" outlineLevelRow="1" x14ac:dyDescent="0.35"/>
  <cols>
    <col min="1" max="5" width="3" customWidth="1"/>
    <col min="6" max="6" width="6.26953125" customWidth="1"/>
    <col min="7" max="7" width="33.08984375" customWidth="1"/>
    <col min="8" max="8" width="8.26953125" customWidth="1"/>
    <col min="9" max="9" width="3" customWidth="1"/>
    <col min="10" max="10" width="19" bestFit="1" customWidth="1"/>
    <col min="11" max="129" width="12.26953125" customWidth="1"/>
  </cols>
  <sheetData>
    <row r="1" spans="1:129" ht="31" x14ac:dyDescent="0.7">
      <c r="A1" s="12" t="s">
        <v>615</v>
      </c>
      <c r="B1" s="12"/>
    </row>
    <row r="2" spans="1:129" x14ac:dyDescent="0.35">
      <c r="A2" t="s">
        <v>616</v>
      </c>
    </row>
    <row r="3" spans="1:129" x14ac:dyDescent="0.35">
      <c r="J3" s="577" t="s">
        <v>418</v>
      </c>
      <c r="K3" s="578"/>
      <c r="L3" s="578"/>
      <c r="M3" s="578"/>
      <c r="N3" s="578"/>
      <c r="O3" s="578"/>
      <c r="P3" s="578"/>
      <c r="Q3" s="578"/>
      <c r="R3" s="578"/>
      <c r="S3" s="578"/>
      <c r="T3" s="578"/>
      <c r="U3" s="579"/>
      <c r="V3" s="577" t="s">
        <v>419</v>
      </c>
      <c r="W3" s="578"/>
      <c r="X3" s="578"/>
      <c r="Y3" s="578"/>
      <c r="Z3" s="578"/>
      <c r="AA3" s="578"/>
      <c r="AB3" s="578"/>
      <c r="AC3" s="578"/>
      <c r="AD3" s="578"/>
      <c r="AE3" s="578"/>
      <c r="AF3" s="578"/>
      <c r="AG3" s="579"/>
      <c r="AH3" s="577" t="s">
        <v>420</v>
      </c>
      <c r="AI3" s="578"/>
      <c r="AJ3" s="578"/>
      <c r="AK3" s="578"/>
      <c r="AL3" s="578"/>
      <c r="AM3" s="578"/>
      <c r="AN3" s="578"/>
      <c r="AO3" s="578"/>
      <c r="AP3" s="578"/>
      <c r="AQ3" s="578"/>
      <c r="AR3" s="578"/>
      <c r="AS3" s="579"/>
      <c r="AT3" s="577" t="s">
        <v>421</v>
      </c>
      <c r="AU3" s="578"/>
      <c r="AV3" s="578"/>
      <c r="AW3" s="578"/>
      <c r="AX3" s="578"/>
      <c r="AY3" s="578"/>
      <c r="AZ3" s="578"/>
      <c r="BA3" s="578"/>
      <c r="BB3" s="578"/>
      <c r="BC3" s="578"/>
      <c r="BD3" s="578"/>
      <c r="BE3" s="579"/>
      <c r="BF3" s="577" t="s">
        <v>422</v>
      </c>
      <c r="BG3" s="578"/>
      <c r="BH3" s="578"/>
      <c r="BI3" s="578"/>
      <c r="BJ3" s="578"/>
      <c r="BK3" s="578"/>
      <c r="BL3" s="578"/>
      <c r="BM3" s="578"/>
      <c r="BN3" s="578"/>
      <c r="BO3" s="578"/>
      <c r="BP3" s="578"/>
      <c r="BQ3" s="579"/>
      <c r="BR3" s="577" t="s">
        <v>423</v>
      </c>
      <c r="BS3" s="578"/>
      <c r="BT3" s="578"/>
      <c r="BU3" s="578"/>
      <c r="BV3" s="578"/>
      <c r="BW3" s="578"/>
      <c r="BX3" s="578"/>
      <c r="BY3" s="578"/>
      <c r="BZ3" s="578"/>
      <c r="CA3" s="578"/>
      <c r="CB3" s="578"/>
      <c r="CC3" s="579"/>
      <c r="CD3" s="577" t="s">
        <v>424</v>
      </c>
      <c r="CE3" s="578"/>
      <c r="CF3" s="578"/>
      <c r="CG3" s="578"/>
      <c r="CH3" s="578"/>
      <c r="CI3" s="578"/>
      <c r="CJ3" s="578"/>
      <c r="CK3" s="578"/>
      <c r="CL3" s="578"/>
      <c r="CM3" s="578"/>
      <c r="CN3" s="578"/>
      <c r="CO3" s="579"/>
      <c r="CP3" s="577" t="s">
        <v>425</v>
      </c>
      <c r="CQ3" s="578"/>
      <c r="CR3" s="578"/>
      <c r="CS3" s="578"/>
      <c r="CT3" s="578"/>
      <c r="CU3" s="578"/>
      <c r="CV3" s="578"/>
      <c r="CW3" s="578"/>
      <c r="CX3" s="578"/>
      <c r="CY3" s="578"/>
      <c r="CZ3" s="578"/>
      <c r="DA3" s="579"/>
      <c r="DB3" s="577" t="s">
        <v>426</v>
      </c>
      <c r="DC3" s="578"/>
      <c r="DD3" s="578"/>
      <c r="DE3" s="578"/>
      <c r="DF3" s="578"/>
      <c r="DG3" s="578"/>
      <c r="DH3" s="578"/>
      <c r="DI3" s="578"/>
      <c r="DJ3" s="578"/>
      <c r="DK3" s="578"/>
      <c r="DL3" s="578"/>
      <c r="DM3" s="579"/>
      <c r="DN3" s="577" t="s">
        <v>427</v>
      </c>
      <c r="DO3" s="578"/>
      <c r="DP3" s="578"/>
      <c r="DQ3" s="578"/>
      <c r="DR3" s="578"/>
      <c r="DS3" s="578"/>
      <c r="DT3" s="578"/>
      <c r="DU3" s="578"/>
      <c r="DV3" s="578"/>
      <c r="DW3" s="578"/>
      <c r="DX3" s="578"/>
      <c r="DY3" s="579"/>
    </row>
    <row r="4" spans="1:129" s="101" customFormat="1" x14ac:dyDescent="0.35">
      <c r="H4" s="175" t="s">
        <v>444</v>
      </c>
      <c r="J4" s="229">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445</v>
      </c>
      <c r="J5">
        <v>1</v>
      </c>
      <c r="K5">
        <f t="shared" ref="K5:AS5" si="2">J5+1</f>
        <v>2</v>
      </c>
      <c r="L5">
        <f t="shared" si="2"/>
        <v>3</v>
      </c>
      <c r="M5">
        <f t="shared" si="2"/>
        <v>4</v>
      </c>
      <c r="N5">
        <f t="shared" si="2"/>
        <v>5</v>
      </c>
      <c r="O5">
        <f t="shared" si="2"/>
        <v>6</v>
      </c>
      <c r="P5">
        <f t="shared" si="2"/>
        <v>7</v>
      </c>
      <c r="Q5">
        <f t="shared" si="2"/>
        <v>8</v>
      </c>
      <c r="R5">
        <f t="shared" si="2"/>
        <v>9</v>
      </c>
      <c r="S5">
        <f t="shared" si="2"/>
        <v>10</v>
      </c>
      <c r="T5">
        <f t="shared" si="2"/>
        <v>11</v>
      </c>
      <c r="U5">
        <f t="shared" si="2"/>
        <v>12</v>
      </c>
      <c r="V5">
        <f t="shared" si="2"/>
        <v>13</v>
      </c>
      <c r="W5">
        <f t="shared" si="2"/>
        <v>14</v>
      </c>
      <c r="X5">
        <f t="shared" si="2"/>
        <v>15</v>
      </c>
      <c r="Y5">
        <f t="shared" si="2"/>
        <v>16</v>
      </c>
      <c r="Z5">
        <f t="shared" si="2"/>
        <v>17</v>
      </c>
      <c r="AA5">
        <f t="shared" si="2"/>
        <v>18</v>
      </c>
      <c r="AB5">
        <f t="shared" si="2"/>
        <v>19</v>
      </c>
      <c r="AC5">
        <f t="shared" si="2"/>
        <v>20</v>
      </c>
      <c r="AD5">
        <f t="shared" si="2"/>
        <v>21</v>
      </c>
      <c r="AE5">
        <f t="shared" si="2"/>
        <v>22</v>
      </c>
      <c r="AF5">
        <f t="shared" si="2"/>
        <v>23</v>
      </c>
      <c r="AG5">
        <f t="shared" si="2"/>
        <v>24</v>
      </c>
      <c r="AH5">
        <f t="shared" si="2"/>
        <v>25</v>
      </c>
      <c r="AI5">
        <f t="shared" si="2"/>
        <v>26</v>
      </c>
      <c r="AJ5">
        <f t="shared" si="2"/>
        <v>27</v>
      </c>
      <c r="AK5">
        <f t="shared" si="2"/>
        <v>28</v>
      </c>
      <c r="AL5">
        <f t="shared" si="2"/>
        <v>29</v>
      </c>
      <c r="AM5">
        <f t="shared" si="2"/>
        <v>30</v>
      </c>
      <c r="AN5">
        <f t="shared" si="2"/>
        <v>31</v>
      </c>
      <c r="AO5">
        <f t="shared" si="2"/>
        <v>32</v>
      </c>
      <c r="AP5">
        <f t="shared" si="2"/>
        <v>33</v>
      </c>
      <c r="AQ5">
        <f t="shared" si="2"/>
        <v>34</v>
      </c>
      <c r="AR5">
        <f t="shared" si="2"/>
        <v>35</v>
      </c>
      <c r="AS5">
        <f t="shared" si="2"/>
        <v>36</v>
      </c>
      <c r="AT5">
        <v>37</v>
      </c>
      <c r="AU5">
        <f t="shared" ref="AU5:AZ5" si="3">AT5+1</f>
        <v>38</v>
      </c>
      <c r="AV5">
        <f t="shared" si="3"/>
        <v>39</v>
      </c>
      <c r="AW5">
        <f t="shared" si="3"/>
        <v>40</v>
      </c>
      <c r="AX5">
        <f t="shared" si="3"/>
        <v>41</v>
      </c>
      <c r="AY5">
        <f t="shared" si="3"/>
        <v>42</v>
      </c>
      <c r="AZ5">
        <f t="shared" si="3"/>
        <v>43</v>
      </c>
      <c r="BA5">
        <f>AZ5+1</f>
        <v>44</v>
      </c>
      <c r="BB5">
        <f t="shared" ref="BB5:DM5" si="4">BA5+1</f>
        <v>45</v>
      </c>
      <c r="BC5">
        <f t="shared" si="4"/>
        <v>46</v>
      </c>
      <c r="BD5">
        <f t="shared" si="4"/>
        <v>47</v>
      </c>
      <c r="BE5">
        <f t="shared" si="4"/>
        <v>48</v>
      </c>
      <c r="BF5">
        <f t="shared" si="4"/>
        <v>49</v>
      </c>
      <c r="BG5">
        <f t="shared" si="4"/>
        <v>50</v>
      </c>
      <c r="BH5">
        <f t="shared" si="4"/>
        <v>51</v>
      </c>
      <c r="BI5">
        <f t="shared" si="4"/>
        <v>52</v>
      </c>
      <c r="BJ5">
        <f t="shared" si="4"/>
        <v>53</v>
      </c>
      <c r="BK5">
        <f t="shared" si="4"/>
        <v>54</v>
      </c>
      <c r="BL5">
        <f t="shared" si="4"/>
        <v>55</v>
      </c>
      <c r="BM5">
        <f t="shared" si="4"/>
        <v>56</v>
      </c>
      <c r="BN5">
        <f t="shared" si="4"/>
        <v>57</v>
      </c>
      <c r="BO5">
        <f t="shared" si="4"/>
        <v>58</v>
      </c>
      <c r="BP5">
        <f t="shared" si="4"/>
        <v>59</v>
      </c>
      <c r="BQ5">
        <f t="shared" si="4"/>
        <v>60</v>
      </c>
      <c r="BR5">
        <f t="shared" si="4"/>
        <v>61</v>
      </c>
      <c r="BS5">
        <f t="shared" si="4"/>
        <v>62</v>
      </c>
      <c r="BT5">
        <f t="shared" si="4"/>
        <v>63</v>
      </c>
      <c r="BU5">
        <f t="shared" si="4"/>
        <v>64</v>
      </c>
      <c r="BV5">
        <f t="shared" si="4"/>
        <v>65</v>
      </c>
      <c r="BW5">
        <f t="shared" si="4"/>
        <v>66</v>
      </c>
      <c r="BX5">
        <f t="shared" si="4"/>
        <v>67</v>
      </c>
      <c r="BY5">
        <f t="shared" si="4"/>
        <v>68</v>
      </c>
      <c r="BZ5">
        <f t="shared" si="4"/>
        <v>69</v>
      </c>
      <c r="CA5">
        <f t="shared" si="4"/>
        <v>70</v>
      </c>
      <c r="CB5">
        <f t="shared" si="4"/>
        <v>71</v>
      </c>
      <c r="CC5">
        <f t="shared" si="4"/>
        <v>72</v>
      </c>
      <c r="CD5">
        <f t="shared" si="4"/>
        <v>73</v>
      </c>
      <c r="CE5">
        <f t="shared" si="4"/>
        <v>74</v>
      </c>
      <c r="CF5">
        <f t="shared" si="4"/>
        <v>75</v>
      </c>
      <c r="CG5">
        <f t="shared" si="4"/>
        <v>76</v>
      </c>
      <c r="CH5">
        <f t="shared" si="4"/>
        <v>77</v>
      </c>
      <c r="CI5">
        <f t="shared" si="4"/>
        <v>78</v>
      </c>
      <c r="CJ5">
        <f t="shared" si="4"/>
        <v>79</v>
      </c>
      <c r="CK5">
        <f t="shared" si="4"/>
        <v>80</v>
      </c>
      <c r="CL5">
        <f t="shared" si="4"/>
        <v>81</v>
      </c>
      <c r="CM5">
        <f t="shared" si="4"/>
        <v>82</v>
      </c>
      <c r="CN5">
        <f t="shared" si="4"/>
        <v>83</v>
      </c>
      <c r="CO5">
        <f t="shared" si="4"/>
        <v>84</v>
      </c>
      <c r="CP5">
        <f t="shared" si="4"/>
        <v>85</v>
      </c>
      <c r="CQ5">
        <f t="shared" si="4"/>
        <v>86</v>
      </c>
      <c r="CR5">
        <f t="shared" si="4"/>
        <v>87</v>
      </c>
      <c r="CS5">
        <f t="shared" si="4"/>
        <v>88</v>
      </c>
      <c r="CT5">
        <f t="shared" si="4"/>
        <v>89</v>
      </c>
      <c r="CU5">
        <f t="shared" si="4"/>
        <v>90</v>
      </c>
      <c r="CV5">
        <f t="shared" si="4"/>
        <v>91</v>
      </c>
      <c r="CW5">
        <f t="shared" si="4"/>
        <v>92</v>
      </c>
      <c r="CX5">
        <f t="shared" si="4"/>
        <v>93</v>
      </c>
      <c r="CY5">
        <f t="shared" si="4"/>
        <v>94</v>
      </c>
      <c r="CZ5">
        <f t="shared" si="4"/>
        <v>95</v>
      </c>
      <c r="DA5">
        <f t="shared" si="4"/>
        <v>96</v>
      </c>
      <c r="DB5">
        <f t="shared" si="4"/>
        <v>97</v>
      </c>
      <c r="DC5">
        <f t="shared" si="4"/>
        <v>98</v>
      </c>
      <c r="DD5">
        <f t="shared" si="4"/>
        <v>99</v>
      </c>
      <c r="DE5">
        <f t="shared" si="4"/>
        <v>100</v>
      </c>
      <c r="DF5">
        <f t="shared" si="4"/>
        <v>101</v>
      </c>
      <c r="DG5">
        <f t="shared" si="4"/>
        <v>102</v>
      </c>
      <c r="DH5">
        <f t="shared" si="4"/>
        <v>103</v>
      </c>
      <c r="DI5">
        <f t="shared" si="4"/>
        <v>104</v>
      </c>
      <c r="DJ5">
        <f t="shared" si="4"/>
        <v>105</v>
      </c>
      <c r="DK5">
        <f t="shared" si="4"/>
        <v>106</v>
      </c>
      <c r="DL5">
        <f t="shared" si="4"/>
        <v>107</v>
      </c>
      <c r="DM5">
        <f t="shared" si="4"/>
        <v>108</v>
      </c>
      <c r="DN5">
        <f t="shared" ref="DN5:DY5" si="5">DM5+1</f>
        <v>109</v>
      </c>
      <c r="DO5">
        <f t="shared" si="5"/>
        <v>110</v>
      </c>
      <c r="DP5">
        <f t="shared" si="5"/>
        <v>111</v>
      </c>
      <c r="DQ5">
        <f t="shared" si="5"/>
        <v>112</v>
      </c>
      <c r="DR5">
        <f t="shared" si="5"/>
        <v>113</v>
      </c>
      <c r="DS5">
        <f t="shared" si="5"/>
        <v>114</v>
      </c>
      <c r="DT5">
        <f t="shared" si="5"/>
        <v>115</v>
      </c>
      <c r="DU5">
        <f t="shared" si="5"/>
        <v>116</v>
      </c>
      <c r="DV5">
        <f t="shared" si="5"/>
        <v>117</v>
      </c>
      <c r="DW5">
        <f t="shared" si="5"/>
        <v>118</v>
      </c>
      <c r="DX5">
        <f t="shared" si="5"/>
        <v>119</v>
      </c>
      <c r="DY5">
        <f t="shared" si="5"/>
        <v>120</v>
      </c>
    </row>
    <row r="6" spans="1:129" x14ac:dyDescent="0.35">
      <c r="H6" s="30"/>
    </row>
    <row r="7" spans="1:129" x14ac:dyDescent="0.35">
      <c r="B7" s="25" t="s">
        <v>536</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30"/>
    </row>
    <row r="9" spans="1:129" x14ac:dyDescent="0.35">
      <c r="B9" s="14"/>
      <c r="C9" s="24" t="s">
        <v>617</v>
      </c>
      <c r="H9" s="525"/>
    </row>
    <row r="10" spans="1:129" x14ac:dyDescent="0.35">
      <c r="B10" s="14"/>
      <c r="C10" s="14"/>
      <c r="E10" s="37" t="str">
        <f>'1.1 Assumptions'!$J$27</f>
        <v>Bitmain Antminer S19 Pro</v>
      </c>
      <c r="F10" s="37"/>
      <c r="G10" s="37"/>
      <c r="H10" s="525" t="s">
        <v>45</v>
      </c>
      <c r="J10" s="341">
        <f>'1.4.8 CF'!J47</f>
        <v>405</v>
      </c>
      <c r="K10" s="341">
        <f>'1.4.8 CF'!K47</f>
        <v>405</v>
      </c>
      <c r="L10" s="341">
        <f>'1.4.8 CF'!L47</f>
        <v>405</v>
      </c>
      <c r="M10" s="341">
        <f>'1.4.8 CF'!M47</f>
        <v>405</v>
      </c>
      <c r="N10" s="341">
        <f>'1.4.8 CF'!N47</f>
        <v>405</v>
      </c>
      <c r="O10" s="341">
        <f>'1.4.8 CF'!O47</f>
        <v>405</v>
      </c>
      <c r="P10" s="341">
        <f>'1.4.8 CF'!P47</f>
        <v>405</v>
      </c>
      <c r="Q10" s="341">
        <f>'1.4.8 CF'!Q47</f>
        <v>405</v>
      </c>
      <c r="R10" s="341">
        <f>'1.4.8 CF'!R47</f>
        <v>405</v>
      </c>
      <c r="S10" s="341">
        <f>'1.4.8 CF'!S47</f>
        <v>405</v>
      </c>
      <c r="T10" s="341">
        <f>'1.4.8 CF'!T47</f>
        <v>405</v>
      </c>
      <c r="U10" s="341">
        <f>'1.4.8 CF'!U47</f>
        <v>405</v>
      </c>
      <c r="V10" s="341">
        <f>'1.4.8 CF'!V47</f>
        <v>571</v>
      </c>
      <c r="W10" s="341">
        <f>'1.4.8 CF'!W47</f>
        <v>571</v>
      </c>
      <c r="X10" s="341">
        <f>'1.4.8 CF'!X47</f>
        <v>571</v>
      </c>
      <c r="Y10" s="341">
        <f>'1.4.8 CF'!Y47</f>
        <v>571</v>
      </c>
      <c r="Z10" s="341">
        <f>'1.4.8 CF'!Z47</f>
        <v>571</v>
      </c>
      <c r="AA10" s="341">
        <f>'1.4.8 CF'!AA47</f>
        <v>571</v>
      </c>
      <c r="AB10" s="341">
        <f>'1.4.8 CF'!AB47</f>
        <v>571</v>
      </c>
      <c r="AC10" s="341">
        <f>'1.4.8 CF'!AC47</f>
        <v>571</v>
      </c>
      <c r="AD10" s="341">
        <f>'1.4.8 CF'!AD47</f>
        <v>571</v>
      </c>
      <c r="AE10" s="341">
        <f>'1.4.8 CF'!AE47</f>
        <v>571</v>
      </c>
      <c r="AF10" s="341">
        <f>'1.4.8 CF'!AF47</f>
        <v>571</v>
      </c>
      <c r="AG10" s="341">
        <f>'1.4.8 CF'!AG47</f>
        <v>571</v>
      </c>
      <c r="AH10" s="341">
        <f>'1.4.8 CF'!AH47</f>
        <v>765</v>
      </c>
      <c r="AI10" s="341">
        <f>'1.4.8 CF'!AI47</f>
        <v>765</v>
      </c>
      <c r="AJ10" s="341">
        <f>'1.4.8 CF'!AJ47</f>
        <v>765</v>
      </c>
      <c r="AK10" s="341">
        <f>'1.4.8 CF'!AK47</f>
        <v>765</v>
      </c>
      <c r="AL10" s="341">
        <f>'1.4.8 CF'!AL47</f>
        <v>765</v>
      </c>
      <c r="AM10" s="341">
        <f>'1.4.8 CF'!AM47</f>
        <v>765</v>
      </c>
      <c r="AN10" s="341">
        <f>'1.4.8 CF'!AN47</f>
        <v>765</v>
      </c>
      <c r="AO10" s="341">
        <f>'1.4.8 CF'!AO47</f>
        <v>765</v>
      </c>
      <c r="AP10" s="341">
        <f>'1.4.8 CF'!AP47</f>
        <v>765</v>
      </c>
      <c r="AQ10" s="341">
        <f>'1.4.8 CF'!AQ47</f>
        <v>765</v>
      </c>
      <c r="AR10" s="341">
        <f>'1.4.8 CF'!AR47</f>
        <v>765</v>
      </c>
      <c r="AS10" s="341">
        <f>'1.4.8 CF'!AS47</f>
        <v>765</v>
      </c>
      <c r="AT10" s="341">
        <f>'1.4.8 CF'!AT47</f>
        <v>946</v>
      </c>
      <c r="AU10" s="341">
        <f>'1.4.8 CF'!AU47</f>
        <v>946</v>
      </c>
      <c r="AV10" s="341">
        <f>'1.4.8 CF'!AV47</f>
        <v>946</v>
      </c>
      <c r="AW10" s="341">
        <f>'1.4.8 CF'!AW47</f>
        <v>946</v>
      </c>
      <c r="AX10" s="341">
        <f>'1.4.8 CF'!AX47</f>
        <v>946</v>
      </c>
      <c r="AY10" s="341">
        <f>'1.4.8 CF'!AY47</f>
        <v>946</v>
      </c>
      <c r="AZ10" s="341">
        <f>'1.4.8 CF'!AZ47</f>
        <v>946</v>
      </c>
      <c r="BA10" s="341">
        <f>'1.4.8 CF'!BA47</f>
        <v>946</v>
      </c>
      <c r="BB10" s="341">
        <f>'1.4.8 CF'!BB47</f>
        <v>946</v>
      </c>
      <c r="BC10" s="341">
        <f>'1.4.8 CF'!BC47</f>
        <v>946</v>
      </c>
      <c r="BD10" s="341">
        <f>'1.4.8 CF'!BD47</f>
        <v>946</v>
      </c>
      <c r="BE10" s="341">
        <f>'1.4.8 CF'!BE47</f>
        <v>946</v>
      </c>
      <c r="BF10" s="341">
        <f>'1.4.8 CF'!BF47</f>
        <v>739</v>
      </c>
      <c r="BG10" s="341">
        <f>'1.4.8 CF'!BG47</f>
        <v>739</v>
      </c>
      <c r="BH10" s="341">
        <f>'1.4.8 CF'!BH47</f>
        <v>739</v>
      </c>
      <c r="BI10" s="341">
        <f>'1.4.8 CF'!BI47</f>
        <v>739</v>
      </c>
      <c r="BJ10" s="341">
        <f>'1.4.8 CF'!BJ47</f>
        <v>739</v>
      </c>
      <c r="BK10" s="341">
        <f>'1.4.8 CF'!BK47</f>
        <v>739</v>
      </c>
      <c r="BL10" s="341">
        <f>'1.4.8 CF'!BL47</f>
        <v>739</v>
      </c>
      <c r="BM10" s="341">
        <f>'1.4.8 CF'!BM47</f>
        <v>739</v>
      </c>
      <c r="BN10" s="341">
        <f>'1.4.8 CF'!BN47</f>
        <v>739</v>
      </c>
      <c r="BO10" s="341">
        <f>'1.4.8 CF'!BO47</f>
        <v>739</v>
      </c>
      <c r="BP10" s="341">
        <f>'1.4.8 CF'!BP47</f>
        <v>739</v>
      </c>
      <c r="BQ10" s="341">
        <f>'1.4.8 CF'!BQ47</f>
        <v>739</v>
      </c>
      <c r="BR10" s="341">
        <f>'1.4.8 CF'!BR47</f>
        <v>726</v>
      </c>
      <c r="BS10" s="341">
        <f>'1.4.8 CF'!BS47</f>
        <v>726</v>
      </c>
      <c r="BT10" s="341">
        <f>'1.4.8 CF'!BT47</f>
        <v>726</v>
      </c>
      <c r="BU10" s="341">
        <f>'1.4.8 CF'!BU47</f>
        <v>726</v>
      </c>
      <c r="BV10" s="341">
        <f>'1.4.8 CF'!BV47</f>
        <v>726</v>
      </c>
      <c r="BW10" s="341">
        <f>'1.4.8 CF'!BW47</f>
        <v>726</v>
      </c>
      <c r="BX10" s="341">
        <f>'1.4.8 CF'!BX47</f>
        <v>726</v>
      </c>
      <c r="BY10" s="341">
        <f>'1.4.8 CF'!BY47</f>
        <v>726</v>
      </c>
      <c r="BZ10" s="341">
        <f>'1.4.8 CF'!BZ47</f>
        <v>726</v>
      </c>
      <c r="CA10" s="341">
        <f>'1.4.8 CF'!CA47</f>
        <v>726</v>
      </c>
      <c r="CB10" s="341">
        <f>'1.4.8 CF'!CB47</f>
        <v>726</v>
      </c>
      <c r="CC10" s="341">
        <f>'1.4.8 CF'!CC47</f>
        <v>726</v>
      </c>
      <c r="CD10" s="341">
        <f>'1.4.8 CF'!CD47</f>
        <v>642</v>
      </c>
      <c r="CE10" s="341">
        <f>'1.4.8 CF'!CE47</f>
        <v>642</v>
      </c>
      <c r="CF10" s="341">
        <f>'1.4.8 CF'!CF47</f>
        <v>642</v>
      </c>
      <c r="CG10" s="341">
        <f>'1.4.8 CF'!CG47</f>
        <v>642</v>
      </c>
      <c r="CH10" s="341">
        <f>'1.4.8 CF'!CH47</f>
        <v>642</v>
      </c>
      <c r="CI10" s="341">
        <f>'1.4.8 CF'!CI47</f>
        <v>642</v>
      </c>
      <c r="CJ10" s="341">
        <f>'1.4.8 CF'!CJ47</f>
        <v>642</v>
      </c>
      <c r="CK10" s="341">
        <f>'1.4.8 CF'!CK47</f>
        <v>642</v>
      </c>
      <c r="CL10" s="341">
        <f>'1.4.8 CF'!CL47</f>
        <v>642</v>
      </c>
      <c r="CM10" s="341">
        <f>'1.4.8 CF'!CM47</f>
        <v>642</v>
      </c>
      <c r="CN10" s="341">
        <f>'1.4.8 CF'!CN47</f>
        <v>642</v>
      </c>
      <c r="CO10" s="341">
        <f>'1.4.8 CF'!CO47</f>
        <v>642</v>
      </c>
      <c r="CP10" s="341">
        <f>'1.4.8 CF'!CP47</f>
        <v>540</v>
      </c>
      <c r="CQ10" s="341">
        <f>'1.4.8 CF'!CQ47</f>
        <v>540</v>
      </c>
      <c r="CR10" s="341">
        <f>'1.4.8 CF'!CR47</f>
        <v>540</v>
      </c>
      <c r="CS10" s="341">
        <f>'1.4.8 CF'!CS47</f>
        <v>540</v>
      </c>
      <c r="CT10" s="341">
        <f>'1.4.8 CF'!CT47</f>
        <v>540</v>
      </c>
      <c r="CU10" s="341">
        <f>'1.4.8 CF'!CU47</f>
        <v>540</v>
      </c>
      <c r="CV10" s="341">
        <f>'1.4.8 CF'!CV47</f>
        <v>540</v>
      </c>
      <c r="CW10" s="341">
        <f>'1.4.8 CF'!CW47</f>
        <v>540</v>
      </c>
      <c r="CX10" s="341">
        <f>'1.4.8 CF'!CX47</f>
        <v>540</v>
      </c>
      <c r="CY10" s="341">
        <f>'1.4.8 CF'!CY47</f>
        <v>540</v>
      </c>
      <c r="CZ10" s="341">
        <f>'1.4.8 CF'!CZ47</f>
        <v>540</v>
      </c>
      <c r="DA10" s="341">
        <f>'1.4.8 CF'!DA47</f>
        <v>540</v>
      </c>
      <c r="DB10" s="341">
        <f>'1.4.8 CF'!DB47</f>
        <v>342</v>
      </c>
      <c r="DC10" s="341">
        <f>'1.4.8 CF'!DC47</f>
        <v>342</v>
      </c>
      <c r="DD10" s="341">
        <f>'1.4.8 CF'!DD47</f>
        <v>342</v>
      </c>
      <c r="DE10" s="341">
        <f>'1.4.8 CF'!DE47</f>
        <v>342</v>
      </c>
      <c r="DF10" s="341">
        <f>'1.4.8 CF'!DF47</f>
        <v>342</v>
      </c>
      <c r="DG10" s="341">
        <f>'1.4.8 CF'!DG47</f>
        <v>342</v>
      </c>
      <c r="DH10" s="341">
        <f>'1.4.8 CF'!DH47</f>
        <v>342</v>
      </c>
      <c r="DI10" s="341">
        <f>'1.4.8 CF'!DI47</f>
        <v>342</v>
      </c>
      <c r="DJ10" s="341">
        <f>'1.4.8 CF'!DJ47</f>
        <v>342</v>
      </c>
      <c r="DK10" s="341">
        <f>'1.4.8 CF'!DK47</f>
        <v>342</v>
      </c>
      <c r="DL10" s="341">
        <f>'1.4.8 CF'!DL47</f>
        <v>342</v>
      </c>
      <c r="DM10" s="341">
        <f>'1.4.8 CF'!DM47</f>
        <v>342</v>
      </c>
      <c r="DN10" s="341">
        <f>'1.4.8 CF'!DN47</f>
        <v>189</v>
      </c>
      <c r="DO10" s="341">
        <f>'1.4.8 CF'!DO47</f>
        <v>189</v>
      </c>
      <c r="DP10" s="341">
        <f>'1.4.8 CF'!DP47</f>
        <v>189</v>
      </c>
      <c r="DQ10" s="341">
        <f>'1.4.8 CF'!DQ47</f>
        <v>189</v>
      </c>
      <c r="DR10" s="341">
        <f>'1.4.8 CF'!DR47</f>
        <v>189</v>
      </c>
      <c r="DS10" s="341">
        <f>'1.4.8 CF'!DS47</f>
        <v>189</v>
      </c>
      <c r="DT10" s="341">
        <f>'1.4.8 CF'!DT47</f>
        <v>189</v>
      </c>
      <c r="DU10" s="341">
        <f>'1.4.8 CF'!DU47</f>
        <v>189</v>
      </c>
      <c r="DV10" s="341">
        <f>'1.4.8 CF'!DV47</f>
        <v>189</v>
      </c>
      <c r="DW10" s="341">
        <f>'1.4.8 CF'!DW47</f>
        <v>189</v>
      </c>
      <c r="DX10" s="341">
        <f>'1.4.8 CF'!DX47</f>
        <v>189</v>
      </c>
      <c r="DY10" s="341">
        <f>'1.4.8 CF'!DY47</f>
        <v>189</v>
      </c>
    </row>
    <row r="11" spans="1:129" x14ac:dyDescent="0.35">
      <c r="B11" s="14"/>
      <c r="C11" s="14"/>
      <c r="E11" s="37" t="str">
        <f>'1.1 Assumptions'!$J$28</f>
        <v>MicroBT Whatsminer M30s</v>
      </c>
      <c r="F11" s="37"/>
      <c r="G11" s="37"/>
      <c r="H11" s="525" t="s">
        <v>45</v>
      </c>
      <c r="J11" s="341">
        <f>'1.4.8 CF'!J48</f>
        <v>0</v>
      </c>
      <c r="K11" s="341">
        <f>'1.4.8 CF'!K48</f>
        <v>0</v>
      </c>
      <c r="L11" s="341">
        <f>'1.4.8 CF'!L48</f>
        <v>0</v>
      </c>
      <c r="M11" s="341">
        <f>'1.4.8 CF'!M48</f>
        <v>0</v>
      </c>
      <c r="N11" s="341">
        <f>'1.4.8 CF'!N48</f>
        <v>0</v>
      </c>
      <c r="O11" s="341">
        <f>'1.4.8 CF'!O48</f>
        <v>0</v>
      </c>
      <c r="P11" s="341">
        <f>'1.4.8 CF'!P48</f>
        <v>0</v>
      </c>
      <c r="Q11" s="341">
        <f>'1.4.8 CF'!Q48</f>
        <v>0</v>
      </c>
      <c r="R11" s="341">
        <f>'1.4.8 CF'!R48</f>
        <v>0</v>
      </c>
      <c r="S11" s="341">
        <f>'1.4.8 CF'!S48</f>
        <v>0</v>
      </c>
      <c r="T11" s="341">
        <f>'1.4.8 CF'!T48</f>
        <v>0</v>
      </c>
      <c r="U11" s="341">
        <f>'1.4.8 CF'!U48</f>
        <v>0</v>
      </c>
      <c r="V11" s="341">
        <f>'1.4.8 CF'!V48</f>
        <v>0</v>
      </c>
      <c r="W11" s="341">
        <f>'1.4.8 CF'!W48</f>
        <v>0</v>
      </c>
      <c r="X11" s="341">
        <f>'1.4.8 CF'!X48</f>
        <v>0</v>
      </c>
      <c r="Y11" s="341">
        <f>'1.4.8 CF'!Y48</f>
        <v>0</v>
      </c>
      <c r="Z11" s="341">
        <f>'1.4.8 CF'!Z48</f>
        <v>0</v>
      </c>
      <c r="AA11" s="341">
        <f>'1.4.8 CF'!AA48</f>
        <v>0</v>
      </c>
      <c r="AB11" s="341">
        <f>'1.4.8 CF'!AB48</f>
        <v>0</v>
      </c>
      <c r="AC11" s="341">
        <f>'1.4.8 CF'!AC48</f>
        <v>0</v>
      </c>
      <c r="AD11" s="341">
        <f>'1.4.8 CF'!AD48</f>
        <v>0</v>
      </c>
      <c r="AE11" s="341">
        <f>'1.4.8 CF'!AE48</f>
        <v>0</v>
      </c>
      <c r="AF11" s="341">
        <f>'1.4.8 CF'!AF48</f>
        <v>0</v>
      </c>
      <c r="AG11" s="341">
        <f>'1.4.8 CF'!AG48</f>
        <v>0</v>
      </c>
      <c r="AH11" s="341">
        <f>'1.4.8 CF'!AH48</f>
        <v>0</v>
      </c>
      <c r="AI11" s="341">
        <f>'1.4.8 CF'!AI48</f>
        <v>0</v>
      </c>
      <c r="AJ11" s="341">
        <f>'1.4.8 CF'!AJ48</f>
        <v>0</v>
      </c>
      <c r="AK11" s="341">
        <f>'1.4.8 CF'!AK48</f>
        <v>0</v>
      </c>
      <c r="AL11" s="341">
        <f>'1.4.8 CF'!AL48</f>
        <v>0</v>
      </c>
      <c r="AM11" s="341">
        <f>'1.4.8 CF'!AM48</f>
        <v>0</v>
      </c>
      <c r="AN11" s="341">
        <f>'1.4.8 CF'!AN48</f>
        <v>0</v>
      </c>
      <c r="AO11" s="341">
        <f>'1.4.8 CF'!AO48</f>
        <v>0</v>
      </c>
      <c r="AP11" s="341">
        <f>'1.4.8 CF'!AP48</f>
        <v>0</v>
      </c>
      <c r="AQ11" s="341">
        <f>'1.4.8 CF'!AQ48</f>
        <v>0</v>
      </c>
      <c r="AR11" s="341">
        <f>'1.4.8 CF'!AR48</f>
        <v>0</v>
      </c>
      <c r="AS11" s="341">
        <f>'1.4.8 CF'!AS48</f>
        <v>0</v>
      </c>
      <c r="AT11" s="341">
        <f>'1.4.8 CF'!AT48</f>
        <v>0</v>
      </c>
      <c r="AU11" s="341">
        <f>'1.4.8 CF'!AU48</f>
        <v>0</v>
      </c>
      <c r="AV11" s="341">
        <f>'1.4.8 CF'!AV48</f>
        <v>0</v>
      </c>
      <c r="AW11" s="341">
        <f>'1.4.8 CF'!AW48</f>
        <v>0</v>
      </c>
      <c r="AX11" s="341">
        <f>'1.4.8 CF'!AX48</f>
        <v>0</v>
      </c>
      <c r="AY11" s="341">
        <f>'1.4.8 CF'!AY48</f>
        <v>0</v>
      </c>
      <c r="AZ11" s="341">
        <f>'1.4.8 CF'!AZ48</f>
        <v>0</v>
      </c>
      <c r="BA11" s="341">
        <f>'1.4.8 CF'!BA48</f>
        <v>0</v>
      </c>
      <c r="BB11" s="341">
        <f>'1.4.8 CF'!BB48</f>
        <v>0</v>
      </c>
      <c r="BC11" s="341">
        <f>'1.4.8 CF'!BC48</f>
        <v>0</v>
      </c>
      <c r="BD11" s="341">
        <f>'1.4.8 CF'!BD48</f>
        <v>0</v>
      </c>
      <c r="BE11" s="341">
        <f>'1.4.8 CF'!BE48</f>
        <v>0</v>
      </c>
      <c r="BF11" s="341">
        <f>'1.4.8 CF'!BF48</f>
        <v>0</v>
      </c>
      <c r="BG11" s="341">
        <f>'1.4.8 CF'!BG48</f>
        <v>0</v>
      </c>
      <c r="BH11" s="341">
        <f>'1.4.8 CF'!BH48</f>
        <v>0</v>
      </c>
      <c r="BI11" s="341">
        <f>'1.4.8 CF'!BI48</f>
        <v>0</v>
      </c>
      <c r="BJ11" s="341">
        <f>'1.4.8 CF'!BJ48</f>
        <v>0</v>
      </c>
      <c r="BK11" s="341">
        <f>'1.4.8 CF'!BK48</f>
        <v>0</v>
      </c>
      <c r="BL11" s="341">
        <f>'1.4.8 CF'!BL48</f>
        <v>0</v>
      </c>
      <c r="BM11" s="341">
        <f>'1.4.8 CF'!BM48</f>
        <v>0</v>
      </c>
      <c r="BN11" s="341">
        <f>'1.4.8 CF'!BN48</f>
        <v>0</v>
      </c>
      <c r="BO11" s="341">
        <f>'1.4.8 CF'!BO48</f>
        <v>0</v>
      </c>
      <c r="BP11" s="341">
        <f>'1.4.8 CF'!BP48</f>
        <v>0</v>
      </c>
      <c r="BQ11" s="341">
        <f>'1.4.8 CF'!BQ48</f>
        <v>0</v>
      </c>
      <c r="BR11" s="341">
        <f>'1.4.8 CF'!BR48</f>
        <v>0</v>
      </c>
      <c r="BS11" s="341">
        <f>'1.4.8 CF'!BS48</f>
        <v>0</v>
      </c>
      <c r="BT11" s="341">
        <f>'1.4.8 CF'!BT48</f>
        <v>0</v>
      </c>
      <c r="BU11" s="341">
        <f>'1.4.8 CF'!BU48</f>
        <v>0</v>
      </c>
      <c r="BV11" s="341">
        <f>'1.4.8 CF'!BV48</f>
        <v>0</v>
      </c>
      <c r="BW11" s="341">
        <f>'1.4.8 CF'!BW48</f>
        <v>0</v>
      </c>
      <c r="BX11" s="341">
        <f>'1.4.8 CF'!BX48</f>
        <v>0</v>
      </c>
      <c r="BY11" s="341">
        <f>'1.4.8 CF'!BY48</f>
        <v>0</v>
      </c>
      <c r="BZ11" s="341">
        <f>'1.4.8 CF'!BZ48</f>
        <v>0</v>
      </c>
      <c r="CA11" s="341">
        <f>'1.4.8 CF'!CA48</f>
        <v>0</v>
      </c>
      <c r="CB11" s="341">
        <f>'1.4.8 CF'!CB48</f>
        <v>0</v>
      </c>
      <c r="CC11" s="341">
        <f>'1.4.8 CF'!CC48</f>
        <v>0</v>
      </c>
      <c r="CD11" s="341">
        <f>'1.4.8 CF'!CD48</f>
        <v>0</v>
      </c>
      <c r="CE11" s="341">
        <f>'1.4.8 CF'!CE48</f>
        <v>0</v>
      </c>
      <c r="CF11" s="341">
        <f>'1.4.8 CF'!CF48</f>
        <v>0</v>
      </c>
      <c r="CG11" s="341">
        <f>'1.4.8 CF'!CG48</f>
        <v>0</v>
      </c>
      <c r="CH11" s="341">
        <f>'1.4.8 CF'!CH48</f>
        <v>0</v>
      </c>
      <c r="CI11" s="341">
        <f>'1.4.8 CF'!CI48</f>
        <v>0</v>
      </c>
      <c r="CJ11" s="341">
        <f>'1.4.8 CF'!CJ48</f>
        <v>0</v>
      </c>
      <c r="CK11" s="341">
        <f>'1.4.8 CF'!CK48</f>
        <v>0</v>
      </c>
      <c r="CL11" s="341">
        <f>'1.4.8 CF'!CL48</f>
        <v>0</v>
      </c>
      <c r="CM11" s="341">
        <f>'1.4.8 CF'!CM48</f>
        <v>0</v>
      </c>
      <c r="CN11" s="341">
        <f>'1.4.8 CF'!CN48</f>
        <v>0</v>
      </c>
      <c r="CO11" s="341">
        <f>'1.4.8 CF'!CO48</f>
        <v>0</v>
      </c>
      <c r="CP11" s="341">
        <f>'1.4.8 CF'!CP48</f>
        <v>0</v>
      </c>
      <c r="CQ11" s="341">
        <f>'1.4.8 CF'!CQ48</f>
        <v>0</v>
      </c>
      <c r="CR11" s="341">
        <f>'1.4.8 CF'!CR48</f>
        <v>0</v>
      </c>
      <c r="CS11" s="341">
        <f>'1.4.8 CF'!CS48</f>
        <v>0</v>
      </c>
      <c r="CT11" s="341">
        <f>'1.4.8 CF'!CT48</f>
        <v>0</v>
      </c>
      <c r="CU11" s="341">
        <f>'1.4.8 CF'!CU48</f>
        <v>0</v>
      </c>
      <c r="CV11" s="341">
        <f>'1.4.8 CF'!CV48</f>
        <v>0</v>
      </c>
      <c r="CW11" s="341">
        <f>'1.4.8 CF'!CW48</f>
        <v>0</v>
      </c>
      <c r="CX11" s="341">
        <f>'1.4.8 CF'!CX48</f>
        <v>0</v>
      </c>
      <c r="CY11" s="341">
        <f>'1.4.8 CF'!CY48</f>
        <v>0</v>
      </c>
      <c r="CZ11" s="341">
        <f>'1.4.8 CF'!CZ48</f>
        <v>0</v>
      </c>
      <c r="DA11" s="341">
        <f>'1.4.8 CF'!DA48</f>
        <v>0</v>
      </c>
      <c r="DB11" s="341">
        <f>'1.4.8 CF'!DB48</f>
        <v>0</v>
      </c>
      <c r="DC11" s="341">
        <f>'1.4.8 CF'!DC48</f>
        <v>0</v>
      </c>
      <c r="DD11" s="341">
        <f>'1.4.8 CF'!DD48</f>
        <v>0</v>
      </c>
      <c r="DE11" s="341">
        <f>'1.4.8 CF'!DE48</f>
        <v>0</v>
      </c>
      <c r="DF11" s="341">
        <f>'1.4.8 CF'!DF48</f>
        <v>0</v>
      </c>
      <c r="DG11" s="341">
        <f>'1.4.8 CF'!DG48</f>
        <v>0</v>
      </c>
      <c r="DH11" s="341">
        <f>'1.4.8 CF'!DH48</f>
        <v>0</v>
      </c>
      <c r="DI11" s="341">
        <f>'1.4.8 CF'!DI48</f>
        <v>0</v>
      </c>
      <c r="DJ11" s="341">
        <f>'1.4.8 CF'!DJ48</f>
        <v>0</v>
      </c>
      <c r="DK11" s="341">
        <f>'1.4.8 CF'!DK48</f>
        <v>0</v>
      </c>
      <c r="DL11" s="341">
        <f>'1.4.8 CF'!DL48</f>
        <v>0</v>
      </c>
      <c r="DM11" s="341">
        <f>'1.4.8 CF'!DM48</f>
        <v>0</v>
      </c>
      <c r="DN11" s="341">
        <f>'1.4.8 CF'!DN48</f>
        <v>0</v>
      </c>
      <c r="DO11" s="341">
        <f>'1.4.8 CF'!DO48</f>
        <v>0</v>
      </c>
      <c r="DP11" s="341">
        <f>'1.4.8 CF'!DP48</f>
        <v>0</v>
      </c>
      <c r="DQ11" s="341">
        <f>'1.4.8 CF'!DQ48</f>
        <v>0</v>
      </c>
      <c r="DR11" s="341">
        <f>'1.4.8 CF'!DR48</f>
        <v>0</v>
      </c>
      <c r="DS11" s="341">
        <f>'1.4.8 CF'!DS48</f>
        <v>0</v>
      </c>
      <c r="DT11" s="341">
        <f>'1.4.8 CF'!DT48</f>
        <v>0</v>
      </c>
      <c r="DU11" s="341">
        <f>'1.4.8 CF'!DU48</f>
        <v>0</v>
      </c>
      <c r="DV11" s="341">
        <f>'1.4.8 CF'!DV48</f>
        <v>0</v>
      </c>
      <c r="DW11" s="341">
        <f>'1.4.8 CF'!DW48</f>
        <v>0</v>
      </c>
      <c r="DX11" s="341">
        <f>'1.4.8 CF'!DX48</f>
        <v>0</v>
      </c>
      <c r="DY11" s="341">
        <f>'1.4.8 CF'!DY48</f>
        <v>0</v>
      </c>
    </row>
    <row r="12" spans="1:129" x14ac:dyDescent="0.35">
      <c r="B12" s="14"/>
      <c r="H12" s="525"/>
    </row>
    <row r="13" spans="1:129" x14ac:dyDescent="0.35">
      <c r="B13" s="14"/>
      <c r="C13" s="24" t="s">
        <v>618</v>
      </c>
      <c r="H13" s="525"/>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40"/>
    </row>
    <row r="14" spans="1:129" x14ac:dyDescent="0.35">
      <c r="B14" s="14"/>
      <c r="C14" s="14"/>
      <c r="E14" s="37" t="str">
        <f>'1.1 Assumptions'!$J$27</f>
        <v>Bitmain Antminer S19 Pro</v>
      </c>
      <c r="F14" s="37"/>
      <c r="G14" s="37"/>
      <c r="H14" s="525" t="s">
        <v>45</v>
      </c>
      <c r="J14" s="126">
        <f>IF('1.1 Assumptions'!$J$35="DigiByte",J10,0)</f>
        <v>0</v>
      </c>
      <c r="K14" s="126">
        <f>IF('1.1 Assumptions'!$J$35="DigiByte",K10,0)</f>
        <v>0</v>
      </c>
      <c r="L14" s="126">
        <f>IF('1.1 Assumptions'!$J$35="DigiByte",L10,0)</f>
        <v>0</v>
      </c>
      <c r="M14" s="126">
        <f>IF('1.1 Assumptions'!$J$35="DigiByte",M10,0)</f>
        <v>0</v>
      </c>
      <c r="N14" s="126">
        <f>IF('1.1 Assumptions'!$J$35="DigiByte",N10,0)</f>
        <v>0</v>
      </c>
      <c r="O14" s="126">
        <f>IF('1.1 Assumptions'!$J$35="DigiByte",O10,0)</f>
        <v>0</v>
      </c>
      <c r="P14" s="126">
        <f>IF('1.1 Assumptions'!$J$35="DigiByte",P10,0)</f>
        <v>0</v>
      </c>
      <c r="Q14" s="126">
        <f>IF('1.1 Assumptions'!$J$35="DigiByte",Q10,0)</f>
        <v>0</v>
      </c>
      <c r="R14" s="126">
        <f>IF('1.1 Assumptions'!$J$35="DigiByte",R10,0)</f>
        <v>0</v>
      </c>
      <c r="S14" s="126">
        <f>IF('1.1 Assumptions'!$J$35="DigiByte",S10,0)</f>
        <v>0</v>
      </c>
      <c r="T14" s="126">
        <f>IF('1.1 Assumptions'!$J$35="DigiByte",T10,0)</f>
        <v>0</v>
      </c>
      <c r="U14" s="126">
        <f>IF('1.1 Assumptions'!$J$35="DigiByte",U10,0)</f>
        <v>0</v>
      </c>
      <c r="V14" s="126">
        <f>IF('1.1 Assumptions'!$J$35="DigiByte",V10,0)</f>
        <v>0</v>
      </c>
      <c r="W14" s="126">
        <f>IF('1.1 Assumptions'!$J$35="DigiByte",W10,0)</f>
        <v>0</v>
      </c>
      <c r="X14" s="126">
        <f>IF('1.1 Assumptions'!$J$35="DigiByte",X10,0)</f>
        <v>0</v>
      </c>
      <c r="Y14" s="126">
        <f>IF('1.1 Assumptions'!$J$35="DigiByte",Y10,0)</f>
        <v>0</v>
      </c>
      <c r="Z14" s="126">
        <f>IF('1.1 Assumptions'!$J$35="DigiByte",Z10,0)</f>
        <v>0</v>
      </c>
      <c r="AA14" s="126">
        <f>IF('1.1 Assumptions'!$J$35="DigiByte",AA10,0)</f>
        <v>0</v>
      </c>
      <c r="AB14" s="126">
        <f>IF('1.1 Assumptions'!$J$35="DigiByte",AB10,0)</f>
        <v>0</v>
      </c>
      <c r="AC14" s="126">
        <f>IF('1.1 Assumptions'!$J$35="DigiByte",AC10,0)</f>
        <v>0</v>
      </c>
      <c r="AD14" s="126">
        <f>IF('1.1 Assumptions'!$J$35="DigiByte",AD10,0)</f>
        <v>0</v>
      </c>
      <c r="AE14" s="126">
        <f>IF('1.1 Assumptions'!$J$35="DigiByte",AE10,0)</f>
        <v>0</v>
      </c>
      <c r="AF14" s="126">
        <f>IF('1.1 Assumptions'!$J$35="DigiByte",AF10,0)</f>
        <v>0</v>
      </c>
      <c r="AG14" s="126">
        <f>IF('1.1 Assumptions'!$J$35="DigiByte",AG10,0)</f>
        <v>0</v>
      </c>
      <c r="AH14" s="126">
        <f>IF('1.1 Assumptions'!$J$35="DigiByte",AH10,0)</f>
        <v>0</v>
      </c>
      <c r="AI14" s="126">
        <f>IF('1.1 Assumptions'!$J$35="DigiByte",AI10,0)</f>
        <v>0</v>
      </c>
      <c r="AJ14" s="126">
        <f>IF('1.1 Assumptions'!$J$35="DigiByte",AJ10,0)</f>
        <v>0</v>
      </c>
      <c r="AK14" s="126">
        <f>IF('1.1 Assumptions'!$J$35="DigiByte",AK10,0)</f>
        <v>0</v>
      </c>
      <c r="AL14" s="126">
        <f>IF('1.1 Assumptions'!$J$35="DigiByte",AL10,0)</f>
        <v>0</v>
      </c>
      <c r="AM14" s="126">
        <f>IF('1.1 Assumptions'!$J$35="DigiByte",AM10,0)</f>
        <v>0</v>
      </c>
      <c r="AN14" s="126">
        <f>IF('1.1 Assumptions'!$J$35="DigiByte",AN10,0)</f>
        <v>0</v>
      </c>
      <c r="AO14" s="126">
        <f>IF('1.1 Assumptions'!$J$35="DigiByte",AO10,0)</f>
        <v>0</v>
      </c>
      <c r="AP14" s="126">
        <f>IF('1.1 Assumptions'!$J$35="DigiByte",AP10,0)</f>
        <v>0</v>
      </c>
      <c r="AQ14" s="126">
        <f>IF('1.1 Assumptions'!$J$35="DigiByte",AQ10,0)</f>
        <v>0</v>
      </c>
      <c r="AR14" s="126">
        <f>IF('1.1 Assumptions'!$J$35="DigiByte",AR10,0)</f>
        <v>0</v>
      </c>
      <c r="AS14" s="126">
        <f>IF('1.1 Assumptions'!$J$35="DigiByte",AS10,0)</f>
        <v>0</v>
      </c>
      <c r="AT14" s="126">
        <f>IF('1.1 Assumptions'!$J$35="DigiByte",AT10,0)</f>
        <v>0</v>
      </c>
      <c r="AU14" s="126">
        <f>IF('1.1 Assumptions'!$J$35="DigiByte",AU10,0)</f>
        <v>0</v>
      </c>
      <c r="AV14" s="126">
        <f>IF('1.1 Assumptions'!$J$35="DigiByte",AV10,0)</f>
        <v>0</v>
      </c>
      <c r="AW14" s="126">
        <f>IF('1.1 Assumptions'!$J$35="DigiByte",AW10,0)</f>
        <v>0</v>
      </c>
      <c r="AX14" s="126">
        <f>IF('1.1 Assumptions'!$J$35="DigiByte",AX10,0)</f>
        <v>0</v>
      </c>
      <c r="AY14" s="126">
        <f>IF('1.1 Assumptions'!$J$35="DigiByte",AY10,0)</f>
        <v>0</v>
      </c>
      <c r="AZ14" s="126">
        <f>IF('1.1 Assumptions'!$J$35="DigiByte",AZ10,0)</f>
        <v>0</v>
      </c>
      <c r="BA14" s="126">
        <f>IF('1.1 Assumptions'!$J$35="DigiByte",BA10,0)</f>
        <v>0</v>
      </c>
      <c r="BB14" s="126">
        <f>IF('1.1 Assumptions'!$J$35="DigiByte",BB10,0)</f>
        <v>0</v>
      </c>
      <c r="BC14" s="126">
        <f>IF('1.1 Assumptions'!$J$35="DigiByte",BC10,0)</f>
        <v>0</v>
      </c>
      <c r="BD14" s="126">
        <f>IF('1.1 Assumptions'!$J$35="DigiByte",BD10,0)</f>
        <v>0</v>
      </c>
      <c r="BE14" s="126">
        <f>IF('1.1 Assumptions'!$J$35="DigiByte",BE10,0)</f>
        <v>0</v>
      </c>
      <c r="BF14" s="126">
        <f>IF('1.1 Assumptions'!$J$35="DigiByte",BF10,0)</f>
        <v>0</v>
      </c>
      <c r="BG14" s="126">
        <f>IF('1.1 Assumptions'!$J$35="DigiByte",BG10,0)</f>
        <v>0</v>
      </c>
      <c r="BH14" s="126">
        <f>IF('1.1 Assumptions'!$J$35="DigiByte",BH10,0)</f>
        <v>0</v>
      </c>
      <c r="BI14" s="126">
        <f>IF('1.1 Assumptions'!$J$35="DigiByte",BI10,0)</f>
        <v>0</v>
      </c>
      <c r="BJ14" s="126">
        <f>IF('1.1 Assumptions'!$J$35="DigiByte",BJ10,0)</f>
        <v>0</v>
      </c>
      <c r="BK14" s="126">
        <f>IF('1.1 Assumptions'!$J$35="DigiByte",BK10,0)</f>
        <v>0</v>
      </c>
      <c r="BL14" s="126">
        <f>IF('1.1 Assumptions'!$J$35="DigiByte",BL10,0)</f>
        <v>0</v>
      </c>
      <c r="BM14" s="126">
        <f>IF('1.1 Assumptions'!$J$35="DigiByte",BM10,0)</f>
        <v>0</v>
      </c>
      <c r="BN14" s="126">
        <f>IF('1.1 Assumptions'!$J$35="DigiByte",BN10,0)</f>
        <v>0</v>
      </c>
      <c r="BO14" s="126">
        <f>IF('1.1 Assumptions'!$J$35="DigiByte",BO10,0)</f>
        <v>0</v>
      </c>
      <c r="BP14" s="126">
        <f>IF('1.1 Assumptions'!$J$35="DigiByte",BP10,0)</f>
        <v>0</v>
      </c>
      <c r="BQ14" s="126">
        <f>IF('1.1 Assumptions'!$J$35="DigiByte",BQ10,0)</f>
        <v>0</v>
      </c>
      <c r="BR14" s="126">
        <f>IF('1.1 Assumptions'!$J$35="DigiByte",BR10,0)</f>
        <v>0</v>
      </c>
      <c r="BS14" s="126">
        <f>IF('1.1 Assumptions'!$J$35="DigiByte",BS10,0)</f>
        <v>0</v>
      </c>
      <c r="BT14" s="126">
        <f>IF('1.1 Assumptions'!$J$35="DigiByte",BT10,0)</f>
        <v>0</v>
      </c>
      <c r="BU14" s="126">
        <f>IF('1.1 Assumptions'!$J$35="DigiByte",BU10,0)</f>
        <v>0</v>
      </c>
      <c r="BV14" s="126">
        <f>IF('1.1 Assumptions'!$J$35="DigiByte",BV10,0)</f>
        <v>0</v>
      </c>
      <c r="BW14" s="126">
        <f>IF('1.1 Assumptions'!$J$35="DigiByte",BW10,0)</f>
        <v>0</v>
      </c>
      <c r="BX14" s="126">
        <f>IF('1.1 Assumptions'!$J$35="DigiByte",BX10,0)</f>
        <v>0</v>
      </c>
      <c r="BY14" s="126">
        <f>IF('1.1 Assumptions'!$J$35="DigiByte",BY10,0)</f>
        <v>0</v>
      </c>
      <c r="BZ14" s="126">
        <f>IF('1.1 Assumptions'!$J$35="DigiByte",BZ10,0)</f>
        <v>0</v>
      </c>
      <c r="CA14" s="126">
        <f>IF('1.1 Assumptions'!$J$35="DigiByte",CA10,0)</f>
        <v>0</v>
      </c>
      <c r="CB14" s="126">
        <f>IF('1.1 Assumptions'!$J$35="DigiByte",CB10,0)</f>
        <v>0</v>
      </c>
      <c r="CC14" s="126">
        <f>IF('1.1 Assumptions'!$J$35="DigiByte",CC10,0)</f>
        <v>0</v>
      </c>
      <c r="CD14" s="126">
        <f>IF('1.1 Assumptions'!$J$35="DigiByte",CD10,0)</f>
        <v>0</v>
      </c>
      <c r="CE14" s="126">
        <f>IF('1.1 Assumptions'!$J$35="DigiByte",CE10,0)</f>
        <v>0</v>
      </c>
      <c r="CF14" s="126">
        <f>IF('1.1 Assumptions'!$J$35="DigiByte",CF10,0)</f>
        <v>0</v>
      </c>
      <c r="CG14" s="126">
        <f>IF('1.1 Assumptions'!$J$35="DigiByte",CG10,0)</f>
        <v>0</v>
      </c>
      <c r="CH14" s="126">
        <f>IF('1.1 Assumptions'!$J$35="DigiByte",CH10,0)</f>
        <v>0</v>
      </c>
      <c r="CI14" s="126">
        <f>IF('1.1 Assumptions'!$J$35="DigiByte",CI10,0)</f>
        <v>0</v>
      </c>
      <c r="CJ14" s="126">
        <f>IF('1.1 Assumptions'!$J$35="DigiByte",CJ10,0)</f>
        <v>0</v>
      </c>
      <c r="CK14" s="126">
        <f>IF('1.1 Assumptions'!$J$35="DigiByte",CK10,0)</f>
        <v>0</v>
      </c>
      <c r="CL14" s="126">
        <f>IF('1.1 Assumptions'!$J$35="DigiByte",CL10,0)</f>
        <v>0</v>
      </c>
      <c r="CM14" s="126">
        <f>IF('1.1 Assumptions'!$J$35="DigiByte",CM10,0)</f>
        <v>0</v>
      </c>
      <c r="CN14" s="126">
        <f>IF('1.1 Assumptions'!$J$35="DigiByte",CN10,0)</f>
        <v>0</v>
      </c>
      <c r="CO14" s="126">
        <f>IF('1.1 Assumptions'!$J$35="DigiByte",CO10,0)</f>
        <v>0</v>
      </c>
      <c r="CP14" s="126">
        <f>IF('1.1 Assumptions'!$J$35="DigiByte",CP10,0)</f>
        <v>0</v>
      </c>
      <c r="CQ14" s="126">
        <f>IF('1.1 Assumptions'!$J$35="DigiByte",CQ10,0)</f>
        <v>0</v>
      </c>
      <c r="CR14" s="126">
        <f>IF('1.1 Assumptions'!$J$35="DigiByte",CR10,0)</f>
        <v>0</v>
      </c>
      <c r="CS14" s="126">
        <f>IF('1.1 Assumptions'!$J$35="DigiByte",CS10,0)</f>
        <v>0</v>
      </c>
      <c r="CT14" s="126">
        <f>IF('1.1 Assumptions'!$J$35="DigiByte",CT10,0)</f>
        <v>0</v>
      </c>
      <c r="CU14" s="126">
        <f>IF('1.1 Assumptions'!$J$35="DigiByte",CU10,0)</f>
        <v>0</v>
      </c>
      <c r="CV14" s="126">
        <f>IF('1.1 Assumptions'!$J$35="DigiByte",CV10,0)</f>
        <v>0</v>
      </c>
      <c r="CW14" s="126">
        <f>IF('1.1 Assumptions'!$J$35="DigiByte",CW10,0)</f>
        <v>0</v>
      </c>
      <c r="CX14" s="126">
        <f>IF('1.1 Assumptions'!$J$35="DigiByte",CX10,0)</f>
        <v>0</v>
      </c>
      <c r="CY14" s="126">
        <f>IF('1.1 Assumptions'!$J$35="DigiByte",CY10,0)</f>
        <v>0</v>
      </c>
      <c r="CZ14" s="126">
        <f>IF('1.1 Assumptions'!$J$35="DigiByte",CZ10,0)</f>
        <v>0</v>
      </c>
      <c r="DA14" s="126">
        <f>IF('1.1 Assumptions'!$J$35="DigiByte",DA10,0)</f>
        <v>0</v>
      </c>
      <c r="DB14" s="126">
        <f>IF('1.1 Assumptions'!$J$35="DigiByte",DB10,0)</f>
        <v>0</v>
      </c>
      <c r="DC14" s="126">
        <f>IF('1.1 Assumptions'!$J$35="DigiByte",DC10,0)</f>
        <v>0</v>
      </c>
      <c r="DD14" s="126">
        <f>IF('1.1 Assumptions'!$J$35="DigiByte",DD10,0)</f>
        <v>0</v>
      </c>
      <c r="DE14" s="126">
        <f>IF('1.1 Assumptions'!$J$35="DigiByte",DE10,0)</f>
        <v>0</v>
      </c>
      <c r="DF14" s="126">
        <f>IF('1.1 Assumptions'!$J$35="DigiByte",DF10,0)</f>
        <v>0</v>
      </c>
      <c r="DG14" s="126">
        <f>IF('1.1 Assumptions'!$J$35="DigiByte",DG10,0)</f>
        <v>0</v>
      </c>
      <c r="DH14" s="126">
        <f>IF('1.1 Assumptions'!$J$35="DigiByte",DH10,0)</f>
        <v>0</v>
      </c>
      <c r="DI14" s="126">
        <f>IF('1.1 Assumptions'!$J$35="DigiByte",DI10,0)</f>
        <v>0</v>
      </c>
      <c r="DJ14" s="126">
        <f>IF('1.1 Assumptions'!$J$35="DigiByte",DJ10,0)</f>
        <v>0</v>
      </c>
      <c r="DK14" s="126">
        <f>IF('1.1 Assumptions'!$J$35="DigiByte",DK10,0)</f>
        <v>0</v>
      </c>
      <c r="DL14" s="126">
        <f>IF('1.1 Assumptions'!$J$35="DigiByte",DL10,0)</f>
        <v>0</v>
      </c>
      <c r="DM14" s="126">
        <f>IF('1.1 Assumptions'!$J$35="DigiByte",DM10,0)</f>
        <v>0</v>
      </c>
      <c r="DN14" s="126">
        <f>IF('1.1 Assumptions'!$J$35="DigiByte",DN10,0)</f>
        <v>0</v>
      </c>
      <c r="DO14" s="126">
        <f>IF('1.1 Assumptions'!$J$35="DigiByte",DO10,0)</f>
        <v>0</v>
      </c>
      <c r="DP14" s="126">
        <f>IF('1.1 Assumptions'!$J$35="DigiByte",DP10,0)</f>
        <v>0</v>
      </c>
      <c r="DQ14" s="126">
        <f>IF('1.1 Assumptions'!$J$35="DigiByte",DQ10,0)</f>
        <v>0</v>
      </c>
      <c r="DR14" s="126">
        <f>IF('1.1 Assumptions'!$J$35="DigiByte",DR10,0)</f>
        <v>0</v>
      </c>
      <c r="DS14" s="126">
        <f>IF('1.1 Assumptions'!$J$35="DigiByte",DS10,0)</f>
        <v>0</v>
      </c>
      <c r="DT14" s="126">
        <f>IF('1.1 Assumptions'!$J$35="DigiByte",DT10,0)</f>
        <v>0</v>
      </c>
      <c r="DU14" s="126">
        <f>IF('1.1 Assumptions'!$J$35="DigiByte",DU10,0)</f>
        <v>0</v>
      </c>
      <c r="DV14" s="126">
        <f>IF('1.1 Assumptions'!$J$35="DigiByte",DV10,0)</f>
        <v>0</v>
      </c>
      <c r="DW14" s="126">
        <f>IF('1.1 Assumptions'!$J$35="DigiByte",DW10,0)</f>
        <v>0</v>
      </c>
      <c r="DX14" s="126">
        <f>IF('1.1 Assumptions'!$J$35="DigiByte",DX10,0)</f>
        <v>0</v>
      </c>
      <c r="DY14" s="126">
        <f>IF('1.1 Assumptions'!$J$35="DigiByte",DY10,0)</f>
        <v>0</v>
      </c>
    </row>
    <row r="15" spans="1:129" x14ac:dyDescent="0.35">
      <c r="B15" s="14"/>
      <c r="C15" s="14"/>
      <c r="E15" s="37" t="str">
        <f>'1.1 Assumptions'!$J$28</f>
        <v>MicroBT Whatsminer M30s</v>
      </c>
      <c r="F15" s="37"/>
      <c r="G15" s="37"/>
      <c r="H15" s="525" t="s">
        <v>45</v>
      </c>
      <c r="J15" s="127">
        <f>IF('1.1 Assumptions'!$J$36="DigiByte",J11,0)</f>
        <v>0</v>
      </c>
      <c r="K15" s="127">
        <f>IF('1.1 Assumptions'!$J$36="DigiByte",K11,0)</f>
        <v>0</v>
      </c>
      <c r="L15" s="127">
        <f>IF('1.1 Assumptions'!$J$36="DigiByte",L11,0)</f>
        <v>0</v>
      </c>
      <c r="M15" s="127">
        <f>IF('1.1 Assumptions'!$J$36="DigiByte",M11,0)</f>
        <v>0</v>
      </c>
      <c r="N15" s="127">
        <f>IF('1.1 Assumptions'!$J$36="DigiByte",N11,0)</f>
        <v>0</v>
      </c>
      <c r="O15" s="127">
        <f>IF('1.1 Assumptions'!$J$36="DigiByte",O11,0)</f>
        <v>0</v>
      </c>
      <c r="P15" s="127">
        <f>IF('1.1 Assumptions'!$J$36="DigiByte",P11,0)</f>
        <v>0</v>
      </c>
      <c r="Q15" s="127">
        <f>IF('1.1 Assumptions'!$J$36="DigiByte",Q11,0)</f>
        <v>0</v>
      </c>
      <c r="R15" s="127">
        <f>IF('1.1 Assumptions'!$J$36="DigiByte",R11,0)</f>
        <v>0</v>
      </c>
      <c r="S15" s="127">
        <f>IF('1.1 Assumptions'!$J$36="DigiByte",S11,0)</f>
        <v>0</v>
      </c>
      <c r="T15" s="127">
        <f>IF('1.1 Assumptions'!$J$36="DigiByte",T11,0)</f>
        <v>0</v>
      </c>
      <c r="U15" s="127">
        <f>IF('1.1 Assumptions'!$J$36="DigiByte",U11,0)</f>
        <v>0</v>
      </c>
      <c r="V15" s="127">
        <f>IF('1.1 Assumptions'!$J$36="DigiByte",V11,0)</f>
        <v>0</v>
      </c>
      <c r="W15" s="127">
        <f>IF('1.1 Assumptions'!$J$36="DigiByte",W11,0)</f>
        <v>0</v>
      </c>
      <c r="X15" s="127">
        <f>IF('1.1 Assumptions'!$J$36="DigiByte",X11,0)</f>
        <v>0</v>
      </c>
      <c r="Y15" s="127">
        <f>IF('1.1 Assumptions'!$J$36="DigiByte",Y11,0)</f>
        <v>0</v>
      </c>
      <c r="Z15" s="127">
        <f>IF('1.1 Assumptions'!$J$36="DigiByte",Z11,0)</f>
        <v>0</v>
      </c>
      <c r="AA15" s="127">
        <f>IF('1.1 Assumptions'!$J$36="DigiByte",AA11,0)</f>
        <v>0</v>
      </c>
      <c r="AB15" s="127">
        <f>IF('1.1 Assumptions'!$J$36="DigiByte",AB11,0)</f>
        <v>0</v>
      </c>
      <c r="AC15" s="127">
        <f>IF('1.1 Assumptions'!$J$36="DigiByte",AC11,0)</f>
        <v>0</v>
      </c>
      <c r="AD15" s="127">
        <f>IF('1.1 Assumptions'!$J$36="DigiByte",AD11,0)</f>
        <v>0</v>
      </c>
      <c r="AE15" s="127">
        <f>IF('1.1 Assumptions'!$J$36="DigiByte",AE11,0)</f>
        <v>0</v>
      </c>
      <c r="AF15" s="127">
        <f>IF('1.1 Assumptions'!$J$36="DigiByte",AF11,0)</f>
        <v>0</v>
      </c>
      <c r="AG15" s="127">
        <f>IF('1.1 Assumptions'!$J$36="DigiByte",AG11,0)</f>
        <v>0</v>
      </c>
      <c r="AH15" s="127">
        <f>IF('1.1 Assumptions'!$J$36="DigiByte",AH11,0)</f>
        <v>0</v>
      </c>
      <c r="AI15" s="127">
        <f>IF('1.1 Assumptions'!$J$36="DigiByte",AI11,0)</f>
        <v>0</v>
      </c>
      <c r="AJ15" s="127">
        <f>IF('1.1 Assumptions'!$J$36="DigiByte",AJ11,0)</f>
        <v>0</v>
      </c>
      <c r="AK15" s="127">
        <f>IF('1.1 Assumptions'!$J$36="DigiByte",AK11,0)</f>
        <v>0</v>
      </c>
      <c r="AL15" s="127">
        <f>IF('1.1 Assumptions'!$J$36="DigiByte",AL11,0)</f>
        <v>0</v>
      </c>
      <c r="AM15" s="127">
        <f>IF('1.1 Assumptions'!$J$36="DigiByte",AM11,0)</f>
        <v>0</v>
      </c>
      <c r="AN15" s="127">
        <f>IF('1.1 Assumptions'!$J$36="DigiByte",AN11,0)</f>
        <v>0</v>
      </c>
      <c r="AO15" s="127">
        <f>IF('1.1 Assumptions'!$J$36="DigiByte",AO11,0)</f>
        <v>0</v>
      </c>
      <c r="AP15" s="127">
        <f>IF('1.1 Assumptions'!$J$36="DigiByte",AP11,0)</f>
        <v>0</v>
      </c>
      <c r="AQ15" s="127">
        <f>IF('1.1 Assumptions'!$J$36="DigiByte",AQ11,0)</f>
        <v>0</v>
      </c>
      <c r="AR15" s="127">
        <f>IF('1.1 Assumptions'!$J$36="DigiByte",AR11,0)</f>
        <v>0</v>
      </c>
      <c r="AS15" s="127">
        <f>IF('1.1 Assumptions'!$J$36="DigiByte",AS11,0)</f>
        <v>0</v>
      </c>
      <c r="AT15" s="127">
        <f>IF('1.1 Assumptions'!$J$36="DigiByte",AT11,0)</f>
        <v>0</v>
      </c>
      <c r="AU15" s="127">
        <f>IF('1.1 Assumptions'!$J$36="DigiByte",AU11,0)</f>
        <v>0</v>
      </c>
      <c r="AV15" s="127">
        <f>IF('1.1 Assumptions'!$J$36="DigiByte",AV11,0)</f>
        <v>0</v>
      </c>
      <c r="AW15" s="127">
        <f>IF('1.1 Assumptions'!$J$36="DigiByte",AW11,0)</f>
        <v>0</v>
      </c>
      <c r="AX15" s="127">
        <f>IF('1.1 Assumptions'!$J$36="DigiByte",AX11,0)</f>
        <v>0</v>
      </c>
      <c r="AY15" s="127">
        <f>IF('1.1 Assumptions'!$J$36="DigiByte",AY11,0)</f>
        <v>0</v>
      </c>
      <c r="AZ15" s="127">
        <f>IF('1.1 Assumptions'!$J$36="DigiByte",AZ11,0)</f>
        <v>0</v>
      </c>
      <c r="BA15" s="127">
        <f>IF('1.1 Assumptions'!$J$36="DigiByte",BA11,0)</f>
        <v>0</v>
      </c>
      <c r="BB15" s="127">
        <f>IF('1.1 Assumptions'!$J$36="DigiByte",BB11,0)</f>
        <v>0</v>
      </c>
      <c r="BC15" s="127">
        <f>IF('1.1 Assumptions'!$J$36="DigiByte",BC11,0)</f>
        <v>0</v>
      </c>
      <c r="BD15" s="127">
        <f>IF('1.1 Assumptions'!$J$36="DigiByte",BD11,0)</f>
        <v>0</v>
      </c>
      <c r="BE15" s="127">
        <f>IF('1.1 Assumptions'!$J$36="DigiByte",BE11,0)</f>
        <v>0</v>
      </c>
      <c r="BF15" s="127">
        <f>IF('1.1 Assumptions'!$J$36="DigiByte",BF11,0)</f>
        <v>0</v>
      </c>
      <c r="BG15" s="127">
        <f>IF('1.1 Assumptions'!$J$36="DigiByte",BG11,0)</f>
        <v>0</v>
      </c>
      <c r="BH15" s="127">
        <f>IF('1.1 Assumptions'!$J$36="DigiByte",BH11,0)</f>
        <v>0</v>
      </c>
      <c r="BI15" s="127">
        <f>IF('1.1 Assumptions'!$J$36="DigiByte",BI11,0)</f>
        <v>0</v>
      </c>
      <c r="BJ15" s="127">
        <f>IF('1.1 Assumptions'!$J$36="DigiByte",BJ11,0)</f>
        <v>0</v>
      </c>
      <c r="BK15" s="127">
        <f>IF('1.1 Assumptions'!$J$36="DigiByte",BK11,0)</f>
        <v>0</v>
      </c>
      <c r="BL15" s="127">
        <f>IF('1.1 Assumptions'!$J$36="DigiByte",BL11,0)</f>
        <v>0</v>
      </c>
      <c r="BM15" s="127">
        <f>IF('1.1 Assumptions'!$J$36="DigiByte",BM11,0)</f>
        <v>0</v>
      </c>
      <c r="BN15" s="127">
        <f>IF('1.1 Assumptions'!$J$36="DigiByte",BN11,0)</f>
        <v>0</v>
      </c>
      <c r="BO15" s="127">
        <f>IF('1.1 Assumptions'!$J$36="DigiByte",BO11,0)</f>
        <v>0</v>
      </c>
      <c r="BP15" s="127">
        <f>IF('1.1 Assumptions'!$J$36="DigiByte",BP11,0)</f>
        <v>0</v>
      </c>
      <c r="BQ15" s="127">
        <f>IF('1.1 Assumptions'!$J$36="DigiByte",BQ11,0)</f>
        <v>0</v>
      </c>
      <c r="BR15" s="127">
        <f>IF('1.1 Assumptions'!$J$36="DigiByte",BR11,0)</f>
        <v>0</v>
      </c>
      <c r="BS15" s="127">
        <f>IF('1.1 Assumptions'!$J$36="DigiByte",BS11,0)</f>
        <v>0</v>
      </c>
      <c r="BT15" s="127">
        <f>IF('1.1 Assumptions'!$J$36="DigiByte",BT11,0)</f>
        <v>0</v>
      </c>
      <c r="BU15" s="127">
        <f>IF('1.1 Assumptions'!$J$36="DigiByte",BU11,0)</f>
        <v>0</v>
      </c>
      <c r="BV15" s="127">
        <f>IF('1.1 Assumptions'!$J$36="DigiByte",BV11,0)</f>
        <v>0</v>
      </c>
      <c r="BW15" s="127">
        <f>IF('1.1 Assumptions'!$J$36="DigiByte",BW11,0)</f>
        <v>0</v>
      </c>
      <c r="BX15" s="127">
        <f>IF('1.1 Assumptions'!$J$36="DigiByte",BX11,0)</f>
        <v>0</v>
      </c>
      <c r="BY15" s="127">
        <f>IF('1.1 Assumptions'!$J$36="DigiByte",BY11,0)</f>
        <v>0</v>
      </c>
      <c r="BZ15" s="127">
        <f>IF('1.1 Assumptions'!$J$36="DigiByte",BZ11,0)</f>
        <v>0</v>
      </c>
      <c r="CA15" s="127">
        <f>IF('1.1 Assumptions'!$J$36="DigiByte",CA11,0)</f>
        <v>0</v>
      </c>
      <c r="CB15" s="127">
        <f>IF('1.1 Assumptions'!$J$36="DigiByte",CB11,0)</f>
        <v>0</v>
      </c>
      <c r="CC15" s="127">
        <f>IF('1.1 Assumptions'!$J$36="DigiByte",CC11,0)</f>
        <v>0</v>
      </c>
      <c r="CD15" s="127">
        <f>IF('1.1 Assumptions'!$J$36="DigiByte",CD11,0)</f>
        <v>0</v>
      </c>
      <c r="CE15" s="127">
        <f>IF('1.1 Assumptions'!$J$36="DigiByte",CE11,0)</f>
        <v>0</v>
      </c>
      <c r="CF15" s="127">
        <f>IF('1.1 Assumptions'!$J$36="DigiByte",CF11,0)</f>
        <v>0</v>
      </c>
      <c r="CG15" s="127">
        <f>IF('1.1 Assumptions'!$J$36="DigiByte",CG11,0)</f>
        <v>0</v>
      </c>
      <c r="CH15" s="127">
        <f>IF('1.1 Assumptions'!$J$36="DigiByte",CH11,0)</f>
        <v>0</v>
      </c>
      <c r="CI15" s="127">
        <f>IF('1.1 Assumptions'!$J$36="DigiByte",CI11,0)</f>
        <v>0</v>
      </c>
      <c r="CJ15" s="127">
        <f>IF('1.1 Assumptions'!$J$36="DigiByte",CJ11,0)</f>
        <v>0</v>
      </c>
      <c r="CK15" s="127">
        <f>IF('1.1 Assumptions'!$J$36="DigiByte",CK11,0)</f>
        <v>0</v>
      </c>
      <c r="CL15" s="127">
        <f>IF('1.1 Assumptions'!$J$36="DigiByte",CL11,0)</f>
        <v>0</v>
      </c>
      <c r="CM15" s="127">
        <f>IF('1.1 Assumptions'!$J$36="DigiByte",CM11,0)</f>
        <v>0</v>
      </c>
      <c r="CN15" s="127">
        <f>IF('1.1 Assumptions'!$J$36="DigiByte",CN11,0)</f>
        <v>0</v>
      </c>
      <c r="CO15" s="127">
        <f>IF('1.1 Assumptions'!$J$36="DigiByte",CO11,0)</f>
        <v>0</v>
      </c>
      <c r="CP15" s="127">
        <f>IF('1.1 Assumptions'!$J$36="DigiByte",CP11,0)</f>
        <v>0</v>
      </c>
      <c r="CQ15" s="127">
        <f>IF('1.1 Assumptions'!$J$36="DigiByte",CQ11,0)</f>
        <v>0</v>
      </c>
      <c r="CR15" s="127">
        <f>IF('1.1 Assumptions'!$J$36="DigiByte",CR11,0)</f>
        <v>0</v>
      </c>
      <c r="CS15" s="127">
        <f>IF('1.1 Assumptions'!$J$36="DigiByte",CS11,0)</f>
        <v>0</v>
      </c>
      <c r="CT15" s="127">
        <f>IF('1.1 Assumptions'!$J$36="DigiByte",CT11,0)</f>
        <v>0</v>
      </c>
      <c r="CU15" s="127">
        <f>IF('1.1 Assumptions'!$J$36="DigiByte",CU11,0)</f>
        <v>0</v>
      </c>
      <c r="CV15" s="127">
        <f>IF('1.1 Assumptions'!$J$36="DigiByte",CV11,0)</f>
        <v>0</v>
      </c>
      <c r="CW15" s="127">
        <f>IF('1.1 Assumptions'!$J$36="DigiByte",CW11,0)</f>
        <v>0</v>
      </c>
      <c r="CX15" s="127">
        <f>IF('1.1 Assumptions'!$J$36="DigiByte",CX11,0)</f>
        <v>0</v>
      </c>
      <c r="CY15" s="127">
        <f>IF('1.1 Assumptions'!$J$36="DigiByte",CY11,0)</f>
        <v>0</v>
      </c>
      <c r="CZ15" s="127">
        <f>IF('1.1 Assumptions'!$J$36="DigiByte",CZ11,0)</f>
        <v>0</v>
      </c>
      <c r="DA15" s="127">
        <f>IF('1.1 Assumptions'!$J$36="DigiByte",DA11,0)</f>
        <v>0</v>
      </c>
      <c r="DB15" s="127">
        <f>IF('1.1 Assumptions'!$J$36="DigiByte",DB11,0)</f>
        <v>0</v>
      </c>
      <c r="DC15" s="127">
        <f>IF('1.1 Assumptions'!$J$36="DigiByte",DC11,0)</f>
        <v>0</v>
      </c>
      <c r="DD15" s="127">
        <f>IF('1.1 Assumptions'!$J$36="DigiByte",DD11,0)</f>
        <v>0</v>
      </c>
      <c r="DE15" s="127">
        <f>IF('1.1 Assumptions'!$J$36="DigiByte",DE11,0)</f>
        <v>0</v>
      </c>
      <c r="DF15" s="127">
        <f>IF('1.1 Assumptions'!$J$36="DigiByte",DF11,0)</f>
        <v>0</v>
      </c>
      <c r="DG15" s="127">
        <f>IF('1.1 Assumptions'!$J$36="DigiByte",DG11,0)</f>
        <v>0</v>
      </c>
      <c r="DH15" s="127">
        <f>IF('1.1 Assumptions'!$J$36="DigiByte",DH11,0)</f>
        <v>0</v>
      </c>
      <c r="DI15" s="127">
        <f>IF('1.1 Assumptions'!$J$36="DigiByte",DI11,0)</f>
        <v>0</v>
      </c>
      <c r="DJ15" s="127">
        <f>IF('1.1 Assumptions'!$J$36="DigiByte",DJ11,0)</f>
        <v>0</v>
      </c>
      <c r="DK15" s="127">
        <f>IF('1.1 Assumptions'!$J$36="DigiByte",DK11,0)</f>
        <v>0</v>
      </c>
      <c r="DL15" s="127">
        <f>IF('1.1 Assumptions'!$J$36="DigiByte",DL11,0)</f>
        <v>0</v>
      </c>
      <c r="DM15" s="127">
        <f>IF('1.1 Assumptions'!$J$36="DigiByte",DM11,0)</f>
        <v>0</v>
      </c>
      <c r="DN15" s="127">
        <f>IF('1.1 Assumptions'!$J$36="DigiByte",DN11,0)</f>
        <v>0</v>
      </c>
      <c r="DO15" s="127">
        <f>IF('1.1 Assumptions'!$J$36="DigiByte",DO11,0)</f>
        <v>0</v>
      </c>
      <c r="DP15" s="127">
        <f>IF('1.1 Assumptions'!$J$36="DigiByte",DP11,0)</f>
        <v>0</v>
      </c>
      <c r="DQ15" s="127">
        <f>IF('1.1 Assumptions'!$J$36="DigiByte",DQ11,0)</f>
        <v>0</v>
      </c>
      <c r="DR15" s="127">
        <f>IF('1.1 Assumptions'!$J$36="DigiByte",DR11,0)</f>
        <v>0</v>
      </c>
      <c r="DS15" s="127">
        <f>IF('1.1 Assumptions'!$J$36="DigiByte",DS11,0)</f>
        <v>0</v>
      </c>
      <c r="DT15" s="127">
        <f>IF('1.1 Assumptions'!$J$36="DigiByte",DT11,0)</f>
        <v>0</v>
      </c>
      <c r="DU15" s="127">
        <f>IF('1.1 Assumptions'!$J$36="DigiByte",DU11,0)</f>
        <v>0</v>
      </c>
      <c r="DV15" s="127">
        <f>IF('1.1 Assumptions'!$J$36="DigiByte",DV11,0)</f>
        <v>0</v>
      </c>
      <c r="DW15" s="127">
        <f>IF('1.1 Assumptions'!$J$36="DigiByte",DW11,0)</f>
        <v>0</v>
      </c>
      <c r="DX15" s="127">
        <f>IF('1.1 Assumptions'!$J$36="DigiByte",DX11,0)</f>
        <v>0</v>
      </c>
      <c r="DY15" s="127">
        <f>IF('1.1 Assumptions'!$J$36="DigiByte",DY11,0)</f>
        <v>0</v>
      </c>
    </row>
    <row r="16" spans="1:129" x14ac:dyDescent="0.35">
      <c r="B16" s="14"/>
      <c r="H16" s="525"/>
      <c r="P16" s="33"/>
    </row>
    <row r="17" spans="2:129" x14ac:dyDescent="0.35">
      <c r="B17" s="14"/>
      <c r="C17" s="24" t="s">
        <v>619</v>
      </c>
      <c r="H17" s="525"/>
      <c r="P17" s="33"/>
    </row>
    <row r="18" spans="2:129" x14ac:dyDescent="0.35">
      <c r="B18" s="14"/>
      <c r="C18" s="14"/>
      <c r="D18" t="s">
        <v>540</v>
      </c>
      <c r="H18" s="525"/>
    </row>
    <row r="19" spans="2:129" x14ac:dyDescent="0.35">
      <c r="B19" s="14"/>
      <c r="C19" s="14"/>
      <c r="E19" s="37" t="str">
        <f>'1.1 Assumptions'!$J$27</f>
        <v>Bitmain Antminer S19 Pro</v>
      </c>
      <c r="F19" s="37"/>
      <c r="G19" s="37"/>
      <c r="H19" s="525" t="s">
        <v>155</v>
      </c>
      <c r="J19" s="40">
        <f>J22</f>
        <v>0.11</v>
      </c>
      <c r="K19" s="40">
        <f>J19*K25</f>
        <v>0.11</v>
      </c>
      <c r="L19" s="40">
        <f t="shared" ref="L19:BW19" si="6">K19*L25</f>
        <v>0.11</v>
      </c>
      <c r="M19" s="40">
        <f t="shared" si="6"/>
        <v>0.11</v>
      </c>
      <c r="N19" s="40">
        <f t="shared" si="6"/>
        <v>0.11</v>
      </c>
      <c r="O19" s="40">
        <f t="shared" si="6"/>
        <v>0.11</v>
      </c>
      <c r="P19" s="40">
        <f t="shared" si="6"/>
        <v>0.11</v>
      </c>
      <c r="Q19" s="40">
        <f t="shared" si="6"/>
        <v>0.11</v>
      </c>
      <c r="R19" s="40">
        <f t="shared" si="6"/>
        <v>0.11</v>
      </c>
      <c r="S19" s="40">
        <f t="shared" si="6"/>
        <v>0.11</v>
      </c>
      <c r="T19" s="40">
        <f t="shared" si="6"/>
        <v>0.11</v>
      </c>
      <c r="U19" s="40">
        <f t="shared" si="6"/>
        <v>0.11</v>
      </c>
      <c r="V19" s="40">
        <f t="shared" si="6"/>
        <v>0.11550000000000001</v>
      </c>
      <c r="W19" s="40">
        <f t="shared" si="6"/>
        <v>0.11550000000000001</v>
      </c>
      <c r="X19" s="40">
        <f t="shared" si="6"/>
        <v>0.11550000000000001</v>
      </c>
      <c r="Y19" s="40">
        <f t="shared" si="6"/>
        <v>0.11550000000000001</v>
      </c>
      <c r="Z19" s="40">
        <f t="shared" si="6"/>
        <v>0.11550000000000001</v>
      </c>
      <c r="AA19" s="40">
        <f t="shared" si="6"/>
        <v>0.11550000000000001</v>
      </c>
      <c r="AB19" s="40">
        <f t="shared" si="6"/>
        <v>0.11550000000000001</v>
      </c>
      <c r="AC19" s="40">
        <f t="shared" si="6"/>
        <v>0.11550000000000001</v>
      </c>
      <c r="AD19" s="40">
        <f t="shared" si="6"/>
        <v>0.11550000000000001</v>
      </c>
      <c r="AE19" s="40">
        <f t="shared" si="6"/>
        <v>0.11550000000000001</v>
      </c>
      <c r="AF19" s="40">
        <f t="shared" si="6"/>
        <v>0.11550000000000001</v>
      </c>
      <c r="AG19" s="40">
        <f t="shared" si="6"/>
        <v>0.11550000000000001</v>
      </c>
      <c r="AH19" s="40">
        <f t="shared" si="6"/>
        <v>0.12127500000000001</v>
      </c>
      <c r="AI19" s="40">
        <f t="shared" si="6"/>
        <v>0.12127500000000001</v>
      </c>
      <c r="AJ19" s="40">
        <f t="shared" si="6"/>
        <v>0.12127500000000001</v>
      </c>
      <c r="AK19" s="40">
        <f t="shared" si="6"/>
        <v>0.12127500000000001</v>
      </c>
      <c r="AL19" s="40">
        <f t="shared" si="6"/>
        <v>0.12127500000000001</v>
      </c>
      <c r="AM19" s="40">
        <f t="shared" si="6"/>
        <v>0.12127500000000001</v>
      </c>
      <c r="AN19" s="40">
        <f t="shared" si="6"/>
        <v>0.12127500000000001</v>
      </c>
      <c r="AO19" s="40">
        <f t="shared" si="6"/>
        <v>0.12127500000000001</v>
      </c>
      <c r="AP19" s="40">
        <f t="shared" si="6"/>
        <v>0.12127500000000001</v>
      </c>
      <c r="AQ19" s="40">
        <f t="shared" si="6"/>
        <v>0.12127500000000001</v>
      </c>
      <c r="AR19" s="40">
        <f t="shared" si="6"/>
        <v>0.12127500000000001</v>
      </c>
      <c r="AS19" s="40">
        <f t="shared" si="6"/>
        <v>0.12127500000000001</v>
      </c>
      <c r="AT19" s="40">
        <f t="shared" si="6"/>
        <v>0.12733875</v>
      </c>
      <c r="AU19" s="40">
        <f t="shared" si="6"/>
        <v>0.12733875</v>
      </c>
      <c r="AV19" s="40">
        <f t="shared" si="6"/>
        <v>0.12733875</v>
      </c>
      <c r="AW19" s="40">
        <f t="shared" si="6"/>
        <v>0.12733875</v>
      </c>
      <c r="AX19" s="40">
        <f t="shared" si="6"/>
        <v>0.12733875</v>
      </c>
      <c r="AY19" s="40">
        <f t="shared" si="6"/>
        <v>0.12733875</v>
      </c>
      <c r="AZ19" s="40">
        <f t="shared" si="6"/>
        <v>0.12733875</v>
      </c>
      <c r="BA19" s="40">
        <f t="shared" si="6"/>
        <v>0.12733875</v>
      </c>
      <c r="BB19" s="40">
        <f t="shared" si="6"/>
        <v>0.12733875</v>
      </c>
      <c r="BC19" s="40">
        <f t="shared" si="6"/>
        <v>0.12733875</v>
      </c>
      <c r="BD19" s="40">
        <f t="shared" si="6"/>
        <v>0.12733875</v>
      </c>
      <c r="BE19" s="40">
        <f t="shared" si="6"/>
        <v>0.12733875</v>
      </c>
      <c r="BF19" s="40">
        <f t="shared" si="6"/>
        <v>0.1337056875</v>
      </c>
      <c r="BG19" s="40">
        <f t="shared" si="6"/>
        <v>0.1337056875</v>
      </c>
      <c r="BH19" s="40">
        <f t="shared" si="6"/>
        <v>0.1337056875</v>
      </c>
      <c r="BI19" s="40">
        <f t="shared" si="6"/>
        <v>0.1337056875</v>
      </c>
      <c r="BJ19" s="40">
        <f t="shared" si="6"/>
        <v>0.1337056875</v>
      </c>
      <c r="BK19" s="40">
        <f t="shared" si="6"/>
        <v>0.1337056875</v>
      </c>
      <c r="BL19" s="40">
        <f t="shared" si="6"/>
        <v>0.1337056875</v>
      </c>
      <c r="BM19" s="40">
        <f t="shared" si="6"/>
        <v>0.1337056875</v>
      </c>
      <c r="BN19" s="40">
        <f t="shared" si="6"/>
        <v>0.1337056875</v>
      </c>
      <c r="BO19" s="40">
        <f t="shared" si="6"/>
        <v>0.1337056875</v>
      </c>
      <c r="BP19" s="40">
        <f t="shared" si="6"/>
        <v>0.1337056875</v>
      </c>
      <c r="BQ19" s="40">
        <f t="shared" si="6"/>
        <v>0.1337056875</v>
      </c>
      <c r="BR19" s="40">
        <f t="shared" si="6"/>
        <v>0.14039097187500002</v>
      </c>
      <c r="BS19" s="40">
        <f t="shared" si="6"/>
        <v>0.14039097187500002</v>
      </c>
      <c r="BT19" s="40">
        <f t="shared" si="6"/>
        <v>0.14039097187500002</v>
      </c>
      <c r="BU19" s="40">
        <f t="shared" si="6"/>
        <v>0.14039097187500002</v>
      </c>
      <c r="BV19" s="40">
        <f t="shared" si="6"/>
        <v>0.14039097187500002</v>
      </c>
      <c r="BW19" s="40">
        <f t="shared" si="6"/>
        <v>0.14039097187500002</v>
      </c>
      <c r="BX19" s="40">
        <f t="shared" ref="BX19:DY19" si="7">BW19*BX25</f>
        <v>0.14039097187500002</v>
      </c>
      <c r="BY19" s="40">
        <f t="shared" si="7"/>
        <v>0.14039097187500002</v>
      </c>
      <c r="BZ19" s="40">
        <f t="shared" si="7"/>
        <v>0.14039097187500002</v>
      </c>
      <c r="CA19" s="40">
        <f t="shared" si="7"/>
        <v>0.14039097187500002</v>
      </c>
      <c r="CB19" s="40">
        <f t="shared" si="7"/>
        <v>0.14039097187500002</v>
      </c>
      <c r="CC19" s="40">
        <f t="shared" si="7"/>
        <v>0.14039097187500002</v>
      </c>
      <c r="CD19" s="40">
        <f t="shared" si="7"/>
        <v>0.14741052046875003</v>
      </c>
      <c r="CE19" s="40">
        <f t="shared" si="7"/>
        <v>0.14741052046875003</v>
      </c>
      <c r="CF19" s="40">
        <f t="shared" si="7"/>
        <v>0.14741052046875003</v>
      </c>
      <c r="CG19" s="40">
        <f t="shared" si="7"/>
        <v>0.14741052046875003</v>
      </c>
      <c r="CH19" s="40">
        <f t="shared" si="7"/>
        <v>0.14741052046875003</v>
      </c>
      <c r="CI19" s="40">
        <f t="shared" si="7"/>
        <v>0.14741052046875003</v>
      </c>
      <c r="CJ19" s="40">
        <f t="shared" si="7"/>
        <v>0.14741052046875003</v>
      </c>
      <c r="CK19" s="40">
        <f t="shared" si="7"/>
        <v>0.14741052046875003</v>
      </c>
      <c r="CL19" s="40">
        <f t="shared" si="7"/>
        <v>0.14741052046875003</v>
      </c>
      <c r="CM19" s="40">
        <f t="shared" si="7"/>
        <v>0.14741052046875003</v>
      </c>
      <c r="CN19" s="40">
        <f t="shared" si="7"/>
        <v>0.14741052046875003</v>
      </c>
      <c r="CO19" s="40">
        <f t="shared" si="7"/>
        <v>0.14741052046875003</v>
      </c>
      <c r="CP19" s="40">
        <f t="shared" si="7"/>
        <v>0.15478104649218755</v>
      </c>
      <c r="CQ19" s="40">
        <f t="shared" si="7"/>
        <v>0.15478104649218755</v>
      </c>
      <c r="CR19" s="40">
        <f t="shared" si="7"/>
        <v>0.15478104649218755</v>
      </c>
      <c r="CS19" s="40">
        <f t="shared" si="7"/>
        <v>0.15478104649218755</v>
      </c>
      <c r="CT19" s="40">
        <f t="shared" si="7"/>
        <v>0.15478104649218755</v>
      </c>
      <c r="CU19" s="40">
        <f t="shared" si="7"/>
        <v>0.15478104649218755</v>
      </c>
      <c r="CV19" s="40">
        <f t="shared" si="7"/>
        <v>0.15478104649218755</v>
      </c>
      <c r="CW19" s="40">
        <f t="shared" si="7"/>
        <v>0.15478104649218755</v>
      </c>
      <c r="CX19" s="40">
        <f t="shared" si="7"/>
        <v>0.15478104649218755</v>
      </c>
      <c r="CY19" s="40">
        <f t="shared" si="7"/>
        <v>0.15478104649218755</v>
      </c>
      <c r="CZ19" s="40">
        <f t="shared" si="7"/>
        <v>0.15478104649218755</v>
      </c>
      <c r="DA19" s="40">
        <f t="shared" si="7"/>
        <v>0.15478104649218755</v>
      </c>
      <c r="DB19" s="40">
        <f t="shared" si="7"/>
        <v>0.16252009881679694</v>
      </c>
      <c r="DC19" s="40">
        <f t="shared" si="7"/>
        <v>0.16252009881679694</v>
      </c>
      <c r="DD19" s="40">
        <f t="shared" si="7"/>
        <v>0.16252009881679694</v>
      </c>
      <c r="DE19" s="40">
        <f t="shared" si="7"/>
        <v>0.16252009881679694</v>
      </c>
      <c r="DF19" s="40">
        <f t="shared" si="7"/>
        <v>0.16252009881679694</v>
      </c>
      <c r="DG19" s="40">
        <f t="shared" si="7"/>
        <v>0.16252009881679694</v>
      </c>
      <c r="DH19" s="40">
        <f t="shared" si="7"/>
        <v>0.16252009881679694</v>
      </c>
      <c r="DI19" s="40">
        <f t="shared" si="7"/>
        <v>0.16252009881679694</v>
      </c>
      <c r="DJ19" s="40">
        <f t="shared" si="7"/>
        <v>0.16252009881679694</v>
      </c>
      <c r="DK19" s="40">
        <f t="shared" si="7"/>
        <v>0.16252009881679694</v>
      </c>
      <c r="DL19" s="40">
        <f t="shared" si="7"/>
        <v>0.16252009881679694</v>
      </c>
      <c r="DM19" s="40">
        <f t="shared" si="7"/>
        <v>0.16252009881679694</v>
      </c>
      <c r="DN19" s="40">
        <f t="shared" si="7"/>
        <v>0.17064610375763678</v>
      </c>
      <c r="DO19" s="40">
        <f t="shared" si="7"/>
        <v>0.17064610375763678</v>
      </c>
      <c r="DP19" s="40">
        <f t="shared" si="7"/>
        <v>0.17064610375763678</v>
      </c>
      <c r="DQ19" s="40">
        <f t="shared" si="7"/>
        <v>0.17064610375763678</v>
      </c>
      <c r="DR19" s="40">
        <f t="shared" si="7"/>
        <v>0.17064610375763678</v>
      </c>
      <c r="DS19" s="40">
        <f t="shared" si="7"/>
        <v>0.17064610375763678</v>
      </c>
      <c r="DT19" s="40">
        <f t="shared" si="7"/>
        <v>0.17064610375763678</v>
      </c>
      <c r="DU19" s="40">
        <f t="shared" si="7"/>
        <v>0.17064610375763678</v>
      </c>
      <c r="DV19" s="40">
        <f t="shared" si="7"/>
        <v>0.17064610375763678</v>
      </c>
      <c r="DW19" s="40">
        <f t="shared" si="7"/>
        <v>0.17064610375763678</v>
      </c>
      <c r="DX19" s="40">
        <f t="shared" si="7"/>
        <v>0.17064610375763678</v>
      </c>
      <c r="DY19" s="40">
        <f t="shared" si="7"/>
        <v>0.17064610375763678</v>
      </c>
    </row>
    <row r="20" spans="2:129" x14ac:dyDescent="0.35">
      <c r="B20" s="14"/>
      <c r="C20" s="14"/>
      <c r="E20" s="37" t="str">
        <f>'1.1 Assumptions'!$J$28</f>
        <v>MicroBT Whatsminer M30s</v>
      </c>
      <c r="F20" s="37"/>
      <c r="G20" s="37"/>
      <c r="H20" s="525" t="s">
        <v>155</v>
      </c>
      <c r="J20" s="40">
        <f>J23</f>
        <v>8.5999999999999993E-2</v>
      </c>
      <c r="K20" s="40">
        <f>J20*K25</f>
        <v>8.5999999999999993E-2</v>
      </c>
      <c r="L20" s="40">
        <f t="shared" ref="L20:BW20" si="8">K20*L25</f>
        <v>8.5999999999999993E-2</v>
      </c>
      <c r="M20" s="40">
        <f t="shared" si="8"/>
        <v>8.5999999999999993E-2</v>
      </c>
      <c r="N20" s="40">
        <f t="shared" si="8"/>
        <v>8.5999999999999993E-2</v>
      </c>
      <c r="O20" s="40">
        <f t="shared" si="8"/>
        <v>8.5999999999999993E-2</v>
      </c>
      <c r="P20" s="40">
        <f t="shared" si="8"/>
        <v>8.5999999999999993E-2</v>
      </c>
      <c r="Q20" s="40">
        <f t="shared" si="8"/>
        <v>8.5999999999999993E-2</v>
      </c>
      <c r="R20" s="40">
        <f t="shared" si="8"/>
        <v>8.5999999999999993E-2</v>
      </c>
      <c r="S20" s="40">
        <f t="shared" si="8"/>
        <v>8.5999999999999993E-2</v>
      </c>
      <c r="T20" s="40">
        <f t="shared" si="8"/>
        <v>8.5999999999999993E-2</v>
      </c>
      <c r="U20" s="40">
        <f t="shared" si="8"/>
        <v>8.5999999999999993E-2</v>
      </c>
      <c r="V20" s="40">
        <f>U20*V25</f>
        <v>9.0299999999999991E-2</v>
      </c>
      <c r="W20" s="40">
        <f t="shared" si="8"/>
        <v>9.0299999999999991E-2</v>
      </c>
      <c r="X20" s="40">
        <f t="shared" si="8"/>
        <v>9.0299999999999991E-2</v>
      </c>
      <c r="Y20" s="40">
        <f t="shared" si="8"/>
        <v>9.0299999999999991E-2</v>
      </c>
      <c r="Z20" s="40">
        <f t="shared" si="8"/>
        <v>9.0299999999999991E-2</v>
      </c>
      <c r="AA20" s="40">
        <f t="shared" si="8"/>
        <v>9.0299999999999991E-2</v>
      </c>
      <c r="AB20" s="40">
        <f t="shared" si="8"/>
        <v>9.0299999999999991E-2</v>
      </c>
      <c r="AC20" s="40">
        <f t="shared" si="8"/>
        <v>9.0299999999999991E-2</v>
      </c>
      <c r="AD20" s="40">
        <f t="shared" si="8"/>
        <v>9.0299999999999991E-2</v>
      </c>
      <c r="AE20" s="40">
        <f t="shared" si="8"/>
        <v>9.0299999999999991E-2</v>
      </c>
      <c r="AF20" s="40">
        <f t="shared" si="8"/>
        <v>9.0299999999999991E-2</v>
      </c>
      <c r="AG20" s="40">
        <f t="shared" si="8"/>
        <v>9.0299999999999991E-2</v>
      </c>
      <c r="AH20" s="40">
        <f t="shared" si="8"/>
        <v>9.4814999999999997E-2</v>
      </c>
      <c r="AI20" s="40">
        <f t="shared" si="8"/>
        <v>9.4814999999999997E-2</v>
      </c>
      <c r="AJ20" s="40">
        <f t="shared" si="8"/>
        <v>9.4814999999999997E-2</v>
      </c>
      <c r="AK20" s="40">
        <f t="shared" si="8"/>
        <v>9.4814999999999997E-2</v>
      </c>
      <c r="AL20" s="40">
        <f t="shared" si="8"/>
        <v>9.4814999999999997E-2</v>
      </c>
      <c r="AM20" s="40">
        <f t="shared" si="8"/>
        <v>9.4814999999999997E-2</v>
      </c>
      <c r="AN20" s="40">
        <f t="shared" si="8"/>
        <v>9.4814999999999997E-2</v>
      </c>
      <c r="AO20" s="40">
        <f t="shared" si="8"/>
        <v>9.4814999999999997E-2</v>
      </c>
      <c r="AP20" s="40">
        <f t="shared" si="8"/>
        <v>9.4814999999999997E-2</v>
      </c>
      <c r="AQ20" s="40">
        <f t="shared" si="8"/>
        <v>9.4814999999999997E-2</v>
      </c>
      <c r="AR20" s="40">
        <f t="shared" si="8"/>
        <v>9.4814999999999997E-2</v>
      </c>
      <c r="AS20" s="40">
        <f t="shared" si="8"/>
        <v>9.4814999999999997E-2</v>
      </c>
      <c r="AT20" s="40">
        <f t="shared" si="8"/>
        <v>9.9555749999999998E-2</v>
      </c>
      <c r="AU20" s="40">
        <f t="shared" si="8"/>
        <v>9.9555749999999998E-2</v>
      </c>
      <c r="AV20" s="40">
        <f t="shared" si="8"/>
        <v>9.9555749999999998E-2</v>
      </c>
      <c r="AW20" s="40">
        <f t="shared" si="8"/>
        <v>9.9555749999999998E-2</v>
      </c>
      <c r="AX20" s="40">
        <f t="shared" si="8"/>
        <v>9.9555749999999998E-2</v>
      </c>
      <c r="AY20" s="40">
        <f t="shared" si="8"/>
        <v>9.9555749999999998E-2</v>
      </c>
      <c r="AZ20" s="40">
        <f t="shared" si="8"/>
        <v>9.9555749999999998E-2</v>
      </c>
      <c r="BA20" s="40">
        <f t="shared" si="8"/>
        <v>9.9555749999999998E-2</v>
      </c>
      <c r="BB20" s="40">
        <f t="shared" si="8"/>
        <v>9.9555749999999998E-2</v>
      </c>
      <c r="BC20" s="40">
        <f t="shared" si="8"/>
        <v>9.9555749999999998E-2</v>
      </c>
      <c r="BD20" s="40">
        <f t="shared" si="8"/>
        <v>9.9555749999999998E-2</v>
      </c>
      <c r="BE20" s="40">
        <f t="shared" si="8"/>
        <v>9.9555749999999998E-2</v>
      </c>
      <c r="BF20" s="40">
        <f t="shared" si="8"/>
        <v>0.10453353750000001</v>
      </c>
      <c r="BG20" s="40">
        <f t="shared" si="8"/>
        <v>0.10453353750000001</v>
      </c>
      <c r="BH20" s="40">
        <f t="shared" si="8"/>
        <v>0.10453353750000001</v>
      </c>
      <c r="BI20" s="40">
        <f t="shared" si="8"/>
        <v>0.10453353750000001</v>
      </c>
      <c r="BJ20" s="40">
        <f t="shared" si="8"/>
        <v>0.10453353750000001</v>
      </c>
      <c r="BK20" s="40">
        <f t="shared" si="8"/>
        <v>0.10453353750000001</v>
      </c>
      <c r="BL20" s="40">
        <f t="shared" si="8"/>
        <v>0.10453353750000001</v>
      </c>
      <c r="BM20" s="40">
        <f t="shared" si="8"/>
        <v>0.10453353750000001</v>
      </c>
      <c r="BN20" s="40">
        <f t="shared" si="8"/>
        <v>0.10453353750000001</v>
      </c>
      <c r="BO20" s="40">
        <f t="shared" si="8"/>
        <v>0.10453353750000001</v>
      </c>
      <c r="BP20" s="40">
        <f t="shared" si="8"/>
        <v>0.10453353750000001</v>
      </c>
      <c r="BQ20" s="40">
        <f t="shared" si="8"/>
        <v>0.10453353750000001</v>
      </c>
      <c r="BR20" s="40">
        <f t="shared" si="8"/>
        <v>0.10976021437500001</v>
      </c>
      <c r="BS20" s="40">
        <f t="shared" si="8"/>
        <v>0.10976021437500001</v>
      </c>
      <c r="BT20" s="40">
        <f t="shared" si="8"/>
        <v>0.10976021437500001</v>
      </c>
      <c r="BU20" s="40">
        <f t="shared" si="8"/>
        <v>0.10976021437500001</v>
      </c>
      <c r="BV20" s="40">
        <f t="shared" si="8"/>
        <v>0.10976021437500001</v>
      </c>
      <c r="BW20" s="40">
        <f t="shared" si="8"/>
        <v>0.10976021437500001</v>
      </c>
      <c r="BX20" s="40">
        <f t="shared" ref="BX20:DY20" si="9">BW20*BX25</f>
        <v>0.10976021437500001</v>
      </c>
      <c r="BY20" s="40">
        <f t="shared" si="9"/>
        <v>0.10976021437500001</v>
      </c>
      <c r="BZ20" s="40">
        <f t="shared" si="9"/>
        <v>0.10976021437500001</v>
      </c>
      <c r="CA20" s="40">
        <f t="shared" si="9"/>
        <v>0.10976021437500001</v>
      </c>
      <c r="CB20" s="40">
        <f t="shared" si="9"/>
        <v>0.10976021437500001</v>
      </c>
      <c r="CC20" s="40">
        <f t="shared" si="9"/>
        <v>0.10976021437500001</v>
      </c>
      <c r="CD20" s="40">
        <f t="shared" si="9"/>
        <v>0.11524822509375002</v>
      </c>
      <c r="CE20" s="40">
        <f t="shared" si="9"/>
        <v>0.11524822509375002</v>
      </c>
      <c r="CF20" s="40">
        <f t="shared" si="9"/>
        <v>0.11524822509375002</v>
      </c>
      <c r="CG20" s="40">
        <f t="shared" si="9"/>
        <v>0.11524822509375002</v>
      </c>
      <c r="CH20" s="40">
        <f t="shared" si="9"/>
        <v>0.11524822509375002</v>
      </c>
      <c r="CI20" s="40">
        <f t="shared" si="9"/>
        <v>0.11524822509375002</v>
      </c>
      <c r="CJ20" s="40">
        <f t="shared" si="9"/>
        <v>0.11524822509375002</v>
      </c>
      <c r="CK20" s="40">
        <f t="shared" si="9"/>
        <v>0.11524822509375002</v>
      </c>
      <c r="CL20" s="40">
        <f t="shared" si="9"/>
        <v>0.11524822509375002</v>
      </c>
      <c r="CM20" s="40">
        <f t="shared" si="9"/>
        <v>0.11524822509375002</v>
      </c>
      <c r="CN20" s="40">
        <f t="shared" si="9"/>
        <v>0.11524822509375002</v>
      </c>
      <c r="CO20" s="40">
        <f t="shared" si="9"/>
        <v>0.11524822509375002</v>
      </c>
      <c r="CP20" s="40">
        <f t="shared" si="9"/>
        <v>0.12101063634843752</v>
      </c>
      <c r="CQ20" s="40">
        <f t="shared" si="9"/>
        <v>0.12101063634843752</v>
      </c>
      <c r="CR20" s="40">
        <f t="shared" si="9"/>
        <v>0.12101063634843752</v>
      </c>
      <c r="CS20" s="40">
        <f t="shared" si="9"/>
        <v>0.12101063634843752</v>
      </c>
      <c r="CT20" s="40">
        <f t="shared" si="9"/>
        <v>0.12101063634843752</v>
      </c>
      <c r="CU20" s="40">
        <f t="shared" si="9"/>
        <v>0.12101063634843752</v>
      </c>
      <c r="CV20" s="40">
        <f t="shared" si="9"/>
        <v>0.12101063634843752</v>
      </c>
      <c r="CW20" s="40">
        <f t="shared" si="9"/>
        <v>0.12101063634843752</v>
      </c>
      <c r="CX20" s="40">
        <f t="shared" si="9"/>
        <v>0.12101063634843752</v>
      </c>
      <c r="CY20" s="40">
        <f t="shared" si="9"/>
        <v>0.12101063634843752</v>
      </c>
      <c r="CZ20" s="40">
        <f t="shared" si="9"/>
        <v>0.12101063634843752</v>
      </c>
      <c r="DA20" s="40">
        <f t="shared" si="9"/>
        <v>0.12101063634843752</v>
      </c>
      <c r="DB20" s="40">
        <f t="shared" si="9"/>
        <v>0.12706116816585941</v>
      </c>
      <c r="DC20" s="40">
        <f t="shared" si="9"/>
        <v>0.12706116816585941</v>
      </c>
      <c r="DD20" s="40">
        <f t="shared" si="9"/>
        <v>0.12706116816585941</v>
      </c>
      <c r="DE20" s="40">
        <f t="shared" si="9"/>
        <v>0.12706116816585941</v>
      </c>
      <c r="DF20" s="40">
        <f t="shared" si="9"/>
        <v>0.12706116816585941</v>
      </c>
      <c r="DG20" s="40">
        <f t="shared" si="9"/>
        <v>0.12706116816585941</v>
      </c>
      <c r="DH20" s="40">
        <f t="shared" si="9"/>
        <v>0.12706116816585941</v>
      </c>
      <c r="DI20" s="40">
        <f t="shared" si="9"/>
        <v>0.12706116816585941</v>
      </c>
      <c r="DJ20" s="40">
        <f t="shared" si="9"/>
        <v>0.12706116816585941</v>
      </c>
      <c r="DK20" s="40">
        <f t="shared" si="9"/>
        <v>0.12706116816585941</v>
      </c>
      <c r="DL20" s="40">
        <f t="shared" si="9"/>
        <v>0.12706116816585941</v>
      </c>
      <c r="DM20" s="40">
        <f t="shared" si="9"/>
        <v>0.12706116816585941</v>
      </c>
      <c r="DN20" s="40">
        <f t="shared" si="9"/>
        <v>0.13341422657415239</v>
      </c>
      <c r="DO20" s="40">
        <f t="shared" si="9"/>
        <v>0.13341422657415239</v>
      </c>
      <c r="DP20" s="40">
        <f t="shared" si="9"/>
        <v>0.13341422657415239</v>
      </c>
      <c r="DQ20" s="40">
        <f t="shared" si="9"/>
        <v>0.13341422657415239</v>
      </c>
      <c r="DR20" s="40">
        <f t="shared" si="9"/>
        <v>0.13341422657415239</v>
      </c>
      <c r="DS20" s="40">
        <f t="shared" si="9"/>
        <v>0.13341422657415239</v>
      </c>
      <c r="DT20" s="40">
        <f t="shared" si="9"/>
        <v>0.13341422657415239</v>
      </c>
      <c r="DU20" s="40">
        <f t="shared" si="9"/>
        <v>0.13341422657415239</v>
      </c>
      <c r="DV20" s="40">
        <f t="shared" si="9"/>
        <v>0.13341422657415239</v>
      </c>
      <c r="DW20" s="40">
        <f t="shared" si="9"/>
        <v>0.13341422657415239</v>
      </c>
      <c r="DX20" s="40">
        <f t="shared" si="9"/>
        <v>0.13341422657415239</v>
      </c>
      <c r="DY20" s="40">
        <f t="shared" si="9"/>
        <v>0.13341422657415239</v>
      </c>
    </row>
    <row r="21" spans="2:129" x14ac:dyDescent="0.35">
      <c r="B21" s="14"/>
      <c r="C21" s="14"/>
      <c r="E21" t="s">
        <v>541</v>
      </c>
      <c r="H21" s="525"/>
    </row>
    <row r="22" spans="2:129" x14ac:dyDescent="0.35">
      <c r="B22" s="14"/>
      <c r="C22" s="14"/>
      <c r="E22" s="37" t="str">
        <f>'1.1 Assumptions'!$J$27</f>
        <v>Bitmain Antminer S19 Pro</v>
      </c>
      <c r="F22" s="37"/>
      <c r="G22" s="37"/>
      <c r="H22" s="525" t="s">
        <v>155</v>
      </c>
      <c r="J22" s="38">
        <f>'2.1 Miner Sourcing'!$K$8</f>
        <v>0.11</v>
      </c>
      <c r="K22" s="38">
        <f>'2.1 Miner Sourcing'!$K$8</f>
        <v>0.11</v>
      </c>
      <c r="L22" s="38">
        <f>'2.1 Miner Sourcing'!$K$8</f>
        <v>0.11</v>
      </c>
      <c r="M22" s="38">
        <f>'2.1 Miner Sourcing'!$K$8</f>
        <v>0.11</v>
      </c>
      <c r="N22" s="38">
        <f>'2.1 Miner Sourcing'!$K$8</f>
        <v>0.11</v>
      </c>
      <c r="O22" s="38">
        <f>'2.1 Miner Sourcing'!$K$8</f>
        <v>0.11</v>
      </c>
      <c r="P22" s="38">
        <f>'2.1 Miner Sourcing'!$K$8</f>
        <v>0.11</v>
      </c>
      <c r="Q22" s="38">
        <f>'2.1 Miner Sourcing'!$K$8</f>
        <v>0.11</v>
      </c>
      <c r="R22" s="38">
        <f>'2.1 Miner Sourcing'!$K$8</f>
        <v>0.11</v>
      </c>
      <c r="S22" s="38">
        <f>'2.1 Miner Sourcing'!$K$8</f>
        <v>0.11</v>
      </c>
      <c r="T22" s="38">
        <f>'2.1 Miner Sourcing'!$K$8</f>
        <v>0.11</v>
      </c>
      <c r="U22" s="38">
        <f>'2.1 Miner Sourcing'!$K$8</f>
        <v>0.11</v>
      </c>
      <c r="V22" s="38">
        <f>'2.1 Miner Sourcing'!$K$8</f>
        <v>0.11</v>
      </c>
      <c r="W22" s="38">
        <f>'2.1 Miner Sourcing'!$K$8</f>
        <v>0.11</v>
      </c>
      <c r="X22" s="38">
        <f>'2.1 Miner Sourcing'!$K$8</f>
        <v>0.11</v>
      </c>
      <c r="Y22" s="38">
        <f>'2.1 Miner Sourcing'!$K$8</f>
        <v>0.11</v>
      </c>
      <c r="Z22" s="38">
        <f>'2.1 Miner Sourcing'!$K$8</f>
        <v>0.11</v>
      </c>
      <c r="AA22" s="38">
        <f>'2.1 Miner Sourcing'!$K$8</f>
        <v>0.11</v>
      </c>
      <c r="AB22" s="38">
        <f>'2.1 Miner Sourcing'!$K$8</f>
        <v>0.11</v>
      </c>
      <c r="AC22" s="38">
        <f>'2.1 Miner Sourcing'!$K$8</f>
        <v>0.11</v>
      </c>
      <c r="AD22" s="38">
        <f>'2.1 Miner Sourcing'!$K$8</f>
        <v>0.11</v>
      </c>
      <c r="AE22" s="38">
        <f>'2.1 Miner Sourcing'!$K$8</f>
        <v>0.11</v>
      </c>
      <c r="AF22" s="38">
        <f>'2.1 Miner Sourcing'!$K$8</f>
        <v>0.11</v>
      </c>
      <c r="AG22" s="38">
        <f>'2.1 Miner Sourcing'!$K$8</f>
        <v>0.11</v>
      </c>
      <c r="AH22" s="38">
        <f>'2.1 Miner Sourcing'!$K$8</f>
        <v>0.11</v>
      </c>
      <c r="AI22" s="38">
        <f>'2.1 Miner Sourcing'!$K$8</f>
        <v>0.11</v>
      </c>
      <c r="AJ22" s="38">
        <f>'2.1 Miner Sourcing'!$K$8</f>
        <v>0.11</v>
      </c>
      <c r="AK22" s="38">
        <f>'2.1 Miner Sourcing'!$K$8</f>
        <v>0.11</v>
      </c>
      <c r="AL22" s="38">
        <f>'2.1 Miner Sourcing'!$K$8</f>
        <v>0.11</v>
      </c>
      <c r="AM22" s="38">
        <f>'2.1 Miner Sourcing'!$K$8</f>
        <v>0.11</v>
      </c>
      <c r="AN22" s="38">
        <f>'2.1 Miner Sourcing'!$K$8</f>
        <v>0.11</v>
      </c>
      <c r="AO22" s="38">
        <f>'2.1 Miner Sourcing'!$K$8</f>
        <v>0.11</v>
      </c>
      <c r="AP22" s="38">
        <f>'2.1 Miner Sourcing'!$K$8</f>
        <v>0.11</v>
      </c>
      <c r="AQ22" s="38">
        <f>'2.1 Miner Sourcing'!$K$8</f>
        <v>0.11</v>
      </c>
      <c r="AR22" s="38">
        <f>'2.1 Miner Sourcing'!$K$8</f>
        <v>0.11</v>
      </c>
      <c r="AS22" s="38">
        <f>'2.1 Miner Sourcing'!$K$8</f>
        <v>0.11</v>
      </c>
      <c r="AT22" s="38">
        <f>'2.1 Miner Sourcing'!$K$8</f>
        <v>0.11</v>
      </c>
      <c r="AU22" s="38">
        <f>'2.1 Miner Sourcing'!$K$8</f>
        <v>0.11</v>
      </c>
      <c r="AV22" s="38">
        <f>'2.1 Miner Sourcing'!$K$8</f>
        <v>0.11</v>
      </c>
      <c r="AW22" s="38">
        <f>'2.1 Miner Sourcing'!$K$8</f>
        <v>0.11</v>
      </c>
      <c r="AX22" s="38">
        <f>'2.1 Miner Sourcing'!$K$8</f>
        <v>0.11</v>
      </c>
      <c r="AY22" s="38">
        <f>'2.1 Miner Sourcing'!$K$8</f>
        <v>0.11</v>
      </c>
      <c r="AZ22" s="38">
        <f>'2.1 Miner Sourcing'!$K$8</f>
        <v>0.11</v>
      </c>
      <c r="BA22" s="38">
        <f>'2.1 Miner Sourcing'!$K$8</f>
        <v>0.11</v>
      </c>
      <c r="BB22" s="38">
        <f>'2.1 Miner Sourcing'!$K$8</f>
        <v>0.11</v>
      </c>
      <c r="BC22" s="38">
        <f>'2.1 Miner Sourcing'!$K$8</f>
        <v>0.11</v>
      </c>
      <c r="BD22" s="38">
        <f>'2.1 Miner Sourcing'!$K$8</f>
        <v>0.11</v>
      </c>
      <c r="BE22" s="38">
        <f>'2.1 Miner Sourcing'!$K$8</f>
        <v>0.11</v>
      </c>
      <c r="BF22" s="38">
        <f>'2.1 Miner Sourcing'!$K$8</f>
        <v>0.11</v>
      </c>
      <c r="BG22" s="38">
        <f>'2.1 Miner Sourcing'!$K$8</f>
        <v>0.11</v>
      </c>
      <c r="BH22" s="38">
        <f>'2.1 Miner Sourcing'!$K$8</f>
        <v>0.11</v>
      </c>
      <c r="BI22" s="38">
        <f>'2.1 Miner Sourcing'!$K$8</f>
        <v>0.11</v>
      </c>
      <c r="BJ22" s="38">
        <f>'2.1 Miner Sourcing'!$K$8</f>
        <v>0.11</v>
      </c>
      <c r="BK22" s="38">
        <f>'2.1 Miner Sourcing'!$K$8</f>
        <v>0.11</v>
      </c>
      <c r="BL22" s="38">
        <f>'2.1 Miner Sourcing'!$K$8</f>
        <v>0.11</v>
      </c>
      <c r="BM22" s="38">
        <f>'2.1 Miner Sourcing'!$K$8</f>
        <v>0.11</v>
      </c>
      <c r="BN22" s="38">
        <f>'2.1 Miner Sourcing'!$K$8</f>
        <v>0.11</v>
      </c>
      <c r="BO22" s="38">
        <f>'2.1 Miner Sourcing'!$K$8</f>
        <v>0.11</v>
      </c>
      <c r="BP22" s="38">
        <f>'2.1 Miner Sourcing'!$K$8</f>
        <v>0.11</v>
      </c>
      <c r="BQ22" s="38">
        <f>'2.1 Miner Sourcing'!$K$8</f>
        <v>0.11</v>
      </c>
      <c r="BR22" s="38">
        <f>'2.1 Miner Sourcing'!$K$8</f>
        <v>0.11</v>
      </c>
      <c r="BS22" s="38">
        <f>'2.1 Miner Sourcing'!$K$8</f>
        <v>0.11</v>
      </c>
      <c r="BT22" s="38">
        <f>'2.1 Miner Sourcing'!$K$8</f>
        <v>0.11</v>
      </c>
      <c r="BU22" s="38">
        <f>'2.1 Miner Sourcing'!$K$8</f>
        <v>0.11</v>
      </c>
      <c r="BV22" s="38">
        <f>'2.1 Miner Sourcing'!$K$8</f>
        <v>0.11</v>
      </c>
      <c r="BW22" s="38">
        <f>'2.1 Miner Sourcing'!$K$8</f>
        <v>0.11</v>
      </c>
      <c r="BX22" s="38">
        <f>'2.1 Miner Sourcing'!$K$8</f>
        <v>0.11</v>
      </c>
      <c r="BY22" s="38">
        <f>'2.1 Miner Sourcing'!$K$8</f>
        <v>0.11</v>
      </c>
      <c r="BZ22" s="38">
        <f>'2.1 Miner Sourcing'!$K$8</f>
        <v>0.11</v>
      </c>
      <c r="CA22" s="38">
        <f>'2.1 Miner Sourcing'!$K$8</f>
        <v>0.11</v>
      </c>
      <c r="CB22" s="38">
        <f>'2.1 Miner Sourcing'!$K$8</f>
        <v>0.11</v>
      </c>
      <c r="CC22" s="38">
        <f>'2.1 Miner Sourcing'!$K$8</f>
        <v>0.11</v>
      </c>
      <c r="CD22" s="38">
        <f>'2.1 Miner Sourcing'!$K$8</f>
        <v>0.11</v>
      </c>
      <c r="CE22" s="38">
        <f>'2.1 Miner Sourcing'!$K$8</f>
        <v>0.11</v>
      </c>
      <c r="CF22" s="38">
        <f>'2.1 Miner Sourcing'!$K$8</f>
        <v>0.11</v>
      </c>
      <c r="CG22" s="38">
        <f>'2.1 Miner Sourcing'!$K$8</f>
        <v>0.11</v>
      </c>
      <c r="CH22" s="38">
        <f>'2.1 Miner Sourcing'!$K$8</f>
        <v>0.11</v>
      </c>
      <c r="CI22" s="38">
        <f>'2.1 Miner Sourcing'!$K$8</f>
        <v>0.11</v>
      </c>
      <c r="CJ22" s="38">
        <f>'2.1 Miner Sourcing'!$K$8</f>
        <v>0.11</v>
      </c>
      <c r="CK22" s="38">
        <f>'2.1 Miner Sourcing'!$K$8</f>
        <v>0.11</v>
      </c>
      <c r="CL22" s="38">
        <f>'2.1 Miner Sourcing'!$K$8</f>
        <v>0.11</v>
      </c>
      <c r="CM22" s="38">
        <f>'2.1 Miner Sourcing'!$K$8</f>
        <v>0.11</v>
      </c>
      <c r="CN22" s="38">
        <f>'2.1 Miner Sourcing'!$K$8</f>
        <v>0.11</v>
      </c>
      <c r="CO22" s="38">
        <f>'2.1 Miner Sourcing'!$K$8</f>
        <v>0.11</v>
      </c>
      <c r="CP22" s="38">
        <f>'2.1 Miner Sourcing'!$K$8</f>
        <v>0.11</v>
      </c>
      <c r="CQ22" s="38">
        <f>'2.1 Miner Sourcing'!$K$8</f>
        <v>0.11</v>
      </c>
      <c r="CR22" s="38">
        <f>'2.1 Miner Sourcing'!$K$8</f>
        <v>0.11</v>
      </c>
      <c r="CS22" s="38">
        <f>'2.1 Miner Sourcing'!$K$8</f>
        <v>0.11</v>
      </c>
      <c r="CT22" s="38">
        <f>'2.1 Miner Sourcing'!$K$8</f>
        <v>0.11</v>
      </c>
      <c r="CU22" s="38">
        <f>'2.1 Miner Sourcing'!$K$8</f>
        <v>0.11</v>
      </c>
      <c r="CV22" s="38">
        <f>'2.1 Miner Sourcing'!$K$8</f>
        <v>0.11</v>
      </c>
      <c r="CW22" s="38">
        <f>'2.1 Miner Sourcing'!$K$8</f>
        <v>0.11</v>
      </c>
      <c r="CX22" s="38">
        <f>'2.1 Miner Sourcing'!$K$8</f>
        <v>0.11</v>
      </c>
      <c r="CY22" s="38">
        <f>'2.1 Miner Sourcing'!$K$8</f>
        <v>0.11</v>
      </c>
      <c r="CZ22" s="38">
        <f>'2.1 Miner Sourcing'!$K$8</f>
        <v>0.11</v>
      </c>
      <c r="DA22" s="38">
        <f>'2.1 Miner Sourcing'!$K$8</f>
        <v>0.11</v>
      </c>
      <c r="DB22" s="38">
        <f>'2.1 Miner Sourcing'!$K$8</f>
        <v>0.11</v>
      </c>
      <c r="DC22" s="38">
        <f>'2.1 Miner Sourcing'!$K$8</f>
        <v>0.11</v>
      </c>
      <c r="DD22" s="38">
        <f>'2.1 Miner Sourcing'!$K$8</f>
        <v>0.11</v>
      </c>
      <c r="DE22" s="38">
        <f>'2.1 Miner Sourcing'!$K$8</f>
        <v>0.11</v>
      </c>
      <c r="DF22" s="38">
        <f>'2.1 Miner Sourcing'!$K$8</f>
        <v>0.11</v>
      </c>
      <c r="DG22" s="38">
        <f>'2.1 Miner Sourcing'!$K$8</f>
        <v>0.11</v>
      </c>
      <c r="DH22" s="38">
        <f>'2.1 Miner Sourcing'!$K$8</f>
        <v>0.11</v>
      </c>
      <c r="DI22" s="38">
        <f>'2.1 Miner Sourcing'!$K$8</f>
        <v>0.11</v>
      </c>
      <c r="DJ22" s="38">
        <f>'2.1 Miner Sourcing'!$K$8</f>
        <v>0.11</v>
      </c>
      <c r="DK22" s="38">
        <f>'2.1 Miner Sourcing'!$K$8</f>
        <v>0.11</v>
      </c>
      <c r="DL22" s="38">
        <f>'2.1 Miner Sourcing'!$K$8</f>
        <v>0.11</v>
      </c>
      <c r="DM22" s="38">
        <f>'2.1 Miner Sourcing'!$K$8</f>
        <v>0.11</v>
      </c>
      <c r="DN22" s="38">
        <f>'2.1 Miner Sourcing'!$K$8</f>
        <v>0.11</v>
      </c>
      <c r="DO22" s="38">
        <f>'2.1 Miner Sourcing'!$K$8</f>
        <v>0.11</v>
      </c>
      <c r="DP22" s="38">
        <f>'2.1 Miner Sourcing'!$K$8</f>
        <v>0.11</v>
      </c>
      <c r="DQ22" s="38">
        <f>'2.1 Miner Sourcing'!$K$8</f>
        <v>0.11</v>
      </c>
      <c r="DR22" s="38">
        <f>'2.1 Miner Sourcing'!$K$8</f>
        <v>0.11</v>
      </c>
      <c r="DS22" s="38">
        <f>'2.1 Miner Sourcing'!$K$8</f>
        <v>0.11</v>
      </c>
      <c r="DT22" s="38">
        <f>'2.1 Miner Sourcing'!$K$8</f>
        <v>0.11</v>
      </c>
      <c r="DU22" s="38">
        <f>'2.1 Miner Sourcing'!$K$8</f>
        <v>0.11</v>
      </c>
      <c r="DV22" s="38">
        <f>'2.1 Miner Sourcing'!$K$8</f>
        <v>0.11</v>
      </c>
      <c r="DW22" s="38">
        <f>'2.1 Miner Sourcing'!$K$8</f>
        <v>0.11</v>
      </c>
      <c r="DX22" s="38">
        <f>'2.1 Miner Sourcing'!$K$8</f>
        <v>0.11</v>
      </c>
      <c r="DY22" s="38">
        <f>'2.1 Miner Sourcing'!$K$8</f>
        <v>0.11</v>
      </c>
    </row>
    <row r="23" spans="2:129" x14ac:dyDescent="0.35">
      <c r="B23" s="14"/>
      <c r="C23" s="14"/>
      <c r="E23" s="37" t="str">
        <f>'1.1 Assumptions'!$J$28</f>
        <v>MicroBT Whatsminer M30s</v>
      </c>
      <c r="F23" s="37"/>
      <c r="G23" s="37"/>
      <c r="H23" s="525" t="s">
        <v>155</v>
      </c>
      <c r="J23" s="38">
        <f>'2.1 Miner Sourcing'!$K$9</f>
        <v>8.5999999999999993E-2</v>
      </c>
      <c r="K23" s="38">
        <f>'2.1 Miner Sourcing'!$K$9</f>
        <v>8.5999999999999993E-2</v>
      </c>
      <c r="L23" s="38">
        <f>'2.1 Miner Sourcing'!$K$9</f>
        <v>8.5999999999999993E-2</v>
      </c>
      <c r="M23" s="38">
        <f>'2.1 Miner Sourcing'!$K$9</f>
        <v>8.5999999999999993E-2</v>
      </c>
      <c r="N23" s="38">
        <f>'2.1 Miner Sourcing'!$K$9</f>
        <v>8.5999999999999993E-2</v>
      </c>
      <c r="O23" s="38">
        <f>'2.1 Miner Sourcing'!$K$9</f>
        <v>8.5999999999999993E-2</v>
      </c>
      <c r="P23" s="38">
        <f>'2.1 Miner Sourcing'!$K$9</f>
        <v>8.5999999999999993E-2</v>
      </c>
      <c r="Q23" s="38">
        <f>'2.1 Miner Sourcing'!$K$9</f>
        <v>8.5999999999999993E-2</v>
      </c>
      <c r="R23" s="38">
        <f>'2.1 Miner Sourcing'!$K$9</f>
        <v>8.5999999999999993E-2</v>
      </c>
      <c r="S23" s="38">
        <f>'2.1 Miner Sourcing'!$K$9</f>
        <v>8.5999999999999993E-2</v>
      </c>
      <c r="T23" s="38">
        <f>'2.1 Miner Sourcing'!$K$9</f>
        <v>8.5999999999999993E-2</v>
      </c>
      <c r="U23" s="38">
        <f>'2.1 Miner Sourcing'!$K$9</f>
        <v>8.5999999999999993E-2</v>
      </c>
      <c r="V23" s="38">
        <f>'2.1 Miner Sourcing'!$K$9</f>
        <v>8.5999999999999993E-2</v>
      </c>
      <c r="W23" s="38">
        <f>'2.1 Miner Sourcing'!$K$9</f>
        <v>8.5999999999999993E-2</v>
      </c>
      <c r="X23" s="38">
        <f>'2.1 Miner Sourcing'!$K$9</f>
        <v>8.5999999999999993E-2</v>
      </c>
      <c r="Y23" s="38">
        <f>'2.1 Miner Sourcing'!$K$9</f>
        <v>8.5999999999999993E-2</v>
      </c>
      <c r="Z23" s="38">
        <f>'2.1 Miner Sourcing'!$K$9</f>
        <v>8.5999999999999993E-2</v>
      </c>
      <c r="AA23" s="38">
        <f>'2.1 Miner Sourcing'!$K$9</f>
        <v>8.5999999999999993E-2</v>
      </c>
      <c r="AB23" s="38">
        <f>'2.1 Miner Sourcing'!$K$9</f>
        <v>8.5999999999999993E-2</v>
      </c>
      <c r="AC23" s="38">
        <f>'2.1 Miner Sourcing'!$K$9</f>
        <v>8.5999999999999993E-2</v>
      </c>
      <c r="AD23" s="38">
        <f>'2.1 Miner Sourcing'!$K$9</f>
        <v>8.5999999999999993E-2</v>
      </c>
      <c r="AE23" s="38">
        <f>'2.1 Miner Sourcing'!$K$9</f>
        <v>8.5999999999999993E-2</v>
      </c>
      <c r="AF23" s="38">
        <f>'2.1 Miner Sourcing'!$K$9</f>
        <v>8.5999999999999993E-2</v>
      </c>
      <c r="AG23" s="38">
        <f>'2.1 Miner Sourcing'!$K$9</f>
        <v>8.5999999999999993E-2</v>
      </c>
      <c r="AH23" s="38">
        <f>'2.1 Miner Sourcing'!$K$9</f>
        <v>8.5999999999999993E-2</v>
      </c>
      <c r="AI23" s="38">
        <f>'2.1 Miner Sourcing'!$K$9</f>
        <v>8.5999999999999993E-2</v>
      </c>
      <c r="AJ23" s="38">
        <f>'2.1 Miner Sourcing'!$K$9</f>
        <v>8.5999999999999993E-2</v>
      </c>
      <c r="AK23" s="38">
        <f>'2.1 Miner Sourcing'!$K$9</f>
        <v>8.5999999999999993E-2</v>
      </c>
      <c r="AL23" s="38">
        <f>'2.1 Miner Sourcing'!$K$9</f>
        <v>8.5999999999999993E-2</v>
      </c>
      <c r="AM23" s="38">
        <f>'2.1 Miner Sourcing'!$K$9</f>
        <v>8.5999999999999993E-2</v>
      </c>
      <c r="AN23" s="38">
        <f>'2.1 Miner Sourcing'!$K$9</f>
        <v>8.5999999999999993E-2</v>
      </c>
      <c r="AO23" s="38">
        <f>'2.1 Miner Sourcing'!$K$9</f>
        <v>8.5999999999999993E-2</v>
      </c>
      <c r="AP23" s="38">
        <f>'2.1 Miner Sourcing'!$K$9</f>
        <v>8.5999999999999993E-2</v>
      </c>
      <c r="AQ23" s="38">
        <f>'2.1 Miner Sourcing'!$K$9</f>
        <v>8.5999999999999993E-2</v>
      </c>
      <c r="AR23" s="38">
        <f>'2.1 Miner Sourcing'!$K$9</f>
        <v>8.5999999999999993E-2</v>
      </c>
      <c r="AS23" s="38">
        <f>'2.1 Miner Sourcing'!$K$9</f>
        <v>8.5999999999999993E-2</v>
      </c>
      <c r="AT23" s="38">
        <f>'2.1 Miner Sourcing'!$K$9</f>
        <v>8.5999999999999993E-2</v>
      </c>
      <c r="AU23" s="38">
        <f>'2.1 Miner Sourcing'!$K$9</f>
        <v>8.5999999999999993E-2</v>
      </c>
      <c r="AV23" s="38">
        <f>'2.1 Miner Sourcing'!$K$9</f>
        <v>8.5999999999999993E-2</v>
      </c>
      <c r="AW23" s="38">
        <f>'2.1 Miner Sourcing'!$K$9</f>
        <v>8.5999999999999993E-2</v>
      </c>
      <c r="AX23" s="38">
        <f>'2.1 Miner Sourcing'!$K$9</f>
        <v>8.5999999999999993E-2</v>
      </c>
      <c r="AY23" s="38">
        <f>'2.1 Miner Sourcing'!$K$9</f>
        <v>8.5999999999999993E-2</v>
      </c>
      <c r="AZ23" s="38">
        <f>'2.1 Miner Sourcing'!$K$9</f>
        <v>8.5999999999999993E-2</v>
      </c>
      <c r="BA23" s="38">
        <f>'2.1 Miner Sourcing'!$K$9</f>
        <v>8.5999999999999993E-2</v>
      </c>
      <c r="BB23" s="38">
        <f>'2.1 Miner Sourcing'!$K$9</f>
        <v>8.5999999999999993E-2</v>
      </c>
      <c r="BC23" s="38">
        <f>'2.1 Miner Sourcing'!$K$9</f>
        <v>8.5999999999999993E-2</v>
      </c>
      <c r="BD23" s="38">
        <f>'2.1 Miner Sourcing'!$K$9</f>
        <v>8.5999999999999993E-2</v>
      </c>
      <c r="BE23" s="38">
        <f>'2.1 Miner Sourcing'!$K$9</f>
        <v>8.5999999999999993E-2</v>
      </c>
      <c r="BF23" s="38">
        <f>'2.1 Miner Sourcing'!$K$9</f>
        <v>8.5999999999999993E-2</v>
      </c>
      <c r="BG23" s="38">
        <f>'2.1 Miner Sourcing'!$K$9</f>
        <v>8.5999999999999993E-2</v>
      </c>
      <c r="BH23" s="38">
        <f>'2.1 Miner Sourcing'!$K$9</f>
        <v>8.5999999999999993E-2</v>
      </c>
      <c r="BI23" s="38">
        <f>'2.1 Miner Sourcing'!$K$9</f>
        <v>8.5999999999999993E-2</v>
      </c>
      <c r="BJ23" s="38">
        <f>'2.1 Miner Sourcing'!$K$9</f>
        <v>8.5999999999999993E-2</v>
      </c>
      <c r="BK23" s="38">
        <f>'2.1 Miner Sourcing'!$K$9</f>
        <v>8.5999999999999993E-2</v>
      </c>
      <c r="BL23" s="38">
        <f>'2.1 Miner Sourcing'!$K$9</f>
        <v>8.5999999999999993E-2</v>
      </c>
      <c r="BM23" s="38">
        <f>'2.1 Miner Sourcing'!$K$9</f>
        <v>8.5999999999999993E-2</v>
      </c>
      <c r="BN23" s="38">
        <f>'2.1 Miner Sourcing'!$K$9</f>
        <v>8.5999999999999993E-2</v>
      </c>
      <c r="BO23" s="38">
        <f>'2.1 Miner Sourcing'!$K$9</f>
        <v>8.5999999999999993E-2</v>
      </c>
      <c r="BP23" s="38">
        <f>'2.1 Miner Sourcing'!$K$9</f>
        <v>8.5999999999999993E-2</v>
      </c>
      <c r="BQ23" s="38">
        <f>'2.1 Miner Sourcing'!$K$9</f>
        <v>8.5999999999999993E-2</v>
      </c>
      <c r="BR23" s="38">
        <f>'2.1 Miner Sourcing'!$K$9</f>
        <v>8.5999999999999993E-2</v>
      </c>
      <c r="BS23" s="38">
        <f>'2.1 Miner Sourcing'!$K$9</f>
        <v>8.5999999999999993E-2</v>
      </c>
      <c r="BT23" s="38">
        <f>'2.1 Miner Sourcing'!$K$9</f>
        <v>8.5999999999999993E-2</v>
      </c>
      <c r="BU23" s="38">
        <f>'2.1 Miner Sourcing'!$K$9</f>
        <v>8.5999999999999993E-2</v>
      </c>
      <c r="BV23" s="38">
        <f>'2.1 Miner Sourcing'!$K$9</f>
        <v>8.5999999999999993E-2</v>
      </c>
      <c r="BW23" s="38">
        <f>'2.1 Miner Sourcing'!$K$9</f>
        <v>8.5999999999999993E-2</v>
      </c>
      <c r="BX23" s="38">
        <f>'2.1 Miner Sourcing'!$K$9</f>
        <v>8.5999999999999993E-2</v>
      </c>
      <c r="BY23" s="38">
        <f>'2.1 Miner Sourcing'!$K$9</f>
        <v>8.5999999999999993E-2</v>
      </c>
      <c r="BZ23" s="38">
        <f>'2.1 Miner Sourcing'!$K$9</f>
        <v>8.5999999999999993E-2</v>
      </c>
      <c r="CA23" s="38">
        <f>'2.1 Miner Sourcing'!$K$9</f>
        <v>8.5999999999999993E-2</v>
      </c>
      <c r="CB23" s="38">
        <f>'2.1 Miner Sourcing'!$K$9</f>
        <v>8.5999999999999993E-2</v>
      </c>
      <c r="CC23" s="38">
        <f>'2.1 Miner Sourcing'!$K$9</f>
        <v>8.5999999999999993E-2</v>
      </c>
      <c r="CD23" s="38">
        <f>'2.1 Miner Sourcing'!$K$9</f>
        <v>8.5999999999999993E-2</v>
      </c>
      <c r="CE23" s="38">
        <f>'2.1 Miner Sourcing'!$K$9</f>
        <v>8.5999999999999993E-2</v>
      </c>
      <c r="CF23" s="38">
        <f>'2.1 Miner Sourcing'!$K$9</f>
        <v>8.5999999999999993E-2</v>
      </c>
      <c r="CG23" s="38">
        <f>'2.1 Miner Sourcing'!$K$9</f>
        <v>8.5999999999999993E-2</v>
      </c>
      <c r="CH23" s="38">
        <f>'2.1 Miner Sourcing'!$K$9</f>
        <v>8.5999999999999993E-2</v>
      </c>
      <c r="CI23" s="38">
        <f>'2.1 Miner Sourcing'!$K$9</f>
        <v>8.5999999999999993E-2</v>
      </c>
      <c r="CJ23" s="38">
        <f>'2.1 Miner Sourcing'!$K$9</f>
        <v>8.5999999999999993E-2</v>
      </c>
      <c r="CK23" s="38">
        <f>'2.1 Miner Sourcing'!$K$9</f>
        <v>8.5999999999999993E-2</v>
      </c>
      <c r="CL23" s="38">
        <f>'2.1 Miner Sourcing'!$K$9</f>
        <v>8.5999999999999993E-2</v>
      </c>
      <c r="CM23" s="38">
        <f>'2.1 Miner Sourcing'!$K$9</f>
        <v>8.5999999999999993E-2</v>
      </c>
      <c r="CN23" s="38">
        <f>'2.1 Miner Sourcing'!$K$9</f>
        <v>8.5999999999999993E-2</v>
      </c>
      <c r="CO23" s="38">
        <f>'2.1 Miner Sourcing'!$K$9</f>
        <v>8.5999999999999993E-2</v>
      </c>
      <c r="CP23" s="38">
        <f>'2.1 Miner Sourcing'!$K$9</f>
        <v>8.5999999999999993E-2</v>
      </c>
      <c r="CQ23" s="38">
        <f>'2.1 Miner Sourcing'!$K$9</f>
        <v>8.5999999999999993E-2</v>
      </c>
      <c r="CR23" s="38">
        <f>'2.1 Miner Sourcing'!$K$9</f>
        <v>8.5999999999999993E-2</v>
      </c>
      <c r="CS23" s="38">
        <f>'2.1 Miner Sourcing'!$K$9</f>
        <v>8.5999999999999993E-2</v>
      </c>
      <c r="CT23" s="38">
        <f>'2.1 Miner Sourcing'!$K$9</f>
        <v>8.5999999999999993E-2</v>
      </c>
      <c r="CU23" s="38">
        <f>'2.1 Miner Sourcing'!$K$9</f>
        <v>8.5999999999999993E-2</v>
      </c>
      <c r="CV23" s="38">
        <f>'2.1 Miner Sourcing'!$K$9</f>
        <v>8.5999999999999993E-2</v>
      </c>
      <c r="CW23" s="38">
        <f>'2.1 Miner Sourcing'!$K$9</f>
        <v>8.5999999999999993E-2</v>
      </c>
      <c r="CX23" s="38">
        <f>'2.1 Miner Sourcing'!$K$9</f>
        <v>8.5999999999999993E-2</v>
      </c>
      <c r="CY23" s="38">
        <f>'2.1 Miner Sourcing'!$K$9</f>
        <v>8.5999999999999993E-2</v>
      </c>
      <c r="CZ23" s="38">
        <f>'2.1 Miner Sourcing'!$K$9</f>
        <v>8.5999999999999993E-2</v>
      </c>
      <c r="DA23" s="38">
        <f>'2.1 Miner Sourcing'!$K$9</f>
        <v>8.5999999999999993E-2</v>
      </c>
      <c r="DB23" s="38">
        <f>'2.1 Miner Sourcing'!$K$9</f>
        <v>8.5999999999999993E-2</v>
      </c>
      <c r="DC23" s="38">
        <f>'2.1 Miner Sourcing'!$K$9</f>
        <v>8.5999999999999993E-2</v>
      </c>
      <c r="DD23" s="38">
        <f>'2.1 Miner Sourcing'!$K$9</f>
        <v>8.5999999999999993E-2</v>
      </c>
      <c r="DE23" s="38">
        <f>'2.1 Miner Sourcing'!$K$9</f>
        <v>8.5999999999999993E-2</v>
      </c>
      <c r="DF23" s="38">
        <f>'2.1 Miner Sourcing'!$K$9</f>
        <v>8.5999999999999993E-2</v>
      </c>
      <c r="DG23" s="38">
        <f>'2.1 Miner Sourcing'!$K$9</f>
        <v>8.5999999999999993E-2</v>
      </c>
      <c r="DH23" s="38">
        <f>'2.1 Miner Sourcing'!$K$9</f>
        <v>8.5999999999999993E-2</v>
      </c>
      <c r="DI23" s="38">
        <f>'2.1 Miner Sourcing'!$K$9</f>
        <v>8.5999999999999993E-2</v>
      </c>
      <c r="DJ23" s="38">
        <f>'2.1 Miner Sourcing'!$K$9</f>
        <v>8.5999999999999993E-2</v>
      </c>
      <c r="DK23" s="38">
        <f>'2.1 Miner Sourcing'!$K$9</f>
        <v>8.5999999999999993E-2</v>
      </c>
      <c r="DL23" s="38">
        <f>'2.1 Miner Sourcing'!$K$9</f>
        <v>8.5999999999999993E-2</v>
      </c>
      <c r="DM23" s="38">
        <f>'2.1 Miner Sourcing'!$K$9</f>
        <v>8.5999999999999993E-2</v>
      </c>
      <c r="DN23" s="38">
        <f>'2.1 Miner Sourcing'!$K$9</f>
        <v>8.5999999999999993E-2</v>
      </c>
      <c r="DO23" s="38">
        <f>'2.1 Miner Sourcing'!$K$9</f>
        <v>8.5999999999999993E-2</v>
      </c>
      <c r="DP23" s="38">
        <f>'2.1 Miner Sourcing'!$K$9</f>
        <v>8.5999999999999993E-2</v>
      </c>
      <c r="DQ23" s="38">
        <f>'2.1 Miner Sourcing'!$K$9</f>
        <v>8.5999999999999993E-2</v>
      </c>
      <c r="DR23" s="38">
        <f>'2.1 Miner Sourcing'!$K$9</f>
        <v>8.5999999999999993E-2</v>
      </c>
      <c r="DS23" s="38">
        <f>'2.1 Miner Sourcing'!$K$9</f>
        <v>8.5999999999999993E-2</v>
      </c>
      <c r="DT23" s="38">
        <f>'2.1 Miner Sourcing'!$K$9</f>
        <v>8.5999999999999993E-2</v>
      </c>
      <c r="DU23" s="38">
        <f>'2.1 Miner Sourcing'!$K$9</f>
        <v>8.5999999999999993E-2</v>
      </c>
      <c r="DV23" s="38">
        <f>'2.1 Miner Sourcing'!$K$9</f>
        <v>8.5999999999999993E-2</v>
      </c>
      <c r="DW23" s="38">
        <f>'2.1 Miner Sourcing'!$K$9</f>
        <v>8.5999999999999993E-2</v>
      </c>
      <c r="DX23" s="38">
        <f>'2.1 Miner Sourcing'!$K$9</f>
        <v>8.5999999999999993E-2</v>
      </c>
      <c r="DY23" s="38">
        <f>'2.1 Miner Sourcing'!$K$9</f>
        <v>8.5999999999999993E-2</v>
      </c>
    </row>
    <row r="24" spans="2:129" outlineLevel="1" x14ac:dyDescent="0.35">
      <c r="B24" s="14"/>
      <c r="C24" s="14"/>
      <c r="F24" s="516" t="s">
        <v>582</v>
      </c>
      <c r="G24" s="516"/>
      <c r="H24" s="526" t="s">
        <v>48</v>
      </c>
      <c r="J24" s="474">
        <f>'1.1 Assumptions'!$J$144</f>
        <v>0.05</v>
      </c>
      <c r="K24" s="474">
        <f>'1.1 Assumptions'!$J$144</f>
        <v>0.05</v>
      </c>
      <c r="L24" s="474">
        <f>'1.1 Assumptions'!$J$144</f>
        <v>0.05</v>
      </c>
      <c r="M24" s="474">
        <f>'1.1 Assumptions'!$J$144</f>
        <v>0.05</v>
      </c>
      <c r="N24" s="474">
        <f>'1.1 Assumptions'!$J$144</f>
        <v>0.05</v>
      </c>
      <c r="O24" s="474">
        <f>'1.1 Assumptions'!$J$144</f>
        <v>0.05</v>
      </c>
      <c r="P24" s="474">
        <f>'1.1 Assumptions'!$J$144</f>
        <v>0.05</v>
      </c>
      <c r="Q24" s="474">
        <f>'1.1 Assumptions'!$J$144</f>
        <v>0.05</v>
      </c>
      <c r="R24" s="474">
        <f>'1.1 Assumptions'!$J$144</f>
        <v>0.05</v>
      </c>
      <c r="S24" s="474">
        <f>'1.1 Assumptions'!$J$144</f>
        <v>0.05</v>
      </c>
      <c r="T24" s="474">
        <f>'1.1 Assumptions'!$J$144</f>
        <v>0.05</v>
      </c>
      <c r="U24" s="474">
        <f>'1.1 Assumptions'!$J$144</f>
        <v>0.05</v>
      </c>
      <c r="V24" s="474">
        <f>'1.1 Assumptions'!$J$144</f>
        <v>0.05</v>
      </c>
      <c r="W24" s="474">
        <f>'1.1 Assumptions'!$J$144</f>
        <v>0.05</v>
      </c>
      <c r="X24" s="474">
        <f>'1.1 Assumptions'!$J$144</f>
        <v>0.05</v>
      </c>
      <c r="Y24" s="474">
        <f>'1.1 Assumptions'!$J$144</f>
        <v>0.05</v>
      </c>
      <c r="Z24" s="474">
        <f>'1.1 Assumptions'!$J$144</f>
        <v>0.05</v>
      </c>
      <c r="AA24" s="474">
        <f>'1.1 Assumptions'!$J$144</f>
        <v>0.05</v>
      </c>
      <c r="AB24" s="474">
        <f>'1.1 Assumptions'!$J$144</f>
        <v>0.05</v>
      </c>
      <c r="AC24" s="474">
        <f>'1.1 Assumptions'!$J$144</f>
        <v>0.05</v>
      </c>
      <c r="AD24" s="474">
        <f>'1.1 Assumptions'!$J$144</f>
        <v>0.05</v>
      </c>
      <c r="AE24" s="474">
        <f>'1.1 Assumptions'!$J$144</f>
        <v>0.05</v>
      </c>
      <c r="AF24" s="474">
        <f>'1.1 Assumptions'!$J$144</f>
        <v>0.05</v>
      </c>
      <c r="AG24" s="474">
        <f>'1.1 Assumptions'!$J$144</f>
        <v>0.05</v>
      </c>
      <c r="AH24" s="474">
        <f>'1.1 Assumptions'!$J$144</f>
        <v>0.05</v>
      </c>
      <c r="AI24" s="474">
        <f>'1.1 Assumptions'!$J$144</f>
        <v>0.05</v>
      </c>
      <c r="AJ24" s="474">
        <f>'1.1 Assumptions'!$J$144</f>
        <v>0.05</v>
      </c>
      <c r="AK24" s="474">
        <f>'1.1 Assumptions'!$J$144</f>
        <v>0.05</v>
      </c>
      <c r="AL24" s="474">
        <f>'1.1 Assumptions'!$J$144</f>
        <v>0.05</v>
      </c>
      <c r="AM24" s="474">
        <f>'1.1 Assumptions'!$J$144</f>
        <v>0.05</v>
      </c>
      <c r="AN24" s="474">
        <f>'1.1 Assumptions'!$J$144</f>
        <v>0.05</v>
      </c>
      <c r="AO24" s="474">
        <f>'1.1 Assumptions'!$J$144</f>
        <v>0.05</v>
      </c>
      <c r="AP24" s="474">
        <f>'1.1 Assumptions'!$J$144</f>
        <v>0.05</v>
      </c>
      <c r="AQ24" s="474">
        <f>'1.1 Assumptions'!$J$144</f>
        <v>0.05</v>
      </c>
      <c r="AR24" s="474">
        <f>'1.1 Assumptions'!$J$144</f>
        <v>0.05</v>
      </c>
      <c r="AS24" s="474">
        <f>'1.1 Assumptions'!$J$144</f>
        <v>0.05</v>
      </c>
      <c r="AT24" s="474">
        <f>'1.1 Assumptions'!$J$144</f>
        <v>0.05</v>
      </c>
      <c r="AU24" s="474">
        <f>'1.1 Assumptions'!$J$144</f>
        <v>0.05</v>
      </c>
      <c r="AV24" s="474">
        <f>'1.1 Assumptions'!$J$144</f>
        <v>0.05</v>
      </c>
      <c r="AW24" s="474">
        <f>'1.1 Assumptions'!$J$144</f>
        <v>0.05</v>
      </c>
      <c r="AX24" s="474">
        <f>'1.1 Assumptions'!$J$144</f>
        <v>0.05</v>
      </c>
      <c r="AY24" s="474">
        <f>'1.1 Assumptions'!$J$144</f>
        <v>0.05</v>
      </c>
      <c r="AZ24" s="474">
        <f>'1.1 Assumptions'!$J$144</f>
        <v>0.05</v>
      </c>
      <c r="BA24" s="474">
        <f>'1.1 Assumptions'!$J$144</f>
        <v>0.05</v>
      </c>
      <c r="BB24" s="474">
        <f>'1.1 Assumptions'!$J$144</f>
        <v>0.05</v>
      </c>
      <c r="BC24" s="474">
        <f>'1.1 Assumptions'!$J$144</f>
        <v>0.05</v>
      </c>
      <c r="BD24" s="474">
        <f>'1.1 Assumptions'!$J$144</f>
        <v>0.05</v>
      </c>
      <c r="BE24" s="474">
        <f>'1.1 Assumptions'!$J$144</f>
        <v>0.05</v>
      </c>
      <c r="BF24" s="474">
        <f>'1.1 Assumptions'!$J$144</f>
        <v>0.05</v>
      </c>
      <c r="BG24" s="474">
        <f>'1.1 Assumptions'!$J$144</f>
        <v>0.05</v>
      </c>
      <c r="BH24" s="474">
        <f>'1.1 Assumptions'!$J$144</f>
        <v>0.05</v>
      </c>
      <c r="BI24" s="474">
        <f>'1.1 Assumptions'!$J$144</f>
        <v>0.05</v>
      </c>
      <c r="BJ24" s="474">
        <f>'1.1 Assumptions'!$J$144</f>
        <v>0.05</v>
      </c>
      <c r="BK24" s="474">
        <f>'1.1 Assumptions'!$J$144</f>
        <v>0.05</v>
      </c>
      <c r="BL24" s="474">
        <f>'1.1 Assumptions'!$J$144</f>
        <v>0.05</v>
      </c>
      <c r="BM24" s="474">
        <f>'1.1 Assumptions'!$J$144</f>
        <v>0.05</v>
      </c>
      <c r="BN24" s="474">
        <f>'1.1 Assumptions'!$J$144</f>
        <v>0.05</v>
      </c>
      <c r="BO24" s="474">
        <f>'1.1 Assumptions'!$J$144</f>
        <v>0.05</v>
      </c>
      <c r="BP24" s="474">
        <f>'1.1 Assumptions'!$J$144</f>
        <v>0.05</v>
      </c>
      <c r="BQ24" s="474">
        <f>'1.1 Assumptions'!$J$144</f>
        <v>0.05</v>
      </c>
      <c r="BR24" s="474">
        <f>'1.1 Assumptions'!$J$144</f>
        <v>0.05</v>
      </c>
      <c r="BS24" s="474">
        <f>'1.1 Assumptions'!$J$144</f>
        <v>0.05</v>
      </c>
      <c r="BT24" s="474">
        <f>'1.1 Assumptions'!$J$144</f>
        <v>0.05</v>
      </c>
      <c r="BU24" s="474">
        <f>'1.1 Assumptions'!$J$144</f>
        <v>0.05</v>
      </c>
      <c r="BV24" s="474">
        <f>'1.1 Assumptions'!$J$144</f>
        <v>0.05</v>
      </c>
      <c r="BW24" s="474">
        <f>'1.1 Assumptions'!$J$144</f>
        <v>0.05</v>
      </c>
      <c r="BX24" s="474">
        <f>'1.1 Assumptions'!$J$144</f>
        <v>0.05</v>
      </c>
      <c r="BY24" s="474">
        <f>'1.1 Assumptions'!$J$144</f>
        <v>0.05</v>
      </c>
      <c r="BZ24" s="474">
        <f>'1.1 Assumptions'!$J$144</f>
        <v>0.05</v>
      </c>
      <c r="CA24" s="474">
        <f>'1.1 Assumptions'!$J$144</f>
        <v>0.05</v>
      </c>
      <c r="CB24" s="474">
        <f>'1.1 Assumptions'!$J$144</f>
        <v>0.05</v>
      </c>
      <c r="CC24" s="474">
        <f>'1.1 Assumptions'!$J$144</f>
        <v>0.05</v>
      </c>
      <c r="CD24" s="474">
        <f>'1.1 Assumptions'!$J$144</f>
        <v>0.05</v>
      </c>
      <c r="CE24" s="474">
        <f>'1.1 Assumptions'!$J$144</f>
        <v>0.05</v>
      </c>
      <c r="CF24" s="474">
        <f>'1.1 Assumptions'!$J$144</f>
        <v>0.05</v>
      </c>
      <c r="CG24" s="474">
        <f>'1.1 Assumptions'!$J$144</f>
        <v>0.05</v>
      </c>
      <c r="CH24" s="474">
        <f>'1.1 Assumptions'!$J$144</f>
        <v>0.05</v>
      </c>
      <c r="CI24" s="474">
        <f>'1.1 Assumptions'!$J$144</f>
        <v>0.05</v>
      </c>
      <c r="CJ24" s="474">
        <f>'1.1 Assumptions'!$J$144</f>
        <v>0.05</v>
      </c>
      <c r="CK24" s="474">
        <f>'1.1 Assumptions'!$J$144</f>
        <v>0.05</v>
      </c>
      <c r="CL24" s="474">
        <f>'1.1 Assumptions'!$J$144</f>
        <v>0.05</v>
      </c>
      <c r="CM24" s="474">
        <f>'1.1 Assumptions'!$J$144</f>
        <v>0.05</v>
      </c>
      <c r="CN24" s="474">
        <f>'1.1 Assumptions'!$J$144</f>
        <v>0.05</v>
      </c>
      <c r="CO24" s="474">
        <f>'1.1 Assumptions'!$J$144</f>
        <v>0.05</v>
      </c>
      <c r="CP24" s="474">
        <f>'1.1 Assumptions'!$J$144</f>
        <v>0.05</v>
      </c>
      <c r="CQ24" s="474">
        <f>'1.1 Assumptions'!$J$144</f>
        <v>0.05</v>
      </c>
      <c r="CR24" s="474">
        <f>'1.1 Assumptions'!$J$144</f>
        <v>0.05</v>
      </c>
      <c r="CS24" s="474">
        <f>'1.1 Assumptions'!$J$144</f>
        <v>0.05</v>
      </c>
      <c r="CT24" s="474">
        <f>'1.1 Assumptions'!$J$144</f>
        <v>0.05</v>
      </c>
      <c r="CU24" s="474">
        <f>'1.1 Assumptions'!$J$144</f>
        <v>0.05</v>
      </c>
      <c r="CV24" s="474">
        <f>'1.1 Assumptions'!$J$144</f>
        <v>0.05</v>
      </c>
      <c r="CW24" s="474">
        <f>'1.1 Assumptions'!$J$144</f>
        <v>0.05</v>
      </c>
      <c r="CX24" s="474">
        <f>'1.1 Assumptions'!$J$144</f>
        <v>0.05</v>
      </c>
      <c r="CY24" s="474">
        <f>'1.1 Assumptions'!$J$144</f>
        <v>0.05</v>
      </c>
      <c r="CZ24" s="474">
        <f>'1.1 Assumptions'!$J$144</f>
        <v>0.05</v>
      </c>
      <c r="DA24" s="474">
        <f>'1.1 Assumptions'!$J$144</f>
        <v>0.05</v>
      </c>
      <c r="DB24" s="474">
        <f>'1.1 Assumptions'!$J$144</f>
        <v>0.05</v>
      </c>
      <c r="DC24" s="474">
        <f>'1.1 Assumptions'!$J$144</f>
        <v>0.05</v>
      </c>
      <c r="DD24" s="474">
        <f>'1.1 Assumptions'!$J$144</f>
        <v>0.05</v>
      </c>
      <c r="DE24" s="474">
        <f>'1.1 Assumptions'!$J$144</f>
        <v>0.05</v>
      </c>
      <c r="DF24" s="474">
        <f>'1.1 Assumptions'!$J$144</f>
        <v>0.05</v>
      </c>
      <c r="DG24" s="474">
        <f>'1.1 Assumptions'!$J$144</f>
        <v>0.05</v>
      </c>
      <c r="DH24" s="474">
        <f>'1.1 Assumptions'!$J$144</f>
        <v>0.05</v>
      </c>
      <c r="DI24" s="474">
        <f>'1.1 Assumptions'!$J$144</f>
        <v>0.05</v>
      </c>
      <c r="DJ24" s="474">
        <f>'1.1 Assumptions'!$J$144</f>
        <v>0.05</v>
      </c>
      <c r="DK24" s="474">
        <f>'1.1 Assumptions'!$J$144</f>
        <v>0.05</v>
      </c>
      <c r="DL24" s="474">
        <f>'1.1 Assumptions'!$J$144</f>
        <v>0.05</v>
      </c>
      <c r="DM24" s="474">
        <f>'1.1 Assumptions'!$J$144</f>
        <v>0.05</v>
      </c>
      <c r="DN24" s="474">
        <f>'1.1 Assumptions'!$J$144</f>
        <v>0.05</v>
      </c>
      <c r="DO24" s="474">
        <f>'1.1 Assumptions'!$J$144</f>
        <v>0.05</v>
      </c>
      <c r="DP24" s="474">
        <f>'1.1 Assumptions'!$J$144</f>
        <v>0.05</v>
      </c>
      <c r="DQ24" s="474">
        <f>'1.1 Assumptions'!$J$144</f>
        <v>0.05</v>
      </c>
      <c r="DR24" s="474">
        <f>'1.1 Assumptions'!$J$144</f>
        <v>0.05</v>
      </c>
      <c r="DS24" s="474">
        <f>'1.1 Assumptions'!$J$144</f>
        <v>0.05</v>
      </c>
      <c r="DT24" s="474">
        <f>'1.1 Assumptions'!$J$144</f>
        <v>0.05</v>
      </c>
      <c r="DU24" s="474">
        <f>'1.1 Assumptions'!$J$144</f>
        <v>0.05</v>
      </c>
      <c r="DV24" s="474">
        <f>'1.1 Assumptions'!$J$144</f>
        <v>0.05</v>
      </c>
      <c r="DW24" s="474">
        <f>'1.1 Assumptions'!$J$144</f>
        <v>0.05</v>
      </c>
      <c r="DX24" s="474">
        <f>'1.1 Assumptions'!$J$144</f>
        <v>0.05</v>
      </c>
      <c r="DY24" s="474">
        <f>'1.1 Assumptions'!$J$144</f>
        <v>0.05</v>
      </c>
    </row>
    <row r="25" spans="2:129" outlineLevel="1" x14ac:dyDescent="0.35">
      <c r="B25" s="14"/>
      <c r="C25" s="14"/>
      <c r="F25" s="516" t="s">
        <v>543</v>
      </c>
      <c r="G25" s="516"/>
      <c r="H25" s="526" t="s">
        <v>45</v>
      </c>
      <c r="J25">
        <f>IF(OR(J$5=12+1,J$5=24+1,J$5=36+1,J$5=48+1,J$5=48+12+1,J$5=48+24+1,,J$5=48+36+1,,J$5=48*2+1,,J$5=48+48+12+1,),(1+J24),1)</f>
        <v>1</v>
      </c>
      <c r="K25">
        <f t="shared" ref="K25:BV25" si="10">IF(OR(K$5=12+1,K$5=24+1,K$5=36+1,K$5=48+1,K$5=48+12+1,K$5=48+24+1,,K$5=48+36+1,,K$5=48*2+1,,K$5=48+48+12+1,),(1+K24),1)</f>
        <v>1</v>
      </c>
      <c r="L25">
        <f t="shared" si="10"/>
        <v>1</v>
      </c>
      <c r="M25">
        <f t="shared" si="10"/>
        <v>1</v>
      </c>
      <c r="N25">
        <f t="shared" si="10"/>
        <v>1</v>
      </c>
      <c r="O25">
        <f t="shared" si="10"/>
        <v>1</v>
      </c>
      <c r="P25">
        <f t="shared" si="10"/>
        <v>1</v>
      </c>
      <c r="Q25">
        <f t="shared" si="10"/>
        <v>1</v>
      </c>
      <c r="R25">
        <f t="shared" si="10"/>
        <v>1</v>
      </c>
      <c r="S25">
        <f t="shared" si="10"/>
        <v>1</v>
      </c>
      <c r="T25">
        <f t="shared" si="10"/>
        <v>1</v>
      </c>
      <c r="U25">
        <f t="shared" si="10"/>
        <v>1</v>
      </c>
      <c r="V25">
        <f t="shared" si="10"/>
        <v>1.05</v>
      </c>
      <c r="W25">
        <f t="shared" si="10"/>
        <v>1</v>
      </c>
      <c r="X25">
        <f t="shared" si="10"/>
        <v>1</v>
      </c>
      <c r="Y25">
        <f t="shared" si="10"/>
        <v>1</v>
      </c>
      <c r="Z25">
        <f t="shared" si="10"/>
        <v>1</v>
      </c>
      <c r="AA25">
        <f t="shared" si="10"/>
        <v>1</v>
      </c>
      <c r="AB25">
        <f t="shared" si="10"/>
        <v>1</v>
      </c>
      <c r="AC25">
        <f t="shared" si="10"/>
        <v>1</v>
      </c>
      <c r="AD25">
        <f t="shared" si="10"/>
        <v>1</v>
      </c>
      <c r="AE25">
        <f t="shared" si="10"/>
        <v>1</v>
      </c>
      <c r="AF25">
        <f t="shared" si="10"/>
        <v>1</v>
      </c>
      <c r="AG25">
        <f t="shared" si="10"/>
        <v>1</v>
      </c>
      <c r="AH25">
        <f t="shared" si="10"/>
        <v>1.05</v>
      </c>
      <c r="AI25">
        <f t="shared" si="10"/>
        <v>1</v>
      </c>
      <c r="AJ25">
        <f t="shared" si="10"/>
        <v>1</v>
      </c>
      <c r="AK25">
        <f t="shared" si="10"/>
        <v>1</v>
      </c>
      <c r="AL25">
        <f t="shared" si="10"/>
        <v>1</v>
      </c>
      <c r="AM25">
        <f t="shared" si="10"/>
        <v>1</v>
      </c>
      <c r="AN25">
        <f t="shared" si="10"/>
        <v>1</v>
      </c>
      <c r="AO25">
        <f t="shared" si="10"/>
        <v>1</v>
      </c>
      <c r="AP25">
        <f t="shared" si="10"/>
        <v>1</v>
      </c>
      <c r="AQ25">
        <f t="shared" si="10"/>
        <v>1</v>
      </c>
      <c r="AR25">
        <f t="shared" si="10"/>
        <v>1</v>
      </c>
      <c r="AS25">
        <f t="shared" si="10"/>
        <v>1</v>
      </c>
      <c r="AT25">
        <f t="shared" si="10"/>
        <v>1.05</v>
      </c>
      <c r="AU25">
        <f t="shared" si="10"/>
        <v>1</v>
      </c>
      <c r="AV25">
        <f t="shared" si="10"/>
        <v>1</v>
      </c>
      <c r="AW25">
        <f t="shared" si="10"/>
        <v>1</v>
      </c>
      <c r="AX25">
        <f t="shared" si="10"/>
        <v>1</v>
      </c>
      <c r="AY25">
        <f t="shared" si="10"/>
        <v>1</v>
      </c>
      <c r="AZ25">
        <f t="shared" si="10"/>
        <v>1</v>
      </c>
      <c r="BA25">
        <f t="shared" si="10"/>
        <v>1</v>
      </c>
      <c r="BB25">
        <f t="shared" si="10"/>
        <v>1</v>
      </c>
      <c r="BC25">
        <f t="shared" si="10"/>
        <v>1</v>
      </c>
      <c r="BD25">
        <f t="shared" si="10"/>
        <v>1</v>
      </c>
      <c r="BE25">
        <f t="shared" si="10"/>
        <v>1</v>
      </c>
      <c r="BF25">
        <f t="shared" si="10"/>
        <v>1.05</v>
      </c>
      <c r="BG25">
        <f t="shared" si="10"/>
        <v>1</v>
      </c>
      <c r="BH25">
        <f t="shared" si="10"/>
        <v>1</v>
      </c>
      <c r="BI25">
        <f t="shared" si="10"/>
        <v>1</v>
      </c>
      <c r="BJ25">
        <f t="shared" si="10"/>
        <v>1</v>
      </c>
      <c r="BK25">
        <f t="shared" si="10"/>
        <v>1</v>
      </c>
      <c r="BL25">
        <f t="shared" si="10"/>
        <v>1</v>
      </c>
      <c r="BM25">
        <f t="shared" si="10"/>
        <v>1</v>
      </c>
      <c r="BN25">
        <f t="shared" si="10"/>
        <v>1</v>
      </c>
      <c r="BO25">
        <f t="shared" si="10"/>
        <v>1</v>
      </c>
      <c r="BP25">
        <f t="shared" si="10"/>
        <v>1</v>
      </c>
      <c r="BQ25">
        <f t="shared" si="10"/>
        <v>1</v>
      </c>
      <c r="BR25">
        <f t="shared" si="10"/>
        <v>1.05</v>
      </c>
      <c r="BS25">
        <f t="shared" si="10"/>
        <v>1</v>
      </c>
      <c r="BT25">
        <f t="shared" si="10"/>
        <v>1</v>
      </c>
      <c r="BU25">
        <f t="shared" si="10"/>
        <v>1</v>
      </c>
      <c r="BV25">
        <f t="shared" si="10"/>
        <v>1</v>
      </c>
      <c r="BW25">
        <f t="shared" ref="BW25:DY25" si="11">IF(OR(BW$5=12+1,BW$5=24+1,BW$5=36+1,BW$5=48+1,BW$5=48+12+1,BW$5=48+24+1,,BW$5=48+36+1,,BW$5=48*2+1,,BW$5=48+48+12+1,),(1+BW24),1)</f>
        <v>1</v>
      </c>
      <c r="BX25">
        <f t="shared" si="11"/>
        <v>1</v>
      </c>
      <c r="BY25">
        <f t="shared" si="11"/>
        <v>1</v>
      </c>
      <c r="BZ25">
        <f t="shared" si="11"/>
        <v>1</v>
      </c>
      <c r="CA25">
        <f t="shared" si="11"/>
        <v>1</v>
      </c>
      <c r="CB25">
        <f t="shared" si="11"/>
        <v>1</v>
      </c>
      <c r="CC25">
        <f t="shared" si="11"/>
        <v>1</v>
      </c>
      <c r="CD25">
        <f t="shared" si="11"/>
        <v>1.05</v>
      </c>
      <c r="CE25">
        <f t="shared" si="11"/>
        <v>1</v>
      </c>
      <c r="CF25">
        <f t="shared" si="11"/>
        <v>1</v>
      </c>
      <c r="CG25">
        <f t="shared" si="11"/>
        <v>1</v>
      </c>
      <c r="CH25">
        <f t="shared" si="11"/>
        <v>1</v>
      </c>
      <c r="CI25">
        <f t="shared" si="11"/>
        <v>1</v>
      </c>
      <c r="CJ25">
        <f t="shared" si="11"/>
        <v>1</v>
      </c>
      <c r="CK25">
        <f t="shared" si="11"/>
        <v>1</v>
      </c>
      <c r="CL25">
        <f t="shared" si="11"/>
        <v>1</v>
      </c>
      <c r="CM25">
        <f t="shared" si="11"/>
        <v>1</v>
      </c>
      <c r="CN25">
        <f t="shared" si="11"/>
        <v>1</v>
      </c>
      <c r="CO25">
        <f t="shared" si="11"/>
        <v>1</v>
      </c>
      <c r="CP25">
        <f t="shared" si="11"/>
        <v>1.05</v>
      </c>
      <c r="CQ25">
        <f t="shared" si="11"/>
        <v>1</v>
      </c>
      <c r="CR25">
        <f t="shared" si="11"/>
        <v>1</v>
      </c>
      <c r="CS25">
        <f t="shared" si="11"/>
        <v>1</v>
      </c>
      <c r="CT25">
        <f t="shared" si="11"/>
        <v>1</v>
      </c>
      <c r="CU25">
        <f t="shared" si="11"/>
        <v>1</v>
      </c>
      <c r="CV25">
        <f t="shared" si="11"/>
        <v>1</v>
      </c>
      <c r="CW25">
        <f t="shared" si="11"/>
        <v>1</v>
      </c>
      <c r="CX25">
        <f t="shared" si="11"/>
        <v>1</v>
      </c>
      <c r="CY25">
        <f t="shared" si="11"/>
        <v>1</v>
      </c>
      <c r="CZ25">
        <f t="shared" si="11"/>
        <v>1</v>
      </c>
      <c r="DA25">
        <f t="shared" si="11"/>
        <v>1</v>
      </c>
      <c r="DB25">
        <f t="shared" si="11"/>
        <v>1.05</v>
      </c>
      <c r="DC25">
        <f t="shared" si="11"/>
        <v>1</v>
      </c>
      <c r="DD25">
        <f t="shared" si="11"/>
        <v>1</v>
      </c>
      <c r="DE25">
        <f t="shared" si="11"/>
        <v>1</v>
      </c>
      <c r="DF25">
        <f t="shared" si="11"/>
        <v>1</v>
      </c>
      <c r="DG25">
        <f t="shared" si="11"/>
        <v>1</v>
      </c>
      <c r="DH25">
        <f t="shared" si="11"/>
        <v>1</v>
      </c>
      <c r="DI25">
        <f t="shared" si="11"/>
        <v>1</v>
      </c>
      <c r="DJ25">
        <f t="shared" si="11"/>
        <v>1</v>
      </c>
      <c r="DK25">
        <f t="shared" si="11"/>
        <v>1</v>
      </c>
      <c r="DL25">
        <f t="shared" si="11"/>
        <v>1</v>
      </c>
      <c r="DM25">
        <f t="shared" si="11"/>
        <v>1</v>
      </c>
      <c r="DN25">
        <f t="shared" si="11"/>
        <v>1.05</v>
      </c>
      <c r="DO25">
        <f t="shared" si="11"/>
        <v>1</v>
      </c>
      <c r="DP25">
        <f t="shared" si="11"/>
        <v>1</v>
      </c>
      <c r="DQ25">
        <f t="shared" si="11"/>
        <v>1</v>
      </c>
      <c r="DR25">
        <f t="shared" si="11"/>
        <v>1</v>
      </c>
      <c r="DS25">
        <f t="shared" si="11"/>
        <v>1</v>
      </c>
      <c r="DT25">
        <f t="shared" si="11"/>
        <v>1</v>
      </c>
      <c r="DU25">
        <f t="shared" si="11"/>
        <v>1</v>
      </c>
      <c r="DV25">
        <f t="shared" si="11"/>
        <v>1</v>
      </c>
      <c r="DW25">
        <f t="shared" si="11"/>
        <v>1</v>
      </c>
      <c r="DX25">
        <f t="shared" si="11"/>
        <v>1</v>
      </c>
      <c r="DY25">
        <f t="shared" si="11"/>
        <v>1</v>
      </c>
    </row>
    <row r="26" spans="2:129" outlineLevel="1" x14ac:dyDescent="0.35">
      <c r="B26" s="14"/>
      <c r="C26" s="14"/>
      <c r="H26" s="526"/>
    </row>
    <row r="27" spans="2:129" x14ac:dyDescent="0.35">
      <c r="B27" s="14"/>
      <c r="C27" s="113"/>
      <c r="D27" s="2" t="s">
        <v>544</v>
      </c>
      <c r="E27" s="2"/>
      <c r="F27" s="2"/>
      <c r="G27" s="2"/>
      <c r="H27" s="525"/>
      <c r="I27" s="2"/>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row>
    <row r="28" spans="2:129" x14ac:dyDescent="0.35">
      <c r="B28" s="14"/>
      <c r="C28" s="109"/>
      <c r="D28" s="40"/>
      <c r="E28" s="108" t="str">
        <f>'1.1 Assumptions'!$J$27</f>
        <v>Bitmain Antminer S19 Pro</v>
      </c>
      <c r="F28" s="108"/>
      <c r="G28" s="108"/>
      <c r="H28" s="527" t="s">
        <v>155</v>
      </c>
      <c r="I28" s="40"/>
      <c r="J28" s="40">
        <f>IFERROR(J14*J19,"")</f>
        <v>0</v>
      </c>
      <c r="K28" s="40">
        <f t="shared" ref="K28:BV28" si="12">IFERROR(K14*K19,"")</f>
        <v>0</v>
      </c>
      <c r="L28" s="40">
        <f t="shared" si="12"/>
        <v>0</v>
      </c>
      <c r="M28" s="40">
        <f t="shared" si="12"/>
        <v>0</v>
      </c>
      <c r="N28" s="40">
        <f t="shared" si="12"/>
        <v>0</v>
      </c>
      <c r="O28" s="40">
        <f t="shared" si="12"/>
        <v>0</v>
      </c>
      <c r="P28" s="40">
        <f t="shared" si="12"/>
        <v>0</v>
      </c>
      <c r="Q28" s="40">
        <f t="shared" si="12"/>
        <v>0</v>
      </c>
      <c r="R28" s="40">
        <f t="shared" si="12"/>
        <v>0</v>
      </c>
      <c r="S28" s="40">
        <f t="shared" si="12"/>
        <v>0</v>
      </c>
      <c r="T28" s="40">
        <f t="shared" si="12"/>
        <v>0</v>
      </c>
      <c r="U28" s="40">
        <f t="shared" si="12"/>
        <v>0</v>
      </c>
      <c r="V28" s="40">
        <f t="shared" si="12"/>
        <v>0</v>
      </c>
      <c r="W28" s="40">
        <f t="shared" si="12"/>
        <v>0</v>
      </c>
      <c r="X28" s="40">
        <f t="shared" si="12"/>
        <v>0</v>
      </c>
      <c r="Y28" s="40">
        <f t="shared" si="12"/>
        <v>0</v>
      </c>
      <c r="Z28" s="40">
        <f t="shared" si="12"/>
        <v>0</v>
      </c>
      <c r="AA28" s="40">
        <f t="shared" si="12"/>
        <v>0</v>
      </c>
      <c r="AB28" s="40">
        <f t="shared" si="12"/>
        <v>0</v>
      </c>
      <c r="AC28" s="40">
        <f t="shared" si="12"/>
        <v>0</v>
      </c>
      <c r="AD28" s="40">
        <f t="shared" si="12"/>
        <v>0</v>
      </c>
      <c r="AE28" s="40">
        <f t="shared" si="12"/>
        <v>0</v>
      </c>
      <c r="AF28" s="40">
        <f t="shared" si="12"/>
        <v>0</v>
      </c>
      <c r="AG28" s="40">
        <f t="shared" si="12"/>
        <v>0</v>
      </c>
      <c r="AH28" s="40">
        <f t="shared" si="12"/>
        <v>0</v>
      </c>
      <c r="AI28" s="40">
        <f t="shared" si="12"/>
        <v>0</v>
      </c>
      <c r="AJ28" s="40">
        <f t="shared" si="12"/>
        <v>0</v>
      </c>
      <c r="AK28" s="40">
        <f t="shared" si="12"/>
        <v>0</v>
      </c>
      <c r="AL28" s="40">
        <f t="shared" si="12"/>
        <v>0</v>
      </c>
      <c r="AM28" s="40">
        <f t="shared" si="12"/>
        <v>0</v>
      </c>
      <c r="AN28" s="40">
        <f t="shared" si="12"/>
        <v>0</v>
      </c>
      <c r="AO28" s="40">
        <f t="shared" si="12"/>
        <v>0</v>
      </c>
      <c r="AP28" s="40">
        <f t="shared" si="12"/>
        <v>0</v>
      </c>
      <c r="AQ28" s="40">
        <f t="shared" si="12"/>
        <v>0</v>
      </c>
      <c r="AR28" s="40">
        <f t="shared" si="12"/>
        <v>0</v>
      </c>
      <c r="AS28" s="40">
        <f t="shared" si="12"/>
        <v>0</v>
      </c>
      <c r="AT28" s="40">
        <f t="shared" si="12"/>
        <v>0</v>
      </c>
      <c r="AU28" s="40">
        <f t="shared" si="12"/>
        <v>0</v>
      </c>
      <c r="AV28" s="40">
        <f t="shared" si="12"/>
        <v>0</v>
      </c>
      <c r="AW28" s="40">
        <f t="shared" si="12"/>
        <v>0</v>
      </c>
      <c r="AX28" s="40">
        <f t="shared" si="12"/>
        <v>0</v>
      </c>
      <c r="AY28" s="40">
        <f t="shared" si="12"/>
        <v>0</v>
      </c>
      <c r="AZ28" s="40">
        <f t="shared" si="12"/>
        <v>0</v>
      </c>
      <c r="BA28" s="40">
        <f t="shared" si="12"/>
        <v>0</v>
      </c>
      <c r="BB28" s="40">
        <f t="shared" si="12"/>
        <v>0</v>
      </c>
      <c r="BC28" s="40">
        <f t="shared" si="12"/>
        <v>0</v>
      </c>
      <c r="BD28" s="40">
        <f t="shared" si="12"/>
        <v>0</v>
      </c>
      <c r="BE28" s="40">
        <f t="shared" si="12"/>
        <v>0</v>
      </c>
      <c r="BF28" s="40">
        <f t="shared" si="12"/>
        <v>0</v>
      </c>
      <c r="BG28" s="40">
        <f t="shared" si="12"/>
        <v>0</v>
      </c>
      <c r="BH28" s="40">
        <f t="shared" si="12"/>
        <v>0</v>
      </c>
      <c r="BI28" s="40">
        <f t="shared" si="12"/>
        <v>0</v>
      </c>
      <c r="BJ28" s="40">
        <f t="shared" si="12"/>
        <v>0</v>
      </c>
      <c r="BK28" s="40">
        <f t="shared" si="12"/>
        <v>0</v>
      </c>
      <c r="BL28" s="40">
        <f t="shared" si="12"/>
        <v>0</v>
      </c>
      <c r="BM28" s="40">
        <f t="shared" si="12"/>
        <v>0</v>
      </c>
      <c r="BN28" s="40">
        <f t="shared" si="12"/>
        <v>0</v>
      </c>
      <c r="BO28" s="40">
        <f t="shared" si="12"/>
        <v>0</v>
      </c>
      <c r="BP28" s="40">
        <f t="shared" si="12"/>
        <v>0</v>
      </c>
      <c r="BQ28" s="40">
        <f t="shared" si="12"/>
        <v>0</v>
      </c>
      <c r="BR28" s="40">
        <f t="shared" si="12"/>
        <v>0</v>
      </c>
      <c r="BS28" s="40">
        <f t="shared" si="12"/>
        <v>0</v>
      </c>
      <c r="BT28" s="40">
        <f t="shared" si="12"/>
        <v>0</v>
      </c>
      <c r="BU28" s="40">
        <f t="shared" si="12"/>
        <v>0</v>
      </c>
      <c r="BV28" s="40">
        <f t="shared" si="12"/>
        <v>0</v>
      </c>
      <c r="BW28" s="40">
        <f t="shared" ref="BW28:DY28" si="13">IFERROR(BW14*BW19,"")</f>
        <v>0</v>
      </c>
      <c r="BX28" s="40">
        <f t="shared" si="13"/>
        <v>0</v>
      </c>
      <c r="BY28" s="40">
        <f t="shared" si="13"/>
        <v>0</v>
      </c>
      <c r="BZ28" s="40">
        <f t="shared" si="13"/>
        <v>0</v>
      </c>
      <c r="CA28" s="40">
        <f t="shared" si="13"/>
        <v>0</v>
      </c>
      <c r="CB28" s="40">
        <f t="shared" si="13"/>
        <v>0</v>
      </c>
      <c r="CC28" s="40">
        <f t="shared" si="13"/>
        <v>0</v>
      </c>
      <c r="CD28" s="40">
        <f t="shared" si="13"/>
        <v>0</v>
      </c>
      <c r="CE28" s="40">
        <f t="shared" si="13"/>
        <v>0</v>
      </c>
      <c r="CF28" s="40">
        <f t="shared" si="13"/>
        <v>0</v>
      </c>
      <c r="CG28" s="40">
        <f t="shared" si="13"/>
        <v>0</v>
      </c>
      <c r="CH28" s="40">
        <f t="shared" si="13"/>
        <v>0</v>
      </c>
      <c r="CI28" s="40">
        <f t="shared" si="13"/>
        <v>0</v>
      </c>
      <c r="CJ28" s="40">
        <f t="shared" si="13"/>
        <v>0</v>
      </c>
      <c r="CK28" s="40">
        <f t="shared" si="13"/>
        <v>0</v>
      </c>
      <c r="CL28" s="40">
        <f t="shared" si="13"/>
        <v>0</v>
      </c>
      <c r="CM28" s="40">
        <f t="shared" si="13"/>
        <v>0</v>
      </c>
      <c r="CN28" s="40">
        <f t="shared" si="13"/>
        <v>0</v>
      </c>
      <c r="CO28" s="40">
        <f t="shared" si="13"/>
        <v>0</v>
      </c>
      <c r="CP28" s="40">
        <f t="shared" si="13"/>
        <v>0</v>
      </c>
      <c r="CQ28" s="40">
        <f t="shared" si="13"/>
        <v>0</v>
      </c>
      <c r="CR28" s="40">
        <f t="shared" si="13"/>
        <v>0</v>
      </c>
      <c r="CS28" s="40">
        <f t="shared" si="13"/>
        <v>0</v>
      </c>
      <c r="CT28" s="40">
        <f t="shared" si="13"/>
        <v>0</v>
      </c>
      <c r="CU28" s="40">
        <f t="shared" si="13"/>
        <v>0</v>
      </c>
      <c r="CV28" s="40">
        <f t="shared" si="13"/>
        <v>0</v>
      </c>
      <c r="CW28" s="40">
        <f t="shared" si="13"/>
        <v>0</v>
      </c>
      <c r="CX28" s="40">
        <f t="shared" si="13"/>
        <v>0</v>
      </c>
      <c r="CY28" s="40">
        <f t="shared" si="13"/>
        <v>0</v>
      </c>
      <c r="CZ28" s="40">
        <f t="shared" si="13"/>
        <v>0</v>
      </c>
      <c r="DA28" s="40">
        <f t="shared" si="13"/>
        <v>0</v>
      </c>
      <c r="DB28" s="40">
        <f t="shared" si="13"/>
        <v>0</v>
      </c>
      <c r="DC28" s="40">
        <f t="shared" si="13"/>
        <v>0</v>
      </c>
      <c r="DD28" s="40">
        <f t="shared" si="13"/>
        <v>0</v>
      </c>
      <c r="DE28" s="40">
        <f t="shared" si="13"/>
        <v>0</v>
      </c>
      <c r="DF28" s="40">
        <f t="shared" si="13"/>
        <v>0</v>
      </c>
      <c r="DG28" s="40">
        <f t="shared" si="13"/>
        <v>0</v>
      </c>
      <c r="DH28" s="40">
        <f t="shared" si="13"/>
        <v>0</v>
      </c>
      <c r="DI28" s="40">
        <f t="shared" si="13"/>
        <v>0</v>
      </c>
      <c r="DJ28" s="40">
        <f t="shared" si="13"/>
        <v>0</v>
      </c>
      <c r="DK28" s="40">
        <f t="shared" si="13"/>
        <v>0</v>
      </c>
      <c r="DL28" s="40">
        <f t="shared" si="13"/>
        <v>0</v>
      </c>
      <c r="DM28" s="40">
        <f t="shared" si="13"/>
        <v>0</v>
      </c>
      <c r="DN28" s="40">
        <f t="shared" si="13"/>
        <v>0</v>
      </c>
      <c r="DO28" s="40">
        <f t="shared" si="13"/>
        <v>0</v>
      </c>
      <c r="DP28" s="40">
        <f t="shared" si="13"/>
        <v>0</v>
      </c>
      <c r="DQ28" s="40">
        <f t="shared" si="13"/>
        <v>0</v>
      </c>
      <c r="DR28" s="40">
        <f t="shared" si="13"/>
        <v>0</v>
      </c>
      <c r="DS28" s="40">
        <f t="shared" si="13"/>
        <v>0</v>
      </c>
      <c r="DT28" s="40">
        <f t="shared" si="13"/>
        <v>0</v>
      </c>
      <c r="DU28" s="40">
        <f t="shared" si="13"/>
        <v>0</v>
      </c>
      <c r="DV28" s="40">
        <f t="shared" si="13"/>
        <v>0</v>
      </c>
      <c r="DW28" s="40">
        <f t="shared" si="13"/>
        <v>0</v>
      </c>
      <c r="DX28" s="40">
        <f t="shared" si="13"/>
        <v>0</v>
      </c>
      <c r="DY28" s="40">
        <f t="shared" si="13"/>
        <v>0</v>
      </c>
    </row>
    <row r="29" spans="2:129" x14ac:dyDescent="0.35">
      <c r="B29" s="14"/>
      <c r="C29" s="109"/>
      <c r="D29" s="40"/>
      <c r="E29" s="108" t="str">
        <f>'1.1 Assumptions'!$J$28</f>
        <v>MicroBT Whatsminer M30s</v>
      </c>
      <c r="F29" s="108"/>
      <c r="G29" s="108"/>
      <c r="H29" s="527" t="s">
        <v>155</v>
      </c>
      <c r="I29" s="40"/>
      <c r="J29" s="40">
        <f>IFERROR(J15*J20,"")</f>
        <v>0</v>
      </c>
      <c r="K29" s="40">
        <f t="shared" ref="K29:BV29" si="14">IFERROR(K15*K20,"")</f>
        <v>0</v>
      </c>
      <c r="L29" s="40">
        <f t="shared" si="14"/>
        <v>0</v>
      </c>
      <c r="M29" s="40">
        <f t="shared" si="14"/>
        <v>0</v>
      </c>
      <c r="N29" s="40">
        <f t="shared" si="14"/>
        <v>0</v>
      </c>
      <c r="O29" s="40">
        <f t="shared" si="14"/>
        <v>0</v>
      </c>
      <c r="P29" s="40">
        <f t="shared" si="14"/>
        <v>0</v>
      </c>
      <c r="Q29" s="40">
        <f t="shared" si="14"/>
        <v>0</v>
      </c>
      <c r="R29" s="40">
        <f t="shared" si="14"/>
        <v>0</v>
      </c>
      <c r="S29" s="40">
        <f t="shared" si="14"/>
        <v>0</v>
      </c>
      <c r="T29" s="40">
        <f t="shared" si="14"/>
        <v>0</v>
      </c>
      <c r="U29" s="40">
        <f t="shared" si="14"/>
        <v>0</v>
      </c>
      <c r="V29" s="40">
        <f t="shared" si="14"/>
        <v>0</v>
      </c>
      <c r="W29" s="40">
        <f t="shared" si="14"/>
        <v>0</v>
      </c>
      <c r="X29" s="40">
        <f t="shared" si="14"/>
        <v>0</v>
      </c>
      <c r="Y29" s="40">
        <f t="shared" si="14"/>
        <v>0</v>
      </c>
      <c r="Z29" s="40">
        <f t="shared" si="14"/>
        <v>0</v>
      </c>
      <c r="AA29" s="40">
        <f t="shared" si="14"/>
        <v>0</v>
      </c>
      <c r="AB29" s="40">
        <f t="shared" si="14"/>
        <v>0</v>
      </c>
      <c r="AC29" s="40">
        <f t="shared" si="14"/>
        <v>0</v>
      </c>
      <c r="AD29" s="40">
        <f t="shared" si="14"/>
        <v>0</v>
      </c>
      <c r="AE29" s="40">
        <f t="shared" si="14"/>
        <v>0</v>
      </c>
      <c r="AF29" s="40">
        <f t="shared" si="14"/>
        <v>0</v>
      </c>
      <c r="AG29" s="40">
        <f t="shared" si="14"/>
        <v>0</v>
      </c>
      <c r="AH29" s="40">
        <f t="shared" si="14"/>
        <v>0</v>
      </c>
      <c r="AI29" s="40">
        <f t="shared" si="14"/>
        <v>0</v>
      </c>
      <c r="AJ29" s="40">
        <f t="shared" si="14"/>
        <v>0</v>
      </c>
      <c r="AK29" s="40">
        <f t="shared" si="14"/>
        <v>0</v>
      </c>
      <c r="AL29" s="40">
        <f t="shared" si="14"/>
        <v>0</v>
      </c>
      <c r="AM29" s="40">
        <f t="shared" si="14"/>
        <v>0</v>
      </c>
      <c r="AN29" s="40">
        <f t="shared" si="14"/>
        <v>0</v>
      </c>
      <c r="AO29" s="40">
        <f t="shared" si="14"/>
        <v>0</v>
      </c>
      <c r="AP29" s="40">
        <f t="shared" si="14"/>
        <v>0</v>
      </c>
      <c r="AQ29" s="40">
        <f t="shared" si="14"/>
        <v>0</v>
      </c>
      <c r="AR29" s="40">
        <f t="shared" si="14"/>
        <v>0</v>
      </c>
      <c r="AS29" s="40">
        <f t="shared" si="14"/>
        <v>0</v>
      </c>
      <c r="AT29" s="40">
        <f t="shared" si="14"/>
        <v>0</v>
      </c>
      <c r="AU29" s="40">
        <f t="shared" si="14"/>
        <v>0</v>
      </c>
      <c r="AV29" s="40">
        <f t="shared" si="14"/>
        <v>0</v>
      </c>
      <c r="AW29" s="40">
        <f t="shared" si="14"/>
        <v>0</v>
      </c>
      <c r="AX29" s="40">
        <f t="shared" si="14"/>
        <v>0</v>
      </c>
      <c r="AY29" s="40">
        <f t="shared" si="14"/>
        <v>0</v>
      </c>
      <c r="AZ29" s="40">
        <f t="shared" si="14"/>
        <v>0</v>
      </c>
      <c r="BA29" s="40">
        <f t="shared" si="14"/>
        <v>0</v>
      </c>
      <c r="BB29" s="40">
        <f t="shared" si="14"/>
        <v>0</v>
      </c>
      <c r="BC29" s="40">
        <f t="shared" si="14"/>
        <v>0</v>
      </c>
      <c r="BD29" s="40">
        <f t="shared" si="14"/>
        <v>0</v>
      </c>
      <c r="BE29" s="40">
        <f t="shared" si="14"/>
        <v>0</v>
      </c>
      <c r="BF29" s="40">
        <f t="shared" si="14"/>
        <v>0</v>
      </c>
      <c r="BG29" s="40">
        <f t="shared" si="14"/>
        <v>0</v>
      </c>
      <c r="BH29" s="40">
        <f t="shared" si="14"/>
        <v>0</v>
      </c>
      <c r="BI29" s="40">
        <f t="shared" si="14"/>
        <v>0</v>
      </c>
      <c r="BJ29" s="40">
        <f t="shared" si="14"/>
        <v>0</v>
      </c>
      <c r="BK29" s="40">
        <f t="shared" si="14"/>
        <v>0</v>
      </c>
      <c r="BL29" s="40">
        <f t="shared" si="14"/>
        <v>0</v>
      </c>
      <c r="BM29" s="40">
        <f t="shared" si="14"/>
        <v>0</v>
      </c>
      <c r="BN29" s="40">
        <f t="shared" si="14"/>
        <v>0</v>
      </c>
      <c r="BO29" s="40">
        <f t="shared" si="14"/>
        <v>0</v>
      </c>
      <c r="BP29" s="40">
        <f t="shared" si="14"/>
        <v>0</v>
      </c>
      <c r="BQ29" s="40">
        <f t="shared" si="14"/>
        <v>0</v>
      </c>
      <c r="BR29" s="40">
        <f t="shared" si="14"/>
        <v>0</v>
      </c>
      <c r="BS29" s="40">
        <f t="shared" si="14"/>
        <v>0</v>
      </c>
      <c r="BT29" s="40">
        <f t="shared" si="14"/>
        <v>0</v>
      </c>
      <c r="BU29" s="40">
        <f t="shared" si="14"/>
        <v>0</v>
      </c>
      <c r="BV29" s="40">
        <f t="shared" si="14"/>
        <v>0</v>
      </c>
      <c r="BW29" s="40">
        <f t="shared" ref="BW29:DY29" si="15">IFERROR(BW15*BW20,"")</f>
        <v>0</v>
      </c>
      <c r="BX29" s="40">
        <f t="shared" si="15"/>
        <v>0</v>
      </c>
      <c r="BY29" s="40">
        <f t="shared" si="15"/>
        <v>0</v>
      </c>
      <c r="BZ29" s="40">
        <f t="shared" si="15"/>
        <v>0</v>
      </c>
      <c r="CA29" s="40">
        <f t="shared" si="15"/>
        <v>0</v>
      </c>
      <c r="CB29" s="40">
        <f t="shared" si="15"/>
        <v>0</v>
      </c>
      <c r="CC29" s="40">
        <f t="shared" si="15"/>
        <v>0</v>
      </c>
      <c r="CD29" s="40">
        <f t="shared" si="15"/>
        <v>0</v>
      </c>
      <c r="CE29" s="40">
        <f t="shared" si="15"/>
        <v>0</v>
      </c>
      <c r="CF29" s="40">
        <f t="shared" si="15"/>
        <v>0</v>
      </c>
      <c r="CG29" s="40">
        <f t="shared" si="15"/>
        <v>0</v>
      </c>
      <c r="CH29" s="40">
        <f t="shared" si="15"/>
        <v>0</v>
      </c>
      <c r="CI29" s="40">
        <f t="shared" si="15"/>
        <v>0</v>
      </c>
      <c r="CJ29" s="40">
        <f t="shared" si="15"/>
        <v>0</v>
      </c>
      <c r="CK29" s="40">
        <f t="shared" si="15"/>
        <v>0</v>
      </c>
      <c r="CL29" s="40">
        <f t="shared" si="15"/>
        <v>0</v>
      </c>
      <c r="CM29" s="40">
        <f t="shared" si="15"/>
        <v>0</v>
      </c>
      <c r="CN29" s="40">
        <f t="shared" si="15"/>
        <v>0</v>
      </c>
      <c r="CO29" s="40">
        <f t="shared" si="15"/>
        <v>0</v>
      </c>
      <c r="CP29" s="40">
        <f t="shared" si="15"/>
        <v>0</v>
      </c>
      <c r="CQ29" s="40">
        <f t="shared" si="15"/>
        <v>0</v>
      </c>
      <c r="CR29" s="40">
        <f t="shared" si="15"/>
        <v>0</v>
      </c>
      <c r="CS29" s="40">
        <f t="shared" si="15"/>
        <v>0</v>
      </c>
      <c r="CT29" s="40">
        <f t="shared" si="15"/>
        <v>0</v>
      </c>
      <c r="CU29" s="40">
        <f t="shared" si="15"/>
        <v>0</v>
      </c>
      <c r="CV29" s="40">
        <f t="shared" si="15"/>
        <v>0</v>
      </c>
      <c r="CW29" s="40">
        <f t="shared" si="15"/>
        <v>0</v>
      </c>
      <c r="CX29" s="40">
        <f t="shared" si="15"/>
        <v>0</v>
      </c>
      <c r="CY29" s="40">
        <f t="shared" si="15"/>
        <v>0</v>
      </c>
      <c r="CZ29" s="40">
        <f t="shared" si="15"/>
        <v>0</v>
      </c>
      <c r="DA29" s="40">
        <f t="shared" si="15"/>
        <v>0</v>
      </c>
      <c r="DB29" s="40">
        <f t="shared" si="15"/>
        <v>0</v>
      </c>
      <c r="DC29" s="40">
        <f t="shared" si="15"/>
        <v>0</v>
      </c>
      <c r="DD29" s="40">
        <f t="shared" si="15"/>
        <v>0</v>
      </c>
      <c r="DE29" s="40">
        <f t="shared" si="15"/>
        <v>0</v>
      </c>
      <c r="DF29" s="40">
        <f t="shared" si="15"/>
        <v>0</v>
      </c>
      <c r="DG29" s="40">
        <f t="shared" si="15"/>
        <v>0</v>
      </c>
      <c r="DH29" s="40">
        <f t="shared" si="15"/>
        <v>0</v>
      </c>
      <c r="DI29" s="40">
        <f t="shared" si="15"/>
        <v>0</v>
      </c>
      <c r="DJ29" s="40">
        <f t="shared" si="15"/>
        <v>0</v>
      </c>
      <c r="DK29" s="40">
        <f t="shared" si="15"/>
        <v>0</v>
      </c>
      <c r="DL29" s="40">
        <f t="shared" si="15"/>
        <v>0</v>
      </c>
      <c r="DM29" s="40">
        <f t="shared" si="15"/>
        <v>0</v>
      </c>
      <c r="DN29" s="40">
        <f t="shared" si="15"/>
        <v>0</v>
      </c>
      <c r="DO29" s="40">
        <f t="shared" si="15"/>
        <v>0</v>
      </c>
      <c r="DP29" s="40">
        <f t="shared" si="15"/>
        <v>0</v>
      </c>
      <c r="DQ29" s="40">
        <f t="shared" si="15"/>
        <v>0</v>
      </c>
      <c r="DR29" s="40">
        <f t="shared" si="15"/>
        <v>0</v>
      </c>
      <c r="DS29" s="40">
        <f t="shared" si="15"/>
        <v>0</v>
      </c>
      <c r="DT29" s="40">
        <f t="shared" si="15"/>
        <v>0</v>
      </c>
      <c r="DU29" s="40">
        <f t="shared" si="15"/>
        <v>0</v>
      </c>
      <c r="DV29" s="40">
        <f t="shared" si="15"/>
        <v>0</v>
      </c>
      <c r="DW29" s="40">
        <f t="shared" si="15"/>
        <v>0</v>
      </c>
      <c r="DX29" s="40">
        <f t="shared" si="15"/>
        <v>0</v>
      </c>
      <c r="DY29" s="40">
        <f t="shared" si="15"/>
        <v>0</v>
      </c>
    </row>
    <row r="30" spans="2:129" x14ac:dyDescent="0.35">
      <c r="B30" s="14"/>
      <c r="C30" s="109"/>
      <c r="D30" s="40" t="s">
        <v>545</v>
      </c>
      <c r="E30" s="40"/>
      <c r="F30" s="40"/>
      <c r="G30" s="40"/>
      <c r="H30" s="527"/>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row>
    <row r="31" spans="2:129" x14ac:dyDescent="0.35">
      <c r="B31" s="14"/>
      <c r="C31" s="14"/>
      <c r="E31" s="37" t="str">
        <f>'1.1 Assumptions'!$J$27</f>
        <v>Bitmain Antminer S19 Pro</v>
      </c>
      <c r="F31" s="37"/>
      <c r="G31" s="37"/>
      <c r="H31" s="525" t="s">
        <v>155</v>
      </c>
      <c r="J31" s="52">
        <f>IFERROR(J28*J37*J34,"")</f>
        <v>0</v>
      </c>
      <c r="K31" s="52">
        <f t="shared" ref="K31:BV31" si="16">IFERROR(K28*K37*K34,"")</f>
        <v>0</v>
      </c>
      <c r="L31" s="52">
        <f t="shared" si="16"/>
        <v>0</v>
      </c>
      <c r="M31" s="52">
        <f t="shared" si="16"/>
        <v>0</v>
      </c>
      <c r="N31" s="52">
        <f t="shared" si="16"/>
        <v>0</v>
      </c>
      <c r="O31" s="52">
        <f t="shared" si="16"/>
        <v>0</v>
      </c>
      <c r="P31" s="52">
        <f t="shared" si="16"/>
        <v>0</v>
      </c>
      <c r="Q31" s="52">
        <f t="shared" si="16"/>
        <v>0</v>
      </c>
      <c r="R31" s="52">
        <f t="shared" si="16"/>
        <v>0</v>
      </c>
      <c r="S31" s="52">
        <f t="shared" si="16"/>
        <v>0</v>
      </c>
      <c r="T31" s="52">
        <f t="shared" si="16"/>
        <v>0</v>
      </c>
      <c r="U31" s="52">
        <f t="shared" si="16"/>
        <v>0</v>
      </c>
      <c r="V31" s="52">
        <f t="shared" si="16"/>
        <v>0</v>
      </c>
      <c r="W31" s="52">
        <f t="shared" si="16"/>
        <v>0</v>
      </c>
      <c r="X31" s="52">
        <f t="shared" si="16"/>
        <v>0</v>
      </c>
      <c r="Y31" s="52">
        <f t="shared" si="16"/>
        <v>0</v>
      </c>
      <c r="Z31" s="52">
        <f t="shared" si="16"/>
        <v>0</v>
      </c>
      <c r="AA31" s="52">
        <f t="shared" si="16"/>
        <v>0</v>
      </c>
      <c r="AB31" s="52">
        <f t="shared" si="16"/>
        <v>0</v>
      </c>
      <c r="AC31" s="52">
        <f t="shared" si="16"/>
        <v>0</v>
      </c>
      <c r="AD31" s="52">
        <f t="shared" si="16"/>
        <v>0</v>
      </c>
      <c r="AE31" s="52">
        <f t="shared" si="16"/>
        <v>0</v>
      </c>
      <c r="AF31" s="52">
        <f t="shared" si="16"/>
        <v>0</v>
      </c>
      <c r="AG31" s="52">
        <f t="shared" si="16"/>
        <v>0</v>
      </c>
      <c r="AH31" s="52">
        <f t="shared" si="16"/>
        <v>0</v>
      </c>
      <c r="AI31" s="52">
        <f t="shared" si="16"/>
        <v>0</v>
      </c>
      <c r="AJ31" s="52">
        <f t="shared" si="16"/>
        <v>0</v>
      </c>
      <c r="AK31" s="52">
        <f t="shared" si="16"/>
        <v>0</v>
      </c>
      <c r="AL31" s="52">
        <f t="shared" si="16"/>
        <v>0</v>
      </c>
      <c r="AM31" s="52">
        <f t="shared" si="16"/>
        <v>0</v>
      </c>
      <c r="AN31" s="52">
        <f t="shared" si="16"/>
        <v>0</v>
      </c>
      <c r="AO31" s="52">
        <f t="shared" si="16"/>
        <v>0</v>
      </c>
      <c r="AP31" s="52">
        <f t="shared" si="16"/>
        <v>0</v>
      </c>
      <c r="AQ31" s="52">
        <f t="shared" si="16"/>
        <v>0</v>
      </c>
      <c r="AR31" s="52">
        <f t="shared" si="16"/>
        <v>0</v>
      </c>
      <c r="AS31" s="52">
        <f t="shared" si="16"/>
        <v>0</v>
      </c>
      <c r="AT31" s="52">
        <f t="shared" si="16"/>
        <v>0</v>
      </c>
      <c r="AU31" s="52">
        <f t="shared" si="16"/>
        <v>0</v>
      </c>
      <c r="AV31" s="52">
        <f t="shared" si="16"/>
        <v>0</v>
      </c>
      <c r="AW31" s="52">
        <f t="shared" si="16"/>
        <v>0</v>
      </c>
      <c r="AX31" s="52">
        <f t="shared" si="16"/>
        <v>0</v>
      </c>
      <c r="AY31" s="52">
        <f t="shared" si="16"/>
        <v>0</v>
      </c>
      <c r="AZ31" s="52">
        <f t="shared" si="16"/>
        <v>0</v>
      </c>
      <c r="BA31" s="52">
        <f t="shared" si="16"/>
        <v>0</v>
      </c>
      <c r="BB31" s="52">
        <f t="shared" si="16"/>
        <v>0</v>
      </c>
      <c r="BC31" s="52">
        <f t="shared" si="16"/>
        <v>0</v>
      </c>
      <c r="BD31" s="52">
        <f t="shared" si="16"/>
        <v>0</v>
      </c>
      <c r="BE31" s="52">
        <f t="shared" si="16"/>
        <v>0</v>
      </c>
      <c r="BF31" s="52">
        <f t="shared" si="16"/>
        <v>0</v>
      </c>
      <c r="BG31" s="52">
        <f t="shared" si="16"/>
        <v>0</v>
      </c>
      <c r="BH31" s="52">
        <f t="shared" si="16"/>
        <v>0</v>
      </c>
      <c r="BI31" s="52">
        <f t="shared" si="16"/>
        <v>0</v>
      </c>
      <c r="BJ31" s="52">
        <f t="shared" si="16"/>
        <v>0</v>
      </c>
      <c r="BK31" s="52">
        <f t="shared" si="16"/>
        <v>0</v>
      </c>
      <c r="BL31" s="52">
        <f t="shared" si="16"/>
        <v>0</v>
      </c>
      <c r="BM31" s="52">
        <f t="shared" si="16"/>
        <v>0</v>
      </c>
      <c r="BN31" s="52">
        <f t="shared" si="16"/>
        <v>0</v>
      </c>
      <c r="BO31" s="52">
        <f t="shared" si="16"/>
        <v>0</v>
      </c>
      <c r="BP31" s="52">
        <f t="shared" si="16"/>
        <v>0</v>
      </c>
      <c r="BQ31" s="52">
        <f t="shared" si="16"/>
        <v>0</v>
      </c>
      <c r="BR31" s="52">
        <f t="shared" si="16"/>
        <v>0</v>
      </c>
      <c r="BS31" s="52">
        <f t="shared" si="16"/>
        <v>0</v>
      </c>
      <c r="BT31" s="52">
        <f t="shared" si="16"/>
        <v>0</v>
      </c>
      <c r="BU31" s="52">
        <f t="shared" si="16"/>
        <v>0</v>
      </c>
      <c r="BV31" s="52">
        <f t="shared" si="16"/>
        <v>0</v>
      </c>
      <c r="BW31" s="52">
        <f t="shared" ref="BW31:DY31" si="17">IFERROR(BW28*BW37*BW34,"")</f>
        <v>0</v>
      </c>
      <c r="BX31" s="52">
        <f t="shared" si="17"/>
        <v>0</v>
      </c>
      <c r="BY31" s="52">
        <f t="shared" si="17"/>
        <v>0</v>
      </c>
      <c r="BZ31" s="52">
        <f t="shared" si="17"/>
        <v>0</v>
      </c>
      <c r="CA31" s="52">
        <f t="shared" si="17"/>
        <v>0</v>
      </c>
      <c r="CB31" s="52">
        <f t="shared" si="17"/>
        <v>0</v>
      </c>
      <c r="CC31" s="52">
        <f t="shared" si="17"/>
        <v>0</v>
      </c>
      <c r="CD31" s="52">
        <f t="shared" si="17"/>
        <v>0</v>
      </c>
      <c r="CE31" s="52">
        <f t="shared" si="17"/>
        <v>0</v>
      </c>
      <c r="CF31" s="52">
        <f t="shared" si="17"/>
        <v>0</v>
      </c>
      <c r="CG31" s="52">
        <f t="shared" si="17"/>
        <v>0</v>
      </c>
      <c r="CH31" s="52">
        <f t="shared" si="17"/>
        <v>0</v>
      </c>
      <c r="CI31" s="52">
        <f t="shared" si="17"/>
        <v>0</v>
      </c>
      <c r="CJ31" s="52">
        <f t="shared" si="17"/>
        <v>0</v>
      </c>
      <c r="CK31" s="52">
        <f t="shared" si="17"/>
        <v>0</v>
      </c>
      <c r="CL31" s="52">
        <f t="shared" si="17"/>
        <v>0</v>
      </c>
      <c r="CM31" s="52">
        <f t="shared" si="17"/>
        <v>0</v>
      </c>
      <c r="CN31" s="52">
        <f t="shared" si="17"/>
        <v>0</v>
      </c>
      <c r="CO31" s="52">
        <f t="shared" si="17"/>
        <v>0</v>
      </c>
      <c r="CP31" s="52">
        <f t="shared" si="17"/>
        <v>0</v>
      </c>
      <c r="CQ31" s="52">
        <f t="shared" si="17"/>
        <v>0</v>
      </c>
      <c r="CR31" s="52">
        <f t="shared" si="17"/>
        <v>0</v>
      </c>
      <c r="CS31" s="52">
        <f t="shared" si="17"/>
        <v>0</v>
      </c>
      <c r="CT31" s="52">
        <f t="shared" si="17"/>
        <v>0</v>
      </c>
      <c r="CU31" s="52">
        <f t="shared" si="17"/>
        <v>0</v>
      </c>
      <c r="CV31" s="52">
        <f t="shared" si="17"/>
        <v>0</v>
      </c>
      <c r="CW31" s="52">
        <f t="shared" si="17"/>
        <v>0</v>
      </c>
      <c r="CX31" s="52">
        <f t="shared" si="17"/>
        <v>0</v>
      </c>
      <c r="CY31" s="52">
        <f t="shared" si="17"/>
        <v>0</v>
      </c>
      <c r="CZ31" s="52">
        <f t="shared" si="17"/>
        <v>0</v>
      </c>
      <c r="DA31" s="52">
        <f t="shared" si="17"/>
        <v>0</v>
      </c>
      <c r="DB31" s="52">
        <f t="shared" si="17"/>
        <v>0</v>
      </c>
      <c r="DC31" s="52">
        <f t="shared" si="17"/>
        <v>0</v>
      </c>
      <c r="DD31" s="52">
        <f t="shared" si="17"/>
        <v>0</v>
      </c>
      <c r="DE31" s="52">
        <f t="shared" si="17"/>
        <v>0</v>
      </c>
      <c r="DF31" s="52">
        <f t="shared" si="17"/>
        <v>0</v>
      </c>
      <c r="DG31" s="52">
        <f t="shared" si="17"/>
        <v>0</v>
      </c>
      <c r="DH31" s="52">
        <f t="shared" si="17"/>
        <v>0</v>
      </c>
      <c r="DI31" s="52">
        <f t="shared" si="17"/>
        <v>0</v>
      </c>
      <c r="DJ31" s="52">
        <f t="shared" si="17"/>
        <v>0</v>
      </c>
      <c r="DK31" s="52">
        <f t="shared" si="17"/>
        <v>0</v>
      </c>
      <c r="DL31" s="52">
        <f t="shared" si="17"/>
        <v>0</v>
      </c>
      <c r="DM31" s="52">
        <f t="shared" si="17"/>
        <v>0</v>
      </c>
      <c r="DN31" s="52">
        <f t="shared" si="17"/>
        <v>0</v>
      </c>
      <c r="DO31" s="52">
        <f t="shared" si="17"/>
        <v>0</v>
      </c>
      <c r="DP31" s="52">
        <f t="shared" si="17"/>
        <v>0</v>
      </c>
      <c r="DQ31" s="52">
        <f t="shared" si="17"/>
        <v>0</v>
      </c>
      <c r="DR31" s="52">
        <f t="shared" si="17"/>
        <v>0</v>
      </c>
      <c r="DS31" s="52">
        <f t="shared" si="17"/>
        <v>0</v>
      </c>
      <c r="DT31" s="52">
        <f t="shared" si="17"/>
        <v>0</v>
      </c>
      <c r="DU31" s="52">
        <f t="shared" si="17"/>
        <v>0</v>
      </c>
      <c r="DV31" s="52">
        <f t="shared" si="17"/>
        <v>0</v>
      </c>
      <c r="DW31" s="52">
        <f t="shared" si="17"/>
        <v>0</v>
      </c>
      <c r="DX31" s="52">
        <f t="shared" si="17"/>
        <v>0</v>
      </c>
      <c r="DY31" s="52">
        <f t="shared" si="17"/>
        <v>0</v>
      </c>
    </row>
    <row r="32" spans="2:129" x14ac:dyDescent="0.35">
      <c r="B32" s="14"/>
      <c r="C32" s="14"/>
      <c r="E32" s="37" t="str">
        <f>'1.1 Assumptions'!$J$28</f>
        <v>MicroBT Whatsminer M30s</v>
      </c>
      <c r="F32" s="37"/>
      <c r="G32" s="37"/>
      <c r="H32" s="525" t="s">
        <v>155</v>
      </c>
      <c r="J32" s="52">
        <f>IFERROR(J29*J37*J35,"")</f>
        <v>0</v>
      </c>
      <c r="K32" s="52">
        <f t="shared" ref="K32:BV32" si="18">IFERROR(K29*K37*K35,"")</f>
        <v>0</v>
      </c>
      <c r="L32" s="52">
        <f t="shared" si="18"/>
        <v>0</v>
      </c>
      <c r="M32" s="52">
        <f t="shared" si="18"/>
        <v>0</v>
      </c>
      <c r="N32" s="52">
        <f t="shared" si="18"/>
        <v>0</v>
      </c>
      <c r="O32" s="52">
        <f t="shared" si="18"/>
        <v>0</v>
      </c>
      <c r="P32" s="52">
        <f t="shared" si="18"/>
        <v>0</v>
      </c>
      <c r="Q32" s="52">
        <f t="shared" si="18"/>
        <v>0</v>
      </c>
      <c r="R32" s="52">
        <f t="shared" si="18"/>
        <v>0</v>
      </c>
      <c r="S32" s="52">
        <f t="shared" si="18"/>
        <v>0</v>
      </c>
      <c r="T32" s="52">
        <f t="shared" si="18"/>
        <v>0</v>
      </c>
      <c r="U32" s="52">
        <f t="shared" si="18"/>
        <v>0</v>
      </c>
      <c r="V32" s="52">
        <f t="shared" si="18"/>
        <v>0</v>
      </c>
      <c r="W32" s="52">
        <f t="shared" si="18"/>
        <v>0</v>
      </c>
      <c r="X32" s="52">
        <f t="shared" si="18"/>
        <v>0</v>
      </c>
      <c r="Y32" s="52">
        <f t="shared" si="18"/>
        <v>0</v>
      </c>
      <c r="Z32" s="52">
        <f t="shared" si="18"/>
        <v>0</v>
      </c>
      <c r="AA32" s="52">
        <f t="shared" si="18"/>
        <v>0</v>
      </c>
      <c r="AB32" s="52">
        <f t="shared" si="18"/>
        <v>0</v>
      </c>
      <c r="AC32" s="52">
        <f t="shared" si="18"/>
        <v>0</v>
      </c>
      <c r="AD32" s="52">
        <f t="shared" si="18"/>
        <v>0</v>
      </c>
      <c r="AE32" s="52">
        <f t="shared" si="18"/>
        <v>0</v>
      </c>
      <c r="AF32" s="52">
        <f t="shared" si="18"/>
        <v>0</v>
      </c>
      <c r="AG32" s="52">
        <f t="shared" si="18"/>
        <v>0</v>
      </c>
      <c r="AH32" s="52">
        <f t="shared" si="18"/>
        <v>0</v>
      </c>
      <c r="AI32" s="52">
        <f t="shared" si="18"/>
        <v>0</v>
      </c>
      <c r="AJ32" s="52">
        <f t="shared" si="18"/>
        <v>0</v>
      </c>
      <c r="AK32" s="52">
        <f t="shared" si="18"/>
        <v>0</v>
      </c>
      <c r="AL32" s="52">
        <f t="shared" si="18"/>
        <v>0</v>
      </c>
      <c r="AM32" s="52">
        <f t="shared" si="18"/>
        <v>0</v>
      </c>
      <c r="AN32" s="52">
        <f t="shared" si="18"/>
        <v>0</v>
      </c>
      <c r="AO32" s="52">
        <f t="shared" si="18"/>
        <v>0</v>
      </c>
      <c r="AP32" s="52">
        <f t="shared" si="18"/>
        <v>0</v>
      </c>
      <c r="AQ32" s="52">
        <f t="shared" si="18"/>
        <v>0</v>
      </c>
      <c r="AR32" s="52">
        <f t="shared" si="18"/>
        <v>0</v>
      </c>
      <c r="AS32" s="52">
        <f t="shared" si="18"/>
        <v>0</v>
      </c>
      <c r="AT32" s="52">
        <f t="shared" si="18"/>
        <v>0</v>
      </c>
      <c r="AU32" s="52">
        <f t="shared" si="18"/>
        <v>0</v>
      </c>
      <c r="AV32" s="52">
        <f t="shared" si="18"/>
        <v>0</v>
      </c>
      <c r="AW32" s="52">
        <f t="shared" si="18"/>
        <v>0</v>
      </c>
      <c r="AX32" s="52">
        <f t="shared" si="18"/>
        <v>0</v>
      </c>
      <c r="AY32" s="52">
        <f t="shared" si="18"/>
        <v>0</v>
      </c>
      <c r="AZ32" s="52">
        <f t="shared" si="18"/>
        <v>0</v>
      </c>
      <c r="BA32" s="52">
        <f t="shared" si="18"/>
        <v>0</v>
      </c>
      <c r="BB32" s="52">
        <f t="shared" si="18"/>
        <v>0</v>
      </c>
      <c r="BC32" s="52">
        <f t="shared" si="18"/>
        <v>0</v>
      </c>
      <c r="BD32" s="52">
        <f t="shared" si="18"/>
        <v>0</v>
      </c>
      <c r="BE32" s="52">
        <f t="shared" si="18"/>
        <v>0</v>
      </c>
      <c r="BF32" s="52">
        <f t="shared" si="18"/>
        <v>0</v>
      </c>
      <c r="BG32" s="52">
        <f t="shared" si="18"/>
        <v>0</v>
      </c>
      <c r="BH32" s="52">
        <f t="shared" si="18"/>
        <v>0</v>
      </c>
      <c r="BI32" s="52">
        <f t="shared" si="18"/>
        <v>0</v>
      </c>
      <c r="BJ32" s="52">
        <f t="shared" si="18"/>
        <v>0</v>
      </c>
      <c r="BK32" s="52">
        <f t="shared" si="18"/>
        <v>0</v>
      </c>
      <c r="BL32" s="52">
        <f t="shared" si="18"/>
        <v>0</v>
      </c>
      <c r="BM32" s="52">
        <f t="shared" si="18"/>
        <v>0</v>
      </c>
      <c r="BN32" s="52">
        <f t="shared" si="18"/>
        <v>0</v>
      </c>
      <c r="BO32" s="52">
        <f t="shared" si="18"/>
        <v>0</v>
      </c>
      <c r="BP32" s="52">
        <f t="shared" si="18"/>
        <v>0</v>
      </c>
      <c r="BQ32" s="52">
        <f t="shared" si="18"/>
        <v>0</v>
      </c>
      <c r="BR32" s="52">
        <f t="shared" si="18"/>
        <v>0</v>
      </c>
      <c r="BS32" s="52">
        <f t="shared" si="18"/>
        <v>0</v>
      </c>
      <c r="BT32" s="52">
        <f t="shared" si="18"/>
        <v>0</v>
      </c>
      <c r="BU32" s="52">
        <f t="shared" si="18"/>
        <v>0</v>
      </c>
      <c r="BV32" s="52">
        <f t="shared" si="18"/>
        <v>0</v>
      </c>
      <c r="BW32" s="52">
        <f t="shared" ref="BW32:DY32" si="19">IFERROR(BW29*BW37*BW35,"")</f>
        <v>0</v>
      </c>
      <c r="BX32" s="52">
        <f t="shared" si="19"/>
        <v>0</v>
      </c>
      <c r="BY32" s="52">
        <f t="shared" si="19"/>
        <v>0</v>
      </c>
      <c r="BZ32" s="52">
        <f t="shared" si="19"/>
        <v>0</v>
      </c>
      <c r="CA32" s="52">
        <f t="shared" si="19"/>
        <v>0</v>
      </c>
      <c r="CB32" s="52">
        <f t="shared" si="19"/>
        <v>0</v>
      </c>
      <c r="CC32" s="52">
        <f t="shared" si="19"/>
        <v>0</v>
      </c>
      <c r="CD32" s="52">
        <f t="shared" si="19"/>
        <v>0</v>
      </c>
      <c r="CE32" s="52">
        <f t="shared" si="19"/>
        <v>0</v>
      </c>
      <c r="CF32" s="52">
        <f t="shared" si="19"/>
        <v>0</v>
      </c>
      <c r="CG32" s="52">
        <f t="shared" si="19"/>
        <v>0</v>
      </c>
      <c r="CH32" s="52">
        <f t="shared" si="19"/>
        <v>0</v>
      </c>
      <c r="CI32" s="52">
        <f t="shared" si="19"/>
        <v>0</v>
      </c>
      <c r="CJ32" s="52">
        <f t="shared" si="19"/>
        <v>0</v>
      </c>
      <c r="CK32" s="52">
        <f t="shared" si="19"/>
        <v>0</v>
      </c>
      <c r="CL32" s="52">
        <f t="shared" si="19"/>
        <v>0</v>
      </c>
      <c r="CM32" s="52">
        <f t="shared" si="19"/>
        <v>0</v>
      </c>
      <c r="CN32" s="52">
        <f t="shared" si="19"/>
        <v>0</v>
      </c>
      <c r="CO32" s="52">
        <f t="shared" si="19"/>
        <v>0</v>
      </c>
      <c r="CP32" s="52">
        <f t="shared" si="19"/>
        <v>0</v>
      </c>
      <c r="CQ32" s="52">
        <f t="shared" si="19"/>
        <v>0</v>
      </c>
      <c r="CR32" s="52">
        <f t="shared" si="19"/>
        <v>0</v>
      </c>
      <c r="CS32" s="52">
        <f t="shared" si="19"/>
        <v>0</v>
      </c>
      <c r="CT32" s="52">
        <f t="shared" si="19"/>
        <v>0</v>
      </c>
      <c r="CU32" s="52">
        <f t="shared" si="19"/>
        <v>0</v>
      </c>
      <c r="CV32" s="52">
        <f t="shared" si="19"/>
        <v>0</v>
      </c>
      <c r="CW32" s="52">
        <f t="shared" si="19"/>
        <v>0</v>
      </c>
      <c r="CX32" s="52">
        <f t="shared" si="19"/>
        <v>0</v>
      </c>
      <c r="CY32" s="52">
        <f t="shared" si="19"/>
        <v>0</v>
      </c>
      <c r="CZ32" s="52">
        <f t="shared" si="19"/>
        <v>0</v>
      </c>
      <c r="DA32" s="52">
        <f t="shared" si="19"/>
        <v>0</v>
      </c>
      <c r="DB32" s="52">
        <f t="shared" si="19"/>
        <v>0</v>
      </c>
      <c r="DC32" s="52">
        <f t="shared" si="19"/>
        <v>0</v>
      </c>
      <c r="DD32" s="52">
        <f t="shared" si="19"/>
        <v>0</v>
      </c>
      <c r="DE32" s="52">
        <f t="shared" si="19"/>
        <v>0</v>
      </c>
      <c r="DF32" s="52">
        <f t="shared" si="19"/>
        <v>0</v>
      </c>
      <c r="DG32" s="52">
        <f t="shared" si="19"/>
        <v>0</v>
      </c>
      <c r="DH32" s="52">
        <f t="shared" si="19"/>
        <v>0</v>
      </c>
      <c r="DI32" s="52">
        <f t="shared" si="19"/>
        <v>0</v>
      </c>
      <c r="DJ32" s="52">
        <f t="shared" si="19"/>
        <v>0</v>
      </c>
      <c r="DK32" s="52">
        <f t="shared" si="19"/>
        <v>0</v>
      </c>
      <c r="DL32" s="52">
        <f t="shared" si="19"/>
        <v>0</v>
      </c>
      <c r="DM32" s="52">
        <f t="shared" si="19"/>
        <v>0</v>
      </c>
      <c r="DN32" s="52">
        <f t="shared" si="19"/>
        <v>0</v>
      </c>
      <c r="DO32" s="52">
        <f t="shared" si="19"/>
        <v>0</v>
      </c>
      <c r="DP32" s="52">
        <f t="shared" si="19"/>
        <v>0</v>
      </c>
      <c r="DQ32" s="52">
        <f t="shared" si="19"/>
        <v>0</v>
      </c>
      <c r="DR32" s="52">
        <f t="shared" si="19"/>
        <v>0</v>
      </c>
      <c r="DS32" s="52">
        <f t="shared" si="19"/>
        <v>0</v>
      </c>
      <c r="DT32" s="52">
        <f t="shared" si="19"/>
        <v>0</v>
      </c>
      <c r="DU32" s="52">
        <f t="shared" si="19"/>
        <v>0</v>
      </c>
      <c r="DV32" s="52">
        <f t="shared" si="19"/>
        <v>0</v>
      </c>
      <c r="DW32" s="52">
        <f t="shared" si="19"/>
        <v>0</v>
      </c>
      <c r="DX32" s="52">
        <f t="shared" si="19"/>
        <v>0</v>
      </c>
      <c r="DY32" s="52">
        <f t="shared" si="19"/>
        <v>0</v>
      </c>
    </row>
    <row r="33" spans="2:129" x14ac:dyDescent="0.35">
      <c r="B33" s="14"/>
      <c r="C33" s="14"/>
      <c r="F33" t="s">
        <v>546</v>
      </c>
      <c r="H33" s="525"/>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row>
    <row r="34" spans="2:129" x14ac:dyDescent="0.35">
      <c r="B34" s="14"/>
      <c r="C34" s="14"/>
      <c r="G34" s="37" t="str">
        <f>'1.1 Assumptions'!$J$27</f>
        <v>Bitmain Antminer S19 Pro</v>
      </c>
      <c r="H34" s="525" t="s">
        <v>48</v>
      </c>
      <c r="J34" s="39">
        <f>'1.1 Assumptions'!$J$128</f>
        <v>1.3</v>
      </c>
      <c r="K34" s="39">
        <f>'1.1 Assumptions'!$J$128</f>
        <v>1.3</v>
      </c>
      <c r="L34" s="39">
        <f>'1.1 Assumptions'!$J$128</f>
        <v>1.3</v>
      </c>
      <c r="M34" s="39">
        <f>'1.1 Assumptions'!$J$128</f>
        <v>1.3</v>
      </c>
      <c r="N34" s="39">
        <f>'1.1 Assumptions'!$J$128</f>
        <v>1.3</v>
      </c>
      <c r="O34" s="39">
        <f>'1.1 Assumptions'!$J$128</f>
        <v>1.3</v>
      </c>
      <c r="P34" s="39">
        <f>'1.1 Assumptions'!$J$128</f>
        <v>1.3</v>
      </c>
      <c r="Q34" s="39">
        <f>'1.1 Assumptions'!$J$128</f>
        <v>1.3</v>
      </c>
      <c r="R34" s="39">
        <f>'1.1 Assumptions'!$J$128</f>
        <v>1.3</v>
      </c>
      <c r="S34" s="39">
        <f>'1.1 Assumptions'!$J$128</f>
        <v>1.3</v>
      </c>
      <c r="T34" s="39">
        <f>'1.1 Assumptions'!$J$128</f>
        <v>1.3</v>
      </c>
      <c r="U34" s="39">
        <f>'1.1 Assumptions'!$J$128</f>
        <v>1.3</v>
      </c>
      <c r="V34" s="39">
        <f>'1.1 Assumptions'!$J$128</f>
        <v>1.3</v>
      </c>
      <c r="W34" s="39">
        <f>'1.1 Assumptions'!$J$128</f>
        <v>1.3</v>
      </c>
      <c r="X34" s="39">
        <f>'1.1 Assumptions'!$J$128</f>
        <v>1.3</v>
      </c>
      <c r="Y34" s="39">
        <f>'1.1 Assumptions'!$J$128</f>
        <v>1.3</v>
      </c>
      <c r="Z34" s="39">
        <f>'1.1 Assumptions'!$J$128</f>
        <v>1.3</v>
      </c>
      <c r="AA34" s="39">
        <f>'1.1 Assumptions'!$J$128</f>
        <v>1.3</v>
      </c>
      <c r="AB34" s="39">
        <f>'1.1 Assumptions'!$J$128</f>
        <v>1.3</v>
      </c>
      <c r="AC34" s="39">
        <f>'1.1 Assumptions'!$J$128</f>
        <v>1.3</v>
      </c>
      <c r="AD34" s="39">
        <f>'1.1 Assumptions'!$J$128</f>
        <v>1.3</v>
      </c>
      <c r="AE34" s="39">
        <f>'1.1 Assumptions'!$J$128</f>
        <v>1.3</v>
      </c>
      <c r="AF34" s="39">
        <f>'1.1 Assumptions'!$J$128</f>
        <v>1.3</v>
      </c>
      <c r="AG34" s="39">
        <f>'1.1 Assumptions'!$J$128</f>
        <v>1.3</v>
      </c>
      <c r="AH34" s="39">
        <f>'1.1 Assumptions'!$J$128</f>
        <v>1.3</v>
      </c>
      <c r="AI34" s="39">
        <f>'1.1 Assumptions'!$J$128</f>
        <v>1.3</v>
      </c>
      <c r="AJ34" s="39">
        <f>'1.1 Assumptions'!$J$128</f>
        <v>1.3</v>
      </c>
      <c r="AK34" s="39">
        <f>'1.1 Assumptions'!$J$128</f>
        <v>1.3</v>
      </c>
      <c r="AL34" s="39">
        <f>'1.1 Assumptions'!$J$128</f>
        <v>1.3</v>
      </c>
      <c r="AM34" s="39">
        <f>'1.1 Assumptions'!$J$128</f>
        <v>1.3</v>
      </c>
      <c r="AN34" s="39">
        <f>'1.1 Assumptions'!$J$128</f>
        <v>1.3</v>
      </c>
      <c r="AO34" s="39">
        <f>'1.1 Assumptions'!$J$128</f>
        <v>1.3</v>
      </c>
      <c r="AP34" s="39">
        <f>'1.1 Assumptions'!$J$128</f>
        <v>1.3</v>
      </c>
      <c r="AQ34" s="39">
        <f>'1.1 Assumptions'!$J$128</f>
        <v>1.3</v>
      </c>
      <c r="AR34" s="39">
        <f>'1.1 Assumptions'!$J$128</f>
        <v>1.3</v>
      </c>
      <c r="AS34" s="39">
        <f>'1.1 Assumptions'!$J$128</f>
        <v>1.3</v>
      </c>
      <c r="AT34" s="39">
        <f>'1.1 Assumptions'!$J$128</f>
        <v>1.3</v>
      </c>
      <c r="AU34" s="39">
        <f>'1.1 Assumptions'!$J$128</f>
        <v>1.3</v>
      </c>
      <c r="AV34" s="39">
        <f>'1.1 Assumptions'!$J$128</f>
        <v>1.3</v>
      </c>
      <c r="AW34" s="39">
        <f>'1.1 Assumptions'!$J$128</f>
        <v>1.3</v>
      </c>
      <c r="AX34" s="39">
        <f>'1.1 Assumptions'!$J$128</f>
        <v>1.3</v>
      </c>
      <c r="AY34" s="39">
        <f>'1.1 Assumptions'!$J$128</f>
        <v>1.3</v>
      </c>
      <c r="AZ34" s="39">
        <f>'1.1 Assumptions'!$J$128</f>
        <v>1.3</v>
      </c>
      <c r="BA34" s="39">
        <f>'1.1 Assumptions'!$J$128</f>
        <v>1.3</v>
      </c>
      <c r="BB34" s="39">
        <f>'1.1 Assumptions'!$J$128</f>
        <v>1.3</v>
      </c>
      <c r="BC34" s="39">
        <f>'1.1 Assumptions'!$J$128</f>
        <v>1.3</v>
      </c>
      <c r="BD34" s="39">
        <f>'1.1 Assumptions'!$J$128</f>
        <v>1.3</v>
      </c>
      <c r="BE34" s="39">
        <f>'1.1 Assumptions'!$J$128</f>
        <v>1.3</v>
      </c>
      <c r="BF34" s="39">
        <f>'1.1 Assumptions'!$J$128</f>
        <v>1.3</v>
      </c>
      <c r="BG34" s="39">
        <f>'1.1 Assumptions'!$J$128</f>
        <v>1.3</v>
      </c>
      <c r="BH34" s="39">
        <f>'1.1 Assumptions'!$J$128</f>
        <v>1.3</v>
      </c>
      <c r="BI34" s="39">
        <f>'1.1 Assumptions'!$J$128</f>
        <v>1.3</v>
      </c>
      <c r="BJ34" s="39">
        <f>'1.1 Assumptions'!$J$128</f>
        <v>1.3</v>
      </c>
      <c r="BK34" s="39">
        <f>'1.1 Assumptions'!$J$128</f>
        <v>1.3</v>
      </c>
      <c r="BL34" s="39">
        <f>'1.1 Assumptions'!$J$128</f>
        <v>1.3</v>
      </c>
      <c r="BM34" s="39">
        <f>'1.1 Assumptions'!$J$128</f>
        <v>1.3</v>
      </c>
      <c r="BN34" s="39">
        <f>'1.1 Assumptions'!$J$128</f>
        <v>1.3</v>
      </c>
      <c r="BO34" s="39">
        <f>'1.1 Assumptions'!$J$128</f>
        <v>1.3</v>
      </c>
      <c r="BP34" s="39">
        <f>'1.1 Assumptions'!$J$128</f>
        <v>1.3</v>
      </c>
      <c r="BQ34" s="39">
        <f>'1.1 Assumptions'!$J$128</f>
        <v>1.3</v>
      </c>
      <c r="BR34" s="39">
        <f>'1.1 Assumptions'!$J$128</f>
        <v>1.3</v>
      </c>
      <c r="BS34" s="39">
        <f>'1.1 Assumptions'!$J$128</f>
        <v>1.3</v>
      </c>
      <c r="BT34" s="39">
        <f>'1.1 Assumptions'!$J$128</f>
        <v>1.3</v>
      </c>
      <c r="BU34" s="39">
        <f>'1.1 Assumptions'!$J$128</f>
        <v>1.3</v>
      </c>
      <c r="BV34" s="39">
        <f>'1.1 Assumptions'!$J$128</f>
        <v>1.3</v>
      </c>
      <c r="BW34" s="39">
        <f>'1.1 Assumptions'!$J$128</f>
        <v>1.3</v>
      </c>
      <c r="BX34" s="39">
        <f>'1.1 Assumptions'!$J$128</f>
        <v>1.3</v>
      </c>
      <c r="BY34" s="39">
        <f>'1.1 Assumptions'!$J$128</f>
        <v>1.3</v>
      </c>
      <c r="BZ34" s="39">
        <f>'1.1 Assumptions'!$J$128</f>
        <v>1.3</v>
      </c>
      <c r="CA34" s="39">
        <f>'1.1 Assumptions'!$J$128</f>
        <v>1.3</v>
      </c>
      <c r="CB34" s="39">
        <f>'1.1 Assumptions'!$J$128</f>
        <v>1.3</v>
      </c>
      <c r="CC34" s="39">
        <f>'1.1 Assumptions'!$J$128</f>
        <v>1.3</v>
      </c>
      <c r="CD34" s="39">
        <f>'1.1 Assumptions'!$J$128</f>
        <v>1.3</v>
      </c>
      <c r="CE34" s="39">
        <f>'1.1 Assumptions'!$J$128</f>
        <v>1.3</v>
      </c>
      <c r="CF34" s="39">
        <f>'1.1 Assumptions'!$J$128</f>
        <v>1.3</v>
      </c>
      <c r="CG34" s="39">
        <f>'1.1 Assumptions'!$J$128</f>
        <v>1.3</v>
      </c>
      <c r="CH34" s="39">
        <f>'1.1 Assumptions'!$J$128</f>
        <v>1.3</v>
      </c>
      <c r="CI34" s="39">
        <f>'1.1 Assumptions'!$J$128</f>
        <v>1.3</v>
      </c>
      <c r="CJ34" s="39">
        <f>'1.1 Assumptions'!$J$128</f>
        <v>1.3</v>
      </c>
      <c r="CK34" s="39">
        <f>'1.1 Assumptions'!$J$128</f>
        <v>1.3</v>
      </c>
      <c r="CL34" s="39">
        <f>'1.1 Assumptions'!$J$128</f>
        <v>1.3</v>
      </c>
      <c r="CM34" s="39">
        <f>'1.1 Assumptions'!$J$128</f>
        <v>1.3</v>
      </c>
      <c r="CN34" s="39">
        <f>'1.1 Assumptions'!$J$128</f>
        <v>1.3</v>
      </c>
      <c r="CO34" s="39">
        <f>'1.1 Assumptions'!$J$128</f>
        <v>1.3</v>
      </c>
      <c r="CP34" s="39">
        <f>'1.1 Assumptions'!$J$128</f>
        <v>1.3</v>
      </c>
      <c r="CQ34" s="39">
        <f>'1.1 Assumptions'!$J$128</f>
        <v>1.3</v>
      </c>
      <c r="CR34" s="39">
        <f>'1.1 Assumptions'!$J$128</f>
        <v>1.3</v>
      </c>
      <c r="CS34" s="39">
        <f>'1.1 Assumptions'!$J$128</f>
        <v>1.3</v>
      </c>
      <c r="CT34" s="39">
        <f>'1.1 Assumptions'!$J$128</f>
        <v>1.3</v>
      </c>
      <c r="CU34" s="39">
        <f>'1.1 Assumptions'!$J$128</f>
        <v>1.3</v>
      </c>
      <c r="CV34" s="39">
        <f>'1.1 Assumptions'!$J$128</f>
        <v>1.3</v>
      </c>
      <c r="CW34" s="39">
        <f>'1.1 Assumptions'!$J$128</f>
        <v>1.3</v>
      </c>
      <c r="CX34" s="39">
        <f>'1.1 Assumptions'!$J$128</f>
        <v>1.3</v>
      </c>
      <c r="CY34" s="39">
        <f>'1.1 Assumptions'!$J$128</f>
        <v>1.3</v>
      </c>
      <c r="CZ34" s="39">
        <f>'1.1 Assumptions'!$J$128</f>
        <v>1.3</v>
      </c>
      <c r="DA34" s="39">
        <f>'1.1 Assumptions'!$J$128</f>
        <v>1.3</v>
      </c>
      <c r="DB34" s="39">
        <f>'1.1 Assumptions'!$J$128</f>
        <v>1.3</v>
      </c>
      <c r="DC34" s="39">
        <f>'1.1 Assumptions'!$J$128</f>
        <v>1.3</v>
      </c>
      <c r="DD34" s="39">
        <f>'1.1 Assumptions'!$J$128</f>
        <v>1.3</v>
      </c>
      <c r="DE34" s="39">
        <f>'1.1 Assumptions'!$J$128</f>
        <v>1.3</v>
      </c>
      <c r="DF34" s="39">
        <f>'1.1 Assumptions'!$J$128</f>
        <v>1.3</v>
      </c>
      <c r="DG34" s="39">
        <f>'1.1 Assumptions'!$J$128</f>
        <v>1.3</v>
      </c>
      <c r="DH34" s="39">
        <f>'1.1 Assumptions'!$J$128</f>
        <v>1.3</v>
      </c>
      <c r="DI34" s="39">
        <f>'1.1 Assumptions'!$J$128</f>
        <v>1.3</v>
      </c>
      <c r="DJ34" s="39">
        <f>'1.1 Assumptions'!$J$128</f>
        <v>1.3</v>
      </c>
      <c r="DK34" s="39">
        <f>'1.1 Assumptions'!$J$128</f>
        <v>1.3</v>
      </c>
      <c r="DL34" s="39">
        <f>'1.1 Assumptions'!$J$128</f>
        <v>1.3</v>
      </c>
      <c r="DM34" s="39">
        <f>'1.1 Assumptions'!$J$128</f>
        <v>1.3</v>
      </c>
      <c r="DN34" s="39">
        <f>'1.1 Assumptions'!$J$128</f>
        <v>1.3</v>
      </c>
      <c r="DO34" s="39">
        <f>'1.1 Assumptions'!$J$128</f>
        <v>1.3</v>
      </c>
      <c r="DP34" s="39">
        <f>'1.1 Assumptions'!$J$128</f>
        <v>1.3</v>
      </c>
      <c r="DQ34" s="39">
        <f>'1.1 Assumptions'!$J$128</f>
        <v>1.3</v>
      </c>
      <c r="DR34" s="39">
        <f>'1.1 Assumptions'!$J$128</f>
        <v>1.3</v>
      </c>
      <c r="DS34" s="39">
        <f>'1.1 Assumptions'!$J$128</f>
        <v>1.3</v>
      </c>
      <c r="DT34" s="39">
        <f>'1.1 Assumptions'!$J$128</f>
        <v>1.3</v>
      </c>
      <c r="DU34" s="39">
        <f>'1.1 Assumptions'!$J$128</f>
        <v>1.3</v>
      </c>
      <c r="DV34" s="39">
        <f>'1.1 Assumptions'!$J$128</f>
        <v>1.3</v>
      </c>
      <c r="DW34" s="39">
        <f>'1.1 Assumptions'!$J$128</f>
        <v>1.3</v>
      </c>
      <c r="DX34" s="39">
        <f>'1.1 Assumptions'!$J$128</f>
        <v>1.3</v>
      </c>
      <c r="DY34" s="39">
        <f>'1.1 Assumptions'!$J$128</f>
        <v>1.3</v>
      </c>
    </row>
    <row r="35" spans="2:129" x14ac:dyDescent="0.35">
      <c r="B35" s="14"/>
      <c r="C35" s="14"/>
      <c r="G35" s="37" t="str">
        <f>'1.1 Assumptions'!$J$28</f>
        <v>MicroBT Whatsminer M30s</v>
      </c>
      <c r="H35" s="525" t="s">
        <v>48</v>
      </c>
      <c r="J35" s="39">
        <f>'1.1 Assumptions'!$J$129</f>
        <v>1.3</v>
      </c>
      <c r="K35" s="39">
        <f>'1.1 Assumptions'!$J$129</f>
        <v>1.3</v>
      </c>
      <c r="L35" s="39">
        <f>'1.1 Assumptions'!$J$129</f>
        <v>1.3</v>
      </c>
      <c r="M35" s="39">
        <f>'1.1 Assumptions'!$J$129</f>
        <v>1.3</v>
      </c>
      <c r="N35" s="39">
        <f>'1.1 Assumptions'!$J$129</f>
        <v>1.3</v>
      </c>
      <c r="O35" s="39">
        <f>'1.1 Assumptions'!$J$129</f>
        <v>1.3</v>
      </c>
      <c r="P35" s="39">
        <f>'1.1 Assumptions'!$J$129</f>
        <v>1.3</v>
      </c>
      <c r="Q35" s="39">
        <f>'1.1 Assumptions'!$J$129</f>
        <v>1.3</v>
      </c>
      <c r="R35" s="39">
        <f>'1.1 Assumptions'!$J$129</f>
        <v>1.3</v>
      </c>
      <c r="S35" s="39">
        <f>'1.1 Assumptions'!$J$129</f>
        <v>1.3</v>
      </c>
      <c r="T35" s="39">
        <f>'1.1 Assumptions'!$J$129</f>
        <v>1.3</v>
      </c>
      <c r="U35" s="39">
        <f>'1.1 Assumptions'!$J$129</f>
        <v>1.3</v>
      </c>
      <c r="V35" s="39">
        <f>'1.1 Assumptions'!$J$129</f>
        <v>1.3</v>
      </c>
      <c r="W35" s="39">
        <f>'1.1 Assumptions'!$J$129</f>
        <v>1.3</v>
      </c>
      <c r="X35" s="39">
        <f>'1.1 Assumptions'!$J$129</f>
        <v>1.3</v>
      </c>
      <c r="Y35" s="39">
        <f>'1.1 Assumptions'!$J$129</f>
        <v>1.3</v>
      </c>
      <c r="Z35" s="39">
        <f>'1.1 Assumptions'!$J$129</f>
        <v>1.3</v>
      </c>
      <c r="AA35" s="39">
        <f>'1.1 Assumptions'!$J$129</f>
        <v>1.3</v>
      </c>
      <c r="AB35" s="39">
        <f>'1.1 Assumptions'!$J$129</f>
        <v>1.3</v>
      </c>
      <c r="AC35" s="39">
        <f>'1.1 Assumptions'!$J$129</f>
        <v>1.3</v>
      </c>
      <c r="AD35" s="39">
        <f>'1.1 Assumptions'!$J$129</f>
        <v>1.3</v>
      </c>
      <c r="AE35" s="39">
        <f>'1.1 Assumptions'!$J$129</f>
        <v>1.3</v>
      </c>
      <c r="AF35" s="39">
        <f>'1.1 Assumptions'!$J$129</f>
        <v>1.3</v>
      </c>
      <c r="AG35" s="39">
        <f>'1.1 Assumptions'!$J$129</f>
        <v>1.3</v>
      </c>
      <c r="AH35" s="39">
        <f>'1.1 Assumptions'!$J$129</f>
        <v>1.3</v>
      </c>
      <c r="AI35" s="39">
        <f>'1.1 Assumptions'!$J$129</f>
        <v>1.3</v>
      </c>
      <c r="AJ35" s="39">
        <f>'1.1 Assumptions'!$J$129</f>
        <v>1.3</v>
      </c>
      <c r="AK35" s="39">
        <f>'1.1 Assumptions'!$J$129</f>
        <v>1.3</v>
      </c>
      <c r="AL35" s="39">
        <f>'1.1 Assumptions'!$J$129</f>
        <v>1.3</v>
      </c>
      <c r="AM35" s="39">
        <f>'1.1 Assumptions'!$J$129</f>
        <v>1.3</v>
      </c>
      <c r="AN35" s="39">
        <f>'1.1 Assumptions'!$J$129</f>
        <v>1.3</v>
      </c>
      <c r="AO35" s="39">
        <f>'1.1 Assumptions'!$J$129</f>
        <v>1.3</v>
      </c>
      <c r="AP35" s="39">
        <f>'1.1 Assumptions'!$J$129</f>
        <v>1.3</v>
      </c>
      <c r="AQ35" s="39">
        <f>'1.1 Assumptions'!$J$129</f>
        <v>1.3</v>
      </c>
      <c r="AR35" s="39">
        <f>'1.1 Assumptions'!$J$129</f>
        <v>1.3</v>
      </c>
      <c r="AS35" s="39">
        <f>'1.1 Assumptions'!$J$129</f>
        <v>1.3</v>
      </c>
      <c r="AT35" s="39">
        <f>'1.1 Assumptions'!$J$129</f>
        <v>1.3</v>
      </c>
      <c r="AU35" s="39">
        <f>'1.1 Assumptions'!$J$129</f>
        <v>1.3</v>
      </c>
      <c r="AV35" s="39">
        <f>'1.1 Assumptions'!$J$129</f>
        <v>1.3</v>
      </c>
      <c r="AW35" s="39">
        <f>'1.1 Assumptions'!$J$129</f>
        <v>1.3</v>
      </c>
      <c r="AX35" s="39">
        <f>'1.1 Assumptions'!$J$129</f>
        <v>1.3</v>
      </c>
      <c r="AY35" s="39">
        <f>'1.1 Assumptions'!$J$129</f>
        <v>1.3</v>
      </c>
      <c r="AZ35" s="39">
        <f>'1.1 Assumptions'!$J$129</f>
        <v>1.3</v>
      </c>
      <c r="BA35" s="39">
        <f>'1.1 Assumptions'!$J$129</f>
        <v>1.3</v>
      </c>
      <c r="BB35" s="39">
        <f>'1.1 Assumptions'!$J$129</f>
        <v>1.3</v>
      </c>
      <c r="BC35" s="39">
        <f>'1.1 Assumptions'!$J$129</f>
        <v>1.3</v>
      </c>
      <c r="BD35" s="39">
        <f>'1.1 Assumptions'!$J$129</f>
        <v>1.3</v>
      </c>
      <c r="BE35" s="39">
        <f>'1.1 Assumptions'!$J$129</f>
        <v>1.3</v>
      </c>
      <c r="BF35" s="39">
        <f>'1.1 Assumptions'!$J$129</f>
        <v>1.3</v>
      </c>
      <c r="BG35" s="39">
        <f>'1.1 Assumptions'!$J$129</f>
        <v>1.3</v>
      </c>
      <c r="BH35" s="39">
        <f>'1.1 Assumptions'!$J$129</f>
        <v>1.3</v>
      </c>
      <c r="BI35" s="39">
        <f>'1.1 Assumptions'!$J$129</f>
        <v>1.3</v>
      </c>
      <c r="BJ35" s="39">
        <f>'1.1 Assumptions'!$J$129</f>
        <v>1.3</v>
      </c>
      <c r="BK35" s="39">
        <f>'1.1 Assumptions'!$J$129</f>
        <v>1.3</v>
      </c>
      <c r="BL35" s="39">
        <f>'1.1 Assumptions'!$J$129</f>
        <v>1.3</v>
      </c>
      <c r="BM35" s="39">
        <f>'1.1 Assumptions'!$J$129</f>
        <v>1.3</v>
      </c>
      <c r="BN35" s="39">
        <f>'1.1 Assumptions'!$J$129</f>
        <v>1.3</v>
      </c>
      <c r="BO35" s="39">
        <f>'1.1 Assumptions'!$J$129</f>
        <v>1.3</v>
      </c>
      <c r="BP35" s="39">
        <f>'1.1 Assumptions'!$J$129</f>
        <v>1.3</v>
      </c>
      <c r="BQ35" s="39">
        <f>'1.1 Assumptions'!$J$129</f>
        <v>1.3</v>
      </c>
      <c r="BR35" s="39">
        <f>'1.1 Assumptions'!$J$129</f>
        <v>1.3</v>
      </c>
      <c r="BS35" s="39">
        <f>'1.1 Assumptions'!$J$129</f>
        <v>1.3</v>
      </c>
      <c r="BT35" s="39">
        <f>'1.1 Assumptions'!$J$129</f>
        <v>1.3</v>
      </c>
      <c r="BU35" s="39">
        <f>'1.1 Assumptions'!$J$129</f>
        <v>1.3</v>
      </c>
      <c r="BV35" s="39">
        <f>'1.1 Assumptions'!$J$129</f>
        <v>1.3</v>
      </c>
      <c r="BW35" s="39">
        <f>'1.1 Assumptions'!$J$129</f>
        <v>1.3</v>
      </c>
      <c r="BX35" s="39">
        <f>'1.1 Assumptions'!$J$129</f>
        <v>1.3</v>
      </c>
      <c r="BY35" s="39">
        <f>'1.1 Assumptions'!$J$129</f>
        <v>1.3</v>
      </c>
      <c r="BZ35" s="39">
        <f>'1.1 Assumptions'!$J$129</f>
        <v>1.3</v>
      </c>
      <c r="CA35" s="39">
        <f>'1.1 Assumptions'!$J$129</f>
        <v>1.3</v>
      </c>
      <c r="CB35" s="39">
        <f>'1.1 Assumptions'!$J$129</f>
        <v>1.3</v>
      </c>
      <c r="CC35" s="39">
        <f>'1.1 Assumptions'!$J$129</f>
        <v>1.3</v>
      </c>
      <c r="CD35" s="39">
        <f>'1.1 Assumptions'!$J$129</f>
        <v>1.3</v>
      </c>
      <c r="CE35" s="39">
        <f>'1.1 Assumptions'!$J$129</f>
        <v>1.3</v>
      </c>
      <c r="CF35" s="39">
        <f>'1.1 Assumptions'!$J$129</f>
        <v>1.3</v>
      </c>
      <c r="CG35" s="39">
        <f>'1.1 Assumptions'!$J$129</f>
        <v>1.3</v>
      </c>
      <c r="CH35" s="39">
        <f>'1.1 Assumptions'!$J$129</f>
        <v>1.3</v>
      </c>
      <c r="CI35" s="39">
        <f>'1.1 Assumptions'!$J$129</f>
        <v>1.3</v>
      </c>
      <c r="CJ35" s="39">
        <f>'1.1 Assumptions'!$J$129</f>
        <v>1.3</v>
      </c>
      <c r="CK35" s="39">
        <f>'1.1 Assumptions'!$J$129</f>
        <v>1.3</v>
      </c>
      <c r="CL35" s="39">
        <f>'1.1 Assumptions'!$J$129</f>
        <v>1.3</v>
      </c>
      <c r="CM35" s="39">
        <f>'1.1 Assumptions'!$J$129</f>
        <v>1.3</v>
      </c>
      <c r="CN35" s="39">
        <f>'1.1 Assumptions'!$J$129</f>
        <v>1.3</v>
      </c>
      <c r="CO35" s="39">
        <f>'1.1 Assumptions'!$J$129</f>
        <v>1.3</v>
      </c>
      <c r="CP35" s="39">
        <f>'1.1 Assumptions'!$J$129</f>
        <v>1.3</v>
      </c>
      <c r="CQ35" s="39">
        <f>'1.1 Assumptions'!$J$129</f>
        <v>1.3</v>
      </c>
      <c r="CR35" s="39">
        <f>'1.1 Assumptions'!$J$129</f>
        <v>1.3</v>
      </c>
      <c r="CS35" s="39">
        <f>'1.1 Assumptions'!$J$129</f>
        <v>1.3</v>
      </c>
      <c r="CT35" s="39">
        <f>'1.1 Assumptions'!$J$129</f>
        <v>1.3</v>
      </c>
      <c r="CU35" s="39">
        <f>'1.1 Assumptions'!$J$129</f>
        <v>1.3</v>
      </c>
      <c r="CV35" s="39">
        <f>'1.1 Assumptions'!$J$129</f>
        <v>1.3</v>
      </c>
      <c r="CW35" s="39">
        <f>'1.1 Assumptions'!$J$129</f>
        <v>1.3</v>
      </c>
      <c r="CX35" s="39">
        <f>'1.1 Assumptions'!$J$129</f>
        <v>1.3</v>
      </c>
      <c r="CY35" s="39">
        <f>'1.1 Assumptions'!$J$129</f>
        <v>1.3</v>
      </c>
      <c r="CZ35" s="39">
        <f>'1.1 Assumptions'!$J$129</f>
        <v>1.3</v>
      </c>
      <c r="DA35" s="39">
        <f>'1.1 Assumptions'!$J$129</f>
        <v>1.3</v>
      </c>
      <c r="DB35" s="39">
        <f>'1.1 Assumptions'!$J$129</f>
        <v>1.3</v>
      </c>
      <c r="DC35" s="39">
        <f>'1.1 Assumptions'!$J$129</f>
        <v>1.3</v>
      </c>
      <c r="DD35" s="39">
        <f>'1.1 Assumptions'!$J$129</f>
        <v>1.3</v>
      </c>
      <c r="DE35" s="39">
        <f>'1.1 Assumptions'!$J$129</f>
        <v>1.3</v>
      </c>
      <c r="DF35" s="39">
        <f>'1.1 Assumptions'!$J$129</f>
        <v>1.3</v>
      </c>
      <c r="DG35" s="39">
        <f>'1.1 Assumptions'!$J$129</f>
        <v>1.3</v>
      </c>
      <c r="DH35" s="39">
        <f>'1.1 Assumptions'!$J$129</f>
        <v>1.3</v>
      </c>
      <c r="DI35" s="39">
        <f>'1.1 Assumptions'!$J$129</f>
        <v>1.3</v>
      </c>
      <c r="DJ35" s="39">
        <f>'1.1 Assumptions'!$J$129</f>
        <v>1.3</v>
      </c>
      <c r="DK35" s="39">
        <f>'1.1 Assumptions'!$J$129</f>
        <v>1.3</v>
      </c>
      <c r="DL35" s="39">
        <f>'1.1 Assumptions'!$J$129</f>
        <v>1.3</v>
      </c>
      <c r="DM35" s="39">
        <f>'1.1 Assumptions'!$J$129</f>
        <v>1.3</v>
      </c>
      <c r="DN35" s="39">
        <f>'1.1 Assumptions'!$J$129</f>
        <v>1.3</v>
      </c>
      <c r="DO35" s="39">
        <f>'1.1 Assumptions'!$J$129</f>
        <v>1.3</v>
      </c>
      <c r="DP35" s="39">
        <f>'1.1 Assumptions'!$J$129</f>
        <v>1.3</v>
      </c>
      <c r="DQ35" s="39">
        <f>'1.1 Assumptions'!$J$129</f>
        <v>1.3</v>
      </c>
      <c r="DR35" s="39">
        <f>'1.1 Assumptions'!$J$129</f>
        <v>1.3</v>
      </c>
      <c r="DS35" s="39">
        <f>'1.1 Assumptions'!$J$129</f>
        <v>1.3</v>
      </c>
      <c r="DT35" s="39">
        <f>'1.1 Assumptions'!$J$129</f>
        <v>1.3</v>
      </c>
      <c r="DU35" s="39">
        <f>'1.1 Assumptions'!$J$129</f>
        <v>1.3</v>
      </c>
      <c r="DV35" s="39">
        <f>'1.1 Assumptions'!$J$129</f>
        <v>1.3</v>
      </c>
      <c r="DW35" s="39">
        <f>'1.1 Assumptions'!$J$129</f>
        <v>1.3</v>
      </c>
      <c r="DX35" s="39">
        <f>'1.1 Assumptions'!$J$129</f>
        <v>1.3</v>
      </c>
      <c r="DY35" s="39">
        <f>'1.1 Assumptions'!$J$129</f>
        <v>1.3</v>
      </c>
    </row>
    <row r="36" spans="2:129" x14ac:dyDescent="0.35">
      <c r="B36" s="14"/>
      <c r="C36" s="14"/>
      <c r="H36" s="525"/>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row>
    <row r="37" spans="2:129" x14ac:dyDescent="0.35">
      <c r="B37" s="14"/>
      <c r="C37" s="14"/>
      <c r="D37" s="516"/>
      <c r="E37" s="516" t="s">
        <v>201</v>
      </c>
      <c r="F37" s="516"/>
      <c r="G37" s="516"/>
      <c r="H37" s="525" t="s">
        <v>48</v>
      </c>
      <c r="J37" s="39">
        <f>'1.1 Assumptions'!$J$170</f>
        <v>0.98</v>
      </c>
      <c r="K37" s="39">
        <f>'1.1 Assumptions'!$J$170</f>
        <v>0.98</v>
      </c>
      <c r="L37" s="39">
        <f>'1.1 Assumptions'!$J$170</f>
        <v>0.98</v>
      </c>
      <c r="M37" s="39">
        <f>'1.1 Assumptions'!$J$170</f>
        <v>0.98</v>
      </c>
      <c r="N37" s="39">
        <f>'1.1 Assumptions'!$J$170</f>
        <v>0.98</v>
      </c>
      <c r="O37" s="39">
        <f>'1.1 Assumptions'!$J$170</f>
        <v>0.98</v>
      </c>
      <c r="P37" s="39">
        <f>'1.1 Assumptions'!$J$170</f>
        <v>0.98</v>
      </c>
      <c r="Q37" s="39">
        <f>'1.1 Assumptions'!$J$170</f>
        <v>0.98</v>
      </c>
      <c r="R37" s="39">
        <f>'1.1 Assumptions'!$J$170</f>
        <v>0.98</v>
      </c>
      <c r="S37" s="39">
        <f>'1.1 Assumptions'!$J$170</f>
        <v>0.98</v>
      </c>
      <c r="T37" s="39">
        <f>'1.1 Assumptions'!$J$170</f>
        <v>0.98</v>
      </c>
      <c r="U37" s="39">
        <f>'1.1 Assumptions'!$J$170</f>
        <v>0.98</v>
      </c>
      <c r="V37" s="39">
        <f>'1.1 Assumptions'!$J$170</f>
        <v>0.98</v>
      </c>
      <c r="W37" s="39">
        <f>'1.1 Assumptions'!$J$170</f>
        <v>0.98</v>
      </c>
      <c r="X37" s="39">
        <f>'1.1 Assumptions'!$J$170</f>
        <v>0.98</v>
      </c>
      <c r="Y37" s="39">
        <f>'1.1 Assumptions'!$J$170</f>
        <v>0.98</v>
      </c>
      <c r="Z37" s="39">
        <f>'1.1 Assumptions'!$J$170</f>
        <v>0.98</v>
      </c>
      <c r="AA37" s="39">
        <f>'1.1 Assumptions'!$J$170</f>
        <v>0.98</v>
      </c>
      <c r="AB37" s="39">
        <f>'1.1 Assumptions'!$J$170</f>
        <v>0.98</v>
      </c>
      <c r="AC37" s="39">
        <f>'1.1 Assumptions'!$J$170</f>
        <v>0.98</v>
      </c>
      <c r="AD37" s="39">
        <f>'1.1 Assumptions'!$J$170</f>
        <v>0.98</v>
      </c>
      <c r="AE37" s="39">
        <f>'1.1 Assumptions'!$J$170</f>
        <v>0.98</v>
      </c>
      <c r="AF37" s="39">
        <f>'1.1 Assumptions'!$J$170</f>
        <v>0.98</v>
      </c>
      <c r="AG37" s="39">
        <f>'1.1 Assumptions'!$J$170</f>
        <v>0.98</v>
      </c>
      <c r="AH37" s="39">
        <f>'1.1 Assumptions'!$J$170</f>
        <v>0.98</v>
      </c>
      <c r="AI37" s="39">
        <f>'1.1 Assumptions'!$J$170</f>
        <v>0.98</v>
      </c>
      <c r="AJ37" s="39">
        <f>'1.1 Assumptions'!$J$170</f>
        <v>0.98</v>
      </c>
      <c r="AK37" s="39">
        <f>'1.1 Assumptions'!$J$170</f>
        <v>0.98</v>
      </c>
      <c r="AL37" s="39">
        <f>'1.1 Assumptions'!$J$170</f>
        <v>0.98</v>
      </c>
      <c r="AM37" s="39">
        <f>'1.1 Assumptions'!$J$170</f>
        <v>0.98</v>
      </c>
      <c r="AN37" s="39">
        <f>'1.1 Assumptions'!$J$170</f>
        <v>0.98</v>
      </c>
      <c r="AO37" s="39">
        <f>'1.1 Assumptions'!$J$170</f>
        <v>0.98</v>
      </c>
      <c r="AP37" s="39">
        <f>'1.1 Assumptions'!$J$170</f>
        <v>0.98</v>
      </c>
      <c r="AQ37" s="39">
        <f>'1.1 Assumptions'!$J$170</f>
        <v>0.98</v>
      </c>
      <c r="AR37" s="39">
        <f>'1.1 Assumptions'!$J$170</f>
        <v>0.98</v>
      </c>
      <c r="AS37" s="39">
        <f>'1.1 Assumptions'!$J$170</f>
        <v>0.98</v>
      </c>
      <c r="AT37" s="39">
        <f>'1.1 Assumptions'!$J$170</f>
        <v>0.98</v>
      </c>
      <c r="AU37" s="39">
        <f>'1.1 Assumptions'!$J$170</f>
        <v>0.98</v>
      </c>
      <c r="AV37" s="39">
        <f>'1.1 Assumptions'!$J$170</f>
        <v>0.98</v>
      </c>
      <c r="AW37" s="39">
        <f>'1.1 Assumptions'!$J$170</f>
        <v>0.98</v>
      </c>
      <c r="AX37" s="39">
        <f>'1.1 Assumptions'!$J$170</f>
        <v>0.98</v>
      </c>
      <c r="AY37" s="39">
        <f>'1.1 Assumptions'!$J$170</f>
        <v>0.98</v>
      </c>
      <c r="AZ37" s="39">
        <f>'1.1 Assumptions'!$J$170</f>
        <v>0.98</v>
      </c>
      <c r="BA37" s="39">
        <f>'1.1 Assumptions'!$J$170</f>
        <v>0.98</v>
      </c>
      <c r="BB37" s="39">
        <f>'1.1 Assumptions'!$J$170</f>
        <v>0.98</v>
      </c>
      <c r="BC37" s="39">
        <f>'1.1 Assumptions'!$J$170</f>
        <v>0.98</v>
      </c>
      <c r="BD37" s="39">
        <f>'1.1 Assumptions'!$J$170</f>
        <v>0.98</v>
      </c>
      <c r="BE37" s="39">
        <f>'1.1 Assumptions'!$J$170</f>
        <v>0.98</v>
      </c>
      <c r="BF37" s="39">
        <f>'1.1 Assumptions'!$J$170</f>
        <v>0.98</v>
      </c>
      <c r="BG37" s="39">
        <f>'1.1 Assumptions'!$J$170</f>
        <v>0.98</v>
      </c>
      <c r="BH37" s="39">
        <f>'1.1 Assumptions'!$J$170</f>
        <v>0.98</v>
      </c>
      <c r="BI37" s="39">
        <f>'1.1 Assumptions'!$J$170</f>
        <v>0.98</v>
      </c>
      <c r="BJ37" s="39">
        <f>'1.1 Assumptions'!$J$170</f>
        <v>0.98</v>
      </c>
      <c r="BK37" s="39">
        <f>'1.1 Assumptions'!$J$170</f>
        <v>0.98</v>
      </c>
      <c r="BL37" s="39">
        <f>'1.1 Assumptions'!$J$170</f>
        <v>0.98</v>
      </c>
      <c r="BM37" s="39">
        <f>'1.1 Assumptions'!$J$170</f>
        <v>0.98</v>
      </c>
      <c r="BN37" s="39">
        <f>'1.1 Assumptions'!$J$170</f>
        <v>0.98</v>
      </c>
      <c r="BO37" s="39">
        <f>'1.1 Assumptions'!$J$170</f>
        <v>0.98</v>
      </c>
      <c r="BP37" s="39">
        <f>'1.1 Assumptions'!$J$170</f>
        <v>0.98</v>
      </c>
      <c r="BQ37" s="39">
        <f>'1.1 Assumptions'!$J$170</f>
        <v>0.98</v>
      </c>
      <c r="BR37" s="39">
        <f>'1.1 Assumptions'!$J$170</f>
        <v>0.98</v>
      </c>
      <c r="BS37" s="39">
        <f>'1.1 Assumptions'!$J$170</f>
        <v>0.98</v>
      </c>
      <c r="BT37" s="39">
        <f>'1.1 Assumptions'!$J$170</f>
        <v>0.98</v>
      </c>
      <c r="BU37" s="39">
        <f>'1.1 Assumptions'!$J$170</f>
        <v>0.98</v>
      </c>
      <c r="BV37" s="39">
        <f>'1.1 Assumptions'!$J$170</f>
        <v>0.98</v>
      </c>
      <c r="BW37" s="39">
        <f>'1.1 Assumptions'!$J$170</f>
        <v>0.98</v>
      </c>
      <c r="BX37" s="39">
        <f>'1.1 Assumptions'!$J$170</f>
        <v>0.98</v>
      </c>
      <c r="BY37" s="39">
        <f>'1.1 Assumptions'!$J$170</f>
        <v>0.98</v>
      </c>
      <c r="BZ37" s="39">
        <f>'1.1 Assumptions'!$J$170</f>
        <v>0.98</v>
      </c>
      <c r="CA37" s="39">
        <f>'1.1 Assumptions'!$J$170</f>
        <v>0.98</v>
      </c>
      <c r="CB37" s="39">
        <f>'1.1 Assumptions'!$J$170</f>
        <v>0.98</v>
      </c>
      <c r="CC37" s="39">
        <f>'1.1 Assumptions'!$J$170</f>
        <v>0.98</v>
      </c>
      <c r="CD37" s="39">
        <f>'1.1 Assumptions'!$J$170</f>
        <v>0.98</v>
      </c>
      <c r="CE37" s="39">
        <f>'1.1 Assumptions'!$J$170</f>
        <v>0.98</v>
      </c>
      <c r="CF37" s="39">
        <f>'1.1 Assumptions'!$J$170</f>
        <v>0.98</v>
      </c>
      <c r="CG37" s="39">
        <f>'1.1 Assumptions'!$J$170</f>
        <v>0.98</v>
      </c>
      <c r="CH37" s="39">
        <f>'1.1 Assumptions'!$J$170</f>
        <v>0.98</v>
      </c>
      <c r="CI37" s="39">
        <f>'1.1 Assumptions'!$J$170</f>
        <v>0.98</v>
      </c>
      <c r="CJ37" s="39">
        <f>'1.1 Assumptions'!$J$170</f>
        <v>0.98</v>
      </c>
      <c r="CK37" s="39">
        <f>'1.1 Assumptions'!$J$170</f>
        <v>0.98</v>
      </c>
      <c r="CL37" s="39">
        <f>'1.1 Assumptions'!$J$170</f>
        <v>0.98</v>
      </c>
      <c r="CM37" s="39">
        <f>'1.1 Assumptions'!$J$170</f>
        <v>0.98</v>
      </c>
      <c r="CN37" s="39">
        <f>'1.1 Assumptions'!$J$170</f>
        <v>0.98</v>
      </c>
      <c r="CO37" s="39">
        <f>'1.1 Assumptions'!$J$170</f>
        <v>0.98</v>
      </c>
      <c r="CP37" s="39">
        <f>'1.1 Assumptions'!$J$170</f>
        <v>0.98</v>
      </c>
      <c r="CQ37" s="39">
        <f>'1.1 Assumptions'!$J$170</f>
        <v>0.98</v>
      </c>
      <c r="CR37" s="39">
        <f>'1.1 Assumptions'!$J$170</f>
        <v>0.98</v>
      </c>
      <c r="CS37" s="39">
        <f>'1.1 Assumptions'!$J$170</f>
        <v>0.98</v>
      </c>
      <c r="CT37" s="39">
        <f>'1.1 Assumptions'!$J$170</f>
        <v>0.98</v>
      </c>
      <c r="CU37" s="39">
        <f>'1.1 Assumptions'!$J$170</f>
        <v>0.98</v>
      </c>
      <c r="CV37" s="39">
        <f>'1.1 Assumptions'!$J$170</f>
        <v>0.98</v>
      </c>
      <c r="CW37" s="39">
        <f>'1.1 Assumptions'!$J$170</f>
        <v>0.98</v>
      </c>
      <c r="CX37" s="39">
        <f>'1.1 Assumptions'!$J$170</f>
        <v>0.98</v>
      </c>
      <c r="CY37" s="39">
        <f>'1.1 Assumptions'!$J$170</f>
        <v>0.98</v>
      </c>
      <c r="CZ37" s="39">
        <f>'1.1 Assumptions'!$J$170</f>
        <v>0.98</v>
      </c>
      <c r="DA37" s="39">
        <f>'1.1 Assumptions'!$J$170</f>
        <v>0.98</v>
      </c>
      <c r="DB37" s="39">
        <f>'1.1 Assumptions'!$J$170</f>
        <v>0.98</v>
      </c>
      <c r="DC37" s="39">
        <f>'1.1 Assumptions'!$J$170</f>
        <v>0.98</v>
      </c>
      <c r="DD37" s="39">
        <f>'1.1 Assumptions'!$J$170</f>
        <v>0.98</v>
      </c>
      <c r="DE37" s="39">
        <f>'1.1 Assumptions'!$J$170</f>
        <v>0.98</v>
      </c>
      <c r="DF37" s="39">
        <f>'1.1 Assumptions'!$J$170</f>
        <v>0.98</v>
      </c>
      <c r="DG37" s="39">
        <f>'1.1 Assumptions'!$J$170</f>
        <v>0.98</v>
      </c>
      <c r="DH37" s="39">
        <f>'1.1 Assumptions'!$J$170</f>
        <v>0.98</v>
      </c>
      <c r="DI37" s="39">
        <f>'1.1 Assumptions'!$J$170</f>
        <v>0.98</v>
      </c>
      <c r="DJ37" s="39">
        <f>'1.1 Assumptions'!$J$170</f>
        <v>0.98</v>
      </c>
      <c r="DK37" s="39">
        <f>'1.1 Assumptions'!$J$170</f>
        <v>0.98</v>
      </c>
      <c r="DL37" s="39">
        <f>'1.1 Assumptions'!$J$170</f>
        <v>0.98</v>
      </c>
      <c r="DM37" s="39">
        <f>'1.1 Assumptions'!$J$170</f>
        <v>0.98</v>
      </c>
      <c r="DN37" s="39">
        <f>'1.1 Assumptions'!$J$170</f>
        <v>0.98</v>
      </c>
      <c r="DO37" s="39">
        <f>'1.1 Assumptions'!$J$170</f>
        <v>0.98</v>
      </c>
      <c r="DP37" s="39">
        <f>'1.1 Assumptions'!$J$170</f>
        <v>0.98</v>
      </c>
      <c r="DQ37" s="39">
        <f>'1.1 Assumptions'!$J$170</f>
        <v>0.98</v>
      </c>
      <c r="DR37" s="39">
        <f>'1.1 Assumptions'!$J$170</f>
        <v>0.98</v>
      </c>
      <c r="DS37" s="39">
        <f>'1.1 Assumptions'!$J$170</f>
        <v>0.98</v>
      </c>
      <c r="DT37" s="39">
        <f>'1.1 Assumptions'!$J$170</f>
        <v>0.98</v>
      </c>
      <c r="DU37" s="39">
        <f>'1.1 Assumptions'!$J$170</f>
        <v>0.98</v>
      </c>
      <c r="DV37" s="39">
        <f>'1.1 Assumptions'!$J$170</f>
        <v>0.98</v>
      </c>
      <c r="DW37" s="39">
        <f>'1.1 Assumptions'!$J$170</f>
        <v>0.98</v>
      </c>
      <c r="DX37" s="39">
        <f>'1.1 Assumptions'!$J$170</f>
        <v>0.98</v>
      </c>
      <c r="DY37" s="39">
        <f>'1.1 Assumptions'!$J$170</f>
        <v>0.98</v>
      </c>
    </row>
    <row r="38" spans="2:129" x14ac:dyDescent="0.35">
      <c r="B38" s="14"/>
      <c r="C38" s="14"/>
      <c r="H38" s="525"/>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row>
    <row r="39" spans="2:129" x14ac:dyDescent="0.35">
      <c r="B39" s="14"/>
      <c r="C39" s="24" t="s">
        <v>620</v>
      </c>
      <c r="H39" s="528" t="s">
        <v>155</v>
      </c>
      <c r="J39" s="110">
        <f>J31+J32</f>
        <v>0</v>
      </c>
      <c r="K39" s="110">
        <f t="shared" ref="K39:BV39" si="20">K31+K32</f>
        <v>0</v>
      </c>
      <c r="L39" s="110">
        <f t="shared" si="20"/>
        <v>0</v>
      </c>
      <c r="M39" s="110">
        <f t="shared" si="20"/>
        <v>0</v>
      </c>
      <c r="N39" s="110">
        <f t="shared" si="20"/>
        <v>0</v>
      </c>
      <c r="O39" s="110">
        <f t="shared" si="20"/>
        <v>0</v>
      </c>
      <c r="P39" s="110">
        <f t="shared" si="20"/>
        <v>0</v>
      </c>
      <c r="Q39" s="110">
        <f t="shared" si="20"/>
        <v>0</v>
      </c>
      <c r="R39" s="110">
        <f t="shared" si="20"/>
        <v>0</v>
      </c>
      <c r="S39" s="110">
        <f t="shared" si="20"/>
        <v>0</v>
      </c>
      <c r="T39" s="110">
        <f t="shared" si="20"/>
        <v>0</v>
      </c>
      <c r="U39" s="110">
        <f t="shared" si="20"/>
        <v>0</v>
      </c>
      <c r="V39" s="110">
        <f t="shared" si="20"/>
        <v>0</v>
      </c>
      <c r="W39" s="110">
        <f t="shared" si="20"/>
        <v>0</v>
      </c>
      <c r="X39" s="110">
        <f t="shared" si="20"/>
        <v>0</v>
      </c>
      <c r="Y39" s="110">
        <f t="shared" si="20"/>
        <v>0</v>
      </c>
      <c r="Z39" s="110">
        <f t="shared" si="20"/>
        <v>0</v>
      </c>
      <c r="AA39" s="110">
        <f t="shared" si="20"/>
        <v>0</v>
      </c>
      <c r="AB39" s="110">
        <f t="shared" si="20"/>
        <v>0</v>
      </c>
      <c r="AC39" s="110">
        <f t="shared" si="20"/>
        <v>0</v>
      </c>
      <c r="AD39" s="110">
        <f t="shared" si="20"/>
        <v>0</v>
      </c>
      <c r="AE39" s="110">
        <f t="shared" si="20"/>
        <v>0</v>
      </c>
      <c r="AF39" s="110">
        <f t="shared" si="20"/>
        <v>0</v>
      </c>
      <c r="AG39" s="110">
        <f t="shared" si="20"/>
        <v>0</v>
      </c>
      <c r="AH39" s="110">
        <f t="shared" si="20"/>
        <v>0</v>
      </c>
      <c r="AI39" s="110">
        <f t="shared" si="20"/>
        <v>0</v>
      </c>
      <c r="AJ39" s="110">
        <f t="shared" si="20"/>
        <v>0</v>
      </c>
      <c r="AK39" s="110">
        <f t="shared" si="20"/>
        <v>0</v>
      </c>
      <c r="AL39" s="110">
        <f t="shared" si="20"/>
        <v>0</v>
      </c>
      <c r="AM39" s="110">
        <f t="shared" si="20"/>
        <v>0</v>
      </c>
      <c r="AN39" s="110">
        <f t="shared" si="20"/>
        <v>0</v>
      </c>
      <c r="AO39" s="110">
        <f t="shared" si="20"/>
        <v>0</v>
      </c>
      <c r="AP39" s="110">
        <f t="shared" si="20"/>
        <v>0</v>
      </c>
      <c r="AQ39" s="110">
        <f t="shared" si="20"/>
        <v>0</v>
      </c>
      <c r="AR39" s="110">
        <f t="shared" si="20"/>
        <v>0</v>
      </c>
      <c r="AS39" s="110">
        <f t="shared" si="20"/>
        <v>0</v>
      </c>
      <c r="AT39" s="110">
        <f t="shared" si="20"/>
        <v>0</v>
      </c>
      <c r="AU39" s="110">
        <f t="shared" si="20"/>
        <v>0</v>
      </c>
      <c r="AV39" s="110">
        <f t="shared" si="20"/>
        <v>0</v>
      </c>
      <c r="AW39" s="110">
        <f t="shared" si="20"/>
        <v>0</v>
      </c>
      <c r="AX39" s="110">
        <f t="shared" si="20"/>
        <v>0</v>
      </c>
      <c r="AY39" s="110">
        <f t="shared" si="20"/>
        <v>0</v>
      </c>
      <c r="AZ39" s="110">
        <f t="shared" si="20"/>
        <v>0</v>
      </c>
      <c r="BA39" s="110">
        <f t="shared" si="20"/>
        <v>0</v>
      </c>
      <c r="BB39" s="110">
        <f t="shared" si="20"/>
        <v>0</v>
      </c>
      <c r="BC39" s="110">
        <f t="shared" si="20"/>
        <v>0</v>
      </c>
      <c r="BD39" s="110">
        <f t="shared" si="20"/>
        <v>0</v>
      </c>
      <c r="BE39" s="110">
        <f t="shared" si="20"/>
        <v>0</v>
      </c>
      <c r="BF39" s="110">
        <f t="shared" si="20"/>
        <v>0</v>
      </c>
      <c r="BG39" s="110">
        <f t="shared" si="20"/>
        <v>0</v>
      </c>
      <c r="BH39" s="110">
        <f t="shared" si="20"/>
        <v>0</v>
      </c>
      <c r="BI39" s="110">
        <f t="shared" si="20"/>
        <v>0</v>
      </c>
      <c r="BJ39" s="110">
        <f t="shared" si="20"/>
        <v>0</v>
      </c>
      <c r="BK39" s="110">
        <f t="shared" si="20"/>
        <v>0</v>
      </c>
      <c r="BL39" s="110">
        <f t="shared" si="20"/>
        <v>0</v>
      </c>
      <c r="BM39" s="110">
        <f t="shared" si="20"/>
        <v>0</v>
      </c>
      <c r="BN39" s="110">
        <f t="shared" si="20"/>
        <v>0</v>
      </c>
      <c r="BO39" s="110">
        <f t="shared" si="20"/>
        <v>0</v>
      </c>
      <c r="BP39" s="110">
        <f t="shared" si="20"/>
        <v>0</v>
      </c>
      <c r="BQ39" s="110">
        <f t="shared" si="20"/>
        <v>0</v>
      </c>
      <c r="BR39" s="110">
        <f t="shared" si="20"/>
        <v>0</v>
      </c>
      <c r="BS39" s="110">
        <f t="shared" si="20"/>
        <v>0</v>
      </c>
      <c r="BT39" s="110">
        <f t="shared" si="20"/>
        <v>0</v>
      </c>
      <c r="BU39" s="110">
        <f t="shared" si="20"/>
        <v>0</v>
      </c>
      <c r="BV39" s="110">
        <f t="shared" si="20"/>
        <v>0</v>
      </c>
      <c r="BW39" s="110">
        <f t="shared" ref="BW39:DY39" si="21">BW31+BW32</f>
        <v>0</v>
      </c>
      <c r="BX39" s="110">
        <f t="shared" si="21"/>
        <v>0</v>
      </c>
      <c r="BY39" s="110">
        <f t="shared" si="21"/>
        <v>0</v>
      </c>
      <c r="BZ39" s="110">
        <f t="shared" si="21"/>
        <v>0</v>
      </c>
      <c r="CA39" s="110">
        <f t="shared" si="21"/>
        <v>0</v>
      </c>
      <c r="CB39" s="110">
        <f t="shared" si="21"/>
        <v>0</v>
      </c>
      <c r="CC39" s="110">
        <f t="shared" si="21"/>
        <v>0</v>
      </c>
      <c r="CD39" s="110">
        <f t="shared" si="21"/>
        <v>0</v>
      </c>
      <c r="CE39" s="110">
        <f t="shared" si="21"/>
        <v>0</v>
      </c>
      <c r="CF39" s="110">
        <f t="shared" si="21"/>
        <v>0</v>
      </c>
      <c r="CG39" s="110">
        <f t="shared" si="21"/>
        <v>0</v>
      </c>
      <c r="CH39" s="110">
        <f t="shared" si="21"/>
        <v>0</v>
      </c>
      <c r="CI39" s="110">
        <f t="shared" si="21"/>
        <v>0</v>
      </c>
      <c r="CJ39" s="110">
        <f t="shared" si="21"/>
        <v>0</v>
      </c>
      <c r="CK39" s="110">
        <f t="shared" si="21"/>
        <v>0</v>
      </c>
      <c r="CL39" s="110">
        <f t="shared" si="21"/>
        <v>0</v>
      </c>
      <c r="CM39" s="110">
        <f t="shared" si="21"/>
        <v>0</v>
      </c>
      <c r="CN39" s="110">
        <f t="shared" si="21"/>
        <v>0</v>
      </c>
      <c r="CO39" s="110">
        <f t="shared" si="21"/>
        <v>0</v>
      </c>
      <c r="CP39" s="110">
        <f t="shared" si="21"/>
        <v>0</v>
      </c>
      <c r="CQ39" s="110">
        <f t="shared" si="21"/>
        <v>0</v>
      </c>
      <c r="CR39" s="110">
        <f t="shared" si="21"/>
        <v>0</v>
      </c>
      <c r="CS39" s="110">
        <f t="shared" si="21"/>
        <v>0</v>
      </c>
      <c r="CT39" s="110">
        <f t="shared" si="21"/>
        <v>0</v>
      </c>
      <c r="CU39" s="110">
        <f t="shared" si="21"/>
        <v>0</v>
      </c>
      <c r="CV39" s="110">
        <f t="shared" si="21"/>
        <v>0</v>
      </c>
      <c r="CW39" s="110">
        <f t="shared" si="21"/>
        <v>0</v>
      </c>
      <c r="CX39" s="110">
        <f t="shared" si="21"/>
        <v>0</v>
      </c>
      <c r="CY39" s="110">
        <f t="shared" si="21"/>
        <v>0</v>
      </c>
      <c r="CZ39" s="110">
        <f t="shared" si="21"/>
        <v>0</v>
      </c>
      <c r="DA39" s="110">
        <f t="shared" si="21"/>
        <v>0</v>
      </c>
      <c r="DB39" s="110">
        <f t="shared" si="21"/>
        <v>0</v>
      </c>
      <c r="DC39" s="110">
        <f t="shared" si="21"/>
        <v>0</v>
      </c>
      <c r="DD39" s="110">
        <f t="shared" si="21"/>
        <v>0</v>
      </c>
      <c r="DE39" s="110">
        <f t="shared" si="21"/>
        <v>0</v>
      </c>
      <c r="DF39" s="110">
        <f t="shared" si="21"/>
        <v>0</v>
      </c>
      <c r="DG39" s="110">
        <f t="shared" si="21"/>
        <v>0</v>
      </c>
      <c r="DH39" s="110">
        <f t="shared" si="21"/>
        <v>0</v>
      </c>
      <c r="DI39" s="110">
        <f t="shared" si="21"/>
        <v>0</v>
      </c>
      <c r="DJ39" s="110">
        <f t="shared" si="21"/>
        <v>0</v>
      </c>
      <c r="DK39" s="110">
        <f t="shared" si="21"/>
        <v>0</v>
      </c>
      <c r="DL39" s="110">
        <f t="shared" si="21"/>
        <v>0</v>
      </c>
      <c r="DM39" s="110">
        <f t="shared" si="21"/>
        <v>0</v>
      </c>
      <c r="DN39" s="110">
        <f t="shared" si="21"/>
        <v>0</v>
      </c>
      <c r="DO39" s="110">
        <f t="shared" si="21"/>
        <v>0</v>
      </c>
      <c r="DP39" s="110">
        <f t="shared" si="21"/>
        <v>0</v>
      </c>
      <c r="DQ39" s="110">
        <f t="shared" si="21"/>
        <v>0</v>
      </c>
      <c r="DR39" s="110">
        <f t="shared" si="21"/>
        <v>0</v>
      </c>
      <c r="DS39" s="110">
        <f t="shared" si="21"/>
        <v>0</v>
      </c>
      <c r="DT39" s="110">
        <f t="shared" si="21"/>
        <v>0</v>
      </c>
      <c r="DU39" s="110">
        <f t="shared" si="21"/>
        <v>0</v>
      </c>
      <c r="DV39" s="110">
        <f t="shared" si="21"/>
        <v>0</v>
      </c>
      <c r="DW39" s="110">
        <f t="shared" si="21"/>
        <v>0</v>
      </c>
      <c r="DX39" s="110">
        <f t="shared" si="21"/>
        <v>0</v>
      </c>
      <c r="DY39" s="110">
        <f t="shared" si="21"/>
        <v>0</v>
      </c>
    </row>
    <row r="40" spans="2:129" x14ac:dyDescent="0.35">
      <c r="C40" s="24"/>
      <c r="H40" s="528"/>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row>
    <row r="41" spans="2:129" x14ac:dyDescent="0.35">
      <c r="B41" s="25" t="s">
        <v>548</v>
      </c>
      <c r="C41" s="25"/>
      <c r="D41" s="25"/>
      <c r="E41" s="25"/>
      <c r="F41" s="25"/>
      <c r="G41" s="25"/>
      <c r="H41" s="31"/>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row>
    <row r="42" spans="2:129" x14ac:dyDescent="0.35">
      <c r="B42" s="14"/>
      <c r="C42" s="2"/>
      <c r="D42" s="2"/>
      <c r="E42" s="2"/>
      <c r="F42" s="2"/>
      <c r="G42" s="2"/>
      <c r="H42" s="114"/>
      <c r="I42" s="2"/>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row>
    <row r="43" spans="2:129" x14ac:dyDescent="0.35">
      <c r="B43" s="14"/>
      <c r="C43" s="24" t="s">
        <v>621</v>
      </c>
      <c r="H43" s="525"/>
      <c r="I43" s="516"/>
    </row>
    <row r="44" spans="2:129" x14ac:dyDescent="0.35">
      <c r="B44" s="14"/>
      <c r="C44" s="60"/>
      <c r="D44" t="s">
        <v>550</v>
      </c>
      <c r="H44" s="525"/>
      <c r="I44" s="516"/>
    </row>
    <row r="45" spans="2:129" x14ac:dyDescent="0.35">
      <c r="B45" s="14"/>
      <c r="C45" s="60"/>
      <c r="E45" s="37" t="str">
        <f>'1.1 Assumptions'!$J$27</f>
        <v>Bitmain Antminer S19 Pro</v>
      </c>
      <c r="F45" s="37"/>
      <c r="G45" s="37"/>
      <c r="H45" s="525" t="s">
        <v>462</v>
      </c>
      <c r="I45" s="516"/>
      <c r="J45" s="177">
        <f>'2.1 Miner Sourcing'!$J$8</f>
        <v>2556.75</v>
      </c>
      <c r="K45" s="177">
        <f>'2.1 Miner Sourcing'!$J$8</f>
        <v>2556.75</v>
      </c>
      <c r="L45" s="177">
        <f>'2.1 Miner Sourcing'!$J$8</f>
        <v>2556.75</v>
      </c>
      <c r="M45" s="177">
        <f>'2.1 Miner Sourcing'!$J$8</f>
        <v>2556.75</v>
      </c>
      <c r="N45" s="177">
        <f>'2.1 Miner Sourcing'!$J$8</f>
        <v>2556.75</v>
      </c>
      <c r="O45" s="177">
        <f>'2.1 Miner Sourcing'!$J$8</f>
        <v>2556.75</v>
      </c>
      <c r="P45" s="177">
        <f>'2.1 Miner Sourcing'!$J$8</f>
        <v>2556.75</v>
      </c>
      <c r="Q45" s="177">
        <f>'2.1 Miner Sourcing'!$J$8</f>
        <v>2556.75</v>
      </c>
      <c r="R45" s="177">
        <f>'2.1 Miner Sourcing'!$J$8</f>
        <v>2556.75</v>
      </c>
      <c r="S45" s="177">
        <f>'2.1 Miner Sourcing'!$J$8</f>
        <v>2556.75</v>
      </c>
      <c r="T45" s="177">
        <f>'2.1 Miner Sourcing'!$J$8</f>
        <v>2556.75</v>
      </c>
      <c r="U45" s="177">
        <f>'2.1 Miner Sourcing'!$J$8</f>
        <v>2556.75</v>
      </c>
      <c r="V45" s="177">
        <f>'2.1 Miner Sourcing'!$J$8</f>
        <v>2556.75</v>
      </c>
      <c r="W45" s="177">
        <f>'2.1 Miner Sourcing'!$J$8</f>
        <v>2556.75</v>
      </c>
      <c r="X45" s="177">
        <f>'2.1 Miner Sourcing'!$J$8</f>
        <v>2556.75</v>
      </c>
      <c r="Y45" s="177">
        <f>'2.1 Miner Sourcing'!$J$8</f>
        <v>2556.75</v>
      </c>
      <c r="Z45" s="177">
        <f>'2.1 Miner Sourcing'!$J$8</f>
        <v>2556.75</v>
      </c>
      <c r="AA45" s="177">
        <f>'2.1 Miner Sourcing'!$J$8</f>
        <v>2556.75</v>
      </c>
      <c r="AB45" s="177">
        <f>'2.1 Miner Sourcing'!$J$8</f>
        <v>2556.75</v>
      </c>
      <c r="AC45" s="177">
        <f>'2.1 Miner Sourcing'!$J$8</f>
        <v>2556.75</v>
      </c>
      <c r="AD45" s="177">
        <f>'2.1 Miner Sourcing'!$J$8</f>
        <v>2556.75</v>
      </c>
      <c r="AE45" s="177">
        <f>'2.1 Miner Sourcing'!$J$8</f>
        <v>2556.75</v>
      </c>
      <c r="AF45" s="177">
        <f>'2.1 Miner Sourcing'!$J$8</f>
        <v>2556.75</v>
      </c>
      <c r="AG45" s="177">
        <f>'2.1 Miner Sourcing'!$J$8</f>
        <v>2556.75</v>
      </c>
      <c r="AH45" s="177">
        <f>'2.1 Miner Sourcing'!$J$8</f>
        <v>2556.75</v>
      </c>
      <c r="AI45" s="177">
        <f>'2.1 Miner Sourcing'!$J$8</f>
        <v>2556.75</v>
      </c>
      <c r="AJ45" s="177">
        <f>'2.1 Miner Sourcing'!$J$8</f>
        <v>2556.75</v>
      </c>
      <c r="AK45" s="177">
        <f>'2.1 Miner Sourcing'!$J$8</f>
        <v>2556.75</v>
      </c>
      <c r="AL45" s="177">
        <f>'2.1 Miner Sourcing'!$J$8</f>
        <v>2556.75</v>
      </c>
      <c r="AM45" s="177">
        <f>'2.1 Miner Sourcing'!$J$8</f>
        <v>2556.75</v>
      </c>
      <c r="AN45" s="177">
        <f>'2.1 Miner Sourcing'!$J$8</f>
        <v>2556.75</v>
      </c>
      <c r="AO45" s="177">
        <f>'2.1 Miner Sourcing'!$J$8</f>
        <v>2556.75</v>
      </c>
      <c r="AP45" s="177">
        <f>'2.1 Miner Sourcing'!$J$8</f>
        <v>2556.75</v>
      </c>
      <c r="AQ45" s="177">
        <f>'2.1 Miner Sourcing'!$J$8</f>
        <v>2556.75</v>
      </c>
      <c r="AR45" s="177">
        <f>'2.1 Miner Sourcing'!$J$8</f>
        <v>2556.75</v>
      </c>
      <c r="AS45" s="177">
        <f>'2.1 Miner Sourcing'!$J$8</f>
        <v>2556.75</v>
      </c>
      <c r="AT45" s="177">
        <f>'2.1 Miner Sourcing'!$J$8</f>
        <v>2556.75</v>
      </c>
      <c r="AU45" s="177">
        <f>'2.1 Miner Sourcing'!$J$8</f>
        <v>2556.75</v>
      </c>
      <c r="AV45" s="177">
        <f>'2.1 Miner Sourcing'!$J$8</f>
        <v>2556.75</v>
      </c>
      <c r="AW45" s="177">
        <f>'2.1 Miner Sourcing'!$J$8</f>
        <v>2556.75</v>
      </c>
      <c r="AX45" s="177">
        <f>'2.1 Miner Sourcing'!$J$8</f>
        <v>2556.75</v>
      </c>
      <c r="AY45" s="177">
        <f>'2.1 Miner Sourcing'!$J$8</f>
        <v>2556.75</v>
      </c>
      <c r="AZ45" s="177">
        <f>'2.1 Miner Sourcing'!$J$8</f>
        <v>2556.75</v>
      </c>
      <c r="BA45" s="177">
        <f>'2.1 Miner Sourcing'!$J$8</f>
        <v>2556.75</v>
      </c>
      <c r="BB45" s="177">
        <f>'2.1 Miner Sourcing'!$J$8</f>
        <v>2556.75</v>
      </c>
      <c r="BC45" s="177">
        <f>'2.1 Miner Sourcing'!$J$8</f>
        <v>2556.75</v>
      </c>
      <c r="BD45" s="177">
        <f>'2.1 Miner Sourcing'!$J$8</f>
        <v>2556.75</v>
      </c>
      <c r="BE45" s="177">
        <f>'2.1 Miner Sourcing'!$J$8</f>
        <v>2556.75</v>
      </c>
      <c r="BF45" s="177">
        <f>'2.1 Miner Sourcing'!$J$8</f>
        <v>2556.75</v>
      </c>
      <c r="BG45" s="177">
        <f>'2.1 Miner Sourcing'!$J$8</f>
        <v>2556.75</v>
      </c>
      <c r="BH45" s="177">
        <f>'2.1 Miner Sourcing'!$J$8</f>
        <v>2556.75</v>
      </c>
      <c r="BI45" s="177">
        <f>'2.1 Miner Sourcing'!$J$8</f>
        <v>2556.75</v>
      </c>
      <c r="BJ45" s="177">
        <f>'2.1 Miner Sourcing'!$J$8</f>
        <v>2556.75</v>
      </c>
      <c r="BK45" s="177">
        <f>'2.1 Miner Sourcing'!$J$8</f>
        <v>2556.75</v>
      </c>
      <c r="BL45" s="177">
        <f>'2.1 Miner Sourcing'!$J$8</f>
        <v>2556.75</v>
      </c>
      <c r="BM45" s="177">
        <f>'2.1 Miner Sourcing'!$J$8</f>
        <v>2556.75</v>
      </c>
      <c r="BN45" s="177">
        <f>'2.1 Miner Sourcing'!$J$8</f>
        <v>2556.75</v>
      </c>
      <c r="BO45" s="177">
        <f>'2.1 Miner Sourcing'!$J$8</f>
        <v>2556.75</v>
      </c>
      <c r="BP45" s="177">
        <f>'2.1 Miner Sourcing'!$J$8</f>
        <v>2556.75</v>
      </c>
      <c r="BQ45" s="177">
        <f>'2.1 Miner Sourcing'!$J$8</f>
        <v>2556.75</v>
      </c>
      <c r="BR45" s="177">
        <f>'2.1 Miner Sourcing'!$J$8</f>
        <v>2556.75</v>
      </c>
      <c r="BS45" s="177">
        <f>'2.1 Miner Sourcing'!$J$8</f>
        <v>2556.75</v>
      </c>
      <c r="BT45" s="177">
        <f>'2.1 Miner Sourcing'!$J$8</f>
        <v>2556.75</v>
      </c>
      <c r="BU45" s="177">
        <f>'2.1 Miner Sourcing'!$J$8</f>
        <v>2556.75</v>
      </c>
      <c r="BV45" s="177">
        <f>'2.1 Miner Sourcing'!$J$8</f>
        <v>2556.75</v>
      </c>
      <c r="BW45" s="177">
        <f>'2.1 Miner Sourcing'!$J$8</f>
        <v>2556.75</v>
      </c>
      <c r="BX45" s="177">
        <f>'2.1 Miner Sourcing'!$J$8</f>
        <v>2556.75</v>
      </c>
      <c r="BY45" s="177">
        <f>'2.1 Miner Sourcing'!$J$8</f>
        <v>2556.75</v>
      </c>
      <c r="BZ45" s="177">
        <f>'2.1 Miner Sourcing'!$J$8</f>
        <v>2556.75</v>
      </c>
      <c r="CA45" s="177">
        <f>'2.1 Miner Sourcing'!$J$8</f>
        <v>2556.75</v>
      </c>
      <c r="CB45" s="177">
        <f>'2.1 Miner Sourcing'!$J$8</f>
        <v>2556.75</v>
      </c>
      <c r="CC45" s="177">
        <f>'2.1 Miner Sourcing'!$J$8</f>
        <v>2556.75</v>
      </c>
      <c r="CD45" s="177">
        <f>'2.1 Miner Sourcing'!$J$8</f>
        <v>2556.75</v>
      </c>
      <c r="CE45" s="177">
        <f>'2.1 Miner Sourcing'!$J$8</f>
        <v>2556.75</v>
      </c>
      <c r="CF45" s="177">
        <f>'2.1 Miner Sourcing'!$J$8</f>
        <v>2556.75</v>
      </c>
      <c r="CG45" s="177">
        <f>'2.1 Miner Sourcing'!$J$8</f>
        <v>2556.75</v>
      </c>
      <c r="CH45" s="177">
        <f>'2.1 Miner Sourcing'!$J$8</f>
        <v>2556.75</v>
      </c>
      <c r="CI45" s="177">
        <f>'2.1 Miner Sourcing'!$J$8</f>
        <v>2556.75</v>
      </c>
      <c r="CJ45" s="177">
        <f>'2.1 Miner Sourcing'!$J$8</f>
        <v>2556.75</v>
      </c>
      <c r="CK45" s="177">
        <f>'2.1 Miner Sourcing'!$J$8</f>
        <v>2556.75</v>
      </c>
      <c r="CL45" s="177">
        <f>'2.1 Miner Sourcing'!$J$8</f>
        <v>2556.75</v>
      </c>
      <c r="CM45" s="177">
        <f>'2.1 Miner Sourcing'!$J$8</f>
        <v>2556.75</v>
      </c>
      <c r="CN45" s="177">
        <f>'2.1 Miner Sourcing'!$J$8</f>
        <v>2556.75</v>
      </c>
      <c r="CO45" s="177">
        <f>'2.1 Miner Sourcing'!$J$8</f>
        <v>2556.75</v>
      </c>
      <c r="CP45" s="177">
        <f>'2.1 Miner Sourcing'!$J$8</f>
        <v>2556.75</v>
      </c>
      <c r="CQ45" s="177">
        <f>'2.1 Miner Sourcing'!$J$8</f>
        <v>2556.75</v>
      </c>
      <c r="CR45" s="177">
        <f>'2.1 Miner Sourcing'!$J$8</f>
        <v>2556.75</v>
      </c>
      <c r="CS45" s="177">
        <f>'2.1 Miner Sourcing'!$J$8</f>
        <v>2556.75</v>
      </c>
      <c r="CT45" s="177">
        <f>'2.1 Miner Sourcing'!$J$8</f>
        <v>2556.75</v>
      </c>
      <c r="CU45" s="177">
        <f>'2.1 Miner Sourcing'!$J$8</f>
        <v>2556.75</v>
      </c>
      <c r="CV45" s="177">
        <f>'2.1 Miner Sourcing'!$J$8</f>
        <v>2556.75</v>
      </c>
      <c r="CW45" s="177">
        <f>'2.1 Miner Sourcing'!$J$8</f>
        <v>2556.75</v>
      </c>
      <c r="CX45" s="177">
        <f>'2.1 Miner Sourcing'!$J$8</f>
        <v>2556.75</v>
      </c>
      <c r="CY45" s="177">
        <f>'2.1 Miner Sourcing'!$J$8</f>
        <v>2556.75</v>
      </c>
      <c r="CZ45" s="177">
        <f>'2.1 Miner Sourcing'!$J$8</f>
        <v>2556.75</v>
      </c>
      <c r="DA45" s="177">
        <f>'2.1 Miner Sourcing'!$J$8</f>
        <v>2556.75</v>
      </c>
      <c r="DB45" s="177">
        <f>'2.1 Miner Sourcing'!$J$8</f>
        <v>2556.75</v>
      </c>
      <c r="DC45" s="177">
        <f>'2.1 Miner Sourcing'!$J$8</f>
        <v>2556.75</v>
      </c>
      <c r="DD45" s="177">
        <f>'2.1 Miner Sourcing'!$J$8</f>
        <v>2556.75</v>
      </c>
      <c r="DE45" s="177">
        <f>'2.1 Miner Sourcing'!$J$8</f>
        <v>2556.75</v>
      </c>
      <c r="DF45" s="177">
        <f>'2.1 Miner Sourcing'!$J$8</f>
        <v>2556.75</v>
      </c>
      <c r="DG45" s="177">
        <f>'2.1 Miner Sourcing'!$J$8</f>
        <v>2556.75</v>
      </c>
      <c r="DH45" s="177">
        <f>'2.1 Miner Sourcing'!$J$8</f>
        <v>2556.75</v>
      </c>
      <c r="DI45" s="177">
        <f>'2.1 Miner Sourcing'!$J$8</f>
        <v>2556.75</v>
      </c>
      <c r="DJ45" s="177">
        <f>'2.1 Miner Sourcing'!$J$8</f>
        <v>2556.75</v>
      </c>
      <c r="DK45" s="177">
        <f>'2.1 Miner Sourcing'!$J$8</f>
        <v>2556.75</v>
      </c>
      <c r="DL45" s="177">
        <f>'2.1 Miner Sourcing'!$J$8</f>
        <v>2556.75</v>
      </c>
      <c r="DM45" s="177">
        <f>'2.1 Miner Sourcing'!$J$8</f>
        <v>2556.75</v>
      </c>
      <c r="DN45" s="177">
        <f>'2.1 Miner Sourcing'!$J$8</f>
        <v>2556.75</v>
      </c>
      <c r="DO45" s="177">
        <f>'2.1 Miner Sourcing'!$J$8</f>
        <v>2556.75</v>
      </c>
      <c r="DP45" s="177">
        <f>'2.1 Miner Sourcing'!$J$8</f>
        <v>2556.75</v>
      </c>
      <c r="DQ45" s="177">
        <f>'2.1 Miner Sourcing'!$J$8</f>
        <v>2556.75</v>
      </c>
      <c r="DR45" s="177">
        <f>'2.1 Miner Sourcing'!$J$8</f>
        <v>2556.75</v>
      </c>
      <c r="DS45" s="177">
        <f>'2.1 Miner Sourcing'!$J$8</f>
        <v>2556.75</v>
      </c>
      <c r="DT45" s="177">
        <f>'2.1 Miner Sourcing'!$J$8</f>
        <v>2556.75</v>
      </c>
      <c r="DU45" s="177">
        <f>'2.1 Miner Sourcing'!$J$8</f>
        <v>2556.75</v>
      </c>
      <c r="DV45" s="177">
        <f>'2.1 Miner Sourcing'!$J$8</f>
        <v>2556.75</v>
      </c>
      <c r="DW45" s="177">
        <f>'2.1 Miner Sourcing'!$J$8</f>
        <v>2556.75</v>
      </c>
      <c r="DX45" s="177">
        <f>'2.1 Miner Sourcing'!$J$8</f>
        <v>2556.75</v>
      </c>
      <c r="DY45" s="177">
        <f>'2.1 Miner Sourcing'!$J$8</f>
        <v>2556.75</v>
      </c>
    </row>
    <row r="46" spans="2:129" x14ac:dyDescent="0.35">
      <c r="B46" s="14"/>
      <c r="C46" s="60"/>
      <c r="E46" s="37" t="str">
        <f>'1.1 Assumptions'!$J$28</f>
        <v>MicroBT Whatsminer M30s</v>
      </c>
      <c r="F46" s="37"/>
      <c r="G46" s="37"/>
      <c r="H46" s="525" t="s">
        <v>462</v>
      </c>
      <c r="I46" s="516"/>
      <c r="J46" s="177">
        <f>'2.1 Miner Sourcing'!$J$9</f>
        <v>2387.2739999999999</v>
      </c>
      <c r="K46" s="177">
        <f>'2.1 Miner Sourcing'!$J$9</f>
        <v>2387.2739999999999</v>
      </c>
      <c r="L46" s="177">
        <f>'2.1 Miner Sourcing'!$J$9</f>
        <v>2387.2739999999999</v>
      </c>
      <c r="M46" s="177">
        <f>'2.1 Miner Sourcing'!$J$9</f>
        <v>2387.2739999999999</v>
      </c>
      <c r="N46" s="177">
        <f>'2.1 Miner Sourcing'!$J$9</f>
        <v>2387.2739999999999</v>
      </c>
      <c r="O46" s="177">
        <f>'2.1 Miner Sourcing'!$J$9</f>
        <v>2387.2739999999999</v>
      </c>
      <c r="P46" s="177">
        <f>'2.1 Miner Sourcing'!$J$9</f>
        <v>2387.2739999999999</v>
      </c>
      <c r="Q46" s="177">
        <f>'2.1 Miner Sourcing'!$J$9</f>
        <v>2387.2739999999999</v>
      </c>
      <c r="R46" s="177">
        <f>'2.1 Miner Sourcing'!$J$9</f>
        <v>2387.2739999999999</v>
      </c>
      <c r="S46" s="177">
        <f>'2.1 Miner Sourcing'!$J$9</f>
        <v>2387.2739999999999</v>
      </c>
      <c r="T46" s="177">
        <f>'2.1 Miner Sourcing'!$J$9</f>
        <v>2387.2739999999999</v>
      </c>
      <c r="U46" s="177">
        <f>'2.1 Miner Sourcing'!$J$9</f>
        <v>2387.2739999999999</v>
      </c>
      <c r="V46" s="177">
        <f>'2.1 Miner Sourcing'!$J$9</f>
        <v>2387.2739999999999</v>
      </c>
      <c r="W46" s="177">
        <f>'2.1 Miner Sourcing'!$J$9</f>
        <v>2387.2739999999999</v>
      </c>
      <c r="X46" s="177">
        <f>'2.1 Miner Sourcing'!$J$9</f>
        <v>2387.2739999999999</v>
      </c>
      <c r="Y46" s="177">
        <f>'2.1 Miner Sourcing'!$J$9</f>
        <v>2387.2739999999999</v>
      </c>
      <c r="Z46" s="177">
        <f>'2.1 Miner Sourcing'!$J$9</f>
        <v>2387.2739999999999</v>
      </c>
      <c r="AA46" s="177">
        <f>'2.1 Miner Sourcing'!$J$9</f>
        <v>2387.2739999999999</v>
      </c>
      <c r="AB46" s="177">
        <f>'2.1 Miner Sourcing'!$J$9</f>
        <v>2387.2739999999999</v>
      </c>
      <c r="AC46" s="177">
        <f>'2.1 Miner Sourcing'!$J$9</f>
        <v>2387.2739999999999</v>
      </c>
      <c r="AD46" s="177">
        <f>'2.1 Miner Sourcing'!$J$9</f>
        <v>2387.2739999999999</v>
      </c>
      <c r="AE46" s="177">
        <f>'2.1 Miner Sourcing'!$J$9</f>
        <v>2387.2739999999999</v>
      </c>
      <c r="AF46" s="177">
        <f>'2.1 Miner Sourcing'!$J$9</f>
        <v>2387.2739999999999</v>
      </c>
      <c r="AG46" s="177">
        <f>'2.1 Miner Sourcing'!$J$9</f>
        <v>2387.2739999999999</v>
      </c>
      <c r="AH46" s="177">
        <f>'2.1 Miner Sourcing'!$J$9</f>
        <v>2387.2739999999999</v>
      </c>
      <c r="AI46" s="177">
        <f>'2.1 Miner Sourcing'!$J$9</f>
        <v>2387.2739999999999</v>
      </c>
      <c r="AJ46" s="177">
        <f>'2.1 Miner Sourcing'!$J$9</f>
        <v>2387.2739999999999</v>
      </c>
      <c r="AK46" s="177">
        <f>'2.1 Miner Sourcing'!$J$9</f>
        <v>2387.2739999999999</v>
      </c>
      <c r="AL46" s="177">
        <f>'2.1 Miner Sourcing'!$J$9</f>
        <v>2387.2739999999999</v>
      </c>
      <c r="AM46" s="177">
        <f>'2.1 Miner Sourcing'!$J$9</f>
        <v>2387.2739999999999</v>
      </c>
      <c r="AN46" s="177">
        <f>'2.1 Miner Sourcing'!$J$9</f>
        <v>2387.2739999999999</v>
      </c>
      <c r="AO46" s="177">
        <f>'2.1 Miner Sourcing'!$J$9</f>
        <v>2387.2739999999999</v>
      </c>
      <c r="AP46" s="177">
        <f>'2.1 Miner Sourcing'!$J$9</f>
        <v>2387.2739999999999</v>
      </c>
      <c r="AQ46" s="177">
        <f>'2.1 Miner Sourcing'!$J$9</f>
        <v>2387.2739999999999</v>
      </c>
      <c r="AR46" s="177">
        <f>'2.1 Miner Sourcing'!$J$9</f>
        <v>2387.2739999999999</v>
      </c>
      <c r="AS46" s="177">
        <f>'2.1 Miner Sourcing'!$J$9</f>
        <v>2387.2739999999999</v>
      </c>
      <c r="AT46" s="177">
        <f>'2.1 Miner Sourcing'!$J$9</f>
        <v>2387.2739999999999</v>
      </c>
      <c r="AU46" s="177">
        <f>'2.1 Miner Sourcing'!$J$9</f>
        <v>2387.2739999999999</v>
      </c>
      <c r="AV46" s="177">
        <f>'2.1 Miner Sourcing'!$J$9</f>
        <v>2387.2739999999999</v>
      </c>
      <c r="AW46" s="177">
        <f>'2.1 Miner Sourcing'!$J$9</f>
        <v>2387.2739999999999</v>
      </c>
      <c r="AX46" s="177">
        <f>'2.1 Miner Sourcing'!$J$9</f>
        <v>2387.2739999999999</v>
      </c>
      <c r="AY46" s="177">
        <f>'2.1 Miner Sourcing'!$J$9</f>
        <v>2387.2739999999999</v>
      </c>
      <c r="AZ46" s="177">
        <f>'2.1 Miner Sourcing'!$J$9</f>
        <v>2387.2739999999999</v>
      </c>
      <c r="BA46" s="177">
        <f>'2.1 Miner Sourcing'!$J$9</f>
        <v>2387.2739999999999</v>
      </c>
      <c r="BB46" s="177">
        <f>'2.1 Miner Sourcing'!$J$9</f>
        <v>2387.2739999999999</v>
      </c>
      <c r="BC46" s="177">
        <f>'2.1 Miner Sourcing'!$J$9</f>
        <v>2387.2739999999999</v>
      </c>
      <c r="BD46" s="177">
        <f>'2.1 Miner Sourcing'!$J$9</f>
        <v>2387.2739999999999</v>
      </c>
      <c r="BE46" s="177">
        <f>'2.1 Miner Sourcing'!$J$9</f>
        <v>2387.2739999999999</v>
      </c>
      <c r="BF46" s="177">
        <f>'2.1 Miner Sourcing'!$J$9</f>
        <v>2387.2739999999999</v>
      </c>
      <c r="BG46" s="177">
        <f>'2.1 Miner Sourcing'!$J$9</f>
        <v>2387.2739999999999</v>
      </c>
      <c r="BH46" s="177">
        <f>'2.1 Miner Sourcing'!$J$9</f>
        <v>2387.2739999999999</v>
      </c>
      <c r="BI46" s="177">
        <f>'2.1 Miner Sourcing'!$J$9</f>
        <v>2387.2739999999999</v>
      </c>
      <c r="BJ46" s="177">
        <f>'2.1 Miner Sourcing'!$J$9</f>
        <v>2387.2739999999999</v>
      </c>
      <c r="BK46" s="177">
        <f>'2.1 Miner Sourcing'!$J$9</f>
        <v>2387.2739999999999</v>
      </c>
      <c r="BL46" s="177">
        <f>'2.1 Miner Sourcing'!$J$9</f>
        <v>2387.2739999999999</v>
      </c>
      <c r="BM46" s="177">
        <f>'2.1 Miner Sourcing'!$J$9</f>
        <v>2387.2739999999999</v>
      </c>
      <c r="BN46" s="177">
        <f>'2.1 Miner Sourcing'!$J$9</f>
        <v>2387.2739999999999</v>
      </c>
      <c r="BO46" s="177">
        <f>'2.1 Miner Sourcing'!$J$9</f>
        <v>2387.2739999999999</v>
      </c>
      <c r="BP46" s="177">
        <f>'2.1 Miner Sourcing'!$J$9</f>
        <v>2387.2739999999999</v>
      </c>
      <c r="BQ46" s="177">
        <f>'2.1 Miner Sourcing'!$J$9</f>
        <v>2387.2739999999999</v>
      </c>
      <c r="BR46" s="177">
        <f>'2.1 Miner Sourcing'!$J$9</f>
        <v>2387.2739999999999</v>
      </c>
      <c r="BS46" s="177">
        <f>'2.1 Miner Sourcing'!$J$9</f>
        <v>2387.2739999999999</v>
      </c>
      <c r="BT46" s="177">
        <f>'2.1 Miner Sourcing'!$J$9</f>
        <v>2387.2739999999999</v>
      </c>
      <c r="BU46" s="177">
        <f>'2.1 Miner Sourcing'!$J$9</f>
        <v>2387.2739999999999</v>
      </c>
      <c r="BV46" s="177">
        <f>'2.1 Miner Sourcing'!$J$9</f>
        <v>2387.2739999999999</v>
      </c>
      <c r="BW46" s="177">
        <f>'2.1 Miner Sourcing'!$J$9</f>
        <v>2387.2739999999999</v>
      </c>
      <c r="BX46" s="177">
        <f>'2.1 Miner Sourcing'!$J$9</f>
        <v>2387.2739999999999</v>
      </c>
      <c r="BY46" s="177">
        <f>'2.1 Miner Sourcing'!$J$9</f>
        <v>2387.2739999999999</v>
      </c>
      <c r="BZ46" s="177">
        <f>'2.1 Miner Sourcing'!$J$9</f>
        <v>2387.2739999999999</v>
      </c>
      <c r="CA46" s="177">
        <f>'2.1 Miner Sourcing'!$J$9</f>
        <v>2387.2739999999999</v>
      </c>
      <c r="CB46" s="177">
        <f>'2.1 Miner Sourcing'!$J$9</f>
        <v>2387.2739999999999</v>
      </c>
      <c r="CC46" s="177">
        <f>'2.1 Miner Sourcing'!$J$9</f>
        <v>2387.2739999999999</v>
      </c>
      <c r="CD46" s="177">
        <f>'2.1 Miner Sourcing'!$J$9</f>
        <v>2387.2739999999999</v>
      </c>
      <c r="CE46" s="177">
        <f>'2.1 Miner Sourcing'!$J$9</f>
        <v>2387.2739999999999</v>
      </c>
      <c r="CF46" s="177">
        <f>'2.1 Miner Sourcing'!$J$9</f>
        <v>2387.2739999999999</v>
      </c>
      <c r="CG46" s="177">
        <f>'2.1 Miner Sourcing'!$J$9</f>
        <v>2387.2739999999999</v>
      </c>
      <c r="CH46" s="177">
        <f>'2.1 Miner Sourcing'!$J$9</f>
        <v>2387.2739999999999</v>
      </c>
      <c r="CI46" s="177">
        <f>'2.1 Miner Sourcing'!$J$9</f>
        <v>2387.2739999999999</v>
      </c>
      <c r="CJ46" s="177">
        <f>'2.1 Miner Sourcing'!$J$9</f>
        <v>2387.2739999999999</v>
      </c>
      <c r="CK46" s="177">
        <f>'2.1 Miner Sourcing'!$J$9</f>
        <v>2387.2739999999999</v>
      </c>
      <c r="CL46" s="177">
        <f>'2.1 Miner Sourcing'!$J$9</f>
        <v>2387.2739999999999</v>
      </c>
      <c r="CM46" s="177">
        <f>'2.1 Miner Sourcing'!$J$9</f>
        <v>2387.2739999999999</v>
      </c>
      <c r="CN46" s="177">
        <f>'2.1 Miner Sourcing'!$J$9</f>
        <v>2387.2739999999999</v>
      </c>
      <c r="CO46" s="177">
        <f>'2.1 Miner Sourcing'!$J$9</f>
        <v>2387.2739999999999</v>
      </c>
      <c r="CP46" s="177">
        <f>'2.1 Miner Sourcing'!$J$9</f>
        <v>2387.2739999999999</v>
      </c>
      <c r="CQ46" s="177">
        <f>'2.1 Miner Sourcing'!$J$9</f>
        <v>2387.2739999999999</v>
      </c>
      <c r="CR46" s="177">
        <f>'2.1 Miner Sourcing'!$J$9</f>
        <v>2387.2739999999999</v>
      </c>
      <c r="CS46" s="177">
        <f>'2.1 Miner Sourcing'!$J$9</f>
        <v>2387.2739999999999</v>
      </c>
      <c r="CT46" s="177">
        <f>'2.1 Miner Sourcing'!$J$9</f>
        <v>2387.2739999999999</v>
      </c>
      <c r="CU46" s="177">
        <f>'2.1 Miner Sourcing'!$J$9</f>
        <v>2387.2739999999999</v>
      </c>
      <c r="CV46" s="177">
        <f>'2.1 Miner Sourcing'!$J$9</f>
        <v>2387.2739999999999</v>
      </c>
      <c r="CW46" s="177">
        <f>'2.1 Miner Sourcing'!$J$9</f>
        <v>2387.2739999999999</v>
      </c>
      <c r="CX46" s="177">
        <f>'2.1 Miner Sourcing'!$J$9</f>
        <v>2387.2739999999999</v>
      </c>
      <c r="CY46" s="177">
        <f>'2.1 Miner Sourcing'!$J$9</f>
        <v>2387.2739999999999</v>
      </c>
      <c r="CZ46" s="177">
        <f>'2.1 Miner Sourcing'!$J$9</f>
        <v>2387.2739999999999</v>
      </c>
      <c r="DA46" s="177">
        <f>'2.1 Miner Sourcing'!$J$9</f>
        <v>2387.2739999999999</v>
      </c>
      <c r="DB46" s="177">
        <f>'2.1 Miner Sourcing'!$J$9</f>
        <v>2387.2739999999999</v>
      </c>
      <c r="DC46" s="177">
        <f>'2.1 Miner Sourcing'!$J$9</f>
        <v>2387.2739999999999</v>
      </c>
      <c r="DD46" s="177">
        <f>'2.1 Miner Sourcing'!$J$9</f>
        <v>2387.2739999999999</v>
      </c>
      <c r="DE46" s="177">
        <f>'2.1 Miner Sourcing'!$J$9</f>
        <v>2387.2739999999999</v>
      </c>
      <c r="DF46" s="177">
        <f>'2.1 Miner Sourcing'!$J$9</f>
        <v>2387.2739999999999</v>
      </c>
      <c r="DG46" s="177">
        <f>'2.1 Miner Sourcing'!$J$9</f>
        <v>2387.2739999999999</v>
      </c>
      <c r="DH46" s="177">
        <f>'2.1 Miner Sourcing'!$J$9</f>
        <v>2387.2739999999999</v>
      </c>
      <c r="DI46" s="177">
        <f>'2.1 Miner Sourcing'!$J$9</f>
        <v>2387.2739999999999</v>
      </c>
      <c r="DJ46" s="177">
        <f>'2.1 Miner Sourcing'!$J$9</f>
        <v>2387.2739999999999</v>
      </c>
      <c r="DK46" s="177">
        <f>'2.1 Miner Sourcing'!$J$9</f>
        <v>2387.2739999999999</v>
      </c>
      <c r="DL46" s="177">
        <f>'2.1 Miner Sourcing'!$J$9</f>
        <v>2387.2739999999999</v>
      </c>
      <c r="DM46" s="177">
        <f>'2.1 Miner Sourcing'!$J$9</f>
        <v>2387.2739999999999</v>
      </c>
      <c r="DN46" s="177">
        <f>'2.1 Miner Sourcing'!$J$9</f>
        <v>2387.2739999999999</v>
      </c>
      <c r="DO46" s="177">
        <f>'2.1 Miner Sourcing'!$J$9</f>
        <v>2387.2739999999999</v>
      </c>
      <c r="DP46" s="177">
        <f>'2.1 Miner Sourcing'!$J$9</f>
        <v>2387.2739999999999</v>
      </c>
      <c r="DQ46" s="177">
        <f>'2.1 Miner Sourcing'!$J$9</f>
        <v>2387.2739999999999</v>
      </c>
      <c r="DR46" s="177">
        <f>'2.1 Miner Sourcing'!$J$9</f>
        <v>2387.2739999999999</v>
      </c>
      <c r="DS46" s="177">
        <f>'2.1 Miner Sourcing'!$J$9</f>
        <v>2387.2739999999999</v>
      </c>
      <c r="DT46" s="177">
        <f>'2.1 Miner Sourcing'!$J$9</f>
        <v>2387.2739999999999</v>
      </c>
      <c r="DU46" s="177">
        <f>'2.1 Miner Sourcing'!$J$9</f>
        <v>2387.2739999999999</v>
      </c>
      <c r="DV46" s="177">
        <f>'2.1 Miner Sourcing'!$J$9</f>
        <v>2387.2739999999999</v>
      </c>
      <c r="DW46" s="177">
        <f>'2.1 Miner Sourcing'!$J$9</f>
        <v>2387.2739999999999</v>
      </c>
      <c r="DX46" s="177">
        <f>'2.1 Miner Sourcing'!$J$9</f>
        <v>2387.2739999999999</v>
      </c>
      <c r="DY46" s="177">
        <f>'2.1 Miner Sourcing'!$J$9</f>
        <v>2387.2739999999999</v>
      </c>
    </row>
    <row r="47" spans="2:129" x14ac:dyDescent="0.35">
      <c r="B47" s="14"/>
      <c r="C47" s="60"/>
      <c r="H47" s="525"/>
      <c r="I47" s="516"/>
    </row>
    <row r="48" spans="2:129" x14ac:dyDescent="0.35">
      <c r="B48" s="14"/>
      <c r="C48" s="60"/>
      <c r="D48" s="516" t="s">
        <v>854</v>
      </c>
      <c r="E48" s="516"/>
      <c r="F48" s="516"/>
      <c r="G48" s="516"/>
      <c r="H48" s="525"/>
      <c r="I48" s="516"/>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row>
    <row r="49" spans="1:129" x14ac:dyDescent="0.35">
      <c r="B49" s="14"/>
      <c r="C49" s="60"/>
      <c r="E49" s="37" t="str">
        <f>'1.1 Assumptions'!$J$27</f>
        <v>Bitmain Antminer S19 Pro</v>
      </c>
      <c r="F49" s="37"/>
      <c r="G49" s="37"/>
      <c r="H49" s="525" t="s">
        <v>48</v>
      </c>
      <c r="I49" s="516"/>
      <c r="J49" s="39">
        <f>'1.1 Assumptions'!$J$154</f>
        <v>1.42</v>
      </c>
      <c r="K49" s="39">
        <f>'1.1 Assumptions'!$J$154</f>
        <v>1.42</v>
      </c>
      <c r="L49" s="39">
        <f>'1.1 Assumptions'!$J$154</f>
        <v>1.42</v>
      </c>
      <c r="M49" s="39">
        <f>'1.1 Assumptions'!$J$154</f>
        <v>1.42</v>
      </c>
      <c r="N49" s="39">
        <f>'1.1 Assumptions'!$J$154</f>
        <v>1.42</v>
      </c>
      <c r="O49" s="39">
        <f>'1.1 Assumptions'!$J$154</f>
        <v>1.42</v>
      </c>
      <c r="P49" s="39">
        <f>'1.1 Assumptions'!$J$154</f>
        <v>1.42</v>
      </c>
      <c r="Q49" s="39">
        <f>'1.1 Assumptions'!$J$154</f>
        <v>1.42</v>
      </c>
      <c r="R49" s="39">
        <f>'1.1 Assumptions'!$J$154</f>
        <v>1.42</v>
      </c>
      <c r="S49" s="39">
        <f>'1.1 Assumptions'!$J$154</f>
        <v>1.42</v>
      </c>
      <c r="T49" s="39">
        <f>'1.1 Assumptions'!$J$154</f>
        <v>1.42</v>
      </c>
      <c r="U49" s="39">
        <f>'1.1 Assumptions'!$J$154</f>
        <v>1.42</v>
      </c>
      <c r="V49" s="39">
        <f>'1.1 Assumptions'!$J$154</f>
        <v>1.42</v>
      </c>
      <c r="W49" s="39">
        <f>'1.1 Assumptions'!$J$154</f>
        <v>1.42</v>
      </c>
      <c r="X49" s="39">
        <f>'1.1 Assumptions'!$J$154</f>
        <v>1.42</v>
      </c>
      <c r="Y49" s="39">
        <f>'1.1 Assumptions'!$J$154</f>
        <v>1.42</v>
      </c>
      <c r="Z49" s="39">
        <f>'1.1 Assumptions'!$J$154</f>
        <v>1.42</v>
      </c>
      <c r="AA49" s="39">
        <f>'1.1 Assumptions'!$J$154</f>
        <v>1.42</v>
      </c>
      <c r="AB49" s="39">
        <f>'1.1 Assumptions'!$J$154</f>
        <v>1.42</v>
      </c>
      <c r="AC49" s="39">
        <f>'1.1 Assumptions'!$J$154</f>
        <v>1.42</v>
      </c>
      <c r="AD49" s="39">
        <f>'1.1 Assumptions'!$J$154</f>
        <v>1.42</v>
      </c>
      <c r="AE49" s="39">
        <f>'1.1 Assumptions'!$J$154</f>
        <v>1.42</v>
      </c>
      <c r="AF49" s="39">
        <f>'1.1 Assumptions'!$J$154</f>
        <v>1.42</v>
      </c>
      <c r="AG49" s="39">
        <f>'1.1 Assumptions'!$J$154</f>
        <v>1.42</v>
      </c>
      <c r="AH49" s="39">
        <f>'1.1 Assumptions'!$J$154</f>
        <v>1.42</v>
      </c>
      <c r="AI49" s="39">
        <f>'1.1 Assumptions'!$J$154</f>
        <v>1.42</v>
      </c>
      <c r="AJ49" s="39">
        <f>'1.1 Assumptions'!$J$154</f>
        <v>1.42</v>
      </c>
      <c r="AK49" s="39">
        <f>'1.1 Assumptions'!$J$154</f>
        <v>1.42</v>
      </c>
      <c r="AL49" s="39">
        <f>'1.1 Assumptions'!$J$154</f>
        <v>1.42</v>
      </c>
      <c r="AM49" s="39">
        <f>'1.1 Assumptions'!$J$154</f>
        <v>1.42</v>
      </c>
      <c r="AN49" s="39">
        <f>'1.1 Assumptions'!$J$154</f>
        <v>1.42</v>
      </c>
      <c r="AO49" s="39">
        <f>'1.1 Assumptions'!$J$154</f>
        <v>1.42</v>
      </c>
      <c r="AP49" s="39">
        <f>'1.1 Assumptions'!$J$154</f>
        <v>1.42</v>
      </c>
      <c r="AQ49" s="39">
        <f>'1.1 Assumptions'!$J$154</f>
        <v>1.42</v>
      </c>
      <c r="AR49" s="39">
        <f>'1.1 Assumptions'!$J$154</f>
        <v>1.42</v>
      </c>
      <c r="AS49" s="39">
        <f>'1.1 Assumptions'!$J$154</f>
        <v>1.42</v>
      </c>
      <c r="AT49" s="39">
        <f>'1.1 Assumptions'!$J$154</f>
        <v>1.42</v>
      </c>
      <c r="AU49" s="39">
        <f>'1.1 Assumptions'!$J$154</f>
        <v>1.42</v>
      </c>
      <c r="AV49" s="39">
        <f>'1.1 Assumptions'!$J$154</f>
        <v>1.42</v>
      </c>
      <c r="AW49" s="39">
        <f>'1.1 Assumptions'!$J$154</f>
        <v>1.42</v>
      </c>
      <c r="AX49" s="39">
        <f>'1.1 Assumptions'!$J$154</f>
        <v>1.42</v>
      </c>
      <c r="AY49" s="39">
        <f>'1.1 Assumptions'!$J$154</f>
        <v>1.42</v>
      </c>
      <c r="AZ49" s="39">
        <f>'1.1 Assumptions'!$J$154</f>
        <v>1.42</v>
      </c>
      <c r="BA49" s="39">
        <f>'1.1 Assumptions'!$J$154</f>
        <v>1.42</v>
      </c>
      <c r="BB49" s="39">
        <f>'1.1 Assumptions'!$J$154</f>
        <v>1.42</v>
      </c>
      <c r="BC49" s="39">
        <f>'1.1 Assumptions'!$J$154</f>
        <v>1.42</v>
      </c>
      <c r="BD49" s="39">
        <f>'1.1 Assumptions'!$J$154</f>
        <v>1.42</v>
      </c>
      <c r="BE49" s="39">
        <f>'1.1 Assumptions'!$J$154</f>
        <v>1.42</v>
      </c>
      <c r="BF49" s="39">
        <f>'1.1 Assumptions'!$J$154</f>
        <v>1.42</v>
      </c>
      <c r="BG49" s="39">
        <f>'1.1 Assumptions'!$J$154</f>
        <v>1.42</v>
      </c>
      <c r="BH49" s="39">
        <f>'1.1 Assumptions'!$J$154</f>
        <v>1.42</v>
      </c>
      <c r="BI49" s="39">
        <f>'1.1 Assumptions'!$J$154</f>
        <v>1.42</v>
      </c>
      <c r="BJ49" s="39">
        <f>'1.1 Assumptions'!$J$154</f>
        <v>1.42</v>
      </c>
      <c r="BK49" s="39">
        <f>'1.1 Assumptions'!$J$154</f>
        <v>1.42</v>
      </c>
      <c r="BL49" s="39">
        <f>'1.1 Assumptions'!$J$154</f>
        <v>1.42</v>
      </c>
      <c r="BM49" s="39">
        <f>'1.1 Assumptions'!$J$154</f>
        <v>1.42</v>
      </c>
      <c r="BN49" s="39">
        <f>'1.1 Assumptions'!$J$154</f>
        <v>1.42</v>
      </c>
      <c r="BO49" s="39">
        <f>'1.1 Assumptions'!$J$154</f>
        <v>1.42</v>
      </c>
      <c r="BP49" s="39">
        <f>'1.1 Assumptions'!$J$154</f>
        <v>1.42</v>
      </c>
      <c r="BQ49" s="39">
        <f>'1.1 Assumptions'!$J$154</f>
        <v>1.42</v>
      </c>
      <c r="BR49" s="39">
        <f>'1.1 Assumptions'!$J$154</f>
        <v>1.42</v>
      </c>
      <c r="BS49" s="39">
        <f>'1.1 Assumptions'!$J$154</f>
        <v>1.42</v>
      </c>
      <c r="BT49" s="39">
        <f>'1.1 Assumptions'!$J$154</f>
        <v>1.42</v>
      </c>
      <c r="BU49" s="39">
        <f>'1.1 Assumptions'!$J$154</f>
        <v>1.42</v>
      </c>
      <c r="BV49" s="39">
        <f>'1.1 Assumptions'!$J$154</f>
        <v>1.42</v>
      </c>
      <c r="BW49" s="39">
        <f>'1.1 Assumptions'!$J$154</f>
        <v>1.42</v>
      </c>
      <c r="BX49" s="39">
        <f>'1.1 Assumptions'!$J$154</f>
        <v>1.42</v>
      </c>
      <c r="BY49" s="39">
        <f>'1.1 Assumptions'!$J$154</f>
        <v>1.42</v>
      </c>
      <c r="BZ49" s="39">
        <f>'1.1 Assumptions'!$J$154</f>
        <v>1.42</v>
      </c>
      <c r="CA49" s="39">
        <f>'1.1 Assumptions'!$J$154</f>
        <v>1.42</v>
      </c>
      <c r="CB49" s="39">
        <f>'1.1 Assumptions'!$J$154</f>
        <v>1.42</v>
      </c>
      <c r="CC49" s="39">
        <f>'1.1 Assumptions'!$J$154</f>
        <v>1.42</v>
      </c>
      <c r="CD49" s="39">
        <f>'1.1 Assumptions'!$J$154</f>
        <v>1.42</v>
      </c>
      <c r="CE49" s="39">
        <f>'1.1 Assumptions'!$J$154</f>
        <v>1.42</v>
      </c>
      <c r="CF49" s="39">
        <f>'1.1 Assumptions'!$J$154</f>
        <v>1.42</v>
      </c>
      <c r="CG49" s="39">
        <f>'1.1 Assumptions'!$J$154</f>
        <v>1.42</v>
      </c>
      <c r="CH49" s="39">
        <f>'1.1 Assumptions'!$J$154</f>
        <v>1.42</v>
      </c>
      <c r="CI49" s="39">
        <f>'1.1 Assumptions'!$J$154</f>
        <v>1.42</v>
      </c>
      <c r="CJ49" s="39">
        <f>'1.1 Assumptions'!$J$154</f>
        <v>1.42</v>
      </c>
      <c r="CK49" s="39">
        <f>'1.1 Assumptions'!$J$154</f>
        <v>1.42</v>
      </c>
      <c r="CL49" s="39">
        <f>'1.1 Assumptions'!$J$154</f>
        <v>1.42</v>
      </c>
      <c r="CM49" s="39">
        <f>'1.1 Assumptions'!$J$154</f>
        <v>1.42</v>
      </c>
      <c r="CN49" s="39">
        <f>'1.1 Assumptions'!$J$154</f>
        <v>1.42</v>
      </c>
      <c r="CO49" s="39">
        <f>'1.1 Assumptions'!$J$154</f>
        <v>1.42</v>
      </c>
      <c r="CP49" s="39">
        <f>'1.1 Assumptions'!$J$154</f>
        <v>1.42</v>
      </c>
      <c r="CQ49" s="39">
        <f>'1.1 Assumptions'!$J$154</f>
        <v>1.42</v>
      </c>
      <c r="CR49" s="39">
        <f>'1.1 Assumptions'!$J$154</f>
        <v>1.42</v>
      </c>
      <c r="CS49" s="39">
        <f>'1.1 Assumptions'!$J$154</f>
        <v>1.42</v>
      </c>
      <c r="CT49" s="39">
        <f>'1.1 Assumptions'!$J$154</f>
        <v>1.42</v>
      </c>
      <c r="CU49" s="39">
        <f>'1.1 Assumptions'!$J$154</f>
        <v>1.42</v>
      </c>
      <c r="CV49" s="39">
        <f>'1.1 Assumptions'!$J$154</f>
        <v>1.42</v>
      </c>
      <c r="CW49" s="39">
        <f>'1.1 Assumptions'!$J$154</f>
        <v>1.42</v>
      </c>
      <c r="CX49" s="39">
        <f>'1.1 Assumptions'!$J$154</f>
        <v>1.42</v>
      </c>
      <c r="CY49" s="39">
        <f>'1.1 Assumptions'!$J$154</f>
        <v>1.42</v>
      </c>
      <c r="CZ49" s="39">
        <f>'1.1 Assumptions'!$J$154</f>
        <v>1.42</v>
      </c>
      <c r="DA49" s="39">
        <f>'1.1 Assumptions'!$J$154</f>
        <v>1.42</v>
      </c>
      <c r="DB49" s="39">
        <f>'1.1 Assumptions'!$J$154</f>
        <v>1.42</v>
      </c>
      <c r="DC49" s="39">
        <f>'1.1 Assumptions'!$J$154</f>
        <v>1.42</v>
      </c>
      <c r="DD49" s="39">
        <f>'1.1 Assumptions'!$J$154</f>
        <v>1.42</v>
      </c>
      <c r="DE49" s="39">
        <f>'1.1 Assumptions'!$J$154</f>
        <v>1.42</v>
      </c>
      <c r="DF49" s="39">
        <f>'1.1 Assumptions'!$J$154</f>
        <v>1.42</v>
      </c>
      <c r="DG49" s="39">
        <f>'1.1 Assumptions'!$J$154</f>
        <v>1.42</v>
      </c>
      <c r="DH49" s="39">
        <f>'1.1 Assumptions'!$J$154</f>
        <v>1.42</v>
      </c>
      <c r="DI49" s="39">
        <f>'1.1 Assumptions'!$J$154</f>
        <v>1.42</v>
      </c>
      <c r="DJ49" s="39">
        <f>'1.1 Assumptions'!$J$154</f>
        <v>1.42</v>
      </c>
      <c r="DK49" s="39">
        <f>'1.1 Assumptions'!$J$154</f>
        <v>1.42</v>
      </c>
      <c r="DL49" s="39">
        <f>'1.1 Assumptions'!$J$154</f>
        <v>1.42</v>
      </c>
      <c r="DM49" s="39">
        <f>'1.1 Assumptions'!$J$154</f>
        <v>1.42</v>
      </c>
      <c r="DN49" s="39">
        <f>'1.1 Assumptions'!$J$154</f>
        <v>1.42</v>
      </c>
      <c r="DO49" s="39">
        <f>'1.1 Assumptions'!$J$154</f>
        <v>1.42</v>
      </c>
      <c r="DP49" s="39">
        <f>'1.1 Assumptions'!$J$154</f>
        <v>1.42</v>
      </c>
      <c r="DQ49" s="39">
        <f>'1.1 Assumptions'!$J$154</f>
        <v>1.42</v>
      </c>
      <c r="DR49" s="39">
        <f>'1.1 Assumptions'!$J$154</f>
        <v>1.42</v>
      </c>
      <c r="DS49" s="39">
        <f>'1.1 Assumptions'!$J$154</f>
        <v>1.42</v>
      </c>
      <c r="DT49" s="39">
        <f>'1.1 Assumptions'!$J$154</f>
        <v>1.42</v>
      </c>
      <c r="DU49" s="39">
        <f>'1.1 Assumptions'!$J$154</f>
        <v>1.42</v>
      </c>
      <c r="DV49" s="39">
        <f>'1.1 Assumptions'!$J$154</f>
        <v>1.42</v>
      </c>
      <c r="DW49" s="39">
        <f>'1.1 Assumptions'!$J$154</f>
        <v>1.42</v>
      </c>
      <c r="DX49" s="39">
        <f>'1.1 Assumptions'!$J$154</f>
        <v>1.42</v>
      </c>
      <c r="DY49" s="39">
        <f>'1.1 Assumptions'!$J$154</f>
        <v>1.42</v>
      </c>
    </row>
    <row r="50" spans="1:129" x14ac:dyDescent="0.35">
      <c r="B50" s="14"/>
      <c r="C50" s="60"/>
      <c r="E50" s="37" t="str">
        <f>'1.1 Assumptions'!$J$28</f>
        <v>MicroBT Whatsminer M30s</v>
      </c>
      <c r="F50" s="37"/>
      <c r="G50" s="37"/>
      <c r="H50" s="525" t="s">
        <v>48</v>
      </c>
      <c r="I50" s="516"/>
      <c r="J50" s="39">
        <f>'1.1 Assumptions'!$J$155</f>
        <v>1.42</v>
      </c>
      <c r="K50" s="39">
        <f>'1.1 Assumptions'!$J$155</f>
        <v>1.42</v>
      </c>
      <c r="L50" s="39">
        <f>'1.1 Assumptions'!$J$155</f>
        <v>1.42</v>
      </c>
      <c r="M50" s="39">
        <f>'1.1 Assumptions'!$J$155</f>
        <v>1.42</v>
      </c>
      <c r="N50" s="39">
        <f>'1.1 Assumptions'!$J$155</f>
        <v>1.42</v>
      </c>
      <c r="O50" s="39">
        <f>'1.1 Assumptions'!$J$155</f>
        <v>1.42</v>
      </c>
      <c r="P50" s="39">
        <f>'1.1 Assumptions'!$J$155</f>
        <v>1.42</v>
      </c>
      <c r="Q50" s="39">
        <f>'1.1 Assumptions'!$J$155</f>
        <v>1.42</v>
      </c>
      <c r="R50" s="39">
        <f>'1.1 Assumptions'!$J$155</f>
        <v>1.42</v>
      </c>
      <c r="S50" s="39">
        <f>'1.1 Assumptions'!$J$155</f>
        <v>1.42</v>
      </c>
      <c r="T50" s="39">
        <f>'1.1 Assumptions'!$J$155</f>
        <v>1.42</v>
      </c>
      <c r="U50" s="39">
        <f>'1.1 Assumptions'!$J$155</f>
        <v>1.42</v>
      </c>
      <c r="V50" s="39">
        <f>'1.1 Assumptions'!$J$155</f>
        <v>1.42</v>
      </c>
      <c r="W50" s="39">
        <f>'1.1 Assumptions'!$J$155</f>
        <v>1.42</v>
      </c>
      <c r="X50" s="39">
        <f>'1.1 Assumptions'!$J$155</f>
        <v>1.42</v>
      </c>
      <c r="Y50" s="39">
        <f>'1.1 Assumptions'!$J$155</f>
        <v>1.42</v>
      </c>
      <c r="Z50" s="39">
        <f>'1.1 Assumptions'!$J$155</f>
        <v>1.42</v>
      </c>
      <c r="AA50" s="39">
        <f>'1.1 Assumptions'!$J$155</f>
        <v>1.42</v>
      </c>
      <c r="AB50" s="39">
        <f>'1.1 Assumptions'!$J$155</f>
        <v>1.42</v>
      </c>
      <c r="AC50" s="39">
        <f>'1.1 Assumptions'!$J$155</f>
        <v>1.42</v>
      </c>
      <c r="AD50" s="39">
        <f>'1.1 Assumptions'!$J$155</f>
        <v>1.42</v>
      </c>
      <c r="AE50" s="39">
        <f>'1.1 Assumptions'!$J$155</f>
        <v>1.42</v>
      </c>
      <c r="AF50" s="39">
        <f>'1.1 Assumptions'!$J$155</f>
        <v>1.42</v>
      </c>
      <c r="AG50" s="39">
        <f>'1.1 Assumptions'!$J$155</f>
        <v>1.42</v>
      </c>
      <c r="AH50" s="39">
        <f>'1.1 Assumptions'!$J$155</f>
        <v>1.42</v>
      </c>
      <c r="AI50" s="39">
        <f>'1.1 Assumptions'!$J$155</f>
        <v>1.42</v>
      </c>
      <c r="AJ50" s="39">
        <f>'1.1 Assumptions'!$J$155</f>
        <v>1.42</v>
      </c>
      <c r="AK50" s="39">
        <f>'1.1 Assumptions'!$J$155</f>
        <v>1.42</v>
      </c>
      <c r="AL50" s="39">
        <f>'1.1 Assumptions'!$J$155</f>
        <v>1.42</v>
      </c>
      <c r="AM50" s="39">
        <f>'1.1 Assumptions'!$J$155</f>
        <v>1.42</v>
      </c>
      <c r="AN50" s="39">
        <f>'1.1 Assumptions'!$J$155</f>
        <v>1.42</v>
      </c>
      <c r="AO50" s="39">
        <f>'1.1 Assumptions'!$J$155</f>
        <v>1.42</v>
      </c>
      <c r="AP50" s="39">
        <f>'1.1 Assumptions'!$J$155</f>
        <v>1.42</v>
      </c>
      <c r="AQ50" s="39">
        <f>'1.1 Assumptions'!$J$155</f>
        <v>1.42</v>
      </c>
      <c r="AR50" s="39">
        <f>'1.1 Assumptions'!$J$155</f>
        <v>1.42</v>
      </c>
      <c r="AS50" s="39">
        <f>'1.1 Assumptions'!$J$155</f>
        <v>1.42</v>
      </c>
      <c r="AT50" s="39">
        <f>'1.1 Assumptions'!$J$155</f>
        <v>1.42</v>
      </c>
      <c r="AU50" s="39">
        <f>'1.1 Assumptions'!$J$155</f>
        <v>1.42</v>
      </c>
      <c r="AV50" s="39">
        <f>'1.1 Assumptions'!$J$155</f>
        <v>1.42</v>
      </c>
      <c r="AW50" s="39">
        <f>'1.1 Assumptions'!$J$155</f>
        <v>1.42</v>
      </c>
      <c r="AX50" s="39">
        <f>'1.1 Assumptions'!$J$155</f>
        <v>1.42</v>
      </c>
      <c r="AY50" s="39">
        <f>'1.1 Assumptions'!$J$155</f>
        <v>1.42</v>
      </c>
      <c r="AZ50" s="39">
        <f>'1.1 Assumptions'!$J$155</f>
        <v>1.42</v>
      </c>
      <c r="BA50" s="39">
        <f>'1.1 Assumptions'!$J$155</f>
        <v>1.42</v>
      </c>
      <c r="BB50" s="39">
        <f>'1.1 Assumptions'!$J$155</f>
        <v>1.42</v>
      </c>
      <c r="BC50" s="39">
        <f>'1.1 Assumptions'!$J$155</f>
        <v>1.42</v>
      </c>
      <c r="BD50" s="39">
        <f>'1.1 Assumptions'!$J$155</f>
        <v>1.42</v>
      </c>
      <c r="BE50" s="39">
        <f>'1.1 Assumptions'!$J$155</f>
        <v>1.42</v>
      </c>
      <c r="BF50" s="39">
        <f>'1.1 Assumptions'!$J$155</f>
        <v>1.42</v>
      </c>
      <c r="BG50" s="39">
        <f>'1.1 Assumptions'!$J$155</f>
        <v>1.42</v>
      </c>
      <c r="BH50" s="39">
        <f>'1.1 Assumptions'!$J$155</f>
        <v>1.42</v>
      </c>
      <c r="BI50" s="39">
        <f>'1.1 Assumptions'!$J$155</f>
        <v>1.42</v>
      </c>
      <c r="BJ50" s="39">
        <f>'1.1 Assumptions'!$J$155</f>
        <v>1.42</v>
      </c>
      <c r="BK50" s="39">
        <f>'1.1 Assumptions'!$J$155</f>
        <v>1.42</v>
      </c>
      <c r="BL50" s="39">
        <f>'1.1 Assumptions'!$J$155</f>
        <v>1.42</v>
      </c>
      <c r="BM50" s="39">
        <f>'1.1 Assumptions'!$J$155</f>
        <v>1.42</v>
      </c>
      <c r="BN50" s="39">
        <f>'1.1 Assumptions'!$J$155</f>
        <v>1.42</v>
      </c>
      <c r="BO50" s="39">
        <f>'1.1 Assumptions'!$J$155</f>
        <v>1.42</v>
      </c>
      <c r="BP50" s="39">
        <f>'1.1 Assumptions'!$J$155</f>
        <v>1.42</v>
      </c>
      <c r="BQ50" s="39">
        <f>'1.1 Assumptions'!$J$155</f>
        <v>1.42</v>
      </c>
      <c r="BR50" s="39">
        <f>'1.1 Assumptions'!$J$155</f>
        <v>1.42</v>
      </c>
      <c r="BS50" s="39">
        <f>'1.1 Assumptions'!$J$155</f>
        <v>1.42</v>
      </c>
      <c r="BT50" s="39">
        <f>'1.1 Assumptions'!$J$155</f>
        <v>1.42</v>
      </c>
      <c r="BU50" s="39">
        <f>'1.1 Assumptions'!$J$155</f>
        <v>1.42</v>
      </c>
      <c r="BV50" s="39">
        <f>'1.1 Assumptions'!$J$155</f>
        <v>1.42</v>
      </c>
      <c r="BW50" s="39">
        <f>'1.1 Assumptions'!$J$155</f>
        <v>1.42</v>
      </c>
      <c r="BX50" s="39">
        <f>'1.1 Assumptions'!$J$155</f>
        <v>1.42</v>
      </c>
      <c r="BY50" s="39">
        <f>'1.1 Assumptions'!$J$155</f>
        <v>1.42</v>
      </c>
      <c r="BZ50" s="39">
        <f>'1.1 Assumptions'!$J$155</f>
        <v>1.42</v>
      </c>
      <c r="CA50" s="39">
        <f>'1.1 Assumptions'!$J$155</f>
        <v>1.42</v>
      </c>
      <c r="CB50" s="39">
        <f>'1.1 Assumptions'!$J$155</f>
        <v>1.42</v>
      </c>
      <c r="CC50" s="39">
        <f>'1.1 Assumptions'!$J$155</f>
        <v>1.42</v>
      </c>
      <c r="CD50" s="39">
        <f>'1.1 Assumptions'!$J$155</f>
        <v>1.42</v>
      </c>
      <c r="CE50" s="39">
        <f>'1.1 Assumptions'!$J$155</f>
        <v>1.42</v>
      </c>
      <c r="CF50" s="39">
        <f>'1.1 Assumptions'!$J$155</f>
        <v>1.42</v>
      </c>
      <c r="CG50" s="39">
        <f>'1.1 Assumptions'!$J$155</f>
        <v>1.42</v>
      </c>
      <c r="CH50" s="39">
        <f>'1.1 Assumptions'!$J$155</f>
        <v>1.42</v>
      </c>
      <c r="CI50" s="39">
        <f>'1.1 Assumptions'!$J$155</f>
        <v>1.42</v>
      </c>
      <c r="CJ50" s="39">
        <f>'1.1 Assumptions'!$J$155</f>
        <v>1.42</v>
      </c>
      <c r="CK50" s="39">
        <f>'1.1 Assumptions'!$J$155</f>
        <v>1.42</v>
      </c>
      <c r="CL50" s="39">
        <f>'1.1 Assumptions'!$J$155</f>
        <v>1.42</v>
      </c>
      <c r="CM50" s="39">
        <f>'1.1 Assumptions'!$J$155</f>
        <v>1.42</v>
      </c>
      <c r="CN50" s="39">
        <f>'1.1 Assumptions'!$J$155</f>
        <v>1.42</v>
      </c>
      <c r="CO50" s="39">
        <f>'1.1 Assumptions'!$J$155</f>
        <v>1.42</v>
      </c>
      <c r="CP50" s="39">
        <f>'1.1 Assumptions'!$J$155</f>
        <v>1.42</v>
      </c>
      <c r="CQ50" s="39">
        <f>'1.1 Assumptions'!$J$155</f>
        <v>1.42</v>
      </c>
      <c r="CR50" s="39">
        <f>'1.1 Assumptions'!$J$155</f>
        <v>1.42</v>
      </c>
      <c r="CS50" s="39">
        <f>'1.1 Assumptions'!$J$155</f>
        <v>1.42</v>
      </c>
      <c r="CT50" s="39">
        <f>'1.1 Assumptions'!$J$155</f>
        <v>1.42</v>
      </c>
      <c r="CU50" s="39">
        <f>'1.1 Assumptions'!$J$155</f>
        <v>1.42</v>
      </c>
      <c r="CV50" s="39">
        <f>'1.1 Assumptions'!$J$155</f>
        <v>1.42</v>
      </c>
      <c r="CW50" s="39">
        <f>'1.1 Assumptions'!$J$155</f>
        <v>1.42</v>
      </c>
      <c r="CX50" s="39">
        <f>'1.1 Assumptions'!$J$155</f>
        <v>1.42</v>
      </c>
      <c r="CY50" s="39">
        <f>'1.1 Assumptions'!$J$155</f>
        <v>1.42</v>
      </c>
      <c r="CZ50" s="39">
        <f>'1.1 Assumptions'!$J$155</f>
        <v>1.42</v>
      </c>
      <c r="DA50" s="39">
        <f>'1.1 Assumptions'!$J$155</f>
        <v>1.42</v>
      </c>
      <c r="DB50" s="39">
        <f>'1.1 Assumptions'!$J$155</f>
        <v>1.42</v>
      </c>
      <c r="DC50" s="39">
        <f>'1.1 Assumptions'!$J$155</f>
        <v>1.42</v>
      </c>
      <c r="DD50" s="39">
        <f>'1.1 Assumptions'!$J$155</f>
        <v>1.42</v>
      </c>
      <c r="DE50" s="39">
        <f>'1.1 Assumptions'!$J$155</f>
        <v>1.42</v>
      </c>
      <c r="DF50" s="39">
        <f>'1.1 Assumptions'!$J$155</f>
        <v>1.42</v>
      </c>
      <c r="DG50" s="39">
        <f>'1.1 Assumptions'!$J$155</f>
        <v>1.42</v>
      </c>
      <c r="DH50" s="39">
        <f>'1.1 Assumptions'!$J$155</f>
        <v>1.42</v>
      </c>
      <c r="DI50" s="39">
        <f>'1.1 Assumptions'!$J$155</f>
        <v>1.42</v>
      </c>
      <c r="DJ50" s="39">
        <f>'1.1 Assumptions'!$J$155</f>
        <v>1.42</v>
      </c>
      <c r="DK50" s="39">
        <f>'1.1 Assumptions'!$J$155</f>
        <v>1.42</v>
      </c>
      <c r="DL50" s="39">
        <f>'1.1 Assumptions'!$J$155</f>
        <v>1.42</v>
      </c>
      <c r="DM50" s="39">
        <f>'1.1 Assumptions'!$J$155</f>
        <v>1.42</v>
      </c>
      <c r="DN50" s="39">
        <f>'1.1 Assumptions'!$J$155</f>
        <v>1.42</v>
      </c>
      <c r="DO50" s="39">
        <f>'1.1 Assumptions'!$J$155</f>
        <v>1.42</v>
      </c>
      <c r="DP50" s="39">
        <f>'1.1 Assumptions'!$J$155</f>
        <v>1.42</v>
      </c>
      <c r="DQ50" s="39">
        <f>'1.1 Assumptions'!$J$155</f>
        <v>1.42</v>
      </c>
      <c r="DR50" s="39">
        <f>'1.1 Assumptions'!$J$155</f>
        <v>1.42</v>
      </c>
      <c r="DS50" s="39">
        <f>'1.1 Assumptions'!$J$155</f>
        <v>1.42</v>
      </c>
      <c r="DT50" s="39">
        <f>'1.1 Assumptions'!$J$155</f>
        <v>1.42</v>
      </c>
      <c r="DU50" s="39">
        <f>'1.1 Assumptions'!$J$155</f>
        <v>1.42</v>
      </c>
      <c r="DV50" s="39">
        <f>'1.1 Assumptions'!$J$155</f>
        <v>1.42</v>
      </c>
      <c r="DW50" s="39">
        <f>'1.1 Assumptions'!$J$155</f>
        <v>1.42</v>
      </c>
      <c r="DX50" s="39">
        <f>'1.1 Assumptions'!$J$155</f>
        <v>1.42</v>
      </c>
      <c r="DY50" s="39">
        <f>'1.1 Assumptions'!$J$155</f>
        <v>1.42</v>
      </c>
    </row>
    <row r="51" spans="1:129" x14ac:dyDescent="0.35">
      <c r="B51" s="14"/>
      <c r="C51" s="60"/>
      <c r="H51" s="525"/>
      <c r="I51" s="516"/>
    </row>
    <row r="52" spans="1:129" x14ac:dyDescent="0.35">
      <c r="B52" s="14"/>
      <c r="C52" s="60"/>
      <c r="D52" t="s">
        <v>551</v>
      </c>
      <c r="H52" s="525"/>
      <c r="I52" s="516"/>
    </row>
    <row r="53" spans="1:129" x14ac:dyDescent="0.35">
      <c r="B53" s="14"/>
      <c r="C53" s="60"/>
      <c r="E53" s="37" t="str">
        <f>'1.1 Assumptions'!$J$27</f>
        <v>Bitmain Antminer S19 Pro</v>
      </c>
      <c r="F53" s="37"/>
      <c r="G53" s="37"/>
      <c r="H53" s="525" t="s">
        <v>462</v>
      </c>
      <c r="I53" s="516"/>
      <c r="J53" s="178">
        <f t="shared" ref="J53:BU53" si="22">IFERROR(J45*J37*J49,"")</f>
        <v>3557.9732999999997</v>
      </c>
      <c r="K53" s="178">
        <f t="shared" si="22"/>
        <v>3557.9732999999997</v>
      </c>
      <c r="L53" s="178">
        <f t="shared" si="22"/>
        <v>3557.9732999999997</v>
      </c>
      <c r="M53" s="178">
        <f t="shared" si="22"/>
        <v>3557.9732999999997</v>
      </c>
      <c r="N53" s="178">
        <f t="shared" si="22"/>
        <v>3557.9732999999997</v>
      </c>
      <c r="O53" s="178">
        <f t="shared" si="22"/>
        <v>3557.9732999999997</v>
      </c>
      <c r="P53" s="178">
        <f t="shared" si="22"/>
        <v>3557.9732999999997</v>
      </c>
      <c r="Q53" s="178">
        <f t="shared" si="22"/>
        <v>3557.9732999999997</v>
      </c>
      <c r="R53" s="178">
        <f t="shared" si="22"/>
        <v>3557.9732999999997</v>
      </c>
      <c r="S53" s="178">
        <f t="shared" si="22"/>
        <v>3557.9732999999997</v>
      </c>
      <c r="T53" s="178">
        <f t="shared" si="22"/>
        <v>3557.9732999999997</v>
      </c>
      <c r="U53" s="178">
        <f t="shared" si="22"/>
        <v>3557.9732999999997</v>
      </c>
      <c r="V53" s="178">
        <f t="shared" si="22"/>
        <v>3557.9732999999997</v>
      </c>
      <c r="W53" s="178">
        <f t="shared" si="22"/>
        <v>3557.9732999999997</v>
      </c>
      <c r="X53" s="178">
        <f t="shared" si="22"/>
        <v>3557.9732999999997</v>
      </c>
      <c r="Y53" s="178">
        <f t="shared" si="22"/>
        <v>3557.9732999999997</v>
      </c>
      <c r="Z53" s="178">
        <f t="shared" si="22"/>
        <v>3557.9732999999997</v>
      </c>
      <c r="AA53" s="178">
        <f t="shared" si="22"/>
        <v>3557.9732999999997</v>
      </c>
      <c r="AB53" s="178">
        <f t="shared" si="22"/>
        <v>3557.9732999999997</v>
      </c>
      <c r="AC53" s="178">
        <f t="shared" si="22"/>
        <v>3557.9732999999997</v>
      </c>
      <c r="AD53" s="178">
        <f t="shared" si="22"/>
        <v>3557.9732999999997</v>
      </c>
      <c r="AE53" s="178">
        <f t="shared" si="22"/>
        <v>3557.9732999999997</v>
      </c>
      <c r="AF53" s="178">
        <f t="shared" si="22"/>
        <v>3557.9732999999997</v>
      </c>
      <c r="AG53" s="178">
        <f t="shared" si="22"/>
        <v>3557.9732999999997</v>
      </c>
      <c r="AH53" s="178">
        <f t="shared" si="22"/>
        <v>3557.9732999999997</v>
      </c>
      <c r="AI53" s="178">
        <f t="shared" si="22"/>
        <v>3557.9732999999997</v>
      </c>
      <c r="AJ53" s="178">
        <f t="shared" si="22"/>
        <v>3557.9732999999997</v>
      </c>
      <c r="AK53" s="178">
        <f t="shared" si="22"/>
        <v>3557.9732999999997</v>
      </c>
      <c r="AL53" s="178">
        <f t="shared" si="22"/>
        <v>3557.9732999999997</v>
      </c>
      <c r="AM53" s="178">
        <f t="shared" si="22"/>
        <v>3557.9732999999997</v>
      </c>
      <c r="AN53" s="178">
        <f t="shared" si="22"/>
        <v>3557.9732999999997</v>
      </c>
      <c r="AO53" s="178">
        <f t="shared" si="22"/>
        <v>3557.9732999999997</v>
      </c>
      <c r="AP53" s="178">
        <f t="shared" si="22"/>
        <v>3557.9732999999997</v>
      </c>
      <c r="AQ53" s="178">
        <f t="shared" si="22"/>
        <v>3557.9732999999997</v>
      </c>
      <c r="AR53" s="178">
        <f t="shared" si="22"/>
        <v>3557.9732999999997</v>
      </c>
      <c r="AS53" s="178">
        <f t="shared" si="22"/>
        <v>3557.9732999999997</v>
      </c>
      <c r="AT53" s="178">
        <f t="shared" si="22"/>
        <v>3557.9732999999997</v>
      </c>
      <c r="AU53" s="178">
        <f t="shared" si="22"/>
        <v>3557.9732999999997</v>
      </c>
      <c r="AV53" s="178">
        <f t="shared" si="22"/>
        <v>3557.9732999999997</v>
      </c>
      <c r="AW53" s="178">
        <f t="shared" si="22"/>
        <v>3557.9732999999997</v>
      </c>
      <c r="AX53" s="178">
        <f t="shared" si="22"/>
        <v>3557.9732999999997</v>
      </c>
      <c r="AY53" s="178">
        <f t="shared" si="22"/>
        <v>3557.9732999999997</v>
      </c>
      <c r="AZ53" s="178">
        <f t="shared" si="22"/>
        <v>3557.9732999999997</v>
      </c>
      <c r="BA53" s="178">
        <f t="shared" si="22"/>
        <v>3557.9732999999997</v>
      </c>
      <c r="BB53" s="178">
        <f t="shared" si="22"/>
        <v>3557.9732999999997</v>
      </c>
      <c r="BC53" s="178">
        <f t="shared" si="22"/>
        <v>3557.9732999999997</v>
      </c>
      <c r="BD53" s="178">
        <f t="shared" si="22"/>
        <v>3557.9732999999997</v>
      </c>
      <c r="BE53" s="178">
        <f t="shared" si="22"/>
        <v>3557.9732999999997</v>
      </c>
      <c r="BF53" s="178">
        <f t="shared" si="22"/>
        <v>3557.9732999999997</v>
      </c>
      <c r="BG53" s="178">
        <f t="shared" si="22"/>
        <v>3557.9732999999997</v>
      </c>
      <c r="BH53" s="178">
        <f t="shared" si="22"/>
        <v>3557.9732999999997</v>
      </c>
      <c r="BI53" s="178">
        <f t="shared" si="22"/>
        <v>3557.9732999999997</v>
      </c>
      <c r="BJ53" s="178">
        <f t="shared" si="22"/>
        <v>3557.9732999999997</v>
      </c>
      <c r="BK53" s="178">
        <f t="shared" si="22"/>
        <v>3557.9732999999997</v>
      </c>
      <c r="BL53" s="178">
        <f t="shared" si="22"/>
        <v>3557.9732999999997</v>
      </c>
      <c r="BM53" s="178">
        <f t="shared" si="22"/>
        <v>3557.9732999999997</v>
      </c>
      <c r="BN53" s="178">
        <f t="shared" si="22"/>
        <v>3557.9732999999997</v>
      </c>
      <c r="BO53" s="178">
        <f t="shared" si="22"/>
        <v>3557.9732999999997</v>
      </c>
      <c r="BP53" s="178">
        <f t="shared" si="22"/>
        <v>3557.9732999999997</v>
      </c>
      <c r="BQ53" s="178">
        <f t="shared" si="22"/>
        <v>3557.9732999999997</v>
      </c>
      <c r="BR53" s="178">
        <f t="shared" si="22"/>
        <v>3557.9732999999997</v>
      </c>
      <c r="BS53" s="178">
        <f t="shared" si="22"/>
        <v>3557.9732999999997</v>
      </c>
      <c r="BT53" s="178">
        <f t="shared" si="22"/>
        <v>3557.9732999999997</v>
      </c>
      <c r="BU53" s="178">
        <f t="shared" si="22"/>
        <v>3557.9732999999997</v>
      </c>
      <c r="BV53" s="178">
        <f t="shared" ref="BV53:DY53" si="23">IFERROR(BV45*BV37*BV49,"")</f>
        <v>3557.9732999999997</v>
      </c>
      <c r="BW53" s="178">
        <f t="shared" si="23"/>
        <v>3557.9732999999997</v>
      </c>
      <c r="BX53" s="178">
        <f t="shared" si="23"/>
        <v>3557.9732999999997</v>
      </c>
      <c r="BY53" s="178">
        <f t="shared" si="23"/>
        <v>3557.9732999999997</v>
      </c>
      <c r="BZ53" s="178">
        <f t="shared" si="23"/>
        <v>3557.9732999999997</v>
      </c>
      <c r="CA53" s="178">
        <f t="shared" si="23"/>
        <v>3557.9732999999997</v>
      </c>
      <c r="CB53" s="178">
        <f t="shared" si="23"/>
        <v>3557.9732999999997</v>
      </c>
      <c r="CC53" s="178">
        <f t="shared" si="23"/>
        <v>3557.9732999999997</v>
      </c>
      <c r="CD53" s="178">
        <f t="shared" si="23"/>
        <v>3557.9732999999997</v>
      </c>
      <c r="CE53" s="178">
        <f t="shared" si="23"/>
        <v>3557.9732999999997</v>
      </c>
      <c r="CF53" s="178">
        <f t="shared" si="23"/>
        <v>3557.9732999999997</v>
      </c>
      <c r="CG53" s="178">
        <f t="shared" si="23"/>
        <v>3557.9732999999997</v>
      </c>
      <c r="CH53" s="178">
        <f t="shared" si="23"/>
        <v>3557.9732999999997</v>
      </c>
      <c r="CI53" s="178">
        <f t="shared" si="23"/>
        <v>3557.9732999999997</v>
      </c>
      <c r="CJ53" s="178">
        <f t="shared" si="23"/>
        <v>3557.9732999999997</v>
      </c>
      <c r="CK53" s="178">
        <f t="shared" si="23"/>
        <v>3557.9732999999997</v>
      </c>
      <c r="CL53" s="178">
        <f t="shared" si="23"/>
        <v>3557.9732999999997</v>
      </c>
      <c r="CM53" s="178">
        <f t="shared" si="23"/>
        <v>3557.9732999999997</v>
      </c>
      <c r="CN53" s="178">
        <f t="shared" si="23"/>
        <v>3557.9732999999997</v>
      </c>
      <c r="CO53" s="178">
        <f t="shared" si="23"/>
        <v>3557.9732999999997</v>
      </c>
      <c r="CP53" s="178">
        <f t="shared" si="23"/>
        <v>3557.9732999999997</v>
      </c>
      <c r="CQ53" s="178">
        <f t="shared" si="23"/>
        <v>3557.9732999999997</v>
      </c>
      <c r="CR53" s="178">
        <f t="shared" si="23"/>
        <v>3557.9732999999997</v>
      </c>
      <c r="CS53" s="178">
        <f t="shared" si="23"/>
        <v>3557.9732999999997</v>
      </c>
      <c r="CT53" s="178">
        <f t="shared" si="23"/>
        <v>3557.9732999999997</v>
      </c>
      <c r="CU53" s="178">
        <f t="shared" si="23"/>
        <v>3557.9732999999997</v>
      </c>
      <c r="CV53" s="178">
        <f t="shared" si="23"/>
        <v>3557.9732999999997</v>
      </c>
      <c r="CW53" s="178">
        <f t="shared" si="23"/>
        <v>3557.9732999999997</v>
      </c>
      <c r="CX53" s="178">
        <f t="shared" si="23"/>
        <v>3557.9732999999997</v>
      </c>
      <c r="CY53" s="178">
        <f t="shared" si="23"/>
        <v>3557.9732999999997</v>
      </c>
      <c r="CZ53" s="178">
        <f t="shared" si="23"/>
        <v>3557.9732999999997</v>
      </c>
      <c r="DA53" s="178">
        <f t="shared" si="23"/>
        <v>3557.9732999999997</v>
      </c>
      <c r="DB53" s="178">
        <f t="shared" si="23"/>
        <v>3557.9732999999997</v>
      </c>
      <c r="DC53" s="178">
        <f t="shared" si="23"/>
        <v>3557.9732999999997</v>
      </c>
      <c r="DD53" s="178">
        <f t="shared" si="23"/>
        <v>3557.9732999999997</v>
      </c>
      <c r="DE53" s="178">
        <f t="shared" si="23"/>
        <v>3557.9732999999997</v>
      </c>
      <c r="DF53" s="178">
        <f t="shared" si="23"/>
        <v>3557.9732999999997</v>
      </c>
      <c r="DG53" s="178">
        <f t="shared" si="23"/>
        <v>3557.9732999999997</v>
      </c>
      <c r="DH53" s="178">
        <f t="shared" si="23"/>
        <v>3557.9732999999997</v>
      </c>
      <c r="DI53" s="178">
        <f t="shared" si="23"/>
        <v>3557.9732999999997</v>
      </c>
      <c r="DJ53" s="178">
        <f t="shared" si="23"/>
        <v>3557.9732999999997</v>
      </c>
      <c r="DK53" s="178">
        <f t="shared" si="23"/>
        <v>3557.9732999999997</v>
      </c>
      <c r="DL53" s="178">
        <f t="shared" si="23"/>
        <v>3557.9732999999997</v>
      </c>
      <c r="DM53" s="178">
        <f t="shared" si="23"/>
        <v>3557.9732999999997</v>
      </c>
      <c r="DN53" s="178">
        <f t="shared" si="23"/>
        <v>3557.9732999999997</v>
      </c>
      <c r="DO53" s="178">
        <f t="shared" si="23"/>
        <v>3557.9732999999997</v>
      </c>
      <c r="DP53" s="178">
        <f t="shared" si="23"/>
        <v>3557.9732999999997</v>
      </c>
      <c r="DQ53" s="178">
        <f t="shared" si="23"/>
        <v>3557.9732999999997</v>
      </c>
      <c r="DR53" s="178">
        <f t="shared" si="23"/>
        <v>3557.9732999999997</v>
      </c>
      <c r="DS53" s="178">
        <f t="shared" si="23"/>
        <v>3557.9732999999997</v>
      </c>
      <c r="DT53" s="178">
        <f t="shared" si="23"/>
        <v>3557.9732999999997</v>
      </c>
      <c r="DU53" s="178">
        <f t="shared" si="23"/>
        <v>3557.9732999999997</v>
      </c>
      <c r="DV53" s="178">
        <f t="shared" si="23"/>
        <v>3557.9732999999997</v>
      </c>
      <c r="DW53" s="178">
        <f t="shared" si="23"/>
        <v>3557.9732999999997</v>
      </c>
      <c r="DX53" s="178">
        <f t="shared" si="23"/>
        <v>3557.9732999999997</v>
      </c>
      <c r="DY53" s="178">
        <f t="shared" si="23"/>
        <v>3557.9732999999997</v>
      </c>
    </row>
    <row r="54" spans="1:129" x14ac:dyDescent="0.35">
      <c r="B54" s="14"/>
      <c r="C54" s="60"/>
      <c r="E54" s="37" t="str">
        <f>'1.1 Assumptions'!$J$28</f>
        <v>MicroBT Whatsminer M30s</v>
      </c>
      <c r="F54" s="37"/>
      <c r="G54" s="37"/>
      <c r="H54" s="525" t="s">
        <v>462</v>
      </c>
      <c r="I54" s="516"/>
      <c r="J54" s="178">
        <f t="shared" ref="J54:BU54" si="24">IFERROR(J46*J37*J50,"")</f>
        <v>3322.1304983999994</v>
      </c>
      <c r="K54" s="178">
        <f t="shared" si="24"/>
        <v>3322.1304983999994</v>
      </c>
      <c r="L54" s="178">
        <f t="shared" si="24"/>
        <v>3322.1304983999994</v>
      </c>
      <c r="M54" s="178">
        <f t="shared" si="24"/>
        <v>3322.1304983999994</v>
      </c>
      <c r="N54" s="178">
        <f t="shared" si="24"/>
        <v>3322.1304983999994</v>
      </c>
      <c r="O54" s="178">
        <f t="shared" si="24"/>
        <v>3322.1304983999994</v>
      </c>
      <c r="P54" s="178">
        <f t="shared" si="24"/>
        <v>3322.1304983999994</v>
      </c>
      <c r="Q54" s="178">
        <f t="shared" si="24"/>
        <v>3322.1304983999994</v>
      </c>
      <c r="R54" s="178">
        <f t="shared" si="24"/>
        <v>3322.1304983999994</v>
      </c>
      <c r="S54" s="178">
        <f t="shared" si="24"/>
        <v>3322.1304983999994</v>
      </c>
      <c r="T54" s="178">
        <f t="shared" si="24"/>
        <v>3322.1304983999994</v>
      </c>
      <c r="U54" s="178">
        <f t="shared" si="24"/>
        <v>3322.1304983999994</v>
      </c>
      <c r="V54" s="178">
        <f t="shared" si="24"/>
        <v>3322.1304983999994</v>
      </c>
      <c r="W54" s="178">
        <f t="shared" si="24"/>
        <v>3322.1304983999994</v>
      </c>
      <c r="X54" s="178">
        <f t="shared" si="24"/>
        <v>3322.1304983999994</v>
      </c>
      <c r="Y54" s="178">
        <f t="shared" si="24"/>
        <v>3322.1304983999994</v>
      </c>
      <c r="Z54" s="178">
        <f t="shared" si="24"/>
        <v>3322.1304983999994</v>
      </c>
      <c r="AA54" s="178">
        <f t="shared" si="24"/>
        <v>3322.1304983999994</v>
      </c>
      <c r="AB54" s="178">
        <f t="shared" si="24"/>
        <v>3322.1304983999994</v>
      </c>
      <c r="AC54" s="178">
        <f t="shared" si="24"/>
        <v>3322.1304983999994</v>
      </c>
      <c r="AD54" s="178">
        <f t="shared" si="24"/>
        <v>3322.1304983999994</v>
      </c>
      <c r="AE54" s="178">
        <f t="shared" si="24"/>
        <v>3322.1304983999994</v>
      </c>
      <c r="AF54" s="178">
        <f t="shared" si="24"/>
        <v>3322.1304983999994</v>
      </c>
      <c r="AG54" s="178">
        <f t="shared" si="24"/>
        <v>3322.1304983999994</v>
      </c>
      <c r="AH54" s="178">
        <f t="shared" si="24"/>
        <v>3322.1304983999994</v>
      </c>
      <c r="AI54" s="178">
        <f t="shared" si="24"/>
        <v>3322.1304983999994</v>
      </c>
      <c r="AJ54" s="178">
        <f t="shared" si="24"/>
        <v>3322.1304983999994</v>
      </c>
      <c r="AK54" s="178">
        <f t="shared" si="24"/>
        <v>3322.1304983999994</v>
      </c>
      <c r="AL54" s="178">
        <f t="shared" si="24"/>
        <v>3322.1304983999994</v>
      </c>
      <c r="AM54" s="178">
        <f t="shared" si="24"/>
        <v>3322.1304983999994</v>
      </c>
      <c r="AN54" s="178">
        <f t="shared" si="24"/>
        <v>3322.1304983999994</v>
      </c>
      <c r="AO54" s="178">
        <f t="shared" si="24"/>
        <v>3322.1304983999994</v>
      </c>
      <c r="AP54" s="178">
        <f t="shared" si="24"/>
        <v>3322.1304983999994</v>
      </c>
      <c r="AQ54" s="178">
        <f t="shared" si="24"/>
        <v>3322.1304983999994</v>
      </c>
      <c r="AR54" s="178">
        <f t="shared" si="24"/>
        <v>3322.1304983999994</v>
      </c>
      <c r="AS54" s="178">
        <f t="shared" si="24"/>
        <v>3322.1304983999994</v>
      </c>
      <c r="AT54" s="178">
        <f t="shared" si="24"/>
        <v>3322.1304983999994</v>
      </c>
      <c r="AU54" s="178">
        <f t="shared" si="24"/>
        <v>3322.1304983999994</v>
      </c>
      <c r="AV54" s="178">
        <f t="shared" si="24"/>
        <v>3322.1304983999994</v>
      </c>
      <c r="AW54" s="178">
        <f t="shared" si="24"/>
        <v>3322.1304983999994</v>
      </c>
      <c r="AX54" s="178">
        <f t="shared" si="24"/>
        <v>3322.1304983999994</v>
      </c>
      <c r="AY54" s="178">
        <f t="shared" si="24"/>
        <v>3322.1304983999994</v>
      </c>
      <c r="AZ54" s="178">
        <f t="shared" si="24"/>
        <v>3322.1304983999994</v>
      </c>
      <c r="BA54" s="178">
        <f t="shared" si="24"/>
        <v>3322.1304983999994</v>
      </c>
      <c r="BB54" s="178">
        <f t="shared" si="24"/>
        <v>3322.1304983999994</v>
      </c>
      <c r="BC54" s="178">
        <f t="shared" si="24"/>
        <v>3322.1304983999994</v>
      </c>
      <c r="BD54" s="178">
        <f t="shared" si="24"/>
        <v>3322.1304983999994</v>
      </c>
      <c r="BE54" s="178">
        <f t="shared" si="24"/>
        <v>3322.1304983999994</v>
      </c>
      <c r="BF54" s="178">
        <f t="shared" si="24"/>
        <v>3322.1304983999994</v>
      </c>
      <c r="BG54" s="178">
        <f t="shared" si="24"/>
        <v>3322.1304983999994</v>
      </c>
      <c r="BH54" s="178">
        <f t="shared" si="24"/>
        <v>3322.1304983999994</v>
      </c>
      <c r="BI54" s="178">
        <f t="shared" si="24"/>
        <v>3322.1304983999994</v>
      </c>
      <c r="BJ54" s="178">
        <f t="shared" si="24"/>
        <v>3322.1304983999994</v>
      </c>
      <c r="BK54" s="178">
        <f t="shared" si="24"/>
        <v>3322.1304983999994</v>
      </c>
      <c r="BL54" s="178">
        <f t="shared" si="24"/>
        <v>3322.1304983999994</v>
      </c>
      <c r="BM54" s="178">
        <f t="shared" si="24"/>
        <v>3322.1304983999994</v>
      </c>
      <c r="BN54" s="178">
        <f t="shared" si="24"/>
        <v>3322.1304983999994</v>
      </c>
      <c r="BO54" s="178">
        <f t="shared" si="24"/>
        <v>3322.1304983999994</v>
      </c>
      <c r="BP54" s="178">
        <f t="shared" si="24"/>
        <v>3322.1304983999994</v>
      </c>
      <c r="BQ54" s="178">
        <f t="shared" si="24"/>
        <v>3322.1304983999994</v>
      </c>
      <c r="BR54" s="178">
        <f t="shared" si="24"/>
        <v>3322.1304983999994</v>
      </c>
      <c r="BS54" s="178">
        <f t="shared" si="24"/>
        <v>3322.1304983999994</v>
      </c>
      <c r="BT54" s="178">
        <f t="shared" si="24"/>
        <v>3322.1304983999994</v>
      </c>
      <c r="BU54" s="178">
        <f t="shared" si="24"/>
        <v>3322.1304983999994</v>
      </c>
      <c r="BV54" s="178">
        <f t="shared" ref="BV54:DY54" si="25">IFERROR(BV46*BV37*BV50,"")</f>
        <v>3322.1304983999994</v>
      </c>
      <c r="BW54" s="178">
        <f t="shared" si="25"/>
        <v>3322.1304983999994</v>
      </c>
      <c r="BX54" s="178">
        <f t="shared" si="25"/>
        <v>3322.1304983999994</v>
      </c>
      <c r="BY54" s="178">
        <f t="shared" si="25"/>
        <v>3322.1304983999994</v>
      </c>
      <c r="BZ54" s="178">
        <f t="shared" si="25"/>
        <v>3322.1304983999994</v>
      </c>
      <c r="CA54" s="178">
        <f t="shared" si="25"/>
        <v>3322.1304983999994</v>
      </c>
      <c r="CB54" s="178">
        <f t="shared" si="25"/>
        <v>3322.1304983999994</v>
      </c>
      <c r="CC54" s="178">
        <f t="shared" si="25"/>
        <v>3322.1304983999994</v>
      </c>
      <c r="CD54" s="178">
        <f t="shared" si="25"/>
        <v>3322.1304983999994</v>
      </c>
      <c r="CE54" s="178">
        <f t="shared" si="25"/>
        <v>3322.1304983999994</v>
      </c>
      <c r="CF54" s="178">
        <f t="shared" si="25"/>
        <v>3322.1304983999994</v>
      </c>
      <c r="CG54" s="178">
        <f t="shared" si="25"/>
        <v>3322.1304983999994</v>
      </c>
      <c r="CH54" s="178">
        <f t="shared" si="25"/>
        <v>3322.1304983999994</v>
      </c>
      <c r="CI54" s="178">
        <f t="shared" si="25"/>
        <v>3322.1304983999994</v>
      </c>
      <c r="CJ54" s="178">
        <f t="shared" si="25"/>
        <v>3322.1304983999994</v>
      </c>
      <c r="CK54" s="178">
        <f t="shared" si="25"/>
        <v>3322.1304983999994</v>
      </c>
      <c r="CL54" s="178">
        <f t="shared" si="25"/>
        <v>3322.1304983999994</v>
      </c>
      <c r="CM54" s="178">
        <f t="shared" si="25"/>
        <v>3322.1304983999994</v>
      </c>
      <c r="CN54" s="178">
        <f t="shared" si="25"/>
        <v>3322.1304983999994</v>
      </c>
      <c r="CO54" s="178">
        <f t="shared" si="25"/>
        <v>3322.1304983999994</v>
      </c>
      <c r="CP54" s="178">
        <f t="shared" si="25"/>
        <v>3322.1304983999994</v>
      </c>
      <c r="CQ54" s="178">
        <f t="shared" si="25"/>
        <v>3322.1304983999994</v>
      </c>
      <c r="CR54" s="178">
        <f t="shared" si="25"/>
        <v>3322.1304983999994</v>
      </c>
      <c r="CS54" s="178">
        <f t="shared" si="25"/>
        <v>3322.1304983999994</v>
      </c>
      <c r="CT54" s="178">
        <f t="shared" si="25"/>
        <v>3322.1304983999994</v>
      </c>
      <c r="CU54" s="178">
        <f t="shared" si="25"/>
        <v>3322.1304983999994</v>
      </c>
      <c r="CV54" s="178">
        <f t="shared" si="25"/>
        <v>3322.1304983999994</v>
      </c>
      <c r="CW54" s="178">
        <f t="shared" si="25"/>
        <v>3322.1304983999994</v>
      </c>
      <c r="CX54" s="178">
        <f t="shared" si="25"/>
        <v>3322.1304983999994</v>
      </c>
      <c r="CY54" s="178">
        <f t="shared" si="25"/>
        <v>3322.1304983999994</v>
      </c>
      <c r="CZ54" s="178">
        <f t="shared" si="25"/>
        <v>3322.1304983999994</v>
      </c>
      <c r="DA54" s="178">
        <f t="shared" si="25"/>
        <v>3322.1304983999994</v>
      </c>
      <c r="DB54" s="178">
        <f t="shared" si="25"/>
        <v>3322.1304983999994</v>
      </c>
      <c r="DC54" s="178">
        <f t="shared" si="25"/>
        <v>3322.1304983999994</v>
      </c>
      <c r="DD54" s="178">
        <f t="shared" si="25"/>
        <v>3322.1304983999994</v>
      </c>
      <c r="DE54" s="178">
        <f t="shared" si="25"/>
        <v>3322.1304983999994</v>
      </c>
      <c r="DF54" s="178">
        <f t="shared" si="25"/>
        <v>3322.1304983999994</v>
      </c>
      <c r="DG54" s="178">
        <f t="shared" si="25"/>
        <v>3322.1304983999994</v>
      </c>
      <c r="DH54" s="178">
        <f t="shared" si="25"/>
        <v>3322.1304983999994</v>
      </c>
      <c r="DI54" s="178">
        <f t="shared" si="25"/>
        <v>3322.1304983999994</v>
      </c>
      <c r="DJ54" s="178">
        <f t="shared" si="25"/>
        <v>3322.1304983999994</v>
      </c>
      <c r="DK54" s="178">
        <f t="shared" si="25"/>
        <v>3322.1304983999994</v>
      </c>
      <c r="DL54" s="178">
        <f t="shared" si="25"/>
        <v>3322.1304983999994</v>
      </c>
      <c r="DM54" s="178">
        <f t="shared" si="25"/>
        <v>3322.1304983999994</v>
      </c>
      <c r="DN54" s="178">
        <f t="shared" si="25"/>
        <v>3322.1304983999994</v>
      </c>
      <c r="DO54" s="178">
        <f t="shared" si="25"/>
        <v>3322.1304983999994</v>
      </c>
      <c r="DP54" s="178">
        <f t="shared" si="25"/>
        <v>3322.1304983999994</v>
      </c>
      <c r="DQ54" s="178">
        <f t="shared" si="25"/>
        <v>3322.1304983999994</v>
      </c>
      <c r="DR54" s="178">
        <f t="shared" si="25"/>
        <v>3322.1304983999994</v>
      </c>
      <c r="DS54" s="178">
        <f t="shared" si="25"/>
        <v>3322.1304983999994</v>
      </c>
      <c r="DT54" s="178">
        <f t="shared" si="25"/>
        <v>3322.1304983999994</v>
      </c>
      <c r="DU54" s="178">
        <f t="shared" si="25"/>
        <v>3322.1304983999994</v>
      </c>
      <c r="DV54" s="178">
        <f t="shared" si="25"/>
        <v>3322.1304983999994</v>
      </c>
      <c r="DW54" s="178">
        <f t="shared" si="25"/>
        <v>3322.1304983999994</v>
      </c>
      <c r="DX54" s="178">
        <f t="shared" si="25"/>
        <v>3322.1304983999994</v>
      </c>
      <c r="DY54" s="178">
        <f t="shared" si="25"/>
        <v>3322.1304983999994</v>
      </c>
    </row>
    <row r="55" spans="1:129" x14ac:dyDescent="0.35">
      <c r="B55" s="14"/>
      <c r="C55" s="60"/>
      <c r="H55" s="525"/>
      <c r="I55" s="516"/>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row>
    <row r="56" spans="1:129" x14ac:dyDescent="0.35">
      <c r="B56" s="14"/>
      <c r="C56" s="60"/>
      <c r="D56" t="s">
        <v>552</v>
      </c>
      <c r="H56" s="516"/>
      <c r="I56" s="516"/>
    </row>
    <row r="57" spans="1:129" x14ac:dyDescent="0.35">
      <c r="B57" s="14"/>
      <c r="C57" s="60"/>
      <c r="E57" s="37" t="str">
        <f>'1.1 Assumptions'!$J$27</f>
        <v>Bitmain Antminer S19 Pro</v>
      </c>
      <c r="F57" s="37"/>
      <c r="G57" s="37"/>
      <c r="H57" s="525" t="s">
        <v>462</v>
      </c>
      <c r="I57" s="516"/>
      <c r="J57" s="35">
        <f>IFERROR(J14*J53,"")</f>
        <v>0</v>
      </c>
      <c r="K57" s="35">
        <f t="shared" ref="K57:BV57" si="26">IFERROR(K14*K53,"")</f>
        <v>0</v>
      </c>
      <c r="L57" s="35">
        <f t="shared" si="26"/>
        <v>0</v>
      </c>
      <c r="M57" s="35">
        <f t="shared" si="26"/>
        <v>0</v>
      </c>
      <c r="N57" s="35">
        <f t="shared" si="26"/>
        <v>0</v>
      </c>
      <c r="O57" s="35">
        <f t="shared" si="26"/>
        <v>0</v>
      </c>
      <c r="P57" s="35">
        <f t="shared" si="26"/>
        <v>0</v>
      </c>
      <c r="Q57" s="35">
        <f t="shared" si="26"/>
        <v>0</v>
      </c>
      <c r="R57" s="35">
        <f t="shared" si="26"/>
        <v>0</v>
      </c>
      <c r="S57" s="35">
        <f t="shared" si="26"/>
        <v>0</v>
      </c>
      <c r="T57" s="35">
        <f t="shared" si="26"/>
        <v>0</v>
      </c>
      <c r="U57" s="35">
        <f t="shared" si="26"/>
        <v>0</v>
      </c>
      <c r="V57" s="35">
        <f t="shared" si="26"/>
        <v>0</v>
      </c>
      <c r="W57" s="35">
        <f t="shared" si="26"/>
        <v>0</v>
      </c>
      <c r="X57" s="35">
        <f t="shared" si="26"/>
        <v>0</v>
      </c>
      <c r="Y57" s="35">
        <f t="shared" si="26"/>
        <v>0</v>
      </c>
      <c r="Z57" s="35">
        <f t="shared" si="26"/>
        <v>0</v>
      </c>
      <c r="AA57" s="35">
        <f t="shared" si="26"/>
        <v>0</v>
      </c>
      <c r="AB57" s="35">
        <f t="shared" si="26"/>
        <v>0</v>
      </c>
      <c r="AC57" s="35">
        <f t="shared" si="26"/>
        <v>0</v>
      </c>
      <c r="AD57" s="35">
        <f t="shared" si="26"/>
        <v>0</v>
      </c>
      <c r="AE57" s="35">
        <f t="shared" si="26"/>
        <v>0</v>
      </c>
      <c r="AF57" s="35">
        <f t="shared" si="26"/>
        <v>0</v>
      </c>
      <c r="AG57" s="35">
        <f t="shared" si="26"/>
        <v>0</v>
      </c>
      <c r="AH57" s="35">
        <f t="shared" si="26"/>
        <v>0</v>
      </c>
      <c r="AI57" s="35">
        <f t="shared" si="26"/>
        <v>0</v>
      </c>
      <c r="AJ57" s="35">
        <f t="shared" si="26"/>
        <v>0</v>
      </c>
      <c r="AK57" s="35">
        <f t="shared" si="26"/>
        <v>0</v>
      </c>
      <c r="AL57" s="35">
        <f t="shared" si="26"/>
        <v>0</v>
      </c>
      <c r="AM57" s="35">
        <f t="shared" si="26"/>
        <v>0</v>
      </c>
      <c r="AN57" s="35">
        <f t="shared" si="26"/>
        <v>0</v>
      </c>
      <c r="AO57" s="35">
        <f t="shared" si="26"/>
        <v>0</v>
      </c>
      <c r="AP57" s="35">
        <f t="shared" si="26"/>
        <v>0</v>
      </c>
      <c r="AQ57" s="35">
        <f t="shared" si="26"/>
        <v>0</v>
      </c>
      <c r="AR57" s="35">
        <f t="shared" si="26"/>
        <v>0</v>
      </c>
      <c r="AS57" s="35">
        <f t="shared" si="26"/>
        <v>0</v>
      </c>
      <c r="AT57" s="35">
        <f t="shared" si="26"/>
        <v>0</v>
      </c>
      <c r="AU57" s="35">
        <f t="shared" si="26"/>
        <v>0</v>
      </c>
      <c r="AV57" s="35">
        <f t="shared" si="26"/>
        <v>0</v>
      </c>
      <c r="AW57" s="35">
        <f t="shared" si="26"/>
        <v>0</v>
      </c>
      <c r="AX57" s="35">
        <f t="shared" si="26"/>
        <v>0</v>
      </c>
      <c r="AY57" s="35">
        <f t="shared" si="26"/>
        <v>0</v>
      </c>
      <c r="AZ57" s="35">
        <f t="shared" si="26"/>
        <v>0</v>
      </c>
      <c r="BA57" s="35">
        <f t="shared" si="26"/>
        <v>0</v>
      </c>
      <c r="BB57" s="35">
        <f t="shared" si="26"/>
        <v>0</v>
      </c>
      <c r="BC57" s="35">
        <f t="shared" si="26"/>
        <v>0</v>
      </c>
      <c r="BD57" s="35">
        <f t="shared" si="26"/>
        <v>0</v>
      </c>
      <c r="BE57" s="35">
        <f t="shared" si="26"/>
        <v>0</v>
      </c>
      <c r="BF57" s="35">
        <f t="shared" si="26"/>
        <v>0</v>
      </c>
      <c r="BG57" s="35">
        <f t="shared" si="26"/>
        <v>0</v>
      </c>
      <c r="BH57" s="35">
        <f t="shared" si="26"/>
        <v>0</v>
      </c>
      <c r="BI57" s="35">
        <f t="shared" si="26"/>
        <v>0</v>
      </c>
      <c r="BJ57" s="35">
        <f t="shared" si="26"/>
        <v>0</v>
      </c>
      <c r="BK57" s="35">
        <f t="shared" si="26"/>
        <v>0</v>
      </c>
      <c r="BL57" s="35">
        <f t="shared" si="26"/>
        <v>0</v>
      </c>
      <c r="BM57" s="35">
        <f t="shared" si="26"/>
        <v>0</v>
      </c>
      <c r="BN57" s="35">
        <f t="shared" si="26"/>
        <v>0</v>
      </c>
      <c r="BO57" s="35">
        <f t="shared" si="26"/>
        <v>0</v>
      </c>
      <c r="BP57" s="35">
        <f t="shared" si="26"/>
        <v>0</v>
      </c>
      <c r="BQ57" s="35">
        <f t="shared" si="26"/>
        <v>0</v>
      </c>
      <c r="BR57" s="35">
        <f t="shared" si="26"/>
        <v>0</v>
      </c>
      <c r="BS57" s="35">
        <f t="shared" si="26"/>
        <v>0</v>
      </c>
      <c r="BT57" s="35">
        <f t="shared" si="26"/>
        <v>0</v>
      </c>
      <c r="BU57" s="35">
        <f t="shared" si="26"/>
        <v>0</v>
      </c>
      <c r="BV57" s="35">
        <f t="shared" si="26"/>
        <v>0</v>
      </c>
      <c r="BW57" s="35">
        <f t="shared" ref="BW57:DY57" si="27">IFERROR(BW14*BW53,"")</f>
        <v>0</v>
      </c>
      <c r="BX57" s="35">
        <f t="shared" si="27"/>
        <v>0</v>
      </c>
      <c r="BY57" s="35">
        <f t="shared" si="27"/>
        <v>0</v>
      </c>
      <c r="BZ57" s="35">
        <f t="shared" si="27"/>
        <v>0</v>
      </c>
      <c r="CA57" s="35">
        <f t="shared" si="27"/>
        <v>0</v>
      </c>
      <c r="CB57" s="35">
        <f t="shared" si="27"/>
        <v>0</v>
      </c>
      <c r="CC57" s="35">
        <f t="shared" si="27"/>
        <v>0</v>
      </c>
      <c r="CD57" s="35">
        <f t="shared" si="27"/>
        <v>0</v>
      </c>
      <c r="CE57" s="35">
        <f t="shared" si="27"/>
        <v>0</v>
      </c>
      <c r="CF57" s="35">
        <f t="shared" si="27"/>
        <v>0</v>
      </c>
      <c r="CG57" s="35">
        <f t="shared" si="27"/>
        <v>0</v>
      </c>
      <c r="CH57" s="35">
        <f t="shared" si="27"/>
        <v>0</v>
      </c>
      <c r="CI57" s="35">
        <f t="shared" si="27"/>
        <v>0</v>
      </c>
      <c r="CJ57" s="35">
        <f t="shared" si="27"/>
        <v>0</v>
      </c>
      <c r="CK57" s="35">
        <f t="shared" si="27"/>
        <v>0</v>
      </c>
      <c r="CL57" s="35">
        <f t="shared" si="27"/>
        <v>0</v>
      </c>
      <c r="CM57" s="35">
        <f t="shared" si="27"/>
        <v>0</v>
      </c>
      <c r="CN57" s="35">
        <f t="shared" si="27"/>
        <v>0</v>
      </c>
      <c r="CO57" s="35">
        <f t="shared" si="27"/>
        <v>0</v>
      </c>
      <c r="CP57" s="35">
        <f t="shared" si="27"/>
        <v>0</v>
      </c>
      <c r="CQ57" s="35">
        <f t="shared" si="27"/>
        <v>0</v>
      </c>
      <c r="CR57" s="35">
        <f t="shared" si="27"/>
        <v>0</v>
      </c>
      <c r="CS57" s="35">
        <f t="shared" si="27"/>
        <v>0</v>
      </c>
      <c r="CT57" s="35">
        <f t="shared" si="27"/>
        <v>0</v>
      </c>
      <c r="CU57" s="35">
        <f t="shared" si="27"/>
        <v>0</v>
      </c>
      <c r="CV57" s="35">
        <f t="shared" si="27"/>
        <v>0</v>
      </c>
      <c r="CW57" s="35">
        <f t="shared" si="27"/>
        <v>0</v>
      </c>
      <c r="CX57" s="35">
        <f t="shared" si="27"/>
        <v>0</v>
      </c>
      <c r="CY57" s="35">
        <f t="shared" si="27"/>
        <v>0</v>
      </c>
      <c r="CZ57" s="35">
        <f t="shared" si="27"/>
        <v>0</v>
      </c>
      <c r="DA57" s="35">
        <f t="shared" si="27"/>
        <v>0</v>
      </c>
      <c r="DB57" s="35">
        <f t="shared" si="27"/>
        <v>0</v>
      </c>
      <c r="DC57" s="35">
        <f t="shared" si="27"/>
        <v>0</v>
      </c>
      <c r="DD57" s="35">
        <f t="shared" si="27"/>
        <v>0</v>
      </c>
      <c r="DE57" s="35">
        <f t="shared" si="27"/>
        <v>0</v>
      </c>
      <c r="DF57" s="35">
        <f t="shared" si="27"/>
        <v>0</v>
      </c>
      <c r="DG57" s="35">
        <f t="shared" si="27"/>
        <v>0</v>
      </c>
      <c r="DH57" s="35">
        <f t="shared" si="27"/>
        <v>0</v>
      </c>
      <c r="DI57" s="35">
        <f t="shared" si="27"/>
        <v>0</v>
      </c>
      <c r="DJ57" s="35">
        <f t="shared" si="27"/>
        <v>0</v>
      </c>
      <c r="DK57" s="35">
        <f t="shared" si="27"/>
        <v>0</v>
      </c>
      <c r="DL57" s="35">
        <f t="shared" si="27"/>
        <v>0</v>
      </c>
      <c r="DM57" s="35">
        <f t="shared" si="27"/>
        <v>0</v>
      </c>
      <c r="DN57" s="35">
        <f t="shared" si="27"/>
        <v>0</v>
      </c>
      <c r="DO57" s="35">
        <f t="shared" si="27"/>
        <v>0</v>
      </c>
      <c r="DP57" s="35">
        <f t="shared" si="27"/>
        <v>0</v>
      </c>
      <c r="DQ57" s="35">
        <f t="shared" si="27"/>
        <v>0</v>
      </c>
      <c r="DR57" s="35">
        <f t="shared" si="27"/>
        <v>0</v>
      </c>
      <c r="DS57" s="35">
        <f t="shared" si="27"/>
        <v>0</v>
      </c>
      <c r="DT57" s="35">
        <f t="shared" si="27"/>
        <v>0</v>
      </c>
      <c r="DU57" s="35">
        <f t="shared" si="27"/>
        <v>0</v>
      </c>
      <c r="DV57" s="35">
        <f t="shared" si="27"/>
        <v>0</v>
      </c>
      <c r="DW57" s="35">
        <f t="shared" si="27"/>
        <v>0</v>
      </c>
      <c r="DX57" s="35">
        <f t="shared" si="27"/>
        <v>0</v>
      </c>
      <c r="DY57" s="35">
        <f t="shared" si="27"/>
        <v>0</v>
      </c>
    </row>
    <row r="58" spans="1:129" x14ac:dyDescent="0.35">
      <c r="B58" s="14"/>
      <c r="C58" s="60"/>
      <c r="E58" s="37" t="s">
        <v>585</v>
      </c>
      <c r="F58" s="37"/>
      <c r="G58" s="37"/>
      <c r="H58" s="525" t="s">
        <v>462</v>
      </c>
      <c r="I58" s="516"/>
      <c r="J58" s="35">
        <f>IFERROR(J15*J54,"")</f>
        <v>0</v>
      </c>
      <c r="K58" s="35">
        <f t="shared" ref="K58:BV58" si="28">IFERROR(K15*K54,"")</f>
        <v>0</v>
      </c>
      <c r="L58" s="35">
        <f t="shared" si="28"/>
        <v>0</v>
      </c>
      <c r="M58" s="35">
        <f t="shared" si="28"/>
        <v>0</v>
      </c>
      <c r="N58" s="35">
        <f t="shared" si="28"/>
        <v>0</v>
      </c>
      <c r="O58" s="35">
        <f t="shared" si="28"/>
        <v>0</v>
      </c>
      <c r="P58" s="35">
        <f t="shared" si="28"/>
        <v>0</v>
      </c>
      <c r="Q58" s="35">
        <f t="shared" si="28"/>
        <v>0</v>
      </c>
      <c r="R58" s="35">
        <f t="shared" si="28"/>
        <v>0</v>
      </c>
      <c r="S58" s="35">
        <f t="shared" si="28"/>
        <v>0</v>
      </c>
      <c r="T58" s="35">
        <f t="shared" si="28"/>
        <v>0</v>
      </c>
      <c r="U58" s="35">
        <f t="shared" si="28"/>
        <v>0</v>
      </c>
      <c r="V58" s="35">
        <f t="shared" si="28"/>
        <v>0</v>
      </c>
      <c r="W58" s="35">
        <f t="shared" si="28"/>
        <v>0</v>
      </c>
      <c r="X58" s="35">
        <f t="shared" si="28"/>
        <v>0</v>
      </c>
      <c r="Y58" s="35">
        <f t="shared" si="28"/>
        <v>0</v>
      </c>
      <c r="Z58" s="35">
        <f t="shared" si="28"/>
        <v>0</v>
      </c>
      <c r="AA58" s="35">
        <f t="shared" si="28"/>
        <v>0</v>
      </c>
      <c r="AB58" s="35">
        <f t="shared" si="28"/>
        <v>0</v>
      </c>
      <c r="AC58" s="35">
        <f t="shared" si="28"/>
        <v>0</v>
      </c>
      <c r="AD58" s="35">
        <f t="shared" si="28"/>
        <v>0</v>
      </c>
      <c r="AE58" s="35">
        <f t="shared" si="28"/>
        <v>0</v>
      </c>
      <c r="AF58" s="35">
        <f t="shared" si="28"/>
        <v>0</v>
      </c>
      <c r="AG58" s="35">
        <f t="shared" si="28"/>
        <v>0</v>
      </c>
      <c r="AH58" s="35">
        <f t="shared" si="28"/>
        <v>0</v>
      </c>
      <c r="AI58" s="35">
        <f t="shared" si="28"/>
        <v>0</v>
      </c>
      <c r="AJ58" s="35">
        <f t="shared" si="28"/>
        <v>0</v>
      </c>
      <c r="AK58" s="35">
        <f t="shared" si="28"/>
        <v>0</v>
      </c>
      <c r="AL58" s="35">
        <f t="shared" si="28"/>
        <v>0</v>
      </c>
      <c r="AM58" s="35">
        <f t="shared" si="28"/>
        <v>0</v>
      </c>
      <c r="AN58" s="35">
        <f t="shared" si="28"/>
        <v>0</v>
      </c>
      <c r="AO58" s="35">
        <f t="shared" si="28"/>
        <v>0</v>
      </c>
      <c r="AP58" s="35">
        <f t="shared" si="28"/>
        <v>0</v>
      </c>
      <c r="AQ58" s="35">
        <f t="shared" si="28"/>
        <v>0</v>
      </c>
      <c r="AR58" s="35">
        <f t="shared" si="28"/>
        <v>0</v>
      </c>
      <c r="AS58" s="35">
        <f t="shared" si="28"/>
        <v>0</v>
      </c>
      <c r="AT58" s="35">
        <f t="shared" si="28"/>
        <v>0</v>
      </c>
      <c r="AU58" s="35">
        <f t="shared" si="28"/>
        <v>0</v>
      </c>
      <c r="AV58" s="35">
        <f t="shared" si="28"/>
        <v>0</v>
      </c>
      <c r="AW58" s="35">
        <f t="shared" si="28"/>
        <v>0</v>
      </c>
      <c r="AX58" s="35">
        <f t="shared" si="28"/>
        <v>0</v>
      </c>
      <c r="AY58" s="35">
        <f t="shared" si="28"/>
        <v>0</v>
      </c>
      <c r="AZ58" s="35">
        <f t="shared" si="28"/>
        <v>0</v>
      </c>
      <c r="BA58" s="35">
        <f t="shared" si="28"/>
        <v>0</v>
      </c>
      <c r="BB58" s="35">
        <f t="shared" si="28"/>
        <v>0</v>
      </c>
      <c r="BC58" s="35">
        <f t="shared" si="28"/>
        <v>0</v>
      </c>
      <c r="BD58" s="35">
        <f t="shared" si="28"/>
        <v>0</v>
      </c>
      <c r="BE58" s="35">
        <f t="shared" si="28"/>
        <v>0</v>
      </c>
      <c r="BF58" s="35">
        <f t="shared" si="28"/>
        <v>0</v>
      </c>
      <c r="BG58" s="35">
        <f t="shared" si="28"/>
        <v>0</v>
      </c>
      <c r="BH58" s="35">
        <f t="shared" si="28"/>
        <v>0</v>
      </c>
      <c r="BI58" s="35">
        <f t="shared" si="28"/>
        <v>0</v>
      </c>
      <c r="BJ58" s="35">
        <f t="shared" si="28"/>
        <v>0</v>
      </c>
      <c r="BK58" s="35">
        <f t="shared" si="28"/>
        <v>0</v>
      </c>
      <c r="BL58" s="35">
        <f t="shared" si="28"/>
        <v>0</v>
      </c>
      <c r="BM58" s="35">
        <f t="shared" si="28"/>
        <v>0</v>
      </c>
      <c r="BN58" s="35">
        <f t="shared" si="28"/>
        <v>0</v>
      </c>
      <c r="BO58" s="35">
        <f t="shared" si="28"/>
        <v>0</v>
      </c>
      <c r="BP58" s="35">
        <f t="shared" si="28"/>
        <v>0</v>
      </c>
      <c r="BQ58" s="35">
        <f t="shared" si="28"/>
        <v>0</v>
      </c>
      <c r="BR58" s="35">
        <f t="shared" si="28"/>
        <v>0</v>
      </c>
      <c r="BS58" s="35">
        <f t="shared" si="28"/>
        <v>0</v>
      </c>
      <c r="BT58" s="35">
        <f t="shared" si="28"/>
        <v>0</v>
      </c>
      <c r="BU58" s="35">
        <f t="shared" si="28"/>
        <v>0</v>
      </c>
      <c r="BV58" s="35">
        <f t="shared" si="28"/>
        <v>0</v>
      </c>
      <c r="BW58" s="35">
        <f t="shared" ref="BW58:DY58" si="29">IFERROR(BW15*BW54,"")</f>
        <v>0</v>
      </c>
      <c r="BX58" s="35">
        <f t="shared" si="29"/>
        <v>0</v>
      </c>
      <c r="BY58" s="35">
        <f t="shared" si="29"/>
        <v>0</v>
      </c>
      <c r="BZ58" s="35">
        <f t="shared" si="29"/>
        <v>0</v>
      </c>
      <c r="CA58" s="35">
        <f t="shared" si="29"/>
        <v>0</v>
      </c>
      <c r="CB58" s="35">
        <f t="shared" si="29"/>
        <v>0</v>
      </c>
      <c r="CC58" s="35">
        <f t="shared" si="29"/>
        <v>0</v>
      </c>
      <c r="CD58" s="35">
        <f t="shared" si="29"/>
        <v>0</v>
      </c>
      <c r="CE58" s="35">
        <f t="shared" si="29"/>
        <v>0</v>
      </c>
      <c r="CF58" s="35">
        <f t="shared" si="29"/>
        <v>0</v>
      </c>
      <c r="CG58" s="35">
        <f t="shared" si="29"/>
        <v>0</v>
      </c>
      <c r="CH58" s="35">
        <f t="shared" si="29"/>
        <v>0</v>
      </c>
      <c r="CI58" s="35">
        <f t="shared" si="29"/>
        <v>0</v>
      </c>
      <c r="CJ58" s="35">
        <f t="shared" si="29"/>
        <v>0</v>
      </c>
      <c r="CK58" s="35">
        <f t="shared" si="29"/>
        <v>0</v>
      </c>
      <c r="CL58" s="35">
        <f t="shared" si="29"/>
        <v>0</v>
      </c>
      <c r="CM58" s="35">
        <f t="shared" si="29"/>
        <v>0</v>
      </c>
      <c r="CN58" s="35">
        <f t="shared" si="29"/>
        <v>0</v>
      </c>
      <c r="CO58" s="35">
        <f t="shared" si="29"/>
        <v>0</v>
      </c>
      <c r="CP58" s="35">
        <f t="shared" si="29"/>
        <v>0</v>
      </c>
      <c r="CQ58" s="35">
        <f t="shared" si="29"/>
        <v>0</v>
      </c>
      <c r="CR58" s="35">
        <f t="shared" si="29"/>
        <v>0</v>
      </c>
      <c r="CS58" s="35">
        <f t="shared" si="29"/>
        <v>0</v>
      </c>
      <c r="CT58" s="35">
        <f t="shared" si="29"/>
        <v>0</v>
      </c>
      <c r="CU58" s="35">
        <f t="shared" si="29"/>
        <v>0</v>
      </c>
      <c r="CV58" s="35">
        <f t="shared" si="29"/>
        <v>0</v>
      </c>
      <c r="CW58" s="35">
        <f t="shared" si="29"/>
        <v>0</v>
      </c>
      <c r="CX58" s="35">
        <f t="shared" si="29"/>
        <v>0</v>
      </c>
      <c r="CY58" s="35">
        <f t="shared" si="29"/>
        <v>0</v>
      </c>
      <c r="CZ58" s="35">
        <f t="shared" si="29"/>
        <v>0</v>
      </c>
      <c r="DA58" s="35">
        <f t="shared" si="29"/>
        <v>0</v>
      </c>
      <c r="DB58" s="35">
        <f t="shared" si="29"/>
        <v>0</v>
      </c>
      <c r="DC58" s="35">
        <f t="shared" si="29"/>
        <v>0</v>
      </c>
      <c r="DD58" s="35">
        <f t="shared" si="29"/>
        <v>0</v>
      </c>
      <c r="DE58" s="35">
        <f t="shared" si="29"/>
        <v>0</v>
      </c>
      <c r="DF58" s="35">
        <f t="shared" si="29"/>
        <v>0</v>
      </c>
      <c r="DG58" s="35">
        <f t="shared" si="29"/>
        <v>0</v>
      </c>
      <c r="DH58" s="35">
        <f t="shared" si="29"/>
        <v>0</v>
      </c>
      <c r="DI58" s="35">
        <f t="shared" si="29"/>
        <v>0</v>
      </c>
      <c r="DJ58" s="35">
        <f t="shared" si="29"/>
        <v>0</v>
      </c>
      <c r="DK58" s="35">
        <f t="shared" si="29"/>
        <v>0</v>
      </c>
      <c r="DL58" s="35">
        <f t="shared" si="29"/>
        <v>0</v>
      </c>
      <c r="DM58" s="35">
        <f t="shared" si="29"/>
        <v>0</v>
      </c>
      <c r="DN58" s="35">
        <f t="shared" si="29"/>
        <v>0</v>
      </c>
      <c r="DO58" s="35">
        <f t="shared" si="29"/>
        <v>0</v>
      </c>
      <c r="DP58" s="35">
        <f t="shared" si="29"/>
        <v>0</v>
      </c>
      <c r="DQ58" s="35">
        <f t="shared" si="29"/>
        <v>0</v>
      </c>
      <c r="DR58" s="35">
        <f t="shared" si="29"/>
        <v>0</v>
      </c>
      <c r="DS58" s="35">
        <f t="shared" si="29"/>
        <v>0</v>
      </c>
      <c r="DT58" s="35">
        <f t="shared" si="29"/>
        <v>0</v>
      </c>
      <c r="DU58" s="35">
        <f t="shared" si="29"/>
        <v>0</v>
      </c>
      <c r="DV58" s="35">
        <f t="shared" si="29"/>
        <v>0</v>
      </c>
      <c r="DW58" s="35">
        <f t="shared" si="29"/>
        <v>0</v>
      </c>
      <c r="DX58" s="35">
        <f t="shared" si="29"/>
        <v>0</v>
      </c>
      <c r="DY58" s="35">
        <f t="shared" si="29"/>
        <v>0</v>
      </c>
    </row>
    <row r="59" spans="1:129" x14ac:dyDescent="0.35">
      <c r="B59" s="14"/>
      <c r="C59" s="14"/>
      <c r="H59" s="525"/>
      <c r="I59" s="516"/>
      <c r="J59" s="168"/>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row>
    <row r="60" spans="1:129" x14ac:dyDescent="0.35">
      <c r="B60" s="14"/>
      <c r="C60" s="24" t="s">
        <v>622</v>
      </c>
      <c r="F60" s="24"/>
      <c r="H60" s="528" t="s">
        <v>462</v>
      </c>
      <c r="I60" s="516"/>
      <c r="J60" s="179">
        <f>J57+J58</f>
        <v>0</v>
      </c>
      <c r="K60" s="179">
        <f>K57+K58</f>
        <v>0</v>
      </c>
      <c r="L60" s="179">
        <f t="shared" ref="L60:BW60" si="30">L57+L58</f>
        <v>0</v>
      </c>
      <c r="M60" s="179">
        <f t="shared" si="30"/>
        <v>0</v>
      </c>
      <c r="N60" s="179">
        <f t="shared" si="30"/>
        <v>0</v>
      </c>
      <c r="O60" s="179">
        <f t="shared" si="30"/>
        <v>0</v>
      </c>
      <c r="P60" s="179">
        <f t="shared" si="30"/>
        <v>0</v>
      </c>
      <c r="Q60" s="179">
        <f t="shared" si="30"/>
        <v>0</v>
      </c>
      <c r="R60" s="179">
        <f t="shared" si="30"/>
        <v>0</v>
      </c>
      <c r="S60" s="179">
        <f t="shared" si="30"/>
        <v>0</v>
      </c>
      <c r="T60" s="179">
        <f t="shared" si="30"/>
        <v>0</v>
      </c>
      <c r="U60" s="179">
        <f t="shared" si="30"/>
        <v>0</v>
      </c>
      <c r="V60" s="179">
        <f t="shared" si="30"/>
        <v>0</v>
      </c>
      <c r="W60" s="179">
        <f t="shared" si="30"/>
        <v>0</v>
      </c>
      <c r="X60" s="179">
        <f t="shared" si="30"/>
        <v>0</v>
      </c>
      <c r="Y60" s="179">
        <f t="shared" si="30"/>
        <v>0</v>
      </c>
      <c r="Z60" s="179">
        <f t="shared" si="30"/>
        <v>0</v>
      </c>
      <c r="AA60" s="179">
        <f t="shared" si="30"/>
        <v>0</v>
      </c>
      <c r="AB60" s="179">
        <f t="shared" si="30"/>
        <v>0</v>
      </c>
      <c r="AC60" s="179">
        <f t="shared" si="30"/>
        <v>0</v>
      </c>
      <c r="AD60" s="179">
        <f t="shared" si="30"/>
        <v>0</v>
      </c>
      <c r="AE60" s="179">
        <f t="shared" si="30"/>
        <v>0</v>
      </c>
      <c r="AF60" s="179">
        <f t="shared" si="30"/>
        <v>0</v>
      </c>
      <c r="AG60" s="179">
        <f t="shared" si="30"/>
        <v>0</v>
      </c>
      <c r="AH60" s="179">
        <f t="shared" si="30"/>
        <v>0</v>
      </c>
      <c r="AI60" s="179">
        <f t="shared" si="30"/>
        <v>0</v>
      </c>
      <c r="AJ60" s="179">
        <f t="shared" si="30"/>
        <v>0</v>
      </c>
      <c r="AK60" s="179">
        <f t="shared" si="30"/>
        <v>0</v>
      </c>
      <c r="AL60" s="179">
        <f t="shared" si="30"/>
        <v>0</v>
      </c>
      <c r="AM60" s="179">
        <f t="shared" si="30"/>
        <v>0</v>
      </c>
      <c r="AN60" s="179">
        <f t="shared" si="30"/>
        <v>0</v>
      </c>
      <c r="AO60" s="179">
        <f t="shared" si="30"/>
        <v>0</v>
      </c>
      <c r="AP60" s="179">
        <f t="shared" si="30"/>
        <v>0</v>
      </c>
      <c r="AQ60" s="179">
        <f t="shared" si="30"/>
        <v>0</v>
      </c>
      <c r="AR60" s="179">
        <f t="shared" si="30"/>
        <v>0</v>
      </c>
      <c r="AS60" s="179">
        <f t="shared" si="30"/>
        <v>0</v>
      </c>
      <c r="AT60" s="179">
        <f t="shared" si="30"/>
        <v>0</v>
      </c>
      <c r="AU60" s="179">
        <f t="shared" si="30"/>
        <v>0</v>
      </c>
      <c r="AV60" s="179">
        <f t="shared" si="30"/>
        <v>0</v>
      </c>
      <c r="AW60" s="179">
        <f t="shared" si="30"/>
        <v>0</v>
      </c>
      <c r="AX60" s="179">
        <f t="shared" si="30"/>
        <v>0</v>
      </c>
      <c r="AY60" s="179">
        <f t="shared" si="30"/>
        <v>0</v>
      </c>
      <c r="AZ60" s="179">
        <f t="shared" si="30"/>
        <v>0</v>
      </c>
      <c r="BA60" s="179">
        <f t="shared" si="30"/>
        <v>0</v>
      </c>
      <c r="BB60" s="179">
        <f t="shared" si="30"/>
        <v>0</v>
      </c>
      <c r="BC60" s="179">
        <f t="shared" si="30"/>
        <v>0</v>
      </c>
      <c r="BD60" s="179">
        <f t="shared" si="30"/>
        <v>0</v>
      </c>
      <c r="BE60" s="179">
        <f t="shared" si="30"/>
        <v>0</v>
      </c>
      <c r="BF60" s="179">
        <f t="shared" si="30"/>
        <v>0</v>
      </c>
      <c r="BG60" s="179">
        <f t="shared" si="30"/>
        <v>0</v>
      </c>
      <c r="BH60" s="179">
        <f t="shared" si="30"/>
        <v>0</v>
      </c>
      <c r="BI60" s="179">
        <f t="shared" si="30"/>
        <v>0</v>
      </c>
      <c r="BJ60" s="179">
        <f t="shared" si="30"/>
        <v>0</v>
      </c>
      <c r="BK60" s="179">
        <f t="shared" si="30"/>
        <v>0</v>
      </c>
      <c r="BL60" s="179">
        <f t="shared" si="30"/>
        <v>0</v>
      </c>
      <c r="BM60" s="179">
        <f t="shared" si="30"/>
        <v>0</v>
      </c>
      <c r="BN60" s="179">
        <f t="shared" si="30"/>
        <v>0</v>
      </c>
      <c r="BO60" s="179">
        <f t="shared" si="30"/>
        <v>0</v>
      </c>
      <c r="BP60" s="179">
        <f t="shared" si="30"/>
        <v>0</v>
      </c>
      <c r="BQ60" s="179">
        <f t="shared" si="30"/>
        <v>0</v>
      </c>
      <c r="BR60" s="179">
        <f t="shared" si="30"/>
        <v>0</v>
      </c>
      <c r="BS60" s="179">
        <f t="shared" si="30"/>
        <v>0</v>
      </c>
      <c r="BT60" s="179">
        <f t="shared" si="30"/>
        <v>0</v>
      </c>
      <c r="BU60" s="179">
        <f t="shared" si="30"/>
        <v>0</v>
      </c>
      <c r="BV60" s="179">
        <f t="shared" si="30"/>
        <v>0</v>
      </c>
      <c r="BW60" s="179">
        <f t="shared" si="30"/>
        <v>0</v>
      </c>
      <c r="BX60" s="179">
        <f t="shared" ref="BX60:DY60" si="31">BX57+BX58</f>
        <v>0</v>
      </c>
      <c r="BY60" s="179">
        <f t="shared" si="31"/>
        <v>0</v>
      </c>
      <c r="BZ60" s="179">
        <f t="shared" si="31"/>
        <v>0</v>
      </c>
      <c r="CA60" s="179">
        <f t="shared" si="31"/>
        <v>0</v>
      </c>
      <c r="CB60" s="179">
        <f t="shared" si="31"/>
        <v>0</v>
      </c>
      <c r="CC60" s="179">
        <f t="shared" si="31"/>
        <v>0</v>
      </c>
      <c r="CD60" s="179">
        <f t="shared" si="31"/>
        <v>0</v>
      </c>
      <c r="CE60" s="179">
        <f t="shared" si="31"/>
        <v>0</v>
      </c>
      <c r="CF60" s="179">
        <f t="shared" si="31"/>
        <v>0</v>
      </c>
      <c r="CG60" s="179">
        <f t="shared" si="31"/>
        <v>0</v>
      </c>
      <c r="CH60" s="179">
        <f t="shared" si="31"/>
        <v>0</v>
      </c>
      <c r="CI60" s="179">
        <f t="shared" si="31"/>
        <v>0</v>
      </c>
      <c r="CJ60" s="179">
        <f t="shared" si="31"/>
        <v>0</v>
      </c>
      <c r="CK60" s="179">
        <f t="shared" si="31"/>
        <v>0</v>
      </c>
      <c r="CL60" s="179">
        <f t="shared" si="31"/>
        <v>0</v>
      </c>
      <c r="CM60" s="179">
        <f t="shared" si="31"/>
        <v>0</v>
      </c>
      <c r="CN60" s="179">
        <f t="shared" si="31"/>
        <v>0</v>
      </c>
      <c r="CO60" s="179">
        <f t="shared" si="31"/>
        <v>0</v>
      </c>
      <c r="CP60" s="179">
        <f t="shared" si="31"/>
        <v>0</v>
      </c>
      <c r="CQ60" s="179">
        <f t="shared" si="31"/>
        <v>0</v>
      </c>
      <c r="CR60" s="179">
        <f t="shared" si="31"/>
        <v>0</v>
      </c>
      <c r="CS60" s="179">
        <f t="shared" si="31"/>
        <v>0</v>
      </c>
      <c r="CT60" s="179">
        <f t="shared" si="31"/>
        <v>0</v>
      </c>
      <c r="CU60" s="179">
        <f t="shared" si="31"/>
        <v>0</v>
      </c>
      <c r="CV60" s="179">
        <f t="shared" si="31"/>
        <v>0</v>
      </c>
      <c r="CW60" s="179">
        <f t="shared" si="31"/>
        <v>0</v>
      </c>
      <c r="CX60" s="179">
        <f t="shared" si="31"/>
        <v>0</v>
      </c>
      <c r="CY60" s="179">
        <f t="shared" si="31"/>
        <v>0</v>
      </c>
      <c r="CZ60" s="179">
        <f t="shared" si="31"/>
        <v>0</v>
      </c>
      <c r="DA60" s="179">
        <f t="shared" si="31"/>
        <v>0</v>
      </c>
      <c r="DB60" s="179">
        <f t="shared" si="31"/>
        <v>0</v>
      </c>
      <c r="DC60" s="179">
        <f t="shared" si="31"/>
        <v>0</v>
      </c>
      <c r="DD60" s="179">
        <f t="shared" si="31"/>
        <v>0</v>
      </c>
      <c r="DE60" s="179">
        <f t="shared" si="31"/>
        <v>0</v>
      </c>
      <c r="DF60" s="179">
        <f t="shared" si="31"/>
        <v>0</v>
      </c>
      <c r="DG60" s="179">
        <f t="shared" si="31"/>
        <v>0</v>
      </c>
      <c r="DH60" s="179">
        <f t="shared" si="31"/>
        <v>0</v>
      </c>
      <c r="DI60" s="179">
        <f t="shared" si="31"/>
        <v>0</v>
      </c>
      <c r="DJ60" s="179">
        <f t="shared" si="31"/>
        <v>0</v>
      </c>
      <c r="DK60" s="179">
        <f t="shared" si="31"/>
        <v>0</v>
      </c>
      <c r="DL60" s="179">
        <f t="shared" si="31"/>
        <v>0</v>
      </c>
      <c r="DM60" s="179">
        <f t="shared" si="31"/>
        <v>0</v>
      </c>
      <c r="DN60" s="179">
        <f t="shared" si="31"/>
        <v>0</v>
      </c>
      <c r="DO60" s="179">
        <f t="shared" si="31"/>
        <v>0</v>
      </c>
      <c r="DP60" s="179">
        <f t="shared" si="31"/>
        <v>0</v>
      </c>
      <c r="DQ60" s="179">
        <f t="shared" si="31"/>
        <v>0</v>
      </c>
      <c r="DR60" s="179">
        <f t="shared" si="31"/>
        <v>0</v>
      </c>
      <c r="DS60" s="179">
        <f t="shared" si="31"/>
        <v>0</v>
      </c>
      <c r="DT60" s="179">
        <f t="shared" si="31"/>
        <v>0</v>
      </c>
      <c r="DU60" s="179">
        <f t="shared" si="31"/>
        <v>0</v>
      </c>
      <c r="DV60" s="179">
        <f t="shared" si="31"/>
        <v>0</v>
      </c>
      <c r="DW60" s="179">
        <f t="shared" si="31"/>
        <v>0</v>
      </c>
      <c r="DX60" s="179">
        <f t="shared" si="31"/>
        <v>0</v>
      </c>
      <c r="DY60" s="179">
        <f t="shared" si="31"/>
        <v>0</v>
      </c>
    </row>
    <row r="61" spans="1:129" x14ac:dyDescent="0.35">
      <c r="H61" s="3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40"/>
    </row>
    <row r="62" spans="1:129" x14ac:dyDescent="0.35">
      <c r="B62" s="25" t="s">
        <v>84</v>
      </c>
      <c r="C62" s="25"/>
      <c r="D62" s="25"/>
      <c r="E62" s="25"/>
      <c r="F62" s="25"/>
      <c r="G62" s="25"/>
      <c r="H62" s="31"/>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row>
    <row r="63" spans="1:129" s="24" customFormat="1" x14ac:dyDescent="0.35">
      <c r="A63" s="48"/>
      <c r="B63" s="136"/>
      <c r="C63"/>
      <c r="D63"/>
      <c r="E63"/>
      <c r="F63"/>
      <c r="G63"/>
      <c r="H63" s="30"/>
      <c r="I63"/>
      <c r="J63"/>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row>
    <row r="64" spans="1:129" s="24" customFormat="1" x14ac:dyDescent="0.35">
      <c r="A64" s="48"/>
      <c r="B64" s="113"/>
      <c r="C64" s="43" t="s">
        <v>623</v>
      </c>
      <c r="D64"/>
      <c r="E64"/>
      <c r="F64" s="44"/>
      <c r="G64"/>
      <c r="H64" s="45"/>
      <c r="I64"/>
      <c r="J64"/>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row>
    <row r="65" spans="1:129" s="24" customFormat="1" x14ac:dyDescent="0.35">
      <c r="A65" s="48"/>
      <c r="B65" s="113"/>
      <c r="C65" s="187"/>
      <c r="D65" t="s">
        <v>146</v>
      </c>
      <c r="E65"/>
      <c r="F65" s="44"/>
      <c r="G65"/>
      <c r="H65" s="45" t="s">
        <v>416</v>
      </c>
      <c r="I65"/>
      <c r="J65">
        <v>480.72</v>
      </c>
      <c r="K65">
        <v>480.72</v>
      </c>
      <c r="L65">
        <v>480.72</v>
      </c>
      <c r="M65">
        <v>480.72</v>
      </c>
      <c r="N65">
        <v>480.72</v>
      </c>
      <c r="O65">
        <v>480.72</v>
      </c>
      <c r="P65">
        <v>480.72</v>
      </c>
      <c r="Q65">
        <v>480.72</v>
      </c>
      <c r="R65">
        <v>480.72</v>
      </c>
      <c r="S65">
        <v>480.72</v>
      </c>
      <c r="T65">
        <v>480.72</v>
      </c>
      <c r="U65">
        <v>480.72</v>
      </c>
      <c r="V65">
        <v>480.72</v>
      </c>
      <c r="W65">
        <v>480.72</v>
      </c>
      <c r="X65">
        <v>480.72</v>
      </c>
      <c r="Y65">
        <v>480.72</v>
      </c>
      <c r="Z65">
        <v>480.72</v>
      </c>
      <c r="AA65">
        <v>480.72</v>
      </c>
      <c r="AB65">
        <v>480.72</v>
      </c>
      <c r="AC65">
        <v>480.72</v>
      </c>
      <c r="AD65">
        <v>480.72</v>
      </c>
      <c r="AE65">
        <v>480.72</v>
      </c>
      <c r="AF65">
        <v>480.72</v>
      </c>
      <c r="AG65">
        <v>480.72</v>
      </c>
      <c r="AH65">
        <v>480.72</v>
      </c>
      <c r="AI65">
        <v>480.72</v>
      </c>
      <c r="AJ65">
        <v>480.72</v>
      </c>
      <c r="AK65">
        <v>480.72</v>
      </c>
      <c r="AL65">
        <v>480.72</v>
      </c>
      <c r="AM65">
        <v>480.72</v>
      </c>
      <c r="AN65">
        <v>480.72</v>
      </c>
      <c r="AO65">
        <v>480.72</v>
      </c>
      <c r="AP65">
        <v>480.72</v>
      </c>
      <c r="AQ65">
        <v>480.72</v>
      </c>
      <c r="AR65">
        <v>480.72</v>
      </c>
      <c r="AS65">
        <v>480.72</v>
      </c>
      <c r="AT65">
        <v>480.72</v>
      </c>
      <c r="AU65">
        <v>480.72</v>
      </c>
      <c r="AV65">
        <v>480.72</v>
      </c>
      <c r="AW65">
        <v>480.72</v>
      </c>
      <c r="AX65">
        <v>480.72</v>
      </c>
      <c r="AY65">
        <v>480.72</v>
      </c>
      <c r="AZ65">
        <v>480.72</v>
      </c>
      <c r="BA65">
        <v>480.72</v>
      </c>
      <c r="BB65">
        <v>480.72</v>
      </c>
      <c r="BC65">
        <v>480.72</v>
      </c>
      <c r="BD65">
        <v>480.72</v>
      </c>
      <c r="BE65">
        <v>480.72</v>
      </c>
      <c r="BF65">
        <v>480.72</v>
      </c>
      <c r="BG65">
        <v>480.72</v>
      </c>
      <c r="BH65">
        <v>480.72</v>
      </c>
      <c r="BI65">
        <v>480.72</v>
      </c>
      <c r="BJ65">
        <v>480.72</v>
      </c>
      <c r="BK65">
        <v>480.72</v>
      </c>
      <c r="BL65">
        <v>480.72</v>
      </c>
      <c r="BM65">
        <v>480.72</v>
      </c>
      <c r="BN65">
        <v>480.72</v>
      </c>
      <c r="BO65">
        <v>480.72</v>
      </c>
      <c r="BP65">
        <v>480.72</v>
      </c>
      <c r="BQ65">
        <v>480.72</v>
      </c>
      <c r="BR65">
        <v>480.72</v>
      </c>
      <c r="BS65">
        <v>480.72</v>
      </c>
      <c r="BT65">
        <v>480.72</v>
      </c>
      <c r="BU65">
        <v>480.72</v>
      </c>
      <c r="BV65">
        <v>480.72</v>
      </c>
      <c r="BW65">
        <v>480.72</v>
      </c>
      <c r="BX65">
        <v>480.72</v>
      </c>
      <c r="BY65">
        <v>480.72</v>
      </c>
      <c r="BZ65">
        <v>480.72</v>
      </c>
      <c r="CA65">
        <v>480.72</v>
      </c>
      <c r="CB65">
        <v>480.72</v>
      </c>
      <c r="CC65">
        <v>480.72</v>
      </c>
      <c r="CD65">
        <v>480.72</v>
      </c>
      <c r="CE65">
        <v>480.72</v>
      </c>
      <c r="CF65">
        <v>480.72</v>
      </c>
      <c r="CG65">
        <v>480.72</v>
      </c>
      <c r="CH65">
        <v>480.72</v>
      </c>
      <c r="CI65">
        <v>480.72</v>
      </c>
      <c r="CJ65">
        <v>480.72</v>
      </c>
      <c r="CK65">
        <v>480.72</v>
      </c>
      <c r="CL65">
        <v>480.72</v>
      </c>
      <c r="CM65">
        <v>480.72</v>
      </c>
      <c r="CN65">
        <v>480.72</v>
      </c>
      <c r="CO65">
        <v>480.72</v>
      </c>
      <c r="CP65">
        <v>480.72</v>
      </c>
      <c r="CQ65">
        <v>480.72</v>
      </c>
      <c r="CR65">
        <v>480.72</v>
      </c>
      <c r="CS65">
        <v>480.72</v>
      </c>
      <c r="CT65">
        <v>480.72</v>
      </c>
      <c r="CU65">
        <v>480.72</v>
      </c>
      <c r="CV65">
        <v>480.72</v>
      </c>
      <c r="CW65">
        <v>480.72</v>
      </c>
      <c r="CX65">
        <v>480.72</v>
      </c>
      <c r="CY65">
        <v>480.72</v>
      </c>
      <c r="CZ65">
        <v>480.72</v>
      </c>
      <c r="DA65">
        <v>480.72</v>
      </c>
      <c r="DB65">
        <v>480.72</v>
      </c>
      <c r="DC65">
        <v>480.72</v>
      </c>
      <c r="DD65">
        <v>480.72</v>
      </c>
      <c r="DE65">
        <v>480.72</v>
      </c>
      <c r="DF65">
        <v>480.72</v>
      </c>
      <c r="DG65">
        <v>480.72</v>
      </c>
      <c r="DH65">
        <v>480.72</v>
      </c>
      <c r="DI65">
        <v>480.72</v>
      </c>
      <c r="DJ65">
        <v>480.72</v>
      </c>
      <c r="DK65">
        <v>480.72</v>
      </c>
      <c r="DL65">
        <v>480.72</v>
      </c>
      <c r="DM65">
        <v>480.72</v>
      </c>
      <c r="DN65">
        <v>480.72</v>
      </c>
      <c r="DO65">
        <v>480.72</v>
      </c>
      <c r="DP65">
        <v>480.72</v>
      </c>
      <c r="DQ65">
        <v>480.72</v>
      </c>
      <c r="DR65">
        <v>480.72</v>
      </c>
      <c r="DS65">
        <v>480.72</v>
      </c>
      <c r="DT65">
        <v>480.72</v>
      </c>
      <c r="DU65">
        <v>480.72</v>
      </c>
      <c r="DV65">
        <v>480.72</v>
      </c>
      <c r="DW65">
        <v>480.72</v>
      </c>
      <c r="DX65">
        <v>480.72</v>
      </c>
      <c r="DY65">
        <v>480.72</v>
      </c>
    </row>
    <row r="66" spans="1:129" s="24" customFormat="1" x14ac:dyDescent="0.35">
      <c r="A66" s="48"/>
      <c r="B66" s="113"/>
      <c r="C66" s="119"/>
      <c r="D66" t="s">
        <v>555</v>
      </c>
      <c r="E66"/>
      <c r="F66" s="44"/>
      <c r="G66"/>
      <c r="H66" s="530" t="s">
        <v>416</v>
      </c>
      <c r="I66"/>
      <c r="J66" s="240">
        <f>J65</f>
        <v>480.72</v>
      </c>
      <c r="K66" s="240">
        <f>J66*(1-K67)</f>
        <v>475.33593600000006</v>
      </c>
      <c r="L66" s="240">
        <f t="shared" ref="L66:BW66" si="32">K66*(1-L67)</f>
        <v>470.01217351680009</v>
      </c>
      <c r="M66" s="240">
        <f t="shared" si="32"/>
        <v>464.74803717341194</v>
      </c>
      <c r="N66" s="240">
        <f t="shared" si="32"/>
        <v>459.54285915706976</v>
      </c>
      <c r="O66" s="240">
        <f t="shared" si="32"/>
        <v>454.39597913451058</v>
      </c>
      <c r="P66" s="240">
        <f t="shared" si="32"/>
        <v>449.30674416820409</v>
      </c>
      <c r="Q66" s="240">
        <f t="shared" si="32"/>
        <v>444.27450863352021</v>
      </c>
      <c r="R66" s="240">
        <f t="shared" si="32"/>
        <v>439.29863413682477</v>
      </c>
      <c r="S66" s="240">
        <f t="shared" si="32"/>
        <v>434.37848943449234</v>
      </c>
      <c r="T66" s="240">
        <f t="shared" si="32"/>
        <v>429.51345035282606</v>
      </c>
      <c r="U66" s="240">
        <f t="shared" si="32"/>
        <v>424.70289970887438</v>
      </c>
      <c r="V66" s="240">
        <f t="shared" si="32"/>
        <v>419.94622723213502</v>
      </c>
      <c r="W66" s="240">
        <f t="shared" si="32"/>
        <v>415.24282948713511</v>
      </c>
      <c r="X66" s="240">
        <f t="shared" si="32"/>
        <v>410.59210979687919</v>
      </c>
      <c r="Y66" s="240">
        <f t="shared" si="32"/>
        <v>405.99347816715414</v>
      </c>
      <c r="Z66" s="240">
        <f t="shared" si="32"/>
        <v>401.44635121168204</v>
      </c>
      <c r="AA66" s="240">
        <f t="shared" si="32"/>
        <v>396.95015207811122</v>
      </c>
      <c r="AB66" s="240">
        <f t="shared" si="32"/>
        <v>392.50431037483639</v>
      </c>
      <c r="AC66" s="240">
        <f t="shared" si="32"/>
        <v>388.10826209863825</v>
      </c>
      <c r="AD66" s="240">
        <f t="shared" si="32"/>
        <v>383.76144956313351</v>
      </c>
      <c r="AE66" s="240">
        <f t="shared" si="32"/>
        <v>379.46332132802644</v>
      </c>
      <c r="AF66" s="240">
        <f t="shared" si="32"/>
        <v>375.21333212915255</v>
      </c>
      <c r="AG66" s="240">
        <f t="shared" si="32"/>
        <v>371.01094280930602</v>
      </c>
      <c r="AH66" s="240">
        <f t="shared" si="32"/>
        <v>366.85562024984182</v>
      </c>
      <c r="AI66" s="240">
        <f t="shared" si="32"/>
        <v>362.74683730304361</v>
      </c>
      <c r="AJ66" s="240">
        <f t="shared" si="32"/>
        <v>358.68407272524951</v>
      </c>
      <c r="AK66" s="240">
        <f t="shared" si="32"/>
        <v>354.66681111072671</v>
      </c>
      <c r="AL66" s="240">
        <f t="shared" si="32"/>
        <v>350.69454282628658</v>
      </c>
      <c r="AM66" s="240">
        <f t="shared" si="32"/>
        <v>346.76676394663218</v>
      </c>
      <c r="AN66" s="240">
        <f t="shared" si="32"/>
        <v>342.88297619042993</v>
      </c>
      <c r="AO66" s="240">
        <f t="shared" si="32"/>
        <v>339.04268685709712</v>
      </c>
      <c r="AP66" s="240">
        <f t="shared" si="32"/>
        <v>335.24540876429762</v>
      </c>
      <c r="AQ66" s="240">
        <f t="shared" si="32"/>
        <v>331.49066018613752</v>
      </c>
      <c r="AR66" s="240">
        <f t="shared" si="32"/>
        <v>327.77796479205279</v>
      </c>
      <c r="AS66" s="240">
        <f t="shared" si="32"/>
        <v>324.10685158638182</v>
      </c>
      <c r="AT66" s="240">
        <f t="shared" si="32"/>
        <v>320.47685484861432</v>
      </c>
      <c r="AU66" s="240">
        <f t="shared" si="32"/>
        <v>316.88751407430982</v>
      </c>
      <c r="AV66" s="240">
        <f t="shared" si="32"/>
        <v>313.33837391667754</v>
      </c>
      <c r="AW66" s="240">
        <f t="shared" si="32"/>
        <v>309.82898412881076</v>
      </c>
      <c r="AX66" s="240">
        <f t="shared" si="32"/>
        <v>306.35889950656809</v>
      </c>
      <c r="AY66" s="240">
        <f t="shared" si="32"/>
        <v>302.92767983209455</v>
      </c>
      <c r="AZ66" s="240">
        <f t="shared" si="32"/>
        <v>299.53488981797511</v>
      </c>
      <c r="BA66" s="240">
        <f t="shared" si="32"/>
        <v>296.18009905201382</v>
      </c>
      <c r="BB66" s="240">
        <f t="shared" si="32"/>
        <v>292.86288194263125</v>
      </c>
      <c r="BC66" s="240">
        <f t="shared" si="32"/>
        <v>289.5828176648738</v>
      </c>
      <c r="BD66" s="240">
        <f t="shared" si="32"/>
        <v>286.33949010702725</v>
      </c>
      <c r="BE66" s="240">
        <f t="shared" si="32"/>
        <v>283.13248781782852</v>
      </c>
      <c r="BF66" s="240">
        <f t="shared" si="32"/>
        <v>279.96140395426886</v>
      </c>
      <c r="BG66" s="240">
        <f t="shared" si="32"/>
        <v>276.82583622998106</v>
      </c>
      <c r="BH66" s="240">
        <f t="shared" si="32"/>
        <v>273.72538686420529</v>
      </c>
      <c r="BI66" s="240">
        <f t="shared" si="32"/>
        <v>270.65966253132621</v>
      </c>
      <c r="BJ66" s="240">
        <f t="shared" si="32"/>
        <v>267.62827431097537</v>
      </c>
      <c r="BK66" s="240">
        <f t="shared" si="32"/>
        <v>264.63083763869247</v>
      </c>
      <c r="BL66" s="240">
        <f t="shared" si="32"/>
        <v>261.66697225713909</v>
      </c>
      <c r="BM66" s="240">
        <f t="shared" si="32"/>
        <v>258.73630216785915</v>
      </c>
      <c r="BN66" s="240">
        <f t="shared" si="32"/>
        <v>255.83845558357913</v>
      </c>
      <c r="BO66" s="240">
        <f t="shared" si="32"/>
        <v>252.97306488104306</v>
      </c>
      <c r="BP66" s="240">
        <f t="shared" si="32"/>
        <v>250.13976655437537</v>
      </c>
      <c r="BQ66" s="240">
        <f t="shared" si="32"/>
        <v>247.33820116896638</v>
      </c>
      <c r="BR66" s="240">
        <f t="shared" si="32"/>
        <v>244.56801331587397</v>
      </c>
      <c r="BS66" s="240">
        <f t="shared" si="32"/>
        <v>241.82885156673618</v>
      </c>
      <c r="BT66" s="240">
        <f t="shared" si="32"/>
        <v>239.12036842918874</v>
      </c>
      <c r="BU66" s="240">
        <f t="shared" si="32"/>
        <v>236.44222030278183</v>
      </c>
      <c r="BV66" s="240">
        <f t="shared" si="32"/>
        <v>233.79406743539067</v>
      </c>
      <c r="BW66" s="240">
        <f t="shared" si="32"/>
        <v>231.17557388011431</v>
      </c>
      <c r="BX66" s="240">
        <f t="shared" ref="BX66:DY66" si="33">BW66*(1-BX67)</f>
        <v>228.58640745265703</v>
      </c>
      <c r="BY66" s="240">
        <f t="shared" si="33"/>
        <v>226.02623968918726</v>
      </c>
      <c r="BZ66" s="240">
        <f t="shared" si="33"/>
        <v>223.49474580466838</v>
      </c>
      <c r="CA66" s="240">
        <f t="shared" si="33"/>
        <v>220.9916046516561</v>
      </c>
      <c r="CB66" s="240">
        <f t="shared" si="33"/>
        <v>218.51649867955757</v>
      </c>
      <c r="CC66" s="240">
        <f t="shared" si="33"/>
        <v>216.06911389434654</v>
      </c>
      <c r="CD66" s="240">
        <f t="shared" si="33"/>
        <v>213.64913981872988</v>
      </c>
      <c r="CE66" s="240">
        <f t="shared" si="33"/>
        <v>211.25626945276011</v>
      </c>
      <c r="CF66" s="240">
        <f t="shared" si="33"/>
        <v>208.8901992348892</v>
      </c>
      <c r="CG66" s="240">
        <f t="shared" si="33"/>
        <v>206.55062900345843</v>
      </c>
      <c r="CH66" s="240">
        <f t="shared" si="33"/>
        <v>204.23726195861968</v>
      </c>
      <c r="CI66" s="240">
        <f t="shared" si="33"/>
        <v>201.94980462468314</v>
      </c>
      <c r="CJ66" s="240">
        <f t="shared" si="33"/>
        <v>199.68796681288669</v>
      </c>
      <c r="CK66" s="240">
        <f t="shared" si="33"/>
        <v>197.45146158458235</v>
      </c>
      <c r="CL66" s="240">
        <f t="shared" si="33"/>
        <v>195.24000521483504</v>
      </c>
      <c r="CM66" s="240">
        <f t="shared" si="33"/>
        <v>193.05331715642888</v>
      </c>
      <c r="CN66" s="240">
        <f t="shared" si="33"/>
        <v>190.89112000427687</v>
      </c>
      <c r="CO66" s="240">
        <f t="shared" si="33"/>
        <v>188.75313946022897</v>
      </c>
      <c r="CP66" s="240">
        <f t="shared" si="33"/>
        <v>186.63910429827439</v>
      </c>
      <c r="CQ66" s="240">
        <f t="shared" si="33"/>
        <v>184.54874633013372</v>
      </c>
      <c r="CR66" s="240">
        <f t="shared" si="33"/>
        <v>182.48180037123623</v>
      </c>
      <c r="CS66" s="240">
        <f t="shared" si="33"/>
        <v>180.43800420707839</v>
      </c>
      <c r="CT66" s="240">
        <f t="shared" si="33"/>
        <v>178.41709855995913</v>
      </c>
      <c r="CU66" s="240">
        <f t="shared" si="33"/>
        <v>176.41882705608759</v>
      </c>
      <c r="CV66" s="240">
        <f t="shared" si="33"/>
        <v>174.44293619305941</v>
      </c>
      <c r="CW66" s="240">
        <f t="shared" si="33"/>
        <v>172.48917530769714</v>
      </c>
      <c r="CX66" s="240">
        <f t="shared" si="33"/>
        <v>170.55729654425093</v>
      </c>
      <c r="CY66" s="240">
        <f t="shared" si="33"/>
        <v>168.64705482295531</v>
      </c>
      <c r="CZ66" s="240">
        <f t="shared" si="33"/>
        <v>166.75820780893821</v>
      </c>
      <c r="DA66" s="240">
        <f t="shared" si="33"/>
        <v>164.89051588147811</v>
      </c>
      <c r="DB66" s="240">
        <f t="shared" si="33"/>
        <v>163.04374210360555</v>
      </c>
      <c r="DC66" s="240">
        <f t="shared" si="33"/>
        <v>161.21765219204516</v>
      </c>
      <c r="DD66" s="240">
        <f t="shared" si="33"/>
        <v>159.41201448749425</v>
      </c>
      <c r="DE66" s="240">
        <f t="shared" si="33"/>
        <v>157.6265999252343</v>
      </c>
      <c r="DF66" s="240">
        <f t="shared" si="33"/>
        <v>155.86118200607169</v>
      </c>
      <c r="DG66" s="240">
        <f t="shared" si="33"/>
        <v>154.11553676760369</v>
      </c>
      <c r="DH66" s="240">
        <f t="shared" si="33"/>
        <v>152.38944275580653</v>
      </c>
      <c r="DI66" s="240">
        <f t="shared" si="33"/>
        <v>150.68268099694149</v>
      </c>
      <c r="DJ66" s="240">
        <f t="shared" si="33"/>
        <v>148.99503496977573</v>
      </c>
      <c r="DK66" s="240">
        <f t="shared" si="33"/>
        <v>147.32629057811425</v>
      </c>
      <c r="DL66" s="240">
        <f t="shared" si="33"/>
        <v>145.67623612363937</v>
      </c>
      <c r="DM66" s="240">
        <f t="shared" si="33"/>
        <v>144.04466227905462</v>
      </c>
      <c r="DN66" s="240">
        <f t="shared" si="33"/>
        <v>142.4313620615292</v>
      </c>
      <c r="DO66" s="240">
        <f t="shared" si="33"/>
        <v>140.83613080644008</v>
      </c>
      <c r="DP66" s="240">
        <f t="shared" si="33"/>
        <v>139.25876614140796</v>
      </c>
      <c r="DQ66" s="240">
        <f t="shared" si="33"/>
        <v>137.69906796062421</v>
      </c>
      <c r="DR66" s="240">
        <f t="shared" si="33"/>
        <v>136.15683839946522</v>
      </c>
      <c r="DS66" s="240">
        <f t="shared" si="33"/>
        <v>134.63188180939122</v>
      </c>
      <c r="DT66" s="240">
        <f t="shared" si="33"/>
        <v>133.12400473312604</v>
      </c>
      <c r="DU66" s="240">
        <f t="shared" si="33"/>
        <v>131.63301588011504</v>
      </c>
      <c r="DV66" s="240">
        <f t="shared" si="33"/>
        <v>130.15872610225776</v>
      </c>
      <c r="DW66" s="240">
        <f t="shared" si="33"/>
        <v>128.70094836991248</v>
      </c>
      <c r="DX66" s="240">
        <f t="shared" si="33"/>
        <v>127.25949774816947</v>
      </c>
      <c r="DY66" s="240">
        <f t="shared" si="33"/>
        <v>125.83419137338997</v>
      </c>
    </row>
    <row r="67" spans="1:129" s="24" customFormat="1" x14ac:dyDescent="0.35">
      <c r="A67" s="48"/>
      <c r="B67" s="113"/>
      <c r="C67" s="119"/>
      <c r="D67"/>
      <c r="E67" s="545" t="s">
        <v>624</v>
      </c>
      <c r="F67" s="545" t="s">
        <v>624</v>
      </c>
      <c r="G67" s="545" t="s">
        <v>624</v>
      </c>
      <c r="H67" s="530" t="s">
        <v>48</v>
      </c>
      <c r="I67"/>
      <c r="J67" s="239">
        <f>'1.1 Assumptions'!$J$90</f>
        <v>1.12E-2</v>
      </c>
      <c r="K67" s="239">
        <f>'1.1 Assumptions'!$J$90</f>
        <v>1.12E-2</v>
      </c>
      <c r="L67" s="239">
        <f>'1.1 Assumptions'!$J$90</f>
        <v>1.12E-2</v>
      </c>
      <c r="M67" s="239">
        <f>'1.1 Assumptions'!$J$90</f>
        <v>1.12E-2</v>
      </c>
      <c r="N67" s="239">
        <f>'1.1 Assumptions'!$J$90</f>
        <v>1.12E-2</v>
      </c>
      <c r="O67" s="239">
        <f>'1.1 Assumptions'!$J$90</f>
        <v>1.12E-2</v>
      </c>
      <c r="P67" s="239">
        <f>'1.1 Assumptions'!$J$90</f>
        <v>1.12E-2</v>
      </c>
      <c r="Q67" s="239">
        <f>'1.1 Assumptions'!$J$90</f>
        <v>1.12E-2</v>
      </c>
      <c r="R67" s="239">
        <f>'1.1 Assumptions'!$J$90</f>
        <v>1.12E-2</v>
      </c>
      <c r="S67" s="239">
        <f>'1.1 Assumptions'!$J$90</f>
        <v>1.12E-2</v>
      </c>
      <c r="T67" s="239">
        <f>'1.1 Assumptions'!$J$90</f>
        <v>1.12E-2</v>
      </c>
      <c r="U67" s="239">
        <f>'1.1 Assumptions'!$J$90</f>
        <v>1.12E-2</v>
      </c>
      <c r="V67" s="239">
        <f>'1.1 Assumptions'!$J$90</f>
        <v>1.12E-2</v>
      </c>
      <c r="W67" s="239">
        <f>'1.1 Assumptions'!$J$90</f>
        <v>1.12E-2</v>
      </c>
      <c r="X67" s="239">
        <f>'1.1 Assumptions'!$J$90</f>
        <v>1.12E-2</v>
      </c>
      <c r="Y67" s="239">
        <f>'1.1 Assumptions'!$J$90</f>
        <v>1.12E-2</v>
      </c>
      <c r="Z67" s="239">
        <f>'1.1 Assumptions'!$J$90</f>
        <v>1.12E-2</v>
      </c>
      <c r="AA67" s="239">
        <f>'1.1 Assumptions'!$J$90</f>
        <v>1.12E-2</v>
      </c>
      <c r="AB67" s="239">
        <f>'1.1 Assumptions'!$J$90</f>
        <v>1.12E-2</v>
      </c>
      <c r="AC67" s="239">
        <f>'1.1 Assumptions'!$J$90</f>
        <v>1.12E-2</v>
      </c>
      <c r="AD67" s="239">
        <f>'1.1 Assumptions'!$J$90</f>
        <v>1.12E-2</v>
      </c>
      <c r="AE67" s="239">
        <f>'1.1 Assumptions'!$J$90</f>
        <v>1.12E-2</v>
      </c>
      <c r="AF67" s="239">
        <f>'1.1 Assumptions'!$J$90</f>
        <v>1.12E-2</v>
      </c>
      <c r="AG67" s="239">
        <f>'1.1 Assumptions'!$J$90</f>
        <v>1.12E-2</v>
      </c>
      <c r="AH67" s="239">
        <f>'1.1 Assumptions'!$J$90</f>
        <v>1.12E-2</v>
      </c>
      <c r="AI67" s="239">
        <f>'1.1 Assumptions'!$J$90</f>
        <v>1.12E-2</v>
      </c>
      <c r="AJ67" s="239">
        <f>'1.1 Assumptions'!$J$90</f>
        <v>1.12E-2</v>
      </c>
      <c r="AK67" s="239">
        <f>'1.1 Assumptions'!$J$90</f>
        <v>1.12E-2</v>
      </c>
      <c r="AL67" s="239">
        <f>'1.1 Assumptions'!$J$90</f>
        <v>1.12E-2</v>
      </c>
      <c r="AM67" s="239">
        <f>'1.1 Assumptions'!$J$90</f>
        <v>1.12E-2</v>
      </c>
      <c r="AN67" s="239">
        <f>'1.1 Assumptions'!$J$90</f>
        <v>1.12E-2</v>
      </c>
      <c r="AO67" s="239">
        <f>'1.1 Assumptions'!$J$90</f>
        <v>1.12E-2</v>
      </c>
      <c r="AP67" s="239">
        <f>'1.1 Assumptions'!$J$90</f>
        <v>1.12E-2</v>
      </c>
      <c r="AQ67" s="239">
        <f>'1.1 Assumptions'!$J$90</f>
        <v>1.12E-2</v>
      </c>
      <c r="AR67" s="239">
        <f>'1.1 Assumptions'!$J$90</f>
        <v>1.12E-2</v>
      </c>
      <c r="AS67" s="239">
        <f>'1.1 Assumptions'!$J$90</f>
        <v>1.12E-2</v>
      </c>
      <c r="AT67" s="239">
        <f>'1.1 Assumptions'!$J$90</f>
        <v>1.12E-2</v>
      </c>
      <c r="AU67" s="239">
        <f>'1.1 Assumptions'!$J$90</f>
        <v>1.12E-2</v>
      </c>
      <c r="AV67" s="239">
        <f>'1.1 Assumptions'!$J$90</f>
        <v>1.12E-2</v>
      </c>
      <c r="AW67" s="239">
        <f>'1.1 Assumptions'!$J$90</f>
        <v>1.12E-2</v>
      </c>
      <c r="AX67" s="239">
        <f>'1.1 Assumptions'!$J$90</f>
        <v>1.12E-2</v>
      </c>
      <c r="AY67" s="239">
        <f>'1.1 Assumptions'!$J$90</f>
        <v>1.12E-2</v>
      </c>
      <c r="AZ67" s="239">
        <f>'1.1 Assumptions'!$J$90</f>
        <v>1.12E-2</v>
      </c>
      <c r="BA67" s="239">
        <f>'1.1 Assumptions'!$J$90</f>
        <v>1.12E-2</v>
      </c>
      <c r="BB67" s="239">
        <f>'1.1 Assumptions'!$J$90</f>
        <v>1.12E-2</v>
      </c>
      <c r="BC67" s="239">
        <f>'1.1 Assumptions'!$J$90</f>
        <v>1.12E-2</v>
      </c>
      <c r="BD67" s="239">
        <f>'1.1 Assumptions'!$J$90</f>
        <v>1.12E-2</v>
      </c>
      <c r="BE67" s="239">
        <f>'1.1 Assumptions'!$J$90</f>
        <v>1.12E-2</v>
      </c>
      <c r="BF67" s="239">
        <f>'1.1 Assumptions'!$J$90</f>
        <v>1.12E-2</v>
      </c>
      <c r="BG67" s="239">
        <f>'1.1 Assumptions'!$J$90</f>
        <v>1.12E-2</v>
      </c>
      <c r="BH67" s="239">
        <f>'1.1 Assumptions'!$J$90</f>
        <v>1.12E-2</v>
      </c>
      <c r="BI67" s="239">
        <f>'1.1 Assumptions'!$J$90</f>
        <v>1.12E-2</v>
      </c>
      <c r="BJ67" s="239">
        <f>'1.1 Assumptions'!$J$90</f>
        <v>1.12E-2</v>
      </c>
      <c r="BK67" s="239">
        <f>'1.1 Assumptions'!$J$90</f>
        <v>1.12E-2</v>
      </c>
      <c r="BL67" s="239">
        <f>'1.1 Assumptions'!$J$90</f>
        <v>1.12E-2</v>
      </c>
      <c r="BM67" s="239">
        <f>'1.1 Assumptions'!$J$90</f>
        <v>1.12E-2</v>
      </c>
      <c r="BN67" s="239">
        <f>'1.1 Assumptions'!$J$90</f>
        <v>1.12E-2</v>
      </c>
      <c r="BO67" s="239">
        <f>'1.1 Assumptions'!$J$90</f>
        <v>1.12E-2</v>
      </c>
      <c r="BP67" s="239">
        <f>'1.1 Assumptions'!$J$90</f>
        <v>1.12E-2</v>
      </c>
      <c r="BQ67" s="239">
        <f>'1.1 Assumptions'!$J$90</f>
        <v>1.12E-2</v>
      </c>
      <c r="BR67" s="239">
        <f>'1.1 Assumptions'!$J$90</f>
        <v>1.12E-2</v>
      </c>
      <c r="BS67" s="239">
        <f>'1.1 Assumptions'!$J$90</f>
        <v>1.12E-2</v>
      </c>
      <c r="BT67" s="239">
        <f>'1.1 Assumptions'!$J$90</f>
        <v>1.12E-2</v>
      </c>
      <c r="BU67" s="239">
        <f>'1.1 Assumptions'!$J$90</f>
        <v>1.12E-2</v>
      </c>
      <c r="BV67" s="239">
        <f>'1.1 Assumptions'!$J$90</f>
        <v>1.12E-2</v>
      </c>
      <c r="BW67" s="239">
        <f>'1.1 Assumptions'!$J$90</f>
        <v>1.12E-2</v>
      </c>
      <c r="BX67" s="239">
        <f>'1.1 Assumptions'!$J$90</f>
        <v>1.12E-2</v>
      </c>
      <c r="BY67" s="239">
        <f>'1.1 Assumptions'!$J$90</f>
        <v>1.12E-2</v>
      </c>
      <c r="BZ67" s="239">
        <f>'1.1 Assumptions'!$J$90</f>
        <v>1.12E-2</v>
      </c>
      <c r="CA67" s="239">
        <f>'1.1 Assumptions'!$J$90</f>
        <v>1.12E-2</v>
      </c>
      <c r="CB67" s="239">
        <f>'1.1 Assumptions'!$J$90</f>
        <v>1.12E-2</v>
      </c>
      <c r="CC67" s="239">
        <f>'1.1 Assumptions'!$J$90</f>
        <v>1.12E-2</v>
      </c>
      <c r="CD67" s="239">
        <f>'1.1 Assumptions'!$J$90</f>
        <v>1.12E-2</v>
      </c>
      <c r="CE67" s="239">
        <f>'1.1 Assumptions'!$J$90</f>
        <v>1.12E-2</v>
      </c>
      <c r="CF67" s="239">
        <f>'1.1 Assumptions'!$J$90</f>
        <v>1.12E-2</v>
      </c>
      <c r="CG67" s="239">
        <f>'1.1 Assumptions'!$J$90</f>
        <v>1.12E-2</v>
      </c>
      <c r="CH67" s="239">
        <f>'1.1 Assumptions'!$J$90</f>
        <v>1.12E-2</v>
      </c>
      <c r="CI67" s="239">
        <f>'1.1 Assumptions'!$J$90</f>
        <v>1.12E-2</v>
      </c>
      <c r="CJ67" s="239">
        <f>'1.1 Assumptions'!$J$90</f>
        <v>1.12E-2</v>
      </c>
      <c r="CK67" s="239">
        <f>'1.1 Assumptions'!$J$90</f>
        <v>1.12E-2</v>
      </c>
      <c r="CL67" s="239">
        <f>'1.1 Assumptions'!$J$90</f>
        <v>1.12E-2</v>
      </c>
      <c r="CM67" s="239">
        <f>'1.1 Assumptions'!$J$90</f>
        <v>1.12E-2</v>
      </c>
      <c r="CN67" s="239">
        <f>'1.1 Assumptions'!$J$90</f>
        <v>1.12E-2</v>
      </c>
      <c r="CO67" s="239">
        <f>'1.1 Assumptions'!$J$90</f>
        <v>1.12E-2</v>
      </c>
      <c r="CP67" s="239">
        <f>'1.1 Assumptions'!$J$90</f>
        <v>1.12E-2</v>
      </c>
      <c r="CQ67" s="239">
        <f>'1.1 Assumptions'!$J$90</f>
        <v>1.12E-2</v>
      </c>
      <c r="CR67" s="239">
        <f>'1.1 Assumptions'!$J$90</f>
        <v>1.12E-2</v>
      </c>
      <c r="CS67" s="239">
        <f>'1.1 Assumptions'!$J$90</f>
        <v>1.12E-2</v>
      </c>
      <c r="CT67" s="239">
        <f>'1.1 Assumptions'!$J$90</f>
        <v>1.12E-2</v>
      </c>
      <c r="CU67" s="239">
        <f>'1.1 Assumptions'!$J$90</f>
        <v>1.12E-2</v>
      </c>
      <c r="CV67" s="239">
        <f>'1.1 Assumptions'!$J$90</f>
        <v>1.12E-2</v>
      </c>
      <c r="CW67" s="239">
        <f>'1.1 Assumptions'!$J$90</f>
        <v>1.12E-2</v>
      </c>
      <c r="CX67" s="239">
        <f>'1.1 Assumptions'!$J$90</f>
        <v>1.12E-2</v>
      </c>
      <c r="CY67" s="239">
        <f>'1.1 Assumptions'!$J$90</f>
        <v>1.12E-2</v>
      </c>
      <c r="CZ67" s="239">
        <f>'1.1 Assumptions'!$J$90</f>
        <v>1.12E-2</v>
      </c>
      <c r="DA67" s="239">
        <f>'1.1 Assumptions'!$J$90</f>
        <v>1.12E-2</v>
      </c>
      <c r="DB67" s="239">
        <f>'1.1 Assumptions'!$J$90</f>
        <v>1.12E-2</v>
      </c>
      <c r="DC67" s="239">
        <f>'1.1 Assumptions'!$J$90</f>
        <v>1.12E-2</v>
      </c>
      <c r="DD67" s="239">
        <f>'1.1 Assumptions'!$J$90</f>
        <v>1.12E-2</v>
      </c>
      <c r="DE67" s="239">
        <f>'1.1 Assumptions'!$J$90</f>
        <v>1.12E-2</v>
      </c>
      <c r="DF67" s="239">
        <f>'1.1 Assumptions'!$J$90</f>
        <v>1.12E-2</v>
      </c>
      <c r="DG67" s="239">
        <f>'1.1 Assumptions'!$J$90</f>
        <v>1.12E-2</v>
      </c>
      <c r="DH67" s="239">
        <f>'1.1 Assumptions'!$J$90</f>
        <v>1.12E-2</v>
      </c>
      <c r="DI67" s="239">
        <f>'1.1 Assumptions'!$J$90</f>
        <v>1.12E-2</v>
      </c>
      <c r="DJ67" s="239">
        <f>'1.1 Assumptions'!$J$90</f>
        <v>1.12E-2</v>
      </c>
      <c r="DK67" s="239">
        <f>'1.1 Assumptions'!$J$90</f>
        <v>1.12E-2</v>
      </c>
      <c r="DL67" s="239">
        <f>'1.1 Assumptions'!$J$90</f>
        <v>1.12E-2</v>
      </c>
      <c r="DM67" s="239">
        <f>'1.1 Assumptions'!$J$90</f>
        <v>1.12E-2</v>
      </c>
      <c r="DN67" s="239">
        <f>'1.1 Assumptions'!$J$90</f>
        <v>1.12E-2</v>
      </c>
      <c r="DO67" s="239">
        <f>'1.1 Assumptions'!$J$90</f>
        <v>1.12E-2</v>
      </c>
      <c r="DP67" s="239">
        <f>'1.1 Assumptions'!$J$90</f>
        <v>1.12E-2</v>
      </c>
      <c r="DQ67" s="239">
        <f>'1.1 Assumptions'!$J$90</f>
        <v>1.12E-2</v>
      </c>
      <c r="DR67" s="239">
        <f>'1.1 Assumptions'!$J$90</f>
        <v>1.12E-2</v>
      </c>
      <c r="DS67" s="239">
        <f>'1.1 Assumptions'!$J$90</f>
        <v>1.12E-2</v>
      </c>
      <c r="DT67" s="239">
        <f>'1.1 Assumptions'!$J$90</f>
        <v>1.12E-2</v>
      </c>
      <c r="DU67" s="239">
        <f>'1.1 Assumptions'!$J$90</f>
        <v>1.12E-2</v>
      </c>
      <c r="DV67" s="239">
        <f>'1.1 Assumptions'!$J$90</f>
        <v>1.12E-2</v>
      </c>
      <c r="DW67" s="239">
        <f>'1.1 Assumptions'!$J$90</f>
        <v>1.12E-2</v>
      </c>
      <c r="DX67" s="239">
        <f>'1.1 Assumptions'!$J$90</f>
        <v>1.12E-2</v>
      </c>
      <c r="DY67" s="239">
        <f>'1.1 Assumptions'!$J$90</f>
        <v>1.12E-2</v>
      </c>
    </row>
    <row r="68" spans="1:129" s="24" customFormat="1" x14ac:dyDescent="0.35">
      <c r="A68" s="48"/>
      <c r="B68" s="113"/>
      <c r="C68" s="119"/>
      <c r="D68" s="516" t="s">
        <v>89</v>
      </c>
      <c r="E68" s="516"/>
      <c r="F68" s="536"/>
      <c r="G68" s="516"/>
      <c r="H68" s="531" t="s">
        <v>856</v>
      </c>
      <c r="I68"/>
      <c r="J68" s="236">
        <f>'1.1 Assumptions'!$J$88</f>
        <v>75</v>
      </c>
      <c r="K68" s="236">
        <f>'1.1 Assumptions'!$J$88</f>
        <v>75</v>
      </c>
      <c r="L68" s="236">
        <f>'1.1 Assumptions'!$J$88</f>
        <v>75</v>
      </c>
      <c r="M68" s="236">
        <f>'1.1 Assumptions'!$J$88</f>
        <v>75</v>
      </c>
      <c r="N68" s="236">
        <f>'1.1 Assumptions'!$J$88</f>
        <v>75</v>
      </c>
      <c r="O68" s="236">
        <f>'1.1 Assumptions'!$J$88</f>
        <v>75</v>
      </c>
      <c r="P68" s="236">
        <f>'1.1 Assumptions'!$J$88</f>
        <v>75</v>
      </c>
      <c r="Q68" s="236">
        <f>'1.1 Assumptions'!$J$88</f>
        <v>75</v>
      </c>
      <c r="R68" s="236">
        <f>'1.1 Assumptions'!$J$88</f>
        <v>75</v>
      </c>
      <c r="S68" s="236">
        <f>'1.1 Assumptions'!$J$88</f>
        <v>75</v>
      </c>
      <c r="T68" s="236">
        <f>'1.1 Assumptions'!$J$88</f>
        <v>75</v>
      </c>
      <c r="U68" s="236">
        <f>'1.1 Assumptions'!$J$88</f>
        <v>75</v>
      </c>
      <c r="V68" s="236">
        <f>'1.1 Assumptions'!$J$88</f>
        <v>75</v>
      </c>
      <c r="W68" s="236">
        <f>'1.1 Assumptions'!$J$88</f>
        <v>75</v>
      </c>
      <c r="X68" s="236">
        <f>'1.1 Assumptions'!$J$88</f>
        <v>75</v>
      </c>
      <c r="Y68" s="236">
        <f>'1.1 Assumptions'!$J$88</f>
        <v>75</v>
      </c>
      <c r="Z68" s="236">
        <f>'1.1 Assumptions'!$J$88</f>
        <v>75</v>
      </c>
      <c r="AA68" s="236">
        <f>'1.1 Assumptions'!$J$88</f>
        <v>75</v>
      </c>
      <c r="AB68" s="236">
        <f>'1.1 Assumptions'!$J$88</f>
        <v>75</v>
      </c>
      <c r="AC68" s="236">
        <f>'1.1 Assumptions'!$J$88</f>
        <v>75</v>
      </c>
      <c r="AD68" s="236">
        <f>'1.1 Assumptions'!$J$88</f>
        <v>75</v>
      </c>
      <c r="AE68" s="236">
        <f>'1.1 Assumptions'!$J$88</f>
        <v>75</v>
      </c>
      <c r="AF68" s="236">
        <f>'1.1 Assumptions'!$J$88</f>
        <v>75</v>
      </c>
      <c r="AG68" s="236">
        <f>'1.1 Assumptions'!$J$88</f>
        <v>75</v>
      </c>
      <c r="AH68" s="236">
        <f>'1.1 Assumptions'!$J$88</f>
        <v>75</v>
      </c>
      <c r="AI68" s="236">
        <f>'1.1 Assumptions'!$J$88</f>
        <v>75</v>
      </c>
      <c r="AJ68" s="236">
        <f>'1.1 Assumptions'!$J$88</f>
        <v>75</v>
      </c>
      <c r="AK68" s="236">
        <f>'1.1 Assumptions'!$J$88</f>
        <v>75</v>
      </c>
      <c r="AL68" s="236">
        <f>'1.1 Assumptions'!$J$88</f>
        <v>75</v>
      </c>
      <c r="AM68" s="236">
        <f>'1.1 Assumptions'!$J$88</f>
        <v>75</v>
      </c>
      <c r="AN68" s="236">
        <f>'1.1 Assumptions'!$J$88</f>
        <v>75</v>
      </c>
      <c r="AO68" s="236">
        <f>'1.1 Assumptions'!$J$88</f>
        <v>75</v>
      </c>
      <c r="AP68" s="236">
        <f>'1.1 Assumptions'!$J$88</f>
        <v>75</v>
      </c>
      <c r="AQ68" s="236">
        <f>'1.1 Assumptions'!$J$88</f>
        <v>75</v>
      </c>
      <c r="AR68" s="236">
        <f>'1.1 Assumptions'!$J$88</f>
        <v>75</v>
      </c>
      <c r="AS68" s="236">
        <f>'1.1 Assumptions'!$J$88</f>
        <v>75</v>
      </c>
      <c r="AT68" s="236">
        <f>'1.1 Assumptions'!$J$88</f>
        <v>75</v>
      </c>
      <c r="AU68" s="236">
        <f>'1.1 Assumptions'!$J$88</f>
        <v>75</v>
      </c>
      <c r="AV68" s="236">
        <f>'1.1 Assumptions'!$J$88</f>
        <v>75</v>
      </c>
      <c r="AW68" s="236">
        <f>'1.1 Assumptions'!$J$88</f>
        <v>75</v>
      </c>
      <c r="AX68" s="236">
        <f>'1.1 Assumptions'!$J$88</f>
        <v>75</v>
      </c>
      <c r="AY68" s="236">
        <f>'1.1 Assumptions'!$J$88</f>
        <v>75</v>
      </c>
      <c r="AZ68" s="236">
        <f>'1.1 Assumptions'!$J$88</f>
        <v>75</v>
      </c>
      <c r="BA68" s="236">
        <f>'1.1 Assumptions'!$J$88</f>
        <v>75</v>
      </c>
      <c r="BB68" s="236">
        <f>'1.1 Assumptions'!$J$88</f>
        <v>75</v>
      </c>
      <c r="BC68" s="236">
        <f>'1.1 Assumptions'!$J$88</f>
        <v>75</v>
      </c>
      <c r="BD68" s="236">
        <f>'1.1 Assumptions'!$J$88</f>
        <v>75</v>
      </c>
      <c r="BE68" s="236">
        <f>'1.1 Assumptions'!$J$88</f>
        <v>75</v>
      </c>
      <c r="BF68" s="236">
        <f>'1.1 Assumptions'!$J$88</f>
        <v>75</v>
      </c>
      <c r="BG68" s="236">
        <f>'1.1 Assumptions'!$J$88</f>
        <v>75</v>
      </c>
      <c r="BH68" s="236">
        <f>'1.1 Assumptions'!$J$88</f>
        <v>75</v>
      </c>
      <c r="BI68" s="236">
        <f>'1.1 Assumptions'!$J$88</f>
        <v>75</v>
      </c>
      <c r="BJ68" s="236">
        <f>'1.1 Assumptions'!$J$88</f>
        <v>75</v>
      </c>
      <c r="BK68" s="236">
        <f>'1.1 Assumptions'!$J$88</f>
        <v>75</v>
      </c>
      <c r="BL68" s="236">
        <f>'1.1 Assumptions'!$J$88</f>
        <v>75</v>
      </c>
      <c r="BM68" s="236">
        <f>'1.1 Assumptions'!$J$88</f>
        <v>75</v>
      </c>
      <c r="BN68" s="236">
        <f>'1.1 Assumptions'!$J$88</f>
        <v>75</v>
      </c>
      <c r="BO68" s="236">
        <f>'1.1 Assumptions'!$J$88</f>
        <v>75</v>
      </c>
      <c r="BP68" s="236">
        <f>'1.1 Assumptions'!$J$88</f>
        <v>75</v>
      </c>
      <c r="BQ68" s="236">
        <f>'1.1 Assumptions'!$J$88</f>
        <v>75</v>
      </c>
      <c r="BR68" s="236">
        <f>'1.1 Assumptions'!$J$88</f>
        <v>75</v>
      </c>
      <c r="BS68" s="236">
        <f>'1.1 Assumptions'!$J$88</f>
        <v>75</v>
      </c>
      <c r="BT68" s="236">
        <f>'1.1 Assumptions'!$J$88</f>
        <v>75</v>
      </c>
      <c r="BU68" s="236">
        <f>'1.1 Assumptions'!$J$88</f>
        <v>75</v>
      </c>
      <c r="BV68" s="236">
        <f>'1.1 Assumptions'!$J$88</f>
        <v>75</v>
      </c>
      <c r="BW68" s="236">
        <f>'1.1 Assumptions'!$J$88</f>
        <v>75</v>
      </c>
      <c r="BX68" s="236">
        <f>'1.1 Assumptions'!$J$88</f>
        <v>75</v>
      </c>
      <c r="BY68" s="236">
        <f>'1.1 Assumptions'!$J$88</f>
        <v>75</v>
      </c>
      <c r="BZ68" s="236">
        <f>'1.1 Assumptions'!$J$88</f>
        <v>75</v>
      </c>
      <c r="CA68" s="236">
        <f>'1.1 Assumptions'!$J$88</f>
        <v>75</v>
      </c>
      <c r="CB68" s="236">
        <f>'1.1 Assumptions'!$J$88</f>
        <v>75</v>
      </c>
      <c r="CC68" s="236">
        <f>'1.1 Assumptions'!$J$88</f>
        <v>75</v>
      </c>
      <c r="CD68" s="236">
        <f>'1.1 Assumptions'!$J$88</f>
        <v>75</v>
      </c>
      <c r="CE68" s="236">
        <f>'1.1 Assumptions'!$J$88</f>
        <v>75</v>
      </c>
      <c r="CF68" s="236">
        <f>'1.1 Assumptions'!$J$88</f>
        <v>75</v>
      </c>
      <c r="CG68" s="236">
        <f>'1.1 Assumptions'!$J$88</f>
        <v>75</v>
      </c>
      <c r="CH68" s="236">
        <f>'1.1 Assumptions'!$J$88</f>
        <v>75</v>
      </c>
      <c r="CI68" s="236">
        <f>'1.1 Assumptions'!$J$88</f>
        <v>75</v>
      </c>
      <c r="CJ68" s="236">
        <f>'1.1 Assumptions'!$J$88</f>
        <v>75</v>
      </c>
      <c r="CK68" s="236">
        <f>'1.1 Assumptions'!$J$88</f>
        <v>75</v>
      </c>
      <c r="CL68" s="236">
        <f>'1.1 Assumptions'!$J$88</f>
        <v>75</v>
      </c>
      <c r="CM68" s="236">
        <f>'1.1 Assumptions'!$J$88</f>
        <v>75</v>
      </c>
      <c r="CN68" s="236">
        <f>'1.1 Assumptions'!$J$88</f>
        <v>75</v>
      </c>
      <c r="CO68" s="236">
        <f>'1.1 Assumptions'!$J$88</f>
        <v>75</v>
      </c>
      <c r="CP68" s="236">
        <f>'1.1 Assumptions'!$J$88</f>
        <v>75</v>
      </c>
      <c r="CQ68" s="236">
        <f>'1.1 Assumptions'!$J$88</f>
        <v>75</v>
      </c>
      <c r="CR68" s="236">
        <f>'1.1 Assumptions'!$J$88</f>
        <v>75</v>
      </c>
      <c r="CS68" s="236">
        <f>'1.1 Assumptions'!$J$88</f>
        <v>75</v>
      </c>
      <c r="CT68" s="236">
        <f>'1.1 Assumptions'!$J$88</f>
        <v>75</v>
      </c>
      <c r="CU68" s="236">
        <f>'1.1 Assumptions'!$J$88</f>
        <v>75</v>
      </c>
      <c r="CV68" s="236">
        <f>'1.1 Assumptions'!$J$88</f>
        <v>75</v>
      </c>
      <c r="CW68" s="236">
        <f>'1.1 Assumptions'!$J$88</f>
        <v>75</v>
      </c>
      <c r="CX68" s="236">
        <f>'1.1 Assumptions'!$J$88</f>
        <v>75</v>
      </c>
      <c r="CY68" s="236">
        <f>'1.1 Assumptions'!$J$88</f>
        <v>75</v>
      </c>
      <c r="CZ68" s="236">
        <f>'1.1 Assumptions'!$J$88</f>
        <v>75</v>
      </c>
      <c r="DA68" s="236">
        <f>'1.1 Assumptions'!$J$88</f>
        <v>75</v>
      </c>
      <c r="DB68" s="236">
        <f>'1.1 Assumptions'!$J$88</f>
        <v>75</v>
      </c>
      <c r="DC68" s="236">
        <f>'1.1 Assumptions'!$J$88</f>
        <v>75</v>
      </c>
      <c r="DD68" s="236">
        <f>'1.1 Assumptions'!$J$88</f>
        <v>75</v>
      </c>
      <c r="DE68" s="236">
        <f>'1.1 Assumptions'!$J$88</f>
        <v>75</v>
      </c>
      <c r="DF68" s="236">
        <f>'1.1 Assumptions'!$J$88</f>
        <v>75</v>
      </c>
      <c r="DG68" s="236">
        <f>'1.1 Assumptions'!$J$88</f>
        <v>75</v>
      </c>
      <c r="DH68" s="236">
        <f>'1.1 Assumptions'!$J$88</f>
        <v>75</v>
      </c>
      <c r="DI68" s="236">
        <f>'1.1 Assumptions'!$J$88</f>
        <v>75</v>
      </c>
      <c r="DJ68" s="236">
        <f>'1.1 Assumptions'!$J$88</f>
        <v>75</v>
      </c>
      <c r="DK68" s="236">
        <f>'1.1 Assumptions'!$J$88</f>
        <v>75</v>
      </c>
      <c r="DL68" s="236">
        <f>'1.1 Assumptions'!$J$88</f>
        <v>75</v>
      </c>
      <c r="DM68" s="236">
        <f>'1.1 Assumptions'!$J$88</f>
        <v>75</v>
      </c>
      <c r="DN68" s="236">
        <f>'1.1 Assumptions'!$J$88</f>
        <v>75</v>
      </c>
      <c r="DO68" s="236">
        <f>'1.1 Assumptions'!$J$88</f>
        <v>75</v>
      </c>
      <c r="DP68" s="236">
        <f>'1.1 Assumptions'!$J$88</f>
        <v>75</v>
      </c>
      <c r="DQ68" s="236">
        <f>'1.1 Assumptions'!$J$88</f>
        <v>75</v>
      </c>
      <c r="DR68" s="236">
        <f>'1.1 Assumptions'!$J$88</f>
        <v>75</v>
      </c>
      <c r="DS68" s="236">
        <f>'1.1 Assumptions'!$J$88</f>
        <v>75</v>
      </c>
      <c r="DT68" s="236">
        <f>'1.1 Assumptions'!$J$88</f>
        <v>75</v>
      </c>
      <c r="DU68" s="236">
        <f>'1.1 Assumptions'!$J$88</f>
        <v>75</v>
      </c>
      <c r="DV68" s="236">
        <f>'1.1 Assumptions'!$J$88</f>
        <v>75</v>
      </c>
      <c r="DW68" s="236">
        <f>'1.1 Assumptions'!$J$88</f>
        <v>75</v>
      </c>
      <c r="DX68" s="236">
        <f>'1.1 Assumptions'!$J$88</f>
        <v>75</v>
      </c>
      <c r="DY68" s="236">
        <f>'1.1 Assumptions'!$J$88</f>
        <v>75</v>
      </c>
    </row>
    <row r="69" spans="1:129" s="24" customFormat="1" x14ac:dyDescent="0.35">
      <c r="A69" s="48"/>
      <c r="B69" s="113"/>
      <c r="C69" s="119"/>
      <c r="D69" s="516" t="s">
        <v>92</v>
      </c>
      <c r="E69" s="516"/>
      <c r="F69" s="536"/>
      <c r="G69" s="516"/>
      <c r="H69" s="530" t="s">
        <v>155</v>
      </c>
      <c r="I69"/>
      <c r="J69" s="32">
        <f>'1.1 Assumptions'!$J$89</f>
        <v>139.13</v>
      </c>
      <c r="K69" s="42">
        <f>J69*(1+K70)</f>
        <v>140.5213</v>
      </c>
      <c r="L69" s="42">
        <f t="shared" ref="L69:BW69" si="34">K69*(1+L70)</f>
        <v>141.926513</v>
      </c>
      <c r="M69" s="42">
        <f t="shared" si="34"/>
        <v>143.34577813000001</v>
      </c>
      <c r="N69" s="42">
        <f t="shared" si="34"/>
        <v>144.77923591130002</v>
      </c>
      <c r="O69" s="42">
        <f t="shared" si="34"/>
        <v>146.22702827041303</v>
      </c>
      <c r="P69" s="42">
        <f t="shared" si="34"/>
        <v>147.68929855311717</v>
      </c>
      <c r="Q69" s="42">
        <f t="shared" si="34"/>
        <v>149.16619153864835</v>
      </c>
      <c r="R69" s="42">
        <f t="shared" si="34"/>
        <v>150.65785345403484</v>
      </c>
      <c r="S69" s="42">
        <f t="shared" si="34"/>
        <v>152.16443198857519</v>
      </c>
      <c r="T69" s="42">
        <f t="shared" si="34"/>
        <v>153.68607630846094</v>
      </c>
      <c r="U69" s="42">
        <f t="shared" si="34"/>
        <v>155.22293707154554</v>
      </c>
      <c r="V69" s="42">
        <f t="shared" si="34"/>
        <v>156.775166442261</v>
      </c>
      <c r="W69" s="42">
        <f t="shared" si="34"/>
        <v>158.34291810668361</v>
      </c>
      <c r="X69" s="42">
        <f t="shared" si="34"/>
        <v>159.92634728775045</v>
      </c>
      <c r="Y69" s="42">
        <f t="shared" si="34"/>
        <v>161.52561076062796</v>
      </c>
      <c r="Z69" s="42">
        <f t="shared" si="34"/>
        <v>163.14086686823424</v>
      </c>
      <c r="AA69" s="42">
        <f t="shared" si="34"/>
        <v>164.7722755369166</v>
      </c>
      <c r="AB69" s="42">
        <f t="shared" si="34"/>
        <v>166.41999829228575</v>
      </c>
      <c r="AC69" s="42">
        <f t="shared" si="34"/>
        <v>168.08419827520862</v>
      </c>
      <c r="AD69" s="42">
        <f t="shared" si="34"/>
        <v>169.76504025796072</v>
      </c>
      <c r="AE69" s="42">
        <f t="shared" si="34"/>
        <v>171.46269066054032</v>
      </c>
      <c r="AF69" s="42">
        <f t="shared" si="34"/>
        <v>173.17731756714574</v>
      </c>
      <c r="AG69" s="42">
        <f t="shared" si="34"/>
        <v>174.9090907428172</v>
      </c>
      <c r="AH69" s="42">
        <f t="shared" si="34"/>
        <v>176.65818165024538</v>
      </c>
      <c r="AI69" s="42">
        <f t="shared" si="34"/>
        <v>178.42476346674783</v>
      </c>
      <c r="AJ69" s="42">
        <f t="shared" si="34"/>
        <v>180.20901110141531</v>
      </c>
      <c r="AK69" s="42">
        <f t="shared" si="34"/>
        <v>182.01110121242948</v>
      </c>
      <c r="AL69" s="42">
        <f t="shared" si="34"/>
        <v>183.83121222455378</v>
      </c>
      <c r="AM69" s="42">
        <f t="shared" si="34"/>
        <v>185.66952434679931</v>
      </c>
      <c r="AN69" s="42">
        <f t="shared" si="34"/>
        <v>187.52621959026729</v>
      </c>
      <c r="AO69" s="42">
        <f t="shared" si="34"/>
        <v>189.40148178616997</v>
      </c>
      <c r="AP69" s="42">
        <f t="shared" si="34"/>
        <v>191.29549660403165</v>
      </c>
      <c r="AQ69" s="42">
        <f t="shared" si="34"/>
        <v>193.20845157007199</v>
      </c>
      <c r="AR69" s="42">
        <f t="shared" si="34"/>
        <v>195.14053608577271</v>
      </c>
      <c r="AS69" s="42">
        <f t="shared" si="34"/>
        <v>197.09194144663044</v>
      </c>
      <c r="AT69" s="42">
        <f t="shared" si="34"/>
        <v>199.06286086109674</v>
      </c>
      <c r="AU69" s="42">
        <f t="shared" si="34"/>
        <v>201.0534894697077</v>
      </c>
      <c r="AV69" s="42">
        <f t="shared" si="34"/>
        <v>203.06402436440479</v>
      </c>
      <c r="AW69" s="42">
        <f t="shared" si="34"/>
        <v>205.09466460804884</v>
      </c>
      <c r="AX69" s="42">
        <f t="shared" si="34"/>
        <v>207.14561125412934</v>
      </c>
      <c r="AY69" s="42">
        <f t="shared" si="34"/>
        <v>209.21706736667062</v>
      </c>
      <c r="AZ69" s="42">
        <f t="shared" si="34"/>
        <v>211.30923804033733</v>
      </c>
      <c r="BA69" s="42">
        <f t="shared" si="34"/>
        <v>213.42233042074071</v>
      </c>
      <c r="BB69" s="42">
        <f t="shared" si="34"/>
        <v>215.55655372494812</v>
      </c>
      <c r="BC69" s="42">
        <f t="shared" si="34"/>
        <v>217.7121192621976</v>
      </c>
      <c r="BD69" s="42">
        <f t="shared" si="34"/>
        <v>219.88924045481957</v>
      </c>
      <c r="BE69" s="42">
        <f t="shared" si="34"/>
        <v>222.08813285936776</v>
      </c>
      <c r="BF69" s="42">
        <f t="shared" si="34"/>
        <v>224.30901418796145</v>
      </c>
      <c r="BG69" s="42">
        <f t="shared" si="34"/>
        <v>226.55210432984106</v>
      </c>
      <c r="BH69" s="42">
        <f t="shared" si="34"/>
        <v>228.81762537313946</v>
      </c>
      <c r="BI69" s="42">
        <f t="shared" si="34"/>
        <v>231.10580162687086</v>
      </c>
      <c r="BJ69" s="42">
        <f t="shared" si="34"/>
        <v>233.41685964313956</v>
      </c>
      <c r="BK69" s="42">
        <f t="shared" si="34"/>
        <v>235.75102823957096</v>
      </c>
      <c r="BL69" s="42">
        <f t="shared" si="34"/>
        <v>238.10853852196666</v>
      </c>
      <c r="BM69" s="42">
        <f t="shared" si="34"/>
        <v>240.48962390718634</v>
      </c>
      <c r="BN69" s="42">
        <f t="shared" si="34"/>
        <v>242.8945201462582</v>
      </c>
      <c r="BO69" s="42">
        <f t="shared" si="34"/>
        <v>245.3234653477208</v>
      </c>
      <c r="BP69" s="42">
        <f t="shared" si="34"/>
        <v>247.77670000119801</v>
      </c>
      <c r="BQ69" s="42">
        <f t="shared" si="34"/>
        <v>250.25446700121</v>
      </c>
      <c r="BR69" s="42">
        <f t="shared" si="34"/>
        <v>252.7570116712221</v>
      </c>
      <c r="BS69" s="42">
        <f t="shared" si="34"/>
        <v>255.28458178793431</v>
      </c>
      <c r="BT69" s="42">
        <f t="shared" si="34"/>
        <v>257.83742760581367</v>
      </c>
      <c r="BU69" s="42">
        <f t="shared" si="34"/>
        <v>260.4158018818718</v>
      </c>
      <c r="BV69" s="42">
        <f t="shared" si="34"/>
        <v>263.01995990069054</v>
      </c>
      <c r="BW69" s="42">
        <f t="shared" si="34"/>
        <v>265.65015949969745</v>
      </c>
      <c r="BX69" s="42">
        <f t="shared" ref="BX69:DY69" si="35">BW69*(1+BX70)</f>
        <v>268.30666109469445</v>
      </c>
      <c r="BY69" s="42">
        <f t="shared" si="35"/>
        <v>270.98972770564137</v>
      </c>
      <c r="BZ69" s="42">
        <f t="shared" si="35"/>
        <v>273.6996249826978</v>
      </c>
      <c r="CA69" s="42">
        <f t="shared" si="35"/>
        <v>276.43662123252477</v>
      </c>
      <c r="CB69" s="42">
        <f t="shared" si="35"/>
        <v>279.20098744485</v>
      </c>
      <c r="CC69" s="42">
        <f t="shared" si="35"/>
        <v>281.99299731929852</v>
      </c>
      <c r="CD69" s="42">
        <f t="shared" si="35"/>
        <v>284.81292729249151</v>
      </c>
      <c r="CE69" s="42">
        <f t="shared" si="35"/>
        <v>287.6610565654164</v>
      </c>
      <c r="CF69" s="42">
        <f t="shared" si="35"/>
        <v>290.53766713107058</v>
      </c>
      <c r="CG69" s="42">
        <f t="shared" si="35"/>
        <v>293.44304380238128</v>
      </c>
      <c r="CH69" s="42">
        <f t="shared" si="35"/>
        <v>296.37747424040509</v>
      </c>
      <c r="CI69" s="42">
        <f t="shared" si="35"/>
        <v>299.34124898280913</v>
      </c>
      <c r="CJ69" s="42">
        <f t="shared" si="35"/>
        <v>302.33466147263721</v>
      </c>
      <c r="CK69" s="42">
        <f t="shared" si="35"/>
        <v>305.3580080873636</v>
      </c>
      <c r="CL69" s="42">
        <f t="shared" si="35"/>
        <v>308.41158816823724</v>
      </c>
      <c r="CM69" s="42">
        <f t="shared" si="35"/>
        <v>311.4957040499196</v>
      </c>
      <c r="CN69" s="42">
        <f t="shared" si="35"/>
        <v>314.61066109041877</v>
      </c>
      <c r="CO69" s="42">
        <f t="shared" si="35"/>
        <v>317.75676770132299</v>
      </c>
      <c r="CP69" s="42">
        <f t="shared" si="35"/>
        <v>320.93433537833624</v>
      </c>
      <c r="CQ69" s="42">
        <f t="shared" si="35"/>
        <v>324.14367873211961</v>
      </c>
      <c r="CR69" s="42">
        <f t="shared" si="35"/>
        <v>327.38511551944083</v>
      </c>
      <c r="CS69" s="42">
        <f t="shared" si="35"/>
        <v>330.65896667463522</v>
      </c>
      <c r="CT69" s="42">
        <f t="shared" si="35"/>
        <v>333.96555634138156</v>
      </c>
      <c r="CU69" s="42">
        <f t="shared" si="35"/>
        <v>337.30521190479539</v>
      </c>
      <c r="CV69" s="42">
        <f t="shared" si="35"/>
        <v>340.67826402384333</v>
      </c>
      <c r="CW69" s="42">
        <f t="shared" si="35"/>
        <v>344.08504666408174</v>
      </c>
      <c r="CX69" s="42">
        <f t="shared" si="35"/>
        <v>347.52589713072257</v>
      </c>
      <c r="CY69" s="42">
        <f t="shared" si="35"/>
        <v>351.00115610202982</v>
      </c>
      <c r="CZ69" s="42">
        <f t="shared" si="35"/>
        <v>354.51116766305012</v>
      </c>
      <c r="DA69" s="42">
        <f t="shared" si="35"/>
        <v>358.0562793396806</v>
      </c>
      <c r="DB69" s="42">
        <f t="shared" si="35"/>
        <v>361.63684213307744</v>
      </c>
      <c r="DC69" s="42">
        <f t="shared" si="35"/>
        <v>365.25321055440821</v>
      </c>
      <c r="DD69" s="42">
        <f t="shared" si="35"/>
        <v>368.9057426599523</v>
      </c>
      <c r="DE69" s="42">
        <f t="shared" si="35"/>
        <v>372.5948000865518</v>
      </c>
      <c r="DF69" s="42">
        <f t="shared" si="35"/>
        <v>376.32074808741731</v>
      </c>
      <c r="DG69" s="42">
        <f t="shared" si="35"/>
        <v>380.08395556829151</v>
      </c>
      <c r="DH69" s="42">
        <f t="shared" si="35"/>
        <v>383.88479512397441</v>
      </c>
      <c r="DI69" s="42">
        <f t="shared" si="35"/>
        <v>387.72364307521417</v>
      </c>
      <c r="DJ69" s="42">
        <f t="shared" si="35"/>
        <v>391.6008795059663</v>
      </c>
      <c r="DK69" s="42">
        <f t="shared" si="35"/>
        <v>395.51688830102597</v>
      </c>
      <c r="DL69" s="42">
        <f t="shared" si="35"/>
        <v>399.47205718403626</v>
      </c>
      <c r="DM69" s="42">
        <f t="shared" si="35"/>
        <v>403.46677775587665</v>
      </c>
      <c r="DN69" s="42">
        <f t="shared" si="35"/>
        <v>407.5014455334354</v>
      </c>
      <c r="DO69" s="42">
        <f t="shared" si="35"/>
        <v>411.57645998876978</v>
      </c>
      <c r="DP69" s="42">
        <f t="shared" si="35"/>
        <v>415.6922245886575</v>
      </c>
      <c r="DQ69" s="42">
        <f t="shared" si="35"/>
        <v>419.84914683454406</v>
      </c>
      <c r="DR69" s="42">
        <f t="shared" si="35"/>
        <v>424.04763830288948</v>
      </c>
      <c r="DS69" s="42">
        <f t="shared" si="35"/>
        <v>428.2881146859184</v>
      </c>
      <c r="DT69" s="42">
        <f t="shared" si="35"/>
        <v>432.57099583277761</v>
      </c>
      <c r="DU69" s="42">
        <f t="shared" si="35"/>
        <v>436.89670579110538</v>
      </c>
      <c r="DV69" s="42">
        <f t="shared" si="35"/>
        <v>441.26567284901643</v>
      </c>
      <c r="DW69" s="42">
        <f t="shared" si="35"/>
        <v>445.67832957750659</v>
      </c>
      <c r="DX69" s="42">
        <f t="shared" si="35"/>
        <v>450.13511287328168</v>
      </c>
      <c r="DY69" s="42">
        <f t="shared" si="35"/>
        <v>454.63646400201452</v>
      </c>
    </row>
    <row r="70" spans="1:129" s="24" customFormat="1" x14ac:dyDescent="0.35">
      <c r="A70" s="48"/>
      <c r="B70" s="113"/>
      <c r="C70" s="119"/>
      <c r="D70"/>
      <c r="E70" s="37" t="s">
        <v>605</v>
      </c>
      <c r="F70" s="80"/>
      <c r="G70" s="37"/>
      <c r="H70" s="530" t="s">
        <v>48</v>
      </c>
      <c r="I70"/>
      <c r="J70" s="34">
        <f>IF('1.1 Assumptions'!$J$13="Optimistic Scenario",'2.2 Scenario Assumptions'!$H$7,IF('1.1 Assumptions'!$J$13="Base Case Scenario",'2.2 Scenario Assumptions'!$H$8,'2.2 Scenario Assumptions'!$H$9))</f>
        <v>0.01</v>
      </c>
      <c r="K70" s="34">
        <f>IF('1.1 Assumptions'!$J$13="Optimistic Scenario",'2.2 Scenario Assumptions'!$H$7,IF('1.1 Assumptions'!$J$13="Base Case Scenario",'2.2 Scenario Assumptions'!$H$8,'2.2 Scenario Assumptions'!$H$9))</f>
        <v>0.01</v>
      </c>
      <c r="L70" s="34">
        <f>IF('1.1 Assumptions'!$J$13="Optimistic Scenario",'2.2 Scenario Assumptions'!$H$7,IF('1.1 Assumptions'!$J$13="Base Case Scenario",'2.2 Scenario Assumptions'!$H$8,'2.2 Scenario Assumptions'!$H$9))</f>
        <v>0.01</v>
      </c>
      <c r="M70" s="34">
        <f>IF('1.1 Assumptions'!$J$13="Optimistic Scenario",'2.2 Scenario Assumptions'!$H$7,IF('1.1 Assumptions'!$J$13="Base Case Scenario",'2.2 Scenario Assumptions'!$H$8,'2.2 Scenario Assumptions'!$H$9))</f>
        <v>0.01</v>
      </c>
      <c r="N70" s="34">
        <f>IF('1.1 Assumptions'!$J$13="Optimistic Scenario",'2.2 Scenario Assumptions'!$H$7,IF('1.1 Assumptions'!$J$13="Base Case Scenario",'2.2 Scenario Assumptions'!$H$8,'2.2 Scenario Assumptions'!$H$9))</f>
        <v>0.01</v>
      </c>
      <c r="O70" s="34">
        <f>IF('1.1 Assumptions'!$J$13="Optimistic Scenario",'2.2 Scenario Assumptions'!$H$7,IF('1.1 Assumptions'!$J$13="Base Case Scenario",'2.2 Scenario Assumptions'!$H$8,'2.2 Scenario Assumptions'!$H$9))</f>
        <v>0.01</v>
      </c>
      <c r="P70" s="34">
        <f>IF('1.1 Assumptions'!$J$13="Optimistic Scenario",'2.2 Scenario Assumptions'!$H$7,IF('1.1 Assumptions'!$J$13="Base Case Scenario",'2.2 Scenario Assumptions'!$H$8,'2.2 Scenario Assumptions'!$H$9))</f>
        <v>0.01</v>
      </c>
      <c r="Q70" s="34">
        <f>IF('1.1 Assumptions'!$J$13="Optimistic Scenario",'2.2 Scenario Assumptions'!$H$7,IF('1.1 Assumptions'!$J$13="Base Case Scenario",'2.2 Scenario Assumptions'!$H$8,'2.2 Scenario Assumptions'!$H$9))</f>
        <v>0.01</v>
      </c>
      <c r="R70" s="34">
        <f>IF('1.1 Assumptions'!$J$13="Optimistic Scenario",'2.2 Scenario Assumptions'!$H$7,IF('1.1 Assumptions'!$J$13="Base Case Scenario",'2.2 Scenario Assumptions'!$H$8,'2.2 Scenario Assumptions'!$H$9))</f>
        <v>0.01</v>
      </c>
      <c r="S70" s="34">
        <f>IF('1.1 Assumptions'!$J$13="Optimistic Scenario",'2.2 Scenario Assumptions'!$H$7,IF('1.1 Assumptions'!$J$13="Base Case Scenario",'2.2 Scenario Assumptions'!$H$8,'2.2 Scenario Assumptions'!$H$9))</f>
        <v>0.01</v>
      </c>
      <c r="T70" s="34">
        <f>IF('1.1 Assumptions'!$J$13="Optimistic Scenario",'2.2 Scenario Assumptions'!$H$7,IF('1.1 Assumptions'!$J$13="Base Case Scenario",'2.2 Scenario Assumptions'!$H$8,'2.2 Scenario Assumptions'!$H$9))</f>
        <v>0.01</v>
      </c>
      <c r="U70" s="34">
        <f>IF('1.1 Assumptions'!$J$13="Optimistic Scenario",'2.2 Scenario Assumptions'!$H$7,IF('1.1 Assumptions'!$J$13="Base Case Scenario",'2.2 Scenario Assumptions'!$H$8,'2.2 Scenario Assumptions'!$H$9))</f>
        <v>0.01</v>
      </c>
      <c r="V70" s="34">
        <f>IF('1.1 Assumptions'!$J$13="Optimistic Scenario",'2.2 Scenario Assumptions'!$H$7,IF('1.1 Assumptions'!$J$13="Base Case Scenario",'2.2 Scenario Assumptions'!$H$8,'2.2 Scenario Assumptions'!$H$9))</f>
        <v>0.01</v>
      </c>
      <c r="W70" s="34">
        <f>IF('1.1 Assumptions'!$J$13="Optimistic Scenario",'2.2 Scenario Assumptions'!$H$7,IF('1.1 Assumptions'!$J$13="Base Case Scenario",'2.2 Scenario Assumptions'!$H$8,'2.2 Scenario Assumptions'!$H$9))</f>
        <v>0.01</v>
      </c>
      <c r="X70" s="34">
        <f>IF('1.1 Assumptions'!$J$13="Optimistic Scenario",'2.2 Scenario Assumptions'!$H$7,IF('1.1 Assumptions'!$J$13="Base Case Scenario",'2.2 Scenario Assumptions'!$H$8,'2.2 Scenario Assumptions'!$H$9))</f>
        <v>0.01</v>
      </c>
      <c r="Y70" s="34">
        <f>IF('1.1 Assumptions'!$J$13="Optimistic Scenario",'2.2 Scenario Assumptions'!$H$7,IF('1.1 Assumptions'!$J$13="Base Case Scenario",'2.2 Scenario Assumptions'!$H$8,'2.2 Scenario Assumptions'!$H$9))</f>
        <v>0.01</v>
      </c>
      <c r="Z70" s="34">
        <f>IF('1.1 Assumptions'!$J$13="Optimistic Scenario",'2.2 Scenario Assumptions'!$H$7,IF('1.1 Assumptions'!$J$13="Base Case Scenario",'2.2 Scenario Assumptions'!$H$8,'2.2 Scenario Assumptions'!$H$9))</f>
        <v>0.01</v>
      </c>
      <c r="AA70" s="34">
        <f>IF('1.1 Assumptions'!$J$13="Optimistic Scenario",'2.2 Scenario Assumptions'!$H$7,IF('1.1 Assumptions'!$J$13="Base Case Scenario",'2.2 Scenario Assumptions'!$H$8,'2.2 Scenario Assumptions'!$H$9))</f>
        <v>0.01</v>
      </c>
      <c r="AB70" s="34">
        <f>IF('1.1 Assumptions'!$J$13="Optimistic Scenario",'2.2 Scenario Assumptions'!$H$7,IF('1.1 Assumptions'!$J$13="Base Case Scenario",'2.2 Scenario Assumptions'!$H$8,'2.2 Scenario Assumptions'!$H$9))</f>
        <v>0.01</v>
      </c>
      <c r="AC70" s="34">
        <f>IF('1.1 Assumptions'!$J$13="Optimistic Scenario",'2.2 Scenario Assumptions'!$H$7,IF('1.1 Assumptions'!$J$13="Base Case Scenario",'2.2 Scenario Assumptions'!$H$8,'2.2 Scenario Assumptions'!$H$9))</f>
        <v>0.01</v>
      </c>
      <c r="AD70" s="34">
        <f>IF('1.1 Assumptions'!$J$13="Optimistic Scenario",'2.2 Scenario Assumptions'!$H$7,IF('1.1 Assumptions'!$J$13="Base Case Scenario",'2.2 Scenario Assumptions'!$H$8,'2.2 Scenario Assumptions'!$H$9))</f>
        <v>0.01</v>
      </c>
      <c r="AE70" s="34">
        <f>IF('1.1 Assumptions'!$J$13="Optimistic Scenario",'2.2 Scenario Assumptions'!$H$7,IF('1.1 Assumptions'!$J$13="Base Case Scenario",'2.2 Scenario Assumptions'!$H$8,'2.2 Scenario Assumptions'!$H$9))</f>
        <v>0.01</v>
      </c>
      <c r="AF70" s="34">
        <f>IF('1.1 Assumptions'!$J$13="Optimistic Scenario",'2.2 Scenario Assumptions'!$H$7,IF('1.1 Assumptions'!$J$13="Base Case Scenario",'2.2 Scenario Assumptions'!$H$8,'2.2 Scenario Assumptions'!$H$9))</f>
        <v>0.01</v>
      </c>
      <c r="AG70" s="34">
        <f>IF('1.1 Assumptions'!$J$13="Optimistic Scenario",'2.2 Scenario Assumptions'!$H$7,IF('1.1 Assumptions'!$J$13="Base Case Scenario",'2.2 Scenario Assumptions'!$H$8,'2.2 Scenario Assumptions'!$H$9))</f>
        <v>0.01</v>
      </c>
      <c r="AH70" s="34">
        <f>IF('1.1 Assumptions'!$J$13="Optimistic Scenario",'2.2 Scenario Assumptions'!$H$7,IF('1.1 Assumptions'!$J$13="Base Case Scenario",'2.2 Scenario Assumptions'!$H$8,'2.2 Scenario Assumptions'!$H$9))</f>
        <v>0.01</v>
      </c>
      <c r="AI70" s="34">
        <f>IF('1.1 Assumptions'!$J$13="Optimistic Scenario",'2.2 Scenario Assumptions'!$H$7,IF('1.1 Assumptions'!$J$13="Base Case Scenario",'2.2 Scenario Assumptions'!$H$8,'2.2 Scenario Assumptions'!$H$9))</f>
        <v>0.01</v>
      </c>
      <c r="AJ70" s="34">
        <f>IF('1.1 Assumptions'!$J$13="Optimistic Scenario",'2.2 Scenario Assumptions'!$H$7,IF('1.1 Assumptions'!$J$13="Base Case Scenario",'2.2 Scenario Assumptions'!$H$8,'2.2 Scenario Assumptions'!$H$9))</f>
        <v>0.01</v>
      </c>
      <c r="AK70" s="34">
        <f>IF('1.1 Assumptions'!$J$13="Optimistic Scenario",'2.2 Scenario Assumptions'!$H$7,IF('1.1 Assumptions'!$J$13="Base Case Scenario",'2.2 Scenario Assumptions'!$H$8,'2.2 Scenario Assumptions'!$H$9))</f>
        <v>0.01</v>
      </c>
      <c r="AL70" s="34">
        <f>IF('1.1 Assumptions'!$J$13="Optimistic Scenario",'2.2 Scenario Assumptions'!$H$7,IF('1.1 Assumptions'!$J$13="Base Case Scenario",'2.2 Scenario Assumptions'!$H$8,'2.2 Scenario Assumptions'!$H$9))</f>
        <v>0.01</v>
      </c>
      <c r="AM70" s="34">
        <f>IF('1.1 Assumptions'!$J$13="Optimistic Scenario",'2.2 Scenario Assumptions'!$H$7,IF('1.1 Assumptions'!$J$13="Base Case Scenario",'2.2 Scenario Assumptions'!$H$8,'2.2 Scenario Assumptions'!$H$9))</f>
        <v>0.01</v>
      </c>
      <c r="AN70" s="34">
        <f>IF('1.1 Assumptions'!$J$13="Optimistic Scenario",'2.2 Scenario Assumptions'!$H$7,IF('1.1 Assumptions'!$J$13="Base Case Scenario",'2.2 Scenario Assumptions'!$H$8,'2.2 Scenario Assumptions'!$H$9))</f>
        <v>0.01</v>
      </c>
      <c r="AO70" s="34">
        <f>IF('1.1 Assumptions'!$J$13="Optimistic Scenario",'2.2 Scenario Assumptions'!$H$7,IF('1.1 Assumptions'!$J$13="Base Case Scenario",'2.2 Scenario Assumptions'!$H$8,'2.2 Scenario Assumptions'!$H$9))</f>
        <v>0.01</v>
      </c>
      <c r="AP70" s="34">
        <f>IF('1.1 Assumptions'!$J$13="Optimistic Scenario",'2.2 Scenario Assumptions'!$H$7,IF('1.1 Assumptions'!$J$13="Base Case Scenario",'2.2 Scenario Assumptions'!$H$8,'2.2 Scenario Assumptions'!$H$9))</f>
        <v>0.01</v>
      </c>
      <c r="AQ70" s="34">
        <f>IF('1.1 Assumptions'!$J$13="Optimistic Scenario",'2.2 Scenario Assumptions'!$H$7,IF('1.1 Assumptions'!$J$13="Base Case Scenario",'2.2 Scenario Assumptions'!$H$8,'2.2 Scenario Assumptions'!$H$9))</f>
        <v>0.01</v>
      </c>
      <c r="AR70" s="34">
        <f>IF('1.1 Assumptions'!$J$13="Optimistic Scenario",'2.2 Scenario Assumptions'!$H$7,IF('1.1 Assumptions'!$J$13="Base Case Scenario",'2.2 Scenario Assumptions'!$H$8,'2.2 Scenario Assumptions'!$H$9))</f>
        <v>0.01</v>
      </c>
      <c r="AS70" s="34">
        <f>IF('1.1 Assumptions'!$J$13="Optimistic Scenario",'2.2 Scenario Assumptions'!$H$7,IF('1.1 Assumptions'!$J$13="Base Case Scenario",'2.2 Scenario Assumptions'!$H$8,'2.2 Scenario Assumptions'!$H$9))</f>
        <v>0.01</v>
      </c>
      <c r="AT70" s="34">
        <f>IF('1.1 Assumptions'!$J$13="Optimistic Scenario",'2.2 Scenario Assumptions'!$H$7,IF('1.1 Assumptions'!$J$13="Base Case Scenario",'2.2 Scenario Assumptions'!$H$8,'2.2 Scenario Assumptions'!$H$9))</f>
        <v>0.01</v>
      </c>
      <c r="AU70" s="34">
        <f>IF('1.1 Assumptions'!$J$13="Optimistic Scenario",'2.2 Scenario Assumptions'!$H$7,IF('1.1 Assumptions'!$J$13="Base Case Scenario",'2.2 Scenario Assumptions'!$H$8,'2.2 Scenario Assumptions'!$H$9))</f>
        <v>0.01</v>
      </c>
      <c r="AV70" s="34">
        <f>IF('1.1 Assumptions'!$J$13="Optimistic Scenario",'2.2 Scenario Assumptions'!$H$7,IF('1.1 Assumptions'!$J$13="Base Case Scenario",'2.2 Scenario Assumptions'!$H$8,'2.2 Scenario Assumptions'!$H$9))</f>
        <v>0.01</v>
      </c>
      <c r="AW70" s="34">
        <f>IF('1.1 Assumptions'!$J$13="Optimistic Scenario",'2.2 Scenario Assumptions'!$H$7,IF('1.1 Assumptions'!$J$13="Base Case Scenario",'2.2 Scenario Assumptions'!$H$8,'2.2 Scenario Assumptions'!$H$9))</f>
        <v>0.01</v>
      </c>
      <c r="AX70" s="34">
        <f>IF('1.1 Assumptions'!$J$13="Optimistic Scenario",'2.2 Scenario Assumptions'!$H$7,IF('1.1 Assumptions'!$J$13="Base Case Scenario",'2.2 Scenario Assumptions'!$H$8,'2.2 Scenario Assumptions'!$H$9))</f>
        <v>0.01</v>
      </c>
      <c r="AY70" s="34">
        <f>IF('1.1 Assumptions'!$J$13="Optimistic Scenario",'2.2 Scenario Assumptions'!$H$7,IF('1.1 Assumptions'!$J$13="Base Case Scenario",'2.2 Scenario Assumptions'!$H$8,'2.2 Scenario Assumptions'!$H$9))</f>
        <v>0.01</v>
      </c>
      <c r="AZ70" s="34">
        <f>IF('1.1 Assumptions'!$J$13="Optimistic Scenario",'2.2 Scenario Assumptions'!$H$7,IF('1.1 Assumptions'!$J$13="Base Case Scenario",'2.2 Scenario Assumptions'!$H$8,'2.2 Scenario Assumptions'!$H$9))</f>
        <v>0.01</v>
      </c>
      <c r="BA70" s="34">
        <f>IF('1.1 Assumptions'!$J$13="Optimistic Scenario",'2.2 Scenario Assumptions'!$H$7,IF('1.1 Assumptions'!$J$13="Base Case Scenario",'2.2 Scenario Assumptions'!$H$8,'2.2 Scenario Assumptions'!$H$9))</f>
        <v>0.01</v>
      </c>
      <c r="BB70" s="34">
        <f>IF('1.1 Assumptions'!$J$13="Optimistic Scenario",'2.2 Scenario Assumptions'!$H$7,IF('1.1 Assumptions'!$J$13="Base Case Scenario",'2.2 Scenario Assumptions'!$H$8,'2.2 Scenario Assumptions'!$H$9))</f>
        <v>0.01</v>
      </c>
      <c r="BC70" s="34">
        <f>IF('1.1 Assumptions'!$J$13="Optimistic Scenario",'2.2 Scenario Assumptions'!$H$7,IF('1.1 Assumptions'!$J$13="Base Case Scenario",'2.2 Scenario Assumptions'!$H$8,'2.2 Scenario Assumptions'!$H$9))</f>
        <v>0.01</v>
      </c>
      <c r="BD70" s="34">
        <f>IF('1.1 Assumptions'!$J$13="Optimistic Scenario",'2.2 Scenario Assumptions'!$H$7,IF('1.1 Assumptions'!$J$13="Base Case Scenario",'2.2 Scenario Assumptions'!$H$8,'2.2 Scenario Assumptions'!$H$9))</f>
        <v>0.01</v>
      </c>
      <c r="BE70" s="34">
        <f>IF('1.1 Assumptions'!$J$13="Optimistic Scenario",'2.2 Scenario Assumptions'!$H$7,IF('1.1 Assumptions'!$J$13="Base Case Scenario",'2.2 Scenario Assumptions'!$H$8,'2.2 Scenario Assumptions'!$H$9))</f>
        <v>0.01</v>
      </c>
      <c r="BF70" s="34">
        <f>IF('1.1 Assumptions'!$J$13="Optimistic Scenario",'2.2 Scenario Assumptions'!$H$7,IF('1.1 Assumptions'!$J$13="Base Case Scenario",'2.2 Scenario Assumptions'!$H$8,'2.2 Scenario Assumptions'!$H$9))</f>
        <v>0.01</v>
      </c>
      <c r="BG70" s="34">
        <f>IF('1.1 Assumptions'!$J$13="Optimistic Scenario",'2.2 Scenario Assumptions'!$H$7,IF('1.1 Assumptions'!$J$13="Base Case Scenario",'2.2 Scenario Assumptions'!$H$8,'2.2 Scenario Assumptions'!$H$9))</f>
        <v>0.01</v>
      </c>
      <c r="BH70" s="34">
        <f>IF('1.1 Assumptions'!$J$13="Optimistic Scenario",'2.2 Scenario Assumptions'!$H$7,IF('1.1 Assumptions'!$J$13="Base Case Scenario",'2.2 Scenario Assumptions'!$H$8,'2.2 Scenario Assumptions'!$H$9))</f>
        <v>0.01</v>
      </c>
      <c r="BI70" s="34">
        <f>IF('1.1 Assumptions'!$J$13="Optimistic Scenario",'2.2 Scenario Assumptions'!$H$7,IF('1.1 Assumptions'!$J$13="Base Case Scenario",'2.2 Scenario Assumptions'!$H$8,'2.2 Scenario Assumptions'!$H$9))</f>
        <v>0.01</v>
      </c>
      <c r="BJ70" s="34">
        <f>IF('1.1 Assumptions'!$J$13="Optimistic Scenario",'2.2 Scenario Assumptions'!$H$7,IF('1.1 Assumptions'!$J$13="Base Case Scenario",'2.2 Scenario Assumptions'!$H$8,'2.2 Scenario Assumptions'!$H$9))</f>
        <v>0.01</v>
      </c>
      <c r="BK70" s="34">
        <f>IF('1.1 Assumptions'!$J$13="Optimistic Scenario",'2.2 Scenario Assumptions'!$H$7,IF('1.1 Assumptions'!$J$13="Base Case Scenario",'2.2 Scenario Assumptions'!$H$8,'2.2 Scenario Assumptions'!$H$9))</f>
        <v>0.01</v>
      </c>
      <c r="BL70" s="34">
        <f>IF('1.1 Assumptions'!$J$13="Optimistic Scenario",'2.2 Scenario Assumptions'!$H$7,IF('1.1 Assumptions'!$J$13="Base Case Scenario",'2.2 Scenario Assumptions'!$H$8,'2.2 Scenario Assumptions'!$H$9))</f>
        <v>0.01</v>
      </c>
      <c r="BM70" s="34">
        <f>IF('1.1 Assumptions'!$J$13="Optimistic Scenario",'2.2 Scenario Assumptions'!$H$7,IF('1.1 Assumptions'!$J$13="Base Case Scenario",'2.2 Scenario Assumptions'!$H$8,'2.2 Scenario Assumptions'!$H$9))</f>
        <v>0.01</v>
      </c>
      <c r="BN70" s="34">
        <f>IF('1.1 Assumptions'!$J$13="Optimistic Scenario",'2.2 Scenario Assumptions'!$H$7,IF('1.1 Assumptions'!$J$13="Base Case Scenario",'2.2 Scenario Assumptions'!$H$8,'2.2 Scenario Assumptions'!$H$9))</f>
        <v>0.01</v>
      </c>
      <c r="BO70" s="34">
        <f>IF('1.1 Assumptions'!$J$13="Optimistic Scenario",'2.2 Scenario Assumptions'!$H$7,IF('1.1 Assumptions'!$J$13="Base Case Scenario",'2.2 Scenario Assumptions'!$H$8,'2.2 Scenario Assumptions'!$H$9))</f>
        <v>0.01</v>
      </c>
      <c r="BP70" s="34">
        <f>IF('1.1 Assumptions'!$J$13="Optimistic Scenario",'2.2 Scenario Assumptions'!$H$7,IF('1.1 Assumptions'!$J$13="Base Case Scenario",'2.2 Scenario Assumptions'!$H$8,'2.2 Scenario Assumptions'!$H$9))</f>
        <v>0.01</v>
      </c>
      <c r="BQ70" s="34">
        <f>IF('1.1 Assumptions'!$J$13="Optimistic Scenario",'2.2 Scenario Assumptions'!$H$7,IF('1.1 Assumptions'!$J$13="Base Case Scenario",'2.2 Scenario Assumptions'!$H$8,'2.2 Scenario Assumptions'!$H$9))</f>
        <v>0.01</v>
      </c>
      <c r="BR70" s="34">
        <f>IF('1.1 Assumptions'!$J$13="Optimistic Scenario",'2.2 Scenario Assumptions'!$H$7,IF('1.1 Assumptions'!$J$13="Base Case Scenario",'2.2 Scenario Assumptions'!$H$8,'2.2 Scenario Assumptions'!$H$9))</f>
        <v>0.01</v>
      </c>
      <c r="BS70" s="34">
        <f>IF('1.1 Assumptions'!$J$13="Optimistic Scenario",'2.2 Scenario Assumptions'!$H$7,IF('1.1 Assumptions'!$J$13="Base Case Scenario",'2.2 Scenario Assumptions'!$H$8,'2.2 Scenario Assumptions'!$H$9))</f>
        <v>0.01</v>
      </c>
      <c r="BT70" s="34">
        <f>IF('1.1 Assumptions'!$J$13="Optimistic Scenario",'2.2 Scenario Assumptions'!$H$7,IF('1.1 Assumptions'!$J$13="Base Case Scenario",'2.2 Scenario Assumptions'!$H$8,'2.2 Scenario Assumptions'!$H$9))</f>
        <v>0.01</v>
      </c>
      <c r="BU70" s="34">
        <f>IF('1.1 Assumptions'!$J$13="Optimistic Scenario",'2.2 Scenario Assumptions'!$H$7,IF('1.1 Assumptions'!$J$13="Base Case Scenario",'2.2 Scenario Assumptions'!$H$8,'2.2 Scenario Assumptions'!$H$9))</f>
        <v>0.01</v>
      </c>
      <c r="BV70" s="34">
        <f>IF('1.1 Assumptions'!$J$13="Optimistic Scenario",'2.2 Scenario Assumptions'!$H$7,IF('1.1 Assumptions'!$J$13="Base Case Scenario",'2.2 Scenario Assumptions'!$H$8,'2.2 Scenario Assumptions'!$H$9))</f>
        <v>0.01</v>
      </c>
      <c r="BW70" s="34">
        <f>IF('1.1 Assumptions'!$J$13="Optimistic Scenario",'2.2 Scenario Assumptions'!$H$7,IF('1.1 Assumptions'!$J$13="Base Case Scenario",'2.2 Scenario Assumptions'!$H$8,'2.2 Scenario Assumptions'!$H$9))</f>
        <v>0.01</v>
      </c>
      <c r="BX70" s="34">
        <f>IF('1.1 Assumptions'!$J$13="Optimistic Scenario",'2.2 Scenario Assumptions'!$H$7,IF('1.1 Assumptions'!$J$13="Base Case Scenario",'2.2 Scenario Assumptions'!$H$8,'2.2 Scenario Assumptions'!$H$9))</f>
        <v>0.01</v>
      </c>
      <c r="BY70" s="34">
        <f>IF('1.1 Assumptions'!$J$13="Optimistic Scenario",'2.2 Scenario Assumptions'!$H$7,IF('1.1 Assumptions'!$J$13="Base Case Scenario",'2.2 Scenario Assumptions'!$H$8,'2.2 Scenario Assumptions'!$H$9))</f>
        <v>0.01</v>
      </c>
      <c r="BZ70" s="34">
        <f>IF('1.1 Assumptions'!$J$13="Optimistic Scenario",'2.2 Scenario Assumptions'!$H$7,IF('1.1 Assumptions'!$J$13="Base Case Scenario",'2.2 Scenario Assumptions'!$H$8,'2.2 Scenario Assumptions'!$H$9))</f>
        <v>0.01</v>
      </c>
      <c r="CA70" s="34">
        <f>IF('1.1 Assumptions'!$J$13="Optimistic Scenario",'2.2 Scenario Assumptions'!$H$7,IF('1.1 Assumptions'!$J$13="Base Case Scenario",'2.2 Scenario Assumptions'!$H$8,'2.2 Scenario Assumptions'!$H$9))</f>
        <v>0.01</v>
      </c>
      <c r="CB70" s="34">
        <f>IF('1.1 Assumptions'!$J$13="Optimistic Scenario",'2.2 Scenario Assumptions'!$H$7,IF('1.1 Assumptions'!$J$13="Base Case Scenario",'2.2 Scenario Assumptions'!$H$8,'2.2 Scenario Assumptions'!$H$9))</f>
        <v>0.01</v>
      </c>
      <c r="CC70" s="34">
        <f>IF('1.1 Assumptions'!$J$13="Optimistic Scenario",'2.2 Scenario Assumptions'!$H$7,IF('1.1 Assumptions'!$J$13="Base Case Scenario",'2.2 Scenario Assumptions'!$H$8,'2.2 Scenario Assumptions'!$H$9))</f>
        <v>0.01</v>
      </c>
      <c r="CD70" s="34">
        <f>IF('1.1 Assumptions'!$J$13="Optimistic Scenario",'2.2 Scenario Assumptions'!$H$7,IF('1.1 Assumptions'!$J$13="Base Case Scenario",'2.2 Scenario Assumptions'!$H$8,'2.2 Scenario Assumptions'!$H$9))</f>
        <v>0.01</v>
      </c>
      <c r="CE70" s="34">
        <f>IF('1.1 Assumptions'!$J$13="Optimistic Scenario",'2.2 Scenario Assumptions'!$H$7,IF('1.1 Assumptions'!$J$13="Base Case Scenario",'2.2 Scenario Assumptions'!$H$8,'2.2 Scenario Assumptions'!$H$9))</f>
        <v>0.01</v>
      </c>
      <c r="CF70" s="34">
        <f>IF('1.1 Assumptions'!$J$13="Optimistic Scenario",'2.2 Scenario Assumptions'!$H$7,IF('1.1 Assumptions'!$J$13="Base Case Scenario",'2.2 Scenario Assumptions'!$H$8,'2.2 Scenario Assumptions'!$H$9))</f>
        <v>0.01</v>
      </c>
      <c r="CG70" s="34">
        <f>IF('1.1 Assumptions'!$J$13="Optimistic Scenario",'2.2 Scenario Assumptions'!$H$7,IF('1.1 Assumptions'!$J$13="Base Case Scenario",'2.2 Scenario Assumptions'!$H$8,'2.2 Scenario Assumptions'!$H$9))</f>
        <v>0.01</v>
      </c>
      <c r="CH70" s="34">
        <f>IF('1.1 Assumptions'!$J$13="Optimistic Scenario",'2.2 Scenario Assumptions'!$H$7,IF('1.1 Assumptions'!$J$13="Base Case Scenario",'2.2 Scenario Assumptions'!$H$8,'2.2 Scenario Assumptions'!$H$9))</f>
        <v>0.01</v>
      </c>
      <c r="CI70" s="34">
        <f>IF('1.1 Assumptions'!$J$13="Optimistic Scenario",'2.2 Scenario Assumptions'!$H$7,IF('1.1 Assumptions'!$J$13="Base Case Scenario",'2.2 Scenario Assumptions'!$H$8,'2.2 Scenario Assumptions'!$H$9))</f>
        <v>0.01</v>
      </c>
      <c r="CJ70" s="34">
        <f>IF('1.1 Assumptions'!$J$13="Optimistic Scenario",'2.2 Scenario Assumptions'!$H$7,IF('1.1 Assumptions'!$J$13="Base Case Scenario",'2.2 Scenario Assumptions'!$H$8,'2.2 Scenario Assumptions'!$H$9))</f>
        <v>0.01</v>
      </c>
      <c r="CK70" s="34">
        <f>IF('1.1 Assumptions'!$J$13="Optimistic Scenario",'2.2 Scenario Assumptions'!$H$7,IF('1.1 Assumptions'!$J$13="Base Case Scenario",'2.2 Scenario Assumptions'!$H$8,'2.2 Scenario Assumptions'!$H$9))</f>
        <v>0.01</v>
      </c>
      <c r="CL70" s="34">
        <f>IF('1.1 Assumptions'!$J$13="Optimistic Scenario",'2.2 Scenario Assumptions'!$H$7,IF('1.1 Assumptions'!$J$13="Base Case Scenario",'2.2 Scenario Assumptions'!$H$8,'2.2 Scenario Assumptions'!$H$9))</f>
        <v>0.01</v>
      </c>
      <c r="CM70" s="34">
        <f>IF('1.1 Assumptions'!$J$13="Optimistic Scenario",'2.2 Scenario Assumptions'!$H$7,IF('1.1 Assumptions'!$J$13="Base Case Scenario",'2.2 Scenario Assumptions'!$H$8,'2.2 Scenario Assumptions'!$H$9))</f>
        <v>0.01</v>
      </c>
      <c r="CN70" s="34">
        <f>IF('1.1 Assumptions'!$J$13="Optimistic Scenario",'2.2 Scenario Assumptions'!$H$7,IF('1.1 Assumptions'!$J$13="Base Case Scenario",'2.2 Scenario Assumptions'!$H$8,'2.2 Scenario Assumptions'!$H$9))</f>
        <v>0.01</v>
      </c>
      <c r="CO70" s="34">
        <f>IF('1.1 Assumptions'!$J$13="Optimistic Scenario",'2.2 Scenario Assumptions'!$H$7,IF('1.1 Assumptions'!$J$13="Base Case Scenario",'2.2 Scenario Assumptions'!$H$8,'2.2 Scenario Assumptions'!$H$9))</f>
        <v>0.01</v>
      </c>
      <c r="CP70" s="34">
        <f>IF('1.1 Assumptions'!$J$13="Optimistic Scenario",'2.2 Scenario Assumptions'!$H$7,IF('1.1 Assumptions'!$J$13="Base Case Scenario",'2.2 Scenario Assumptions'!$H$8,'2.2 Scenario Assumptions'!$H$9))</f>
        <v>0.01</v>
      </c>
      <c r="CQ70" s="34">
        <f>IF('1.1 Assumptions'!$J$13="Optimistic Scenario",'2.2 Scenario Assumptions'!$H$7,IF('1.1 Assumptions'!$J$13="Base Case Scenario",'2.2 Scenario Assumptions'!$H$8,'2.2 Scenario Assumptions'!$H$9))</f>
        <v>0.01</v>
      </c>
      <c r="CR70" s="34">
        <f>IF('1.1 Assumptions'!$J$13="Optimistic Scenario",'2.2 Scenario Assumptions'!$H$7,IF('1.1 Assumptions'!$J$13="Base Case Scenario",'2.2 Scenario Assumptions'!$H$8,'2.2 Scenario Assumptions'!$H$9))</f>
        <v>0.01</v>
      </c>
      <c r="CS70" s="34">
        <f>IF('1.1 Assumptions'!$J$13="Optimistic Scenario",'2.2 Scenario Assumptions'!$H$7,IF('1.1 Assumptions'!$J$13="Base Case Scenario",'2.2 Scenario Assumptions'!$H$8,'2.2 Scenario Assumptions'!$H$9))</f>
        <v>0.01</v>
      </c>
      <c r="CT70" s="34">
        <f>IF('1.1 Assumptions'!$J$13="Optimistic Scenario",'2.2 Scenario Assumptions'!$H$7,IF('1.1 Assumptions'!$J$13="Base Case Scenario",'2.2 Scenario Assumptions'!$H$8,'2.2 Scenario Assumptions'!$H$9))</f>
        <v>0.01</v>
      </c>
      <c r="CU70" s="34">
        <f>IF('1.1 Assumptions'!$J$13="Optimistic Scenario",'2.2 Scenario Assumptions'!$H$7,IF('1.1 Assumptions'!$J$13="Base Case Scenario",'2.2 Scenario Assumptions'!$H$8,'2.2 Scenario Assumptions'!$H$9))</f>
        <v>0.01</v>
      </c>
      <c r="CV70" s="34">
        <f>IF('1.1 Assumptions'!$J$13="Optimistic Scenario",'2.2 Scenario Assumptions'!$H$7,IF('1.1 Assumptions'!$J$13="Base Case Scenario",'2.2 Scenario Assumptions'!$H$8,'2.2 Scenario Assumptions'!$H$9))</f>
        <v>0.01</v>
      </c>
      <c r="CW70" s="34">
        <f>IF('1.1 Assumptions'!$J$13="Optimistic Scenario",'2.2 Scenario Assumptions'!$H$7,IF('1.1 Assumptions'!$J$13="Base Case Scenario",'2.2 Scenario Assumptions'!$H$8,'2.2 Scenario Assumptions'!$H$9))</f>
        <v>0.01</v>
      </c>
      <c r="CX70" s="34">
        <f>IF('1.1 Assumptions'!$J$13="Optimistic Scenario",'2.2 Scenario Assumptions'!$H$7,IF('1.1 Assumptions'!$J$13="Base Case Scenario",'2.2 Scenario Assumptions'!$H$8,'2.2 Scenario Assumptions'!$H$9))</f>
        <v>0.01</v>
      </c>
      <c r="CY70" s="34">
        <f>IF('1.1 Assumptions'!$J$13="Optimistic Scenario",'2.2 Scenario Assumptions'!$H$7,IF('1.1 Assumptions'!$J$13="Base Case Scenario",'2.2 Scenario Assumptions'!$H$8,'2.2 Scenario Assumptions'!$H$9))</f>
        <v>0.01</v>
      </c>
      <c r="CZ70" s="34">
        <f>IF('1.1 Assumptions'!$J$13="Optimistic Scenario",'2.2 Scenario Assumptions'!$H$7,IF('1.1 Assumptions'!$J$13="Base Case Scenario",'2.2 Scenario Assumptions'!$H$8,'2.2 Scenario Assumptions'!$H$9))</f>
        <v>0.01</v>
      </c>
      <c r="DA70" s="34">
        <f>IF('1.1 Assumptions'!$J$13="Optimistic Scenario",'2.2 Scenario Assumptions'!$H$7,IF('1.1 Assumptions'!$J$13="Base Case Scenario",'2.2 Scenario Assumptions'!$H$8,'2.2 Scenario Assumptions'!$H$9))</f>
        <v>0.01</v>
      </c>
      <c r="DB70" s="34">
        <f>IF('1.1 Assumptions'!$J$13="Optimistic Scenario",'2.2 Scenario Assumptions'!$H$7,IF('1.1 Assumptions'!$J$13="Base Case Scenario",'2.2 Scenario Assumptions'!$H$8,'2.2 Scenario Assumptions'!$H$9))</f>
        <v>0.01</v>
      </c>
      <c r="DC70" s="34">
        <f>IF('1.1 Assumptions'!$J$13="Optimistic Scenario",'2.2 Scenario Assumptions'!$H$7,IF('1.1 Assumptions'!$J$13="Base Case Scenario",'2.2 Scenario Assumptions'!$H$8,'2.2 Scenario Assumptions'!$H$9))</f>
        <v>0.01</v>
      </c>
      <c r="DD70" s="34">
        <f>IF('1.1 Assumptions'!$J$13="Optimistic Scenario",'2.2 Scenario Assumptions'!$H$7,IF('1.1 Assumptions'!$J$13="Base Case Scenario",'2.2 Scenario Assumptions'!$H$8,'2.2 Scenario Assumptions'!$H$9))</f>
        <v>0.01</v>
      </c>
      <c r="DE70" s="34">
        <f>IF('1.1 Assumptions'!$J$13="Optimistic Scenario",'2.2 Scenario Assumptions'!$H$7,IF('1.1 Assumptions'!$J$13="Base Case Scenario",'2.2 Scenario Assumptions'!$H$8,'2.2 Scenario Assumptions'!$H$9))</f>
        <v>0.01</v>
      </c>
      <c r="DF70" s="34">
        <f>IF('1.1 Assumptions'!$J$13="Optimistic Scenario",'2.2 Scenario Assumptions'!$H$7,IF('1.1 Assumptions'!$J$13="Base Case Scenario",'2.2 Scenario Assumptions'!$H$8,'2.2 Scenario Assumptions'!$H$9))</f>
        <v>0.01</v>
      </c>
      <c r="DG70" s="34">
        <f>IF('1.1 Assumptions'!$J$13="Optimistic Scenario",'2.2 Scenario Assumptions'!$H$7,IF('1.1 Assumptions'!$J$13="Base Case Scenario",'2.2 Scenario Assumptions'!$H$8,'2.2 Scenario Assumptions'!$H$9))</f>
        <v>0.01</v>
      </c>
      <c r="DH70" s="34">
        <f>IF('1.1 Assumptions'!$J$13="Optimistic Scenario",'2.2 Scenario Assumptions'!$H$7,IF('1.1 Assumptions'!$J$13="Base Case Scenario",'2.2 Scenario Assumptions'!$H$8,'2.2 Scenario Assumptions'!$H$9))</f>
        <v>0.01</v>
      </c>
      <c r="DI70" s="34">
        <f>IF('1.1 Assumptions'!$J$13="Optimistic Scenario",'2.2 Scenario Assumptions'!$H$7,IF('1.1 Assumptions'!$J$13="Base Case Scenario",'2.2 Scenario Assumptions'!$H$8,'2.2 Scenario Assumptions'!$H$9))</f>
        <v>0.01</v>
      </c>
      <c r="DJ70" s="34">
        <f>IF('1.1 Assumptions'!$J$13="Optimistic Scenario",'2.2 Scenario Assumptions'!$H$7,IF('1.1 Assumptions'!$J$13="Base Case Scenario",'2.2 Scenario Assumptions'!$H$8,'2.2 Scenario Assumptions'!$H$9))</f>
        <v>0.01</v>
      </c>
      <c r="DK70" s="34">
        <f>IF('1.1 Assumptions'!$J$13="Optimistic Scenario",'2.2 Scenario Assumptions'!$H$7,IF('1.1 Assumptions'!$J$13="Base Case Scenario",'2.2 Scenario Assumptions'!$H$8,'2.2 Scenario Assumptions'!$H$9))</f>
        <v>0.01</v>
      </c>
      <c r="DL70" s="34">
        <f>IF('1.1 Assumptions'!$J$13="Optimistic Scenario",'2.2 Scenario Assumptions'!$H$7,IF('1.1 Assumptions'!$J$13="Base Case Scenario",'2.2 Scenario Assumptions'!$H$8,'2.2 Scenario Assumptions'!$H$9))</f>
        <v>0.01</v>
      </c>
      <c r="DM70" s="34">
        <f>IF('1.1 Assumptions'!$J$13="Optimistic Scenario",'2.2 Scenario Assumptions'!$H$7,IF('1.1 Assumptions'!$J$13="Base Case Scenario",'2.2 Scenario Assumptions'!$H$8,'2.2 Scenario Assumptions'!$H$9))</f>
        <v>0.01</v>
      </c>
      <c r="DN70" s="34">
        <f>IF('1.1 Assumptions'!$J$13="Optimistic Scenario",'2.2 Scenario Assumptions'!$H$7,IF('1.1 Assumptions'!$J$13="Base Case Scenario",'2.2 Scenario Assumptions'!$H$8,'2.2 Scenario Assumptions'!$H$9))</f>
        <v>0.01</v>
      </c>
      <c r="DO70" s="34">
        <f>IF('1.1 Assumptions'!$J$13="Optimistic Scenario",'2.2 Scenario Assumptions'!$H$7,IF('1.1 Assumptions'!$J$13="Base Case Scenario",'2.2 Scenario Assumptions'!$H$8,'2.2 Scenario Assumptions'!$H$9))</f>
        <v>0.01</v>
      </c>
      <c r="DP70" s="34">
        <f>IF('1.1 Assumptions'!$J$13="Optimistic Scenario",'2.2 Scenario Assumptions'!$H$7,IF('1.1 Assumptions'!$J$13="Base Case Scenario",'2.2 Scenario Assumptions'!$H$8,'2.2 Scenario Assumptions'!$H$9))</f>
        <v>0.01</v>
      </c>
      <c r="DQ70" s="34">
        <f>IF('1.1 Assumptions'!$J$13="Optimistic Scenario",'2.2 Scenario Assumptions'!$H$7,IF('1.1 Assumptions'!$J$13="Base Case Scenario",'2.2 Scenario Assumptions'!$H$8,'2.2 Scenario Assumptions'!$H$9))</f>
        <v>0.01</v>
      </c>
      <c r="DR70" s="34">
        <f>IF('1.1 Assumptions'!$J$13="Optimistic Scenario",'2.2 Scenario Assumptions'!$H$7,IF('1.1 Assumptions'!$J$13="Base Case Scenario",'2.2 Scenario Assumptions'!$H$8,'2.2 Scenario Assumptions'!$H$9))</f>
        <v>0.01</v>
      </c>
      <c r="DS70" s="34">
        <f>IF('1.1 Assumptions'!$J$13="Optimistic Scenario",'2.2 Scenario Assumptions'!$H$7,IF('1.1 Assumptions'!$J$13="Base Case Scenario",'2.2 Scenario Assumptions'!$H$8,'2.2 Scenario Assumptions'!$H$9))</f>
        <v>0.01</v>
      </c>
      <c r="DT70" s="34">
        <f>IF('1.1 Assumptions'!$J$13="Optimistic Scenario",'2.2 Scenario Assumptions'!$H$7,IF('1.1 Assumptions'!$J$13="Base Case Scenario",'2.2 Scenario Assumptions'!$H$8,'2.2 Scenario Assumptions'!$H$9))</f>
        <v>0.01</v>
      </c>
      <c r="DU70" s="34">
        <f>IF('1.1 Assumptions'!$J$13="Optimistic Scenario",'2.2 Scenario Assumptions'!$H$7,IF('1.1 Assumptions'!$J$13="Base Case Scenario",'2.2 Scenario Assumptions'!$H$8,'2.2 Scenario Assumptions'!$H$9))</f>
        <v>0.01</v>
      </c>
      <c r="DV70" s="34">
        <f>IF('1.1 Assumptions'!$J$13="Optimistic Scenario",'2.2 Scenario Assumptions'!$H$7,IF('1.1 Assumptions'!$J$13="Base Case Scenario",'2.2 Scenario Assumptions'!$H$8,'2.2 Scenario Assumptions'!$H$9))</f>
        <v>0.01</v>
      </c>
      <c r="DW70" s="34">
        <f>IF('1.1 Assumptions'!$J$13="Optimistic Scenario",'2.2 Scenario Assumptions'!$H$7,IF('1.1 Assumptions'!$J$13="Base Case Scenario",'2.2 Scenario Assumptions'!$H$8,'2.2 Scenario Assumptions'!$H$9))</f>
        <v>0.01</v>
      </c>
      <c r="DX70" s="34">
        <f>IF('1.1 Assumptions'!$J$13="Optimistic Scenario",'2.2 Scenario Assumptions'!$H$7,IF('1.1 Assumptions'!$J$13="Base Case Scenario",'2.2 Scenario Assumptions'!$H$8,'2.2 Scenario Assumptions'!$H$9))</f>
        <v>0.01</v>
      </c>
      <c r="DY70" s="34">
        <f>IF('1.1 Assumptions'!$J$13="Optimistic Scenario",'2.2 Scenario Assumptions'!$H$7,IF('1.1 Assumptions'!$J$13="Base Case Scenario",'2.2 Scenario Assumptions'!$H$8,'2.2 Scenario Assumptions'!$H$9))</f>
        <v>0.01</v>
      </c>
    </row>
    <row r="71" spans="1:129" s="24" customFormat="1" x14ac:dyDescent="0.35">
      <c r="A71" s="48"/>
      <c r="B71" s="137"/>
      <c r="C71" s="14"/>
      <c r="D71"/>
      <c r="E71"/>
      <c r="F71"/>
      <c r="G71"/>
      <c r="H71" s="516"/>
      <c r="I71"/>
      <c r="J71"/>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v>0</v>
      </c>
    </row>
    <row r="72" spans="1:129" s="24" customFormat="1" x14ac:dyDescent="0.35">
      <c r="A72" s="48"/>
      <c r="B72" s="14"/>
      <c r="C72" s="119"/>
      <c r="D72" s="44" t="s">
        <v>245</v>
      </c>
      <c r="E72" s="44"/>
      <c r="F72" s="44"/>
      <c r="G72"/>
      <c r="H72" s="530" t="s">
        <v>246</v>
      </c>
      <c r="I72"/>
      <c r="J72" s="293">
        <f>365.25/12</f>
        <v>30.4375</v>
      </c>
      <c r="K72" s="293">
        <f t="shared" ref="K72:BV72" si="36">365.25/12</f>
        <v>30.4375</v>
      </c>
      <c r="L72" s="293">
        <f t="shared" si="36"/>
        <v>30.4375</v>
      </c>
      <c r="M72" s="293">
        <f t="shared" si="36"/>
        <v>30.4375</v>
      </c>
      <c r="N72" s="293">
        <f t="shared" si="36"/>
        <v>30.4375</v>
      </c>
      <c r="O72" s="293">
        <f t="shared" si="36"/>
        <v>30.4375</v>
      </c>
      <c r="P72" s="293">
        <f t="shared" si="36"/>
        <v>30.4375</v>
      </c>
      <c r="Q72" s="293">
        <f t="shared" si="36"/>
        <v>30.4375</v>
      </c>
      <c r="R72" s="293">
        <f t="shared" si="36"/>
        <v>30.4375</v>
      </c>
      <c r="S72" s="293">
        <f t="shared" si="36"/>
        <v>30.4375</v>
      </c>
      <c r="T72" s="293">
        <f t="shared" si="36"/>
        <v>30.4375</v>
      </c>
      <c r="U72" s="293">
        <f t="shared" si="36"/>
        <v>30.4375</v>
      </c>
      <c r="V72" s="293">
        <f t="shared" si="36"/>
        <v>30.4375</v>
      </c>
      <c r="W72" s="293">
        <f t="shared" si="36"/>
        <v>30.4375</v>
      </c>
      <c r="X72" s="293">
        <f t="shared" si="36"/>
        <v>30.4375</v>
      </c>
      <c r="Y72" s="293">
        <f t="shared" si="36"/>
        <v>30.4375</v>
      </c>
      <c r="Z72" s="293">
        <f t="shared" si="36"/>
        <v>30.4375</v>
      </c>
      <c r="AA72" s="293">
        <f t="shared" si="36"/>
        <v>30.4375</v>
      </c>
      <c r="AB72" s="293">
        <f t="shared" si="36"/>
        <v>30.4375</v>
      </c>
      <c r="AC72" s="293">
        <f t="shared" si="36"/>
        <v>30.4375</v>
      </c>
      <c r="AD72" s="293">
        <f t="shared" si="36"/>
        <v>30.4375</v>
      </c>
      <c r="AE72" s="293">
        <f t="shared" si="36"/>
        <v>30.4375</v>
      </c>
      <c r="AF72" s="293">
        <f t="shared" si="36"/>
        <v>30.4375</v>
      </c>
      <c r="AG72" s="293">
        <f t="shared" si="36"/>
        <v>30.4375</v>
      </c>
      <c r="AH72" s="293">
        <f t="shared" si="36"/>
        <v>30.4375</v>
      </c>
      <c r="AI72" s="293">
        <f t="shared" si="36"/>
        <v>30.4375</v>
      </c>
      <c r="AJ72" s="293">
        <f t="shared" si="36"/>
        <v>30.4375</v>
      </c>
      <c r="AK72" s="293">
        <f t="shared" si="36"/>
        <v>30.4375</v>
      </c>
      <c r="AL72" s="293">
        <f t="shared" si="36"/>
        <v>30.4375</v>
      </c>
      <c r="AM72" s="293">
        <f t="shared" si="36"/>
        <v>30.4375</v>
      </c>
      <c r="AN72" s="293">
        <f t="shared" si="36"/>
        <v>30.4375</v>
      </c>
      <c r="AO72" s="293">
        <f t="shared" si="36"/>
        <v>30.4375</v>
      </c>
      <c r="AP72" s="293">
        <f t="shared" si="36"/>
        <v>30.4375</v>
      </c>
      <c r="AQ72" s="293">
        <f t="shared" si="36"/>
        <v>30.4375</v>
      </c>
      <c r="AR72" s="293">
        <f t="shared" si="36"/>
        <v>30.4375</v>
      </c>
      <c r="AS72" s="293">
        <f t="shared" si="36"/>
        <v>30.4375</v>
      </c>
      <c r="AT72" s="293">
        <f t="shared" si="36"/>
        <v>30.4375</v>
      </c>
      <c r="AU72" s="293">
        <f t="shared" si="36"/>
        <v>30.4375</v>
      </c>
      <c r="AV72" s="293">
        <f t="shared" si="36"/>
        <v>30.4375</v>
      </c>
      <c r="AW72" s="293">
        <f t="shared" si="36"/>
        <v>30.4375</v>
      </c>
      <c r="AX72" s="293">
        <f t="shared" si="36"/>
        <v>30.4375</v>
      </c>
      <c r="AY72" s="293">
        <f t="shared" si="36"/>
        <v>30.4375</v>
      </c>
      <c r="AZ72" s="293">
        <f t="shared" si="36"/>
        <v>30.4375</v>
      </c>
      <c r="BA72" s="293">
        <f t="shared" si="36"/>
        <v>30.4375</v>
      </c>
      <c r="BB72" s="293">
        <f t="shared" si="36"/>
        <v>30.4375</v>
      </c>
      <c r="BC72" s="293">
        <f t="shared" si="36"/>
        <v>30.4375</v>
      </c>
      <c r="BD72" s="293">
        <f t="shared" si="36"/>
        <v>30.4375</v>
      </c>
      <c r="BE72" s="293">
        <f t="shared" si="36"/>
        <v>30.4375</v>
      </c>
      <c r="BF72" s="293">
        <f t="shared" si="36"/>
        <v>30.4375</v>
      </c>
      <c r="BG72" s="293">
        <f t="shared" si="36"/>
        <v>30.4375</v>
      </c>
      <c r="BH72" s="293">
        <f t="shared" si="36"/>
        <v>30.4375</v>
      </c>
      <c r="BI72" s="293">
        <f t="shared" si="36"/>
        <v>30.4375</v>
      </c>
      <c r="BJ72" s="293">
        <f t="shared" si="36"/>
        <v>30.4375</v>
      </c>
      <c r="BK72" s="293">
        <f t="shared" si="36"/>
        <v>30.4375</v>
      </c>
      <c r="BL72" s="293">
        <f t="shared" si="36"/>
        <v>30.4375</v>
      </c>
      <c r="BM72" s="293">
        <f t="shared" si="36"/>
        <v>30.4375</v>
      </c>
      <c r="BN72" s="293">
        <f t="shared" si="36"/>
        <v>30.4375</v>
      </c>
      <c r="BO72" s="293">
        <f t="shared" si="36"/>
        <v>30.4375</v>
      </c>
      <c r="BP72" s="293">
        <f t="shared" si="36"/>
        <v>30.4375</v>
      </c>
      <c r="BQ72" s="293">
        <f t="shared" si="36"/>
        <v>30.4375</v>
      </c>
      <c r="BR72" s="293">
        <f t="shared" si="36"/>
        <v>30.4375</v>
      </c>
      <c r="BS72" s="293">
        <f t="shared" si="36"/>
        <v>30.4375</v>
      </c>
      <c r="BT72" s="293">
        <f t="shared" si="36"/>
        <v>30.4375</v>
      </c>
      <c r="BU72" s="293">
        <f t="shared" si="36"/>
        <v>30.4375</v>
      </c>
      <c r="BV72" s="293">
        <f t="shared" si="36"/>
        <v>30.4375</v>
      </c>
      <c r="BW72" s="293">
        <f t="shared" ref="BW72:DY72" si="37">365.25/12</f>
        <v>30.4375</v>
      </c>
      <c r="BX72" s="293">
        <f t="shared" si="37"/>
        <v>30.4375</v>
      </c>
      <c r="BY72" s="293">
        <f t="shared" si="37"/>
        <v>30.4375</v>
      </c>
      <c r="BZ72" s="293">
        <f t="shared" si="37"/>
        <v>30.4375</v>
      </c>
      <c r="CA72" s="293">
        <f t="shared" si="37"/>
        <v>30.4375</v>
      </c>
      <c r="CB72" s="293">
        <f t="shared" si="37"/>
        <v>30.4375</v>
      </c>
      <c r="CC72" s="293">
        <f t="shared" si="37"/>
        <v>30.4375</v>
      </c>
      <c r="CD72" s="293">
        <f t="shared" si="37"/>
        <v>30.4375</v>
      </c>
      <c r="CE72" s="293">
        <f t="shared" si="37"/>
        <v>30.4375</v>
      </c>
      <c r="CF72" s="293">
        <f t="shared" si="37"/>
        <v>30.4375</v>
      </c>
      <c r="CG72" s="293">
        <f t="shared" si="37"/>
        <v>30.4375</v>
      </c>
      <c r="CH72" s="293">
        <f t="shared" si="37"/>
        <v>30.4375</v>
      </c>
      <c r="CI72" s="293">
        <f t="shared" si="37"/>
        <v>30.4375</v>
      </c>
      <c r="CJ72" s="293">
        <f t="shared" si="37"/>
        <v>30.4375</v>
      </c>
      <c r="CK72" s="293">
        <f t="shared" si="37"/>
        <v>30.4375</v>
      </c>
      <c r="CL72" s="293">
        <f t="shared" si="37"/>
        <v>30.4375</v>
      </c>
      <c r="CM72" s="293">
        <f t="shared" si="37"/>
        <v>30.4375</v>
      </c>
      <c r="CN72" s="293">
        <f t="shared" si="37"/>
        <v>30.4375</v>
      </c>
      <c r="CO72" s="293">
        <f t="shared" si="37"/>
        <v>30.4375</v>
      </c>
      <c r="CP72" s="293">
        <f t="shared" si="37"/>
        <v>30.4375</v>
      </c>
      <c r="CQ72" s="293">
        <f t="shared" si="37"/>
        <v>30.4375</v>
      </c>
      <c r="CR72" s="293">
        <f t="shared" si="37"/>
        <v>30.4375</v>
      </c>
      <c r="CS72" s="293">
        <f t="shared" si="37"/>
        <v>30.4375</v>
      </c>
      <c r="CT72" s="293">
        <f t="shared" si="37"/>
        <v>30.4375</v>
      </c>
      <c r="CU72" s="293">
        <f t="shared" si="37"/>
        <v>30.4375</v>
      </c>
      <c r="CV72" s="293">
        <f t="shared" si="37"/>
        <v>30.4375</v>
      </c>
      <c r="CW72" s="293">
        <f t="shared" si="37"/>
        <v>30.4375</v>
      </c>
      <c r="CX72" s="293">
        <f t="shared" si="37"/>
        <v>30.4375</v>
      </c>
      <c r="CY72" s="293">
        <f t="shared" si="37"/>
        <v>30.4375</v>
      </c>
      <c r="CZ72" s="293">
        <f t="shared" si="37"/>
        <v>30.4375</v>
      </c>
      <c r="DA72" s="293">
        <f t="shared" si="37"/>
        <v>30.4375</v>
      </c>
      <c r="DB72" s="293">
        <f t="shared" si="37"/>
        <v>30.4375</v>
      </c>
      <c r="DC72" s="293">
        <f t="shared" si="37"/>
        <v>30.4375</v>
      </c>
      <c r="DD72" s="293">
        <f t="shared" si="37"/>
        <v>30.4375</v>
      </c>
      <c r="DE72" s="293">
        <f t="shared" si="37"/>
        <v>30.4375</v>
      </c>
      <c r="DF72" s="293">
        <f t="shared" si="37"/>
        <v>30.4375</v>
      </c>
      <c r="DG72" s="293">
        <f t="shared" si="37"/>
        <v>30.4375</v>
      </c>
      <c r="DH72" s="293">
        <f t="shared" si="37"/>
        <v>30.4375</v>
      </c>
      <c r="DI72" s="293">
        <f t="shared" si="37"/>
        <v>30.4375</v>
      </c>
      <c r="DJ72" s="293">
        <f t="shared" si="37"/>
        <v>30.4375</v>
      </c>
      <c r="DK72" s="293">
        <f t="shared" si="37"/>
        <v>30.4375</v>
      </c>
      <c r="DL72" s="293">
        <f t="shared" si="37"/>
        <v>30.4375</v>
      </c>
      <c r="DM72" s="293">
        <f t="shared" si="37"/>
        <v>30.4375</v>
      </c>
      <c r="DN72" s="293">
        <f t="shared" si="37"/>
        <v>30.4375</v>
      </c>
      <c r="DO72" s="293">
        <f t="shared" si="37"/>
        <v>30.4375</v>
      </c>
      <c r="DP72" s="293">
        <f t="shared" si="37"/>
        <v>30.4375</v>
      </c>
      <c r="DQ72" s="293">
        <f t="shared" si="37"/>
        <v>30.4375</v>
      </c>
      <c r="DR72" s="293">
        <f t="shared" si="37"/>
        <v>30.4375</v>
      </c>
      <c r="DS72" s="293">
        <f t="shared" si="37"/>
        <v>30.4375</v>
      </c>
      <c r="DT72" s="293">
        <f t="shared" si="37"/>
        <v>30.4375</v>
      </c>
      <c r="DU72" s="293">
        <f t="shared" si="37"/>
        <v>30.4375</v>
      </c>
      <c r="DV72" s="293">
        <f t="shared" si="37"/>
        <v>30.4375</v>
      </c>
      <c r="DW72" s="293">
        <f t="shared" si="37"/>
        <v>30.4375</v>
      </c>
      <c r="DX72" s="293">
        <f t="shared" si="37"/>
        <v>30.4375</v>
      </c>
      <c r="DY72" s="293">
        <f t="shared" si="37"/>
        <v>30.4375</v>
      </c>
    </row>
    <row r="73" spans="1:129" s="24" customFormat="1" x14ac:dyDescent="0.35">
      <c r="A73" s="48"/>
      <c r="B73" s="113"/>
      <c r="C73" s="48" t="s">
        <v>625</v>
      </c>
      <c r="D73"/>
      <c r="E73" s="47"/>
      <c r="F73" s="47"/>
      <c r="G73"/>
      <c r="H73" s="531" t="s">
        <v>416</v>
      </c>
      <c r="I73"/>
      <c r="J73" s="35">
        <f t="shared" ref="J73:AO73" si="38">((24*60*60)/J68)*J66*J72</f>
        <v>16855966.080000002</v>
      </c>
      <c r="K73" s="35">
        <f t="shared" si="38"/>
        <v>16667179.259904003</v>
      </c>
      <c r="L73" s="35">
        <f t="shared" si="38"/>
        <v>16480506.85219308</v>
      </c>
      <c r="M73" s="35">
        <f t="shared" si="38"/>
        <v>16295925.175448516</v>
      </c>
      <c r="N73" s="35">
        <f t="shared" si="38"/>
        <v>16113410.813483495</v>
      </c>
      <c r="O73" s="35">
        <f t="shared" si="38"/>
        <v>15932940.612372478</v>
      </c>
      <c r="P73" s="35">
        <f t="shared" si="38"/>
        <v>15754491.677513909</v>
      </c>
      <c r="Q73" s="35">
        <f t="shared" si="38"/>
        <v>15578041.370725753</v>
      </c>
      <c r="R73" s="35">
        <f t="shared" si="38"/>
        <v>15403567.307373622</v>
      </c>
      <c r="S73" s="35">
        <f t="shared" si="38"/>
        <v>15231047.353531038</v>
      </c>
      <c r="T73" s="35">
        <f t="shared" si="38"/>
        <v>15060459.623171493</v>
      </c>
      <c r="U73" s="35">
        <f t="shared" si="38"/>
        <v>14891782.475391973</v>
      </c>
      <c r="V73" s="35">
        <f t="shared" si="38"/>
        <v>14724994.511667583</v>
      </c>
      <c r="W73" s="35">
        <f t="shared" si="38"/>
        <v>14560074.573136905</v>
      </c>
      <c r="X73" s="35">
        <f t="shared" si="38"/>
        <v>14397001.737917773</v>
      </c>
      <c r="Y73" s="35">
        <f t="shared" si="38"/>
        <v>14235755.318453092</v>
      </c>
      <c r="Z73" s="35">
        <f t="shared" si="38"/>
        <v>14076314.858886421</v>
      </c>
      <c r="AA73" s="35">
        <f t="shared" si="38"/>
        <v>13918660.132466892</v>
      </c>
      <c r="AB73" s="35">
        <f t="shared" si="38"/>
        <v>13762771.138983263</v>
      </c>
      <c r="AC73" s="35">
        <f t="shared" si="38"/>
        <v>13608628.10222665</v>
      </c>
      <c r="AD73" s="35">
        <f t="shared" si="38"/>
        <v>13456211.467481712</v>
      </c>
      <c r="AE73" s="35">
        <f t="shared" si="38"/>
        <v>13305501.899045918</v>
      </c>
      <c r="AF73" s="35">
        <f t="shared" si="38"/>
        <v>13156480.277776605</v>
      </c>
      <c r="AG73" s="35">
        <f t="shared" si="38"/>
        <v>13009127.698665505</v>
      </c>
      <c r="AH73" s="35">
        <f t="shared" si="38"/>
        <v>12863425.468440453</v>
      </c>
      <c r="AI73" s="35">
        <f t="shared" si="38"/>
        <v>12719355.103193922</v>
      </c>
      <c r="AJ73" s="35">
        <f t="shared" si="38"/>
        <v>12576898.326038148</v>
      </c>
      <c r="AK73" s="35">
        <f t="shared" si="38"/>
        <v>12436037.06478652</v>
      </c>
      <c r="AL73" s="35">
        <f t="shared" si="38"/>
        <v>12296753.449660912</v>
      </c>
      <c r="AM73" s="35">
        <f t="shared" si="38"/>
        <v>12159029.811024711</v>
      </c>
      <c r="AN73" s="35">
        <f t="shared" si="38"/>
        <v>12022848.677141234</v>
      </c>
      <c r="AO73" s="35">
        <f t="shared" si="38"/>
        <v>11888192.771957254</v>
      </c>
      <c r="AP73" s="35">
        <f t="shared" ref="AP73:BU73" si="39">((24*60*60)/AP68)*AP66*AP72</f>
        <v>11755045.012911333</v>
      </c>
      <c r="AQ73" s="35">
        <f t="shared" si="39"/>
        <v>11623388.508766726</v>
      </c>
      <c r="AR73" s="35">
        <f t="shared" si="39"/>
        <v>11493206.557468539</v>
      </c>
      <c r="AS73" s="35">
        <f t="shared" si="39"/>
        <v>11364482.644024892</v>
      </c>
      <c r="AT73" s="35">
        <f t="shared" si="39"/>
        <v>11237200.438411813</v>
      </c>
      <c r="AU73" s="35">
        <f t="shared" si="39"/>
        <v>11111343.793501599</v>
      </c>
      <c r="AV73" s="35">
        <f t="shared" si="39"/>
        <v>10986896.74301438</v>
      </c>
      <c r="AW73" s="35">
        <f t="shared" si="39"/>
        <v>10863843.499492619</v>
      </c>
      <c r="AX73" s="35">
        <f t="shared" si="39"/>
        <v>10742168.452298302</v>
      </c>
      <c r="AY73" s="35">
        <f t="shared" si="39"/>
        <v>10621856.165632563</v>
      </c>
      <c r="AZ73" s="35">
        <f t="shared" si="39"/>
        <v>10502891.37657748</v>
      </c>
      <c r="BA73" s="35">
        <f t="shared" si="39"/>
        <v>10385258.993159812</v>
      </c>
      <c r="BB73" s="35">
        <f t="shared" si="39"/>
        <v>10268944.092436422</v>
      </c>
      <c r="BC73" s="35">
        <f t="shared" si="39"/>
        <v>10153931.918601135</v>
      </c>
      <c r="BD73" s="35">
        <f t="shared" si="39"/>
        <v>10040207.881112805</v>
      </c>
      <c r="BE73" s="35">
        <f t="shared" si="39"/>
        <v>9927757.5528443381</v>
      </c>
      <c r="BF73" s="35">
        <f t="shared" si="39"/>
        <v>9816566.668252483</v>
      </c>
      <c r="BG73" s="35">
        <f t="shared" si="39"/>
        <v>9706621.1215680558</v>
      </c>
      <c r="BH73" s="35">
        <f t="shared" si="39"/>
        <v>9597906.965006493</v>
      </c>
      <c r="BI73" s="35">
        <f t="shared" si="39"/>
        <v>9490410.406998422</v>
      </c>
      <c r="BJ73" s="35">
        <f t="shared" si="39"/>
        <v>9384117.8104400411</v>
      </c>
      <c r="BK73" s="35">
        <f t="shared" si="39"/>
        <v>9279015.6909631118</v>
      </c>
      <c r="BL73" s="35">
        <f t="shared" si="39"/>
        <v>9175090.7152243257</v>
      </c>
      <c r="BM73" s="35">
        <f t="shared" si="39"/>
        <v>9072329.699213814</v>
      </c>
      <c r="BN73" s="35">
        <f t="shared" si="39"/>
        <v>8970719.6065826174</v>
      </c>
      <c r="BO73" s="35">
        <f t="shared" si="39"/>
        <v>8870247.5469888952</v>
      </c>
      <c r="BP73" s="35">
        <f t="shared" si="39"/>
        <v>8770900.7744626179</v>
      </c>
      <c r="BQ73" s="35">
        <f t="shared" si="39"/>
        <v>8672666.685788637</v>
      </c>
      <c r="BR73" s="35">
        <f t="shared" si="39"/>
        <v>8575532.8189078048</v>
      </c>
      <c r="BS73" s="35">
        <f t="shared" si="39"/>
        <v>8479486.8513360377</v>
      </c>
      <c r="BT73" s="35">
        <f t="shared" si="39"/>
        <v>8384516.5986010749</v>
      </c>
      <c r="BU73" s="35">
        <f t="shared" si="39"/>
        <v>8290610.0126967411</v>
      </c>
      <c r="BV73" s="35">
        <f t="shared" ref="BV73:DA73" si="40">((24*60*60)/BV68)*BV66*BV72</f>
        <v>8197755.180554539</v>
      </c>
      <c r="BW73" s="35">
        <f t="shared" si="40"/>
        <v>8105940.3225323288</v>
      </c>
      <c r="BX73" s="35">
        <f t="shared" si="40"/>
        <v>8015153.7909199651</v>
      </c>
      <c r="BY73" s="35">
        <f t="shared" si="40"/>
        <v>7925384.0684616622</v>
      </c>
      <c r="BZ73" s="35">
        <f t="shared" si="40"/>
        <v>7836619.7668948919</v>
      </c>
      <c r="CA73" s="35">
        <f t="shared" si="40"/>
        <v>7748849.62550567</v>
      </c>
      <c r="CB73" s="35">
        <f t="shared" si="40"/>
        <v>7662062.5097000068</v>
      </c>
      <c r="CC73" s="35">
        <f t="shared" si="40"/>
        <v>7576247.4095913675</v>
      </c>
      <c r="CD73" s="35">
        <f t="shared" si="40"/>
        <v>7491393.4386039451</v>
      </c>
      <c r="CE73" s="35">
        <f t="shared" si="40"/>
        <v>7407489.8320915801</v>
      </c>
      <c r="CF73" s="35">
        <f t="shared" si="40"/>
        <v>7324525.9459721548</v>
      </c>
      <c r="CG73" s="35">
        <f t="shared" si="40"/>
        <v>7242491.2553772666</v>
      </c>
      <c r="CH73" s="35">
        <f t="shared" si="40"/>
        <v>7161375.353317041</v>
      </c>
      <c r="CI73" s="35">
        <f t="shared" si="40"/>
        <v>7081167.9493598891</v>
      </c>
      <c r="CJ73" s="35">
        <f t="shared" si="40"/>
        <v>7001858.8683270589</v>
      </c>
      <c r="CK73" s="35">
        <f t="shared" si="40"/>
        <v>6923438.0490017952</v>
      </c>
      <c r="CL73" s="35">
        <f t="shared" si="40"/>
        <v>6845895.5428529754</v>
      </c>
      <c r="CM73" s="35">
        <f t="shared" si="40"/>
        <v>6769221.5127730221</v>
      </c>
      <c r="CN73" s="35">
        <f t="shared" si="40"/>
        <v>6693406.2318299646</v>
      </c>
      <c r="CO73" s="35">
        <f t="shared" si="40"/>
        <v>6618440.0820334684</v>
      </c>
      <c r="CP73" s="35">
        <f t="shared" si="40"/>
        <v>6544313.5531146927</v>
      </c>
      <c r="CQ73" s="35">
        <f t="shared" si="40"/>
        <v>6471017.2413198091</v>
      </c>
      <c r="CR73" s="35">
        <f t="shared" si="40"/>
        <v>6398541.8482170273</v>
      </c>
      <c r="CS73" s="35">
        <f t="shared" si="40"/>
        <v>6326878.1795169972</v>
      </c>
      <c r="CT73" s="35">
        <f t="shared" si="40"/>
        <v>6256017.1439064071</v>
      </c>
      <c r="CU73" s="35">
        <f t="shared" si="40"/>
        <v>6185949.7518946556</v>
      </c>
      <c r="CV73" s="35">
        <f t="shared" si="40"/>
        <v>6116667.1146734357</v>
      </c>
      <c r="CW73" s="35">
        <f t="shared" si="40"/>
        <v>6048160.4429890933</v>
      </c>
      <c r="CX73" s="35">
        <f t="shared" si="40"/>
        <v>5980421.0460276147</v>
      </c>
      <c r="CY73" s="35">
        <f t="shared" si="40"/>
        <v>5913440.3303121058</v>
      </c>
      <c r="CZ73" s="35">
        <f t="shared" si="40"/>
        <v>5847209.7986126086</v>
      </c>
      <c r="DA73" s="35">
        <f t="shared" si="40"/>
        <v>5781721.0488681486</v>
      </c>
      <c r="DB73" s="35">
        <f t="shared" ref="DB73:DY73" si="41">((24*60*60)/DB68)*DB66*DB72</f>
        <v>5716965.7731208252</v>
      </c>
      <c r="DC73" s="35">
        <f t="shared" si="41"/>
        <v>5652935.7564618718</v>
      </c>
      <c r="DD73" s="35">
        <f t="shared" si="41"/>
        <v>5589622.8759894976</v>
      </c>
      <c r="DE73" s="35">
        <f t="shared" si="41"/>
        <v>5527019.0997784156</v>
      </c>
      <c r="DF73" s="35">
        <f t="shared" si="41"/>
        <v>5465116.4858608972</v>
      </c>
      <c r="DG73" s="35">
        <f t="shared" si="41"/>
        <v>5403907.1812192556</v>
      </c>
      <c r="DH73" s="35">
        <f t="shared" si="41"/>
        <v>5343383.4207896003</v>
      </c>
      <c r="DI73" s="35">
        <f t="shared" si="41"/>
        <v>5283537.5264767567</v>
      </c>
      <c r="DJ73" s="35">
        <f t="shared" si="41"/>
        <v>5224361.9061802169</v>
      </c>
      <c r="DK73" s="35">
        <f t="shared" si="41"/>
        <v>5165849.0528309988</v>
      </c>
      <c r="DL73" s="35">
        <f t="shared" si="41"/>
        <v>5107991.5434392914</v>
      </c>
      <c r="DM73" s="35">
        <f t="shared" si="41"/>
        <v>5050782.0381527711</v>
      </c>
      <c r="DN73" s="35">
        <f t="shared" si="41"/>
        <v>4994213.2793254601</v>
      </c>
      <c r="DO73" s="35">
        <f t="shared" si="41"/>
        <v>4938278.0905970149</v>
      </c>
      <c r="DP73" s="35">
        <f t="shared" si="41"/>
        <v>4882969.3759823283</v>
      </c>
      <c r="DQ73" s="35">
        <f t="shared" si="41"/>
        <v>4828280.1189713273</v>
      </c>
      <c r="DR73" s="35">
        <f t="shared" si="41"/>
        <v>4774203.3816388482</v>
      </c>
      <c r="DS73" s="35">
        <f t="shared" si="41"/>
        <v>4720732.3037644932</v>
      </c>
      <c r="DT73" s="35">
        <f t="shared" si="41"/>
        <v>4667860.1019623317</v>
      </c>
      <c r="DU73" s="35">
        <f t="shared" si="41"/>
        <v>4615580.0688203536</v>
      </c>
      <c r="DV73" s="35">
        <f t="shared" si="41"/>
        <v>4563885.5720495665</v>
      </c>
      <c r="DW73" s="35">
        <f t="shared" si="41"/>
        <v>4512770.053642612</v>
      </c>
      <c r="DX73" s="35">
        <f t="shared" si="41"/>
        <v>4462227.0290418146</v>
      </c>
      <c r="DY73" s="35">
        <f t="shared" si="41"/>
        <v>4412250.0863165455</v>
      </c>
    </row>
    <row r="74" spans="1:129" s="24" customFormat="1" x14ac:dyDescent="0.35">
      <c r="A74" s="48"/>
      <c r="B74" s="113"/>
      <c r="C74" s="44"/>
      <c r="D74" s="44"/>
      <c r="E74" s="44"/>
      <c r="F74" s="44"/>
      <c r="G74"/>
      <c r="H74" s="530"/>
      <c r="I74"/>
      <c r="J74" s="118"/>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row>
    <row r="75" spans="1:129" s="24" customFormat="1" x14ac:dyDescent="0.35">
      <c r="A75" s="48"/>
      <c r="B75" s="113"/>
      <c r="C75" s="43" t="s">
        <v>626</v>
      </c>
      <c r="D75" s="44"/>
      <c r="E75" s="44"/>
      <c r="F75" s="44"/>
      <c r="G75"/>
      <c r="H75" s="530"/>
      <c r="I75"/>
      <c r="J75" s="118"/>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row>
    <row r="76" spans="1:129" s="24" customFormat="1" x14ac:dyDescent="0.35">
      <c r="A76" s="48"/>
      <c r="B76" s="113"/>
      <c r="C76" s="14"/>
      <c r="D76" s="123" t="s">
        <v>560</v>
      </c>
      <c r="E76" s="47"/>
      <c r="F76" s="47"/>
      <c r="G76"/>
      <c r="H76" s="530" t="s">
        <v>48</v>
      </c>
      <c r="I76"/>
      <c r="J76" s="241">
        <f>J39/J69</f>
        <v>0</v>
      </c>
      <c r="K76" s="241">
        <f t="shared" ref="K76:AO76" si="42">K39/K69</f>
        <v>0</v>
      </c>
      <c r="L76" s="241">
        <f t="shared" si="42"/>
        <v>0</v>
      </c>
      <c r="M76" s="241">
        <f t="shared" si="42"/>
        <v>0</v>
      </c>
      <c r="N76" s="241">
        <f t="shared" si="42"/>
        <v>0</v>
      </c>
      <c r="O76" s="241">
        <f t="shared" si="42"/>
        <v>0</v>
      </c>
      <c r="P76" s="241">
        <f t="shared" si="42"/>
        <v>0</v>
      </c>
      <c r="Q76" s="241">
        <f t="shared" si="42"/>
        <v>0</v>
      </c>
      <c r="R76" s="241">
        <f t="shared" si="42"/>
        <v>0</v>
      </c>
      <c r="S76" s="241">
        <f t="shared" si="42"/>
        <v>0</v>
      </c>
      <c r="T76" s="241">
        <f t="shared" si="42"/>
        <v>0</v>
      </c>
      <c r="U76" s="241">
        <f t="shared" si="42"/>
        <v>0</v>
      </c>
      <c r="V76" s="241">
        <f t="shared" si="42"/>
        <v>0</v>
      </c>
      <c r="W76" s="241">
        <f t="shared" si="42"/>
        <v>0</v>
      </c>
      <c r="X76" s="241">
        <f t="shared" si="42"/>
        <v>0</v>
      </c>
      <c r="Y76" s="241">
        <f t="shared" si="42"/>
        <v>0</v>
      </c>
      <c r="Z76" s="241">
        <f t="shared" si="42"/>
        <v>0</v>
      </c>
      <c r="AA76" s="241">
        <f t="shared" si="42"/>
        <v>0</v>
      </c>
      <c r="AB76" s="241">
        <f t="shared" si="42"/>
        <v>0</v>
      </c>
      <c r="AC76" s="241">
        <f t="shared" si="42"/>
        <v>0</v>
      </c>
      <c r="AD76" s="241">
        <f t="shared" si="42"/>
        <v>0</v>
      </c>
      <c r="AE76" s="241">
        <f t="shared" si="42"/>
        <v>0</v>
      </c>
      <c r="AF76" s="241">
        <f t="shared" si="42"/>
        <v>0</v>
      </c>
      <c r="AG76" s="241">
        <f t="shared" si="42"/>
        <v>0</v>
      </c>
      <c r="AH76" s="241">
        <f t="shared" si="42"/>
        <v>0</v>
      </c>
      <c r="AI76" s="241">
        <f t="shared" si="42"/>
        <v>0</v>
      </c>
      <c r="AJ76" s="241">
        <f t="shared" si="42"/>
        <v>0</v>
      </c>
      <c r="AK76" s="241">
        <f t="shared" si="42"/>
        <v>0</v>
      </c>
      <c r="AL76" s="241">
        <f t="shared" si="42"/>
        <v>0</v>
      </c>
      <c r="AM76" s="241">
        <f t="shared" si="42"/>
        <v>0</v>
      </c>
      <c r="AN76" s="241">
        <f t="shared" si="42"/>
        <v>0</v>
      </c>
      <c r="AO76" s="241">
        <f t="shared" si="42"/>
        <v>0</v>
      </c>
      <c r="AP76" s="241">
        <f t="shared" ref="AP76:BU76" si="43">AP39/AP69</f>
        <v>0</v>
      </c>
      <c r="AQ76" s="241">
        <f t="shared" si="43"/>
        <v>0</v>
      </c>
      <c r="AR76" s="241">
        <f t="shared" si="43"/>
        <v>0</v>
      </c>
      <c r="AS76" s="241">
        <f t="shared" si="43"/>
        <v>0</v>
      </c>
      <c r="AT76" s="241">
        <f t="shared" si="43"/>
        <v>0</v>
      </c>
      <c r="AU76" s="241">
        <f t="shared" si="43"/>
        <v>0</v>
      </c>
      <c r="AV76" s="241">
        <f t="shared" si="43"/>
        <v>0</v>
      </c>
      <c r="AW76" s="241">
        <f t="shared" si="43"/>
        <v>0</v>
      </c>
      <c r="AX76" s="241">
        <f t="shared" si="43"/>
        <v>0</v>
      </c>
      <c r="AY76" s="241">
        <f t="shared" si="43"/>
        <v>0</v>
      </c>
      <c r="AZ76" s="241">
        <f t="shared" si="43"/>
        <v>0</v>
      </c>
      <c r="BA76" s="241">
        <f t="shared" si="43"/>
        <v>0</v>
      </c>
      <c r="BB76" s="241">
        <f t="shared" si="43"/>
        <v>0</v>
      </c>
      <c r="BC76" s="241">
        <f t="shared" si="43"/>
        <v>0</v>
      </c>
      <c r="BD76" s="241">
        <f t="shared" si="43"/>
        <v>0</v>
      </c>
      <c r="BE76" s="241">
        <f t="shared" si="43"/>
        <v>0</v>
      </c>
      <c r="BF76" s="241">
        <f t="shared" si="43"/>
        <v>0</v>
      </c>
      <c r="BG76" s="241">
        <f t="shared" si="43"/>
        <v>0</v>
      </c>
      <c r="BH76" s="241">
        <f t="shared" si="43"/>
        <v>0</v>
      </c>
      <c r="BI76" s="241">
        <f t="shared" si="43"/>
        <v>0</v>
      </c>
      <c r="BJ76" s="241">
        <f t="shared" si="43"/>
        <v>0</v>
      </c>
      <c r="BK76" s="241">
        <f t="shared" si="43"/>
        <v>0</v>
      </c>
      <c r="BL76" s="241">
        <f t="shared" si="43"/>
        <v>0</v>
      </c>
      <c r="BM76" s="241">
        <f t="shared" si="43"/>
        <v>0</v>
      </c>
      <c r="BN76" s="241">
        <f t="shared" si="43"/>
        <v>0</v>
      </c>
      <c r="BO76" s="241">
        <f t="shared" si="43"/>
        <v>0</v>
      </c>
      <c r="BP76" s="241">
        <f t="shared" si="43"/>
        <v>0</v>
      </c>
      <c r="BQ76" s="241">
        <f t="shared" si="43"/>
        <v>0</v>
      </c>
      <c r="BR76" s="241">
        <f t="shared" si="43"/>
        <v>0</v>
      </c>
      <c r="BS76" s="241">
        <f t="shared" si="43"/>
        <v>0</v>
      </c>
      <c r="BT76" s="241">
        <f t="shared" si="43"/>
        <v>0</v>
      </c>
      <c r="BU76" s="241">
        <f t="shared" si="43"/>
        <v>0</v>
      </c>
      <c r="BV76" s="241">
        <f t="shared" ref="BV76:DA76" si="44">BV39/BV69</f>
        <v>0</v>
      </c>
      <c r="BW76" s="241">
        <f t="shared" si="44"/>
        <v>0</v>
      </c>
      <c r="BX76" s="241">
        <f t="shared" si="44"/>
        <v>0</v>
      </c>
      <c r="BY76" s="241">
        <f t="shared" si="44"/>
        <v>0</v>
      </c>
      <c r="BZ76" s="241">
        <f t="shared" si="44"/>
        <v>0</v>
      </c>
      <c r="CA76" s="241">
        <f t="shared" si="44"/>
        <v>0</v>
      </c>
      <c r="CB76" s="241">
        <f t="shared" si="44"/>
        <v>0</v>
      </c>
      <c r="CC76" s="241">
        <f t="shared" si="44"/>
        <v>0</v>
      </c>
      <c r="CD76" s="241">
        <f t="shared" si="44"/>
        <v>0</v>
      </c>
      <c r="CE76" s="241">
        <f t="shared" si="44"/>
        <v>0</v>
      </c>
      <c r="CF76" s="241">
        <f t="shared" si="44"/>
        <v>0</v>
      </c>
      <c r="CG76" s="241">
        <f t="shared" si="44"/>
        <v>0</v>
      </c>
      <c r="CH76" s="241">
        <f t="shared" si="44"/>
        <v>0</v>
      </c>
      <c r="CI76" s="241">
        <f t="shared" si="44"/>
        <v>0</v>
      </c>
      <c r="CJ76" s="241">
        <f t="shared" si="44"/>
        <v>0</v>
      </c>
      <c r="CK76" s="241">
        <f t="shared" si="44"/>
        <v>0</v>
      </c>
      <c r="CL76" s="241">
        <f t="shared" si="44"/>
        <v>0</v>
      </c>
      <c r="CM76" s="241">
        <f t="shared" si="44"/>
        <v>0</v>
      </c>
      <c r="CN76" s="241">
        <f t="shared" si="44"/>
        <v>0</v>
      </c>
      <c r="CO76" s="241">
        <f t="shared" si="44"/>
        <v>0</v>
      </c>
      <c r="CP76" s="241">
        <f t="shared" si="44"/>
        <v>0</v>
      </c>
      <c r="CQ76" s="241">
        <f t="shared" si="44"/>
        <v>0</v>
      </c>
      <c r="CR76" s="241">
        <f t="shared" si="44"/>
        <v>0</v>
      </c>
      <c r="CS76" s="241">
        <f t="shared" si="44"/>
        <v>0</v>
      </c>
      <c r="CT76" s="241">
        <f t="shared" si="44"/>
        <v>0</v>
      </c>
      <c r="CU76" s="241">
        <f t="shared" si="44"/>
        <v>0</v>
      </c>
      <c r="CV76" s="241">
        <f t="shared" si="44"/>
        <v>0</v>
      </c>
      <c r="CW76" s="241">
        <f t="shared" si="44"/>
        <v>0</v>
      </c>
      <c r="CX76" s="241">
        <f t="shared" si="44"/>
        <v>0</v>
      </c>
      <c r="CY76" s="241">
        <f t="shared" si="44"/>
        <v>0</v>
      </c>
      <c r="CZ76" s="241">
        <f t="shared" si="44"/>
        <v>0</v>
      </c>
      <c r="DA76" s="241">
        <f t="shared" si="44"/>
        <v>0</v>
      </c>
      <c r="DB76" s="241">
        <f t="shared" ref="DB76:DY76" si="45">DB39/DB69</f>
        <v>0</v>
      </c>
      <c r="DC76" s="241">
        <f t="shared" si="45"/>
        <v>0</v>
      </c>
      <c r="DD76" s="241">
        <f t="shared" si="45"/>
        <v>0</v>
      </c>
      <c r="DE76" s="241">
        <f t="shared" si="45"/>
        <v>0</v>
      </c>
      <c r="DF76" s="241">
        <f t="shared" si="45"/>
        <v>0</v>
      </c>
      <c r="DG76" s="241">
        <f t="shared" si="45"/>
        <v>0</v>
      </c>
      <c r="DH76" s="241">
        <f t="shared" si="45"/>
        <v>0</v>
      </c>
      <c r="DI76" s="241">
        <f t="shared" si="45"/>
        <v>0</v>
      </c>
      <c r="DJ76" s="241">
        <f t="shared" si="45"/>
        <v>0</v>
      </c>
      <c r="DK76" s="241">
        <f t="shared" si="45"/>
        <v>0</v>
      </c>
      <c r="DL76" s="241">
        <f t="shared" si="45"/>
        <v>0</v>
      </c>
      <c r="DM76" s="241">
        <f t="shared" si="45"/>
        <v>0</v>
      </c>
      <c r="DN76" s="241">
        <f t="shared" si="45"/>
        <v>0</v>
      </c>
      <c r="DO76" s="241">
        <f t="shared" si="45"/>
        <v>0</v>
      </c>
      <c r="DP76" s="241">
        <f t="shared" si="45"/>
        <v>0</v>
      </c>
      <c r="DQ76" s="241">
        <f t="shared" si="45"/>
        <v>0</v>
      </c>
      <c r="DR76" s="241">
        <f t="shared" si="45"/>
        <v>0</v>
      </c>
      <c r="DS76" s="241">
        <f t="shared" si="45"/>
        <v>0</v>
      </c>
      <c r="DT76" s="241">
        <f t="shared" si="45"/>
        <v>0</v>
      </c>
      <c r="DU76" s="241">
        <f t="shared" si="45"/>
        <v>0</v>
      </c>
      <c r="DV76" s="241">
        <f t="shared" si="45"/>
        <v>0</v>
      </c>
      <c r="DW76" s="241">
        <f t="shared" si="45"/>
        <v>0</v>
      </c>
      <c r="DX76" s="241">
        <f t="shared" si="45"/>
        <v>0</v>
      </c>
      <c r="DY76" s="241">
        <f t="shared" si="45"/>
        <v>0</v>
      </c>
    </row>
    <row r="77" spans="1:129" s="24" customFormat="1" x14ac:dyDescent="0.35">
      <c r="A77" s="48"/>
      <c r="B77" s="113"/>
      <c r="C77" s="14"/>
      <c r="D77" s="123" t="s">
        <v>627</v>
      </c>
      <c r="E77" s="47"/>
      <c r="F77" s="47"/>
      <c r="G77"/>
      <c r="H77" s="531" t="s">
        <v>416</v>
      </c>
      <c r="I77"/>
      <c r="J77" s="57">
        <f>IFERROR(J73*J76,"")</f>
        <v>0</v>
      </c>
      <c r="K77" s="52">
        <f t="shared" ref="K77:BV77" si="46">IFERROR(K73*K76,"")</f>
        <v>0</v>
      </c>
      <c r="L77" s="52">
        <f t="shared" si="46"/>
        <v>0</v>
      </c>
      <c r="M77" s="52">
        <f t="shared" si="46"/>
        <v>0</v>
      </c>
      <c r="N77" s="52">
        <f t="shared" si="46"/>
        <v>0</v>
      </c>
      <c r="O77" s="52">
        <f t="shared" si="46"/>
        <v>0</v>
      </c>
      <c r="P77" s="52">
        <f t="shared" si="46"/>
        <v>0</v>
      </c>
      <c r="Q77" s="52">
        <f t="shared" si="46"/>
        <v>0</v>
      </c>
      <c r="R77" s="52">
        <f t="shared" si="46"/>
        <v>0</v>
      </c>
      <c r="S77" s="52">
        <f t="shared" si="46"/>
        <v>0</v>
      </c>
      <c r="T77" s="52">
        <f t="shared" si="46"/>
        <v>0</v>
      </c>
      <c r="U77" s="52">
        <f t="shared" si="46"/>
        <v>0</v>
      </c>
      <c r="V77" s="52">
        <f t="shared" si="46"/>
        <v>0</v>
      </c>
      <c r="W77" s="52">
        <f t="shared" si="46"/>
        <v>0</v>
      </c>
      <c r="X77" s="52">
        <f t="shared" si="46"/>
        <v>0</v>
      </c>
      <c r="Y77" s="52">
        <f t="shared" si="46"/>
        <v>0</v>
      </c>
      <c r="Z77" s="52">
        <f t="shared" si="46"/>
        <v>0</v>
      </c>
      <c r="AA77" s="52">
        <f t="shared" si="46"/>
        <v>0</v>
      </c>
      <c r="AB77" s="52">
        <f t="shared" si="46"/>
        <v>0</v>
      </c>
      <c r="AC77" s="52">
        <f t="shared" si="46"/>
        <v>0</v>
      </c>
      <c r="AD77" s="52">
        <f t="shared" si="46"/>
        <v>0</v>
      </c>
      <c r="AE77" s="52">
        <f t="shared" si="46"/>
        <v>0</v>
      </c>
      <c r="AF77" s="52">
        <f t="shared" si="46"/>
        <v>0</v>
      </c>
      <c r="AG77" s="52">
        <f t="shared" si="46"/>
        <v>0</v>
      </c>
      <c r="AH77" s="52">
        <f t="shared" si="46"/>
        <v>0</v>
      </c>
      <c r="AI77" s="52">
        <f t="shared" si="46"/>
        <v>0</v>
      </c>
      <c r="AJ77" s="52">
        <f t="shared" si="46"/>
        <v>0</v>
      </c>
      <c r="AK77" s="52">
        <f t="shared" si="46"/>
        <v>0</v>
      </c>
      <c r="AL77" s="52">
        <f t="shared" si="46"/>
        <v>0</v>
      </c>
      <c r="AM77" s="52">
        <f t="shared" si="46"/>
        <v>0</v>
      </c>
      <c r="AN77" s="52">
        <f t="shared" si="46"/>
        <v>0</v>
      </c>
      <c r="AO77" s="52">
        <f t="shared" si="46"/>
        <v>0</v>
      </c>
      <c r="AP77" s="52">
        <f t="shared" si="46"/>
        <v>0</v>
      </c>
      <c r="AQ77" s="52">
        <f t="shared" si="46"/>
        <v>0</v>
      </c>
      <c r="AR77" s="52">
        <f t="shared" si="46"/>
        <v>0</v>
      </c>
      <c r="AS77" s="52">
        <f t="shared" si="46"/>
        <v>0</v>
      </c>
      <c r="AT77" s="52">
        <f t="shared" si="46"/>
        <v>0</v>
      </c>
      <c r="AU77" s="52">
        <f t="shared" si="46"/>
        <v>0</v>
      </c>
      <c r="AV77" s="52">
        <f t="shared" si="46"/>
        <v>0</v>
      </c>
      <c r="AW77" s="52">
        <f t="shared" si="46"/>
        <v>0</v>
      </c>
      <c r="AX77" s="52">
        <f t="shared" si="46"/>
        <v>0</v>
      </c>
      <c r="AY77" s="52">
        <f t="shared" si="46"/>
        <v>0</v>
      </c>
      <c r="AZ77" s="52">
        <f t="shared" si="46"/>
        <v>0</v>
      </c>
      <c r="BA77" s="52">
        <f t="shared" si="46"/>
        <v>0</v>
      </c>
      <c r="BB77" s="52">
        <f t="shared" si="46"/>
        <v>0</v>
      </c>
      <c r="BC77" s="52">
        <f t="shared" si="46"/>
        <v>0</v>
      </c>
      <c r="BD77" s="52">
        <f t="shared" si="46"/>
        <v>0</v>
      </c>
      <c r="BE77" s="52">
        <f t="shared" si="46"/>
        <v>0</v>
      </c>
      <c r="BF77" s="52">
        <f t="shared" si="46"/>
        <v>0</v>
      </c>
      <c r="BG77" s="52">
        <f t="shared" si="46"/>
        <v>0</v>
      </c>
      <c r="BH77" s="52">
        <f t="shared" si="46"/>
        <v>0</v>
      </c>
      <c r="BI77" s="52">
        <f t="shared" si="46"/>
        <v>0</v>
      </c>
      <c r="BJ77" s="52">
        <f t="shared" si="46"/>
        <v>0</v>
      </c>
      <c r="BK77" s="52">
        <f t="shared" si="46"/>
        <v>0</v>
      </c>
      <c r="BL77" s="52">
        <f t="shared" si="46"/>
        <v>0</v>
      </c>
      <c r="BM77" s="52">
        <f t="shared" si="46"/>
        <v>0</v>
      </c>
      <c r="BN77" s="52">
        <f t="shared" si="46"/>
        <v>0</v>
      </c>
      <c r="BO77" s="52">
        <f t="shared" si="46"/>
        <v>0</v>
      </c>
      <c r="BP77" s="52">
        <f t="shared" si="46"/>
        <v>0</v>
      </c>
      <c r="BQ77" s="52">
        <f t="shared" si="46"/>
        <v>0</v>
      </c>
      <c r="BR77" s="52">
        <f t="shared" si="46"/>
        <v>0</v>
      </c>
      <c r="BS77" s="52">
        <f t="shared" si="46"/>
        <v>0</v>
      </c>
      <c r="BT77" s="52">
        <f t="shared" si="46"/>
        <v>0</v>
      </c>
      <c r="BU77" s="52">
        <f t="shared" si="46"/>
        <v>0</v>
      </c>
      <c r="BV77" s="52">
        <f t="shared" si="46"/>
        <v>0</v>
      </c>
      <c r="BW77" s="52">
        <f t="shared" ref="BW77:DY77" si="47">IFERROR(BW73*BW76,"")</f>
        <v>0</v>
      </c>
      <c r="BX77" s="52">
        <f t="shared" si="47"/>
        <v>0</v>
      </c>
      <c r="BY77" s="52">
        <f t="shared" si="47"/>
        <v>0</v>
      </c>
      <c r="BZ77" s="52">
        <f t="shared" si="47"/>
        <v>0</v>
      </c>
      <c r="CA77" s="52">
        <f t="shared" si="47"/>
        <v>0</v>
      </c>
      <c r="CB77" s="52">
        <f t="shared" si="47"/>
        <v>0</v>
      </c>
      <c r="CC77" s="52">
        <f t="shared" si="47"/>
        <v>0</v>
      </c>
      <c r="CD77" s="52">
        <f t="shared" si="47"/>
        <v>0</v>
      </c>
      <c r="CE77" s="52">
        <f t="shared" si="47"/>
        <v>0</v>
      </c>
      <c r="CF77" s="52">
        <f t="shared" si="47"/>
        <v>0</v>
      </c>
      <c r="CG77" s="52">
        <f t="shared" si="47"/>
        <v>0</v>
      </c>
      <c r="CH77" s="52">
        <f t="shared" si="47"/>
        <v>0</v>
      </c>
      <c r="CI77" s="52">
        <f t="shared" si="47"/>
        <v>0</v>
      </c>
      <c r="CJ77" s="52">
        <f t="shared" si="47"/>
        <v>0</v>
      </c>
      <c r="CK77" s="52">
        <f t="shared" si="47"/>
        <v>0</v>
      </c>
      <c r="CL77" s="52">
        <f t="shared" si="47"/>
        <v>0</v>
      </c>
      <c r="CM77" s="52">
        <f t="shared" si="47"/>
        <v>0</v>
      </c>
      <c r="CN77" s="52">
        <f t="shared" si="47"/>
        <v>0</v>
      </c>
      <c r="CO77" s="52">
        <f t="shared" si="47"/>
        <v>0</v>
      </c>
      <c r="CP77" s="52">
        <f t="shared" si="47"/>
        <v>0</v>
      </c>
      <c r="CQ77" s="52">
        <f t="shared" si="47"/>
        <v>0</v>
      </c>
      <c r="CR77" s="52">
        <f t="shared" si="47"/>
        <v>0</v>
      </c>
      <c r="CS77" s="52">
        <f t="shared" si="47"/>
        <v>0</v>
      </c>
      <c r="CT77" s="52">
        <f t="shared" si="47"/>
        <v>0</v>
      </c>
      <c r="CU77" s="52">
        <f t="shared" si="47"/>
        <v>0</v>
      </c>
      <c r="CV77" s="52">
        <f t="shared" si="47"/>
        <v>0</v>
      </c>
      <c r="CW77" s="52">
        <f t="shared" si="47"/>
        <v>0</v>
      </c>
      <c r="CX77" s="52">
        <f t="shared" si="47"/>
        <v>0</v>
      </c>
      <c r="CY77" s="52">
        <f t="shared" si="47"/>
        <v>0</v>
      </c>
      <c r="CZ77" s="52">
        <f t="shared" si="47"/>
        <v>0</v>
      </c>
      <c r="DA77" s="52">
        <f t="shared" si="47"/>
        <v>0</v>
      </c>
      <c r="DB77" s="52">
        <f t="shared" si="47"/>
        <v>0</v>
      </c>
      <c r="DC77" s="52">
        <f t="shared" si="47"/>
        <v>0</v>
      </c>
      <c r="DD77" s="52">
        <f t="shared" si="47"/>
        <v>0</v>
      </c>
      <c r="DE77" s="52">
        <f t="shared" si="47"/>
        <v>0</v>
      </c>
      <c r="DF77" s="52">
        <f t="shared" si="47"/>
        <v>0</v>
      </c>
      <c r="DG77" s="52">
        <f t="shared" si="47"/>
        <v>0</v>
      </c>
      <c r="DH77" s="52">
        <f t="shared" si="47"/>
        <v>0</v>
      </c>
      <c r="DI77" s="52">
        <f t="shared" si="47"/>
        <v>0</v>
      </c>
      <c r="DJ77" s="52">
        <f t="shared" si="47"/>
        <v>0</v>
      </c>
      <c r="DK77" s="52">
        <f t="shared" si="47"/>
        <v>0</v>
      </c>
      <c r="DL77" s="52">
        <f t="shared" si="47"/>
        <v>0</v>
      </c>
      <c r="DM77" s="52">
        <f t="shared" si="47"/>
        <v>0</v>
      </c>
      <c r="DN77" s="52">
        <f t="shared" si="47"/>
        <v>0</v>
      </c>
      <c r="DO77" s="52">
        <f t="shared" si="47"/>
        <v>0</v>
      </c>
      <c r="DP77" s="52">
        <f t="shared" si="47"/>
        <v>0</v>
      </c>
      <c r="DQ77" s="52">
        <f t="shared" si="47"/>
        <v>0</v>
      </c>
      <c r="DR77" s="52">
        <f t="shared" si="47"/>
        <v>0</v>
      </c>
      <c r="DS77" s="52">
        <f t="shared" si="47"/>
        <v>0</v>
      </c>
      <c r="DT77" s="52">
        <f t="shared" si="47"/>
        <v>0</v>
      </c>
      <c r="DU77" s="52">
        <f t="shared" si="47"/>
        <v>0</v>
      </c>
      <c r="DV77" s="52">
        <f t="shared" si="47"/>
        <v>0</v>
      </c>
      <c r="DW77" s="52">
        <f t="shared" si="47"/>
        <v>0</v>
      </c>
      <c r="DX77" s="52">
        <f t="shared" si="47"/>
        <v>0</v>
      </c>
      <c r="DY77" s="52">
        <f t="shared" si="47"/>
        <v>0</v>
      </c>
    </row>
    <row r="78" spans="1:129" s="24" customFormat="1" x14ac:dyDescent="0.35">
      <c r="A78" s="48"/>
      <c r="B78" s="113"/>
      <c r="C78" s="14"/>
      <c r="D78" s="543"/>
      <c r="E78" s="536" t="s">
        <v>176</v>
      </c>
      <c r="F78" s="544"/>
      <c r="G78" s="544"/>
      <c r="H78" s="530" t="s">
        <v>48</v>
      </c>
      <c r="I78"/>
      <c r="J78" s="134">
        <f>'1.1 Assumptions'!$J$138</f>
        <v>0.97</v>
      </c>
      <c r="K78" s="134">
        <f>'1.1 Assumptions'!$J$138</f>
        <v>0.97</v>
      </c>
      <c r="L78" s="134">
        <f>'1.1 Assumptions'!$J$138</f>
        <v>0.97</v>
      </c>
      <c r="M78" s="134">
        <f>'1.1 Assumptions'!$J$138</f>
        <v>0.97</v>
      </c>
      <c r="N78" s="134">
        <f>'1.1 Assumptions'!$J$138</f>
        <v>0.97</v>
      </c>
      <c r="O78" s="134">
        <f>'1.1 Assumptions'!$J$138</f>
        <v>0.97</v>
      </c>
      <c r="P78" s="134">
        <f>'1.1 Assumptions'!$J$138</f>
        <v>0.97</v>
      </c>
      <c r="Q78" s="134">
        <f>'1.1 Assumptions'!$J$138</f>
        <v>0.97</v>
      </c>
      <c r="R78" s="134">
        <f>'1.1 Assumptions'!$J$138</f>
        <v>0.97</v>
      </c>
      <c r="S78" s="134">
        <f>'1.1 Assumptions'!$J$138</f>
        <v>0.97</v>
      </c>
      <c r="T78" s="134">
        <f>'1.1 Assumptions'!$J$138</f>
        <v>0.97</v>
      </c>
      <c r="U78" s="134">
        <f>'1.1 Assumptions'!$J$138</f>
        <v>0.97</v>
      </c>
      <c r="V78" s="134">
        <f>'1.1 Assumptions'!$J$138</f>
        <v>0.97</v>
      </c>
      <c r="W78" s="134">
        <f>'1.1 Assumptions'!$J$138</f>
        <v>0.97</v>
      </c>
      <c r="X78" s="134">
        <f>'1.1 Assumptions'!$J$138</f>
        <v>0.97</v>
      </c>
      <c r="Y78" s="134">
        <f>'1.1 Assumptions'!$J$138</f>
        <v>0.97</v>
      </c>
      <c r="Z78" s="134">
        <f>'1.1 Assumptions'!$J$138</f>
        <v>0.97</v>
      </c>
      <c r="AA78" s="134">
        <f>'1.1 Assumptions'!$J$138</f>
        <v>0.97</v>
      </c>
      <c r="AB78" s="134">
        <f>'1.1 Assumptions'!$J$138</f>
        <v>0.97</v>
      </c>
      <c r="AC78" s="134">
        <f>'1.1 Assumptions'!$J$138</f>
        <v>0.97</v>
      </c>
      <c r="AD78" s="134">
        <f>'1.1 Assumptions'!$J$138</f>
        <v>0.97</v>
      </c>
      <c r="AE78" s="134">
        <f>'1.1 Assumptions'!$J$138</f>
        <v>0.97</v>
      </c>
      <c r="AF78" s="134">
        <f>'1.1 Assumptions'!$J$138</f>
        <v>0.97</v>
      </c>
      <c r="AG78" s="134">
        <f>'1.1 Assumptions'!$J$138</f>
        <v>0.97</v>
      </c>
      <c r="AH78" s="134">
        <f>'1.1 Assumptions'!$J$138</f>
        <v>0.97</v>
      </c>
      <c r="AI78" s="134">
        <f>'1.1 Assumptions'!$J$138</f>
        <v>0.97</v>
      </c>
      <c r="AJ78" s="134">
        <f>'1.1 Assumptions'!$J$138</f>
        <v>0.97</v>
      </c>
      <c r="AK78" s="134">
        <f>'1.1 Assumptions'!$J$138</f>
        <v>0.97</v>
      </c>
      <c r="AL78" s="134">
        <f>'1.1 Assumptions'!$J$138</f>
        <v>0.97</v>
      </c>
      <c r="AM78" s="134">
        <f>'1.1 Assumptions'!$J$138</f>
        <v>0.97</v>
      </c>
      <c r="AN78" s="134">
        <f>'1.1 Assumptions'!$J$138</f>
        <v>0.97</v>
      </c>
      <c r="AO78" s="134">
        <f>'1.1 Assumptions'!$J$138</f>
        <v>0.97</v>
      </c>
      <c r="AP78" s="134">
        <f>'1.1 Assumptions'!$J$138</f>
        <v>0.97</v>
      </c>
      <c r="AQ78" s="134">
        <f>'1.1 Assumptions'!$J$138</f>
        <v>0.97</v>
      </c>
      <c r="AR78" s="134">
        <f>'1.1 Assumptions'!$J$138</f>
        <v>0.97</v>
      </c>
      <c r="AS78" s="134">
        <f>'1.1 Assumptions'!$J$138</f>
        <v>0.97</v>
      </c>
      <c r="AT78" s="134">
        <f>'1.1 Assumptions'!$J$138</f>
        <v>0.97</v>
      </c>
      <c r="AU78" s="134">
        <f>'1.1 Assumptions'!$J$138</f>
        <v>0.97</v>
      </c>
      <c r="AV78" s="134">
        <f>'1.1 Assumptions'!$J$138</f>
        <v>0.97</v>
      </c>
      <c r="AW78" s="134">
        <f>'1.1 Assumptions'!$J$138</f>
        <v>0.97</v>
      </c>
      <c r="AX78" s="134">
        <f>'1.1 Assumptions'!$J$138</f>
        <v>0.97</v>
      </c>
      <c r="AY78" s="134">
        <f>'1.1 Assumptions'!$J$138</f>
        <v>0.97</v>
      </c>
      <c r="AZ78" s="134">
        <f>'1.1 Assumptions'!$J$138</f>
        <v>0.97</v>
      </c>
      <c r="BA78" s="134">
        <f>'1.1 Assumptions'!$J$138</f>
        <v>0.97</v>
      </c>
      <c r="BB78" s="134">
        <f>'1.1 Assumptions'!$J$138</f>
        <v>0.97</v>
      </c>
      <c r="BC78" s="134">
        <f>'1.1 Assumptions'!$J$138</f>
        <v>0.97</v>
      </c>
      <c r="BD78" s="134">
        <f>'1.1 Assumptions'!$J$138</f>
        <v>0.97</v>
      </c>
      <c r="BE78" s="134">
        <f>'1.1 Assumptions'!$J$138</f>
        <v>0.97</v>
      </c>
      <c r="BF78" s="134">
        <f>'1.1 Assumptions'!$J$138</f>
        <v>0.97</v>
      </c>
      <c r="BG78" s="134">
        <f>'1.1 Assumptions'!$J$138</f>
        <v>0.97</v>
      </c>
      <c r="BH78" s="134">
        <f>'1.1 Assumptions'!$J$138</f>
        <v>0.97</v>
      </c>
      <c r="BI78" s="134">
        <f>'1.1 Assumptions'!$J$138</f>
        <v>0.97</v>
      </c>
      <c r="BJ78" s="134">
        <f>'1.1 Assumptions'!$J$138</f>
        <v>0.97</v>
      </c>
      <c r="BK78" s="134">
        <f>'1.1 Assumptions'!$J$138</f>
        <v>0.97</v>
      </c>
      <c r="BL78" s="134">
        <f>'1.1 Assumptions'!$J$138</f>
        <v>0.97</v>
      </c>
      <c r="BM78" s="134">
        <f>'1.1 Assumptions'!$J$138</f>
        <v>0.97</v>
      </c>
      <c r="BN78" s="134">
        <f>'1.1 Assumptions'!$J$138</f>
        <v>0.97</v>
      </c>
      <c r="BO78" s="134">
        <f>'1.1 Assumptions'!$J$138</f>
        <v>0.97</v>
      </c>
      <c r="BP78" s="134">
        <f>'1.1 Assumptions'!$J$138</f>
        <v>0.97</v>
      </c>
      <c r="BQ78" s="134">
        <f>'1.1 Assumptions'!$J$138</f>
        <v>0.97</v>
      </c>
      <c r="BR78" s="134">
        <f>'1.1 Assumptions'!$J$138</f>
        <v>0.97</v>
      </c>
      <c r="BS78" s="134">
        <f>'1.1 Assumptions'!$J$138</f>
        <v>0.97</v>
      </c>
      <c r="BT78" s="134">
        <f>'1.1 Assumptions'!$J$138</f>
        <v>0.97</v>
      </c>
      <c r="BU78" s="134">
        <f>'1.1 Assumptions'!$J$138</f>
        <v>0.97</v>
      </c>
      <c r="BV78" s="134">
        <f>'1.1 Assumptions'!$J$138</f>
        <v>0.97</v>
      </c>
      <c r="BW78" s="134">
        <f>'1.1 Assumptions'!$J$138</f>
        <v>0.97</v>
      </c>
      <c r="BX78" s="134">
        <f>'1.1 Assumptions'!$J$138</f>
        <v>0.97</v>
      </c>
      <c r="BY78" s="134">
        <f>'1.1 Assumptions'!$J$138</f>
        <v>0.97</v>
      </c>
      <c r="BZ78" s="134">
        <f>'1.1 Assumptions'!$J$138</f>
        <v>0.97</v>
      </c>
      <c r="CA78" s="134">
        <f>'1.1 Assumptions'!$J$138</f>
        <v>0.97</v>
      </c>
      <c r="CB78" s="134">
        <f>'1.1 Assumptions'!$J$138</f>
        <v>0.97</v>
      </c>
      <c r="CC78" s="134">
        <f>'1.1 Assumptions'!$J$138</f>
        <v>0.97</v>
      </c>
      <c r="CD78" s="134">
        <f>'1.1 Assumptions'!$J$138</f>
        <v>0.97</v>
      </c>
      <c r="CE78" s="134">
        <f>'1.1 Assumptions'!$J$138</f>
        <v>0.97</v>
      </c>
      <c r="CF78" s="134">
        <f>'1.1 Assumptions'!$J$138</f>
        <v>0.97</v>
      </c>
      <c r="CG78" s="134">
        <f>'1.1 Assumptions'!$J$138</f>
        <v>0.97</v>
      </c>
      <c r="CH78" s="134">
        <f>'1.1 Assumptions'!$J$138</f>
        <v>0.97</v>
      </c>
      <c r="CI78" s="134">
        <f>'1.1 Assumptions'!$J$138</f>
        <v>0.97</v>
      </c>
      <c r="CJ78" s="134">
        <f>'1.1 Assumptions'!$J$138</f>
        <v>0.97</v>
      </c>
      <c r="CK78" s="134">
        <f>'1.1 Assumptions'!$J$138</f>
        <v>0.97</v>
      </c>
      <c r="CL78" s="134">
        <f>'1.1 Assumptions'!$J$138</f>
        <v>0.97</v>
      </c>
      <c r="CM78" s="134">
        <f>'1.1 Assumptions'!$J$138</f>
        <v>0.97</v>
      </c>
      <c r="CN78" s="134">
        <f>'1.1 Assumptions'!$J$138</f>
        <v>0.97</v>
      </c>
      <c r="CO78" s="134">
        <f>'1.1 Assumptions'!$J$138</f>
        <v>0.97</v>
      </c>
      <c r="CP78" s="134">
        <f>'1.1 Assumptions'!$J$138</f>
        <v>0.97</v>
      </c>
      <c r="CQ78" s="134">
        <f>'1.1 Assumptions'!$J$138</f>
        <v>0.97</v>
      </c>
      <c r="CR78" s="134">
        <f>'1.1 Assumptions'!$J$138</f>
        <v>0.97</v>
      </c>
      <c r="CS78" s="134">
        <f>'1.1 Assumptions'!$J$138</f>
        <v>0.97</v>
      </c>
      <c r="CT78" s="134">
        <f>'1.1 Assumptions'!$J$138</f>
        <v>0.97</v>
      </c>
      <c r="CU78" s="134">
        <f>'1.1 Assumptions'!$J$138</f>
        <v>0.97</v>
      </c>
      <c r="CV78" s="134">
        <f>'1.1 Assumptions'!$J$138</f>
        <v>0.97</v>
      </c>
      <c r="CW78" s="134">
        <f>'1.1 Assumptions'!$J$138</f>
        <v>0.97</v>
      </c>
      <c r="CX78" s="134">
        <f>'1.1 Assumptions'!$J$138</f>
        <v>0.97</v>
      </c>
      <c r="CY78" s="134">
        <f>'1.1 Assumptions'!$J$138</f>
        <v>0.97</v>
      </c>
      <c r="CZ78" s="134">
        <f>'1.1 Assumptions'!$J$138</f>
        <v>0.97</v>
      </c>
      <c r="DA78" s="134">
        <f>'1.1 Assumptions'!$J$138</f>
        <v>0.97</v>
      </c>
      <c r="DB78" s="134">
        <f>'1.1 Assumptions'!$J$138</f>
        <v>0.97</v>
      </c>
      <c r="DC78" s="134">
        <f>'1.1 Assumptions'!$J$138</f>
        <v>0.97</v>
      </c>
      <c r="DD78" s="134">
        <f>'1.1 Assumptions'!$J$138</f>
        <v>0.97</v>
      </c>
      <c r="DE78" s="134">
        <f>'1.1 Assumptions'!$J$138</f>
        <v>0.97</v>
      </c>
      <c r="DF78" s="134">
        <f>'1.1 Assumptions'!$J$138</f>
        <v>0.97</v>
      </c>
      <c r="DG78" s="134">
        <f>'1.1 Assumptions'!$J$138</f>
        <v>0.97</v>
      </c>
      <c r="DH78" s="134">
        <f>'1.1 Assumptions'!$J$138</f>
        <v>0.97</v>
      </c>
      <c r="DI78" s="134">
        <f>'1.1 Assumptions'!$J$138</f>
        <v>0.97</v>
      </c>
      <c r="DJ78" s="134">
        <f>'1.1 Assumptions'!$J$138</f>
        <v>0.97</v>
      </c>
      <c r="DK78" s="134">
        <f>'1.1 Assumptions'!$J$138</f>
        <v>0.97</v>
      </c>
      <c r="DL78" s="134">
        <f>'1.1 Assumptions'!$J$138</f>
        <v>0.97</v>
      </c>
      <c r="DM78" s="134">
        <f>'1.1 Assumptions'!$J$138</f>
        <v>0.97</v>
      </c>
      <c r="DN78" s="134">
        <f>'1.1 Assumptions'!$J$138</f>
        <v>0.97</v>
      </c>
      <c r="DO78" s="134">
        <f>'1.1 Assumptions'!$J$138</f>
        <v>0.97</v>
      </c>
      <c r="DP78" s="134">
        <f>'1.1 Assumptions'!$J$138</f>
        <v>0.97</v>
      </c>
      <c r="DQ78" s="134">
        <f>'1.1 Assumptions'!$J$138</f>
        <v>0.97</v>
      </c>
      <c r="DR78" s="134">
        <f>'1.1 Assumptions'!$J$138</f>
        <v>0.97</v>
      </c>
      <c r="DS78" s="134">
        <f>'1.1 Assumptions'!$J$138</f>
        <v>0.97</v>
      </c>
      <c r="DT78" s="134">
        <f>'1.1 Assumptions'!$J$138</f>
        <v>0.97</v>
      </c>
      <c r="DU78" s="134">
        <f>'1.1 Assumptions'!$J$138</f>
        <v>0.97</v>
      </c>
      <c r="DV78" s="134">
        <f>'1.1 Assumptions'!$J$138</f>
        <v>0.97</v>
      </c>
      <c r="DW78" s="134">
        <f>'1.1 Assumptions'!$J$138</f>
        <v>0.97</v>
      </c>
      <c r="DX78" s="134">
        <f>'1.1 Assumptions'!$J$138</f>
        <v>0.97</v>
      </c>
      <c r="DY78" s="134">
        <f>'1.1 Assumptions'!$J$138</f>
        <v>0.97</v>
      </c>
    </row>
    <row r="79" spans="1:129" s="24" customFormat="1" x14ac:dyDescent="0.35">
      <c r="A79" s="48"/>
      <c r="B79" s="135"/>
      <c r="C79" s="43" t="s">
        <v>628</v>
      </c>
      <c r="D79" s="515"/>
      <c r="E79" s="535"/>
      <c r="F79" s="535"/>
      <c r="G79" s="515"/>
      <c r="H79" s="540" t="s">
        <v>416</v>
      </c>
      <c r="J79" s="242">
        <f>IFERROR(J78*J77,"")</f>
        <v>0</v>
      </c>
      <c r="K79" s="242">
        <f t="shared" ref="K79:BV79" si="48">IFERROR(K78*K77,"")</f>
        <v>0</v>
      </c>
      <c r="L79" s="242">
        <f t="shared" si="48"/>
        <v>0</v>
      </c>
      <c r="M79" s="242">
        <f t="shared" si="48"/>
        <v>0</v>
      </c>
      <c r="N79" s="242">
        <f t="shared" si="48"/>
        <v>0</v>
      </c>
      <c r="O79" s="242">
        <f t="shared" si="48"/>
        <v>0</v>
      </c>
      <c r="P79" s="242">
        <f t="shared" si="48"/>
        <v>0</v>
      </c>
      <c r="Q79" s="242">
        <f t="shared" si="48"/>
        <v>0</v>
      </c>
      <c r="R79" s="242">
        <f t="shared" si="48"/>
        <v>0</v>
      </c>
      <c r="S79" s="242">
        <f t="shared" si="48"/>
        <v>0</v>
      </c>
      <c r="T79" s="242">
        <f t="shared" si="48"/>
        <v>0</v>
      </c>
      <c r="U79" s="242">
        <f t="shared" si="48"/>
        <v>0</v>
      </c>
      <c r="V79" s="242">
        <f t="shared" si="48"/>
        <v>0</v>
      </c>
      <c r="W79" s="242">
        <f t="shared" si="48"/>
        <v>0</v>
      </c>
      <c r="X79" s="242">
        <f t="shared" si="48"/>
        <v>0</v>
      </c>
      <c r="Y79" s="242">
        <f t="shared" si="48"/>
        <v>0</v>
      </c>
      <c r="Z79" s="242">
        <f t="shared" si="48"/>
        <v>0</v>
      </c>
      <c r="AA79" s="242">
        <f t="shared" si="48"/>
        <v>0</v>
      </c>
      <c r="AB79" s="242">
        <f t="shared" si="48"/>
        <v>0</v>
      </c>
      <c r="AC79" s="242">
        <f t="shared" si="48"/>
        <v>0</v>
      </c>
      <c r="AD79" s="242">
        <f t="shared" si="48"/>
        <v>0</v>
      </c>
      <c r="AE79" s="242">
        <f t="shared" si="48"/>
        <v>0</v>
      </c>
      <c r="AF79" s="242">
        <f t="shared" si="48"/>
        <v>0</v>
      </c>
      <c r="AG79" s="242">
        <f t="shared" si="48"/>
        <v>0</v>
      </c>
      <c r="AH79" s="242">
        <f t="shared" si="48"/>
        <v>0</v>
      </c>
      <c r="AI79" s="242">
        <f t="shared" si="48"/>
        <v>0</v>
      </c>
      <c r="AJ79" s="242">
        <f t="shared" si="48"/>
        <v>0</v>
      </c>
      <c r="AK79" s="242">
        <f t="shared" si="48"/>
        <v>0</v>
      </c>
      <c r="AL79" s="242">
        <f t="shared" si="48"/>
        <v>0</v>
      </c>
      <c r="AM79" s="242">
        <f t="shared" si="48"/>
        <v>0</v>
      </c>
      <c r="AN79" s="242">
        <f t="shared" si="48"/>
        <v>0</v>
      </c>
      <c r="AO79" s="242">
        <f t="shared" si="48"/>
        <v>0</v>
      </c>
      <c r="AP79" s="242">
        <f t="shared" si="48"/>
        <v>0</v>
      </c>
      <c r="AQ79" s="242">
        <f t="shared" si="48"/>
        <v>0</v>
      </c>
      <c r="AR79" s="242">
        <f t="shared" si="48"/>
        <v>0</v>
      </c>
      <c r="AS79" s="242">
        <f t="shared" si="48"/>
        <v>0</v>
      </c>
      <c r="AT79" s="242">
        <f t="shared" si="48"/>
        <v>0</v>
      </c>
      <c r="AU79" s="242">
        <f t="shared" si="48"/>
        <v>0</v>
      </c>
      <c r="AV79" s="242">
        <f t="shared" si="48"/>
        <v>0</v>
      </c>
      <c r="AW79" s="242">
        <f t="shared" si="48"/>
        <v>0</v>
      </c>
      <c r="AX79" s="242">
        <f t="shared" si="48"/>
        <v>0</v>
      </c>
      <c r="AY79" s="242">
        <f t="shared" si="48"/>
        <v>0</v>
      </c>
      <c r="AZ79" s="242">
        <f t="shared" si="48"/>
        <v>0</v>
      </c>
      <c r="BA79" s="242">
        <f t="shared" si="48"/>
        <v>0</v>
      </c>
      <c r="BB79" s="242">
        <f t="shared" si="48"/>
        <v>0</v>
      </c>
      <c r="BC79" s="242">
        <f t="shared" si="48"/>
        <v>0</v>
      </c>
      <c r="BD79" s="242">
        <f t="shared" si="48"/>
        <v>0</v>
      </c>
      <c r="BE79" s="242">
        <f t="shared" si="48"/>
        <v>0</v>
      </c>
      <c r="BF79" s="242">
        <f t="shared" si="48"/>
        <v>0</v>
      </c>
      <c r="BG79" s="242">
        <f t="shared" si="48"/>
        <v>0</v>
      </c>
      <c r="BH79" s="242">
        <f t="shared" si="48"/>
        <v>0</v>
      </c>
      <c r="BI79" s="242">
        <f t="shared" si="48"/>
        <v>0</v>
      </c>
      <c r="BJ79" s="242">
        <f t="shared" si="48"/>
        <v>0</v>
      </c>
      <c r="BK79" s="242">
        <f t="shared" si="48"/>
        <v>0</v>
      </c>
      <c r="BL79" s="242">
        <f t="shared" si="48"/>
        <v>0</v>
      </c>
      <c r="BM79" s="242">
        <f t="shared" si="48"/>
        <v>0</v>
      </c>
      <c r="BN79" s="242">
        <f t="shared" si="48"/>
        <v>0</v>
      </c>
      <c r="BO79" s="242">
        <f t="shared" si="48"/>
        <v>0</v>
      </c>
      <c r="BP79" s="242">
        <f t="shared" si="48"/>
        <v>0</v>
      </c>
      <c r="BQ79" s="242">
        <f t="shared" si="48"/>
        <v>0</v>
      </c>
      <c r="BR79" s="242">
        <f t="shared" si="48"/>
        <v>0</v>
      </c>
      <c r="BS79" s="242">
        <f t="shared" si="48"/>
        <v>0</v>
      </c>
      <c r="BT79" s="242">
        <f t="shared" si="48"/>
        <v>0</v>
      </c>
      <c r="BU79" s="242">
        <f t="shared" si="48"/>
        <v>0</v>
      </c>
      <c r="BV79" s="242">
        <f t="shared" si="48"/>
        <v>0</v>
      </c>
      <c r="BW79" s="242">
        <f t="shared" ref="BW79:DY79" si="49">IFERROR(BW78*BW77,"")</f>
        <v>0</v>
      </c>
      <c r="BX79" s="242">
        <f t="shared" si="49"/>
        <v>0</v>
      </c>
      <c r="BY79" s="242">
        <f t="shared" si="49"/>
        <v>0</v>
      </c>
      <c r="BZ79" s="242">
        <f t="shared" si="49"/>
        <v>0</v>
      </c>
      <c r="CA79" s="242">
        <f t="shared" si="49"/>
        <v>0</v>
      </c>
      <c r="CB79" s="242">
        <f t="shared" si="49"/>
        <v>0</v>
      </c>
      <c r="CC79" s="242">
        <f t="shared" si="49"/>
        <v>0</v>
      </c>
      <c r="CD79" s="242">
        <f t="shared" si="49"/>
        <v>0</v>
      </c>
      <c r="CE79" s="242">
        <f t="shared" si="49"/>
        <v>0</v>
      </c>
      <c r="CF79" s="242">
        <f t="shared" si="49"/>
        <v>0</v>
      </c>
      <c r="CG79" s="242">
        <f t="shared" si="49"/>
        <v>0</v>
      </c>
      <c r="CH79" s="242">
        <f t="shared" si="49"/>
        <v>0</v>
      </c>
      <c r="CI79" s="242">
        <f t="shared" si="49"/>
        <v>0</v>
      </c>
      <c r="CJ79" s="242">
        <f t="shared" si="49"/>
        <v>0</v>
      </c>
      <c r="CK79" s="242">
        <f t="shared" si="49"/>
        <v>0</v>
      </c>
      <c r="CL79" s="242">
        <f t="shared" si="49"/>
        <v>0</v>
      </c>
      <c r="CM79" s="242">
        <f t="shared" si="49"/>
        <v>0</v>
      </c>
      <c r="CN79" s="242">
        <f t="shared" si="49"/>
        <v>0</v>
      </c>
      <c r="CO79" s="242">
        <f t="shared" si="49"/>
        <v>0</v>
      </c>
      <c r="CP79" s="242">
        <f t="shared" si="49"/>
        <v>0</v>
      </c>
      <c r="CQ79" s="242">
        <f t="shared" si="49"/>
        <v>0</v>
      </c>
      <c r="CR79" s="242">
        <f t="shared" si="49"/>
        <v>0</v>
      </c>
      <c r="CS79" s="242">
        <f t="shared" si="49"/>
        <v>0</v>
      </c>
      <c r="CT79" s="242">
        <f t="shared" si="49"/>
        <v>0</v>
      </c>
      <c r="CU79" s="242">
        <f t="shared" si="49"/>
        <v>0</v>
      </c>
      <c r="CV79" s="242">
        <f t="shared" si="49"/>
        <v>0</v>
      </c>
      <c r="CW79" s="242">
        <f t="shared" si="49"/>
        <v>0</v>
      </c>
      <c r="CX79" s="242">
        <f t="shared" si="49"/>
        <v>0</v>
      </c>
      <c r="CY79" s="242">
        <f t="shared" si="49"/>
        <v>0</v>
      </c>
      <c r="CZ79" s="242">
        <f t="shared" si="49"/>
        <v>0</v>
      </c>
      <c r="DA79" s="242">
        <f t="shared" si="49"/>
        <v>0</v>
      </c>
      <c r="DB79" s="242">
        <f t="shared" si="49"/>
        <v>0</v>
      </c>
      <c r="DC79" s="242">
        <f t="shared" si="49"/>
        <v>0</v>
      </c>
      <c r="DD79" s="242">
        <f t="shared" si="49"/>
        <v>0</v>
      </c>
      <c r="DE79" s="242">
        <f t="shared" si="49"/>
        <v>0</v>
      </c>
      <c r="DF79" s="242">
        <f t="shared" si="49"/>
        <v>0</v>
      </c>
      <c r="DG79" s="242">
        <f t="shared" si="49"/>
        <v>0</v>
      </c>
      <c r="DH79" s="242">
        <f t="shared" si="49"/>
        <v>0</v>
      </c>
      <c r="DI79" s="242">
        <f t="shared" si="49"/>
        <v>0</v>
      </c>
      <c r="DJ79" s="242">
        <f t="shared" si="49"/>
        <v>0</v>
      </c>
      <c r="DK79" s="242">
        <f t="shared" si="49"/>
        <v>0</v>
      </c>
      <c r="DL79" s="242">
        <f t="shared" si="49"/>
        <v>0</v>
      </c>
      <c r="DM79" s="242">
        <f t="shared" si="49"/>
        <v>0</v>
      </c>
      <c r="DN79" s="242">
        <f t="shared" si="49"/>
        <v>0</v>
      </c>
      <c r="DO79" s="242">
        <f t="shared" si="49"/>
        <v>0</v>
      </c>
      <c r="DP79" s="242">
        <f t="shared" si="49"/>
        <v>0</v>
      </c>
      <c r="DQ79" s="242">
        <f t="shared" si="49"/>
        <v>0</v>
      </c>
      <c r="DR79" s="242">
        <f t="shared" si="49"/>
        <v>0</v>
      </c>
      <c r="DS79" s="242">
        <f t="shared" si="49"/>
        <v>0</v>
      </c>
      <c r="DT79" s="242">
        <f t="shared" si="49"/>
        <v>0</v>
      </c>
      <c r="DU79" s="242">
        <f t="shared" si="49"/>
        <v>0</v>
      </c>
      <c r="DV79" s="242">
        <f t="shared" si="49"/>
        <v>0</v>
      </c>
      <c r="DW79" s="242">
        <f t="shared" si="49"/>
        <v>0</v>
      </c>
      <c r="DX79" s="242">
        <f t="shared" si="49"/>
        <v>0</v>
      </c>
      <c r="DY79" s="242">
        <f t="shared" si="49"/>
        <v>0</v>
      </c>
    </row>
    <row r="80" spans="1:129" s="24" customFormat="1" x14ac:dyDescent="0.35">
      <c r="A80" s="48"/>
      <c r="B80" s="135"/>
      <c r="C80" s="43"/>
      <c r="E80" s="43"/>
      <c r="F80" s="43"/>
      <c r="H80" s="540"/>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42"/>
      <c r="AV80" s="242"/>
      <c r="AW80" s="242"/>
      <c r="AX80" s="242"/>
      <c r="AY80" s="242"/>
      <c r="AZ80" s="242"/>
      <c r="BA80" s="242"/>
      <c r="BB80" s="242"/>
      <c r="BC80" s="242"/>
      <c r="BD80" s="242"/>
      <c r="BE80" s="242"/>
      <c r="BF80" s="242"/>
      <c r="BG80" s="242"/>
      <c r="BH80" s="242"/>
      <c r="BI80" s="242"/>
      <c r="BJ80" s="242"/>
      <c r="BK80" s="242"/>
      <c r="BL80" s="242"/>
      <c r="BM80" s="242"/>
      <c r="BN80" s="242"/>
      <c r="BO80" s="242"/>
      <c r="BP80" s="242"/>
      <c r="BQ80" s="242"/>
      <c r="BR80" s="242"/>
      <c r="BS80" s="242"/>
      <c r="BT80" s="242"/>
      <c r="BU80" s="242"/>
      <c r="BV80" s="242"/>
      <c r="BW80" s="242"/>
      <c r="BX80" s="242"/>
      <c r="BY80" s="242"/>
      <c r="BZ80" s="242"/>
      <c r="CA80" s="242"/>
      <c r="CB80" s="242"/>
      <c r="CC80" s="242"/>
      <c r="CD80" s="242"/>
      <c r="CE80" s="242"/>
      <c r="CF80" s="242"/>
      <c r="CG80" s="242"/>
      <c r="CH80" s="242"/>
      <c r="CI80" s="242"/>
      <c r="CJ80" s="242"/>
      <c r="CK80" s="242"/>
      <c r="CL80" s="242"/>
      <c r="CM80" s="242"/>
      <c r="CN80" s="242"/>
      <c r="CO80" s="242"/>
      <c r="CP80" s="242"/>
      <c r="CQ80" s="242"/>
      <c r="CR80" s="242"/>
      <c r="CS80" s="242"/>
      <c r="CT80" s="242"/>
      <c r="CU80" s="242"/>
      <c r="CV80" s="242"/>
      <c r="CW80" s="242"/>
      <c r="CX80" s="242"/>
      <c r="CY80" s="242"/>
      <c r="CZ80" s="242"/>
      <c r="DA80" s="242"/>
      <c r="DB80" s="242"/>
      <c r="DC80" s="242"/>
      <c r="DD80" s="242"/>
      <c r="DE80" s="242"/>
      <c r="DF80" s="242"/>
      <c r="DG80" s="242"/>
      <c r="DH80" s="242"/>
      <c r="DI80" s="242"/>
      <c r="DJ80" s="242"/>
      <c r="DK80" s="242"/>
      <c r="DL80" s="242"/>
      <c r="DM80" s="242"/>
      <c r="DN80" s="242"/>
      <c r="DO80" s="242"/>
      <c r="DP80" s="242"/>
      <c r="DQ80" s="242"/>
      <c r="DR80" s="242"/>
      <c r="DS80" s="242"/>
      <c r="DT80" s="242"/>
      <c r="DU80" s="242"/>
      <c r="DV80" s="242"/>
      <c r="DW80" s="242"/>
      <c r="DX80" s="242"/>
      <c r="DY80" s="242"/>
    </row>
    <row r="81" spans="1:129" s="24" customFormat="1" x14ac:dyDescent="0.35">
      <c r="A81" s="48"/>
      <c r="B81" s="135"/>
      <c r="C81" s="535" t="s">
        <v>129</v>
      </c>
      <c r="D81" s="535"/>
      <c r="E81" s="535"/>
      <c r="F81" s="535"/>
      <c r="G81" s="515"/>
      <c r="H81" s="532" t="s">
        <v>130</v>
      </c>
      <c r="J81" s="237">
        <f>'1.1 Assumptions'!$J$94</f>
        <v>4.7E-2</v>
      </c>
      <c r="K81" s="238">
        <f>J81*(1+K82)</f>
        <v>4.7469999999999998E-2</v>
      </c>
      <c r="L81" s="238">
        <f t="shared" ref="L81:BW81" si="50">K81*(1+L82)</f>
        <v>4.79447E-2</v>
      </c>
      <c r="M81" s="238">
        <f t="shared" si="50"/>
        <v>4.8424147000000001E-2</v>
      </c>
      <c r="N81" s="238">
        <f t="shared" si="50"/>
        <v>4.8908388470000001E-2</v>
      </c>
      <c r="O81" s="238">
        <f t="shared" si="50"/>
        <v>4.9397472354700003E-2</v>
      </c>
      <c r="P81" s="238">
        <f t="shared" si="50"/>
        <v>4.9891447078247005E-2</v>
      </c>
      <c r="Q81" s="238">
        <f t="shared" si="50"/>
        <v>5.0390361549029476E-2</v>
      </c>
      <c r="R81" s="238">
        <f t="shared" si="50"/>
        <v>5.0894265164519774E-2</v>
      </c>
      <c r="S81" s="238">
        <f t="shared" si="50"/>
        <v>5.1403207816164975E-2</v>
      </c>
      <c r="T81" s="238">
        <f t="shared" si="50"/>
        <v>5.1917239894326624E-2</v>
      </c>
      <c r="U81" s="238">
        <f t="shared" si="50"/>
        <v>5.2436412293269889E-2</v>
      </c>
      <c r="V81" s="238">
        <f t="shared" si="50"/>
        <v>5.2960776416202587E-2</v>
      </c>
      <c r="W81" s="238">
        <f t="shared" si="50"/>
        <v>5.3490384180364614E-2</v>
      </c>
      <c r="X81" s="238">
        <f t="shared" si="50"/>
        <v>5.4025288022168258E-2</v>
      </c>
      <c r="Y81" s="238">
        <f t="shared" si="50"/>
        <v>5.4565540902389943E-2</v>
      </c>
      <c r="Z81" s="238">
        <f t="shared" si="50"/>
        <v>5.511119631141384E-2</v>
      </c>
      <c r="AA81" s="238">
        <f t="shared" si="50"/>
        <v>5.5662308274527977E-2</v>
      </c>
      <c r="AB81" s="238">
        <f t="shared" si="50"/>
        <v>5.6218931357273259E-2</v>
      </c>
      <c r="AC81" s="238">
        <f t="shared" si="50"/>
        <v>5.6781120670845994E-2</v>
      </c>
      <c r="AD81" s="238">
        <f t="shared" si="50"/>
        <v>5.7348931877554452E-2</v>
      </c>
      <c r="AE81" s="238">
        <f t="shared" si="50"/>
        <v>5.7922421196329996E-2</v>
      </c>
      <c r="AF81" s="238">
        <f t="shared" si="50"/>
        <v>5.8501645408293293E-2</v>
      </c>
      <c r="AG81" s="238">
        <f t="shared" si="50"/>
        <v>5.9086661862376225E-2</v>
      </c>
      <c r="AH81" s="238">
        <f t="shared" si="50"/>
        <v>5.967752848099999E-2</v>
      </c>
      <c r="AI81" s="238">
        <f t="shared" si="50"/>
        <v>6.0274303765809993E-2</v>
      </c>
      <c r="AJ81" s="238">
        <f t="shared" si="50"/>
        <v>6.0877046803468095E-2</v>
      </c>
      <c r="AK81" s="238">
        <f t="shared" si="50"/>
        <v>6.1485817271502777E-2</v>
      </c>
      <c r="AL81" s="238">
        <f t="shared" si="50"/>
        <v>6.2100675444217802E-2</v>
      </c>
      <c r="AM81" s="238">
        <f t="shared" si="50"/>
        <v>6.2721682198659978E-2</v>
      </c>
      <c r="AN81" s="238">
        <f t="shared" si="50"/>
        <v>6.3348899020646582E-2</v>
      </c>
      <c r="AO81" s="238">
        <f t="shared" si="50"/>
        <v>6.3982388010853042E-2</v>
      </c>
      <c r="AP81" s="238">
        <f t="shared" si="50"/>
        <v>6.4622211890961567E-2</v>
      </c>
      <c r="AQ81" s="238">
        <f t="shared" si="50"/>
        <v>6.5268434009871187E-2</v>
      </c>
      <c r="AR81" s="238">
        <f t="shared" si="50"/>
        <v>6.5921118349969901E-2</v>
      </c>
      <c r="AS81" s="238">
        <f t="shared" si="50"/>
        <v>6.6580329533469595E-2</v>
      </c>
      <c r="AT81" s="238">
        <f t="shared" si="50"/>
        <v>6.7246132828804289E-2</v>
      </c>
      <c r="AU81" s="238">
        <f t="shared" si="50"/>
        <v>6.7918594157092338E-2</v>
      </c>
      <c r="AV81" s="238">
        <f t="shared" si="50"/>
        <v>6.8597780098663255E-2</v>
      </c>
      <c r="AW81" s="238">
        <f t="shared" si="50"/>
        <v>6.9283757899649884E-2</v>
      </c>
      <c r="AX81" s="238">
        <f t="shared" si="50"/>
        <v>6.9976595478646389E-2</v>
      </c>
      <c r="AY81" s="238">
        <f t="shared" si="50"/>
        <v>7.0676361433432852E-2</v>
      </c>
      <c r="AZ81" s="238">
        <f t="shared" si="50"/>
        <v>7.1383125047767185E-2</v>
      </c>
      <c r="BA81" s="238">
        <f t="shared" si="50"/>
        <v>7.2096956298244863E-2</v>
      </c>
      <c r="BB81" s="238">
        <f t="shared" si="50"/>
        <v>7.2817925861227317E-2</v>
      </c>
      <c r="BC81" s="238">
        <f t="shared" si="50"/>
        <v>7.3546105119839597E-2</v>
      </c>
      <c r="BD81" s="238">
        <f t="shared" si="50"/>
        <v>7.4281566171037997E-2</v>
      </c>
      <c r="BE81" s="238">
        <f t="shared" si="50"/>
        <v>7.5024381832748371E-2</v>
      </c>
      <c r="BF81" s="238">
        <f t="shared" si="50"/>
        <v>7.5774625651075858E-2</v>
      </c>
      <c r="BG81" s="238">
        <f t="shared" si="50"/>
        <v>7.6532371907586619E-2</v>
      </c>
      <c r="BH81" s="238">
        <f t="shared" si="50"/>
        <v>7.7297695626662485E-2</v>
      </c>
      <c r="BI81" s="238">
        <f t="shared" si="50"/>
        <v>7.8070672582929115E-2</v>
      </c>
      <c r="BJ81" s="238">
        <f t="shared" si="50"/>
        <v>7.8851379308758407E-2</v>
      </c>
      <c r="BK81" s="238">
        <f t="shared" si="50"/>
        <v>7.9639893101845993E-2</v>
      </c>
      <c r="BL81" s="238">
        <f t="shared" si="50"/>
        <v>8.0436292032864454E-2</v>
      </c>
      <c r="BM81" s="238">
        <f t="shared" si="50"/>
        <v>8.1240654953193103E-2</v>
      </c>
      <c r="BN81" s="238">
        <f t="shared" si="50"/>
        <v>8.2053061502725039E-2</v>
      </c>
      <c r="BO81" s="238">
        <f t="shared" si="50"/>
        <v>8.287359211775229E-2</v>
      </c>
      <c r="BP81" s="238">
        <f t="shared" si="50"/>
        <v>8.370232803892981E-2</v>
      </c>
      <c r="BQ81" s="238">
        <f t="shared" si="50"/>
        <v>8.4539351319319112E-2</v>
      </c>
      <c r="BR81" s="238">
        <f t="shared" si="50"/>
        <v>8.5384744832512308E-2</v>
      </c>
      <c r="BS81" s="238">
        <f t="shared" si="50"/>
        <v>8.6238592280837426E-2</v>
      </c>
      <c r="BT81" s="238">
        <f t="shared" si="50"/>
        <v>8.7100978203645804E-2</v>
      </c>
      <c r="BU81" s="238">
        <f t="shared" si="50"/>
        <v>8.797198798568226E-2</v>
      </c>
      <c r="BV81" s="238">
        <f t="shared" si="50"/>
        <v>8.8851707865539087E-2</v>
      </c>
      <c r="BW81" s="238">
        <f t="shared" si="50"/>
        <v>8.974022494419448E-2</v>
      </c>
      <c r="BX81" s="238">
        <f t="shared" ref="BX81:DY81" si="51">BW81*(1+BX82)</f>
        <v>9.0637627193636425E-2</v>
      </c>
      <c r="BY81" s="238">
        <f t="shared" si="51"/>
        <v>9.1544003465572787E-2</v>
      </c>
      <c r="BZ81" s="238">
        <f t="shared" si="51"/>
        <v>9.2459443500228514E-2</v>
      </c>
      <c r="CA81" s="238">
        <f t="shared" si="51"/>
        <v>9.3384037935230799E-2</v>
      </c>
      <c r="CB81" s="238">
        <f t="shared" si="51"/>
        <v>9.4317878314583103E-2</v>
      </c>
      <c r="CC81" s="238">
        <f t="shared" si="51"/>
        <v>9.5261057097728932E-2</v>
      </c>
      <c r="CD81" s="238">
        <f t="shared" si="51"/>
        <v>9.6213667668706218E-2</v>
      </c>
      <c r="CE81" s="238">
        <f t="shared" si="51"/>
        <v>9.7175804345393288E-2</v>
      </c>
      <c r="CF81" s="238">
        <f t="shared" si="51"/>
        <v>9.8147562388847226E-2</v>
      </c>
      <c r="CG81" s="238">
        <f t="shared" si="51"/>
        <v>9.9129038012735704E-2</v>
      </c>
      <c r="CH81" s="238">
        <f t="shared" si="51"/>
        <v>0.10012032839286306</v>
      </c>
      <c r="CI81" s="238">
        <f t="shared" si="51"/>
        <v>0.10112153167679169</v>
      </c>
      <c r="CJ81" s="238">
        <f t="shared" si="51"/>
        <v>0.10213274699355961</v>
      </c>
      <c r="CK81" s="238">
        <f t="shared" si="51"/>
        <v>0.1031540744634952</v>
      </c>
      <c r="CL81" s="238">
        <f t="shared" si="51"/>
        <v>0.10418561520813015</v>
      </c>
      <c r="CM81" s="238">
        <f t="shared" si="51"/>
        <v>0.10522747136021145</v>
      </c>
      <c r="CN81" s="238">
        <f t="shared" si="51"/>
        <v>0.10627974607381356</v>
      </c>
      <c r="CO81" s="238">
        <f t="shared" si="51"/>
        <v>0.10734254353455169</v>
      </c>
      <c r="CP81" s="238">
        <f t="shared" si="51"/>
        <v>0.10841596896989721</v>
      </c>
      <c r="CQ81" s="238">
        <f t="shared" si="51"/>
        <v>0.10950012865959619</v>
      </c>
      <c r="CR81" s="238">
        <f t="shared" si="51"/>
        <v>0.11059512994619215</v>
      </c>
      <c r="CS81" s="238">
        <f t="shared" si="51"/>
        <v>0.11170108124565407</v>
      </c>
      <c r="CT81" s="238">
        <f t="shared" si="51"/>
        <v>0.11281809205811062</v>
      </c>
      <c r="CU81" s="238">
        <f t="shared" si="51"/>
        <v>0.11394627297869173</v>
      </c>
      <c r="CV81" s="238">
        <f t="shared" si="51"/>
        <v>0.11508573570847865</v>
      </c>
      <c r="CW81" s="238">
        <f t="shared" si="51"/>
        <v>0.11623659306556343</v>
      </c>
      <c r="CX81" s="238">
        <f t="shared" si="51"/>
        <v>0.11739895899621906</v>
      </c>
      <c r="CY81" s="238">
        <f t="shared" si="51"/>
        <v>0.11857294858618125</v>
      </c>
      <c r="CZ81" s="238">
        <f t="shared" si="51"/>
        <v>0.11975867807204307</v>
      </c>
      <c r="DA81" s="238">
        <f t="shared" si="51"/>
        <v>0.12095626485276351</v>
      </c>
      <c r="DB81" s="238">
        <f t="shared" si="51"/>
        <v>0.12216582750129114</v>
      </c>
      <c r="DC81" s="238">
        <f t="shared" si="51"/>
        <v>0.12338748577630405</v>
      </c>
      <c r="DD81" s="238">
        <f t="shared" si="51"/>
        <v>0.12462136063406709</v>
      </c>
      <c r="DE81" s="238">
        <f t="shared" si="51"/>
        <v>0.12586757424040776</v>
      </c>
      <c r="DF81" s="238">
        <f t="shared" si="51"/>
        <v>0.12712624998281183</v>
      </c>
      <c r="DG81" s="238">
        <f t="shared" si="51"/>
        <v>0.12839751248263995</v>
      </c>
      <c r="DH81" s="238">
        <f t="shared" si="51"/>
        <v>0.12968148760746634</v>
      </c>
      <c r="DI81" s="238">
        <f t="shared" si="51"/>
        <v>0.130978302483541</v>
      </c>
      <c r="DJ81" s="238">
        <f t="shared" si="51"/>
        <v>0.13228808550837642</v>
      </c>
      <c r="DK81" s="238">
        <f t="shared" si="51"/>
        <v>0.13361096636346018</v>
      </c>
      <c r="DL81" s="238">
        <f t="shared" si="51"/>
        <v>0.13494707602709477</v>
      </c>
      <c r="DM81" s="238">
        <f t="shared" si="51"/>
        <v>0.13629654678736572</v>
      </c>
      <c r="DN81" s="238">
        <f t="shared" si="51"/>
        <v>0.13765951225523937</v>
      </c>
      <c r="DO81" s="238">
        <f t="shared" si="51"/>
        <v>0.13903610737779176</v>
      </c>
      <c r="DP81" s="238">
        <f t="shared" si="51"/>
        <v>0.14042646845156967</v>
      </c>
      <c r="DQ81" s="238">
        <f t="shared" si="51"/>
        <v>0.14183073313608538</v>
      </c>
      <c r="DR81" s="238">
        <f t="shared" si="51"/>
        <v>0.14324904046744624</v>
      </c>
      <c r="DS81" s="238">
        <f t="shared" si="51"/>
        <v>0.14468153087212071</v>
      </c>
      <c r="DT81" s="238">
        <f t="shared" si="51"/>
        <v>0.14612834618084192</v>
      </c>
      <c r="DU81" s="238">
        <f t="shared" si="51"/>
        <v>0.14758962964265035</v>
      </c>
      <c r="DV81" s="238">
        <f t="shared" si="51"/>
        <v>0.14906552593907685</v>
      </c>
      <c r="DW81" s="238">
        <f t="shared" si="51"/>
        <v>0.15055618119846761</v>
      </c>
      <c r="DX81" s="238">
        <f t="shared" si="51"/>
        <v>0.1520617430104523</v>
      </c>
      <c r="DY81" s="238">
        <f t="shared" si="51"/>
        <v>0.15358236044055684</v>
      </c>
    </row>
    <row r="82" spans="1:129" s="24" customFormat="1" x14ac:dyDescent="0.35">
      <c r="A82" s="48"/>
      <c r="B82" s="113"/>
      <c r="C82" s="119"/>
      <c r="D82" s="37" t="s">
        <v>610</v>
      </c>
      <c r="E82" s="37"/>
      <c r="F82" s="80"/>
      <c r="G82" s="37"/>
      <c r="H82" s="530" t="s">
        <v>48</v>
      </c>
      <c r="I82"/>
      <c r="J82" s="39">
        <f>IF('1.1 Assumptions'!$J$13="Optimistic Scenario",'2.2 Scenario Assumptions'!$I$7,IF('1.1 Assumptions'!$J$13="Base Case Scenario",'2.2 Scenario Assumptions'!$I$8,'2.2 Scenario Assumptions'!$I$9))</f>
        <v>0.01</v>
      </c>
      <c r="K82" s="39">
        <f>IF('1.1 Assumptions'!$J$13="Optimistic Scenario",'2.2 Scenario Assumptions'!$I$7,IF('1.1 Assumptions'!$J$13="Base Case Scenario",'2.2 Scenario Assumptions'!$I$8,'2.2 Scenario Assumptions'!$I$9))</f>
        <v>0.01</v>
      </c>
      <c r="L82" s="39">
        <f>IF('1.1 Assumptions'!$J$13="Optimistic Scenario",'2.2 Scenario Assumptions'!$I$7,IF('1.1 Assumptions'!$J$13="Base Case Scenario",'2.2 Scenario Assumptions'!$I$8,'2.2 Scenario Assumptions'!$I$9))</f>
        <v>0.01</v>
      </c>
      <c r="M82" s="39">
        <f>IF('1.1 Assumptions'!$J$13="Optimistic Scenario",'2.2 Scenario Assumptions'!$I$7,IF('1.1 Assumptions'!$J$13="Base Case Scenario",'2.2 Scenario Assumptions'!$I$8,'2.2 Scenario Assumptions'!$I$9))</f>
        <v>0.01</v>
      </c>
      <c r="N82" s="39">
        <f>IF('1.1 Assumptions'!$J$13="Optimistic Scenario",'2.2 Scenario Assumptions'!$I$7,IF('1.1 Assumptions'!$J$13="Base Case Scenario",'2.2 Scenario Assumptions'!$I$8,'2.2 Scenario Assumptions'!$I$9))</f>
        <v>0.01</v>
      </c>
      <c r="O82" s="39">
        <f>IF('1.1 Assumptions'!$J$13="Optimistic Scenario",'2.2 Scenario Assumptions'!$I$7,IF('1.1 Assumptions'!$J$13="Base Case Scenario",'2.2 Scenario Assumptions'!$I$8,'2.2 Scenario Assumptions'!$I$9))</f>
        <v>0.01</v>
      </c>
      <c r="P82" s="39">
        <f>IF('1.1 Assumptions'!$J$13="Optimistic Scenario",'2.2 Scenario Assumptions'!$I$7,IF('1.1 Assumptions'!$J$13="Base Case Scenario",'2.2 Scenario Assumptions'!$I$8,'2.2 Scenario Assumptions'!$I$9))</f>
        <v>0.01</v>
      </c>
      <c r="Q82" s="39">
        <f>IF('1.1 Assumptions'!$J$13="Optimistic Scenario",'2.2 Scenario Assumptions'!$I$7,IF('1.1 Assumptions'!$J$13="Base Case Scenario",'2.2 Scenario Assumptions'!$I$8,'2.2 Scenario Assumptions'!$I$9))</f>
        <v>0.01</v>
      </c>
      <c r="R82" s="39">
        <f>IF('1.1 Assumptions'!$J$13="Optimistic Scenario",'2.2 Scenario Assumptions'!$I$7,IF('1.1 Assumptions'!$J$13="Base Case Scenario",'2.2 Scenario Assumptions'!$I$8,'2.2 Scenario Assumptions'!$I$9))</f>
        <v>0.01</v>
      </c>
      <c r="S82" s="39">
        <f>IF('1.1 Assumptions'!$J$13="Optimistic Scenario",'2.2 Scenario Assumptions'!$I$7,IF('1.1 Assumptions'!$J$13="Base Case Scenario",'2.2 Scenario Assumptions'!$I$8,'2.2 Scenario Assumptions'!$I$9))</f>
        <v>0.01</v>
      </c>
      <c r="T82" s="39">
        <f>IF('1.1 Assumptions'!$J$13="Optimistic Scenario",'2.2 Scenario Assumptions'!$I$7,IF('1.1 Assumptions'!$J$13="Base Case Scenario",'2.2 Scenario Assumptions'!$I$8,'2.2 Scenario Assumptions'!$I$9))</f>
        <v>0.01</v>
      </c>
      <c r="U82" s="39">
        <f>IF('1.1 Assumptions'!$J$13="Optimistic Scenario",'2.2 Scenario Assumptions'!$I$7,IF('1.1 Assumptions'!$J$13="Base Case Scenario",'2.2 Scenario Assumptions'!$I$8,'2.2 Scenario Assumptions'!$I$9))</f>
        <v>0.01</v>
      </c>
      <c r="V82" s="39">
        <f>IF('1.1 Assumptions'!$J$13="Optimistic Scenario",'2.2 Scenario Assumptions'!$I$7,IF('1.1 Assumptions'!$J$13="Base Case Scenario",'2.2 Scenario Assumptions'!$I$8,'2.2 Scenario Assumptions'!$I$9))</f>
        <v>0.01</v>
      </c>
      <c r="W82" s="39">
        <f>IF('1.1 Assumptions'!$J$13="Optimistic Scenario",'2.2 Scenario Assumptions'!$I$7,IF('1.1 Assumptions'!$J$13="Base Case Scenario",'2.2 Scenario Assumptions'!$I$8,'2.2 Scenario Assumptions'!$I$9))</f>
        <v>0.01</v>
      </c>
      <c r="X82" s="39">
        <f>IF('1.1 Assumptions'!$J$13="Optimistic Scenario",'2.2 Scenario Assumptions'!$I$7,IF('1.1 Assumptions'!$J$13="Base Case Scenario",'2.2 Scenario Assumptions'!$I$8,'2.2 Scenario Assumptions'!$I$9))</f>
        <v>0.01</v>
      </c>
      <c r="Y82" s="39">
        <f>IF('1.1 Assumptions'!$J$13="Optimistic Scenario",'2.2 Scenario Assumptions'!$I$7,IF('1.1 Assumptions'!$J$13="Base Case Scenario",'2.2 Scenario Assumptions'!$I$8,'2.2 Scenario Assumptions'!$I$9))</f>
        <v>0.01</v>
      </c>
      <c r="Z82" s="39">
        <f>IF('1.1 Assumptions'!$J$13="Optimistic Scenario",'2.2 Scenario Assumptions'!$I$7,IF('1.1 Assumptions'!$J$13="Base Case Scenario",'2.2 Scenario Assumptions'!$I$8,'2.2 Scenario Assumptions'!$I$9))</f>
        <v>0.01</v>
      </c>
      <c r="AA82" s="39">
        <f>IF('1.1 Assumptions'!$J$13="Optimistic Scenario",'2.2 Scenario Assumptions'!$I$7,IF('1.1 Assumptions'!$J$13="Base Case Scenario",'2.2 Scenario Assumptions'!$I$8,'2.2 Scenario Assumptions'!$I$9))</f>
        <v>0.01</v>
      </c>
      <c r="AB82" s="39">
        <f>IF('1.1 Assumptions'!$J$13="Optimistic Scenario",'2.2 Scenario Assumptions'!$I$7,IF('1.1 Assumptions'!$J$13="Base Case Scenario",'2.2 Scenario Assumptions'!$I$8,'2.2 Scenario Assumptions'!$I$9))</f>
        <v>0.01</v>
      </c>
      <c r="AC82" s="39">
        <f>IF('1.1 Assumptions'!$J$13="Optimistic Scenario",'2.2 Scenario Assumptions'!$I$7,IF('1.1 Assumptions'!$J$13="Base Case Scenario",'2.2 Scenario Assumptions'!$I$8,'2.2 Scenario Assumptions'!$I$9))</f>
        <v>0.01</v>
      </c>
      <c r="AD82" s="39">
        <f>IF('1.1 Assumptions'!$J$13="Optimistic Scenario",'2.2 Scenario Assumptions'!$I$7,IF('1.1 Assumptions'!$J$13="Base Case Scenario",'2.2 Scenario Assumptions'!$I$8,'2.2 Scenario Assumptions'!$I$9))</f>
        <v>0.01</v>
      </c>
      <c r="AE82" s="39">
        <f>IF('1.1 Assumptions'!$J$13="Optimistic Scenario",'2.2 Scenario Assumptions'!$I$7,IF('1.1 Assumptions'!$J$13="Base Case Scenario",'2.2 Scenario Assumptions'!$I$8,'2.2 Scenario Assumptions'!$I$9))</f>
        <v>0.01</v>
      </c>
      <c r="AF82" s="39">
        <f>IF('1.1 Assumptions'!$J$13="Optimistic Scenario",'2.2 Scenario Assumptions'!$I$7,IF('1.1 Assumptions'!$J$13="Base Case Scenario",'2.2 Scenario Assumptions'!$I$8,'2.2 Scenario Assumptions'!$I$9))</f>
        <v>0.01</v>
      </c>
      <c r="AG82" s="39">
        <f>IF('1.1 Assumptions'!$J$13="Optimistic Scenario",'2.2 Scenario Assumptions'!$I$7,IF('1.1 Assumptions'!$J$13="Base Case Scenario",'2.2 Scenario Assumptions'!$I$8,'2.2 Scenario Assumptions'!$I$9))</f>
        <v>0.01</v>
      </c>
      <c r="AH82" s="39">
        <f>IF('1.1 Assumptions'!$J$13="Optimistic Scenario",'2.2 Scenario Assumptions'!$I$7,IF('1.1 Assumptions'!$J$13="Base Case Scenario",'2.2 Scenario Assumptions'!$I$8,'2.2 Scenario Assumptions'!$I$9))</f>
        <v>0.01</v>
      </c>
      <c r="AI82" s="39">
        <f>IF('1.1 Assumptions'!$J$13="Optimistic Scenario",'2.2 Scenario Assumptions'!$I$7,IF('1.1 Assumptions'!$J$13="Base Case Scenario",'2.2 Scenario Assumptions'!$I$8,'2.2 Scenario Assumptions'!$I$9))</f>
        <v>0.01</v>
      </c>
      <c r="AJ82" s="39">
        <f>IF('1.1 Assumptions'!$J$13="Optimistic Scenario",'2.2 Scenario Assumptions'!$I$7,IF('1.1 Assumptions'!$J$13="Base Case Scenario",'2.2 Scenario Assumptions'!$I$8,'2.2 Scenario Assumptions'!$I$9))</f>
        <v>0.01</v>
      </c>
      <c r="AK82" s="39">
        <f>IF('1.1 Assumptions'!$J$13="Optimistic Scenario",'2.2 Scenario Assumptions'!$I$7,IF('1.1 Assumptions'!$J$13="Base Case Scenario",'2.2 Scenario Assumptions'!$I$8,'2.2 Scenario Assumptions'!$I$9))</f>
        <v>0.01</v>
      </c>
      <c r="AL82" s="39">
        <f>IF('1.1 Assumptions'!$J$13="Optimistic Scenario",'2.2 Scenario Assumptions'!$I$7,IF('1.1 Assumptions'!$J$13="Base Case Scenario",'2.2 Scenario Assumptions'!$I$8,'2.2 Scenario Assumptions'!$I$9))</f>
        <v>0.01</v>
      </c>
      <c r="AM82" s="39">
        <f>IF('1.1 Assumptions'!$J$13="Optimistic Scenario",'2.2 Scenario Assumptions'!$I$7,IF('1.1 Assumptions'!$J$13="Base Case Scenario",'2.2 Scenario Assumptions'!$I$8,'2.2 Scenario Assumptions'!$I$9))</f>
        <v>0.01</v>
      </c>
      <c r="AN82" s="39">
        <f>IF('1.1 Assumptions'!$J$13="Optimistic Scenario",'2.2 Scenario Assumptions'!$I$7,IF('1.1 Assumptions'!$J$13="Base Case Scenario",'2.2 Scenario Assumptions'!$I$8,'2.2 Scenario Assumptions'!$I$9))</f>
        <v>0.01</v>
      </c>
      <c r="AO82" s="39">
        <f>IF('1.1 Assumptions'!$J$13="Optimistic Scenario",'2.2 Scenario Assumptions'!$I$7,IF('1.1 Assumptions'!$J$13="Base Case Scenario",'2.2 Scenario Assumptions'!$I$8,'2.2 Scenario Assumptions'!$I$9))</f>
        <v>0.01</v>
      </c>
      <c r="AP82" s="39">
        <f>IF('1.1 Assumptions'!$J$13="Optimistic Scenario",'2.2 Scenario Assumptions'!$I$7,IF('1.1 Assumptions'!$J$13="Base Case Scenario",'2.2 Scenario Assumptions'!$I$8,'2.2 Scenario Assumptions'!$I$9))</f>
        <v>0.01</v>
      </c>
      <c r="AQ82" s="39">
        <f>IF('1.1 Assumptions'!$J$13="Optimistic Scenario",'2.2 Scenario Assumptions'!$I$7,IF('1.1 Assumptions'!$J$13="Base Case Scenario",'2.2 Scenario Assumptions'!$I$8,'2.2 Scenario Assumptions'!$I$9))</f>
        <v>0.01</v>
      </c>
      <c r="AR82" s="39">
        <f>IF('1.1 Assumptions'!$J$13="Optimistic Scenario",'2.2 Scenario Assumptions'!$I$7,IF('1.1 Assumptions'!$J$13="Base Case Scenario",'2.2 Scenario Assumptions'!$I$8,'2.2 Scenario Assumptions'!$I$9))</f>
        <v>0.01</v>
      </c>
      <c r="AS82" s="39">
        <f>IF('1.1 Assumptions'!$J$13="Optimistic Scenario",'2.2 Scenario Assumptions'!$I$7,IF('1.1 Assumptions'!$J$13="Base Case Scenario",'2.2 Scenario Assumptions'!$I$8,'2.2 Scenario Assumptions'!$I$9))</f>
        <v>0.01</v>
      </c>
      <c r="AT82" s="39">
        <f>IF('1.1 Assumptions'!$J$13="Optimistic Scenario",'2.2 Scenario Assumptions'!$I$7,IF('1.1 Assumptions'!$J$13="Base Case Scenario",'2.2 Scenario Assumptions'!$I$8,'2.2 Scenario Assumptions'!$I$9))</f>
        <v>0.01</v>
      </c>
      <c r="AU82" s="39">
        <f>IF('1.1 Assumptions'!$J$13="Optimistic Scenario",'2.2 Scenario Assumptions'!$I$7,IF('1.1 Assumptions'!$J$13="Base Case Scenario",'2.2 Scenario Assumptions'!$I$8,'2.2 Scenario Assumptions'!$I$9))</f>
        <v>0.01</v>
      </c>
      <c r="AV82" s="39">
        <f>IF('1.1 Assumptions'!$J$13="Optimistic Scenario",'2.2 Scenario Assumptions'!$I$7,IF('1.1 Assumptions'!$J$13="Base Case Scenario",'2.2 Scenario Assumptions'!$I$8,'2.2 Scenario Assumptions'!$I$9))</f>
        <v>0.01</v>
      </c>
      <c r="AW82" s="39">
        <f>IF('1.1 Assumptions'!$J$13="Optimistic Scenario",'2.2 Scenario Assumptions'!$I$7,IF('1.1 Assumptions'!$J$13="Base Case Scenario",'2.2 Scenario Assumptions'!$I$8,'2.2 Scenario Assumptions'!$I$9))</f>
        <v>0.01</v>
      </c>
      <c r="AX82" s="39">
        <f>IF('1.1 Assumptions'!$J$13="Optimistic Scenario",'2.2 Scenario Assumptions'!$I$7,IF('1.1 Assumptions'!$J$13="Base Case Scenario",'2.2 Scenario Assumptions'!$I$8,'2.2 Scenario Assumptions'!$I$9))</f>
        <v>0.01</v>
      </c>
      <c r="AY82" s="39">
        <f>IF('1.1 Assumptions'!$J$13="Optimistic Scenario",'2.2 Scenario Assumptions'!$I$7,IF('1.1 Assumptions'!$J$13="Base Case Scenario",'2.2 Scenario Assumptions'!$I$8,'2.2 Scenario Assumptions'!$I$9))</f>
        <v>0.01</v>
      </c>
      <c r="AZ82" s="39">
        <f>IF('1.1 Assumptions'!$J$13="Optimistic Scenario",'2.2 Scenario Assumptions'!$I$7,IF('1.1 Assumptions'!$J$13="Base Case Scenario",'2.2 Scenario Assumptions'!$I$8,'2.2 Scenario Assumptions'!$I$9))</f>
        <v>0.01</v>
      </c>
      <c r="BA82" s="39">
        <f>IF('1.1 Assumptions'!$J$13="Optimistic Scenario",'2.2 Scenario Assumptions'!$I$7,IF('1.1 Assumptions'!$J$13="Base Case Scenario",'2.2 Scenario Assumptions'!$I$8,'2.2 Scenario Assumptions'!$I$9))</f>
        <v>0.01</v>
      </c>
      <c r="BB82" s="39">
        <f>IF('1.1 Assumptions'!$J$13="Optimistic Scenario",'2.2 Scenario Assumptions'!$I$7,IF('1.1 Assumptions'!$J$13="Base Case Scenario",'2.2 Scenario Assumptions'!$I$8,'2.2 Scenario Assumptions'!$I$9))</f>
        <v>0.01</v>
      </c>
      <c r="BC82" s="39">
        <f>IF('1.1 Assumptions'!$J$13="Optimistic Scenario",'2.2 Scenario Assumptions'!$I$7,IF('1.1 Assumptions'!$J$13="Base Case Scenario",'2.2 Scenario Assumptions'!$I$8,'2.2 Scenario Assumptions'!$I$9))</f>
        <v>0.01</v>
      </c>
      <c r="BD82" s="39">
        <f>IF('1.1 Assumptions'!$J$13="Optimistic Scenario",'2.2 Scenario Assumptions'!$I$7,IF('1.1 Assumptions'!$J$13="Base Case Scenario",'2.2 Scenario Assumptions'!$I$8,'2.2 Scenario Assumptions'!$I$9))</f>
        <v>0.01</v>
      </c>
      <c r="BE82" s="39">
        <f>IF('1.1 Assumptions'!$J$13="Optimistic Scenario",'2.2 Scenario Assumptions'!$I$7,IF('1.1 Assumptions'!$J$13="Base Case Scenario",'2.2 Scenario Assumptions'!$I$8,'2.2 Scenario Assumptions'!$I$9))</f>
        <v>0.01</v>
      </c>
      <c r="BF82" s="39">
        <f>IF('1.1 Assumptions'!$J$13="Optimistic Scenario",'2.2 Scenario Assumptions'!$I$7,IF('1.1 Assumptions'!$J$13="Base Case Scenario",'2.2 Scenario Assumptions'!$I$8,'2.2 Scenario Assumptions'!$I$9))</f>
        <v>0.01</v>
      </c>
      <c r="BG82" s="39">
        <f>IF('1.1 Assumptions'!$J$13="Optimistic Scenario",'2.2 Scenario Assumptions'!$I$7,IF('1.1 Assumptions'!$J$13="Base Case Scenario",'2.2 Scenario Assumptions'!$I$8,'2.2 Scenario Assumptions'!$I$9))</f>
        <v>0.01</v>
      </c>
      <c r="BH82" s="39">
        <f>IF('1.1 Assumptions'!$J$13="Optimistic Scenario",'2.2 Scenario Assumptions'!$I$7,IF('1.1 Assumptions'!$J$13="Base Case Scenario",'2.2 Scenario Assumptions'!$I$8,'2.2 Scenario Assumptions'!$I$9))</f>
        <v>0.01</v>
      </c>
      <c r="BI82" s="39">
        <f>IF('1.1 Assumptions'!$J$13="Optimistic Scenario",'2.2 Scenario Assumptions'!$I$7,IF('1.1 Assumptions'!$J$13="Base Case Scenario",'2.2 Scenario Assumptions'!$I$8,'2.2 Scenario Assumptions'!$I$9))</f>
        <v>0.01</v>
      </c>
      <c r="BJ82" s="39">
        <f>IF('1.1 Assumptions'!$J$13="Optimistic Scenario",'2.2 Scenario Assumptions'!$I$7,IF('1.1 Assumptions'!$J$13="Base Case Scenario",'2.2 Scenario Assumptions'!$I$8,'2.2 Scenario Assumptions'!$I$9))</f>
        <v>0.01</v>
      </c>
      <c r="BK82" s="39">
        <f>IF('1.1 Assumptions'!$J$13="Optimistic Scenario",'2.2 Scenario Assumptions'!$I$7,IF('1.1 Assumptions'!$J$13="Base Case Scenario",'2.2 Scenario Assumptions'!$I$8,'2.2 Scenario Assumptions'!$I$9))</f>
        <v>0.01</v>
      </c>
      <c r="BL82" s="39">
        <f>IF('1.1 Assumptions'!$J$13="Optimistic Scenario",'2.2 Scenario Assumptions'!$I$7,IF('1.1 Assumptions'!$J$13="Base Case Scenario",'2.2 Scenario Assumptions'!$I$8,'2.2 Scenario Assumptions'!$I$9))</f>
        <v>0.01</v>
      </c>
      <c r="BM82" s="39">
        <f>IF('1.1 Assumptions'!$J$13="Optimistic Scenario",'2.2 Scenario Assumptions'!$I$7,IF('1.1 Assumptions'!$J$13="Base Case Scenario",'2.2 Scenario Assumptions'!$I$8,'2.2 Scenario Assumptions'!$I$9))</f>
        <v>0.01</v>
      </c>
      <c r="BN82" s="39">
        <f>IF('1.1 Assumptions'!$J$13="Optimistic Scenario",'2.2 Scenario Assumptions'!$I$7,IF('1.1 Assumptions'!$J$13="Base Case Scenario",'2.2 Scenario Assumptions'!$I$8,'2.2 Scenario Assumptions'!$I$9))</f>
        <v>0.01</v>
      </c>
      <c r="BO82" s="39">
        <f>IF('1.1 Assumptions'!$J$13="Optimistic Scenario",'2.2 Scenario Assumptions'!$I$7,IF('1.1 Assumptions'!$J$13="Base Case Scenario",'2.2 Scenario Assumptions'!$I$8,'2.2 Scenario Assumptions'!$I$9))</f>
        <v>0.01</v>
      </c>
      <c r="BP82" s="39">
        <f>IF('1.1 Assumptions'!$J$13="Optimistic Scenario",'2.2 Scenario Assumptions'!$I$7,IF('1.1 Assumptions'!$J$13="Base Case Scenario",'2.2 Scenario Assumptions'!$I$8,'2.2 Scenario Assumptions'!$I$9))</f>
        <v>0.01</v>
      </c>
      <c r="BQ82" s="39">
        <f>IF('1.1 Assumptions'!$J$13="Optimistic Scenario",'2.2 Scenario Assumptions'!$I$7,IF('1.1 Assumptions'!$J$13="Base Case Scenario",'2.2 Scenario Assumptions'!$I$8,'2.2 Scenario Assumptions'!$I$9))</f>
        <v>0.01</v>
      </c>
      <c r="BR82" s="39">
        <f>IF('1.1 Assumptions'!$J$13="Optimistic Scenario",'2.2 Scenario Assumptions'!$I$7,IF('1.1 Assumptions'!$J$13="Base Case Scenario",'2.2 Scenario Assumptions'!$I$8,'2.2 Scenario Assumptions'!$I$9))</f>
        <v>0.01</v>
      </c>
      <c r="BS82" s="39">
        <f>IF('1.1 Assumptions'!$J$13="Optimistic Scenario",'2.2 Scenario Assumptions'!$I$7,IF('1.1 Assumptions'!$J$13="Base Case Scenario",'2.2 Scenario Assumptions'!$I$8,'2.2 Scenario Assumptions'!$I$9))</f>
        <v>0.01</v>
      </c>
      <c r="BT82" s="39">
        <f>IF('1.1 Assumptions'!$J$13="Optimistic Scenario",'2.2 Scenario Assumptions'!$I$7,IF('1.1 Assumptions'!$J$13="Base Case Scenario",'2.2 Scenario Assumptions'!$I$8,'2.2 Scenario Assumptions'!$I$9))</f>
        <v>0.01</v>
      </c>
      <c r="BU82" s="39">
        <f>IF('1.1 Assumptions'!$J$13="Optimistic Scenario",'2.2 Scenario Assumptions'!$I$7,IF('1.1 Assumptions'!$J$13="Base Case Scenario",'2.2 Scenario Assumptions'!$I$8,'2.2 Scenario Assumptions'!$I$9))</f>
        <v>0.01</v>
      </c>
      <c r="BV82" s="39">
        <f>IF('1.1 Assumptions'!$J$13="Optimistic Scenario",'2.2 Scenario Assumptions'!$I$7,IF('1.1 Assumptions'!$J$13="Base Case Scenario",'2.2 Scenario Assumptions'!$I$8,'2.2 Scenario Assumptions'!$I$9))</f>
        <v>0.01</v>
      </c>
      <c r="BW82" s="39">
        <f>IF('1.1 Assumptions'!$J$13="Optimistic Scenario",'2.2 Scenario Assumptions'!$I$7,IF('1.1 Assumptions'!$J$13="Base Case Scenario",'2.2 Scenario Assumptions'!$I$8,'2.2 Scenario Assumptions'!$I$9))</f>
        <v>0.01</v>
      </c>
      <c r="BX82" s="39">
        <f>IF('1.1 Assumptions'!$J$13="Optimistic Scenario",'2.2 Scenario Assumptions'!$I$7,IF('1.1 Assumptions'!$J$13="Base Case Scenario",'2.2 Scenario Assumptions'!$I$8,'2.2 Scenario Assumptions'!$I$9))</f>
        <v>0.01</v>
      </c>
      <c r="BY82" s="39">
        <f>IF('1.1 Assumptions'!$J$13="Optimistic Scenario",'2.2 Scenario Assumptions'!$I$7,IF('1.1 Assumptions'!$J$13="Base Case Scenario",'2.2 Scenario Assumptions'!$I$8,'2.2 Scenario Assumptions'!$I$9))</f>
        <v>0.01</v>
      </c>
      <c r="BZ82" s="39">
        <f>IF('1.1 Assumptions'!$J$13="Optimistic Scenario",'2.2 Scenario Assumptions'!$I$7,IF('1.1 Assumptions'!$J$13="Base Case Scenario",'2.2 Scenario Assumptions'!$I$8,'2.2 Scenario Assumptions'!$I$9))</f>
        <v>0.01</v>
      </c>
      <c r="CA82" s="39">
        <f>IF('1.1 Assumptions'!$J$13="Optimistic Scenario",'2.2 Scenario Assumptions'!$I$7,IF('1.1 Assumptions'!$J$13="Base Case Scenario",'2.2 Scenario Assumptions'!$I$8,'2.2 Scenario Assumptions'!$I$9))</f>
        <v>0.01</v>
      </c>
      <c r="CB82" s="39">
        <f>IF('1.1 Assumptions'!$J$13="Optimistic Scenario",'2.2 Scenario Assumptions'!$I$7,IF('1.1 Assumptions'!$J$13="Base Case Scenario",'2.2 Scenario Assumptions'!$I$8,'2.2 Scenario Assumptions'!$I$9))</f>
        <v>0.01</v>
      </c>
      <c r="CC82" s="39">
        <f>IF('1.1 Assumptions'!$J$13="Optimistic Scenario",'2.2 Scenario Assumptions'!$I$7,IF('1.1 Assumptions'!$J$13="Base Case Scenario",'2.2 Scenario Assumptions'!$I$8,'2.2 Scenario Assumptions'!$I$9))</f>
        <v>0.01</v>
      </c>
      <c r="CD82" s="39">
        <f>IF('1.1 Assumptions'!$J$13="Optimistic Scenario",'2.2 Scenario Assumptions'!$I$7,IF('1.1 Assumptions'!$J$13="Base Case Scenario",'2.2 Scenario Assumptions'!$I$8,'2.2 Scenario Assumptions'!$I$9))</f>
        <v>0.01</v>
      </c>
      <c r="CE82" s="39">
        <f>IF('1.1 Assumptions'!$J$13="Optimistic Scenario",'2.2 Scenario Assumptions'!$I$7,IF('1.1 Assumptions'!$J$13="Base Case Scenario",'2.2 Scenario Assumptions'!$I$8,'2.2 Scenario Assumptions'!$I$9))</f>
        <v>0.01</v>
      </c>
      <c r="CF82" s="39">
        <f>IF('1.1 Assumptions'!$J$13="Optimistic Scenario",'2.2 Scenario Assumptions'!$I$7,IF('1.1 Assumptions'!$J$13="Base Case Scenario",'2.2 Scenario Assumptions'!$I$8,'2.2 Scenario Assumptions'!$I$9))</f>
        <v>0.01</v>
      </c>
      <c r="CG82" s="39">
        <f>IF('1.1 Assumptions'!$J$13="Optimistic Scenario",'2.2 Scenario Assumptions'!$I$7,IF('1.1 Assumptions'!$J$13="Base Case Scenario",'2.2 Scenario Assumptions'!$I$8,'2.2 Scenario Assumptions'!$I$9))</f>
        <v>0.01</v>
      </c>
      <c r="CH82" s="39">
        <f>IF('1.1 Assumptions'!$J$13="Optimistic Scenario",'2.2 Scenario Assumptions'!$I$7,IF('1.1 Assumptions'!$J$13="Base Case Scenario",'2.2 Scenario Assumptions'!$I$8,'2.2 Scenario Assumptions'!$I$9))</f>
        <v>0.01</v>
      </c>
      <c r="CI82" s="39">
        <f>IF('1.1 Assumptions'!$J$13="Optimistic Scenario",'2.2 Scenario Assumptions'!$I$7,IF('1.1 Assumptions'!$J$13="Base Case Scenario",'2.2 Scenario Assumptions'!$I$8,'2.2 Scenario Assumptions'!$I$9))</f>
        <v>0.01</v>
      </c>
      <c r="CJ82" s="39">
        <f>IF('1.1 Assumptions'!$J$13="Optimistic Scenario",'2.2 Scenario Assumptions'!$I$7,IF('1.1 Assumptions'!$J$13="Base Case Scenario",'2.2 Scenario Assumptions'!$I$8,'2.2 Scenario Assumptions'!$I$9))</f>
        <v>0.01</v>
      </c>
      <c r="CK82" s="39">
        <f>IF('1.1 Assumptions'!$J$13="Optimistic Scenario",'2.2 Scenario Assumptions'!$I$7,IF('1.1 Assumptions'!$J$13="Base Case Scenario",'2.2 Scenario Assumptions'!$I$8,'2.2 Scenario Assumptions'!$I$9))</f>
        <v>0.01</v>
      </c>
      <c r="CL82" s="39">
        <f>IF('1.1 Assumptions'!$J$13="Optimistic Scenario",'2.2 Scenario Assumptions'!$I$7,IF('1.1 Assumptions'!$J$13="Base Case Scenario",'2.2 Scenario Assumptions'!$I$8,'2.2 Scenario Assumptions'!$I$9))</f>
        <v>0.01</v>
      </c>
      <c r="CM82" s="39">
        <f>IF('1.1 Assumptions'!$J$13="Optimistic Scenario",'2.2 Scenario Assumptions'!$I$7,IF('1.1 Assumptions'!$J$13="Base Case Scenario",'2.2 Scenario Assumptions'!$I$8,'2.2 Scenario Assumptions'!$I$9))</f>
        <v>0.01</v>
      </c>
      <c r="CN82" s="39">
        <f>IF('1.1 Assumptions'!$J$13="Optimistic Scenario",'2.2 Scenario Assumptions'!$I$7,IF('1.1 Assumptions'!$J$13="Base Case Scenario",'2.2 Scenario Assumptions'!$I$8,'2.2 Scenario Assumptions'!$I$9))</f>
        <v>0.01</v>
      </c>
      <c r="CO82" s="39">
        <f>IF('1.1 Assumptions'!$J$13="Optimistic Scenario",'2.2 Scenario Assumptions'!$I$7,IF('1.1 Assumptions'!$J$13="Base Case Scenario",'2.2 Scenario Assumptions'!$I$8,'2.2 Scenario Assumptions'!$I$9))</f>
        <v>0.01</v>
      </c>
      <c r="CP82" s="39">
        <f>IF('1.1 Assumptions'!$J$13="Optimistic Scenario",'2.2 Scenario Assumptions'!$I$7,IF('1.1 Assumptions'!$J$13="Base Case Scenario",'2.2 Scenario Assumptions'!$I$8,'2.2 Scenario Assumptions'!$I$9))</f>
        <v>0.01</v>
      </c>
      <c r="CQ82" s="39">
        <f>IF('1.1 Assumptions'!$J$13="Optimistic Scenario",'2.2 Scenario Assumptions'!$I$7,IF('1.1 Assumptions'!$J$13="Base Case Scenario",'2.2 Scenario Assumptions'!$I$8,'2.2 Scenario Assumptions'!$I$9))</f>
        <v>0.01</v>
      </c>
      <c r="CR82" s="39">
        <f>IF('1.1 Assumptions'!$J$13="Optimistic Scenario",'2.2 Scenario Assumptions'!$I$7,IF('1.1 Assumptions'!$J$13="Base Case Scenario",'2.2 Scenario Assumptions'!$I$8,'2.2 Scenario Assumptions'!$I$9))</f>
        <v>0.01</v>
      </c>
      <c r="CS82" s="39">
        <f>IF('1.1 Assumptions'!$J$13="Optimistic Scenario",'2.2 Scenario Assumptions'!$I$7,IF('1.1 Assumptions'!$J$13="Base Case Scenario",'2.2 Scenario Assumptions'!$I$8,'2.2 Scenario Assumptions'!$I$9))</f>
        <v>0.01</v>
      </c>
      <c r="CT82" s="39">
        <f>IF('1.1 Assumptions'!$J$13="Optimistic Scenario",'2.2 Scenario Assumptions'!$I$7,IF('1.1 Assumptions'!$J$13="Base Case Scenario",'2.2 Scenario Assumptions'!$I$8,'2.2 Scenario Assumptions'!$I$9))</f>
        <v>0.01</v>
      </c>
      <c r="CU82" s="39">
        <f>IF('1.1 Assumptions'!$J$13="Optimistic Scenario",'2.2 Scenario Assumptions'!$I$7,IF('1.1 Assumptions'!$J$13="Base Case Scenario",'2.2 Scenario Assumptions'!$I$8,'2.2 Scenario Assumptions'!$I$9))</f>
        <v>0.01</v>
      </c>
      <c r="CV82" s="39">
        <f>IF('1.1 Assumptions'!$J$13="Optimistic Scenario",'2.2 Scenario Assumptions'!$I$7,IF('1.1 Assumptions'!$J$13="Base Case Scenario",'2.2 Scenario Assumptions'!$I$8,'2.2 Scenario Assumptions'!$I$9))</f>
        <v>0.01</v>
      </c>
      <c r="CW82" s="39">
        <f>IF('1.1 Assumptions'!$J$13="Optimistic Scenario",'2.2 Scenario Assumptions'!$I$7,IF('1.1 Assumptions'!$J$13="Base Case Scenario",'2.2 Scenario Assumptions'!$I$8,'2.2 Scenario Assumptions'!$I$9))</f>
        <v>0.01</v>
      </c>
      <c r="CX82" s="39">
        <f>IF('1.1 Assumptions'!$J$13="Optimistic Scenario",'2.2 Scenario Assumptions'!$I$7,IF('1.1 Assumptions'!$J$13="Base Case Scenario",'2.2 Scenario Assumptions'!$I$8,'2.2 Scenario Assumptions'!$I$9))</f>
        <v>0.01</v>
      </c>
      <c r="CY82" s="39">
        <f>IF('1.1 Assumptions'!$J$13="Optimistic Scenario",'2.2 Scenario Assumptions'!$I$7,IF('1.1 Assumptions'!$J$13="Base Case Scenario",'2.2 Scenario Assumptions'!$I$8,'2.2 Scenario Assumptions'!$I$9))</f>
        <v>0.01</v>
      </c>
      <c r="CZ82" s="39">
        <f>IF('1.1 Assumptions'!$J$13="Optimistic Scenario",'2.2 Scenario Assumptions'!$I$7,IF('1.1 Assumptions'!$J$13="Base Case Scenario",'2.2 Scenario Assumptions'!$I$8,'2.2 Scenario Assumptions'!$I$9))</f>
        <v>0.01</v>
      </c>
      <c r="DA82" s="39">
        <f>IF('1.1 Assumptions'!$J$13="Optimistic Scenario",'2.2 Scenario Assumptions'!$I$7,IF('1.1 Assumptions'!$J$13="Base Case Scenario",'2.2 Scenario Assumptions'!$I$8,'2.2 Scenario Assumptions'!$I$9))</f>
        <v>0.01</v>
      </c>
      <c r="DB82" s="39">
        <f>IF('1.1 Assumptions'!$J$13="Optimistic Scenario",'2.2 Scenario Assumptions'!$I$7,IF('1.1 Assumptions'!$J$13="Base Case Scenario",'2.2 Scenario Assumptions'!$I$8,'2.2 Scenario Assumptions'!$I$9))</f>
        <v>0.01</v>
      </c>
      <c r="DC82" s="39">
        <f>IF('1.1 Assumptions'!$J$13="Optimistic Scenario",'2.2 Scenario Assumptions'!$I$7,IF('1.1 Assumptions'!$J$13="Base Case Scenario",'2.2 Scenario Assumptions'!$I$8,'2.2 Scenario Assumptions'!$I$9))</f>
        <v>0.01</v>
      </c>
      <c r="DD82" s="39">
        <f>IF('1.1 Assumptions'!$J$13="Optimistic Scenario",'2.2 Scenario Assumptions'!$I$7,IF('1.1 Assumptions'!$J$13="Base Case Scenario",'2.2 Scenario Assumptions'!$I$8,'2.2 Scenario Assumptions'!$I$9))</f>
        <v>0.01</v>
      </c>
      <c r="DE82" s="39">
        <f>IF('1.1 Assumptions'!$J$13="Optimistic Scenario",'2.2 Scenario Assumptions'!$I$7,IF('1.1 Assumptions'!$J$13="Base Case Scenario",'2.2 Scenario Assumptions'!$I$8,'2.2 Scenario Assumptions'!$I$9))</f>
        <v>0.01</v>
      </c>
      <c r="DF82" s="39">
        <f>IF('1.1 Assumptions'!$J$13="Optimistic Scenario",'2.2 Scenario Assumptions'!$I$7,IF('1.1 Assumptions'!$J$13="Base Case Scenario",'2.2 Scenario Assumptions'!$I$8,'2.2 Scenario Assumptions'!$I$9))</f>
        <v>0.01</v>
      </c>
      <c r="DG82" s="39">
        <f>IF('1.1 Assumptions'!$J$13="Optimistic Scenario",'2.2 Scenario Assumptions'!$I$7,IF('1.1 Assumptions'!$J$13="Base Case Scenario",'2.2 Scenario Assumptions'!$I$8,'2.2 Scenario Assumptions'!$I$9))</f>
        <v>0.01</v>
      </c>
      <c r="DH82" s="39">
        <f>IF('1.1 Assumptions'!$J$13="Optimistic Scenario",'2.2 Scenario Assumptions'!$I$7,IF('1.1 Assumptions'!$J$13="Base Case Scenario",'2.2 Scenario Assumptions'!$I$8,'2.2 Scenario Assumptions'!$I$9))</f>
        <v>0.01</v>
      </c>
      <c r="DI82" s="39">
        <f>IF('1.1 Assumptions'!$J$13="Optimistic Scenario",'2.2 Scenario Assumptions'!$I$7,IF('1.1 Assumptions'!$J$13="Base Case Scenario",'2.2 Scenario Assumptions'!$I$8,'2.2 Scenario Assumptions'!$I$9))</f>
        <v>0.01</v>
      </c>
      <c r="DJ82" s="39">
        <f>IF('1.1 Assumptions'!$J$13="Optimistic Scenario",'2.2 Scenario Assumptions'!$I$7,IF('1.1 Assumptions'!$J$13="Base Case Scenario",'2.2 Scenario Assumptions'!$I$8,'2.2 Scenario Assumptions'!$I$9))</f>
        <v>0.01</v>
      </c>
      <c r="DK82" s="39">
        <f>IF('1.1 Assumptions'!$J$13="Optimistic Scenario",'2.2 Scenario Assumptions'!$I$7,IF('1.1 Assumptions'!$J$13="Base Case Scenario",'2.2 Scenario Assumptions'!$I$8,'2.2 Scenario Assumptions'!$I$9))</f>
        <v>0.01</v>
      </c>
      <c r="DL82" s="39">
        <f>IF('1.1 Assumptions'!$J$13="Optimistic Scenario",'2.2 Scenario Assumptions'!$I$7,IF('1.1 Assumptions'!$J$13="Base Case Scenario",'2.2 Scenario Assumptions'!$I$8,'2.2 Scenario Assumptions'!$I$9))</f>
        <v>0.01</v>
      </c>
      <c r="DM82" s="39">
        <f>IF('1.1 Assumptions'!$J$13="Optimistic Scenario",'2.2 Scenario Assumptions'!$I$7,IF('1.1 Assumptions'!$J$13="Base Case Scenario",'2.2 Scenario Assumptions'!$I$8,'2.2 Scenario Assumptions'!$I$9))</f>
        <v>0.01</v>
      </c>
      <c r="DN82" s="39">
        <f>IF('1.1 Assumptions'!$J$13="Optimistic Scenario",'2.2 Scenario Assumptions'!$I$7,IF('1.1 Assumptions'!$J$13="Base Case Scenario",'2.2 Scenario Assumptions'!$I$8,'2.2 Scenario Assumptions'!$I$9))</f>
        <v>0.01</v>
      </c>
      <c r="DO82" s="39">
        <f>IF('1.1 Assumptions'!$J$13="Optimistic Scenario",'2.2 Scenario Assumptions'!$I$7,IF('1.1 Assumptions'!$J$13="Base Case Scenario",'2.2 Scenario Assumptions'!$I$8,'2.2 Scenario Assumptions'!$I$9))</f>
        <v>0.01</v>
      </c>
      <c r="DP82" s="39">
        <f>IF('1.1 Assumptions'!$J$13="Optimistic Scenario",'2.2 Scenario Assumptions'!$I$7,IF('1.1 Assumptions'!$J$13="Base Case Scenario",'2.2 Scenario Assumptions'!$I$8,'2.2 Scenario Assumptions'!$I$9))</f>
        <v>0.01</v>
      </c>
      <c r="DQ82" s="39">
        <f>IF('1.1 Assumptions'!$J$13="Optimistic Scenario",'2.2 Scenario Assumptions'!$I$7,IF('1.1 Assumptions'!$J$13="Base Case Scenario",'2.2 Scenario Assumptions'!$I$8,'2.2 Scenario Assumptions'!$I$9))</f>
        <v>0.01</v>
      </c>
      <c r="DR82" s="39">
        <f>IF('1.1 Assumptions'!$J$13="Optimistic Scenario",'2.2 Scenario Assumptions'!$I$7,IF('1.1 Assumptions'!$J$13="Base Case Scenario",'2.2 Scenario Assumptions'!$I$8,'2.2 Scenario Assumptions'!$I$9))</f>
        <v>0.01</v>
      </c>
      <c r="DS82" s="39">
        <f>IF('1.1 Assumptions'!$J$13="Optimistic Scenario",'2.2 Scenario Assumptions'!$I$7,IF('1.1 Assumptions'!$J$13="Base Case Scenario",'2.2 Scenario Assumptions'!$I$8,'2.2 Scenario Assumptions'!$I$9))</f>
        <v>0.01</v>
      </c>
      <c r="DT82" s="39">
        <f>IF('1.1 Assumptions'!$J$13="Optimistic Scenario",'2.2 Scenario Assumptions'!$I$7,IF('1.1 Assumptions'!$J$13="Base Case Scenario",'2.2 Scenario Assumptions'!$I$8,'2.2 Scenario Assumptions'!$I$9))</f>
        <v>0.01</v>
      </c>
      <c r="DU82" s="39">
        <f>IF('1.1 Assumptions'!$J$13="Optimistic Scenario",'2.2 Scenario Assumptions'!$I$7,IF('1.1 Assumptions'!$J$13="Base Case Scenario",'2.2 Scenario Assumptions'!$I$8,'2.2 Scenario Assumptions'!$I$9))</f>
        <v>0.01</v>
      </c>
      <c r="DV82" s="39">
        <f>IF('1.1 Assumptions'!$J$13="Optimistic Scenario",'2.2 Scenario Assumptions'!$I$7,IF('1.1 Assumptions'!$J$13="Base Case Scenario",'2.2 Scenario Assumptions'!$I$8,'2.2 Scenario Assumptions'!$I$9))</f>
        <v>0.01</v>
      </c>
      <c r="DW82" s="39">
        <f>IF('1.1 Assumptions'!$J$13="Optimistic Scenario",'2.2 Scenario Assumptions'!$I$7,IF('1.1 Assumptions'!$J$13="Base Case Scenario",'2.2 Scenario Assumptions'!$I$8,'2.2 Scenario Assumptions'!$I$9))</f>
        <v>0.01</v>
      </c>
      <c r="DX82" s="39">
        <f>IF('1.1 Assumptions'!$J$13="Optimistic Scenario",'2.2 Scenario Assumptions'!$I$7,IF('1.1 Assumptions'!$J$13="Base Case Scenario",'2.2 Scenario Assumptions'!$I$8,'2.2 Scenario Assumptions'!$I$9))</f>
        <v>0.01</v>
      </c>
      <c r="DY82" s="39">
        <f>IF('1.1 Assumptions'!$J$13="Optimistic Scenario",'2.2 Scenario Assumptions'!$I$7,IF('1.1 Assumptions'!$J$13="Base Case Scenario",'2.2 Scenario Assumptions'!$I$8,'2.2 Scenario Assumptions'!$I$9))</f>
        <v>0.01</v>
      </c>
    </row>
    <row r="83" spans="1:129" s="24" customFormat="1" x14ac:dyDescent="0.35">
      <c r="A83" s="48"/>
      <c r="B83" s="113"/>
      <c r="C83" s="44"/>
      <c r="D83" s="44"/>
      <c r="E83" s="112"/>
      <c r="F83" s="44"/>
      <c r="G83"/>
      <c r="H83" s="530"/>
      <c r="I83"/>
      <c r="J83" s="41"/>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row>
    <row r="84" spans="1:129" s="24" customFormat="1" x14ac:dyDescent="0.35">
      <c r="A84" s="48"/>
      <c r="B84" s="48" t="s">
        <v>452</v>
      </c>
      <c r="D84" s="48"/>
      <c r="E84" s="48"/>
      <c r="F84" s="48"/>
      <c r="H84" s="540" t="s">
        <v>855</v>
      </c>
      <c r="J84" s="122">
        <f>IFERROR(J79*J81,0)</f>
        <v>0</v>
      </c>
      <c r="K84" s="122">
        <f t="shared" ref="K84:AO84" si="52">IFERROR(K79*K81,0)</f>
        <v>0</v>
      </c>
      <c r="L84" s="122">
        <f t="shared" si="52"/>
        <v>0</v>
      </c>
      <c r="M84" s="122">
        <f t="shared" si="52"/>
        <v>0</v>
      </c>
      <c r="N84" s="122">
        <f t="shared" si="52"/>
        <v>0</v>
      </c>
      <c r="O84" s="122">
        <f t="shared" si="52"/>
        <v>0</v>
      </c>
      <c r="P84" s="122">
        <f t="shared" si="52"/>
        <v>0</v>
      </c>
      <c r="Q84" s="122">
        <f t="shared" si="52"/>
        <v>0</v>
      </c>
      <c r="R84" s="122">
        <f t="shared" si="52"/>
        <v>0</v>
      </c>
      <c r="S84" s="122">
        <f t="shared" si="52"/>
        <v>0</v>
      </c>
      <c r="T84" s="122">
        <f t="shared" si="52"/>
        <v>0</v>
      </c>
      <c r="U84" s="122">
        <f t="shared" si="52"/>
        <v>0</v>
      </c>
      <c r="V84" s="122">
        <f t="shared" si="52"/>
        <v>0</v>
      </c>
      <c r="W84" s="122">
        <f t="shared" si="52"/>
        <v>0</v>
      </c>
      <c r="X84" s="122">
        <f t="shared" si="52"/>
        <v>0</v>
      </c>
      <c r="Y84" s="122">
        <f t="shared" si="52"/>
        <v>0</v>
      </c>
      <c r="Z84" s="122">
        <f t="shared" si="52"/>
        <v>0</v>
      </c>
      <c r="AA84" s="122">
        <f t="shared" si="52"/>
        <v>0</v>
      </c>
      <c r="AB84" s="122">
        <f t="shared" si="52"/>
        <v>0</v>
      </c>
      <c r="AC84" s="122">
        <f t="shared" si="52"/>
        <v>0</v>
      </c>
      <c r="AD84" s="122">
        <f t="shared" si="52"/>
        <v>0</v>
      </c>
      <c r="AE84" s="122">
        <f t="shared" si="52"/>
        <v>0</v>
      </c>
      <c r="AF84" s="122">
        <f t="shared" si="52"/>
        <v>0</v>
      </c>
      <c r="AG84" s="122">
        <f t="shared" si="52"/>
        <v>0</v>
      </c>
      <c r="AH84" s="122">
        <f t="shared" si="52"/>
        <v>0</v>
      </c>
      <c r="AI84" s="122">
        <f t="shared" si="52"/>
        <v>0</v>
      </c>
      <c r="AJ84" s="122">
        <f t="shared" si="52"/>
        <v>0</v>
      </c>
      <c r="AK84" s="122">
        <f t="shared" si="52"/>
        <v>0</v>
      </c>
      <c r="AL84" s="122">
        <f t="shared" si="52"/>
        <v>0</v>
      </c>
      <c r="AM84" s="122">
        <f t="shared" si="52"/>
        <v>0</v>
      </c>
      <c r="AN84" s="122">
        <f t="shared" si="52"/>
        <v>0</v>
      </c>
      <c r="AO84" s="122">
        <f t="shared" si="52"/>
        <v>0</v>
      </c>
      <c r="AP84" s="122">
        <f t="shared" ref="AP84:BU84" si="53">IFERROR(AP79*AP81,0)</f>
        <v>0</v>
      </c>
      <c r="AQ84" s="122">
        <f t="shared" si="53"/>
        <v>0</v>
      </c>
      <c r="AR84" s="122">
        <f t="shared" si="53"/>
        <v>0</v>
      </c>
      <c r="AS84" s="122">
        <f t="shared" si="53"/>
        <v>0</v>
      </c>
      <c r="AT84" s="122">
        <f t="shared" si="53"/>
        <v>0</v>
      </c>
      <c r="AU84" s="122">
        <f t="shared" si="53"/>
        <v>0</v>
      </c>
      <c r="AV84" s="122">
        <f t="shared" si="53"/>
        <v>0</v>
      </c>
      <c r="AW84" s="122">
        <f t="shared" si="53"/>
        <v>0</v>
      </c>
      <c r="AX84" s="122">
        <f t="shared" si="53"/>
        <v>0</v>
      </c>
      <c r="AY84" s="122">
        <f t="shared" si="53"/>
        <v>0</v>
      </c>
      <c r="AZ84" s="122">
        <f t="shared" si="53"/>
        <v>0</v>
      </c>
      <c r="BA84" s="122">
        <f t="shared" si="53"/>
        <v>0</v>
      </c>
      <c r="BB84" s="122">
        <f t="shared" si="53"/>
        <v>0</v>
      </c>
      <c r="BC84" s="122">
        <f t="shared" si="53"/>
        <v>0</v>
      </c>
      <c r="BD84" s="122">
        <f t="shared" si="53"/>
        <v>0</v>
      </c>
      <c r="BE84" s="122">
        <f t="shared" si="53"/>
        <v>0</v>
      </c>
      <c r="BF84" s="122">
        <f t="shared" si="53"/>
        <v>0</v>
      </c>
      <c r="BG84" s="122">
        <f t="shared" si="53"/>
        <v>0</v>
      </c>
      <c r="BH84" s="122">
        <f t="shared" si="53"/>
        <v>0</v>
      </c>
      <c r="BI84" s="122">
        <f t="shared" si="53"/>
        <v>0</v>
      </c>
      <c r="BJ84" s="122">
        <f t="shared" si="53"/>
        <v>0</v>
      </c>
      <c r="BK84" s="122">
        <f t="shared" si="53"/>
        <v>0</v>
      </c>
      <c r="BL84" s="122">
        <f t="shared" si="53"/>
        <v>0</v>
      </c>
      <c r="BM84" s="122">
        <f t="shared" si="53"/>
        <v>0</v>
      </c>
      <c r="BN84" s="122">
        <f t="shared" si="53"/>
        <v>0</v>
      </c>
      <c r="BO84" s="122">
        <f t="shared" si="53"/>
        <v>0</v>
      </c>
      <c r="BP84" s="122">
        <f t="shared" si="53"/>
        <v>0</v>
      </c>
      <c r="BQ84" s="122">
        <f t="shared" si="53"/>
        <v>0</v>
      </c>
      <c r="BR84" s="122">
        <f t="shared" si="53"/>
        <v>0</v>
      </c>
      <c r="BS84" s="122">
        <f t="shared" si="53"/>
        <v>0</v>
      </c>
      <c r="BT84" s="122">
        <f t="shared" si="53"/>
        <v>0</v>
      </c>
      <c r="BU84" s="122">
        <f t="shared" si="53"/>
        <v>0</v>
      </c>
      <c r="BV84" s="122">
        <f t="shared" ref="BV84:DA84" si="54">IFERROR(BV79*BV81,0)</f>
        <v>0</v>
      </c>
      <c r="BW84" s="122">
        <f t="shared" si="54"/>
        <v>0</v>
      </c>
      <c r="BX84" s="122">
        <f t="shared" si="54"/>
        <v>0</v>
      </c>
      <c r="BY84" s="122">
        <f t="shared" si="54"/>
        <v>0</v>
      </c>
      <c r="BZ84" s="122">
        <f t="shared" si="54"/>
        <v>0</v>
      </c>
      <c r="CA84" s="122">
        <f t="shared" si="54"/>
        <v>0</v>
      </c>
      <c r="CB84" s="122">
        <f t="shared" si="54"/>
        <v>0</v>
      </c>
      <c r="CC84" s="122">
        <f t="shared" si="54"/>
        <v>0</v>
      </c>
      <c r="CD84" s="122">
        <f t="shared" si="54"/>
        <v>0</v>
      </c>
      <c r="CE84" s="122">
        <f t="shared" si="54"/>
        <v>0</v>
      </c>
      <c r="CF84" s="122">
        <f t="shared" si="54"/>
        <v>0</v>
      </c>
      <c r="CG84" s="122">
        <f t="shared" si="54"/>
        <v>0</v>
      </c>
      <c r="CH84" s="122">
        <f t="shared" si="54"/>
        <v>0</v>
      </c>
      <c r="CI84" s="122">
        <f t="shared" si="54"/>
        <v>0</v>
      </c>
      <c r="CJ84" s="122">
        <f t="shared" si="54"/>
        <v>0</v>
      </c>
      <c r="CK84" s="122">
        <f t="shared" si="54"/>
        <v>0</v>
      </c>
      <c r="CL84" s="122">
        <f t="shared" si="54"/>
        <v>0</v>
      </c>
      <c r="CM84" s="122">
        <f t="shared" si="54"/>
        <v>0</v>
      </c>
      <c r="CN84" s="122">
        <f t="shared" si="54"/>
        <v>0</v>
      </c>
      <c r="CO84" s="122">
        <f t="shared" si="54"/>
        <v>0</v>
      </c>
      <c r="CP84" s="122">
        <f t="shared" si="54"/>
        <v>0</v>
      </c>
      <c r="CQ84" s="122">
        <f t="shared" si="54"/>
        <v>0</v>
      </c>
      <c r="CR84" s="122">
        <f t="shared" si="54"/>
        <v>0</v>
      </c>
      <c r="CS84" s="122">
        <f t="shared" si="54"/>
        <v>0</v>
      </c>
      <c r="CT84" s="122">
        <f t="shared" si="54"/>
        <v>0</v>
      </c>
      <c r="CU84" s="122">
        <f t="shared" si="54"/>
        <v>0</v>
      </c>
      <c r="CV84" s="122">
        <f t="shared" si="54"/>
        <v>0</v>
      </c>
      <c r="CW84" s="122">
        <f t="shared" si="54"/>
        <v>0</v>
      </c>
      <c r="CX84" s="122">
        <f t="shared" si="54"/>
        <v>0</v>
      </c>
      <c r="CY84" s="122">
        <f t="shared" si="54"/>
        <v>0</v>
      </c>
      <c r="CZ84" s="122">
        <f t="shared" si="54"/>
        <v>0</v>
      </c>
      <c r="DA84" s="122">
        <f t="shared" si="54"/>
        <v>0</v>
      </c>
      <c r="DB84" s="122">
        <f t="shared" ref="DB84:DY84" si="55">IFERROR(DB79*DB81,0)</f>
        <v>0</v>
      </c>
      <c r="DC84" s="122">
        <f t="shared" si="55"/>
        <v>0</v>
      </c>
      <c r="DD84" s="122">
        <f t="shared" si="55"/>
        <v>0</v>
      </c>
      <c r="DE84" s="122">
        <f t="shared" si="55"/>
        <v>0</v>
      </c>
      <c r="DF84" s="122">
        <f t="shared" si="55"/>
        <v>0</v>
      </c>
      <c r="DG84" s="122">
        <f t="shared" si="55"/>
        <v>0</v>
      </c>
      <c r="DH84" s="122">
        <f t="shared" si="55"/>
        <v>0</v>
      </c>
      <c r="DI84" s="122">
        <f t="shared" si="55"/>
        <v>0</v>
      </c>
      <c r="DJ84" s="122">
        <f t="shared" si="55"/>
        <v>0</v>
      </c>
      <c r="DK84" s="122">
        <f t="shared" si="55"/>
        <v>0</v>
      </c>
      <c r="DL84" s="122">
        <f t="shared" si="55"/>
        <v>0</v>
      </c>
      <c r="DM84" s="122">
        <f t="shared" si="55"/>
        <v>0</v>
      </c>
      <c r="DN84" s="122">
        <f t="shared" si="55"/>
        <v>0</v>
      </c>
      <c r="DO84" s="122">
        <f t="shared" si="55"/>
        <v>0</v>
      </c>
      <c r="DP84" s="122">
        <f t="shared" si="55"/>
        <v>0</v>
      </c>
      <c r="DQ84" s="122">
        <f t="shared" si="55"/>
        <v>0</v>
      </c>
      <c r="DR84" s="122">
        <f t="shared" si="55"/>
        <v>0</v>
      </c>
      <c r="DS84" s="122">
        <f t="shared" si="55"/>
        <v>0</v>
      </c>
      <c r="DT84" s="122">
        <f t="shared" si="55"/>
        <v>0</v>
      </c>
      <c r="DU84" s="122">
        <f t="shared" si="55"/>
        <v>0</v>
      </c>
      <c r="DV84" s="122">
        <f t="shared" si="55"/>
        <v>0</v>
      </c>
      <c r="DW84" s="122">
        <f t="shared" si="55"/>
        <v>0</v>
      </c>
      <c r="DX84" s="122">
        <f t="shared" si="55"/>
        <v>0</v>
      </c>
      <c r="DY84" s="122">
        <f t="shared" si="55"/>
        <v>0</v>
      </c>
    </row>
    <row r="85" spans="1:129" s="24" customFormat="1" x14ac:dyDescent="0.35">
      <c r="A85" s="48"/>
      <c r="B85" s="48"/>
      <c r="C85" s="48"/>
      <c r="D85" s="48"/>
      <c r="E85" s="48"/>
      <c r="F85" s="48"/>
      <c r="G85" s="48"/>
      <c r="H85" s="540"/>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row>
    <row r="86" spans="1:129" x14ac:dyDescent="0.35">
      <c r="H86" s="516"/>
    </row>
    <row r="87" spans="1:129" x14ac:dyDescent="0.35">
      <c r="B87" s="25" t="s">
        <v>629</v>
      </c>
      <c r="C87" s="25"/>
      <c r="D87" s="25"/>
      <c r="E87" s="25"/>
      <c r="F87" s="25"/>
      <c r="G87" s="25"/>
      <c r="H87" s="31"/>
      <c r="J87" s="25"/>
      <c r="K87" s="25"/>
      <c r="L87" s="25"/>
      <c r="M87" s="25"/>
      <c r="N87" s="25"/>
      <c r="O87" s="25"/>
      <c r="P87" s="25"/>
    </row>
    <row r="88" spans="1:129" x14ac:dyDescent="0.35">
      <c r="B88" s="14"/>
    </row>
    <row r="89" spans="1:129" x14ac:dyDescent="0.35">
      <c r="B89" s="14"/>
      <c r="C89" s="524" t="s">
        <v>593</v>
      </c>
    </row>
    <row r="90" spans="1:129" x14ac:dyDescent="0.35">
      <c r="B90" s="14"/>
      <c r="C90" s="14"/>
      <c r="D90" t="s">
        <v>646</v>
      </c>
      <c r="F90" s="44"/>
      <c r="H90" s="46" t="s">
        <v>416</v>
      </c>
      <c r="J90" s="435">
        <f>SUM(J79:U79)</f>
        <v>0</v>
      </c>
      <c r="K90" s="66"/>
      <c r="L90" s="66"/>
      <c r="M90" s="66"/>
      <c r="N90" s="66"/>
      <c r="O90" s="66"/>
      <c r="P90" s="66"/>
    </row>
    <row r="91" spans="1:129" x14ac:dyDescent="0.35">
      <c r="B91" s="14"/>
      <c r="C91" s="14"/>
      <c r="D91" t="s">
        <v>647</v>
      </c>
      <c r="H91" s="46" t="s">
        <v>416</v>
      </c>
      <c r="J91" s="435">
        <f>SUM(V79:AG79)</f>
        <v>0</v>
      </c>
    </row>
    <row r="92" spans="1:129" x14ac:dyDescent="0.35">
      <c r="B92" s="14"/>
      <c r="C92" s="14"/>
      <c r="D92" t="s">
        <v>648</v>
      </c>
      <c r="H92" s="46" t="s">
        <v>416</v>
      </c>
      <c r="J92" s="435">
        <f>SUM(AH79:AS79)</f>
        <v>0</v>
      </c>
    </row>
    <row r="93" spans="1:129" x14ac:dyDescent="0.35">
      <c r="B93" s="14"/>
      <c r="C93" s="14"/>
      <c r="D93" t="s">
        <v>649</v>
      </c>
      <c r="H93" s="46" t="s">
        <v>416</v>
      </c>
      <c r="J93" s="435">
        <f>SUM(AT79:BE79)</f>
        <v>0</v>
      </c>
    </row>
    <row r="94" spans="1:129" x14ac:dyDescent="0.35">
      <c r="B94" s="14"/>
      <c r="C94" s="14"/>
      <c r="D94" t="s">
        <v>650</v>
      </c>
      <c r="H94" s="46" t="s">
        <v>416</v>
      </c>
      <c r="J94" s="435">
        <f>SUM(BF79:BQ79)</f>
        <v>0</v>
      </c>
    </row>
    <row r="95" spans="1:129" x14ac:dyDescent="0.35">
      <c r="B95" s="14"/>
      <c r="C95" s="14"/>
      <c r="D95" t="s">
        <v>651</v>
      </c>
      <c r="H95" s="46" t="s">
        <v>416</v>
      </c>
      <c r="J95" s="435">
        <f>SUM(BR79:CC79)</f>
        <v>0</v>
      </c>
    </row>
    <row r="96" spans="1:129" x14ac:dyDescent="0.35">
      <c r="B96" s="14"/>
      <c r="C96" s="14"/>
      <c r="D96" t="s">
        <v>652</v>
      </c>
      <c r="H96" s="46" t="s">
        <v>416</v>
      </c>
      <c r="J96" s="435">
        <f>SUM(CD79:CO79)</f>
        <v>0</v>
      </c>
    </row>
    <row r="97" spans="1:16" x14ac:dyDescent="0.35">
      <c r="B97" s="14"/>
      <c r="C97" s="14"/>
      <c r="D97" t="s">
        <v>653</v>
      </c>
      <c r="H97" s="46" t="s">
        <v>416</v>
      </c>
      <c r="J97" s="435">
        <f>SUM(CP79:DA79)</f>
        <v>0</v>
      </c>
    </row>
    <row r="98" spans="1:16" x14ac:dyDescent="0.35">
      <c r="B98" s="14"/>
      <c r="C98" s="14"/>
      <c r="D98" t="s">
        <v>654</v>
      </c>
      <c r="H98" s="46" t="s">
        <v>416</v>
      </c>
      <c r="J98" s="435">
        <f>SUM(DB79:DM79)</f>
        <v>0</v>
      </c>
    </row>
    <row r="99" spans="1:16" x14ac:dyDescent="0.35">
      <c r="B99" s="14"/>
      <c r="C99" s="14"/>
      <c r="D99" t="s">
        <v>655</v>
      </c>
      <c r="H99" s="46" t="s">
        <v>416</v>
      </c>
      <c r="J99" s="435">
        <f>SUM(DN79:DY79)</f>
        <v>0</v>
      </c>
    </row>
    <row r="101" spans="1:16" x14ac:dyDescent="0.35">
      <c r="B101" s="25" t="s">
        <v>630</v>
      </c>
      <c r="C101" s="25"/>
      <c r="D101" s="25"/>
      <c r="E101" s="25"/>
      <c r="F101" s="25"/>
      <c r="G101" s="25"/>
      <c r="H101" s="31"/>
      <c r="J101" s="25"/>
      <c r="K101" s="25"/>
      <c r="L101" s="25"/>
      <c r="M101" s="25"/>
      <c r="N101" s="25"/>
      <c r="O101" s="25"/>
      <c r="P101" s="25"/>
    </row>
    <row r="102" spans="1:16" s="516" customFormat="1" x14ac:dyDescent="0.35">
      <c r="B102" s="529"/>
      <c r="H102" s="525"/>
    </row>
    <row r="103" spans="1:16" x14ac:dyDescent="0.35">
      <c r="B103" s="14"/>
      <c r="C103" t="s">
        <v>853</v>
      </c>
    </row>
    <row r="104" spans="1:16" x14ac:dyDescent="0.35">
      <c r="A104" s="320"/>
      <c r="B104" s="331"/>
      <c r="C104" s="331"/>
      <c r="D104" s="320"/>
      <c r="E104" s="320" t="s">
        <v>53</v>
      </c>
      <c r="H104" s="215" t="s">
        <v>54</v>
      </c>
      <c r="J104" s="37">
        <f>'1.1 Assumptions'!$J$19</f>
        <v>0.84110949999999995</v>
      </c>
    </row>
    <row r="105" spans="1:16" x14ac:dyDescent="0.35">
      <c r="B105" s="14"/>
      <c r="C105" s="14"/>
      <c r="D105" t="s">
        <v>567</v>
      </c>
      <c r="F105" s="44"/>
      <c r="H105" s="45" t="s">
        <v>41</v>
      </c>
      <c r="J105" s="435">
        <f>SUM(J84:U84)*$J$104</f>
        <v>0</v>
      </c>
      <c r="K105" s="66"/>
      <c r="L105" s="66"/>
      <c r="M105" s="66"/>
      <c r="N105" s="66"/>
      <c r="O105" s="66"/>
      <c r="P105" s="66"/>
    </row>
    <row r="106" spans="1:16" x14ac:dyDescent="0.35">
      <c r="B106" s="14"/>
      <c r="C106" s="14"/>
      <c r="D106" t="s">
        <v>568</v>
      </c>
      <c r="H106" s="45" t="s">
        <v>41</v>
      </c>
      <c r="J106" s="435">
        <f>SUM(V84:AG84)*$J$104</f>
        <v>0</v>
      </c>
    </row>
    <row r="107" spans="1:16" x14ac:dyDescent="0.35">
      <c r="B107" s="14"/>
      <c r="C107" s="14"/>
      <c r="D107" t="s">
        <v>569</v>
      </c>
      <c r="H107" s="45" t="s">
        <v>41</v>
      </c>
      <c r="J107" s="435">
        <f>SUM(AH84:AS84)*$J$104</f>
        <v>0</v>
      </c>
    </row>
    <row r="108" spans="1:16" x14ac:dyDescent="0.35">
      <c r="B108" s="14"/>
      <c r="C108" s="14"/>
      <c r="D108" t="s">
        <v>570</v>
      </c>
      <c r="H108" s="45" t="s">
        <v>41</v>
      </c>
      <c r="J108" s="435">
        <f>SUM(AT84:BE84)*$J$104</f>
        <v>0</v>
      </c>
    </row>
    <row r="109" spans="1:16" x14ac:dyDescent="0.35">
      <c r="B109" s="14"/>
      <c r="C109" s="14"/>
      <c r="D109" t="s">
        <v>571</v>
      </c>
      <c r="H109" s="45" t="s">
        <v>41</v>
      </c>
      <c r="J109" s="435">
        <f>SUM(BF84:BQ84)*$J$104</f>
        <v>0</v>
      </c>
    </row>
    <row r="110" spans="1:16" x14ac:dyDescent="0.35">
      <c r="B110" s="14"/>
      <c r="C110" s="14"/>
      <c r="D110" t="s">
        <v>572</v>
      </c>
      <c r="H110" s="45" t="s">
        <v>41</v>
      </c>
      <c r="J110" s="435">
        <f>SUM(BR84:CC84)*$J$104</f>
        <v>0</v>
      </c>
    </row>
    <row r="111" spans="1:16" x14ac:dyDescent="0.35">
      <c r="B111" s="14"/>
      <c r="C111" s="14"/>
      <c r="D111" t="s">
        <v>573</v>
      </c>
      <c r="H111" s="45" t="s">
        <v>41</v>
      </c>
      <c r="J111" s="435">
        <f>SUM(CD84:CO84)*$J$104</f>
        <v>0</v>
      </c>
    </row>
    <row r="112" spans="1:16" x14ac:dyDescent="0.35">
      <c r="B112" s="14"/>
      <c r="C112" s="14"/>
      <c r="D112" t="s">
        <v>574</v>
      </c>
      <c r="H112" s="45" t="s">
        <v>41</v>
      </c>
      <c r="J112" s="435">
        <f>SUM(CP84:DA84)*$J$104</f>
        <v>0</v>
      </c>
    </row>
    <row r="113" spans="2:10" x14ac:dyDescent="0.35">
      <c r="B113" s="14"/>
      <c r="C113" s="14"/>
      <c r="D113" t="s">
        <v>575</v>
      </c>
      <c r="H113" s="45" t="s">
        <v>41</v>
      </c>
      <c r="J113" s="435">
        <f>SUM(DB84:DM84)*$J$104</f>
        <v>0</v>
      </c>
    </row>
    <row r="114" spans="2:10" x14ac:dyDescent="0.35">
      <c r="B114" s="14"/>
      <c r="C114" s="14"/>
      <c r="D114" t="s">
        <v>576</v>
      </c>
      <c r="H114" s="45" t="s">
        <v>41</v>
      </c>
      <c r="J114" s="435">
        <f>SUM(DN84:DY84)*$J$104</f>
        <v>0</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244A-79BD-4F66-90B8-4859BB804FFD}">
  <sheetPr>
    <tabColor theme="4" tint="0.79998168889431442"/>
  </sheetPr>
  <dimension ref="A1:DY97"/>
  <sheetViews>
    <sheetView showGridLines="0" zoomScale="63" zoomScaleNormal="63" workbookViewId="0">
      <pane ySplit="5" topLeftCell="A24" activePane="bottomLeft" state="frozen"/>
      <selection activeCell="J10" sqref="J10"/>
      <selection pane="bottomLeft" activeCell="J10" sqref="J10"/>
    </sheetView>
  </sheetViews>
  <sheetFormatPr defaultColWidth="9" defaultRowHeight="14.5" x14ac:dyDescent="0.35"/>
  <cols>
    <col min="1" max="5" width="3" customWidth="1"/>
    <col min="6" max="6" width="6.26953125" customWidth="1"/>
    <col min="7" max="7" width="33.08984375" customWidth="1"/>
    <col min="8" max="8" width="8.26953125" customWidth="1"/>
    <col min="9" max="9" width="3" customWidth="1"/>
    <col min="10" max="10" width="19" bestFit="1" customWidth="1"/>
    <col min="11" max="129" width="12.26953125" customWidth="1"/>
  </cols>
  <sheetData>
    <row r="1" spans="1:129" ht="31" x14ac:dyDescent="0.7">
      <c r="A1" s="12" t="s">
        <v>631</v>
      </c>
      <c r="B1" s="12"/>
    </row>
    <row r="2" spans="1:129" ht="14.65" customHeight="1" x14ac:dyDescent="0.7">
      <c r="A2" t="s">
        <v>632</v>
      </c>
      <c r="B2" s="12"/>
    </row>
    <row r="3" spans="1:129" x14ac:dyDescent="0.35">
      <c r="J3" s="577" t="s">
        <v>418</v>
      </c>
      <c r="K3" s="578"/>
      <c r="L3" s="578"/>
      <c r="M3" s="578"/>
      <c r="N3" s="578"/>
      <c r="O3" s="578"/>
      <c r="P3" s="578"/>
      <c r="Q3" s="578"/>
      <c r="R3" s="578"/>
      <c r="S3" s="578"/>
      <c r="T3" s="578"/>
      <c r="U3" s="579"/>
      <c r="V3" s="577" t="s">
        <v>419</v>
      </c>
      <c r="W3" s="578"/>
      <c r="X3" s="578"/>
      <c r="Y3" s="578"/>
      <c r="Z3" s="578"/>
      <c r="AA3" s="578"/>
      <c r="AB3" s="578"/>
      <c r="AC3" s="578"/>
      <c r="AD3" s="578"/>
      <c r="AE3" s="578"/>
      <c r="AF3" s="578"/>
      <c r="AG3" s="579"/>
      <c r="AH3" s="577" t="s">
        <v>420</v>
      </c>
      <c r="AI3" s="578"/>
      <c r="AJ3" s="578"/>
      <c r="AK3" s="578"/>
      <c r="AL3" s="578"/>
      <c r="AM3" s="578"/>
      <c r="AN3" s="578"/>
      <c r="AO3" s="578"/>
      <c r="AP3" s="578"/>
      <c r="AQ3" s="578"/>
      <c r="AR3" s="578"/>
      <c r="AS3" s="579"/>
      <c r="AT3" s="577" t="s">
        <v>421</v>
      </c>
      <c r="AU3" s="578"/>
      <c r="AV3" s="578"/>
      <c r="AW3" s="578"/>
      <c r="AX3" s="578"/>
      <c r="AY3" s="578"/>
      <c r="AZ3" s="578"/>
      <c r="BA3" s="578"/>
      <c r="BB3" s="578"/>
      <c r="BC3" s="578"/>
      <c r="BD3" s="578"/>
      <c r="BE3" s="579"/>
      <c r="BF3" s="577" t="s">
        <v>422</v>
      </c>
      <c r="BG3" s="578"/>
      <c r="BH3" s="578"/>
      <c r="BI3" s="578"/>
      <c r="BJ3" s="578"/>
      <c r="BK3" s="578"/>
      <c r="BL3" s="578"/>
      <c r="BM3" s="578"/>
      <c r="BN3" s="578"/>
      <c r="BO3" s="578"/>
      <c r="BP3" s="578"/>
      <c r="BQ3" s="579"/>
      <c r="BR3" s="577" t="s">
        <v>423</v>
      </c>
      <c r="BS3" s="578"/>
      <c r="BT3" s="578"/>
      <c r="BU3" s="578"/>
      <c r="BV3" s="578"/>
      <c r="BW3" s="578"/>
      <c r="BX3" s="578"/>
      <c r="BY3" s="578"/>
      <c r="BZ3" s="578"/>
      <c r="CA3" s="578"/>
      <c r="CB3" s="578"/>
      <c r="CC3" s="579"/>
      <c r="CD3" s="577" t="s">
        <v>424</v>
      </c>
      <c r="CE3" s="578"/>
      <c r="CF3" s="578"/>
      <c r="CG3" s="578"/>
      <c r="CH3" s="578"/>
      <c r="CI3" s="578"/>
      <c r="CJ3" s="578"/>
      <c r="CK3" s="578"/>
      <c r="CL3" s="578"/>
      <c r="CM3" s="578"/>
      <c r="CN3" s="578"/>
      <c r="CO3" s="579"/>
      <c r="CP3" s="577" t="s">
        <v>425</v>
      </c>
      <c r="CQ3" s="578"/>
      <c r="CR3" s="578"/>
      <c r="CS3" s="578"/>
      <c r="CT3" s="578"/>
      <c r="CU3" s="578"/>
      <c r="CV3" s="578"/>
      <c r="CW3" s="578"/>
      <c r="CX3" s="578"/>
      <c r="CY3" s="578"/>
      <c r="CZ3" s="578"/>
      <c r="DA3" s="579"/>
      <c r="DB3" s="577" t="s">
        <v>426</v>
      </c>
      <c r="DC3" s="578"/>
      <c r="DD3" s="578"/>
      <c r="DE3" s="578"/>
      <c r="DF3" s="578"/>
      <c r="DG3" s="578"/>
      <c r="DH3" s="578"/>
      <c r="DI3" s="578"/>
      <c r="DJ3" s="578"/>
      <c r="DK3" s="578"/>
      <c r="DL3" s="578"/>
      <c r="DM3" s="579"/>
      <c r="DN3" s="577" t="s">
        <v>427</v>
      </c>
      <c r="DO3" s="578"/>
      <c r="DP3" s="578"/>
      <c r="DQ3" s="578"/>
      <c r="DR3" s="578"/>
      <c r="DS3" s="578"/>
      <c r="DT3" s="578"/>
      <c r="DU3" s="578"/>
      <c r="DV3" s="578"/>
      <c r="DW3" s="578"/>
      <c r="DX3" s="578"/>
      <c r="DY3" s="579"/>
    </row>
    <row r="4" spans="1:129" s="101" customFormat="1" x14ac:dyDescent="0.35">
      <c r="H4" s="175" t="s">
        <v>444</v>
      </c>
      <c r="J4" s="101">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445</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536</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30"/>
    </row>
    <row r="9" spans="1:129" x14ac:dyDescent="0.35">
      <c r="B9" s="14"/>
      <c r="C9" s="24" t="s">
        <v>633</v>
      </c>
      <c r="H9" s="525"/>
      <c r="I9" s="516"/>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40"/>
    </row>
    <row r="10" spans="1:129" x14ac:dyDescent="0.35">
      <c r="B10" s="14"/>
      <c r="C10" s="14"/>
      <c r="E10" s="37" t="str">
        <f>'1.1 Assumptions'!$J$29</f>
        <v>Innosilicon A11 Pro 8GB</v>
      </c>
      <c r="F10" s="37"/>
      <c r="G10" s="37"/>
      <c r="H10" s="525" t="s">
        <v>45</v>
      </c>
      <c r="I10" s="516"/>
      <c r="J10" s="83">
        <f>'1.4.8 CF'!J49</f>
        <v>0</v>
      </c>
      <c r="K10" s="83">
        <f>'1.4.8 CF'!K49</f>
        <v>0</v>
      </c>
      <c r="L10" s="83">
        <f>'1.4.8 CF'!L49</f>
        <v>0</v>
      </c>
      <c r="M10" s="83">
        <f>'1.4.8 CF'!M49</f>
        <v>0</v>
      </c>
      <c r="N10" s="83">
        <f>'1.4.8 CF'!N49</f>
        <v>0</v>
      </c>
      <c r="O10" s="83">
        <f>'1.4.8 CF'!O49</f>
        <v>0</v>
      </c>
      <c r="P10" s="83">
        <f>'1.4.8 CF'!P49</f>
        <v>0</v>
      </c>
      <c r="Q10" s="83">
        <f>'1.4.8 CF'!Q49</f>
        <v>0</v>
      </c>
      <c r="R10" s="83">
        <f>'1.4.8 CF'!R49</f>
        <v>0</v>
      </c>
      <c r="S10" s="83">
        <f>'1.4.8 CF'!S49</f>
        <v>0</v>
      </c>
      <c r="T10" s="83">
        <f>'1.4.8 CF'!T49</f>
        <v>0</v>
      </c>
      <c r="U10" s="83">
        <f>'1.4.8 CF'!U49</f>
        <v>0</v>
      </c>
      <c r="V10" s="83">
        <f>'1.4.8 CF'!V49</f>
        <v>0</v>
      </c>
      <c r="W10" s="83">
        <f>'1.4.8 CF'!W49</f>
        <v>0</v>
      </c>
      <c r="X10" s="83">
        <f>'1.4.8 CF'!X49</f>
        <v>0</v>
      </c>
      <c r="Y10" s="83">
        <f>'1.4.8 CF'!Y49</f>
        <v>0</v>
      </c>
      <c r="Z10" s="83">
        <f>'1.4.8 CF'!Z49</f>
        <v>0</v>
      </c>
      <c r="AA10" s="83">
        <f>'1.4.8 CF'!AA49</f>
        <v>0</v>
      </c>
      <c r="AB10" s="83">
        <f>'1.4.8 CF'!AB49</f>
        <v>0</v>
      </c>
      <c r="AC10" s="83">
        <f>'1.4.8 CF'!AC49</f>
        <v>0</v>
      </c>
      <c r="AD10" s="83">
        <f>'1.4.8 CF'!AD49</f>
        <v>0</v>
      </c>
      <c r="AE10" s="83">
        <f>'1.4.8 CF'!AE49</f>
        <v>0</v>
      </c>
      <c r="AF10" s="83">
        <f>'1.4.8 CF'!AF49</f>
        <v>0</v>
      </c>
      <c r="AG10" s="83">
        <f>'1.4.8 CF'!AG49</f>
        <v>0</v>
      </c>
      <c r="AH10" s="83">
        <f>'1.4.8 CF'!AH49</f>
        <v>0</v>
      </c>
      <c r="AI10" s="83">
        <f>'1.4.8 CF'!AI49</f>
        <v>0</v>
      </c>
      <c r="AJ10" s="83">
        <f>'1.4.8 CF'!AJ49</f>
        <v>0</v>
      </c>
      <c r="AK10" s="83">
        <f>'1.4.8 CF'!AK49</f>
        <v>0</v>
      </c>
      <c r="AL10" s="83">
        <f>'1.4.8 CF'!AL49</f>
        <v>0</v>
      </c>
      <c r="AM10" s="83">
        <f>'1.4.8 CF'!AM49</f>
        <v>0</v>
      </c>
      <c r="AN10" s="83">
        <f>'1.4.8 CF'!AN49</f>
        <v>0</v>
      </c>
      <c r="AO10" s="83">
        <f>'1.4.8 CF'!AO49</f>
        <v>0</v>
      </c>
      <c r="AP10" s="83">
        <f>'1.4.8 CF'!AP49</f>
        <v>0</v>
      </c>
      <c r="AQ10" s="83">
        <f>'1.4.8 CF'!AQ49</f>
        <v>0</v>
      </c>
      <c r="AR10" s="83">
        <f>'1.4.8 CF'!AR49</f>
        <v>0</v>
      </c>
      <c r="AS10" s="83">
        <f>'1.4.8 CF'!AS49</f>
        <v>0</v>
      </c>
      <c r="AT10" s="83">
        <f>'1.4.8 CF'!AT49</f>
        <v>0</v>
      </c>
      <c r="AU10" s="83">
        <f>'1.4.8 CF'!AU49</f>
        <v>0</v>
      </c>
      <c r="AV10" s="83">
        <f>'1.4.8 CF'!AV49</f>
        <v>0</v>
      </c>
      <c r="AW10" s="83">
        <f>'1.4.8 CF'!AW49</f>
        <v>0</v>
      </c>
      <c r="AX10" s="83">
        <f>'1.4.8 CF'!AX49</f>
        <v>0</v>
      </c>
      <c r="AY10" s="83">
        <f>'1.4.8 CF'!AY49</f>
        <v>0</v>
      </c>
      <c r="AZ10" s="83">
        <f>'1.4.8 CF'!AZ49</f>
        <v>0</v>
      </c>
      <c r="BA10" s="83">
        <f>'1.4.8 CF'!BA49</f>
        <v>0</v>
      </c>
      <c r="BB10" s="83">
        <f>'1.4.8 CF'!BB49</f>
        <v>0</v>
      </c>
      <c r="BC10" s="83">
        <f>'1.4.8 CF'!BC49</f>
        <v>0</v>
      </c>
      <c r="BD10" s="83">
        <f>'1.4.8 CF'!BD49</f>
        <v>0</v>
      </c>
      <c r="BE10" s="83">
        <f>'1.4.8 CF'!BE49</f>
        <v>0</v>
      </c>
      <c r="BF10" s="83">
        <f>'1.4.8 CF'!BF49</f>
        <v>0</v>
      </c>
      <c r="BG10" s="83">
        <f>'1.4.8 CF'!BG49</f>
        <v>0</v>
      </c>
      <c r="BH10" s="83">
        <f>'1.4.8 CF'!BH49</f>
        <v>0</v>
      </c>
      <c r="BI10" s="83">
        <f>'1.4.8 CF'!BI49</f>
        <v>0</v>
      </c>
      <c r="BJ10" s="83">
        <f>'1.4.8 CF'!BJ49</f>
        <v>0</v>
      </c>
      <c r="BK10" s="83">
        <f>'1.4.8 CF'!BK49</f>
        <v>0</v>
      </c>
      <c r="BL10" s="83">
        <f>'1.4.8 CF'!BL49</f>
        <v>0</v>
      </c>
      <c r="BM10" s="83">
        <f>'1.4.8 CF'!BM49</f>
        <v>0</v>
      </c>
      <c r="BN10" s="83">
        <f>'1.4.8 CF'!BN49</f>
        <v>0</v>
      </c>
      <c r="BO10" s="83">
        <f>'1.4.8 CF'!BO49</f>
        <v>0</v>
      </c>
      <c r="BP10" s="83">
        <f>'1.4.8 CF'!BP49</f>
        <v>0</v>
      </c>
      <c r="BQ10" s="83">
        <f>'1.4.8 CF'!BQ49</f>
        <v>0</v>
      </c>
      <c r="BR10" s="83">
        <f>'1.4.8 CF'!BR49</f>
        <v>0</v>
      </c>
      <c r="BS10" s="83">
        <f>'1.4.8 CF'!BS49</f>
        <v>0</v>
      </c>
      <c r="BT10" s="83">
        <f>'1.4.8 CF'!BT49</f>
        <v>0</v>
      </c>
      <c r="BU10" s="83">
        <f>'1.4.8 CF'!BU49</f>
        <v>0</v>
      </c>
      <c r="BV10" s="83">
        <f>'1.4.8 CF'!BV49</f>
        <v>0</v>
      </c>
      <c r="BW10" s="83">
        <f>'1.4.8 CF'!BW49</f>
        <v>0</v>
      </c>
      <c r="BX10" s="83">
        <f>'1.4.8 CF'!BX49</f>
        <v>0</v>
      </c>
      <c r="BY10" s="83">
        <f>'1.4.8 CF'!BY49</f>
        <v>0</v>
      </c>
      <c r="BZ10" s="83">
        <f>'1.4.8 CF'!BZ49</f>
        <v>0</v>
      </c>
      <c r="CA10" s="83">
        <f>'1.4.8 CF'!CA49</f>
        <v>0</v>
      </c>
      <c r="CB10" s="83">
        <f>'1.4.8 CF'!CB49</f>
        <v>0</v>
      </c>
      <c r="CC10" s="83">
        <f>'1.4.8 CF'!CC49</f>
        <v>0</v>
      </c>
      <c r="CD10" s="83">
        <f>'1.4.8 CF'!CD49</f>
        <v>0</v>
      </c>
      <c r="CE10" s="83">
        <f>'1.4.8 CF'!CE49</f>
        <v>0</v>
      </c>
      <c r="CF10" s="83">
        <f>'1.4.8 CF'!CF49</f>
        <v>0</v>
      </c>
      <c r="CG10" s="83">
        <f>'1.4.8 CF'!CG49</f>
        <v>0</v>
      </c>
      <c r="CH10" s="83">
        <f>'1.4.8 CF'!CH49</f>
        <v>0</v>
      </c>
      <c r="CI10" s="83">
        <f>'1.4.8 CF'!CI49</f>
        <v>0</v>
      </c>
      <c r="CJ10" s="83">
        <f>'1.4.8 CF'!CJ49</f>
        <v>0</v>
      </c>
      <c r="CK10" s="83">
        <f>'1.4.8 CF'!CK49</f>
        <v>0</v>
      </c>
      <c r="CL10" s="83">
        <f>'1.4.8 CF'!CL49</f>
        <v>0</v>
      </c>
      <c r="CM10" s="83">
        <f>'1.4.8 CF'!CM49</f>
        <v>0</v>
      </c>
      <c r="CN10" s="83">
        <f>'1.4.8 CF'!CN49</f>
        <v>0</v>
      </c>
      <c r="CO10" s="83">
        <f>'1.4.8 CF'!CO49</f>
        <v>0</v>
      </c>
      <c r="CP10" s="83">
        <f>'1.4.8 CF'!CP49</f>
        <v>0</v>
      </c>
      <c r="CQ10" s="83">
        <f>'1.4.8 CF'!CQ49</f>
        <v>0</v>
      </c>
      <c r="CR10" s="83">
        <f>'1.4.8 CF'!CR49</f>
        <v>0</v>
      </c>
      <c r="CS10" s="83">
        <f>'1.4.8 CF'!CS49</f>
        <v>0</v>
      </c>
      <c r="CT10" s="83">
        <f>'1.4.8 CF'!CT49</f>
        <v>0</v>
      </c>
      <c r="CU10" s="83">
        <f>'1.4.8 CF'!CU49</f>
        <v>0</v>
      </c>
      <c r="CV10" s="83">
        <f>'1.4.8 CF'!CV49</f>
        <v>0</v>
      </c>
      <c r="CW10" s="83">
        <f>'1.4.8 CF'!CW49</f>
        <v>0</v>
      </c>
      <c r="CX10" s="83">
        <f>'1.4.8 CF'!CX49</f>
        <v>0</v>
      </c>
      <c r="CY10" s="83">
        <f>'1.4.8 CF'!CY49</f>
        <v>0</v>
      </c>
      <c r="CZ10" s="83">
        <f>'1.4.8 CF'!CZ49</f>
        <v>0</v>
      </c>
      <c r="DA10" s="83">
        <f>'1.4.8 CF'!DA49</f>
        <v>0</v>
      </c>
      <c r="DB10" s="83">
        <f>'1.4.8 CF'!DB49</f>
        <v>0</v>
      </c>
      <c r="DC10" s="83">
        <f>'1.4.8 CF'!DC49</f>
        <v>0</v>
      </c>
      <c r="DD10" s="83">
        <f>'1.4.8 CF'!DD49</f>
        <v>0</v>
      </c>
      <c r="DE10" s="83">
        <f>'1.4.8 CF'!DE49</f>
        <v>0</v>
      </c>
      <c r="DF10" s="83">
        <f>'1.4.8 CF'!DF49</f>
        <v>0</v>
      </c>
      <c r="DG10" s="83">
        <f>'1.4.8 CF'!DG49</f>
        <v>0</v>
      </c>
      <c r="DH10" s="83">
        <f>'1.4.8 CF'!DH49</f>
        <v>0</v>
      </c>
      <c r="DI10" s="83">
        <f>'1.4.8 CF'!DI49</f>
        <v>0</v>
      </c>
      <c r="DJ10" s="83">
        <f>'1.4.8 CF'!DJ49</f>
        <v>0</v>
      </c>
      <c r="DK10" s="83">
        <f>'1.4.8 CF'!DK49</f>
        <v>0</v>
      </c>
      <c r="DL10" s="83">
        <f>'1.4.8 CF'!DL49</f>
        <v>0</v>
      </c>
      <c r="DM10" s="83">
        <f>'1.4.8 CF'!DM49</f>
        <v>0</v>
      </c>
      <c r="DN10" s="83">
        <f>'1.4.8 CF'!DN49</f>
        <v>0</v>
      </c>
      <c r="DO10" s="83">
        <f>'1.4.8 CF'!DO49</f>
        <v>0</v>
      </c>
      <c r="DP10" s="83">
        <f>'1.4.8 CF'!DP49</f>
        <v>0</v>
      </c>
      <c r="DQ10" s="83">
        <f>'1.4.8 CF'!DQ49</f>
        <v>0</v>
      </c>
      <c r="DR10" s="83">
        <f>'1.4.8 CF'!DR49</f>
        <v>0</v>
      </c>
      <c r="DS10" s="83">
        <f>'1.4.8 CF'!DS49</f>
        <v>0</v>
      </c>
      <c r="DT10" s="83">
        <f>'1.4.8 CF'!DT49</f>
        <v>0</v>
      </c>
      <c r="DU10" s="83">
        <f>'1.4.8 CF'!DU49</f>
        <v>0</v>
      </c>
      <c r="DV10" s="83">
        <f>'1.4.8 CF'!DV49</f>
        <v>0</v>
      </c>
      <c r="DW10" s="83">
        <f>'1.4.8 CF'!DW49</f>
        <v>0</v>
      </c>
      <c r="DX10" s="83">
        <f>'1.4.8 CF'!DX49</f>
        <v>0</v>
      </c>
      <c r="DY10" s="83">
        <f>'1.4.8 CF'!DY49</f>
        <v>0</v>
      </c>
    </row>
    <row r="11" spans="1:129" x14ac:dyDescent="0.35">
      <c r="B11" s="14"/>
      <c r="H11" s="525"/>
      <c r="I11" s="516"/>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row>
    <row r="12" spans="1:129" x14ac:dyDescent="0.35">
      <c r="B12" s="14"/>
      <c r="C12" s="24" t="s">
        <v>634</v>
      </c>
      <c r="H12" s="525"/>
      <c r="I12" s="516"/>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130"/>
    </row>
    <row r="13" spans="1:129" x14ac:dyDescent="0.35">
      <c r="B13" s="14"/>
      <c r="C13" s="14"/>
      <c r="D13" t="s">
        <v>540</v>
      </c>
      <c r="H13" s="525"/>
      <c r="I13" s="516"/>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40"/>
    </row>
    <row r="14" spans="1:129" x14ac:dyDescent="0.35">
      <c r="E14" s="37" t="str">
        <f>'1.1 Assumptions'!$J$29</f>
        <v>Innosilicon A11 Pro 8GB</v>
      </c>
      <c r="F14" s="37"/>
      <c r="G14" s="37"/>
      <c r="H14" s="525" t="s">
        <v>635</v>
      </c>
      <c r="I14" s="516"/>
      <c r="J14" s="477">
        <f>J15</f>
        <v>2</v>
      </c>
      <c r="K14" s="332">
        <f>J14*K17</f>
        <v>2</v>
      </c>
      <c r="L14" s="332">
        <f t="shared" ref="L14:BW14" si="7">K14*L17</f>
        <v>2</v>
      </c>
      <c r="M14" s="332">
        <f t="shared" si="7"/>
        <v>2</v>
      </c>
      <c r="N14" s="332">
        <f t="shared" si="7"/>
        <v>2</v>
      </c>
      <c r="O14" s="332">
        <f t="shared" si="7"/>
        <v>2</v>
      </c>
      <c r="P14" s="332">
        <f t="shared" si="7"/>
        <v>2</v>
      </c>
      <c r="Q14" s="332">
        <f t="shared" si="7"/>
        <v>2</v>
      </c>
      <c r="R14" s="332">
        <f t="shared" si="7"/>
        <v>2</v>
      </c>
      <c r="S14" s="332">
        <f t="shared" si="7"/>
        <v>2</v>
      </c>
      <c r="T14" s="332">
        <f t="shared" si="7"/>
        <v>2</v>
      </c>
      <c r="U14" s="332">
        <f t="shared" si="7"/>
        <v>2</v>
      </c>
      <c r="V14" s="332">
        <f t="shared" si="7"/>
        <v>2.1</v>
      </c>
      <c r="W14" s="332">
        <f t="shared" si="7"/>
        <v>2.1</v>
      </c>
      <c r="X14" s="332">
        <f t="shared" si="7"/>
        <v>2.1</v>
      </c>
      <c r="Y14" s="332">
        <f t="shared" si="7"/>
        <v>2.1</v>
      </c>
      <c r="Z14" s="332">
        <f t="shared" si="7"/>
        <v>2.1</v>
      </c>
      <c r="AA14" s="332">
        <f t="shared" si="7"/>
        <v>2.1</v>
      </c>
      <c r="AB14" s="332">
        <f t="shared" si="7"/>
        <v>2.1</v>
      </c>
      <c r="AC14" s="332">
        <f t="shared" si="7"/>
        <v>2.1</v>
      </c>
      <c r="AD14" s="332">
        <f t="shared" si="7"/>
        <v>2.1</v>
      </c>
      <c r="AE14" s="332">
        <f t="shared" si="7"/>
        <v>2.1</v>
      </c>
      <c r="AF14" s="332">
        <f t="shared" si="7"/>
        <v>2.1</v>
      </c>
      <c r="AG14" s="332">
        <f t="shared" si="7"/>
        <v>2.1</v>
      </c>
      <c r="AH14" s="332">
        <f t="shared" si="7"/>
        <v>2.2050000000000001</v>
      </c>
      <c r="AI14" s="332">
        <f t="shared" si="7"/>
        <v>2.2050000000000001</v>
      </c>
      <c r="AJ14" s="332">
        <f t="shared" si="7"/>
        <v>2.2050000000000001</v>
      </c>
      <c r="AK14" s="332">
        <f t="shared" si="7"/>
        <v>2.2050000000000001</v>
      </c>
      <c r="AL14" s="332">
        <f t="shared" si="7"/>
        <v>2.2050000000000001</v>
      </c>
      <c r="AM14" s="332">
        <f t="shared" si="7"/>
        <v>2.2050000000000001</v>
      </c>
      <c r="AN14" s="332">
        <f t="shared" si="7"/>
        <v>2.2050000000000001</v>
      </c>
      <c r="AO14" s="332">
        <f t="shared" si="7"/>
        <v>2.2050000000000001</v>
      </c>
      <c r="AP14" s="332">
        <f t="shared" si="7"/>
        <v>2.2050000000000001</v>
      </c>
      <c r="AQ14" s="332">
        <f t="shared" si="7"/>
        <v>2.2050000000000001</v>
      </c>
      <c r="AR14" s="332">
        <f t="shared" si="7"/>
        <v>2.2050000000000001</v>
      </c>
      <c r="AS14" s="332">
        <f t="shared" si="7"/>
        <v>2.2050000000000001</v>
      </c>
      <c r="AT14" s="332">
        <f t="shared" si="7"/>
        <v>2.3152500000000003</v>
      </c>
      <c r="AU14" s="332">
        <f t="shared" si="7"/>
        <v>2.3152500000000003</v>
      </c>
      <c r="AV14" s="332">
        <f t="shared" si="7"/>
        <v>2.3152500000000003</v>
      </c>
      <c r="AW14" s="332">
        <f t="shared" si="7"/>
        <v>2.3152500000000003</v>
      </c>
      <c r="AX14" s="332">
        <f t="shared" si="7"/>
        <v>2.3152500000000003</v>
      </c>
      <c r="AY14" s="332">
        <f t="shared" si="7"/>
        <v>2.3152500000000003</v>
      </c>
      <c r="AZ14" s="332">
        <f t="shared" si="7"/>
        <v>2.3152500000000003</v>
      </c>
      <c r="BA14" s="332">
        <f t="shared" si="7"/>
        <v>2.3152500000000003</v>
      </c>
      <c r="BB14" s="332">
        <f t="shared" si="7"/>
        <v>2.3152500000000003</v>
      </c>
      <c r="BC14" s="332">
        <f t="shared" si="7"/>
        <v>2.3152500000000003</v>
      </c>
      <c r="BD14" s="332">
        <f t="shared" si="7"/>
        <v>2.3152500000000003</v>
      </c>
      <c r="BE14" s="332">
        <f t="shared" si="7"/>
        <v>2.3152500000000003</v>
      </c>
      <c r="BF14" s="332">
        <f t="shared" si="7"/>
        <v>2.4310125000000005</v>
      </c>
      <c r="BG14" s="332">
        <f t="shared" si="7"/>
        <v>2.4310125000000005</v>
      </c>
      <c r="BH14" s="332">
        <f t="shared" si="7"/>
        <v>2.4310125000000005</v>
      </c>
      <c r="BI14" s="332">
        <f t="shared" si="7"/>
        <v>2.4310125000000005</v>
      </c>
      <c r="BJ14" s="332">
        <f t="shared" si="7"/>
        <v>2.4310125000000005</v>
      </c>
      <c r="BK14" s="332">
        <f t="shared" si="7"/>
        <v>2.4310125000000005</v>
      </c>
      <c r="BL14" s="332">
        <f t="shared" si="7"/>
        <v>2.4310125000000005</v>
      </c>
      <c r="BM14" s="332">
        <f t="shared" si="7"/>
        <v>2.4310125000000005</v>
      </c>
      <c r="BN14" s="332">
        <f t="shared" si="7"/>
        <v>2.4310125000000005</v>
      </c>
      <c r="BO14" s="332">
        <f t="shared" si="7"/>
        <v>2.4310125000000005</v>
      </c>
      <c r="BP14" s="332">
        <f t="shared" si="7"/>
        <v>2.4310125000000005</v>
      </c>
      <c r="BQ14" s="332">
        <f t="shared" si="7"/>
        <v>2.4310125000000005</v>
      </c>
      <c r="BR14" s="332">
        <f t="shared" si="7"/>
        <v>2.5525631250000007</v>
      </c>
      <c r="BS14" s="332">
        <f t="shared" si="7"/>
        <v>2.5525631250000007</v>
      </c>
      <c r="BT14" s="332">
        <f t="shared" si="7"/>
        <v>2.5525631250000007</v>
      </c>
      <c r="BU14" s="332">
        <f t="shared" si="7"/>
        <v>2.5525631250000007</v>
      </c>
      <c r="BV14" s="332">
        <f t="shared" si="7"/>
        <v>2.5525631250000007</v>
      </c>
      <c r="BW14" s="332">
        <f t="shared" si="7"/>
        <v>2.5525631250000007</v>
      </c>
      <c r="BX14" s="332">
        <f t="shared" ref="BX14:DY14" si="8">BW14*BX17</f>
        <v>2.5525631250000007</v>
      </c>
      <c r="BY14" s="332">
        <f t="shared" si="8"/>
        <v>2.5525631250000007</v>
      </c>
      <c r="BZ14" s="332">
        <f t="shared" si="8"/>
        <v>2.5525631250000007</v>
      </c>
      <c r="CA14" s="332">
        <f t="shared" si="8"/>
        <v>2.5525631250000007</v>
      </c>
      <c r="CB14" s="332">
        <f t="shared" si="8"/>
        <v>2.5525631250000007</v>
      </c>
      <c r="CC14" s="332">
        <f t="shared" si="8"/>
        <v>2.5525631250000007</v>
      </c>
      <c r="CD14" s="332">
        <f t="shared" si="8"/>
        <v>2.6801912812500008</v>
      </c>
      <c r="CE14" s="332">
        <f t="shared" si="8"/>
        <v>2.6801912812500008</v>
      </c>
      <c r="CF14" s="332">
        <f t="shared" si="8"/>
        <v>2.6801912812500008</v>
      </c>
      <c r="CG14" s="332">
        <f t="shared" si="8"/>
        <v>2.6801912812500008</v>
      </c>
      <c r="CH14" s="332">
        <f t="shared" si="8"/>
        <v>2.6801912812500008</v>
      </c>
      <c r="CI14" s="332">
        <f t="shared" si="8"/>
        <v>2.6801912812500008</v>
      </c>
      <c r="CJ14" s="332">
        <f t="shared" si="8"/>
        <v>2.6801912812500008</v>
      </c>
      <c r="CK14" s="332">
        <f t="shared" si="8"/>
        <v>2.6801912812500008</v>
      </c>
      <c r="CL14" s="332">
        <f t="shared" si="8"/>
        <v>2.6801912812500008</v>
      </c>
      <c r="CM14" s="332">
        <f t="shared" si="8"/>
        <v>2.6801912812500008</v>
      </c>
      <c r="CN14" s="332">
        <f t="shared" si="8"/>
        <v>2.6801912812500008</v>
      </c>
      <c r="CO14" s="332">
        <f t="shared" si="8"/>
        <v>2.6801912812500008</v>
      </c>
      <c r="CP14" s="332">
        <f t="shared" si="8"/>
        <v>2.8142008453125009</v>
      </c>
      <c r="CQ14" s="332">
        <f t="shared" si="8"/>
        <v>2.8142008453125009</v>
      </c>
      <c r="CR14" s="332">
        <f t="shared" si="8"/>
        <v>2.8142008453125009</v>
      </c>
      <c r="CS14" s="332">
        <f t="shared" si="8"/>
        <v>2.8142008453125009</v>
      </c>
      <c r="CT14" s="332">
        <f t="shared" si="8"/>
        <v>2.8142008453125009</v>
      </c>
      <c r="CU14" s="332">
        <f t="shared" si="8"/>
        <v>2.8142008453125009</v>
      </c>
      <c r="CV14" s="332">
        <f t="shared" si="8"/>
        <v>2.8142008453125009</v>
      </c>
      <c r="CW14" s="332">
        <f t="shared" si="8"/>
        <v>2.8142008453125009</v>
      </c>
      <c r="CX14" s="332">
        <f t="shared" si="8"/>
        <v>2.8142008453125009</v>
      </c>
      <c r="CY14" s="332">
        <f t="shared" si="8"/>
        <v>2.8142008453125009</v>
      </c>
      <c r="CZ14" s="332">
        <f t="shared" si="8"/>
        <v>2.8142008453125009</v>
      </c>
      <c r="DA14" s="332">
        <f t="shared" si="8"/>
        <v>2.8142008453125009</v>
      </c>
      <c r="DB14" s="332">
        <f t="shared" si="8"/>
        <v>2.954910887578126</v>
      </c>
      <c r="DC14" s="332">
        <f t="shared" si="8"/>
        <v>2.954910887578126</v>
      </c>
      <c r="DD14" s="332">
        <f t="shared" si="8"/>
        <v>2.954910887578126</v>
      </c>
      <c r="DE14" s="332">
        <f t="shared" si="8"/>
        <v>2.954910887578126</v>
      </c>
      <c r="DF14" s="332">
        <f t="shared" si="8"/>
        <v>2.954910887578126</v>
      </c>
      <c r="DG14" s="332">
        <f t="shared" si="8"/>
        <v>2.954910887578126</v>
      </c>
      <c r="DH14" s="332">
        <f t="shared" si="8"/>
        <v>2.954910887578126</v>
      </c>
      <c r="DI14" s="332">
        <f t="shared" si="8"/>
        <v>2.954910887578126</v>
      </c>
      <c r="DJ14" s="332">
        <f t="shared" si="8"/>
        <v>2.954910887578126</v>
      </c>
      <c r="DK14" s="332">
        <f t="shared" si="8"/>
        <v>2.954910887578126</v>
      </c>
      <c r="DL14" s="332">
        <f t="shared" si="8"/>
        <v>2.954910887578126</v>
      </c>
      <c r="DM14" s="332">
        <f t="shared" si="8"/>
        <v>2.954910887578126</v>
      </c>
      <c r="DN14" s="332">
        <f t="shared" si="8"/>
        <v>3.1026564319570324</v>
      </c>
      <c r="DO14" s="332">
        <f t="shared" si="8"/>
        <v>3.1026564319570324</v>
      </c>
      <c r="DP14" s="332">
        <f t="shared" si="8"/>
        <v>3.1026564319570324</v>
      </c>
      <c r="DQ14" s="332">
        <f t="shared" si="8"/>
        <v>3.1026564319570324</v>
      </c>
      <c r="DR14" s="332">
        <f t="shared" si="8"/>
        <v>3.1026564319570324</v>
      </c>
      <c r="DS14" s="332">
        <f t="shared" si="8"/>
        <v>3.1026564319570324</v>
      </c>
      <c r="DT14" s="332">
        <f t="shared" si="8"/>
        <v>3.1026564319570324</v>
      </c>
      <c r="DU14" s="332">
        <f t="shared" si="8"/>
        <v>3.1026564319570324</v>
      </c>
      <c r="DV14" s="332">
        <f t="shared" si="8"/>
        <v>3.1026564319570324</v>
      </c>
      <c r="DW14" s="332">
        <f t="shared" si="8"/>
        <v>3.1026564319570324</v>
      </c>
      <c r="DX14" s="332">
        <f t="shared" si="8"/>
        <v>3.1026564319570324</v>
      </c>
      <c r="DY14" s="332">
        <f t="shared" si="8"/>
        <v>3.1026564319570324</v>
      </c>
    </row>
    <row r="15" spans="1:129" x14ac:dyDescent="0.35">
      <c r="B15" s="14"/>
      <c r="C15" s="14"/>
      <c r="F15" s="37" t="str">
        <f>'1.1 Assumptions'!$J$29</f>
        <v>Innosilicon A11 Pro 8GB</v>
      </c>
      <c r="G15" s="37"/>
      <c r="H15" s="525" t="s">
        <v>635</v>
      </c>
      <c r="I15" s="516"/>
      <c r="J15" s="128">
        <f>'2.1 Miner Sourcing'!$K$13</f>
        <v>2</v>
      </c>
      <c r="K15" s="128">
        <f>'2.1 Miner Sourcing'!$K$13</f>
        <v>2</v>
      </c>
      <c r="L15" s="128">
        <f>'2.1 Miner Sourcing'!$K$13</f>
        <v>2</v>
      </c>
      <c r="M15" s="128">
        <f>'2.1 Miner Sourcing'!$K$13</f>
        <v>2</v>
      </c>
      <c r="N15" s="128">
        <f>'2.1 Miner Sourcing'!$K$13</f>
        <v>2</v>
      </c>
      <c r="O15" s="128">
        <f>'2.1 Miner Sourcing'!$K$13</f>
        <v>2</v>
      </c>
      <c r="P15" s="128">
        <f>'2.1 Miner Sourcing'!$K$13</f>
        <v>2</v>
      </c>
      <c r="Q15" s="128">
        <f>'2.1 Miner Sourcing'!$K$13</f>
        <v>2</v>
      </c>
      <c r="R15" s="128">
        <f>'2.1 Miner Sourcing'!$K$13</f>
        <v>2</v>
      </c>
      <c r="S15" s="128">
        <f>'2.1 Miner Sourcing'!$K$13</f>
        <v>2</v>
      </c>
      <c r="T15" s="128">
        <f>'2.1 Miner Sourcing'!$K$13</f>
        <v>2</v>
      </c>
      <c r="U15" s="128">
        <f>'2.1 Miner Sourcing'!$K$13</f>
        <v>2</v>
      </c>
      <c r="V15" s="128">
        <f>'2.1 Miner Sourcing'!$K$13</f>
        <v>2</v>
      </c>
      <c r="W15" s="128">
        <f>'2.1 Miner Sourcing'!$K$13</f>
        <v>2</v>
      </c>
      <c r="X15" s="128">
        <f>'2.1 Miner Sourcing'!$K$13</f>
        <v>2</v>
      </c>
      <c r="Y15" s="128">
        <f>'2.1 Miner Sourcing'!$K$13</f>
        <v>2</v>
      </c>
      <c r="Z15" s="128">
        <f>'2.1 Miner Sourcing'!$K$13</f>
        <v>2</v>
      </c>
      <c r="AA15" s="128">
        <f>'2.1 Miner Sourcing'!$K$13</f>
        <v>2</v>
      </c>
      <c r="AB15" s="128">
        <f>'2.1 Miner Sourcing'!$K$13</f>
        <v>2</v>
      </c>
      <c r="AC15" s="128">
        <f>'2.1 Miner Sourcing'!$K$13</f>
        <v>2</v>
      </c>
      <c r="AD15" s="128">
        <f>'2.1 Miner Sourcing'!$K$13</f>
        <v>2</v>
      </c>
      <c r="AE15" s="128">
        <f>'2.1 Miner Sourcing'!$K$13</f>
        <v>2</v>
      </c>
      <c r="AF15" s="128">
        <f>'2.1 Miner Sourcing'!$K$13</f>
        <v>2</v>
      </c>
      <c r="AG15" s="128">
        <f>'2.1 Miner Sourcing'!$K$13</f>
        <v>2</v>
      </c>
      <c r="AH15" s="128">
        <f>'2.1 Miner Sourcing'!$K$13</f>
        <v>2</v>
      </c>
      <c r="AI15" s="128">
        <f>'2.1 Miner Sourcing'!$K$13</f>
        <v>2</v>
      </c>
      <c r="AJ15" s="128">
        <f>'2.1 Miner Sourcing'!$K$13</f>
        <v>2</v>
      </c>
      <c r="AK15" s="128">
        <f>'2.1 Miner Sourcing'!$K$13</f>
        <v>2</v>
      </c>
      <c r="AL15" s="128">
        <f>'2.1 Miner Sourcing'!$K$13</f>
        <v>2</v>
      </c>
      <c r="AM15" s="128">
        <f>'2.1 Miner Sourcing'!$K$13</f>
        <v>2</v>
      </c>
      <c r="AN15" s="128">
        <f>'2.1 Miner Sourcing'!$K$13</f>
        <v>2</v>
      </c>
      <c r="AO15" s="128">
        <f>'2.1 Miner Sourcing'!$K$13</f>
        <v>2</v>
      </c>
      <c r="AP15" s="128">
        <f>'2.1 Miner Sourcing'!$K$13</f>
        <v>2</v>
      </c>
      <c r="AQ15" s="128">
        <f>'2.1 Miner Sourcing'!$K$13</f>
        <v>2</v>
      </c>
      <c r="AR15" s="128">
        <f>'2.1 Miner Sourcing'!$K$13</f>
        <v>2</v>
      </c>
      <c r="AS15" s="128">
        <f>'2.1 Miner Sourcing'!$K$13</f>
        <v>2</v>
      </c>
      <c r="AT15" s="128">
        <f>'2.1 Miner Sourcing'!$K$13</f>
        <v>2</v>
      </c>
      <c r="AU15" s="128">
        <f>'2.1 Miner Sourcing'!$K$13</f>
        <v>2</v>
      </c>
      <c r="AV15" s="128">
        <f>'2.1 Miner Sourcing'!$K$13</f>
        <v>2</v>
      </c>
      <c r="AW15" s="128">
        <f>'2.1 Miner Sourcing'!$K$13</f>
        <v>2</v>
      </c>
      <c r="AX15" s="128">
        <f>'2.1 Miner Sourcing'!$K$13</f>
        <v>2</v>
      </c>
      <c r="AY15" s="128">
        <f>'2.1 Miner Sourcing'!$K$13</f>
        <v>2</v>
      </c>
      <c r="AZ15" s="128">
        <f>'2.1 Miner Sourcing'!$K$13</f>
        <v>2</v>
      </c>
      <c r="BA15" s="128">
        <f>'2.1 Miner Sourcing'!$K$13</f>
        <v>2</v>
      </c>
      <c r="BB15" s="128">
        <f>'2.1 Miner Sourcing'!$K$13</f>
        <v>2</v>
      </c>
      <c r="BC15" s="128">
        <f>'2.1 Miner Sourcing'!$K$13</f>
        <v>2</v>
      </c>
      <c r="BD15" s="128">
        <f>'2.1 Miner Sourcing'!$K$13</f>
        <v>2</v>
      </c>
      <c r="BE15" s="128">
        <f>'2.1 Miner Sourcing'!$K$13</f>
        <v>2</v>
      </c>
      <c r="BF15" s="128">
        <f>'2.1 Miner Sourcing'!$K$13</f>
        <v>2</v>
      </c>
      <c r="BG15" s="128">
        <f>'2.1 Miner Sourcing'!$K$13</f>
        <v>2</v>
      </c>
      <c r="BH15" s="128">
        <f>'2.1 Miner Sourcing'!$K$13</f>
        <v>2</v>
      </c>
      <c r="BI15" s="128">
        <f>'2.1 Miner Sourcing'!$K$13</f>
        <v>2</v>
      </c>
      <c r="BJ15" s="128">
        <f>'2.1 Miner Sourcing'!$K$13</f>
        <v>2</v>
      </c>
      <c r="BK15" s="128">
        <f>'2.1 Miner Sourcing'!$K$13</f>
        <v>2</v>
      </c>
      <c r="BL15" s="128">
        <f>'2.1 Miner Sourcing'!$K$13</f>
        <v>2</v>
      </c>
      <c r="BM15" s="128">
        <f>'2.1 Miner Sourcing'!$K$13</f>
        <v>2</v>
      </c>
      <c r="BN15" s="128">
        <f>'2.1 Miner Sourcing'!$K$13</f>
        <v>2</v>
      </c>
      <c r="BO15" s="128">
        <f>'2.1 Miner Sourcing'!$K$13</f>
        <v>2</v>
      </c>
      <c r="BP15" s="128">
        <f>'2.1 Miner Sourcing'!$K$13</f>
        <v>2</v>
      </c>
      <c r="BQ15" s="128">
        <f>'2.1 Miner Sourcing'!$K$13</f>
        <v>2</v>
      </c>
      <c r="BR15" s="128">
        <f>'2.1 Miner Sourcing'!$K$13</f>
        <v>2</v>
      </c>
      <c r="BS15" s="128">
        <f>'2.1 Miner Sourcing'!$K$13</f>
        <v>2</v>
      </c>
      <c r="BT15" s="128">
        <f>'2.1 Miner Sourcing'!$K$13</f>
        <v>2</v>
      </c>
      <c r="BU15" s="128">
        <f>'2.1 Miner Sourcing'!$K$13</f>
        <v>2</v>
      </c>
      <c r="BV15" s="128">
        <f>'2.1 Miner Sourcing'!$K$13</f>
        <v>2</v>
      </c>
      <c r="BW15" s="128">
        <f>'2.1 Miner Sourcing'!$K$13</f>
        <v>2</v>
      </c>
      <c r="BX15" s="128">
        <f>'2.1 Miner Sourcing'!$K$13</f>
        <v>2</v>
      </c>
      <c r="BY15" s="128">
        <f>'2.1 Miner Sourcing'!$K$13</f>
        <v>2</v>
      </c>
      <c r="BZ15" s="128">
        <f>'2.1 Miner Sourcing'!$K$13</f>
        <v>2</v>
      </c>
      <c r="CA15" s="128">
        <f>'2.1 Miner Sourcing'!$K$13</f>
        <v>2</v>
      </c>
      <c r="CB15" s="128">
        <f>'2.1 Miner Sourcing'!$K$13</f>
        <v>2</v>
      </c>
      <c r="CC15" s="128">
        <f>'2.1 Miner Sourcing'!$K$13</f>
        <v>2</v>
      </c>
      <c r="CD15" s="128">
        <f>'2.1 Miner Sourcing'!$K$13</f>
        <v>2</v>
      </c>
      <c r="CE15" s="128">
        <f>'2.1 Miner Sourcing'!$K$13</f>
        <v>2</v>
      </c>
      <c r="CF15" s="128">
        <f>'2.1 Miner Sourcing'!$K$13</f>
        <v>2</v>
      </c>
      <c r="CG15" s="128">
        <f>'2.1 Miner Sourcing'!$K$13</f>
        <v>2</v>
      </c>
      <c r="CH15" s="128">
        <f>'2.1 Miner Sourcing'!$K$13</f>
        <v>2</v>
      </c>
      <c r="CI15" s="128">
        <f>'2.1 Miner Sourcing'!$K$13</f>
        <v>2</v>
      </c>
      <c r="CJ15" s="128">
        <f>'2.1 Miner Sourcing'!$K$13</f>
        <v>2</v>
      </c>
      <c r="CK15" s="128">
        <f>'2.1 Miner Sourcing'!$K$13</f>
        <v>2</v>
      </c>
      <c r="CL15" s="128">
        <f>'2.1 Miner Sourcing'!$K$13</f>
        <v>2</v>
      </c>
      <c r="CM15" s="128">
        <f>'2.1 Miner Sourcing'!$K$13</f>
        <v>2</v>
      </c>
      <c r="CN15" s="128">
        <f>'2.1 Miner Sourcing'!$K$13</f>
        <v>2</v>
      </c>
      <c r="CO15" s="128">
        <f>'2.1 Miner Sourcing'!$K$13</f>
        <v>2</v>
      </c>
      <c r="CP15" s="128">
        <f>'2.1 Miner Sourcing'!$K$13</f>
        <v>2</v>
      </c>
      <c r="CQ15" s="128">
        <f>'2.1 Miner Sourcing'!$K$13</f>
        <v>2</v>
      </c>
      <c r="CR15" s="128">
        <f>'2.1 Miner Sourcing'!$K$13</f>
        <v>2</v>
      </c>
      <c r="CS15" s="128">
        <f>'2.1 Miner Sourcing'!$K$13</f>
        <v>2</v>
      </c>
      <c r="CT15" s="128">
        <f>'2.1 Miner Sourcing'!$K$13</f>
        <v>2</v>
      </c>
      <c r="CU15" s="128">
        <f>'2.1 Miner Sourcing'!$K$13</f>
        <v>2</v>
      </c>
      <c r="CV15" s="128">
        <f>'2.1 Miner Sourcing'!$K$13</f>
        <v>2</v>
      </c>
      <c r="CW15" s="128">
        <f>'2.1 Miner Sourcing'!$K$13</f>
        <v>2</v>
      </c>
      <c r="CX15" s="128">
        <f>'2.1 Miner Sourcing'!$K$13</f>
        <v>2</v>
      </c>
      <c r="CY15" s="128">
        <f>'2.1 Miner Sourcing'!$K$13</f>
        <v>2</v>
      </c>
      <c r="CZ15" s="128">
        <f>'2.1 Miner Sourcing'!$K$13</f>
        <v>2</v>
      </c>
      <c r="DA15" s="128">
        <f>'2.1 Miner Sourcing'!$K$13</f>
        <v>2</v>
      </c>
      <c r="DB15" s="128">
        <f>'2.1 Miner Sourcing'!$K$13</f>
        <v>2</v>
      </c>
      <c r="DC15" s="128">
        <f>'2.1 Miner Sourcing'!$K$13</f>
        <v>2</v>
      </c>
      <c r="DD15" s="128">
        <f>'2.1 Miner Sourcing'!$K$13</f>
        <v>2</v>
      </c>
      <c r="DE15" s="128">
        <f>'2.1 Miner Sourcing'!$K$13</f>
        <v>2</v>
      </c>
      <c r="DF15" s="128">
        <f>'2.1 Miner Sourcing'!$K$13</f>
        <v>2</v>
      </c>
      <c r="DG15" s="128">
        <f>'2.1 Miner Sourcing'!$K$13</f>
        <v>2</v>
      </c>
      <c r="DH15" s="128">
        <f>'2.1 Miner Sourcing'!$K$13</f>
        <v>2</v>
      </c>
      <c r="DI15" s="128">
        <f>'2.1 Miner Sourcing'!$K$13</f>
        <v>2</v>
      </c>
      <c r="DJ15" s="128">
        <f>'2.1 Miner Sourcing'!$K$13</f>
        <v>2</v>
      </c>
      <c r="DK15" s="128">
        <f>'2.1 Miner Sourcing'!$K$13</f>
        <v>2</v>
      </c>
      <c r="DL15" s="128">
        <f>'2.1 Miner Sourcing'!$K$13</f>
        <v>2</v>
      </c>
      <c r="DM15" s="128">
        <f>'2.1 Miner Sourcing'!$K$13</f>
        <v>2</v>
      </c>
      <c r="DN15" s="128">
        <f>'2.1 Miner Sourcing'!$K$13</f>
        <v>2</v>
      </c>
      <c r="DO15" s="128">
        <f>'2.1 Miner Sourcing'!$K$13</f>
        <v>2</v>
      </c>
      <c r="DP15" s="128">
        <f>'2.1 Miner Sourcing'!$K$13</f>
        <v>2</v>
      </c>
      <c r="DQ15" s="128">
        <f>'2.1 Miner Sourcing'!$K$13</f>
        <v>2</v>
      </c>
      <c r="DR15" s="128">
        <f>'2.1 Miner Sourcing'!$K$13</f>
        <v>2</v>
      </c>
      <c r="DS15" s="128">
        <f>'2.1 Miner Sourcing'!$K$13</f>
        <v>2</v>
      </c>
      <c r="DT15" s="128">
        <f>'2.1 Miner Sourcing'!$K$13</f>
        <v>2</v>
      </c>
      <c r="DU15" s="128">
        <f>'2.1 Miner Sourcing'!$K$13</f>
        <v>2</v>
      </c>
      <c r="DV15" s="128">
        <f>'2.1 Miner Sourcing'!$K$13</f>
        <v>2</v>
      </c>
      <c r="DW15" s="128">
        <f>'2.1 Miner Sourcing'!$K$13</f>
        <v>2</v>
      </c>
      <c r="DX15" s="128">
        <f>'2.1 Miner Sourcing'!$K$13</f>
        <v>2</v>
      </c>
      <c r="DY15" s="128">
        <f>'2.1 Miner Sourcing'!$K$13</f>
        <v>2</v>
      </c>
    </row>
    <row r="16" spans="1:129" x14ac:dyDescent="0.35">
      <c r="B16" s="14"/>
      <c r="C16" s="14"/>
      <c r="F16" s="516" t="s">
        <v>542</v>
      </c>
      <c r="G16" s="516"/>
      <c r="H16" s="526" t="s">
        <v>48</v>
      </c>
      <c r="I16" s="516"/>
      <c r="J16" s="474">
        <f>'1.1 Assumptions'!$J$144</f>
        <v>0.05</v>
      </c>
      <c r="K16" s="474">
        <f>'1.1 Assumptions'!$J$144</f>
        <v>0.05</v>
      </c>
      <c r="L16" s="474">
        <f>'1.1 Assumptions'!$J$144</f>
        <v>0.05</v>
      </c>
      <c r="M16" s="474">
        <f>'1.1 Assumptions'!$J$144</f>
        <v>0.05</v>
      </c>
      <c r="N16" s="474">
        <f>'1.1 Assumptions'!$J$144</f>
        <v>0.05</v>
      </c>
      <c r="O16" s="474">
        <f>'1.1 Assumptions'!$J$144</f>
        <v>0.05</v>
      </c>
      <c r="P16" s="474">
        <f>'1.1 Assumptions'!$J$144</f>
        <v>0.05</v>
      </c>
      <c r="Q16" s="474">
        <f>'1.1 Assumptions'!$J$144</f>
        <v>0.05</v>
      </c>
      <c r="R16" s="474">
        <f>'1.1 Assumptions'!$J$144</f>
        <v>0.05</v>
      </c>
      <c r="S16" s="474">
        <f>'1.1 Assumptions'!$J$144</f>
        <v>0.05</v>
      </c>
      <c r="T16" s="474">
        <f>'1.1 Assumptions'!$J$144</f>
        <v>0.05</v>
      </c>
      <c r="U16" s="474">
        <f>'1.1 Assumptions'!$J$144</f>
        <v>0.05</v>
      </c>
      <c r="V16" s="474">
        <f>'1.1 Assumptions'!$J$144</f>
        <v>0.05</v>
      </c>
      <c r="W16" s="474">
        <f>'1.1 Assumptions'!$J$144</f>
        <v>0.05</v>
      </c>
      <c r="X16" s="474">
        <f>'1.1 Assumptions'!$J$144</f>
        <v>0.05</v>
      </c>
      <c r="Y16" s="474">
        <f>'1.1 Assumptions'!$J$144</f>
        <v>0.05</v>
      </c>
      <c r="Z16" s="474">
        <f>'1.1 Assumptions'!$J$144</f>
        <v>0.05</v>
      </c>
      <c r="AA16" s="474">
        <f>'1.1 Assumptions'!$J$144</f>
        <v>0.05</v>
      </c>
      <c r="AB16" s="474">
        <f>'1.1 Assumptions'!$J$144</f>
        <v>0.05</v>
      </c>
      <c r="AC16" s="474">
        <f>'1.1 Assumptions'!$J$144</f>
        <v>0.05</v>
      </c>
      <c r="AD16" s="474">
        <f>'1.1 Assumptions'!$J$144</f>
        <v>0.05</v>
      </c>
      <c r="AE16" s="474">
        <f>'1.1 Assumptions'!$J$144</f>
        <v>0.05</v>
      </c>
      <c r="AF16" s="474">
        <f>'1.1 Assumptions'!$J$144</f>
        <v>0.05</v>
      </c>
      <c r="AG16" s="474">
        <f>'1.1 Assumptions'!$J$144</f>
        <v>0.05</v>
      </c>
      <c r="AH16" s="474">
        <f>'1.1 Assumptions'!$J$144</f>
        <v>0.05</v>
      </c>
      <c r="AI16" s="474">
        <f>'1.1 Assumptions'!$J$144</f>
        <v>0.05</v>
      </c>
      <c r="AJ16" s="474">
        <f>'1.1 Assumptions'!$J$144</f>
        <v>0.05</v>
      </c>
      <c r="AK16" s="474">
        <f>'1.1 Assumptions'!$J$144</f>
        <v>0.05</v>
      </c>
      <c r="AL16" s="474">
        <f>'1.1 Assumptions'!$J$144</f>
        <v>0.05</v>
      </c>
      <c r="AM16" s="474">
        <f>'1.1 Assumptions'!$J$144</f>
        <v>0.05</v>
      </c>
      <c r="AN16" s="474">
        <f>'1.1 Assumptions'!$J$144</f>
        <v>0.05</v>
      </c>
      <c r="AO16" s="474">
        <f>'1.1 Assumptions'!$J$144</f>
        <v>0.05</v>
      </c>
      <c r="AP16" s="474">
        <f>'1.1 Assumptions'!$J$144</f>
        <v>0.05</v>
      </c>
      <c r="AQ16" s="474">
        <f>'1.1 Assumptions'!$J$144</f>
        <v>0.05</v>
      </c>
      <c r="AR16" s="474">
        <f>'1.1 Assumptions'!$J$144</f>
        <v>0.05</v>
      </c>
      <c r="AS16" s="474">
        <f>'1.1 Assumptions'!$J$144</f>
        <v>0.05</v>
      </c>
      <c r="AT16" s="474">
        <f>'1.1 Assumptions'!$J$144</f>
        <v>0.05</v>
      </c>
      <c r="AU16" s="474">
        <f>'1.1 Assumptions'!$J$144</f>
        <v>0.05</v>
      </c>
      <c r="AV16" s="474">
        <f>'1.1 Assumptions'!$J$144</f>
        <v>0.05</v>
      </c>
      <c r="AW16" s="474">
        <f>'1.1 Assumptions'!$J$144</f>
        <v>0.05</v>
      </c>
      <c r="AX16" s="474">
        <f>'1.1 Assumptions'!$J$144</f>
        <v>0.05</v>
      </c>
      <c r="AY16" s="474">
        <f>'1.1 Assumptions'!$J$144</f>
        <v>0.05</v>
      </c>
      <c r="AZ16" s="474">
        <f>'1.1 Assumptions'!$J$144</f>
        <v>0.05</v>
      </c>
      <c r="BA16" s="474">
        <f>'1.1 Assumptions'!$J$144</f>
        <v>0.05</v>
      </c>
      <c r="BB16" s="474">
        <f>'1.1 Assumptions'!$J$144</f>
        <v>0.05</v>
      </c>
      <c r="BC16" s="474">
        <f>'1.1 Assumptions'!$J$144</f>
        <v>0.05</v>
      </c>
      <c r="BD16" s="474">
        <f>'1.1 Assumptions'!$J$144</f>
        <v>0.05</v>
      </c>
      <c r="BE16" s="474">
        <f>'1.1 Assumptions'!$J$144</f>
        <v>0.05</v>
      </c>
      <c r="BF16" s="474">
        <f>'1.1 Assumptions'!$J$144</f>
        <v>0.05</v>
      </c>
      <c r="BG16" s="474">
        <f>'1.1 Assumptions'!$J$144</f>
        <v>0.05</v>
      </c>
      <c r="BH16" s="474">
        <f>'1.1 Assumptions'!$J$144</f>
        <v>0.05</v>
      </c>
      <c r="BI16" s="474">
        <f>'1.1 Assumptions'!$J$144</f>
        <v>0.05</v>
      </c>
      <c r="BJ16" s="474">
        <f>'1.1 Assumptions'!$J$144</f>
        <v>0.05</v>
      </c>
      <c r="BK16" s="474">
        <f>'1.1 Assumptions'!$J$144</f>
        <v>0.05</v>
      </c>
      <c r="BL16" s="474">
        <f>'1.1 Assumptions'!$J$144</f>
        <v>0.05</v>
      </c>
      <c r="BM16" s="474">
        <f>'1.1 Assumptions'!$J$144</f>
        <v>0.05</v>
      </c>
      <c r="BN16" s="474">
        <f>'1.1 Assumptions'!$J$144</f>
        <v>0.05</v>
      </c>
      <c r="BO16" s="474">
        <f>'1.1 Assumptions'!$J$144</f>
        <v>0.05</v>
      </c>
      <c r="BP16" s="474">
        <f>'1.1 Assumptions'!$J$144</f>
        <v>0.05</v>
      </c>
      <c r="BQ16" s="474">
        <f>'1.1 Assumptions'!$J$144</f>
        <v>0.05</v>
      </c>
      <c r="BR16" s="474">
        <f>'1.1 Assumptions'!$J$144</f>
        <v>0.05</v>
      </c>
      <c r="BS16" s="474">
        <f>'1.1 Assumptions'!$J$144</f>
        <v>0.05</v>
      </c>
      <c r="BT16" s="474">
        <f>'1.1 Assumptions'!$J$144</f>
        <v>0.05</v>
      </c>
      <c r="BU16" s="474">
        <f>'1.1 Assumptions'!$J$144</f>
        <v>0.05</v>
      </c>
      <c r="BV16" s="474">
        <f>'1.1 Assumptions'!$J$144</f>
        <v>0.05</v>
      </c>
      <c r="BW16" s="474">
        <f>'1.1 Assumptions'!$J$144</f>
        <v>0.05</v>
      </c>
      <c r="BX16" s="474">
        <f>'1.1 Assumptions'!$J$144</f>
        <v>0.05</v>
      </c>
      <c r="BY16" s="474">
        <f>'1.1 Assumptions'!$J$144</f>
        <v>0.05</v>
      </c>
      <c r="BZ16" s="474">
        <f>'1.1 Assumptions'!$J$144</f>
        <v>0.05</v>
      </c>
      <c r="CA16" s="474">
        <f>'1.1 Assumptions'!$J$144</f>
        <v>0.05</v>
      </c>
      <c r="CB16" s="474">
        <f>'1.1 Assumptions'!$J$144</f>
        <v>0.05</v>
      </c>
      <c r="CC16" s="474">
        <f>'1.1 Assumptions'!$J$144</f>
        <v>0.05</v>
      </c>
      <c r="CD16" s="474">
        <f>'1.1 Assumptions'!$J$144</f>
        <v>0.05</v>
      </c>
      <c r="CE16" s="474">
        <f>'1.1 Assumptions'!$J$144</f>
        <v>0.05</v>
      </c>
      <c r="CF16" s="474">
        <f>'1.1 Assumptions'!$J$144</f>
        <v>0.05</v>
      </c>
      <c r="CG16" s="474">
        <f>'1.1 Assumptions'!$J$144</f>
        <v>0.05</v>
      </c>
      <c r="CH16" s="474">
        <f>'1.1 Assumptions'!$J$144</f>
        <v>0.05</v>
      </c>
      <c r="CI16" s="474">
        <f>'1.1 Assumptions'!$J$144</f>
        <v>0.05</v>
      </c>
      <c r="CJ16" s="474">
        <f>'1.1 Assumptions'!$J$144</f>
        <v>0.05</v>
      </c>
      <c r="CK16" s="474">
        <f>'1.1 Assumptions'!$J$144</f>
        <v>0.05</v>
      </c>
      <c r="CL16" s="474">
        <f>'1.1 Assumptions'!$J$144</f>
        <v>0.05</v>
      </c>
      <c r="CM16" s="474">
        <f>'1.1 Assumptions'!$J$144</f>
        <v>0.05</v>
      </c>
      <c r="CN16" s="474">
        <f>'1.1 Assumptions'!$J$144</f>
        <v>0.05</v>
      </c>
      <c r="CO16" s="474">
        <f>'1.1 Assumptions'!$J$144</f>
        <v>0.05</v>
      </c>
      <c r="CP16" s="474">
        <f>'1.1 Assumptions'!$J$144</f>
        <v>0.05</v>
      </c>
      <c r="CQ16" s="474">
        <f>'1.1 Assumptions'!$J$144</f>
        <v>0.05</v>
      </c>
      <c r="CR16" s="474">
        <f>'1.1 Assumptions'!$J$144</f>
        <v>0.05</v>
      </c>
      <c r="CS16" s="474">
        <f>'1.1 Assumptions'!$J$144</f>
        <v>0.05</v>
      </c>
      <c r="CT16" s="474">
        <f>'1.1 Assumptions'!$J$144</f>
        <v>0.05</v>
      </c>
      <c r="CU16" s="474">
        <f>'1.1 Assumptions'!$J$144</f>
        <v>0.05</v>
      </c>
      <c r="CV16" s="474">
        <f>'1.1 Assumptions'!$J$144</f>
        <v>0.05</v>
      </c>
      <c r="CW16" s="474">
        <f>'1.1 Assumptions'!$J$144</f>
        <v>0.05</v>
      </c>
      <c r="CX16" s="474">
        <f>'1.1 Assumptions'!$J$144</f>
        <v>0.05</v>
      </c>
      <c r="CY16" s="474">
        <f>'1.1 Assumptions'!$J$144</f>
        <v>0.05</v>
      </c>
      <c r="CZ16" s="474">
        <f>'1.1 Assumptions'!$J$144</f>
        <v>0.05</v>
      </c>
      <c r="DA16" s="474">
        <f>'1.1 Assumptions'!$J$144</f>
        <v>0.05</v>
      </c>
      <c r="DB16" s="474">
        <f>'1.1 Assumptions'!$J$144</f>
        <v>0.05</v>
      </c>
      <c r="DC16" s="474">
        <f>'1.1 Assumptions'!$J$144</f>
        <v>0.05</v>
      </c>
      <c r="DD16" s="474">
        <f>'1.1 Assumptions'!$J$144</f>
        <v>0.05</v>
      </c>
      <c r="DE16" s="474">
        <f>'1.1 Assumptions'!$J$144</f>
        <v>0.05</v>
      </c>
      <c r="DF16" s="474">
        <f>'1.1 Assumptions'!$J$144</f>
        <v>0.05</v>
      </c>
      <c r="DG16" s="474">
        <f>'1.1 Assumptions'!$J$144</f>
        <v>0.05</v>
      </c>
      <c r="DH16" s="474">
        <f>'1.1 Assumptions'!$J$144</f>
        <v>0.05</v>
      </c>
      <c r="DI16" s="474">
        <f>'1.1 Assumptions'!$J$144</f>
        <v>0.05</v>
      </c>
      <c r="DJ16" s="474">
        <f>'1.1 Assumptions'!$J$144</f>
        <v>0.05</v>
      </c>
      <c r="DK16" s="474">
        <f>'1.1 Assumptions'!$J$144</f>
        <v>0.05</v>
      </c>
      <c r="DL16" s="474">
        <f>'1.1 Assumptions'!$J$144</f>
        <v>0.05</v>
      </c>
      <c r="DM16" s="474">
        <f>'1.1 Assumptions'!$J$144</f>
        <v>0.05</v>
      </c>
      <c r="DN16" s="474">
        <f>'1.1 Assumptions'!$J$144</f>
        <v>0.05</v>
      </c>
      <c r="DO16" s="474">
        <f>'1.1 Assumptions'!$J$144</f>
        <v>0.05</v>
      </c>
      <c r="DP16" s="474">
        <f>'1.1 Assumptions'!$J$144</f>
        <v>0.05</v>
      </c>
      <c r="DQ16" s="474">
        <f>'1.1 Assumptions'!$J$144</f>
        <v>0.05</v>
      </c>
      <c r="DR16" s="474">
        <f>'1.1 Assumptions'!$J$144</f>
        <v>0.05</v>
      </c>
      <c r="DS16" s="474">
        <f>'1.1 Assumptions'!$J$144</f>
        <v>0.05</v>
      </c>
      <c r="DT16" s="474">
        <f>'1.1 Assumptions'!$J$144</f>
        <v>0.05</v>
      </c>
      <c r="DU16" s="474">
        <f>'1.1 Assumptions'!$J$144</f>
        <v>0.05</v>
      </c>
      <c r="DV16" s="474">
        <f>'1.1 Assumptions'!$J$144</f>
        <v>0.05</v>
      </c>
      <c r="DW16" s="474">
        <f>'1.1 Assumptions'!$J$144</f>
        <v>0.05</v>
      </c>
      <c r="DX16" s="474">
        <f>'1.1 Assumptions'!$J$144</f>
        <v>0.05</v>
      </c>
      <c r="DY16" s="474">
        <f>'1.1 Assumptions'!$J$144</f>
        <v>0.05</v>
      </c>
    </row>
    <row r="17" spans="2:129" x14ac:dyDescent="0.35">
      <c r="B17" s="14"/>
      <c r="C17" s="14"/>
      <c r="F17" s="516" t="s">
        <v>543</v>
      </c>
      <c r="G17" s="516"/>
      <c r="H17" s="526" t="s">
        <v>45</v>
      </c>
      <c r="I17" s="516"/>
      <c r="J17">
        <f>IF(OR(J$5=12+1,J$5=24+1,J$5=36+1,J$5=48+1,J$5=48+12+1,J$5=48+24+1,,J$5=48+36+1,,J$5=48*2+1,,J$5=48+48+12+1,),(1+J16),1)</f>
        <v>1</v>
      </c>
      <c r="K17">
        <f t="shared" ref="K17:BV17" si="9">IF(OR(K$5=12+1,K$5=24+1,K$5=36+1,K$5=48+1,K$5=48+12+1,K$5=48+24+1,,K$5=48+36+1,,K$5=48*2+1,,K$5=48+48+12+1,),(1+K16),1)</f>
        <v>1</v>
      </c>
      <c r="L17">
        <f t="shared" si="9"/>
        <v>1</v>
      </c>
      <c r="M17">
        <f t="shared" si="9"/>
        <v>1</v>
      </c>
      <c r="N17">
        <f t="shared" si="9"/>
        <v>1</v>
      </c>
      <c r="O17">
        <f t="shared" si="9"/>
        <v>1</v>
      </c>
      <c r="P17">
        <f t="shared" si="9"/>
        <v>1</v>
      </c>
      <c r="Q17">
        <f t="shared" si="9"/>
        <v>1</v>
      </c>
      <c r="R17">
        <f t="shared" si="9"/>
        <v>1</v>
      </c>
      <c r="S17">
        <f t="shared" si="9"/>
        <v>1</v>
      </c>
      <c r="T17">
        <f t="shared" si="9"/>
        <v>1</v>
      </c>
      <c r="U17">
        <f t="shared" si="9"/>
        <v>1</v>
      </c>
      <c r="V17">
        <f t="shared" si="9"/>
        <v>1.05</v>
      </c>
      <c r="W17">
        <f t="shared" si="9"/>
        <v>1</v>
      </c>
      <c r="X17">
        <f t="shared" si="9"/>
        <v>1</v>
      </c>
      <c r="Y17">
        <f t="shared" si="9"/>
        <v>1</v>
      </c>
      <c r="Z17">
        <f t="shared" si="9"/>
        <v>1</v>
      </c>
      <c r="AA17">
        <f t="shared" si="9"/>
        <v>1</v>
      </c>
      <c r="AB17">
        <f t="shared" si="9"/>
        <v>1</v>
      </c>
      <c r="AC17">
        <f t="shared" si="9"/>
        <v>1</v>
      </c>
      <c r="AD17">
        <f t="shared" si="9"/>
        <v>1</v>
      </c>
      <c r="AE17">
        <f t="shared" si="9"/>
        <v>1</v>
      </c>
      <c r="AF17">
        <f t="shared" si="9"/>
        <v>1</v>
      </c>
      <c r="AG17">
        <f t="shared" si="9"/>
        <v>1</v>
      </c>
      <c r="AH17">
        <f t="shared" si="9"/>
        <v>1.05</v>
      </c>
      <c r="AI17">
        <f t="shared" si="9"/>
        <v>1</v>
      </c>
      <c r="AJ17">
        <f t="shared" si="9"/>
        <v>1</v>
      </c>
      <c r="AK17">
        <f t="shared" si="9"/>
        <v>1</v>
      </c>
      <c r="AL17">
        <f t="shared" si="9"/>
        <v>1</v>
      </c>
      <c r="AM17">
        <f t="shared" si="9"/>
        <v>1</v>
      </c>
      <c r="AN17">
        <f t="shared" si="9"/>
        <v>1</v>
      </c>
      <c r="AO17">
        <f t="shared" si="9"/>
        <v>1</v>
      </c>
      <c r="AP17">
        <f t="shared" si="9"/>
        <v>1</v>
      </c>
      <c r="AQ17">
        <f t="shared" si="9"/>
        <v>1</v>
      </c>
      <c r="AR17">
        <f t="shared" si="9"/>
        <v>1</v>
      </c>
      <c r="AS17">
        <f t="shared" si="9"/>
        <v>1</v>
      </c>
      <c r="AT17">
        <f t="shared" si="9"/>
        <v>1.05</v>
      </c>
      <c r="AU17">
        <f t="shared" si="9"/>
        <v>1</v>
      </c>
      <c r="AV17">
        <f t="shared" si="9"/>
        <v>1</v>
      </c>
      <c r="AW17">
        <f t="shared" si="9"/>
        <v>1</v>
      </c>
      <c r="AX17">
        <f t="shared" si="9"/>
        <v>1</v>
      </c>
      <c r="AY17">
        <f t="shared" si="9"/>
        <v>1</v>
      </c>
      <c r="AZ17">
        <f t="shared" si="9"/>
        <v>1</v>
      </c>
      <c r="BA17">
        <f t="shared" si="9"/>
        <v>1</v>
      </c>
      <c r="BB17">
        <f t="shared" si="9"/>
        <v>1</v>
      </c>
      <c r="BC17">
        <f t="shared" si="9"/>
        <v>1</v>
      </c>
      <c r="BD17">
        <f t="shared" si="9"/>
        <v>1</v>
      </c>
      <c r="BE17">
        <f t="shared" si="9"/>
        <v>1</v>
      </c>
      <c r="BF17">
        <f t="shared" si="9"/>
        <v>1.05</v>
      </c>
      <c r="BG17">
        <f t="shared" si="9"/>
        <v>1</v>
      </c>
      <c r="BH17">
        <f t="shared" si="9"/>
        <v>1</v>
      </c>
      <c r="BI17">
        <f t="shared" si="9"/>
        <v>1</v>
      </c>
      <c r="BJ17">
        <f t="shared" si="9"/>
        <v>1</v>
      </c>
      <c r="BK17">
        <f t="shared" si="9"/>
        <v>1</v>
      </c>
      <c r="BL17">
        <f t="shared" si="9"/>
        <v>1</v>
      </c>
      <c r="BM17">
        <f t="shared" si="9"/>
        <v>1</v>
      </c>
      <c r="BN17">
        <f t="shared" si="9"/>
        <v>1</v>
      </c>
      <c r="BO17">
        <f t="shared" si="9"/>
        <v>1</v>
      </c>
      <c r="BP17">
        <f t="shared" si="9"/>
        <v>1</v>
      </c>
      <c r="BQ17">
        <f t="shared" si="9"/>
        <v>1</v>
      </c>
      <c r="BR17">
        <f t="shared" si="9"/>
        <v>1.05</v>
      </c>
      <c r="BS17">
        <f t="shared" si="9"/>
        <v>1</v>
      </c>
      <c r="BT17">
        <f t="shared" si="9"/>
        <v>1</v>
      </c>
      <c r="BU17">
        <f t="shared" si="9"/>
        <v>1</v>
      </c>
      <c r="BV17">
        <f t="shared" si="9"/>
        <v>1</v>
      </c>
      <c r="BW17">
        <f t="shared" ref="BW17:DY17" si="10">IF(OR(BW$5=12+1,BW$5=24+1,BW$5=36+1,BW$5=48+1,BW$5=48+12+1,BW$5=48+24+1,,BW$5=48+36+1,,BW$5=48*2+1,,BW$5=48+48+12+1,),(1+BW16),1)</f>
        <v>1</v>
      </c>
      <c r="BX17">
        <f t="shared" si="10"/>
        <v>1</v>
      </c>
      <c r="BY17">
        <f t="shared" si="10"/>
        <v>1</v>
      </c>
      <c r="BZ17">
        <f t="shared" si="10"/>
        <v>1</v>
      </c>
      <c r="CA17">
        <f t="shared" si="10"/>
        <v>1</v>
      </c>
      <c r="CB17">
        <f t="shared" si="10"/>
        <v>1</v>
      </c>
      <c r="CC17">
        <f t="shared" si="10"/>
        <v>1</v>
      </c>
      <c r="CD17">
        <f t="shared" si="10"/>
        <v>1.05</v>
      </c>
      <c r="CE17">
        <f t="shared" si="10"/>
        <v>1</v>
      </c>
      <c r="CF17">
        <f t="shared" si="10"/>
        <v>1</v>
      </c>
      <c r="CG17">
        <f t="shared" si="10"/>
        <v>1</v>
      </c>
      <c r="CH17">
        <f t="shared" si="10"/>
        <v>1</v>
      </c>
      <c r="CI17">
        <f t="shared" si="10"/>
        <v>1</v>
      </c>
      <c r="CJ17">
        <f t="shared" si="10"/>
        <v>1</v>
      </c>
      <c r="CK17">
        <f t="shared" si="10"/>
        <v>1</v>
      </c>
      <c r="CL17">
        <f t="shared" si="10"/>
        <v>1</v>
      </c>
      <c r="CM17">
        <f t="shared" si="10"/>
        <v>1</v>
      </c>
      <c r="CN17">
        <f t="shared" si="10"/>
        <v>1</v>
      </c>
      <c r="CO17">
        <f t="shared" si="10"/>
        <v>1</v>
      </c>
      <c r="CP17">
        <f t="shared" si="10"/>
        <v>1.05</v>
      </c>
      <c r="CQ17">
        <f t="shared" si="10"/>
        <v>1</v>
      </c>
      <c r="CR17">
        <f t="shared" si="10"/>
        <v>1</v>
      </c>
      <c r="CS17">
        <f t="shared" si="10"/>
        <v>1</v>
      </c>
      <c r="CT17">
        <f t="shared" si="10"/>
        <v>1</v>
      </c>
      <c r="CU17">
        <f t="shared" si="10"/>
        <v>1</v>
      </c>
      <c r="CV17">
        <f t="shared" si="10"/>
        <v>1</v>
      </c>
      <c r="CW17">
        <f t="shared" si="10"/>
        <v>1</v>
      </c>
      <c r="CX17">
        <f t="shared" si="10"/>
        <v>1</v>
      </c>
      <c r="CY17">
        <f t="shared" si="10"/>
        <v>1</v>
      </c>
      <c r="CZ17">
        <f t="shared" si="10"/>
        <v>1</v>
      </c>
      <c r="DA17">
        <f t="shared" si="10"/>
        <v>1</v>
      </c>
      <c r="DB17">
        <f t="shared" si="10"/>
        <v>1.05</v>
      </c>
      <c r="DC17">
        <f t="shared" si="10"/>
        <v>1</v>
      </c>
      <c r="DD17">
        <f t="shared" si="10"/>
        <v>1</v>
      </c>
      <c r="DE17">
        <f t="shared" si="10"/>
        <v>1</v>
      </c>
      <c r="DF17">
        <f t="shared" si="10"/>
        <v>1</v>
      </c>
      <c r="DG17">
        <f t="shared" si="10"/>
        <v>1</v>
      </c>
      <c r="DH17">
        <f t="shared" si="10"/>
        <v>1</v>
      </c>
      <c r="DI17">
        <f t="shared" si="10"/>
        <v>1</v>
      </c>
      <c r="DJ17">
        <f t="shared" si="10"/>
        <v>1</v>
      </c>
      <c r="DK17">
        <f t="shared" si="10"/>
        <v>1</v>
      </c>
      <c r="DL17">
        <f t="shared" si="10"/>
        <v>1</v>
      </c>
      <c r="DM17">
        <f t="shared" si="10"/>
        <v>1</v>
      </c>
      <c r="DN17">
        <f t="shared" si="10"/>
        <v>1.05</v>
      </c>
      <c r="DO17">
        <f t="shared" si="10"/>
        <v>1</v>
      </c>
      <c r="DP17">
        <f t="shared" si="10"/>
        <v>1</v>
      </c>
      <c r="DQ17">
        <f t="shared" si="10"/>
        <v>1</v>
      </c>
      <c r="DR17">
        <f t="shared" si="10"/>
        <v>1</v>
      </c>
      <c r="DS17">
        <f t="shared" si="10"/>
        <v>1</v>
      </c>
      <c r="DT17">
        <f t="shared" si="10"/>
        <v>1</v>
      </c>
      <c r="DU17">
        <f t="shared" si="10"/>
        <v>1</v>
      </c>
      <c r="DV17">
        <f t="shared" si="10"/>
        <v>1</v>
      </c>
      <c r="DW17">
        <f t="shared" si="10"/>
        <v>1</v>
      </c>
      <c r="DX17">
        <f t="shared" si="10"/>
        <v>1</v>
      </c>
      <c r="DY17">
        <f t="shared" si="10"/>
        <v>1</v>
      </c>
    </row>
    <row r="18" spans="2:129" x14ac:dyDescent="0.35">
      <c r="B18" s="14"/>
      <c r="C18" s="14"/>
      <c r="H18" s="526"/>
      <c r="I18" s="516"/>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row>
    <row r="19" spans="2:129" x14ac:dyDescent="0.35">
      <c r="B19" s="14"/>
      <c r="C19" s="14"/>
      <c r="D19" t="s">
        <v>544</v>
      </c>
      <c r="H19" s="525"/>
      <c r="I19" s="516"/>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40"/>
    </row>
    <row r="20" spans="2:129" x14ac:dyDescent="0.35">
      <c r="B20" s="14"/>
      <c r="C20" s="109"/>
      <c r="D20" s="40"/>
      <c r="E20" s="37" t="str">
        <f>'1.1 Assumptions'!$J$29</f>
        <v>Innosilicon A11 Pro 8GB</v>
      </c>
      <c r="F20" s="108"/>
      <c r="G20" s="108"/>
      <c r="H20" s="525" t="s">
        <v>635</v>
      </c>
      <c r="I20" s="516"/>
      <c r="J20" s="69">
        <f>IFERROR(J10*J14,"")</f>
        <v>0</v>
      </c>
      <c r="K20" s="69">
        <f t="shared" ref="K20:BV20" si="11">IFERROR(K10*K14,"")</f>
        <v>0</v>
      </c>
      <c r="L20" s="69">
        <f t="shared" si="11"/>
        <v>0</v>
      </c>
      <c r="M20" s="69">
        <f t="shared" si="11"/>
        <v>0</v>
      </c>
      <c r="N20" s="69">
        <f t="shared" si="11"/>
        <v>0</v>
      </c>
      <c r="O20" s="69">
        <f t="shared" si="11"/>
        <v>0</v>
      </c>
      <c r="P20" s="69">
        <f t="shared" si="11"/>
        <v>0</v>
      </c>
      <c r="Q20" s="69">
        <f t="shared" si="11"/>
        <v>0</v>
      </c>
      <c r="R20" s="69">
        <f t="shared" si="11"/>
        <v>0</v>
      </c>
      <c r="S20" s="69">
        <f t="shared" si="11"/>
        <v>0</v>
      </c>
      <c r="T20" s="69">
        <f t="shared" si="11"/>
        <v>0</v>
      </c>
      <c r="U20" s="69">
        <f t="shared" si="11"/>
        <v>0</v>
      </c>
      <c r="V20" s="69">
        <f t="shared" si="11"/>
        <v>0</v>
      </c>
      <c r="W20" s="69">
        <f t="shared" si="11"/>
        <v>0</v>
      </c>
      <c r="X20" s="69">
        <f t="shared" si="11"/>
        <v>0</v>
      </c>
      <c r="Y20" s="69">
        <f t="shared" si="11"/>
        <v>0</v>
      </c>
      <c r="Z20" s="69">
        <f t="shared" si="11"/>
        <v>0</v>
      </c>
      <c r="AA20" s="69">
        <f t="shared" si="11"/>
        <v>0</v>
      </c>
      <c r="AB20" s="69">
        <f t="shared" si="11"/>
        <v>0</v>
      </c>
      <c r="AC20" s="69">
        <f t="shared" si="11"/>
        <v>0</v>
      </c>
      <c r="AD20" s="69">
        <f t="shared" si="11"/>
        <v>0</v>
      </c>
      <c r="AE20" s="69">
        <f t="shared" si="11"/>
        <v>0</v>
      </c>
      <c r="AF20" s="69">
        <f t="shared" si="11"/>
        <v>0</v>
      </c>
      <c r="AG20" s="69">
        <f t="shared" si="11"/>
        <v>0</v>
      </c>
      <c r="AH20" s="69">
        <f t="shared" si="11"/>
        <v>0</v>
      </c>
      <c r="AI20" s="69">
        <f t="shared" si="11"/>
        <v>0</v>
      </c>
      <c r="AJ20" s="69">
        <f t="shared" si="11"/>
        <v>0</v>
      </c>
      <c r="AK20" s="69">
        <f t="shared" si="11"/>
        <v>0</v>
      </c>
      <c r="AL20" s="69">
        <f t="shared" si="11"/>
        <v>0</v>
      </c>
      <c r="AM20" s="69">
        <f t="shared" si="11"/>
        <v>0</v>
      </c>
      <c r="AN20" s="69">
        <f t="shared" si="11"/>
        <v>0</v>
      </c>
      <c r="AO20" s="69">
        <f t="shared" si="11"/>
        <v>0</v>
      </c>
      <c r="AP20" s="69">
        <f t="shared" si="11"/>
        <v>0</v>
      </c>
      <c r="AQ20" s="69">
        <f t="shared" si="11"/>
        <v>0</v>
      </c>
      <c r="AR20" s="69">
        <f t="shared" si="11"/>
        <v>0</v>
      </c>
      <c r="AS20" s="69">
        <f t="shared" si="11"/>
        <v>0</v>
      </c>
      <c r="AT20" s="69">
        <f t="shared" si="11"/>
        <v>0</v>
      </c>
      <c r="AU20" s="69">
        <f t="shared" si="11"/>
        <v>0</v>
      </c>
      <c r="AV20" s="69">
        <f t="shared" si="11"/>
        <v>0</v>
      </c>
      <c r="AW20" s="69">
        <f t="shared" si="11"/>
        <v>0</v>
      </c>
      <c r="AX20" s="69">
        <f t="shared" si="11"/>
        <v>0</v>
      </c>
      <c r="AY20" s="69">
        <f t="shared" si="11"/>
        <v>0</v>
      </c>
      <c r="AZ20" s="69">
        <f t="shared" si="11"/>
        <v>0</v>
      </c>
      <c r="BA20" s="69">
        <f t="shared" si="11"/>
        <v>0</v>
      </c>
      <c r="BB20" s="69">
        <f t="shared" si="11"/>
        <v>0</v>
      </c>
      <c r="BC20" s="69">
        <f t="shared" si="11"/>
        <v>0</v>
      </c>
      <c r="BD20" s="69">
        <f t="shared" si="11"/>
        <v>0</v>
      </c>
      <c r="BE20" s="69">
        <f t="shared" si="11"/>
        <v>0</v>
      </c>
      <c r="BF20" s="69">
        <f t="shared" si="11"/>
        <v>0</v>
      </c>
      <c r="BG20" s="69">
        <f t="shared" si="11"/>
        <v>0</v>
      </c>
      <c r="BH20" s="69">
        <f t="shared" si="11"/>
        <v>0</v>
      </c>
      <c r="BI20" s="69">
        <f t="shared" si="11"/>
        <v>0</v>
      </c>
      <c r="BJ20" s="69">
        <f t="shared" si="11"/>
        <v>0</v>
      </c>
      <c r="BK20" s="69">
        <f t="shared" si="11"/>
        <v>0</v>
      </c>
      <c r="BL20" s="69">
        <f t="shared" si="11"/>
        <v>0</v>
      </c>
      <c r="BM20" s="69">
        <f t="shared" si="11"/>
        <v>0</v>
      </c>
      <c r="BN20" s="69">
        <f t="shared" si="11"/>
        <v>0</v>
      </c>
      <c r="BO20" s="69">
        <f t="shared" si="11"/>
        <v>0</v>
      </c>
      <c r="BP20" s="69">
        <f t="shared" si="11"/>
        <v>0</v>
      </c>
      <c r="BQ20" s="69">
        <f t="shared" si="11"/>
        <v>0</v>
      </c>
      <c r="BR20" s="69">
        <f t="shared" si="11"/>
        <v>0</v>
      </c>
      <c r="BS20" s="69">
        <f t="shared" si="11"/>
        <v>0</v>
      </c>
      <c r="BT20" s="69">
        <f t="shared" si="11"/>
        <v>0</v>
      </c>
      <c r="BU20" s="69">
        <f t="shared" si="11"/>
        <v>0</v>
      </c>
      <c r="BV20" s="69">
        <f t="shared" si="11"/>
        <v>0</v>
      </c>
      <c r="BW20" s="69">
        <f t="shared" ref="BW20:DY20" si="12">IFERROR(BW10*BW14,"")</f>
        <v>0</v>
      </c>
      <c r="BX20" s="69">
        <f t="shared" si="12"/>
        <v>0</v>
      </c>
      <c r="BY20" s="69">
        <f t="shared" si="12"/>
        <v>0</v>
      </c>
      <c r="BZ20" s="69">
        <f t="shared" si="12"/>
        <v>0</v>
      </c>
      <c r="CA20" s="69">
        <f t="shared" si="12"/>
        <v>0</v>
      </c>
      <c r="CB20" s="69">
        <f t="shared" si="12"/>
        <v>0</v>
      </c>
      <c r="CC20" s="69">
        <f t="shared" si="12"/>
        <v>0</v>
      </c>
      <c r="CD20" s="69">
        <f t="shared" si="12"/>
        <v>0</v>
      </c>
      <c r="CE20" s="69">
        <f t="shared" si="12"/>
        <v>0</v>
      </c>
      <c r="CF20" s="69">
        <f t="shared" si="12"/>
        <v>0</v>
      </c>
      <c r="CG20" s="69">
        <f t="shared" si="12"/>
        <v>0</v>
      </c>
      <c r="CH20" s="69">
        <f t="shared" si="12"/>
        <v>0</v>
      </c>
      <c r="CI20" s="69">
        <f t="shared" si="12"/>
        <v>0</v>
      </c>
      <c r="CJ20" s="69">
        <f t="shared" si="12"/>
        <v>0</v>
      </c>
      <c r="CK20" s="69">
        <f t="shared" si="12"/>
        <v>0</v>
      </c>
      <c r="CL20" s="69">
        <f t="shared" si="12"/>
        <v>0</v>
      </c>
      <c r="CM20" s="69">
        <f t="shared" si="12"/>
        <v>0</v>
      </c>
      <c r="CN20" s="69">
        <f t="shared" si="12"/>
        <v>0</v>
      </c>
      <c r="CO20" s="69">
        <f t="shared" si="12"/>
        <v>0</v>
      </c>
      <c r="CP20" s="69">
        <f t="shared" si="12"/>
        <v>0</v>
      </c>
      <c r="CQ20" s="69">
        <f t="shared" si="12"/>
        <v>0</v>
      </c>
      <c r="CR20" s="69">
        <f t="shared" si="12"/>
        <v>0</v>
      </c>
      <c r="CS20" s="69">
        <f t="shared" si="12"/>
        <v>0</v>
      </c>
      <c r="CT20" s="69">
        <f t="shared" si="12"/>
        <v>0</v>
      </c>
      <c r="CU20" s="69">
        <f t="shared" si="12"/>
        <v>0</v>
      </c>
      <c r="CV20" s="69">
        <f t="shared" si="12"/>
        <v>0</v>
      </c>
      <c r="CW20" s="69">
        <f t="shared" si="12"/>
        <v>0</v>
      </c>
      <c r="CX20" s="69">
        <f t="shared" si="12"/>
        <v>0</v>
      </c>
      <c r="CY20" s="69">
        <f t="shared" si="12"/>
        <v>0</v>
      </c>
      <c r="CZ20" s="69">
        <f t="shared" si="12"/>
        <v>0</v>
      </c>
      <c r="DA20" s="69">
        <f t="shared" si="12"/>
        <v>0</v>
      </c>
      <c r="DB20" s="69">
        <f t="shared" si="12"/>
        <v>0</v>
      </c>
      <c r="DC20" s="69">
        <f t="shared" si="12"/>
        <v>0</v>
      </c>
      <c r="DD20" s="69">
        <f t="shared" si="12"/>
        <v>0</v>
      </c>
      <c r="DE20" s="69">
        <f t="shared" si="12"/>
        <v>0</v>
      </c>
      <c r="DF20" s="69">
        <f t="shared" si="12"/>
        <v>0</v>
      </c>
      <c r="DG20" s="69">
        <f t="shared" si="12"/>
        <v>0</v>
      </c>
      <c r="DH20" s="69">
        <f t="shared" si="12"/>
        <v>0</v>
      </c>
      <c r="DI20" s="69">
        <f t="shared" si="12"/>
        <v>0</v>
      </c>
      <c r="DJ20" s="69">
        <f t="shared" si="12"/>
        <v>0</v>
      </c>
      <c r="DK20" s="69">
        <f t="shared" si="12"/>
        <v>0</v>
      </c>
      <c r="DL20" s="69">
        <f t="shared" si="12"/>
        <v>0</v>
      </c>
      <c r="DM20" s="69">
        <f t="shared" si="12"/>
        <v>0</v>
      </c>
      <c r="DN20" s="69">
        <f t="shared" si="12"/>
        <v>0</v>
      </c>
      <c r="DO20" s="69">
        <f t="shared" si="12"/>
        <v>0</v>
      </c>
      <c r="DP20" s="69">
        <f t="shared" si="12"/>
        <v>0</v>
      </c>
      <c r="DQ20" s="69">
        <f t="shared" si="12"/>
        <v>0</v>
      </c>
      <c r="DR20" s="69">
        <f t="shared" si="12"/>
        <v>0</v>
      </c>
      <c r="DS20" s="69">
        <f t="shared" si="12"/>
        <v>0</v>
      </c>
      <c r="DT20" s="69">
        <f t="shared" si="12"/>
        <v>0</v>
      </c>
      <c r="DU20" s="69">
        <f t="shared" si="12"/>
        <v>0</v>
      </c>
      <c r="DV20" s="69">
        <f t="shared" si="12"/>
        <v>0</v>
      </c>
      <c r="DW20" s="69">
        <f t="shared" si="12"/>
        <v>0</v>
      </c>
      <c r="DX20" s="69">
        <f t="shared" si="12"/>
        <v>0</v>
      </c>
      <c r="DY20" s="69">
        <f t="shared" si="12"/>
        <v>0</v>
      </c>
    </row>
    <row r="21" spans="2:129" x14ac:dyDescent="0.35">
      <c r="B21" s="14"/>
      <c r="C21" s="109"/>
      <c r="D21" s="40" t="s">
        <v>545</v>
      </c>
      <c r="E21" s="40"/>
      <c r="F21" s="40"/>
      <c r="G21" s="40"/>
      <c r="H21" s="527"/>
      <c r="I21" s="516"/>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40"/>
    </row>
    <row r="22" spans="2:129" x14ac:dyDescent="0.35">
      <c r="B22" s="14"/>
      <c r="C22" s="14"/>
      <c r="E22" s="37" t="str">
        <f>'1.1 Assumptions'!$J$29</f>
        <v>Innosilicon A11 Pro 8GB</v>
      </c>
      <c r="F22" s="37"/>
      <c r="G22" s="37"/>
      <c r="H22" s="525" t="s">
        <v>635</v>
      </c>
      <c r="I22" s="516"/>
      <c r="J22" s="69">
        <f>IFERROR(J20*J26*J24,"")</f>
        <v>0</v>
      </c>
      <c r="K22" s="69">
        <f t="shared" ref="K22:BV22" si="13">IFERROR(K20*K26*K24,"")</f>
        <v>0</v>
      </c>
      <c r="L22" s="69">
        <f t="shared" si="13"/>
        <v>0</v>
      </c>
      <c r="M22" s="69">
        <f t="shared" si="13"/>
        <v>0</v>
      </c>
      <c r="N22" s="69">
        <f t="shared" si="13"/>
        <v>0</v>
      </c>
      <c r="O22" s="69">
        <f t="shared" si="13"/>
        <v>0</v>
      </c>
      <c r="P22" s="69">
        <f t="shared" si="13"/>
        <v>0</v>
      </c>
      <c r="Q22" s="69">
        <f t="shared" si="13"/>
        <v>0</v>
      </c>
      <c r="R22" s="69">
        <f t="shared" si="13"/>
        <v>0</v>
      </c>
      <c r="S22" s="69">
        <f t="shared" si="13"/>
        <v>0</v>
      </c>
      <c r="T22" s="69">
        <f t="shared" si="13"/>
        <v>0</v>
      </c>
      <c r="U22" s="69">
        <f t="shared" si="13"/>
        <v>0</v>
      </c>
      <c r="V22" s="69">
        <f t="shared" si="13"/>
        <v>0</v>
      </c>
      <c r="W22" s="69">
        <f t="shared" si="13"/>
        <v>0</v>
      </c>
      <c r="X22" s="69">
        <f t="shared" si="13"/>
        <v>0</v>
      </c>
      <c r="Y22" s="69">
        <f t="shared" si="13"/>
        <v>0</v>
      </c>
      <c r="Z22" s="69">
        <f t="shared" si="13"/>
        <v>0</v>
      </c>
      <c r="AA22" s="69">
        <f t="shared" si="13"/>
        <v>0</v>
      </c>
      <c r="AB22" s="69">
        <f t="shared" si="13"/>
        <v>0</v>
      </c>
      <c r="AC22" s="69">
        <f t="shared" si="13"/>
        <v>0</v>
      </c>
      <c r="AD22" s="69">
        <f t="shared" si="13"/>
        <v>0</v>
      </c>
      <c r="AE22" s="69">
        <f t="shared" si="13"/>
        <v>0</v>
      </c>
      <c r="AF22" s="69">
        <f t="shared" si="13"/>
        <v>0</v>
      </c>
      <c r="AG22" s="69">
        <f t="shared" si="13"/>
        <v>0</v>
      </c>
      <c r="AH22" s="69">
        <f t="shared" si="13"/>
        <v>0</v>
      </c>
      <c r="AI22" s="69">
        <f t="shared" si="13"/>
        <v>0</v>
      </c>
      <c r="AJ22" s="69">
        <f t="shared" si="13"/>
        <v>0</v>
      </c>
      <c r="AK22" s="69">
        <f t="shared" si="13"/>
        <v>0</v>
      </c>
      <c r="AL22" s="69">
        <f t="shared" si="13"/>
        <v>0</v>
      </c>
      <c r="AM22" s="69">
        <f t="shared" si="13"/>
        <v>0</v>
      </c>
      <c r="AN22" s="69">
        <f t="shared" si="13"/>
        <v>0</v>
      </c>
      <c r="AO22" s="69">
        <f t="shared" si="13"/>
        <v>0</v>
      </c>
      <c r="AP22" s="69">
        <f t="shared" si="13"/>
        <v>0</v>
      </c>
      <c r="AQ22" s="69">
        <f t="shared" si="13"/>
        <v>0</v>
      </c>
      <c r="AR22" s="69">
        <f t="shared" si="13"/>
        <v>0</v>
      </c>
      <c r="AS22" s="69">
        <f t="shared" si="13"/>
        <v>0</v>
      </c>
      <c r="AT22" s="69">
        <f t="shared" si="13"/>
        <v>0</v>
      </c>
      <c r="AU22" s="69">
        <f t="shared" si="13"/>
        <v>0</v>
      </c>
      <c r="AV22" s="69">
        <f t="shared" si="13"/>
        <v>0</v>
      </c>
      <c r="AW22" s="69">
        <f t="shared" si="13"/>
        <v>0</v>
      </c>
      <c r="AX22" s="69">
        <f t="shared" si="13"/>
        <v>0</v>
      </c>
      <c r="AY22" s="69">
        <f t="shared" si="13"/>
        <v>0</v>
      </c>
      <c r="AZ22" s="69">
        <f t="shared" si="13"/>
        <v>0</v>
      </c>
      <c r="BA22" s="69">
        <f t="shared" si="13"/>
        <v>0</v>
      </c>
      <c r="BB22" s="69">
        <f t="shared" si="13"/>
        <v>0</v>
      </c>
      <c r="BC22" s="69">
        <f t="shared" si="13"/>
        <v>0</v>
      </c>
      <c r="BD22" s="69">
        <f t="shared" si="13"/>
        <v>0</v>
      </c>
      <c r="BE22" s="69">
        <f t="shared" si="13"/>
        <v>0</v>
      </c>
      <c r="BF22" s="69">
        <f t="shared" si="13"/>
        <v>0</v>
      </c>
      <c r="BG22" s="69">
        <f t="shared" si="13"/>
        <v>0</v>
      </c>
      <c r="BH22" s="69">
        <f t="shared" si="13"/>
        <v>0</v>
      </c>
      <c r="BI22" s="69">
        <f t="shared" si="13"/>
        <v>0</v>
      </c>
      <c r="BJ22" s="69">
        <f t="shared" si="13"/>
        <v>0</v>
      </c>
      <c r="BK22" s="69">
        <f t="shared" si="13"/>
        <v>0</v>
      </c>
      <c r="BL22" s="69">
        <f t="shared" si="13"/>
        <v>0</v>
      </c>
      <c r="BM22" s="69">
        <f t="shared" si="13"/>
        <v>0</v>
      </c>
      <c r="BN22" s="69">
        <f t="shared" si="13"/>
        <v>0</v>
      </c>
      <c r="BO22" s="69">
        <f t="shared" si="13"/>
        <v>0</v>
      </c>
      <c r="BP22" s="69">
        <f t="shared" si="13"/>
        <v>0</v>
      </c>
      <c r="BQ22" s="69">
        <f t="shared" si="13"/>
        <v>0</v>
      </c>
      <c r="BR22" s="69">
        <f t="shared" si="13"/>
        <v>0</v>
      </c>
      <c r="BS22" s="69">
        <f t="shared" si="13"/>
        <v>0</v>
      </c>
      <c r="BT22" s="69">
        <f t="shared" si="13"/>
        <v>0</v>
      </c>
      <c r="BU22" s="69">
        <f t="shared" si="13"/>
        <v>0</v>
      </c>
      <c r="BV22" s="69">
        <f t="shared" si="13"/>
        <v>0</v>
      </c>
      <c r="BW22" s="69">
        <f t="shared" ref="BW22:DY22" si="14">IFERROR(BW20*BW26*BW24,"")</f>
        <v>0</v>
      </c>
      <c r="BX22" s="69">
        <f t="shared" si="14"/>
        <v>0</v>
      </c>
      <c r="BY22" s="69">
        <f t="shared" si="14"/>
        <v>0</v>
      </c>
      <c r="BZ22" s="69">
        <f t="shared" si="14"/>
        <v>0</v>
      </c>
      <c r="CA22" s="69">
        <f t="shared" si="14"/>
        <v>0</v>
      </c>
      <c r="CB22" s="69">
        <f t="shared" si="14"/>
        <v>0</v>
      </c>
      <c r="CC22" s="69">
        <f t="shared" si="14"/>
        <v>0</v>
      </c>
      <c r="CD22" s="69">
        <f t="shared" si="14"/>
        <v>0</v>
      </c>
      <c r="CE22" s="69">
        <f t="shared" si="14"/>
        <v>0</v>
      </c>
      <c r="CF22" s="69">
        <f t="shared" si="14"/>
        <v>0</v>
      </c>
      <c r="CG22" s="69">
        <f t="shared" si="14"/>
        <v>0</v>
      </c>
      <c r="CH22" s="69">
        <f t="shared" si="14"/>
        <v>0</v>
      </c>
      <c r="CI22" s="69">
        <f t="shared" si="14"/>
        <v>0</v>
      </c>
      <c r="CJ22" s="69">
        <f t="shared" si="14"/>
        <v>0</v>
      </c>
      <c r="CK22" s="69">
        <f t="shared" si="14"/>
        <v>0</v>
      </c>
      <c r="CL22" s="69">
        <f t="shared" si="14"/>
        <v>0</v>
      </c>
      <c r="CM22" s="69">
        <f t="shared" si="14"/>
        <v>0</v>
      </c>
      <c r="CN22" s="69">
        <f t="shared" si="14"/>
        <v>0</v>
      </c>
      <c r="CO22" s="69">
        <f t="shared" si="14"/>
        <v>0</v>
      </c>
      <c r="CP22" s="69">
        <f t="shared" si="14"/>
        <v>0</v>
      </c>
      <c r="CQ22" s="69">
        <f t="shared" si="14"/>
        <v>0</v>
      </c>
      <c r="CR22" s="69">
        <f t="shared" si="14"/>
        <v>0</v>
      </c>
      <c r="CS22" s="69">
        <f t="shared" si="14"/>
        <v>0</v>
      </c>
      <c r="CT22" s="69">
        <f t="shared" si="14"/>
        <v>0</v>
      </c>
      <c r="CU22" s="69">
        <f t="shared" si="14"/>
        <v>0</v>
      </c>
      <c r="CV22" s="69">
        <f t="shared" si="14"/>
        <v>0</v>
      </c>
      <c r="CW22" s="69">
        <f t="shared" si="14"/>
        <v>0</v>
      </c>
      <c r="CX22" s="69">
        <f t="shared" si="14"/>
        <v>0</v>
      </c>
      <c r="CY22" s="69">
        <f t="shared" si="14"/>
        <v>0</v>
      </c>
      <c r="CZ22" s="69">
        <f t="shared" si="14"/>
        <v>0</v>
      </c>
      <c r="DA22" s="69">
        <f t="shared" si="14"/>
        <v>0</v>
      </c>
      <c r="DB22" s="69">
        <f t="shared" si="14"/>
        <v>0</v>
      </c>
      <c r="DC22" s="69">
        <f t="shared" si="14"/>
        <v>0</v>
      </c>
      <c r="DD22" s="69">
        <f t="shared" si="14"/>
        <v>0</v>
      </c>
      <c r="DE22" s="69">
        <f t="shared" si="14"/>
        <v>0</v>
      </c>
      <c r="DF22" s="69">
        <f t="shared" si="14"/>
        <v>0</v>
      </c>
      <c r="DG22" s="69">
        <f t="shared" si="14"/>
        <v>0</v>
      </c>
      <c r="DH22" s="69">
        <f t="shared" si="14"/>
        <v>0</v>
      </c>
      <c r="DI22" s="69">
        <f t="shared" si="14"/>
        <v>0</v>
      </c>
      <c r="DJ22" s="69">
        <f t="shared" si="14"/>
        <v>0</v>
      </c>
      <c r="DK22" s="69">
        <f t="shared" si="14"/>
        <v>0</v>
      </c>
      <c r="DL22" s="69">
        <f t="shared" si="14"/>
        <v>0</v>
      </c>
      <c r="DM22" s="69">
        <f t="shared" si="14"/>
        <v>0</v>
      </c>
      <c r="DN22" s="69">
        <f t="shared" si="14"/>
        <v>0</v>
      </c>
      <c r="DO22" s="69">
        <f t="shared" si="14"/>
        <v>0</v>
      </c>
      <c r="DP22" s="69">
        <f t="shared" si="14"/>
        <v>0</v>
      </c>
      <c r="DQ22" s="69">
        <f t="shared" si="14"/>
        <v>0</v>
      </c>
      <c r="DR22" s="69">
        <f t="shared" si="14"/>
        <v>0</v>
      </c>
      <c r="DS22" s="69">
        <f t="shared" si="14"/>
        <v>0</v>
      </c>
      <c r="DT22" s="69">
        <f t="shared" si="14"/>
        <v>0</v>
      </c>
      <c r="DU22" s="69">
        <f t="shared" si="14"/>
        <v>0</v>
      </c>
      <c r="DV22" s="69">
        <f t="shared" si="14"/>
        <v>0</v>
      </c>
      <c r="DW22" s="69">
        <f t="shared" si="14"/>
        <v>0</v>
      </c>
      <c r="DX22" s="69">
        <f t="shared" si="14"/>
        <v>0</v>
      </c>
      <c r="DY22" s="69">
        <f t="shared" si="14"/>
        <v>0</v>
      </c>
    </row>
    <row r="23" spans="2:129" x14ac:dyDescent="0.35">
      <c r="B23" s="14"/>
      <c r="C23" s="14"/>
      <c r="F23" t="s">
        <v>546</v>
      </c>
      <c r="H23" s="525"/>
      <c r="I23" s="516"/>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40"/>
    </row>
    <row r="24" spans="2:129" x14ac:dyDescent="0.35">
      <c r="B24" s="14"/>
      <c r="C24" s="14"/>
      <c r="G24" s="37" t="str">
        <f>'1.1 Assumptions'!$J$29</f>
        <v>Innosilicon A11 Pro 8GB</v>
      </c>
      <c r="H24" s="525" t="s">
        <v>48</v>
      </c>
      <c r="I24" s="516"/>
      <c r="J24" s="129">
        <f>'1.1 Assumptions'!$J$130</f>
        <v>1</v>
      </c>
      <c r="K24" s="129">
        <f>'1.1 Assumptions'!$J$130</f>
        <v>1</v>
      </c>
      <c r="L24" s="129">
        <f>'1.1 Assumptions'!$J$130</f>
        <v>1</v>
      </c>
      <c r="M24" s="129">
        <f>'1.1 Assumptions'!$J$130</f>
        <v>1</v>
      </c>
      <c r="N24" s="129">
        <f>'1.1 Assumptions'!$J$130</f>
        <v>1</v>
      </c>
      <c r="O24" s="129">
        <f>'1.1 Assumptions'!$J$130</f>
        <v>1</v>
      </c>
      <c r="P24" s="129">
        <f>'1.1 Assumptions'!$J$130</f>
        <v>1</v>
      </c>
      <c r="Q24" s="129">
        <f>'1.1 Assumptions'!$J$130</f>
        <v>1</v>
      </c>
      <c r="R24" s="129">
        <f>'1.1 Assumptions'!$J$130</f>
        <v>1</v>
      </c>
      <c r="S24" s="129">
        <f>'1.1 Assumptions'!$J$130</f>
        <v>1</v>
      </c>
      <c r="T24" s="129">
        <f>'1.1 Assumptions'!$J$130</f>
        <v>1</v>
      </c>
      <c r="U24" s="129">
        <f>'1.1 Assumptions'!$J$130</f>
        <v>1</v>
      </c>
      <c r="V24" s="129">
        <f>'1.1 Assumptions'!$J$130</f>
        <v>1</v>
      </c>
      <c r="W24" s="129">
        <f>'1.1 Assumptions'!$J$130</f>
        <v>1</v>
      </c>
      <c r="X24" s="129">
        <f>'1.1 Assumptions'!$J$130</f>
        <v>1</v>
      </c>
      <c r="Y24" s="129">
        <f>'1.1 Assumptions'!$J$130</f>
        <v>1</v>
      </c>
      <c r="Z24" s="129">
        <f>'1.1 Assumptions'!$J$130</f>
        <v>1</v>
      </c>
      <c r="AA24" s="129">
        <f>'1.1 Assumptions'!$J$130</f>
        <v>1</v>
      </c>
      <c r="AB24" s="129">
        <f>'1.1 Assumptions'!$J$130</f>
        <v>1</v>
      </c>
      <c r="AC24" s="129">
        <f>'1.1 Assumptions'!$J$130</f>
        <v>1</v>
      </c>
      <c r="AD24" s="129">
        <f>'1.1 Assumptions'!$J$130</f>
        <v>1</v>
      </c>
      <c r="AE24" s="129">
        <f>'1.1 Assumptions'!$J$130</f>
        <v>1</v>
      </c>
      <c r="AF24" s="129">
        <f>'1.1 Assumptions'!$J$130</f>
        <v>1</v>
      </c>
      <c r="AG24" s="129">
        <f>'1.1 Assumptions'!$J$130</f>
        <v>1</v>
      </c>
      <c r="AH24" s="129">
        <f>'1.1 Assumptions'!$J$130</f>
        <v>1</v>
      </c>
      <c r="AI24" s="129">
        <f>'1.1 Assumptions'!$J$130</f>
        <v>1</v>
      </c>
      <c r="AJ24" s="129">
        <f>'1.1 Assumptions'!$J$130</f>
        <v>1</v>
      </c>
      <c r="AK24" s="129">
        <f>'1.1 Assumptions'!$J$130</f>
        <v>1</v>
      </c>
      <c r="AL24" s="129">
        <f>'1.1 Assumptions'!$J$130</f>
        <v>1</v>
      </c>
      <c r="AM24" s="129">
        <f>'1.1 Assumptions'!$J$130</f>
        <v>1</v>
      </c>
      <c r="AN24" s="129">
        <f>'1.1 Assumptions'!$J$130</f>
        <v>1</v>
      </c>
      <c r="AO24" s="129">
        <f>'1.1 Assumptions'!$J$130</f>
        <v>1</v>
      </c>
      <c r="AP24" s="129">
        <f>'1.1 Assumptions'!$J$130</f>
        <v>1</v>
      </c>
      <c r="AQ24" s="129">
        <f>'1.1 Assumptions'!$J$130</f>
        <v>1</v>
      </c>
      <c r="AR24" s="129">
        <f>'1.1 Assumptions'!$J$130</f>
        <v>1</v>
      </c>
      <c r="AS24" s="129">
        <f>'1.1 Assumptions'!$J$130</f>
        <v>1</v>
      </c>
      <c r="AT24" s="129">
        <f>'1.1 Assumptions'!$J$130</f>
        <v>1</v>
      </c>
      <c r="AU24" s="129">
        <f>'1.1 Assumptions'!$J$130</f>
        <v>1</v>
      </c>
      <c r="AV24" s="129">
        <f>'1.1 Assumptions'!$J$130</f>
        <v>1</v>
      </c>
      <c r="AW24" s="129">
        <f>'1.1 Assumptions'!$J$130</f>
        <v>1</v>
      </c>
      <c r="AX24" s="129">
        <f>'1.1 Assumptions'!$J$130</f>
        <v>1</v>
      </c>
      <c r="AY24" s="129">
        <f>'1.1 Assumptions'!$J$130</f>
        <v>1</v>
      </c>
      <c r="AZ24" s="129">
        <f>'1.1 Assumptions'!$J$130</f>
        <v>1</v>
      </c>
      <c r="BA24" s="129">
        <f>'1.1 Assumptions'!$J$130</f>
        <v>1</v>
      </c>
      <c r="BB24" s="129">
        <f>'1.1 Assumptions'!$J$130</f>
        <v>1</v>
      </c>
      <c r="BC24" s="129">
        <f>'1.1 Assumptions'!$J$130</f>
        <v>1</v>
      </c>
      <c r="BD24" s="129">
        <f>'1.1 Assumptions'!$J$130</f>
        <v>1</v>
      </c>
      <c r="BE24" s="129">
        <f>'1.1 Assumptions'!$J$130</f>
        <v>1</v>
      </c>
      <c r="BF24" s="129">
        <f>'1.1 Assumptions'!$J$130</f>
        <v>1</v>
      </c>
      <c r="BG24" s="129">
        <f>'1.1 Assumptions'!$J$130</f>
        <v>1</v>
      </c>
      <c r="BH24" s="129">
        <f>'1.1 Assumptions'!$J$130</f>
        <v>1</v>
      </c>
      <c r="BI24" s="129">
        <f>'1.1 Assumptions'!$J$130</f>
        <v>1</v>
      </c>
      <c r="BJ24" s="129">
        <f>'1.1 Assumptions'!$J$130</f>
        <v>1</v>
      </c>
      <c r="BK24" s="129">
        <f>'1.1 Assumptions'!$J$130</f>
        <v>1</v>
      </c>
      <c r="BL24" s="129">
        <f>'1.1 Assumptions'!$J$130</f>
        <v>1</v>
      </c>
      <c r="BM24" s="129">
        <f>'1.1 Assumptions'!$J$130</f>
        <v>1</v>
      </c>
      <c r="BN24" s="129">
        <f>'1.1 Assumptions'!$J$130</f>
        <v>1</v>
      </c>
      <c r="BO24" s="129">
        <f>'1.1 Assumptions'!$J$130</f>
        <v>1</v>
      </c>
      <c r="BP24" s="129">
        <f>'1.1 Assumptions'!$J$130</f>
        <v>1</v>
      </c>
      <c r="BQ24" s="129">
        <f>'1.1 Assumptions'!$J$130</f>
        <v>1</v>
      </c>
      <c r="BR24" s="129">
        <f>'1.1 Assumptions'!$J$130</f>
        <v>1</v>
      </c>
      <c r="BS24" s="129">
        <f>'1.1 Assumptions'!$J$130</f>
        <v>1</v>
      </c>
      <c r="BT24" s="129">
        <f>'1.1 Assumptions'!$J$130</f>
        <v>1</v>
      </c>
      <c r="BU24" s="129">
        <f>'1.1 Assumptions'!$J$130</f>
        <v>1</v>
      </c>
      <c r="BV24" s="129">
        <f>'1.1 Assumptions'!$J$130</f>
        <v>1</v>
      </c>
      <c r="BW24" s="129">
        <f>'1.1 Assumptions'!$J$130</f>
        <v>1</v>
      </c>
      <c r="BX24" s="129">
        <f>'1.1 Assumptions'!$J$130</f>
        <v>1</v>
      </c>
      <c r="BY24" s="129">
        <f>'1.1 Assumptions'!$J$130</f>
        <v>1</v>
      </c>
      <c r="BZ24" s="129">
        <f>'1.1 Assumptions'!$J$130</f>
        <v>1</v>
      </c>
      <c r="CA24" s="129">
        <f>'1.1 Assumptions'!$J$130</f>
        <v>1</v>
      </c>
      <c r="CB24" s="129">
        <f>'1.1 Assumptions'!$J$130</f>
        <v>1</v>
      </c>
      <c r="CC24" s="129">
        <f>'1.1 Assumptions'!$J$130</f>
        <v>1</v>
      </c>
      <c r="CD24" s="129">
        <f>'1.1 Assumptions'!$J$130</f>
        <v>1</v>
      </c>
      <c r="CE24" s="129">
        <f>'1.1 Assumptions'!$J$130</f>
        <v>1</v>
      </c>
      <c r="CF24" s="129">
        <f>'1.1 Assumptions'!$J$130</f>
        <v>1</v>
      </c>
      <c r="CG24" s="129">
        <f>'1.1 Assumptions'!$J$130</f>
        <v>1</v>
      </c>
      <c r="CH24" s="129">
        <f>'1.1 Assumptions'!$J$130</f>
        <v>1</v>
      </c>
      <c r="CI24" s="129">
        <f>'1.1 Assumptions'!$J$130</f>
        <v>1</v>
      </c>
      <c r="CJ24" s="129">
        <f>'1.1 Assumptions'!$J$130</f>
        <v>1</v>
      </c>
      <c r="CK24" s="129">
        <f>'1.1 Assumptions'!$J$130</f>
        <v>1</v>
      </c>
      <c r="CL24" s="129">
        <f>'1.1 Assumptions'!$J$130</f>
        <v>1</v>
      </c>
      <c r="CM24" s="129">
        <f>'1.1 Assumptions'!$J$130</f>
        <v>1</v>
      </c>
      <c r="CN24" s="129">
        <f>'1.1 Assumptions'!$J$130</f>
        <v>1</v>
      </c>
      <c r="CO24" s="129">
        <f>'1.1 Assumptions'!$J$130</f>
        <v>1</v>
      </c>
      <c r="CP24" s="129">
        <f>'1.1 Assumptions'!$J$130</f>
        <v>1</v>
      </c>
      <c r="CQ24" s="129">
        <f>'1.1 Assumptions'!$J$130</f>
        <v>1</v>
      </c>
      <c r="CR24" s="129">
        <f>'1.1 Assumptions'!$J$130</f>
        <v>1</v>
      </c>
      <c r="CS24" s="129">
        <f>'1.1 Assumptions'!$J$130</f>
        <v>1</v>
      </c>
      <c r="CT24" s="129">
        <f>'1.1 Assumptions'!$J$130</f>
        <v>1</v>
      </c>
      <c r="CU24" s="129">
        <f>'1.1 Assumptions'!$J$130</f>
        <v>1</v>
      </c>
      <c r="CV24" s="129">
        <f>'1.1 Assumptions'!$J$130</f>
        <v>1</v>
      </c>
      <c r="CW24" s="129">
        <f>'1.1 Assumptions'!$J$130</f>
        <v>1</v>
      </c>
      <c r="CX24" s="129">
        <f>'1.1 Assumptions'!$J$130</f>
        <v>1</v>
      </c>
      <c r="CY24" s="129">
        <f>'1.1 Assumptions'!$J$130</f>
        <v>1</v>
      </c>
      <c r="CZ24" s="129">
        <f>'1.1 Assumptions'!$J$130</f>
        <v>1</v>
      </c>
      <c r="DA24" s="129">
        <f>'1.1 Assumptions'!$J$130</f>
        <v>1</v>
      </c>
      <c r="DB24" s="129">
        <f>'1.1 Assumptions'!$J$130</f>
        <v>1</v>
      </c>
      <c r="DC24" s="129">
        <f>'1.1 Assumptions'!$J$130</f>
        <v>1</v>
      </c>
      <c r="DD24" s="129">
        <f>'1.1 Assumptions'!$J$130</f>
        <v>1</v>
      </c>
      <c r="DE24" s="129">
        <f>'1.1 Assumptions'!$J$130</f>
        <v>1</v>
      </c>
      <c r="DF24" s="129">
        <f>'1.1 Assumptions'!$J$130</f>
        <v>1</v>
      </c>
      <c r="DG24" s="129">
        <f>'1.1 Assumptions'!$J$130</f>
        <v>1</v>
      </c>
      <c r="DH24" s="129">
        <f>'1.1 Assumptions'!$J$130</f>
        <v>1</v>
      </c>
      <c r="DI24" s="129">
        <f>'1.1 Assumptions'!$J$130</f>
        <v>1</v>
      </c>
      <c r="DJ24" s="129">
        <f>'1.1 Assumptions'!$J$130</f>
        <v>1</v>
      </c>
      <c r="DK24" s="129">
        <f>'1.1 Assumptions'!$J$130</f>
        <v>1</v>
      </c>
      <c r="DL24" s="129">
        <f>'1.1 Assumptions'!$J$130</f>
        <v>1</v>
      </c>
      <c r="DM24" s="129">
        <f>'1.1 Assumptions'!$J$130</f>
        <v>1</v>
      </c>
      <c r="DN24" s="129">
        <f>'1.1 Assumptions'!$J$130</f>
        <v>1</v>
      </c>
      <c r="DO24" s="129">
        <f>'1.1 Assumptions'!$J$130</f>
        <v>1</v>
      </c>
      <c r="DP24" s="129">
        <f>'1.1 Assumptions'!$J$130</f>
        <v>1</v>
      </c>
      <c r="DQ24" s="129">
        <f>'1.1 Assumptions'!$J$130</f>
        <v>1</v>
      </c>
      <c r="DR24" s="129">
        <f>'1.1 Assumptions'!$J$130</f>
        <v>1</v>
      </c>
      <c r="DS24" s="129">
        <f>'1.1 Assumptions'!$J$130</f>
        <v>1</v>
      </c>
      <c r="DT24" s="129">
        <f>'1.1 Assumptions'!$J$130</f>
        <v>1</v>
      </c>
      <c r="DU24" s="129">
        <f>'1.1 Assumptions'!$J$130</f>
        <v>1</v>
      </c>
      <c r="DV24" s="129">
        <f>'1.1 Assumptions'!$J$130</f>
        <v>1</v>
      </c>
      <c r="DW24" s="129">
        <f>'1.1 Assumptions'!$J$130</f>
        <v>1</v>
      </c>
      <c r="DX24" s="129">
        <f>'1.1 Assumptions'!$J$130</f>
        <v>1</v>
      </c>
      <c r="DY24" s="129">
        <f>'1.1 Assumptions'!$J$130</f>
        <v>1</v>
      </c>
    </row>
    <row r="25" spans="2:129" x14ac:dyDescent="0.35">
      <c r="B25" s="14"/>
      <c r="C25" s="14"/>
      <c r="E25" s="516"/>
      <c r="F25" s="516"/>
      <c r="G25" s="516"/>
      <c r="H25" s="525"/>
      <c r="I25" s="516"/>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40"/>
    </row>
    <row r="26" spans="2:129" x14ac:dyDescent="0.35">
      <c r="B26" s="14"/>
      <c r="C26" s="14"/>
      <c r="E26" s="516" t="s">
        <v>201</v>
      </c>
      <c r="F26" s="516"/>
      <c r="G26" s="516"/>
      <c r="H26" s="525" t="s">
        <v>48</v>
      </c>
      <c r="I26" s="516"/>
      <c r="J26" s="39">
        <f>'1.1 Assumptions'!$J$170</f>
        <v>0.98</v>
      </c>
      <c r="K26" s="39">
        <f>'1.1 Assumptions'!$J$170</f>
        <v>0.98</v>
      </c>
      <c r="L26" s="39">
        <f>'1.1 Assumptions'!$J$170</f>
        <v>0.98</v>
      </c>
      <c r="M26" s="39">
        <f>'1.1 Assumptions'!$J$170</f>
        <v>0.98</v>
      </c>
      <c r="N26" s="39">
        <f>'1.1 Assumptions'!$J$170</f>
        <v>0.98</v>
      </c>
      <c r="O26" s="39">
        <f>'1.1 Assumptions'!$J$170</f>
        <v>0.98</v>
      </c>
      <c r="P26" s="39">
        <f>'1.1 Assumptions'!$J$170</f>
        <v>0.98</v>
      </c>
      <c r="Q26" s="39">
        <f>'1.1 Assumptions'!$J$170</f>
        <v>0.98</v>
      </c>
      <c r="R26" s="39">
        <f>'1.1 Assumptions'!$J$170</f>
        <v>0.98</v>
      </c>
      <c r="S26" s="39">
        <f>'1.1 Assumptions'!$J$170</f>
        <v>0.98</v>
      </c>
      <c r="T26" s="39">
        <f>'1.1 Assumptions'!$J$170</f>
        <v>0.98</v>
      </c>
      <c r="U26" s="39">
        <f>'1.1 Assumptions'!$J$170</f>
        <v>0.98</v>
      </c>
      <c r="V26" s="39">
        <f>'1.1 Assumptions'!$J$170</f>
        <v>0.98</v>
      </c>
      <c r="W26" s="39">
        <f>'1.1 Assumptions'!$J$170</f>
        <v>0.98</v>
      </c>
      <c r="X26" s="39">
        <f>'1.1 Assumptions'!$J$170</f>
        <v>0.98</v>
      </c>
      <c r="Y26" s="39">
        <f>'1.1 Assumptions'!$J$170</f>
        <v>0.98</v>
      </c>
      <c r="Z26" s="39">
        <f>'1.1 Assumptions'!$J$170</f>
        <v>0.98</v>
      </c>
      <c r="AA26" s="39">
        <f>'1.1 Assumptions'!$J$170</f>
        <v>0.98</v>
      </c>
      <c r="AB26" s="39">
        <f>'1.1 Assumptions'!$J$170</f>
        <v>0.98</v>
      </c>
      <c r="AC26" s="39">
        <f>'1.1 Assumptions'!$J$170</f>
        <v>0.98</v>
      </c>
      <c r="AD26" s="39">
        <f>'1.1 Assumptions'!$J$170</f>
        <v>0.98</v>
      </c>
      <c r="AE26" s="39">
        <f>'1.1 Assumptions'!$J$170</f>
        <v>0.98</v>
      </c>
      <c r="AF26" s="39">
        <f>'1.1 Assumptions'!$J$170</f>
        <v>0.98</v>
      </c>
      <c r="AG26" s="39">
        <f>'1.1 Assumptions'!$J$170</f>
        <v>0.98</v>
      </c>
      <c r="AH26" s="39">
        <f>'1.1 Assumptions'!$J$170</f>
        <v>0.98</v>
      </c>
      <c r="AI26" s="39">
        <f>'1.1 Assumptions'!$J$170</f>
        <v>0.98</v>
      </c>
      <c r="AJ26" s="39">
        <f>'1.1 Assumptions'!$J$170</f>
        <v>0.98</v>
      </c>
      <c r="AK26" s="39">
        <f>'1.1 Assumptions'!$J$170</f>
        <v>0.98</v>
      </c>
      <c r="AL26" s="39">
        <f>'1.1 Assumptions'!$J$170</f>
        <v>0.98</v>
      </c>
      <c r="AM26" s="39">
        <f>'1.1 Assumptions'!$J$170</f>
        <v>0.98</v>
      </c>
      <c r="AN26" s="39">
        <f>'1.1 Assumptions'!$J$170</f>
        <v>0.98</v>
      </c>
      <c r="AO26" s="39">
        <f>'1.1 Assumptions'!$J$170</f>
        <v>0.98</v>
      </c>
      <c r="AP26" s="39">
        <f>'1.1 Assumptions'!$J$170</f>
        <v>0.98</v>
      </c>
      <c r="AQ26" s="39">
        <f>'1.1 Assumptions'!$J$170</f>
        <v>0.98</v>
      </c>
      <c r="AR26" s="39">
        <f>'1.1 Assumptions'!$J$170</f>
        <v>0.98</v>
      </c>
      <c r="AS26" s="39">
        <f>'1.1 Assumptions'!$J$170</f>
        <v>0.98</v>
      </c>
      <c r="AT26" s="39">
        <f>'1.1 Assumptions'!$J$170</f>
        <v>0.98</v>
      </c>
      <c r="AU26" s="39">
        <f>'1.1 Assumptions'!$J$170</f>
        <v>0.98</v>
      </c>
      <c r="AV26" s="39">
        <f>'1.1 Assumptions'!$J$170</f>
        <v>0.98</v>
      </c>
      <c r="AW26" s="39">
        <f>'1.1 Assumptions'!$J$170</f>
        <v>0.98</v>
      </c>
      <c r="AX26" s="39">
        <f>'1.1 Assumptions'!$J$170</f>
        <v>0.98</v>
      </c>
      <c r="AY26" s="39">
        <f>'1.1 Assumptions'!$J$170</f>
        <v>0.98</v>
      </c>
      <c r="AZ26" s="39">
        <f>'1.1 Assumptions'!$J$170</f>
        <v>0.98</v>
      </c>
      <c r="BA26" s="39">
        <f>'1.1 Assumptions'!$J$170</f>
        <v>0.98</v>
      </c>
      <c r="BB26" s="39">
        <f>'1.1 Assumptions'!$J$170</f>
        <v>0.98</v>
      </c>
      <c r="BC26" s="39">
        <f>'1.1 Assumptions'!$J$170</f>
        <v>0.98</v>
      </c>
      <c r="BD26" s="39">
        <f>'1.1 Assumptions'!$J$170</f>
        <v>0.98</v>
      </c>
      <c r="BE26" s="39">
        <f>'1.1 Assumptions'!$J$170</f>
        <v>0.98</v>
      </c>
      <c r="BF26" s="39">
        <f>'1.1 Assumptions'!$J$170</f>
        <v>0.98</v>
      </c>
      <c r="BG26" s="39">
        <f>'1.1 Assumptions'!$J$170</f>
        <v>0.98</v>
      </c>
      <c r="BH26" s="39">
        <f>'1.1 Assumptions'!$J$170</f>
        <v>0.98</v>
      </c>
      <c r="BI26" s="39">
        <f>'1.1 Assumptions'!$J$170</f>
        <v>0.98</v>
      </c>
      <c r="BJ26" s="39">
        <f>'1.1 Assumptions'!$J$170</f>
        <v>0.98</v>
      </c>
      <c r="BK26" s="39">
        <f>'1.1 Assumptions'!$J$170</f>
        <v>0.98</v>
      </c>
      <c r="BL26" s="39">
        <f>'1.1 Assumptions'!$J$170</f>
        <v>0.98</v>
      </c>
      <c r="BM26" s="39">
        <f>'1.1 Assumptions'!$J$170</f>
        <v>0.98</v>
      </c>
      <c r="BN26" s="39">
        <f>'1.1 Assumptions'!$J$170</f>
        <v>0.98</v>
      </c>
      <c r="BO26" s="39">
        <f>'1.1 Assumptions'!$J$170</f>
        <v>0.98</v>
      </c>
      <c r="BP26" s="39">
        <f>'1.1 Assumptions'!$J$170</f>
        <v>0.98</v>
      </c>
      <c r="BQ26" s="39">
        <f>'1.1 Assumptions'!$J$170</f>
        <v>0.98</v>
      </c>
      <c r="BR26" s="39">
        <f>'1.1 Assumptions'!$J$170</f>
        <v>0.98</v>
      </c>
      <c r="BS26" s="39">
        <f>'1.1 Assumptions'!$J$170</f>
        <v>0.98</v>
      </c>
      <c r="BT26" s="39">
        <f>'1.1 Assumptions'!$J$170</f>
        <v>0.98</v>
      </c>
      <c r="BU26" s="39">
        <f>'1.1 Assumptions'!$J$170</f>
        <v>0.98</v>
      </c>
      <c r="BV26" s="39">
        <f>'1.1 Assumptions'!$J$170</f>
        <v>0.98</v>
      </c>
      <c r="BW26" s="39">
        <f>'1.1 Assumptions'!$J$170</f>
        <v>0.98</v>
      </c>
      <c r="BX26" s="39">
        <f>'1.1 Assumptions'!$J$170</f>
        <v>0.98</v>
      </c>
      <c r="BY26" s="39">
        <f>'1.1 Assumptions'!$J$170</f>
        <v>0.98</v>
      </c>
      <c r="BZ26" s="39">
        <f>'1.1 Assumptions'!$J$170</f>
        <v>0.98</v>
      </c>
      <c r="CA26" s="39">
        <f>'1.1 Assumptions'!$J$170</f>
        <v>0.98</v>
      </c>
      <c r="CB26" s="39">
        <f>'1.1 Assumptions'!$J$170</f>
        <v>0.98</v>
      </c>
      <c r="CC26" s="39">
        <f>'1.1 Assumptions'!$J$170</f>
        <v>0.98</v>
      </c>
      <c r="CD26" s="39">
        <f>'1.1 Assumptions'!$J$170</f>
        <v>0.98</v>
      </c>
      <c r="CE26" s="39">
        <f>'1.1 Assumptions'!$J$170</f>
        <v>0.98</v>
      </c>
      <c r="CF26" s="39">
        <f>'1.1 Assumptions'!$J$170</f>
        <v>0.98</v>
      </c>
      <c r="CG26" s="39">
        <f>'1.1 Assumptions'!$J$170</f>
        <v>0.98</v>
      </c>
      <c r="CH26" s="39">
        <f>'1.1 Assumptions'!$J$170</f>
        <v>0.98</v>
      </c>
      <c r="CI26" s="39">
        <f>'1.1 Assumptions'!$J$170</f>
        <v>0.98</v>
      </c>
      <c r="CJ26" s="39">
        <f>'1.1 Assumptions'!$J$170</f>
        <v>0.98</v>
      </c>
      <c r="CK26" s="39">
        <f>'1.1 Assumptions'!$J$170</f>
        <v>0.98</v>
      </c>
      <c r="CL26" s="39">
        <f>'1.1 Assumptions'!$J$170</f>
        <v>0.98</v>
      </c>
      <c r="CM26" s="39">
        <f>'1.1 Assumptions'!$J$170</f>
        <v>0.98</v>
      </c>
      <c r="CN26" s="39">
        <f>'1.1 Assumptions'!$J$170</f>
        <v>0.98</v>
      </c>
      <c r="CO26" s="39">
        <f>'1.1 Assumptions'!$J$170</f>
        <v>0.98</v>
      </c>
      <c r="CP26" s="39">
        <f>'1.1 Assumptions'!$J$170</f>
        <v>0.98</v>
      </c>
      <c r="CQ26" s="39">
        <f>'1.1 Assumptions'!$J$170</f>
        <v>0.98</v>
      </c>
      <c r="CR26" s="39">
        <f>'1.1 Assumptions'!$J$170</f>
        <v>0.98</v>
      </c>
      <c r="CS26" s="39">
        <f>'1.1 Assumptions'!$J$170</f>
        <v>0.98</v>
      </c>
      <c r="CT26" s="39">
        <f>'1.1 Assumptions'!$J$170</f>
        <v>0.98</v>
      </c>
      <c r="CU26" s="39">
        <f>'1.1 Assumptions'!$J$170</f>
        <v>0.98</v>
      </c>
      <c r="CV26" s="39">
        <f>'1.1 Assumptions'!$J$170</f>
        <v>0.98</v>
      </c>
      <c r="CW26" s="39">
        <f>'1.1 Assumptions'!$J$170</f>
        <v>0.98</v>
      </c>
      <c r="CX26" s="39">
        <f>'1.1 Assumptions'!$J$170</f>
        <v>0.98</v>
      </c>
      <c r="CY26" s="39">
        <f>'1.1 Assumptions'!$J$170</f>
        <v>0.98</v>
      </c>
      <c r="CZ26" s="39">
        <f>'1.1 Assumptions'!$J$170</f>
        <v>0.98</v>
      </c>
      <c r="DA26" s="39">
        <f>'1.1 Assumptions'!$J$170</f>
        <v>0.98</v>
      </c>
      <c r="DB26" s="39">
        <f>'1.1 Assumptions'!$J$170</f>
        <v>0.98</v>
      </c>
      <c r="DC26" s="39">
        <f>'1.1 Assumptions'!$J$170</f>
        <v>0.98</v>
      </c>
      <c r="DD26" s="39">
        <f>'1.1 Assumptions'!$J$170</f>
        <v>0.98</v>
      </c>
      <c r="DE26" s="39">
        <f>'1.1 Assumptions'!$J$170</f>
        <v>0.98</v>
      </c>
      <c r="DF26" s="39">
        <f>'1.1 Assumptions'!$J$170</f>
        <v>0.98</v>
      </c>
      <c r="DG26" s="39">
        <f>'1.1 Assumptions'!$J$170</f>
        <v>0.98</v>
      </c>
      <c r="DH26" s="39">
        <f>'1.1 Assumptions'!$J$170</f>
        <v>0.98</v>
      </c>
      <c r="DI26" s="39">
        <f>'1.1 Assumptions'!$J$170</f>
        <v>0.98</v>
      </c>
      <c r="DJ26" s="39">
        <f>'1.1 Assumptions'!$J$170</f>
        <v>0.98</v>
      </c>
      <c r="DK26" s="39">
        <f>'1.1 Assumptions'!$J$170</f>
        <v>0.98</v>
      </c>
      <c r="DL26" s="39">
        <f>'1.1 Assumptions'!$J$170</f>
        <v>0.98</v>
      </c>
      <c r="DM26" s="39">
        <f>'1.1 Assumptions'!$J$170</f>
        <v>0.98</v>
      </c>
      <c r="DN26" s="39">
        <f>'1.1 Assumptions'!$J$170</f>
        <v>0.98</v>
      </c>
      <c r="DO26" s="39">
        <f>'1.1 Assumptions'!$J$170</f>
        <v>0.98</v>
      </c>
      <c r="DP26" s="39">
        <f>'1.1 Assumptions'!$J$170</f>
        <v>0.98</v>
      </c>
      <c r="DQ26" s="39">
        <f>'1.1 Assumptions'!$J$170</f>
        <v>0.98</v>
      </c>
      <c r="DR26" s="39">
        <f>'1.1 Assumptions'!$J$170</f>
        <v>0.98</v>
      </c>
      <c r="DS26" s="39">
        <f>'1.1 Assumptions'!$J$170</f>
        <v>0.98</v>
      </c>
      <c r="DT26" s="39">
        <f>'1.1 Assumptions'!$J$170</f>
        <v>0.98</v>
      </c>
      <c r="DU26" s="39">
        <f>'1.1 Assumptions'!$J$170</f>
        <v>0.98</v>
      </c>
      <c r="DV26" s="39">
        <f>'1.1 Assumptions'!$J$170</f>
        <v>0.98</v>
      </c>
      <c r="DW26" s="39">
        <f>'1.1 Assumptions'!$J$170</f>
        <v>0.98</v>
      </c>
      <c r="DX26" s="39">
        <f>'1.1 Assumptions'!$J$170</f>
        <v>0.98</v>
      </c>
      <c r="DY26" s="39">
        <f>'1.1 Assumptions'!$J$170</f>
        <v>0.98</v>
      </c>
    </row>
    <row r="27" spans="2:129" x14ac:dyDescent="0.35">
      <c r="B27" s="14"/>
      <c r="C27" s="14"/>
      <c r="H27" s="525"/>
      <c r="I27" s="516"/>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40"/>
    </row>
    <row r="28" spans="2:129" x14ac:dyDescent="0.35">
      <c r="B28" s="14"/>
      <c r="C28" s="24" t="s">
        <v>636</v>
      </c>
      <c r="H28" s="528" t="s">
        <v>155</v>
      </c>
      <c r="I28" s="516"/>
      <c r="J28" s="143">
        <f>J22/(1000*1000)</f>
        <v>0</v>
      </c>
      <c r="K28" s="143">
        <f t="shared" ref="K28:BV28" si="15">K22/(1000*1000)</f>
        <v>0</v>
      </c>
      <c r="L28" s="143">
        <f t="shared" si="15"/>
        <v>0</v>
      </c>
      <c r="M28" s="143">
        <f t="shared" si="15"/>
        <v>0</v>
      </c>
      <c r="N28" s="143">
        <f t="shared" si="15"/>
        <v>0</v>
      </c>
      <c r="O28" s="143">
        <f t="shared" si="15"/>
        <v>0</v>
      </c>
      <c r="P28" s="143">
        <f t="shared" si="15"/>
        <v>0</v>
      </c>
      <c r="Q28" s="143">
        <f t="shared" si="15"/>
        <v>0</v>
      </c>
      <c r="R28" s="143">
        <f t="shared" si="15"/>
        <v>0</v>
      </c>
      <c r="S28" s="143">
        <f t="shared" si="15"/>
        <v>0</v>
      </c>
      <c r="T28" s="143">
        <f t="shared" si="15"/>
        <v>0</v>
      </c>
      <c r="U28" s="143">
        <f t="shared" si="15"/>
        <v>0</v>
      </c>
      <c r="V28" s="143">
        <f t="shared" si="15"/>
        <v>0</v>
      </c>
      <c r="W28" s="143">
        <f t="shared" si="15"/>
        <v>0</v>
      </c>
      <c r="X28" s="143">
        <f t="shared" si="15"/>
        <v>0</v>
      </c>
      <c r="Y28" s="143">
        <f t="shared" si="15"/>
        <v>0</v>
      </c>
      <c r="Z28" s="143">
        <f t="shared" si="15"/>
        <v>0</v>
      </c>
      <c r="AA28" s="143">
        <f t="shared" si="15"/>
        <v>0</v>
      </c>
      <c r="AB28" s="143">
        <f t="shared" si="15"/>
        <v>0</v>
      </c>
      <c r="AC28" s="143">
        <f t="shared" si="15"/>
        <v>0</v>
      </c>
      <c r="AD28" s="143">
        <f t="shared" si="15"/>
        <v>0</v>
      </c>
      <c r="AE28" s="143">
        <f t="shared" si="15"/>
        <v>0</v>
      </c>
      <c r="AF28" s="143">
        <f t="shared" si="15"/>
        <v>0</v>
      </c>
      <c r="AG28" s="143">
        <f t="shared" si="15"/>
        <v>0</v>
      </c>
      <c r="AH28" s="143">
        <f t="shared" si="15"/>
        <v>0</v>
      </c>
      <c r="AI28" s="143">
        <f t="shared" si="15"/>
        <v>0</v>
      </c>
      <c r="AJ28" s="143">
        <f t="shared" si="15"/>
        <v>0</v>
      </c>
      <c r="AK28" s="143">
        <f t="shared" si="15"/>
        <v>0</v>
      </c>
      <c r="AL28" s="143">
        <f t="shared" si="15"/>
        <v>0</v>
      </c>
      <c r="AM28" s="143">
        <f t="shared" si="15"/>
        <v>0</v>
      </c>
      <c r="AN28" s="143">
        <f t="shared" si="15"/>
        <v>0</v>
      </c>
      <c r="AO28" s="143">
        <f t="shared" si="15"/>
        <v>0</v>
      </c>
      <c r="AP28" s="143">
        <f t="shared" si="15"/>
        <v>0</v>
      </c>
      <c r="AQ28" s="143">
        <f t="shared" si="15"/>
        <v>0</v>
      </c>
      <c r="AR28" s="143">
        <f t="shared" si="15"/>
        <v>0</v>
      </c>
      <c r="AS28" s="143">
        <f t="shared" si="15"/>
        <v>0</v>
      </c>
      <c r="AT28" s="143">
        <f t="shared" si="15"/>
        <v>0</v>
      </c>
      <c r="AU28" s="143">
        <f t="shared" si="15"/>
        <v>0</v>
      </c>
      <c r="AV28" s="143">
        <f t="shared" si="15"/>
        <v>0</v>
      </c>
      <c r="AW28" s="143">
        <f t="shared" si="15"/>
        <v>0</v>
      </c>
      <c r="AX28" s="143">
        <f t="shared" si="15"/>
        <v>0</v>
      </c>
      <c r="AY28" s="143">
        <f t="shared" si="15"/>
        <v>0</v>
      </c>
      <c r="AZ28" s="143">
        <f t="shared" si="15"/>
        <v>0</v>
      </c>
      <c r="BA28" s="143">
        <f t="shared" si="15"/>
        <v>0</v>
      </c>
      <c r="BB28" s="143">
        <f t="shared" si="15"/>
        <v>0</v>
      </c>
      <c r="BC28" s="143">
        <f t="shared" si="15"/>
        <v>0</v>
      </c>
      <c r="BD28" s="143">
        <f t="shared" si="15"/>
        <v>0</v>
      </c>
      <c r="BE28" s="143">
        <f t="shared" si="15"/>
        <v>0</v>
      </c>
      <c r="BF28" s="143">
        <f t="shared" si="15"/>
        <v>0</v>
      </c>
      <c r="BG28" s="143">
        <f t="shared" si="15"/>
        <v>0</v>
      </c>
      <c r="BH28" s="143">
        <f t="shared" si="15"/>
        <v>0</v>
      </c>
      <c r="BI28" s="143">
        <f t="shared" si="15"/>
        <v>0</v>
      </c>
      <c r="BJ28" s="143">
        <f t="shared" si="15"/>
        <v>0</v>
      </c>
      <c r="BK28" s="143">
        <f t="shared" si="15"/>
        <v>0</v>
      </c>
      <c r="BL28" s="143">
        <f t="shared" si="15"/>
        <v>0</v>
      </c>
      <c r="BM28" s="143">
        <f t="shared" si="15"/>
        <v>0</v>
      </c>
      <c r="BN28" s="143">
        <f t="shared" si="15"/>
        <v>0</v>
      </c>
      <c r="BO28" s="143">
        <f t="shared" si="15"/>
        <v>0</v>
      </c>
      <c r="BP28" s="143">
        <f t="shared" si="15"/>
        <v>0</v>
      </c>
      <c r="BQ28" s="143">
        <f t="shared" si="15"/>
        <v>0</v>
      </c>
      <c r="BR28" s="143">
        <f t="shared" si="15"/>
        <v>0</v>
      </c>
      <c r="BS28" s="143">
        <f t="shared" si="15"/>
        <v>0</v>
      </c>
      <c r="BT28" s="143">
        <f t="shared" si="15"/>
        <v>0</v>
      </c>
      <c r="BU28" s="143">
        <f t="shared" si="15"/>
        <v>0</v>
      </c>
      <c r="BV28" s="143">
        <f t="shared" si="15"/>
        <v>0</v>
      </c>
      <c r="BW28" s="143">
        <f t="shared" ref="BW28:DY28" si="16">BW22/(1000*1000)</f>
        <v>0</v>
      </c>
      <c r="BX28" s="143">
        <f t="shared" si="16"/>
        <v>0</v>
      </c>
      <c r="BY28" s="143">
        <f t="shared" si="16"/>
        <v>0</v>
      </c>
      <c r="BZ28" s="143">
        <f t="shared" si="16"/>
        <v>0</v>
      </c>
      <c r="CA28" s="143">
        <f t="shared" si="16"/>
        <v>0</v>
      </c>
      <c r="CB28" s="143">
        <f t="shared" si="16"/>
        <v>0</v>
      </c>
      <c r="CC28" s="143">
        <f t="shared" si="16"/>
        <v>0</v>
      </c>
      <c r="CD28" s="143">
        <f t="shared" si="16"/>
        <v>0</v>
      </c>
      <c r="CE28" s="143">
        <f t="shared" si="16"/>
        <v>0</v>
      </c>
      <c r="CF28" s="143">
        <f t="shared" si="16"/>
        <v>0</v>
      </c>
      <c r="CG28" s="143">
        <f t="shared" si="16"/>
        <v>0</v>
      </c>
      <c r="CH28" s="143">
        <f t="shared" si="16"/>
        <v>0</v>
      </c>
      <c r="CI28" s="143">
        <f t="shared" si="16"/>
        <v>0</v>
      </c>
      <c r="CJ28" s="143">
        <f t="shared" si="16"/>
        <v>0</v>
      </c>
      <c r="CK28" s="143">
        <f t="shared" si="16"/>
        <v>0</v>
      </c>
      <c r="CL28" s="143">
        <f t="shared" si="16"/>
        <v>0</v>
      </c>
      <c r="CM28" s="143">
        <f t="shared" si="16"/>
        <v>0</v>
      </c>
      <c r="CN28" s="143">
        <f t="shared" si="16"/>
        <v>0</v>
      </c>
      <c r="CO28" s="143">
        <f t="shared" si="16"/>
        <v>0</v>
      </c>
      <c r="CP28" s="143">
        <f t="shared" si="16"/>
        <v>0</v>
      </c>
      <c r="CQ28" s="143">
        <f t="shared" si="16"/>
        <v>0</v>
      </c>
      <c r="CR28" s="143">
        <f t="shared" si="16"/>
        <v>0</v>
      </c>
      <c r="CS28" s="143">
        <f t="shared" si="16"/>
        <v>0</v>
      </c>
      <c r="CT28" s="143">
        <f t="shared" si="16"/>
        <v>0</v>
      </c>
      <c r="CU28" s="143">
        <f t="shared" si="16"/>
        <v>0</v>
      </c>
      <c r="CV28" s="143">
        <f t="shared" si="16"/>
        <v>0</v>
      </c>
      <c r="CW28" s="143">
        <f t="shared" si="16"/>
        <v>0</v>
      </c>
      <c r="CX28" s="143">
        <f t="shared" si="16"/>
        <v>0</v>
      </c>
      <c r="CY28" s="143">
        <f t="shared" si="16"/>
        <v>0</v>
      </c>
      <c r="CZ28" s="143">
        <f t="shared" si="16"/>
        <v>0</v>
      </c>
      <c r="DA28" s="143">
        <f t="shared" si="16"/>
        <v>0</v>
      </c>
      <c r="DB28" s="143">
        <f t="shared" si="16"/>
        <v>0</v>
      </c>
      <c r="DC28" s="143">
        <f t="shared" si="16"/>
        <v>0</v>
      </c>
      <c r="DD28" s="143">
        <f t="shared" si="16"/>
        <v>0</v>
      </c>
      <c r="DE28" s="143">
        <f t="shared" si="16"/>
        <v>0</v>
      </c>
      <c r="DF28" s="143">
        <f t="shared" si="16"/>
        <v>0</v>
      </c>
      <c r="DG28" s="143">
        <f t="shared" si="16"/>
        <v>0</v>
      </c>
      <c r="DH28" s="143">
        <f t="shared" si="16"/>
        <v>0</v>
      </c>
      <c r="DI28" s="143">
        <f t="shared" si="16"/>
        <v>0</v>
      </c>
      <c r="DJ28" s="143">
        <f t="shared" si="16"/>
        <v>0</v>
      </c>
      <c r="DK28" s="143">
        <f t="shared" si="16"/>
        <v>0</v>
      </c>
      <c r="DL28" s="143">
        <f t="shared" si="16"/>
        <v>0</v>
      </c>
      <c r="DM28" s="143">
        <f t="shared" si="16"/>
        <v>0</v>
      </c>
      <c r="DN28" s="143">
        <f t="shared" si="16"/>
        <v>0</v>
      </c>
      <c r="DO28" s="143">
        <f t="shared" si="16"/>
        <v>0</v>
      </c>
      <c r="DP28" s="143">
        <f t="shared" si="16"/>
        <v>0</v>
      </c>
      <c r="DQ28" s="143">
        <f t="shared" si="16"/>
        <v>0</v>
      </c>
      <c r="DR28" s="143">
        <f t="shared" si="16"/>
        <v>0</v>
      </c>
      <c r="DS28" s="143">
        <f t="shared" si="16"/>
        <v>0</v>
      </c>
      <c r="DT28" s="143">
        <f t="shared" si="16"/>
        <v>0</v>
      </c>
      <c r="DU28" s="143">
        <f t="shared" si="16"/>
        <v>0</v>
      </c>
      <c r="DV28" s="143">
        <f t="shared" si="16"/>
        <v>0</v>
      </c>
      <c r="DW28" s="143">
        <f t="shared" si="16"/>
        <v>0</v>
      </c>
      <c r="DX28" s="143">
        <f t="shared" si="16"/>
        <v>0</v>
      </c>
      <c r="DY28" s="143">
        <f t="shared" si="16"/>
        <v>0</v>
      </c>
    </row>
    <row r="29" spans="2:129" x14ac:dyDescent="0.35">
      <c r="C29" s="24"/>
      <c r="H29" s="54"/>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row>
    <row r="30" spans="2:129" x14ac:dyDescent="0.35">
      <c r="B30" s="25" t="s">
        <v>548</v>
      </c>
      <c r="C30" s="25"/>
      <c r="D30" s="25"/>
      <c r="E30" s="25"/>
      <c r="F30" s="25"/>
      <c r="G30" s="25"/>
      <c r="H30" s="31"/>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row>
    <row r="31" spans="2:129" x14ac:dyDescent="0.35">
      <c r="B31" s="14"/>
      <c r="C31" s="2"/>
      <c r="D31" s="2"/>
      <c r="E31" s="2"/>
      <c r="F31" s="2"/>
      <c r="G31" s="2"/>
      <c r="H31" s="525"/>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40"/>
    </row>
    <row r="32" spans="2:129" x14ac:dyDescent="0.35">
      <c r="B32" s="14"/>
      <c r="C32" s="24" t="s">
        <v>637</v>
      </c>
      <c r="H32" s="525"/>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131"/>
    </row>
    <row r="33" spans="1:129" x14ac:dyDescent="0.35">
      <c r="B33" s="14"/>
      <c r="C33" s="14"/>
      <c r="D33" t="s">
        <v>550</v>
      </c>
      <c r="H33" s="525"/>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40"/>
    </row>
    <row r="34" spans="1:129" x14ac:dyDescent="0.35">
      <c r="B34" s="14"/>
      <c r="C34" s="14"/>
      <c r="E34" s="37" t="str">
        <f>'1.1 Assumptions'!$J$29</f>
        <v>Innosilicon A11 Pro 8GB</v>
      </c>
      <c r="F34" s="37"/>
      <c r="G34" s="37"/>
      <c r="H34" s="525" t="s">
        <v>462</v>
      </c>
      <c r="J34" s="83">
        <f>'2.1 Miner Sourcing'!$J$13</f>
        <v>1826.25</v>
      </c>
      <c r="K34" s="83">
        <f>'2.1 Miner Sourcing'!$J$13</f>
        <v>1826.25</v>
      </c>
      <c r="L34" s="83">
        <f>'2.1 Miner Sourcing'!$J$13</f>
        <v>1826.25</v>
      </c>
      <c r="M34" s="83">
        <f>'2.1 Miner Sourcing'!$J$13</f>
        <v>1826.25</v>
      </c>
      <c r="N34" s="83">
        <f>'2.1 Miner Sourcing'!$J$13</f>
        <v>1826.25</v>
      </c>
      <c r="O34" s="83">
        <f>'2.1 Miner Sourcing'!$J$13</f>
        <v>1826.25</v>
      </c>
      <c r="P34" s="83">
        <f>'2.1 Miner Sourcing'!$J$13</f>
        <v>1826.25</v>
      </c>
      <c r="Q34" s="83">
        <f>'2.1 Miner Sourcing'!$J$13</f>
        <v>1826.25</v>
      </c>
      <c r="R34" s="83">
        <f>'2.1 Miner Sourcing'!$J$13</f>
        <v>1826.25</v>
      </c>
      <c r="S34" s="83">
        <f>'2.1 Miner Sourcing'!$J$13</f>
        <v>1826.25</v>
      </c>
      <c r="T34" s="83">
        <f>'2.1 Miner Sourcing'!$J$13</f>
        <v>1826.25</v>
      </c>
      <c r="U34" s="83">
        <f>'2.1 Miner Sourcing'!$J$13</f>
        <v>1826.25</v>
      </c>
      <c r="V34" s="83">
        <f>'2.1 Miner Sourcing'!$J$13</f>
        <v>1826.25</v>
      </c>
      <c r="W34" s="83">
        <f>'2.1 Miner Sourcing'!$J$13</f>
        <v>1826.25</v>
      </c>
      <c r="X34" s="83">
        <f>'2.1 Miner Sourcing'!$J$13</f>
        <v>1826.25</v>
      </c>
      <c r="Y34" s="83">
        <f>'2.1 Miner Sourcing'!$J$13</f>
        <v>1826.25</v>
      </c>
      <c r="Z34" s="83">
        <f>'2.1 Miner Sourcing'!$J$13</f>
        <v>1826.25</v>
      </c>
      <c r="AA34" s="83">
        <f>'2.1 Miner Sourcing'!$J$13</f>
        <v>1826.25</v>
      </c>
      <c r="AB34" s="83">
        <f>'2.1 Miner Sourcing'!$J$13</f>
        <v>1826.25</v>
      </c>
      <c r="AC34" s="83">
        <f>'2.1 Miner Sourcing'!$J$13</f>
        <v>1826.25</v>
      </c>
      <c r="AD34" s="83">
        <f>'2.1 Miner Sourcing'!$J$13</f>
        <v>1826.25</v>
      </c>
      <c r="AE34" s="83">
        <f>'2.1 Miner Sourcing'!$J$13</f>
        <v>1826.25</v>
      </c>
      <c r="AF34" s="83">
        <f>'2.1 Miner Sourcing'!$J$13</f>
        <v>1826.25</v>
      </c>
      <c r="AG34" s="83">
        <f>'2.1 Miner Sourcing'!$J$13</f>
        <v>1826.25</v>
      </c>
      <c r="AH34" s="83">
        <f>'2.1 Miner Sourcing'!$J$13</f>
        <v>1826.25</v>
      </c>
      <c r="AI34" s="83">
        <f>'2.1 Miner Sourcing'!$J$13</f>
        <v>1826.25</v>
      </c>
      <c r="AJ34" s="83">
        <f>'2.1 Miner Sourcing'!$J$13</f>
        <v>1826.25</v>
      </c>
      <c r="AK34" s="83">
        <f>'2.1 Miner Sourcing'!$J$13</f>
        <v>1826.25</v>
      </c>
      <c r="AL34" s="83">
        <f>'2.1 Miner Sourcing'!$J$13</f>
        <v>1826.25</v>
      </c>
      <c r="AM34" s="83">
        <f>'2.1 Miner Sourcing'!$J$13</f>
        <v>1826.25</v>
      </c>
      <c r="AN34" s="83">
        <f>'2.1 Miner Sourcing'!$J$13</f>
        <v>1826.25</v>
      </c>
      <c r="AO34" s="83">
        <f>'2.1 Miner Sourcing'!$J$13</f>
        <v>1826.25</v>
      </c>
      <c r="AP34" s="83">
        <f>'2.1 Miner Sourcing'!$J$13</f>
        <v>1826.25</v>
      </c>
      <c r="AQ34" s="83">
        <f>'2.1 Miner Sourcing'!$J$13</f>
        <v>1826.25</v>
      </c>
      <c r="AR34" s="83">
        <f>'2.1 Miner Sourcing'!$J$13</f>
        <v>1826.25</v>
      </c>
      <c r="AS34" s="83">
        <f>'2.1 Miner Sourcing'!$J$13</f>
        <v>1826.25</v>
      </c>
      <c r="AT34" s="83">
        <f>'2.1 Miner Sourcing'!$J$13</f>
        <v>1826.25</v>
      </c>
      <c r="AU34" s="83">
        <f>'2.1 Miner Sourcing'!$J$13</f>
        <v>1826.25</v>
      </c>
      <c r="AV34" s="83">
        <f>'2.1 Miner Sourcing'!$J$13</f>
        <v>1826.25</v>
      </c>
      <c r="AW34" s="83">
        <f>'2.1 Miner Sourcing'!$J$13</f>
        <v>1826.25</v>
      </c>
      <c r="AX34" s="83">
        <f>'2.1 Miner Sourcing'!$J$13</f>
        <v>1826.25</v>
      </c>
      <c r="AY34" s="83">
        <f>'2.1 Miner Sourcing'!$J$13</f>
        <v>1826.25</v>
      </c>
      <c r="AZ34" s="83">
        <f>'2.1 Miner Sourcing'!$J$13</f>
        <v>1826.25</v>
      </c>
      <c r="BA34" s="83">
        <f>'2.1 Miner Sourcing'!$J$13</f>
        <v>1826.25</v>
      </c>
      <c r="BB34" s="83">
        <f>'2.1 Miner Sourcing'!$J$13</f>
        <v>1826.25</v>
      </c>
      <c r="BC34" s="83">
        <f>'2.1 Miner Sourcing'!$J$13</f>
        <v>1826.25</v>
      </c>
      <c r="BD34" s="83">
        <f>'2.1 Miner Sourcing'!$J$13</f>
        <v>1826.25</v>
      </c>
      <c r="BE34" s="83">
        <f>'2.1 Miner Sourcing'!$J$13</f>
        <v>1826.25</v>
      </c>
      <c r="BF34" s="83">
        <f>'2.1 Miner Sourcing'!$J$13</f>
        <v>1826.25</v>
      </c>
      <c r="BG34" s="83">
        <f>'2.1 Miner Sourcing'!$J$13</f>
        <v>1826.25</v>
      </c>
      <c r="BH34" s="83">
        <f>'2.1 Miner Sourcing'!$J$13</f>
        <v>1826.25</v>
      </c>
      <c r="BI34" s="83">
        <f>'2.1 Miner Sourcing'!$J$13</f>
        <v>1826.25</v>
      </c>
      <c r="BJ34" s="83">
        <f>'2.1 Miner Sourcing'!$J$13</f>
        <v>1826.25</v>
      </c>
      <c r="BK34" s="83">
        <f>'2.1 Miner Sourcing'!$J$13</f>
        <v>1826.25</v>
      </c>
      <c r="BL34" s="83">
        <f>'2.1 Miner Sourcing'!$J$13</f>
        <v>1826.25</v>
      </c>
      <c r="BM34" s="83">
        <f>'2.1 Miner Sourcing'!$J$13</f>
        <v>1826.25</v>
      </c>
      <c r="BN34" s="83">
        <f>'2.1 Miner Sourcing'!$J$13</f>
        <v>1826.25</v>
      </c>
      <c r="BO34" s="83">
        <f>'2.1 Miner Sourcing'!$J$13</f>
        <v>1826.25</v>
      </c>
      <c r="BP34" s="83">
        <f>'2.1 Miner Sourcing'!$J$13</f>
        <v>1826.25</v>
      </c>
      <c r="BQ34" s="83">
        <f>'2.1 Miner Sourcing'!$J$13</f>
        <v>1826.25</v>
      </c>
      <c r="BR34" s="83">
        <f>'2.1 Miner Sourcing'!$J$13</f>
        <v>1826.25</v>
      </c>
      <c r="BS34" s="83">
        <f>'2.1 Miner Sourcing'!$J$13</f>
        <v>1826.25</v>
      </c>
      <c r="BT34" s="83">
        <f>'2.1 Miner Sourcing'!$J$13</f>
        <v>1826.25</v>
      </c>
      <c r="BU34" s="83">
        <f>'2.1 Miner Sourcing'!$J$13</f>
        <v>1826.25</v>
      </c>
      <c r="BV34" s="83">
        <f>'2.1 Miner Sourcing'!$J$13</f>
        <v>1826.25</v>
      </c>
      <c r="BW34" s="83">
        <f>'2.1 Miner Sourcing'!$J$13</f>
        <v>1826.25</v>
      </c>
      <c r="BX34" s="83">
        <f>'2.1 Miner Sourcing'!$J$13</f>
        <v>1826.25</v>
      </c>
      <c r="BY34" s="83">
        <f>'2.1 Miner Sourcing'!$J$13</f>
        <v>1826.25</v>
      </c>
      <c r="BZ34" s="83">
        <f>'2.1 Miner Sourcing'!$J$13</f>
        <v>1826.25</v>
      </c>
      <c r="CA34" s="83">
        <f>'2.1 Miner Sourcing'!$J$13</f>
        <v>1826.25</v>
      </c>
      <c r="CB34" s="83">
        <f>'2.1 Miner Sourcing'!$J$13</f>
        <v>1826.25</v>
      </c>
      <c r="CC34" s="83">
        <f>'2.1 Miner Sourcing'!$J$13</f>
        <v>1826.25</v>
      </c>
      <c r="CD34" s="83">
        <f>'2.1 Miner Sourcing'!$J$13</f>
        <v>1826.25</v>
      </c>
      <c r="CE34" s="83">
        <f>'2.1 Miner Sourcing'!$J$13</f>
        <v>1826.25</v>
      </c>
      <c r="CF34" s="83">
        <f>'2.1 Miner Sourcing'!$J$13</f>
        <v>1826.25</v>
      </c>
      <c r="CG34" s="83">
        <f>'2.1 Miner Sourcing'!$J$13</f>
        <v>1826.25</v>
      </c>
      <c r="CH34" s="83">
        <f>'2.1 Miner Sourcing'!$J$13</f>
        <v>1826.25</v>
      </c>
      <c r="CI34" s="83">
        <f>'2.1 Miner Sourcing'!$J$13</f>
        <v>1826.25</v>
      </c>
      <c r="CJ34" s="83">
        <f>'2.1 Miner Sourcing'!$J$13</f>
        <v>1826.25</v>
      </c>
      <c r="CK34" s="83">
        <f>'2.1 Miner Sourcing'!$J$13</f>
        <v>1826.25</v>
      </c>
      <c r="CL34" s="83">
        <f>'2.1 Miner Sourcing'!$J$13</f>
        <v>1826.25</v>
      </c>
      <c r="CM34" s="83">
        <f>'2.1 Miner Sourcing'!$J$13</f>
        <v>1826.25</v>
      </c>
      <c r="CN34" s="83">
        <f>'2.1 Miner Sourcing'!$J$13</f>
        <v>1826.25</v>
      </c>
      <c r="CO34" s="83">
        <f>'2.1 Miner Sourcing'!$J$13</f>
        <v>1826.25</v>
      </c>
      <c r="CP34" s="83">
        <f>'2.1 Miner Sourcing'!$J$13</f>
        <v>1826.25</v>
      </c>
      <c r="CQ34" s="83">
        <f>'2.1 Miner Sourcing'!$J$13</f>
        <v>1826.25</v>
      </c>
      <c r="CR34" s="83">
        <f>'2.1 Miner Sourcing'!$J$13</f>
        <v>1826.25</v>
      </c>
      <c r="CS34" s="83">
        <f>'2.1 Miner Sourcing'!$J$13</f>
        <v>1826.25</v>
      </c>
      <c r="CT34" s="83">
        <f>'2.1 Miner Sourcing'!$J$13</f>
        <v>1826.25</v>
      </c>
      <c r="CU34" s="83">
        <f>'2.1 Miner Sourcing'!$J$13</f>
        <v>1826.25</v>
      </c>
      <c r="CV34" s="83">
        <f>'2.1 Miner Sourcing'!$J$13</f>
        <v>1826.25</v>
      </c>
      <c r="CW34" s="83">
        <f>'2.1 Miner Sourcing'!$J$13</f>
        <v>1826.25</v>
      </c>
      <c r="CX34" s="83">
        <f>'2.1 Miner Sourcing'!$J$13</f>
        <v>1826.25</v>
      </c>
      <c r="CY34" s="83">
        <f>'2.1 Miner Sourcing'!$J$13</f>
        <v>1826.25</v>
      </c>
      <c r="CZ34" s="83">
        <f>'2.1 Miner Sourcing'!$J$13</f>
        <v>1826.25</v>
      </c>
      <c r="DA34" s="83">
        <f>'2.1 Miner Sourcing'!$J$13</f>
        <v>1826.25</v>
      </c>
      <c r="DB34" s="83">
        <f>'2.1 Miner Sourcing'!$J$13</f>
        <v>1826.25</v>
      </c>
      <c r="DC34" s="83">
        <f>'2.1 Miner Sourcing'!$J$13</f>
        <v>1826.25</v>
      </c>
      <c r="DD34" s="83">
        <f>'2.1 Miner Sourcing'!$J$13</f>
        <v>1826.25</v>
      </c>
      <c r="DE34" s="83">
        <f>'2.1 Miner Sourcing'!$J$13</f>
        <v>1826.25</v>
      </c>
      <c r="DF34" s="83">
        <f>'2.1 Miner Sourcing'!$J$13</f>
        <v>1826.25</v>
      </c>
      <c r="DG34" s="83">
        <f>'2.1 Miner Sourcing'!$J$13</f>
        <v>1826.25</v>
      </c>
      <c r="DH34" s="83">
        <f>'2.1 Miner Sourcing'!$J$13</f>
        <v>1826.25</v>
      </c>
      <c r="DI34" s="83">
        <f>'2.1 Miner Sourcing'!$J$13</f>
        <v>1826.25</v>
      </c>
      <c r="DJ34" s="83">
        <f>'2.1 Miner Sourcing'!$J$13</f>
        <v>1826.25</v>
      </c>
      <c r="DK34" s="83">
        <f>'2.1 Miner Sourcing'!$J$13</f>
        <v>1826.25</v>
      </c>
      <c r="DL34" s="83">
        <f>'2.1 Miner Sourcing'!$J$13</f>
        <v>1826.25</v>
      </c>
      <c r="DM34" s="83">
        <f>'2.1 Miner Sourcing'!$J$13</f>
        <v>1826.25</v>
      </c>
      <c r="DN34" s="83">
        <f>'2.1 Miner Sourcing'!$J$13</f>
        <v>1826.25</v>
      </c>
      <c r="DO34" s="83">
        <f>'2.1 Miner Sourcing'!$J$13</f>
        <v>1826.25</v>
      </c>
      <c r="DP34" s="83">
        <f>'2.1 Miner Sourcing'!$J$13</f>
        <v>1826.25</v>
      </c>
      <c r="DQ34" s="83">
        <f>'2.1 Miner Sourcing'!$J$13</f>
        <v>1826.25</v>
      </c>
      <c r="DR34" s="83">
        <f>'2.1 Miner Sourcing'!$J$13</f>
        <v>1826.25</v>
      </c>
      <c r="DS34" s="83">
        <f>'2.1 Miner Sourcing'!$J$13</f>
        <v>1826.25</v>
      </c>
      <c r="DT34" s="83">
        <f>'2.1 Miner Sourcing'!$J$13</f>
        <v>1826.25</v>
      </c>
      <c r="DU34" s="83">
        <f>'2.1 Miner Sourcing'!$J$13</f>
        <v>1826.25</v>
      </c>
      <c r="DV34" s="83">
        <f>'2.1 Miner Sourcing'!$J$13</f>
        <v>1826.25</v>
      </c>
      <c r="DW34" s="83">
        <f>'2.1 Miner Sourcing'!$J$13</f>
        <v>1826.25</v>
      </c>
      <c r="DX34" s="83">
        <f>'2.1 Miner Sourcing'!$J$13</f>
        <v>1826.25</v>
      </c>
      <c r="DY34" s="83">
        <f>'2.1 Miner Sourcing'!$J$13</f>
        <v>1826.25</v>
      </c>
    </row>
    <row r="35" spans="1:129" x14ac:dyDescent="0.35">
      <c r="B35" s="14"/>
      <c r="C35" s="14"/>
      <c r="H35" s="525"/>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row>
    <row r="36" spans="1:129" x14ac:dyDescent="0.35">
      <c r="B36" s="14"/>
      <c r="C36" s="14"/>
      <c r="D36" s="516" t="s">
        <v>854</v>
      </c>
      <c r="E36" s="516"/>
      <c r="F36" s="516"/>
      <c r="G36" s="516"/>
      <c r="H36" s="525"/>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row>
    <row r="37" spans="1:129" x14ac:dyDescent="0.35">
      <c r="B37" s="14"/>
      <c r="C37" s="14"/>
      <c r="D37" s="30"/>
      <c r="E37" s="37" t="str">
        <f>'1.1 Assumptions'!$J$29</f>
        <v>Innosilicon A11 Pro 8GB</v>
      </c>
      <c r="F37" s="37"/>
      <c r="G37" s="37"/>
      <c r="H37" s="525" t="s">
        <v>48</v>
      </c>
      <c r="J37" s="129">
        <f>'1.1 Assumptions'!$J$156</f>
        <v>1</v>
      </c>
      <c r="K37" s="129">
        <f>'1.1 Assumptions'!$J$156</f>
        <v>1</v>
      </c>
      <c r="L37" s="129">
        <f>'1.1 Assumptions'!$J$156</f>
        <v>1</v>
      </c>
      <c r="M37" s="129">
        <f>'1.1 Assumptions'!$J$156</f>
        <v>1</v>
      </c>
      <c r="N37" s="129">
        <f>'1.1 Assumptions'!$J$156</f>
        <v>1</v>
      </c>
      <c r="O37" s="129">
        <f>'1.1 Assumptions'!$J$156</f>
        <v>1</v>
      </c>
      <c r="P37" s="129">
        <f>'1.1 Assumptions'!$J$156</f>
        <v>1</v>
      </c>
      <c r="Q37" s="129">
        <f>'1.1 Assumptions'!$J$156</f>
        <v>1</v>
      </c>
      <c r="R37" s="129">
        <f>'1.1 Assumptions'!$J$156</f>
        <v>1</v>
      </c>
      <c r="S37" s="129">
        <f>'1.1 Assumptions'!$J$156</f>
        <v>1</v>
      </c>
      <c r="T37" s="129">
        <f>'1.1 Assumptions'!$J$156</f>
        <v>1</v>
      </c>
      <c r="U37" s="129">
        <f>'1.1 Assumptions'!$J$156</f>
        <v>1</v>
      </c>
      <c r="V37" s="129">
        <f>'1.1 Assumptions'!$J$156</f>
        <v>1</v>
      </c>
      <c r="W37" s="129">
        <f>'1.1 Assumptions'!$J$156</f>
        <v>1</v>
      </c>
      <c r="X37" s="129">
        <f>'1.1 Assumptions'!$J$156</f>
        <v>1</v>
      </c>
      <c r="Y37" s="129">
        <f>'1.1 Assumptions'!$J$156</f>
        <v>1</v>
      </c>
      <c r="Z37" s="129">
        <f>'1.1 Assumptions'!$J$156</f>
        <v>1</v>
      </c>
      <c r="AA37" s="129">
        <f>'1.1 Assumptions'!$J$156</f>
        <v>1</v>
      </c>
      <c r="AB37" s="129">
        <f>'1.1 Assumptions'!$J$156</f>
        <v>1</v>
      </c>
      <c r="AC37" s="129">
        <f>'1.1 Assumptions'!$J$156</f>
        <v>1</v>
      </c>
      <c r="AD37" s="129">
        <f>'1.1 Assumptions'!$J$156</f>
        <v>1</v>
      </c>
      <c r="AE37" s="129">
        <f>'1.1 Assumptions'!$J$156</f>
        <v>1</v>
      </c>
      <c r="AF37" s="129">
        <f>'1.1 Assumptions'!$J$156</f>
        <v>1</v>
      </c>
      <c r="AG37" s="129">
        <f>'1.1 Assumptions'!$J$156</f>
        <v>1</v>
      </c>
      <c r="AH37" s="129">
        <f>'1.1 Assumptions'!$J$156</f>
        <v>1</v>
      </c>
      <c r="AI37" s="129">
        <f>'1.1 Assumptions'!$J$156</f>
        <v>1</v>
      </c>
      <c r="AJ37" s="129">
        <f>'1.1 Assumptions'!$J$156</f>
        <v>1</v>
      </c>
      <c r="AK37" s="129">
        <f>'1.1 Assumptions'!$J$156</f>
        <v>1</v>
      </c>
      <c r="AL37" s="129">
        <f>'1.1 Assumptions'!$J$156</f>
        <v>1</v>
      </c>
      <c r="AM37" s="129">
        <f>'1.1 Assumptions'!$J$156</f>
        <v>1</v>
      </c>
      <c r="AN37" s="129">
        <f>'1.1 Assumptions'!$J$156</f>
        <v>1</v>
      </c>
      <c r="AO37" s="129">
        <f>'1.1 Assumptions'!$J$156</f>
        <v>1</v>
      </c>
      <c r="AP37" s="129">
        <f>'1.1 Assumptions'!$J$156</f>
        <v>1</v>
      </c>
      <c r="AQ37" s="129">
        <f>'1.1 Assumptions'!$J$156</f>
        <v>1</v>
      </c>
      <c r="AR37" s="129">
        <f>'1.1 Assumptions'!$J$156</f>
        <v>1</v>
      </c>
      <c r="AS37" s="129">
        <f>'1.1 Assumptions'!$J$156</f>
        <v>1</v>
      </c>
      <c r="AT37" s="129">
        <f>'1.1 Assumptions'!$J$156</f>
        <v>1</v>
      </c>
      <c r="AU37" s="129">
        <f>'1.1 Assumptions'!$J$156</f>
        <v>1</v>
      </c>
      <c r="AV37" s="129">
        <f>'1.1 Assumptions'!$J$156</f>
        <v>1</v>
      </c>
      <c r="AW37" s="129">
        <f>'1.1 Assumptions'!$J$156</f>
        <v>1</v>
      </c>
      <c r="AX37" s="129">
        <f>'1.1 Assumptions'!$J$156</f>
        <v>1</v>
      </c>
      <c r="AY37" s="129">
        <f>'1.1 Assumptions'!$J$156</f>
        <v>1</v>
      </c>
      <c r="AZ37" s="129">
        <f>'1.1 Assumptions'!$J$156</f>
        <v>1</v>
      </c>
      <c r="BA37" s="129">
        <f>'1.1 Assumptions'!$J$156</f>
        <v>1</v>
      </c>
      <c r="BB37" s="129">
        <f>'1.1 Assumptions'!$J$156</f>
        <v>1</v>
      </c>
      <c r="BC37" s="129">
        <f>'1.1 Assumptions'!$J$156</f>
        <v>1</v>
      </c>
      <c r="BD37" s="129">
        <f>'1.1 Assumptions'!$J$156</f>
        <v>1</v>
      </c>
      <c r="BE37" s="129">
        <f>'1.1 Assumptions'!$J$156</f>
        <v>1</v>
      </c>
      <c r="BF37" s="129">
        <f>'1.1 Assumptions'!$J$156</f>
        <v>1</v>
      </c>
      <c r="BG37" s="129">
        <f>'1.1 Assumptions'!$J$156</f>
        <v>1</v>
      </c>
      <c r="BH37" s="129">
        <f>'1.1 Assumptions'!$J$156</f>
        <v>1</v>
      </c>
      <c r="BI37" s="129">
        <f>'1.1 Assumptions'!$J$156</f>
        <v>1</v>
      </c>
      <c r="BJ37" s="129">
        <f>'1.1 Assumptions'!$J$156</f>
        <v>1</v>
      </c>
      <c r="BK37" s="129">
        <f>'1.1 Assumptions'!$J$156</f>
        <v>1</v>
      </c>
      <c r="BL37" s="129">
        <f>'1.1 Assumptions'!$J$156</f>
        <v>1</v>
      </c>
      <c r="BM37" s="129">
        <f>'1.1 Assumptions'!$J$156</f>
        <v>1</v>
      </c>
      <c r="BN37" s="129">
        <f>'1.1 Assumptions'!$J$156</f>
        <v>1</v>
      </c>
      <c r="BO37" s="129">
        <f>'1.1 Assumptions'!$J$156</f>
        <v>1</v>
      </c>
      <c r="BP37" s="129">
        <f>'1.1 Assumptions'!$J$156</f>
        <v>1</v>
      </c>
      <c r="BQ37" s="129">
        <f>'1.1 Assumptions'!$J$156</f>
        <v>1</v>
      </c>
      <c r="BR37" s="129">
        <f>'1.1 Assumptions'!$J$156</f>
        <v>1</v>
      </c>
      <c r="BS37" s="129">
        <f>'1.1 Assumptions'!$J$156</f>
        <v>1</v>
      </c>
      <c r="BT37" s="129">
        <f>'1.1 Assumptions'!$J$156</f>
        <v>1</v>
      </c>
      <c r="BU37" s="129">
        <f>'1.1 Assumptions'!$J$156</f>
        <v>1</v>
      </c>
      <c r="BV37" s="129">
        <f>'1.1 Assumptions'!$J$156</f>
        <v>1</v>
      </c>
      <c r="BW37" s="129">
        <f>'1.1 Assumptions'!$J$156</f>
        <v>1</v>
      </c>
      <c r="BX37" s="129">
        <f>'1.1 Assumptions'!$J$156</f>
        <v>1</v>
      </c>
      <c r="BY37" s="129">
        <f>'1.1 Assumptions'!$J$156</f>
        <v>1</v>
      </c>
      <c r="BZ37" s="129">
        <f>'1.1 Assumptions'!$J$156</f>
        <v>1</v>
      </c>
      <c r="CA37" s="129">
        <f>'1.1 Assumptions'!$J$156</f>
        <v>1</v>
      </c>
      <c r="CB37" s="129">
        <f>'1.1 Assumptions'!$J$156</f>
        <v>1</v>
      </c>
      <c r="CC37" s="129">
        <f>'1.1 Assumptions'!$J$156</f>
        <v>1</v>
      </c>
      <c r="CD37" s="129">
        <f>'1.1 Assumptions'!$J$156</f>
        <v>1</v>
      </c>
      <c r="CE37" s="129">
        <f>'1.1 Assumptions'!$J$156</f>
        <v>1</v>
      </c>
      <c r="CF37" s="129">
        <f>'1.1 Assumptions'!$J$156</f>
        <v>1</v>
      </c>
      <c r="CG37" s="129">
        <f>'1.1 Assumptions'!$J$156</f>
        <v>1</v>
      </c>
      <c r="CH37" s="129">
        <f>'1.1 Assumptions'!$J$156</f>
        <v>1</v>
      </c>
      <c r="CI37" s="129">
        <f>'1.1 Assumptions'!$J$156</f>
        <v>1</v>
      </c>
      <c r="CJ37" s="129">
        <f>'1.1 Assumptions'!$J$156</f>
        <v>1</v>
      </c>
      <c r="CK37" s="129">
        <f>'1.1 Assumptions'!$J$156</f>
        <v>1</v>
      </c>
      <c r="CL37" s="129">
        <f>'1.1 Assumptions'!$J$156</f>
        <v>1</v>
      </c>
      <c r="CM37" s="129">
        <f>'1.1 Assumptions'!$J$156</f>
        <v>1</v>
      </c>
      <c r="CN37" s="129">
        <f>'1.1 Assumptions'!$J$156</f>
        <v>1</v>
      </c>
      <c r="CO37" s="129">
        <f>'1.1 Assumptions'!$J$156</f>
        <v>1</v>
      </c>
      <c r="CP37" s="129">
        <f>'1.1 Assumptions'!$J$156</f>
        <v>1</v>
      </c>
      <c r="CQ37" s="129">
        <f>'1.1 Assumptions'!$J$156</f>
        <v>1</v>
      </c>
      <c r="CR37" s="129">
        <f>'1.1 Assumptions'!$J$156</f>
        <v>1</v>
      </c>
      <c r="CS37" s="129">
        <f>'1.1 Assumptions'!$J$156</f>
        <v>1</v>
      </c>
      <c r="CT37" s="129">
        <f>'1.1 Assumptions'!$J$156</f>
        <v>1</v>
      </c>
      <c r="CU37" s="129">
        <f>'1.1 Assumptions'!$J$156</f>
        <v>1</v>
      </c>
      <c r="CV37" s="129">
        <f>'1.1 Assumptions'!$J$156</f>
        <v>1</v>
      </c>
      <c r="CW37" s="129">
        <f>'1.1 Assumptions'!$J$156</f>
        <v>1</v>
      </c>
      <c r="CX37" s="129">
        <f>'1.1 Assumptions'!$J$156</f>
        <v>1</v>
      </c>
      <c r="CY37" s="129">
        <f>'1.1 Assumptions'!$J$156</f>
        <v>1</v>
      </c>
      <c r="CZ37" s="129">
        <f>'1.1 Assumptions'!$J$156</f>
        <v>1</v>
      </c>
      <c r="DA37" s="129">
        <f>'1.1 Assumptions'!$J$156</f>
        <v>1</v>
      </c>
      <c r="DB37" s="129">
        <f>'1.1 Assumptions'!$J$156</f>
        <v>1</v>
      </c>
      <c r="DC37" s="129">
        <f>'1.1 Assumptions'!$J$156</f>
        <v>1</v>
      </c>
      <c r="DD37" s="129">
        <f>'1.1 Assumptions'!$J$156</f>
        <v>1</v>
      </c>
      <c r="DE37" s="129">
        <f>'1.1 Assumptions'!$J$156</f>
        <v>1</v>
      </c>
      <c r="DF37" s="129">
        <f>'1.1 Assumptions'!$J$156</f>
        <v>1</v>
      </c>
      <c r="DG37" s="129">
        <f>'1.1 Assumptions'!$J$156</f>
        <v>1</v>
      </c>
      <c r="DH37" s="129">
        <f>'1.1 Assumptions'!$J$156</f>
        <v>1</v>
      </c>
      <c r="DI37" s="129">
        <f>'1.1 Assumptions'!$J$156</f>
        <v>1</v>
      </c>
      <c r="DJ37" s="129">
        <f>'1.1 Assumptions'!$J$156</f>
        <v>1</v>
      </c>
      <c r="DK37" s="129">
        <f>'1.1 Assumptions'!$J$156</f>
        <v>1</v>
      </c>
      <c r="DL37" s="129">
        <f>'1.1 Assumptions'!$J$156</f>
        <v>1</v>
      </c>
      <c r="DM37" s="129">
        <f>'1.1 Assumptions'!$J$156</f>
        <v>1</v>
      </c>
      <c r="DN37" s="129">
        <f>'1.1 Assumptions'!$J$156</f>
        <v>1</v>
      </c>
      <c r="DO37" s="129">
        <f>'1.1 Assumptions'!$J$156</f>
        <v>1</v>
      </c>
      <c r="DP37" s="129">
        <f>'1.1 Assumptions'!$J$156</f>
        <v>1</v>
      </c>
      <c r="DQ37" s="129">
        <f>'1.1 Assumptions'!$J$156</f>
        <v>1</v>
      </c>
      <c r="DR37" s="129">
        <f>'1.1 Assumptions'!$J$156</f>
        <v>1</v>
      </c>
      <c r="DS37" s="129">
        <f>'1.1 Assumptions'!$J$156</f>
        <v>1</v>
      </c>
      <c r="DT37" s="129">
        <f>'1.1 Assumptions'!$J$156</f>
        <v>1</v>
      </c>
      <c r="DU37" s="129">
        <f>'1.1 Assumptions'!$J$156</f>
        <v>1</v>
      </c>
      <c r="DV37" s="129">
        <f>'1.1 Assumptions'!$J$156</f>
        <v>1</v>
      </c>
      <c r="DW37" s="129">
        <f>'1.1 Assumptions'!$J$156</f>
        <v>1</v>
      </c>
      <c r="DX37" s="129">
        <f>'1.1 Assumptions'!$J$156</f>
        <v>1</v>
      </c>
      <c r="DY37" s="129">
        <f>'1.1 Assumptions'!$J$156</f>
        <v>1</v>
      </c>
    </row>
    <row r="38" spans="1:129" x14ac:dyDescent="0.35">
      <c r="B38" s="14"/>
      <c r="C38" s="14"/>
      <c r="D38" s="30"/>
      <c r="H38" s="525"/>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row>
    <row r="39" spans="1:129" x14ac:dyDescent="0.35">
      <c r="B39" s="14"/>
      <c r="C39" s="14"/>
      <c r="D39" t="s">
        <v>874</v>
      </c>
      <c r="H39" s="525"/>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row>
    <row r="40" spans="1:129" x14ac:dyDescent="0.35">
      <c r="B40" s="14"/>
      <c r="C40" s="14"/>
      <c r="E40" s="37" t="str">
        <f>'1.1 Assumptions'!$J$29</f>
        <v>Innosilicon A11 Pro 8GB</v>
      </c>
      <c r="F40" s="37"/>
      <c r="G40" s="37"/>
      <c r="H40" s="525" t="s">
        <v>462</v>
      </c>
      <c r="J40" s="56">
        <f t="shared" ref="J40:AO40" si="17">IFERROR(J34*J26*J37,"")</f>
        <v>1789.7249999999999</v>
      </c>
      <c r="K40" s="56">
        <f t="shared" si="17"/>
        <v>1789.7249999999999</v>
      </c>
      <c r="L40" s="56">
        <f t="shared" si="17"/>
        <v>1789.7249999999999</v>
      </c>
      <c r="M40" s="56">
        <f t="shared" si="17"/>
        <v>1789.7249999999999</v>
      </c>
      <c r="N40" s="56">
        <f t="shared" si="17"/>
        <v>1789.7249999999999</v>
      </c>
      <c r="O40" s="56">
        <f t="shared" si="17"/>
        <v>1789.7249999999999</v>
      </c>
      <c r="P40" s="56">
        <f t="shared" si="17"/>
        <v>1789.7249999999999</v>
      </c>
      <c r="Q40" s="56">
        <f t="shared" si="17"/>
        <v>1789.7249999999999</v>
      </c>
      <c r="R40" s="56">
        <f t="shared" si="17"/>
        <v>1789.7249999999999</v>
      </c>
      <c r="S40" s="56">
        <f t="shared" si="17"/>
        <v>1789.7249999999999</v>
      </c>
      <c r="T40" s="56">
        <f t="shared" si="17"/>
        <v>1789.7249999999999</v>
      </c>
      <c r="U40" s="56">
        <f t="shared" si="17"/>
        <v>1789.7249999999999</v>
      </c>
      <c r="V40" s="56">
        <f t="shared" si="17"/>
        <v>1789.7249999999999</v>
      </c>
      <c r="W40" s="56">
        <f t="shared" si="17"/>
        <v>1789.7249999999999</v>
      </c>
      <c r="X40" s="56">
        <f t="shared" si="17"/>
        <v>1789.7249999999999</v>
      </c>
      <c r="Y40" s="56">
        <f t="shared" si="17"/>
        <v>1789.7249999999999</v>
      </c>
      <c r="Z40" s="56">
        <f t="shared" si="17"/>
        <v>1789.7249999999999</v>
      </c>
      <c r="AA40" s="56">
        <f t="shared" si="17"/>
        <v>1789.7249999999999</v>
      </c>
      <c r="AB40" s="56">
        <f t="shared" si="17"/>
        <v>1789.7249999999999</v>
      </c>
      <c r="AC40" s="56">
        <f t="shared" si="17"/>
        <v>1789.7249999999999</v>
      </c>
      <c r="AD40" s="56">
        <f t="shared" si="17"/>
        <v>1789.7249999999999</v>
      </c>
      <c r="AE40" s="56">
        <f t="shared" si="17"/>
        <v>1789.7249999999999</v>
      </c>
      <c r="AF40" s="56">
        <f t="shared" si="17"/>
        <v>1789.7249999999999</v>
      </c>
      <c r="AG40" s="56">
        <f t="shared" si="17"/>
        <v>1789.7249999999999</v>
      </c>
      <c r="AH40" s="56">
        <f t="shared" si="17"/>
        <v>1789.7249999999999</v>
      </c>
      <c r="AI40" s="56">
        <f t="shared" si="17"/>
        <v>1789.7249999999999</v>
      </c>
      <c r="AJ40" s="56">
        <f t="shared" si="17"/>
        <v>1789.7249999999999</v>
      </c>
      <c r="AK40" s="56">
        <f t="shared" si="17"/>
        <v>1789.7249999999999</v>
      </c>
      <c r="AL40" s="56">
        <f t="shared" si="17"/>
        <v>1789.7249999999999</v>
      </c>
      <c r="AM40" s="56">
        <f t="shared" si="17"/>
        <v>1789.7249999999999</v>
      </c>
      <c r="AN40" s="56">
        <f t="shared" si="17"/>
        <v>1789.7249999999999</v>
      </c>
      <c r="AO40" s="56">
        <f t="shared" si="17"/>
        <v>1789.7249999999999</v>
      </c>
      <c r="AP40" s="56">
        <f t="shared" ref="AP40:BU40" si="18">IFERROR(AP34*AP26*AP37,"")</f>
        <v>1789.7249999999999</v>
      </c>
      <c r="AQ40" s="56">
        <f t="shared" si="18"/>
        <v>1789.7249999999999</v>
      </c>
      <c r="AR40" s="56">
        <f t="shared" si="18"/>
        <v>1789.7249999999999</v>
      </c>
      <c r="AS40" s="56">
        <f t="shared" si="18"/>
        <v>1789.7249999999999</v>
      </c>
      <c r="AT40" s="56">
        <f t="shared" si="18"/>
        <v>1789.7249999999999</v>
      </c>
      <c r="AU40" s="56">
        <f t="shared" si="18"/>
        <v>1789.7249999999999</v>
      </c>
      <c r="AV40" s="56">
        <f t="shared" si="18"/>
        <v>1789.7249999999999</v>
      </c>
      <c r="AW40" s="56">
        <f t="shared" si="18"/>
        <v>1789.7249999999999</v>
      </c>
      <c r="AX40" s="56">
        <f t="shared" si="18"/>
        <v>1789.7249999999999</v>
      </c>
      <c r="AY40" s="56">
        <f t="shared" si="18"/>
        <v>1789.7249999999999</v>
      </c>
      <c r="AZ40" s="56">
        <f t="shared" si="18"/>
        <v>1789.7249999999999</v>
      </c>
      <c r="BA40" s="56">
        <f t="shared" si="18"/>
        <v>1789.7249999999999</v>
      </c>
      <c r="BB40" s="56">
        <f t="shared" si="18"/>
        <v>1789.7249999999999</v>
      </c>
      <c r="BC40" s="56">
        <f t="shared" si="18"/>
        <v>1789.7249999999999</v>
      </c>
      <c r="BD40" s="56">
        <f t="shared" si="18"/>
        <v>1789.7249999999999</v>
      </c>
      <c r="BE40" s="56">
        <f t="shared" si="18"/>
        <v>1789.7249999999999</v>
      </c>
      <c r="BF40" s="56">
        <f t="shared" si="18"/>
        <v>1789.7249999999999</v>
      </c>
      <c r="BG40" s="56">
        <f t="shared" si="18"/>
        <v>1789.7249999999999</v>
      </c>
      <c r="BH40" s="56">
        <f t="shared" si="18"/>
        <v>1789.7249999999999</v>
      </c>
      <c r="BI40" s="56">
        <f t="shared" si="18"/>
        <v>1789.7249999999999</v>
      </c>
      <c r="BJ40" s="56">
        <f t="shared" si="18"/>
        <v>1789.7249999999999</v>
      </c>
      <c r="BK40" s="56">
        <f t="shared" si="18"/>
        <v>1789.7249999999999</v>
      </c>
      <c r="BL40" s="56">
        <f t="shared" si="18"/>
        <v>1789.7249999999999</v>
      </c>
      <c r="BM40" s="56">
        <f t="shared" si="18"/>
        <v>1789.7249999999999</v>
      </c>
      <c r="BN40" s="56">
        <f t="shared" si="18"/>
        <v>1789.7249999999999</v>
      </c>
      <c r="BO40" s="56">
        <f t="shared" si="18"/>
        <v>1789.7249999999999</v>
      </c>
      <c r="BP40" s="56">
        <f t="shared" si="18"/>
        <v>1789.7249999999999</v>
      </c>
      <c r="BQ40" s="56">
        <f t="shared" si="18"/>
        <v>1789.7249999999999</v>
      </c>
      <c r="BR40" s="56">
        <f t="shared" si="18"/>
        <v>1789.7249999999999</v>
      </c>
      <c r="BS40" s="56">
        <f t="shared" si="18"/>
        <v>1789.7249999999999</v>
      </c>
      <c r="BT40" s="56">
        <f t="shared" si="18"/>
        <v>1789.7249999999999</v>
      </c>
      <c r="BU40" s="56">
        <f t="shared" si="18"/>
        <v>1789.7249999999999</v>
      </c>
      <c r="BV40" s="56">
        <f t="shared" ref="BV40:DA40" si="19">IFERROR(BV34*BV26*BV37,"")</f>
        <v>1789.7249999999999</v>
      </c>
      <c r="BW40" s="56">
        <f t="shared" si="19"/>
        <v>1789.7249999999999</v>
      </c>
      <c r="BX40" s="56">
        <f t="shared" si="19"/>
        <v>1789.7249999999999</v>
      </c>
      <c r="BY40" s="56">
        <f t="shared" si="19"/>
        <v>1789.7249999999999</v>
      </c>
      <c r="BZ40" s="56">
        <f t="shared" si="19"/>
        <v>1789.7249999999999</v>
      </c>
      <c r="CA40" s="56">
        <f t="shared" si="19"/>
        <v>1789.7249999999999</v>
      </c>
      <c r="CB40" s="56">
        <f t="shared" si="19"/>
        <v>1789.7249999999999</v>
      </c>
      <c r="CC40" s="56">
        <f t="shared" si="19"/>
        <v>1789.7249999999999</v>
      </c>
      <c r="CD40" s="56">
        <f t="shared" si="19"/>
        <v>1789.7249999999999</v>
      </c>
      <c r="CE40" s="56">
        <f t="shared" si="19"/>
        <v>1789.7249999999999</v>
      </c>
      <c r="CF40" s="56">
        <f t="shared" si="19"/>
        <v>1789.7249999999999</v>
      </c>
      <c r="CG40" s="56">
        <f t="shared" si="19"/>
        <v>1789.7249999999999</v>
      </c>
      <c r="CH40" s="56">
        <f t="shared" si="19"/>
        <v>1789.7249999999999</v>
      </c>
      <c r="CI40" s="56">
        <f t="shared" si="19"/>
        <v>1789.7249999999999</v>
      </c>
      <c r="CJ40" s="56">
        <f t="shared" si="19"/>
        <v>1789.7249999999999</v>
      </c>
      <c r="CK40" s="56">
        <f t="shared" si="19"/>
        <v>1789.7249999999999</v>
      </c>
      <c r="CL40" s="56">
        <f t="shared" si="19"/>
        <v>1789.7249999999999</v>
      </c>
      <c r="CM40" s="56">
        <f t="shared" si="19"/>
        <v>1789.7249999999999</v>
      </c>
      <c r="CN40" s="56">
        <f t="shared" si="19"/>
        <v>1789.7249999999999</v>
      </c>
      <c r="CO40" s="56">
        <f t="shared" si="19"/>
        <v>1789.7249999999999</v>
      </c>
      <c r="CP40" s="56">
        <f t="shared" si="19"/>
        <v>1789.7249999999999</v>
      </c>
      <c r="CQ40" s="56">
        <f t="shared" si="19"/>
        <v>1789.7249999999999</v>
      </c>
      <c r="CR40" s="56">
        <f t="shared" si="19"/>
        <v>1789.7249999999999</v>
      </c>
      <c r="CS40" s="56">
        <f t="shared" si="19"/>
        <v>1789.7249999999999</v>
      </c>
      <c r="CT40" s="56">
        <f t="shared" si="19"/>
        <v>1789.7249999999999</v>
      </c>
      <c r="CU40" s="56">
        <f t="shared" si="19"/>
        <v>1789.7249999999999</v>
      </c>
      <c r="CV40" s="56">
        <f t="shared" si="19"/>
        <v>1789.7249999999999</v>
      </c>
      <c r="CW40" s="56">
        <f t="shared" si="19"/>
        <v>1789.7249999999999</v>
      </c>
      <c r="CX40" s="56">
        <f t="shared" si="19"/>
        <v>1789.7249999999999</v>
      </c>
      <c r="CY40" s="56">
        <f t="shared" si="19"/>
        <v>1789.7249999999999</v>
      </c>
      <c r="CZ40" s="56">
        <f t="shared" si="19"/>
        <v>1789.7249999999999</v>
      </c>
      <c r="DA40" s="56">
        <f t="shared" si="19"/>
        <v>1789.7249999999999</v>
      </c>
      <c r="DB40" s="56">
        <f t="shared" ref="DB40:DY40" si="20">IFERROR(DB34*DB26*DB37,"")</f>
        <v>1789.7249999999999</v>
      </c>
      <c r="DC40" s="56">
        <f t="shared" si="20"/>
        <v>1789.7249999999999</v>
      </c>
      <c r="DD40" s="56">
        <f t="shared" si="20"/>
        <v>1789.7249999999999</v>
      </c>
      <c r="DE40" s="56">
        <f t="shared" si="20"/>
        <v>1789.7249999999999</v>
      </c>
      <c r="DF40" s="56">
        <f t="shared" si="20"/>
        <v>1789.7249999999999</v>
      </c>
      <c r="DG40" s="56">
        <f t="shared" si="20"/>
        <v>1789.7249999999999</v>
      </c>
      <c r="DH40" s="56">
        <f t="shared" si="20"/>
        <v>1789.7249999999999</v>
      </c>
      <c r="DI40" s="56">
        <f t="shared" si="20"/>
        <v>1789.7249999999999</v>
      </c>
      <c r="DJ40" s="56">
        <f t="shared" si="20"/>
        <v>1789.7249999999999</v>
      </c>
      <c r="DK40" s="56">
        <f t="shared" si="20"/>
        <v>1789.7249999999999</v>
      </c>
      <c r="DL40" s="56">
        <f t="shared" si="20"/>
        <v>1789.7249999999999</v>
      </c>
      <c r="DM40" s="56">
        <f t="shared" si="20"/>
        <v>1789.7249999999999</v>
      </c>
      <c r="DN40" s="56">
        <f t="shared" si="20"/>
        <v>1789.7249999999999</v>
      </c>
      <c r="DO40" s="56">
        <f t="shared" si="20"/>
        <v>1789.7249999999999</v>
      </c>
      <c r="DP40" s="56">
        <f t="shared" si="20"/>
        <v>1789.7249999999999</v>
      </c>
      <c r="DQ40" s="56">
        <f t="shared" si="20"/>
        <v>1789.7249999999999</v>
      </c>
      <c r="DR40" s="56">
        <f t="shared" si="20"/>
        <v>1789.7249999999999</v>
      </c>
      <c r="DS40" s="56">
        <f t="shared" si="20"/>
        <v>1789.7249999999999</v>
      </c>
      <c r="DT40" s="56">
        <f t="shared" si="20"/>
        <v>1789.7249999999999</v>
      </c>
      <c r="DU40" s="56">
        <f t="shared" si="20"/>
        <v>1789.7249999999999</v>
      </c>
      <c r="DV40" s="56">
        <f t="shared" si="20"/>
        <v>1789.7249999999999</v>
      </c>
      <c r="DW40" s="56">
        <f t="shared" si="20"/>
        <v>1789.7249999999999</v>
      </c>
      <c r="DX40" s="56">
        <f t="shared" si="20"/>
        <v>1789.7249999999999</v>
      </c>
      <c r="DY40" s="56">
        <f t="shared" si="20"/>
        <v>1789.7249999999999</v>
      </c>
    </row>
    <row r="41" spans="1:129" x14ac:dyDescent="0.35">
      <c r="B41" s="14"/>
      <c r="C41" s="14"/>
      <c r="H41" s="525"/>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row>
    <row r="42" spans="1:129" x14ac:dyDescent="0.35">
      <c r="B42" s="14"/>
      <c r="C42" s="14"/>
      <c r="D42" t="s">
        <v>552</v>
      </c>
      <c r="H42" s="51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row>
    <row r="43" spans="1:129" x14ac:dyDescent="0.35">
      <c r="B43" s="14"/>
      <c r="C43" s="14"/>
      <c r="E43" s="37" t="str">
        <f>'1.1 Assumptions'!$J$29</f>
        <v>Innosilicon A11 Pro 8GB</v>
      </c>
      <c r="F43" s="37"/>
      <c r="G43" s="37"/>
      <c r="H43" s="525" t="s">
        <v>462</v>
      </c>
      <c r="J43" s="130">
        <f>J40*J10</f>
        <v>0</v>
      </c>
      <c r="K43" s="130">
        <f t="shared" ref="K43:BV43" si="21">K40*K10</f>
        <v>0</v>
      </c>
      <c r="L43" s="130">
        <f t="shared" si="21"/>
        <v>0</v>
      </c>
      <c r="M43" s="130">
        <f t="shared" si="21"/>
        <v>0</v>
      </c>
      <c r="N43" s="130">
        <f t="shared" si="21"/>
        <v>0</v>
      </c>
      <c r="O43" s="130">
        <f t="shared" si="21"/>
        <v>0</v>
      </c>
      <c r="P43" s="130">
        <f t="shared" si="21"/>
        <v>0</v>
      </c>
      <c r="Q43" s="130">
        <f t="shared" si="21"/>
        <v>0</v>
      </c>
      <c r="R43" s="130">
        <f t="shared" si="21"/>
        <v>0</v>
      </c>
      <c r="S43" s="130">
        <f t="shared" si="21"/>
        <v>0</v>
      </c>
      <c r="T43" s="130">
        <f t="shared" si="21"/>
        <v>0</v>
      </c>
      <c r="U43" s="130">
        <f t="shared" si="21"/>
        <v>0</v>
      </c>
      <c r="V43" s="130">
        <f t="shared" si="21"/>
        <v>0</v>
      </c>
      <c r="W43" s="130">
        <f t="shared" si="21"/>
        <v>0</v>
      </c>
      <c r="X43" s="130">
        <f t="shared" si="21"/>
        <v>0</v>
      </c>
      <c r="Y43" s="130">
        <f t="shared" si="21"/>
        <v>0</v>
      </c>
      <c r="Z43" s="130">
        <f t="shared" si="21"/>
        <v>0</v>
      </c>
      <c r="AA43" s="130">
        <f t="shared" si="21"/>
        <v>0</v>
      </c>
      <c r="AB43" s="130">
        <f t="shared" si="21"/>
        <v>0</v>
      </c>
      <c r="AC43" s="130">
        <f t="shared" si="21"/>
        <v>0</v>
      </c>
      <c r="AD43" s="130">
        <f t="shared" si="21"/>
        <v>0</v>
      </c>
      <c r="AE43" s="130">
        <f t="shared" si="21"/>
        <v>0</v>
      </c>
      <c r="AF43" s="130">
        <f t="shared" si="21"/>
        <v>0</v>
      </c>
      <c r="AG43" s="130">
        <f t="shared" si="21"/>
        <v>0</v>
      </c>
      <c r="AH43" s="130">
        <f t="shared" si="21"/>
        <v>0</v>
      </c>
      <c r="AI43" s="130">
        <f t="shared" si="21"/>
        <v>0</v>
      </c>
      <c r="AJ43" s="130">
        <f t="shared" si="21"/>
        <v>0</v>
      </c>
      <c r="AK43" s="130">
        <f t="shared" si="21"/>
        <v>0</v>
      </c>
      <c r="AL43" s="130">
        <f t="shared" si="21"/>
        <v>0</v>
      </c>
      <c r="AM43" s="130">
        <f t="shared" si="21"/>
        <v>0</v>
      </c>
      <c r="AN43" s="130">
        <f t="shared" si="21"/>
        <v>0</v>
      </c>
      <c r="AO43" s="130">
        <f t="shared" si="21"/>
        <v>0</v>
      </c>
      <c r="AP43" s="130">
        <f t="shared" si="21"/>
        <v>0</v>
      </c>
      <c r="AQ43" s="130">
        <f t="shared" si="21"/>
        <v>0</v>
      </c>
      <c r="AR43" s="130">
        <f t="shared" si="21"/>
        <v>0</v>
      </c>
      <c r="AS43" s="130">
        <f t="shared" si="21"/>
        <v>0</v>
      </c>
      <c r="AT43" s="130">
        <f t="shared" si="21"/>
        <v>0</v>
      </c>
      <c r="AU43" s="130">
        <f t="shared" si="21"/>
        <v>0</v>
      </c>
      <c r="AV43" s="130">
        <f t="shared" si="21"/>
        <v>0</v>
      </c>
      <c r="AW43" s="130">
        <f t="shared" si="21"/>
        <v>0</v>
      </c>
      <c r="AX43" s="130">
        <f t="shared" si="21"/>
        <v>0</v>
      </c>
      <c r="AY43" s="130">
        <f t="shared" si="21"/>
        <v>0</v>
      </c>
      <c r="AZ43" s="130">
        <f t="shared" si="21"/>
        <v>0</v>
      </c>
      <c r="BA43" s="130">
        <f t="shared" si="21"/>
        <v>0</v>
      </c>
      <c r="BB43" s="130">
        <f t="shared" si="21"/>
        <v>0</v>
      </c>
      <c r="BC43" s="130">
        <f t="shared" si="21"/>
        <v>0</v>
      </c>
      <c r="BD43" s="130">
        <f t="shared" si="21"/>
        <v>0</v>
      </c>
      <c r="BE43" s="130">
        <f t="shared" si="21"/>
        <v>0</v>
      </c>
      <c r="BF43" s="130">
        <f t="shared" si="21"/>
        <v>0</v>
      </c>
      <c r="BG43" s="130">
        <f t="shared" si="21"/>
        <v>0</v>
      </c>
      <c r="BH43" s="130">
        <f t="shared" si="21"/>
        <v>0</v>
      </c>
      <c r="BI43" s="130">
        <f t="shared" si="21"/>
        <v>0</v>
      </c>
      <c r="BJ43" s="130">
        <f t="shared" si="21"/>
        <v>0</v>
      </c>
      <c r="BK43" s="130">
        <f t="shared" si="21"/>
        <v>0</v>
      </c>
      <c r="BL43" s="130">
        <f t="shared" si="21"/>
        <v>0</v>
      </c>
      <c r="BM43" s="130">
        <f t="shared" si="21"/>
        <v>0</v>
      </c>
      <c r="BN43" s="130">
        <f t="shared" si="21"/>
        <v>0</v>
      </c>
      <c r="BO43" s="130">
        <f t="shared" si="21"/>
        <v>0</v>
      </c>
      <c r="BP43" s="130">
        <f t="shared" si="21"/>
        <v>0</v>
      </c>
      <c r="BQ43" s="130">
        <f t="shared" si="21"/>
        <v>0</v>
      </c>
      <c r="BR43" s="130">
        <f t="shared" si="21"/>
        <v>0</v>
      </c>
      <c r="BS43" s="130">
        <f t="shared" si="21"/>
        <v>0</v>
      </c>
      <c r="BT43" s="130">
        <f t="shared" si="21"/>
        <v>0</v>
      </c>
      <c r="BU43" s="130">
        <f t="shared" si="21"/>
        <v>0</v>
      </c>
      <c r="BV43" s="130">
        <f t="shared" si="21"/>
        <v>0</v>
      </c>
      <c r="BW43" s="130">
        <f t="shared" ref="BW43:DY43" si="22">BW40*BW10</f>
        <v>0</v>
      </c>
      <c r="BX43" s="130">
        <f t="shared" si="22"/>
        <v>0</v>
      </c>
      <c r="BY43" s="130">
        <f t="shared" si="22"/>
        <v>0</v>
      </c>
      <c r="BZ43" s="130">
        <f t="shared" si="22"/>
        <v>0</v>
      </c>
      <c r="CA43" s="130">
        <f t="shared" si="22"/>
        <v>0</v>
      </c>
      <c r="CB43" s="130">
        <f t="shared" si="22"/>
        <v>0</v>
      </c>
      <c r="CC43" s="130">
        <f t="shared" si="22"/>
        <v>0</v>
      </c>
      <c r="CD43" s="130">
        <f t="shared" si="22"/>
        <v>0</v>
      </c>
      <c r="CE43" s="130">
        <f t="shared" si="22"/>
        <v>0</v>
      </c>
      <c r="CF43" s="130">
        <f t="shared" si="22"/>
        <v>0</v>
      </c>
      <c r="CG43" s="130">
        <f t="shared" si="22"/>
        <v>0</v>
      </c>
      <c r="CH43" s="130">
        <f t="shared" si="22"/>
        <v>0</v>
      </c>
      <c r="CI43" s="130">
        <f t="shared" si="22"/>
        <v>0</v>
      </c>
      <c r="CJ43" s="130">
        <f t="shared" si="22"/>
        <v>0</v>
      </c>
      <c r="CK43" s="130">
        <f t="shared" si="22"/>
        <v>0</v>
      </c>
      <c r="CL43" s="130">
        <f t="shared" si="22"/>
        <v>0</v>
      </c>
      <c r="CM43" s="130">
        <f t="shared" si="22"/>
        <v>0</v>
      </c>
      <c r="CN43" s="130">
        <f t="shared" si="22"/>
        <v>0</v>
      </c>
      <c r="CO43" s="130">
        <f t="shared" si="22"/>
        <v>0</v>
      </c>
      <c r="CP43" s="130">
        <f t="shared" si="22"/>
        <v>0</v>
      </c>
      <c r="CQ43" s="130">
        <f t="shared" si="22"/>
        <v>0</v>
      </c>
      <c r="CR43" s="130">
        <f t="shared" si="22"/>
        <v>0</v>
      </c>
      <c r="CS43" s="130">
        <f t="shared" si="22"/>
        <v>0</v>
      </c>
      <c r="CT43" s="130">
        <f t="shared" si="22"/>
        <v>0</v>
      </c>
      <c r="CU43" s="130">
        <f t="shared" si="22"/>
        <v>0</v>
      </c>
      <c r="CV43" s="130">
        <f t="shared" si="22"/>
        <v>0</v>
      </c>
      <c r="CW43" s="130">
        <f t="shared" si="22"/>
        <v>0</v>
      </c>
      <c r="CX43" s="130">
        <f t="shared" si="22"/>
        <v>0</v>
      </c>
      <c r="CY43" s="130">
        <f t="shared" si="22"/>
        <v>0</v>
      </c>
      <c r="CZ43" s="130">
        <f t="shared" si="22"/>
        <v>0</v>
      </c>
      <c r="DA43" s="130">
        <f t="shared" si="22"/>
        <v>0</v>
      </c>
      <c r="DB43" s="130">
        <f t="shared" si="22"/>
        <v>0</v>
      </c>
      <c r="DC43" s="130">
        <f t="shared" si="22"/>
        <v>0</v>
      </c>
      <c r="DD43" s="130">
        <f t="shared" si="22"/>
        <v>0</v>
      </c>
      <c r="DE43" s="130">
        <f t="shared" si="22"/>
        <v>0</v>
      </c>
      <c r="DF43" s="130">
        <f t="shared" si="22"/>
        <v>0</v>
      </c>
      <c r="DG43" s="130">
        <f t="shared" si="22"/>
        <v>0</v>
      </c>
      <c r="DH43" s="130">
        <f t="shared" si="22"/>
        <v>0</v>
      </c>
      <c r="DI43" s="130">
        <f t="shared" si="22"/>
        <v>0</v>
      </c>
      <c r="DJ43" s="130">
        <f t="shared" si="22"/>
        <v>0</v>
      </c>
      <c r="DK43" s="130">
        <f t="shared" si="22"/>
        <v>0</v>
      </c>
      <c r="DL43" s="130">
        <f t="shared" si="22"/>
        <v>0</v>
      </c>
      <c r="DM43" s="130">
        <f t="shared" si="22"/>
        <v>0</v>
      </c>
      <c r="DN43" s="130">
        <f t="shared" si="22"/>
        <v>0</v>
      </c>
      <c r="DO43" s="130">
        <f t="shared" si="22"/>
        <v>0</v>
      </c>
      <c r="DP43" s="130">
        <f t="shared" si="22"/>
        <v>0</v>
      </c>
      <c r="DQ43" s="130">
        <f t="shared" si="22"/>
        <v>0</v>
      </c>
      <c r="DR43" s="130">
        <f t="shared" si="22"/>
        <v>0</v>
      </c>
      <c r="DS43" s="130">
        <f t="shared" si="22"/>
        <v>0</v>
      </c>
      <c r="DT43" s="130">
        <f t="shared" si="22"/>
        <v>0</v>
      </c>
      <c r="DU43" s="130">
        <f t="shared" si="22"/>
        <v>0</v>
      </c>
      <c r="DV43" s="130">
        <f t="shared" si="22"/>
        <v>0</v>
      </c>
      <c r="DW43" s="130">
        <f t="shared" si="22"/>
        <v>0</v>
      </c>
      <c r="DX43" s="130">
        <f t="shared" si="22"/>
        <v>0</v>
      </c>
      <c r="DY43" s="130">
        <f t="shared" si="22"/>
        <v>0</v>
      </c>
    </row>
    <row r="44" spans="1:129" x14ac:dyDescent="0.35">
      <c r="B44" s="14"/>
      <c r="C44" s="14"/>
      <c r="H44" s="525"/>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40"/>
    </row>
    <row r="45" spans="1:129" x14ac:dyDescent="0.35">
      <c r="B45" s="14"/>
      <c r="C45" s="24" t="s">
        <v>638</v>
      </c>
      <c r="F45" s="24"/>
      <c r="H45" s="528" t="s">
        <v>462</v>
      </c>
      <c r="J45" s="122">
        <f>J43</f>
        <v>0</v>
      </c>
      <c r="K45" s="122">
        <f t="shared" ref="K45:BV45" si="23">K43</f>
        <v>0</v>
      </c>
      <c r="L45" s="122">
        <f t="shared" si="23"/>
        <v>0</v>
      </c>
      <c r="M45" s="122">
        <f t="shared" si="23"/>
        <v>0</v>
      </c>
      <c r="N45" s="122">
        <f t="shared" si="23"/>
        <v>0</v>
      </c>
      <c r="O45" s="122">
        <f t="shared" si="23"/>
        <v>0</v>
      </c>
      <c r="P45" s="122">
        <f t="shared" si="23"/>
        <v>0</v>
      </c>
      <c r="Q45" s="122">
        <f t="shared" si="23"/>
        <v>0</v>
      </c>
      <c r="R45" s="122">
        <f t="shared" si="23"/>
        <v>0</v>
      </c>
      <c r="S45" s="122">
        <f t="shared" si="23"/>
        <v>0</v>
      </c>
      <c r="T45" s="122">
        <f t="shared" si="23"/>
        <v>0</v>
      </c>
      <c r="U45" s="122">
        <f t="shared" si="23"/>
        <v>0</v>
      </c>
      <c r="V45" s="122">
        <f t="shared" si="23"/>
        <v>0</v>
      </c>
      <c r="W45" s="122">
        <f t="shared" si="23"/>
        <v>0</v>
      </c>
      <c r="X45" s="122">
        <f t="shared" si="23"/>
        <v>0</v>
      </c>
      <c r="Y45" s="122">
        <f t="shared" si="23"/>
        <v>0</v>
      </c>
      <c r="Z45" s="122">
        <f t="shared" si="23"/>
        <v>0</v>
      </c>
      <c r="AA45" s="122">
        <f t="shared" si="23"/>
        <v>0</v>
      </c>
      <c r="AB45" s="122">
        <f t="shared" si="23"/>
        <v>0</v>
      </c>
      <c r="AC45" s="122">
        <f t="shared" si="23"/>
        <v>0</v>
      </c>
      <c r="AD45" s="122">
        <f t="shared" si="23"/>
        <v>0</v>
      </c>
      <c r="AE45" s="122">
        <f t="shared" si="23"/>
        <v>0</v>
      </c>
      <c r="AF45" s="122">
        <f t="shared" si="23"/>
        <v>0</v>
      </c>
      <c r="AG45" s="122">
        <f t="shared" si="23"/>
        <v>0</v>
      </c>
      <c r="AH45" s="122">
        <f t="shared" si="23"/>
        <v>0</v>
      </c>
      <c r="AI45" s="122">
        <f t="shared" si="23"/>
        <v>0</v>
      </c>
      <c r="AJ45" s="122">
        <f t="shared" si="23"/>
        <v>0</v>
      </c>
      <c r="AK45" s="122">
        <f t="shared" si="23"/>
        <v>0</v>
      </c>
      <c r="AL45" s="122">
        <f t="shared" si="23"/>
        <v>0</v>
      </c>
      <c r="AM45" s="122">
        <f t="shared" si="23"/>
        <v>0</v>
      </c>
      <c r="AN45" s="122">
        <f t="shared" si="23"/>
        <v>0</v>
      </c>
      <c r="AO45" s="122">
        <f t="shared" si="23"/>
        <v>0</v>
      </c>
      <c r="AP45" s="122">
        <f t="shared" si="23"/>
        <v>0</v>
      </c>
      <c r="AQ45" s="122">
        <f t="shared" si="23"/>
        <v>0</v>
      </c>
      <c r="AR45" s="122">
        <f t="shared" si="23"/>
        <v>0</v>
      </c>
      <c r="AS45" s="122">
        <f t="shared" si="23"/>
        <v>0</v>
      </c>
      <c r="AT45" s="122">
        <f t="shared" si="23"/>
        <v>0</v>
      </c>
      <c r="AU45" s="122">
        <f t="shared" si="23"/>
        <v>0</v>
      </c>
      <c r="AV45" s="122">
        <f t="shared" si="23"/>
        <v>0</v>
      </c>
      <c r="AW45" s="122">
        <f t="shared" si="23"/>
        <v>0</v>
      </c>
      <c r="AX45" s="122">
        <f t="shared" si="23"/>
        <v>0</v>
      </c>
      <c r="AY45" s="122">
        <f t="shared" si="23"/>
        <v>0</v>
      </c>
      <c r="AZ45" s="122">
        <f t="shared" si="23"/>
        <v>0</v>
      </c>
      <c r="BA45" s="122">
        <f t="shared" si="23"/>
        <v>0</v>
      </c>
      <c r="BB45" s="122">
        <f t="shared" si="23"/>
        <v>0</v>
      </c>
      <c r="BC45" s="122">
        <f t="shared" si="23"/>
        <v>0</v>
      </c>
      <c r="BD45" s="122">
        <f t="shared" si="23"/>
        <v>0</v>
      </c>
      <c r="BE45" s="122">
        <f t="shared" si="23"/>
        <v>0</v>
      </c>
      <c r="BF45" s="122">
        <f t="shared" si="23"/>
        <v>0</v>
      </c>
      <c r="BG45" s="122">
        <f t="shared" si="23"/>
        <v>0</v>
      </c>
      <c r="BH45" s="122">
        <f t="shared" si="23"/>
        <v>0</v>
      </c>
      <c r="BI45" s="122">
        <f t="shared" si="23"/>
        <v>0</v>
      </c>
      <c r="BJ45" s="122">
        <f t="shared" si="23"/>
        <v>0</v>
      </c>
      <c r="BK45" s="122">
        <f t="shared" si="23"/>
        <v>0</v>
      </c>
      <c r="BL45" s="122">
        <f t="shared" si="23"/>
        <v>0</v>
      </c>
      <c r="BM45" s="122">
        <f t="shared" si="23"/>
        <v>0</v>
      </c>
      <c r="BN45" s="122">
        <f t="shared" si="23"/>
        <v>0</v>
      </c>
      <c r="BO45" s="122">
        <f t="shared" si="23"/>
        <v>0</v>
      </c>
      <c r="BP45" s="122">
        <f t="shared" si="23"/>
        <v>0</v>
      </c>
      <c r="BQ45" s="122">
        <f t="shared" si="23"/>
        <v>0</v>
      </c>
      <c r="BR45" s="122">
        <f t="shared" si="23"/>
        <v>0</v>
      </c>
      <c r="BS45" s="122">
        <f t="shared" si="23"/>
        <v>0</v>
      </c>
      <c r="BT45" s="122">
        <f t="shared" si="23"/>
        <v>0</v>
      </c>
      <c r="BU45" s="122">
        <f t="shared" si="23"/>
        <v>0</v>
      </c>
      <c r="BV45" s="122">
        <f t="shared" si="23"/>
        <v>0</v>
      </c>
      <c r="BW45" s="122">
        <f t="shared" ref="BW45:DY45" si="24">BW43</f>
        <v>0</v>
      </c>
      <c r="BX45" s="122">
        <f t="shared" si="24"/>
        <v>0</v>
      </c>
      <c r="BY45" s="122">
        <f t="shared" si="24"/>
        <v>0</v>
      </c>
      <c r="BZ45" s="122">
        <f t="shared" si="24"/>
        <v>0</v>
      </c>
      <c r="CA45" s="122">
        <f t="shared" si="24"/>
        <v>0</v>
      </c>
      <c r="CB45" s="122">
        <f t="shared" si="24"/>
        <v>0</v>
      </c>
      <c r="CC45" s="122">
        <f t="shared" si="24"/>
        <v>0</v>
      </c>
      <c r="CD45" s="122">
        <f t="shared" si="24"/>
        <v>0</v>
      </c>
      <c r="CE45" s="122">
        <f t="shared" si="24"/>
        <v>0</v>
      </c>
      <c r="CF45" s="122">
        <f t="shared" si="24"/>
        <v>0</v>
      </c>
      <c r="CG45" s="122">
        <f t="shared" si="24"/>
        <v>0</v>
      </c>
      <c r="CH45" s="122">
        <f t="shared" si="24"/>
        <v>0</v>
      </c>
      <c r="CI45" s="122">
        <f t="shared" si="24"/>
        <v>0</v>
      </c>
      <c r="CJ45" s="122">
        <f t="shared" si="24"/>
        <v>0</v>
      </c>
      <c r="CK45" s="122">
        <f t="shared" si="24"/>
        <v>0</v>
      </c>
      <c r="CL45" s="122">
        <f t="shared" si="24"/>
        <v>0</v>
      </c>
      <c r="CM45" s="122">
        <f t="shared" si="24"/>
        <v>0</v>
      </c>
      <c r="CN45" s="122">
        <f t="shared" si="24"/>
        <v>0</v>
      </c>
      <c r="CO45" s="122">
        <f t="shared" si="24"/>
        <v>0</v>
      </c>
      <c r="CP45" s="122">
        <f t="shared" si="24"/>
        <v>0</v>
      </c>
      <c r="CQ45" s="122">
        <f t="shared" si="24"/>
        <v>0</v>
      </c>
      <c r="CR45" s="122">
        <f t="shared" si="24"/>
        <v>0</v>
      </c>
      <c r="CS45" s="122">
        <f t="shared" si="24"/>
        <v>0</v>
      </c>
      <c r="CT45" s="122">
        <f t="shared" si="24"/>
        <v>0</v>
      </c>
      <c r="CU45" s="122">
        <f t="shared" si="24"/>
        <v>0</v>
      </c>
      <c r="CV45" s="122">
        <f t="shared" si="24"/>
        <v>0</v>
      </c>
      <c r="CW45" s="122">
        <f t="shared" si="24"/>
        <v>0</v>
      </c>
      <c r="CX45" s="122">
        <f t="shared" si="24"/>
        <v>0</v>
      </c>
      <c r="CY45" s="122">
        <f t="shared" si="24"/>
        <v>0</v>
      </c>
      <c r="CZ45" s="122">
        <f t="shared" si="24"/>
        <v>0</v>
      </c>
      <c r="DA45" s="122">
        <f t="shared" si="24"/>
        <v>0</v>
      </c>
      <c r="DB45" s="122">
        <f t="shared" si="24"/>
        <v>0</v>
      </c>
      <c r="DC45" s="122">
        <f t="shared" si="24"/>
        <v>0</v>
      </c>
      <c r="DD45" s="122">
        <f t="shared" si="24"/>
        <v>0</v>
      </c>
      <c r="DE45" s="122">
        <f t="shared" si="24"/>
        <v>0</v>
      </c>
      <c r="DF45" s="122">
        <f t="shared" si="24"/>
        <v>0</v>
      </c>
      <c r="DG45" s="122">
        <f t="shared" si="24"/>
        <v>0</v>
      </c>
      <c r="DH45" s="122">
        <f t="shared" si="24"/>
        <v>0</v>
      </c>
      <c r="DI45" s="122">
        <f t="shared" si="24"/>
        <v>0</v>
      </c>
      <c r="DJ45" s="122">
        <f t="shared" si="24"/>
        <v>0</v>
      </c>
      <c r="DK45" s="122">
        <f t="shared" si="24"/>
        <v>0</v>
      </c>
      <c r="DL45" s="122">
        <f t="shared" si="24"/>
        <v>0</v>
      </c>
      <c r="DM45" s="122">
        <f t="shared" si="24"/>
        <v>0</v>
      </c>
      <c r="DN45" s="122">
        <f t="shared" si="24"/>
        <v>0</v>
      </c>
      <c r="DO45" s="122">
        <f t="shared" si="24"/>
        <v>0</v>
      </c>
      <c r="DP45" s="122">
        <f t="shared" si="24"/>
        <v>0</v>
      </c>
      <c r="DQ45" s="122">
        <f t="shared" si="24"/>
        <v>0</v>
      </c>
      <c r="DR45" s="122">
        <f t="shared" si="24"/>
        <v>0</v>
      </c>
      <c r="DS45" s="122">
        <f t="shared" si="24"/>
        <v>0</v>
      </c>
      <c r="DT45" s="122">
        <f t="shared" si="24"/>
        <v>0</v>
      </c>
      <c r="DU45" s="122">
        <f t="shared" si="24"/>
        <v>0</v>
      </c>
      <c r="DV45" s="122">
        <f t="shared" si="24"/>
        <v>0</v>
      </c>
      <c r="DW45" s="122">
        <f t="shared" si="24"/>
        <v>0</v>
      </c>
      <c r="DX45" s="122">
        <f t="shared" si="24"/>
        <v>0</v>
      </c>
      <c r="DY45" s="122">
        <f t="shared" si="24"/>
        <v>0</v>
      </c>
    </row>
    <row r="46" spans="1:129" x14ac:dyDescent="0.35">
      <c r="H46" s="3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40"/>
    </row>
    <row r="47" spans="1:129" x14ac:dyDescent="0.35">
      <c r="B47" s="25" t="s">
        <v>84</v>
      </c>
      <c r="C47" s="25"/>
      <c r="D47" s="25"/>
      <c r="E47" s="25"/>
      <c r="F47" s="25"/>
      <c r="G47" s="25"/>
      <c r="H47" s="31"/>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row>
    <row r="48" spans="1:129" s="24" customFormat="1" x14ac:dyDescent="0.35">
      <c r="A48" s="48"/>
      <c r="B48" s="120"/>
      <c r="C48"/>
      <c r="D48"/>
      <c r="E48"/>
      <c r="F48"/>
      <c r="G48"/>
      <c r="H48" s="30"/>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row>
    <row r="49" spans="1:129" s="24" customFormat="1" x14ac:dyDescent="0.35">
      <c r="A49" s="48"/>
      <c r="B49" s="14"/>
      <c r="C49" s="43" t="s">
        <v>639</v>
      </c>
      <c r="D49"/>
      <c r="E49"/>
      <c r="F49"/>
      <c r="G49"/>
      <c r="H49" s="45"/>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row>
    <row r="50" spans="1:129" x14ac:dyDescent="0.35">
      <c r="A50" s="48"/>
      <c r="B50" s="120"/>
      <c r="C50" s="119"/>
      <c r="D50" t="s">
        <v>640</v>
      </c>
      <c r="G50" s="44"/>
      <c r="H50" s="530" t="s">
        <v>135</v>
      </c>
      <c r="J50" s="162" cm="1">
        <f t="array" ref="J50:DY50">IF($J$4:$DY$4&gt;='1.1 Assumptions'!$J$101, 0, '1.1 Assumptions'!$J$98)</f>
        <v>0</v>
      </c>
      <c r="K50" s="163">
        <v>0</v>
      </c>
      <c r="L50" s="163">
        <v>0</v>
      </c>
      <c r="M50" s="163">
        <v>0</v>
      </c>
      <c r="N50" s="163">
        <v>0</v>
      </c>
      <c r="O50" s="163">
        <v>0</v>
      </c>
      <c r="P50" s="163">
        <v>0</v>
      </c>
      <c r="Q50" s="163">
        <v>0</v>
      </c>
      <c r="R50" s="163">
        <v>0</v>
      </c>
      <c r="S50" s="163">
        <v>0</v>
      </c>
      <c r="T50" s="163">
        <v>0</v>
      </c>
      <c r="U50" s="163">
        <v>0</v>
      </c>
      <c r="V50" s="163">
        <v>0</v>
      </c>
      <c r="W50" s="163">
        <v>0</v>
      </c>
      <c r="X50" s="163">
        <v>0</v>
      </c>
      <c r="Y50" s="163">
        <v>0</v>
      </c>
      <c r="Z50" s="163">
        <v>0</v>
      </c>
      <c r="AA50" s="163">
        <v>0</v>
      </c>
      <c r="AB50" s="163">
        <v>0</v>
      </c>
      <c r="AC50" s="163">
        <v>0</v>
      </c>
      <c r="AD50" s="163">
        <v>0</v>
      </c>
      <c r="AE50" s="163">
        <v>0</v>
      </c>
      <c r="AF50" s="163">
        <v>0</v>
      </c>
      <c r="AG50" s="163">
        <v>0</v>
      </c>
      <c r="AH50" s="163">
        <v>0</v>
      </c>
      <c r="AI50" s="163">
        <v>0</v>
      </c>
      <c r="AJ50" s="163">
        <v>0</v>
      </c>
      <c r="AK50" s="163">
        <v>0</v>
      </c>
      <c r="AL50" s="163">
        <v>0</v>
      </c>
      <c r="AM50" s="163">
        <v>0</v>
      </c>
      <c r="AN50" s="163">
        <v>0</v>
      </c>
      <c r="AO50" s="163">
        <v>0</v>
      </c>
      <c r="AP50" s="163">
        <v>0</v>
      </c>
      <c r="AQ50" s="163">
        <v>0</v>
      </c>
      <c r="AR50" s="163">
        <v>0</v>
      </c>
      <c r="AS50" s="163">
        <v>0</v>
      </c>
      <c r="AT50" s="163">
        <v>0</v>
      </c>
      <c r="AU50" s="163">
        <v>0</v>
      </c>
      <c r="AV50" s="163">
        <v>0</v>
      </c>
      <c r="AW50" s="163">
        <v>0</v>
      </c>
      <c r="AX50" s="163">
        <v>0</v>
      </c>
      <c r="AY50" s="163">
        <v>0</v>
      </c>
      <c r="AZ50" s="163">
        <v>0</v>
      </c>
      <c r="BA50" s="163">
        <v>0</v>
      </c>
      <c r="BB50" s="163">
        <v>0</v>
      </c>
      <c r="BC50" s="163">
        <v>0</v>
      </c>
      <c r="BD50" s="163">
        <v>0</v>
      </c>
      <c r="BE50" s="163">
        <v>0</v>
      </c>
      <c r="BF50" s="163">
        <v>0</v>
      </c>
      <c r="BG50" s="163">
        <v>0</v>
      </c>
      <c r="BH50" s="163">
        <v>0</v>
      </c>
      <c r="BI50" s="163">
        <v>0</v>
      </c>
      <c r="BJ50" s="163">
        <v>0</v>
      </c>
      <c r="BK50" s="163">
        <v>0</v>
      </c>
      <c r="BL50" s="163">
        <v>0</v>
      </c>
      <c r="BM50" s="163">
        <v>0</v>
      </c>
      <c r="BN50" s="163">
        <v>0</v>
      </c>
      <c r="BO50" s="163">
        <v>0</v>
      </c>
      <c r="BP50" s="163">
        <v>0</v>
      </c>
      <c r="BQ50" s="163">
        <v>0</v>
      </c>
      <c r="BR50" s="163">
        <v>0</v>
      </c>
      <c r="BS50" s="163">
        <v>0</v>
      </c>
      <c r="BT50" s="163">
        <v>0</v>
      </c>
      <c r="BU50" s="163">
        <v>0</v>
      </c>
      <c r="BV50" s="163">
        <v>0</v>
      </c>
      <c r="BW50" s="163">
        <v>0</v>
      </c>
      <c r="BX50" s="163">
        <v>0</v>
      </c>
      <c r="BY50" s="163">
        <v>0</v>
      </c>
      <c r="BZ50" s="163">
        <v>0</v>
      </c>
      <c r="CA50" s="163">
        <v>0</v>
      </c>
      <c r="CB50" s="163">
        <v>0</v>
      </c>
      <c r="CC50" s="163">
        <v>0</v>
      </c>
      <c r="CD50" s="163">
        <v>0</v>
      </c>
      <c r="CE50" s="163">
        <v>0</v>
      </c>
      <c r="CF50" s="163">
        <v>0</v>
      </c>
      <c r="CG50" s="163">
        <v>0</v>
      </c>
      <c r="CH50" s="163">
        <v>0</v>
      </c>
      <c r="CI50" s="163">
        <v>0</v>
      </c>
      <c r="CJ50" s="163">
        <v>0</v>
      </c>
      <c r="CK50" s="163">
        <v>0</v>
      </c>
      <c r="CL50" s="163">
        <v>0</v>
      </c>
      <c r="CM50" s="163">
        <v>0</v>
      </c>
      <c r="CN50" s="163">
        <v>0</v>
      </c>
      <c r="CO50" s="163">
        <v>0</v>
      </c>
      <c r="CP50" s="163">
        <v>0</v>
      </c>
      <c r="CQ50" s="163">
        <v>0</v>
      </c>
      <c r="CR50" s="163">
        <v>0</v>
      </c>
      <c r="CS50" s="163">
        <v>0</v>
      </c>
      <c r="CT50" s="163">
        <v>0</v>
      </c>
      <c r="CU50" s="163">
        <v>0</v>
      </c>
      <c r="CV50" s="163">
        <v>0</v>
      </c>
      <c r="CW50" s="163">
        <v>0</v>
      </c>
      <c r="CX50" s="163">
        <v>0</v>
      </c>
      <c r="CY50" s="163">
        <v>0</v>
      </c>
      <c r="CZ50" s="163">
        <v>0</v>
      </c>
      <c r="DA50" s="163">
        <v>0</v>
      </c>
      <c r="DB50" s="163">
        <v>0</v>
      </c>
      <c r="DC50" s="163">
        <v>0</v>
      </c>
      <c r="DD50" s="163">
        <v>0</v>
      </c>
      <c r="DE50" s="163">
        <v>0</v>
      </c>
      <c r="DF50" s="163">
        <v>0</v>
      </c>
      <c r="DG50" s="163">
        <v>0</v>
      </c>
      <c r="DH50" s="163">
        <v>0</v>
      </c>
      <c r="DI50" s="163">
        <v>0</v>
      </c>
      <c r="DJ50" s="163">
        <v>0</v>
      </c>
      <c r="DK50" s="163">
        <v>0</v>
      </c>
      <c r="DL50" s="163">
        <v>0</v>
      </c>
      <c r="DM50" s="163">
        <v>0</v>
      </c>
      <c r="DN50" s="163">
        <v>0</v>
      </c>
      <c r="DO50" s="163">
        <v>0</v>
      </c>
      <c r="DP50" s="163">
        <v>0</v>
      </c>
      <c r="DQ50" s="163">
        <v>0</v>
      </c>
      <c r="DR50" s="163">
        <v>0</v>
      </c>
      <c r="DS50" s="163">
        <v>0</v>
      </c>
      <c r="DT50" s="163">
        <v>0</v>
      </c>
      <c r="DU50" s="163">
        <v>0</v>
      </c>
      <c r="DV50" s="163">
        <v>0</v>
      </c>
      <c r="DW50" s="163">
        <v>0</v>
      </c>
      <c r="DX50" s="163">
        <v>0</v>
      </c>
      <c r="DY50" s="163">
        <v>0</v>
      </c>
    </row>
    <row r="51" spans="1:129" x14ac:dyDescent="0.35">
      <c r="A51" s="48"/>
      <c r="B51" s="120"/>
      <c r="C51" s="541"/>
      <c r="D51" s="516" t="s">
        <v>89</v>
      </c>
      <c r="E51" s="516"/>
      <c r="F51" s="516"/>
      <c r="G51" s="536"/>
      <c r="H51" s="531" t="s">
        <v>556</v>
      </c>
      <c r="J51" s="50">
        <f>'1.1 Assumptions'!$J$99</f>
        <v>12</v>
      </c>
      <c r="K51" s="50">
        <f>'1.1 Assumptions'!$J$99</f>
        <v>12</v>
      </c>
      <c r="L51" s="50">
        <f>'1.1 Assumptions'!$J$99</f>
        <v>12</v>
      </c>
      <c r="M51" s="50">
        <f>'1.1 Assumptions'!$J$99</f>
        <v>12</v>
      </c>
      <c r="N51" s="50">
        <f>'1.1 Assumptions'!$J$99</f>
        <v>12</v>
      </c>
      <c r="O51" s="50">
        <f>'1.1 Assumptions'!$J$99</f>
        <v>12</v>
      </c>
      <c r="P51" s="50">
        <f>'1.1 Assumptions'!$J$99</f>
        <v>12</v>
      </c>
      <c r="Q51" s="50">
        <f>'1.1 Assumptions'!$J$99</f>
        <v>12</v>
      </c>
      <c r="R51" s="50">
        <f>'1.1 Assumptions'!$J$99</f>
        <v>12</v>
      </c>
      <c r="S51" s="50">
        <f>'1.1 Assumptions'!$J$99</f>
        <v>12</v>
      </c>
      <c r="T51" s="50">
        <f>'1.1 Assumptions'!$J$99</f>
        <v>12</v>
      </c>
      <c r="U51" s="50">
        <f>'1.1 Assumptions'!$J$99</f>
        <v>12</v>
      </c>
      <c r="V51" s="50">
        <f>'1.1 Assumptions'!$J$99</f>
        <v>12</v>
      </c>
      <c r="W51" s="50">
        <f>'1.1 Assumptions'!$J$99</f>
        <v>12</v>
      </c>
      <c r="X51" s="50">
        <f>'1.1 Assumptions'!$J$99</f>
        <v>12</v>
      </c>
      <c r="Y51" s="50">
        <f>'1.1 Assumptions'!$J$99</f>
        <v>12</v>
      </c>
      <c r="Z51" s="50">
        <f>'1.1 Assumptions'!$J$99</f>
        <v>12</v>
      </c>
      <c r="AA51" s="50">
        <f>'1.1 Assumptions'!$J$99</f>
        <v>12</v>
      </c>
      <c r="AB51" s="50">
        <f>'1.1 Assumptions'!$J$99</f>
        <v>12</v>
      </c>
      <c r="AC51" s="50">
        <f>'1.1 Assumptions'!$J$99</f>
        <v>12</v>
      </c>
      <c r="AD51" s="50">
        <f>'1.1 Assumptions'!$J$99</f>
        <v>12</v>
      </c>
      <c r="AE51" s="50">
        <f>'1.1 Assumptions'!$J$99</f>
        <v>12</v>
      </c>
      <c r="AF51" s="50">
        <f>'1.1 Assumptions'!$J$99</f>
        <v>12</v>
      </c>
      <c r="AG51" s="50">
        <f>'1.1 Assumptions'!$J$99</f>
        <v>12</v>
      </c>
      <c r="AH51" s="50">
        <f>'1.1 Assumptions'!$J$99</f>
        <v>12</v>
      </c>
      <c r="AI51" s="50">
        <f>'1.1 Assumptions'!$J$99</f>
        <v>12</v>
      </c>
      <c r="AJ51" s="50">
        <f>'1.1 Assumptions'!$J$99</f>
        <v>12</v>
      </c>
      <c r="AK51" s="50">
        <f>'1.1 Assumptions'!$J$99</f>
        <v>12</v>
      </c>
      <c r="AL51" s="50">
        <f>'1.1 Assumptions'!$J$99</f>
        <v>12</v>
      </c>
      <c r="AM51" s="50">
        <f>'1.1 Assumptions'!$J$99</f>
        <v>12</v>
      </c>
      <c r="AN51" s="50">
        <f>'1.1 Assumptions'!$J$99</f>
        <v>12</v>
      </c>
      <c r="AO51" s="50">
        <f>'1.1 Assumptions'!$J$99</f>
        <v>12</v>
      </c>
      <c r="AP51" s="50">
        <f>'1.1 Assumptions'!$J$99</f>
        <v>12</v>
      </c>
      <c r="AQ51" s="50">
        <f>'1.1 Assumptions'!$J$99</f>
        <v>12</v>
      </c>
      <c r="AR51" s="50">
        <f>'1.1 Assumptions'!$J$99</f>
        <v>12</v>
      </c>
      <c r="AS51" s="50">
        <f>'1.1 Assumptions'!$J$99</f>
        <v>12</v>
      </c>
      <c r="AT51" s="50">
        <f>'1.1 Assumptions'!$J$99</f>
        <v>12</v>
      </c>
      <c r="AU51" s="50">
        <f>'1.1 Assumptions'!$J$99</f>
        <v>12</v>
      </c>
      <c r="AV51" s="50">
        <f>'1.1 Assumptions'!$J$99</f>
        <v>12</v>
      </c>
      <c r="AW51" s="50">
        <f>'1.1 Assumptions'!$J$99</f>
        <v>12</v>
      </c>
      <c r="AX51" s="50">
        <f>'1.1 Assumptions'!$J$99</f>
        <v>12</v>
      </c>
      <c r="AY51" s="50">
        <f>'1.1 Assumptions'!$J$99</f>
        <v>12</v>
      </c>
      <c r="AZ51" s="50">
        <f>'1.1 Assumptions'!$J$99</f>
        <v>12</v>
      </c>
      <c r="BA51" s="50">
        <f>'1.1 Assumptions'!$J$99</f>
        <v>12</v>
      </c>
      <c r="BB51" s="50">
        <f>'1.1 Assumptions'!$J$99</f>
        <v>12</v>
      </c>
      <c r="BC51" s="50">
        <f>'1.1 Assumptions'!$J$99</f>
        <v>12</v>
      </c>
      <c r="BD51" s="50">
        <f>'1.1 Assumptions'!$J$99</f>
        <v>12</v>
      </c>
      <c r="BE51" s="50">
        <f>'1.1 Assumptions'!$J$99</f>
        <v>12</v>
      </c>
      <c r="BF51" s="50">
        <f>'1.1 Assumptions'!$J$99</f>
        <v>12</v>
      </c>
      <c r="BG51" s="50">
        <f>'1.1 Assumptions'!$J$99</f>
        <v>12</v>
      </c>
      <c r="BH51" s="50">
        <f>'1.1 Assumptions'!$J$99</f>
        <v>12</v>
      </c>
      <c r="BI51" s="50">
        <f>'1.1 Assumptions'!$J$99</f>
        <v>12</v>
      </c>
      <c r="BJ51" s="50">
        <f>'1.1 Assumptions'!$J$99</f>
        <v>12</v>
      </c>
      <c r="BK51" s="50">
        <f>'1.1 Assumptions'!$J$99</f>
        <v>12</v>
      </c>
      <c r="BL51" s="50">
        <f>'1.1 Assumptions'!$J$99</f>
        <v>12</v>
      </c>
      <c r="BM51" s="50">
        <f>'1.1 Assumptions'!$J$99</f>
        <v>12</v>
      </c>
      <c r="BN51" s="50">
        <f>'1.1 Assumptions'!$J$99</f>
        <v>12</v>
      </c>
      <c r="BO51" s="50">
        <f>'1.1 Assumptions'!$J$99</f>
        <v>12</v>
      </c>
      <c r="BP51" s="50">
        <f>'1.1 Assumptions'!$J$99</f>
        <v>12</v>
      </c>
      <c r="BQ51" s="50">
        <f>'1.1 Assumptions'!$J$99</f>
        <v>12</v>
      </c>
      <c r="BR51" s="50">
        <f>'1.1 Assumptions'!$J$99</f>
        <v>12</v>
      </c>
      <c r="BS51" s="50">
        <f>'1.1 Assumptions'!$J$99</f>
        <v>12</v>
      </c>
      <c r="BT51" s="50">
        <f>'1.1 Assumptions'!$J$99</f>
        <v>12</v>
      </c>
      <c r="BU51" s="50">
        <f>'1.1 Assumptions'!$J$99</f>
        <v>12</v>
      </c>
      <c r="BV51" s="50">
        <f>'1.1 Assumptions'!$J$99</f>
        <v>12</v>
      </c>
      <c r="BW51" s="50">
        <f>'1.1 Assumptions'!$J$99</f>
        <v>12</v>
      </c>
      <c r="BX51" s="50">
        <f>'1.1 Assumptions'!$J$99</f>
        <v>12</v>
      </c>
      <c r="BY51" s="50">
        <f>'1.1 Assumptions'!$J$99</f>
        <v>12</v>
      </c>
      <c r="BZ51" s="50">
        <f>'1.1 Assumptions'!$J$99</f>
        <v>12</v>
      </c>
      <c r="CA51" s="50">
        <f>'1.1 Assumptions'!$J$99</f>
        <v>12</v>
      </c>
      <c r="CB51" s="50">
        <f>'1.1 Assumptions'!$J$99</f>
        <v>12</v>
      </c>
      <c r="CC51" s="50">
        <f>'1.1 Assumptions'!$J$99</f>
        <v>12</v>
      </c>
      <c r="CD51" s="50">
        <f>'1.1 Assumptions'!$J$99</f>
        <v>12</v>
      </c>
      <c r="CE51" s="50">
        <f>'1.1 Assumptions'!$J$99</f>
        <v>12</v>
      </c>
      <c r="CF51" s="50">
        <f>'1.1 Assumptions'!$J$99</f>
        <v>12</v>
      </c>
      <c r="CG51" s="50">
        <f>'1.1 Assumptions'!$J$99</f>
        <v>12</v>
      </c>
      <c r="CH51" s="50">
        <f>'1.1 Assumptions'!$J$99</f>
        <v>12</v>
      </c>
      <c r="CI51" s="50">
        <f>'1.1 Assumptions'!$J$99</f>
        <v>12</v>
      </c>
      <c r="CJ51" s="50">
        <f>'1.1 Assumptions'!$J$99</f>
        <v>12</v>
      </c>
      <c r="CK51" s="50">
        <f>'1.1 Assumptions'!$J$99</f>
        <v>12</v>
      </c>
      <c r="CL51" s="50">
        <f>'1.1 Assumptions'!$J$99</f>
        <v>12</v>
      </c>
      <c r="CM51" s="50">
        <f>'1.1 Assumptions'!$J$99</f>
        <v>12</v>
      </c>
      <c r="CN51" s="50">
        <f>'1.1 Assumptions'!$J$99</f>
        <v>12</v>
      </c>
      <c r="CO51" s="50">
        <f>'1.1 Assumptions'!$J$99</f>
        <v>12</v>
      </c>
      <c r="CP51" s="50">
        <f>'1.1 Assumptions'!$J$99</f>
        <v>12</v>
      </c>
      <c r="CQ51" s="50">
        <f>'1.1 Assumptions'!$J$99</f>
        <v>12</v>
      </c>
      <c r="CR51" s="50">
        <f>'1.1 Assumptions'!$J$99</f>
        <v>12</v>
      </c>
      <c r="CS51" s="50">
        <f>'1.1 Assumptions'!$J$99</f>
        <v>12</v>
      </c>
      <c r="CT51" s="50">
        <f>'1.1 Assumptions'!$J$99</f>
        <v>12</v>
      </c>
      <c r="CU51" s="50">
        <f>'1.1 Assumptions'!$J$99</f>
        <v>12</v>
      </c>
      <c r="CV51" s="50">
        <f>'1.1 Assumptions'!$J$99</f>
        <v>12</v>
      </c>
      <c r="CW51" s="50">
        <f>'1.1 Assumptions'!$J$99</f>
        <v>12</v>
      </c>
      <c r="CX51" s="50">
        <f>'1.1 Assumptions'!$J$99</f>
        <v>12</v>
      </c>
      <c r="CY51" s="50">
        <f>'1.1 Assumptions'!$J$99</f>
        <v>12</v>
      </c>
      <c r="CZ51" s="50">
        <f>'1.1 Assumptions'!$J$99</f>
        <v>12</v>
      </c>
      <c r="DA51" s="50">
        <f>'1.1 Assumptions'!$J$99</f>
        <v>12</v>
      </c>
      <c r="DB51" s="50">
        <f>'1.1 Assumptions'!$J$99</f>
        <v>12</v>
      </c>
      <c r="DC51" s="50">
        <f>'1.1 Assumptions'!$J$99</f>
        <v>12</v>
      </c>
      <c r="DD51" s="50">
        <f>'1.1 Assumptions'!$J$99</f>
        <v>12</v>
      </c>
      <c r="DE51" s="50">
        <f>'1.1 Assumptions'!$J$99</f>
        <v>12</v>
      </c>
      <c r="DF51" s="50">
        <f>'1.1 Assumptions'!$J$99</f>
        <v>12</v>
      </c>
      <c r="DG51" s="50">
        <f>'1.1 Assumptions'!$J$99</f>
        <v>12</v>
      </c>
      <c r="DH51" s="50">
        <f>'1.1 Assumptions'!$J$99</f>
        <v>12</v>
      </c>
      <c r="DI51" s="50">
        <f>'1.1 Assumptions'!$J$99</f>
        <v>12</v>
      </c>
      <c r="DJ51" s="50">
        <f>'1.1 Assumptions'!$J$99</f>
        <v>12</v>
      </c>
      <c r="DK51" s="50">
        <f>'1.1 Assumptions'!$J$99</f>
        <v>12</v>
      </c>
      <c r="DL51" s="50">
        <f>'1.1 Assumptions'!$J$99</f>
        <v>12</v>
      </c>
      <c r="DM51" s="50">
        <f>'1.1 Assumptions'!$J$99</f>
        <v>12</v>
      </c>
      <c r="DN51" s="50">
        <f>'1.1 Assumptions'!$J$99</f>
        <v>12</v>
      </c>
      <c r="DO51" s="50">
        <f>'1.1 Assumptions'!$J$99</f>
        <v>12</v>
      </c>
      <c r="DP51" s="50">
        <f>'1.1 Assumptions'!$J$99</f>
        <v>12</v>
      </c>
      <c r="DQ51" s="50">
        <f>'1.1 Assumptions'!$J$99</f>
        <v>12</v>
      </c>
      <c r="DR51" s="50">
        <f>'1.1 Assumptions'!$J$99</f>
        <v>12</v>
      </c>
      <c r="DS51" s="50">
        <f>'1.1 Assumptions'!$J$99</f>
        <v>12</v>
      </c>
      <c r="DT51" s="50">
        <f>'1.1 Assumptions'!$J$99</f>
        <v>12</v>
      </c>
      <c r="DU51" s="50">
        <f>'1.1 Assumptions'!$J$99</f>
        <v>12</v>
      </c>
      <c r="DV51" s="50">
        <f>'1.1 Assumptions'!$J$99</f>
        <v>12</v>
      </c>
      <c r="DW51" s="50">
        <f>'1.1 Assumptions'!$J$99</f>
        <v>12</v>
      </c>
      <c r="DX51" s="50">
        <f>'1.1 Assumptions'!$J$99</f>
        <v>12</v>
      </c>
      <c r="DY51" s="50">
        <f>'1.1 Assumptions'!$J$99</f>
        <v>12</v>
      </c>
    </row>
    <row r="52" spans="1:129" x14ac:dyDescent="0.35">
      <c r="B52" s="14"/>
      <c r="C52" s="541"/>
      <c r="D52" s="516" t="s">
        <v>92</v>
      </c>
      <c r="E52" s="516"/>
      <c r="F52" s="516"/>
      <c r="G52" s="536"/>
      <c r="H52" s="530" t="s">
        <v>155</v>
      </c>
      <c r="J52" s="138">
        <f>'1.1 Assumptions'!$J$100</f>
        <v>0.77378999999999998</v>
      </c>
      <c r="K52" s="139">
        <f>J52*(1+K53)</f>
        <v>0.78152789999999994</v>
      </c>
      <c r="L52" s="139">
        <f t="shared" ref="L52:BW52" si="25">K52*(1+L53)</f>
        <v>0.78934317899999995</v>
      </c>
      <c r="M52" s="139">
        <f t="shared" si="25"/>
        <v>0.79723661078999997</v>
      </c>
      <c r="N52" s="139">
        <f t="shared" si="25"/>
        <v>0.80520897689789994</v>
      </c>
      <c r="O52" s="139">
        <f t="shared" si="25"/>
        <v>0.81326106666687892</v>
      </c>
      <c r="P52" s="139">
        <f t="shared" si="25"/>
        <v>0.82139367733354773</v>
      </c>
      <c r="Q52" s="139">
        <f t="shared" si="25"/>
        <v>0.82960761410688322</v>
      </c>
      <c r="R52" s="139">
        <f t="shared" si="25"/>
        <v>0.83790369024795208</v>
      </c>
      <c r="S52" s="139">
        <f t="shared" si="25"/>
        <v>0.84628272715043162</v>
      </c>
      <c r="T52" s="139">
        <f t="shared" si="25"/>
        <v>0.85474555442193589</v>
      </c>
      <c r="U52" s="139">
        <f t="shared" si="25"/>
        <v>0.86329300996615521</v>
      </c>
      <c r="V52" s="139">
        <f t="shared" si="25"/>
        <v>0.87192594006581681</v>
      </c>
      <c r="W52" s="139">
        <f t="shared" si="25"/>
        <v>0.88064519946647501</v>
      </c>
      <c r="X52" s="139">
        <f t="shared" si="25"/>
        <v>0.8894516514611398</v>
      </c>
      <c r="Y52" s="139">
        <f t="shared" si="25"/>
        <v>0.89834616797575118</v>
      </c>
      <c r="Z52" s="139">
        <f t="shared" si="25"/>
        <v>0.90732962965550867</v>
      </c>
      <c r="AA52" s="139">
        <f t="shared" si="25"/>
        <v>0.91640292595206374</v>
      </c>
      <c r="AB52" s="139">
        <f t="shared" si="25"/>
        <v>0.92556695521158439</v>
      </c>
      <c r="AC52" s="139">
        <f t="shared" si="25"/>
        <v>0.93482262476370026</v>
      </c>
      <c r="AD52" s="139">
        <f t="shared" si="25"/>
        <v>0.94417085101133724</v>
      </c>
      <c r="AE52" s="139">
        <f t="shared" si="25"/>
        <v>0.95361255952145063</v>
      </c>
      <c r="AF52" s="139">
        <f t="shared" si="25"/>
        <v>0.96314868511666518</v>
      </c>
      <c r="AG52" s="139">
        <f t="shared" si="25"/>
        <v>0.97278017196783184</v>
      </c>
      <c r="AH52" s="139">
        <f t="shared" si="25"/>
        <v>0.98250797368751019</v>
      </c>
      <c r="AI52" s="139">
        <f t="shared" si="25"/>
        <v>0.99233305342438527</v>
      </c>
      <c r="AJ52" s="139">
        <f t="shared" si="25"/>
        <v>1.0022563839586291</v>
      </c>
      <c r="AK52" s="139">
        <f t="shared" si="25"/>
        <v>1.0122789477982155</v>
      </c>
      <c r="AL52" s="139">
        <f t="shared" si="25"/>
        <v>1.0224017372761975</v>
      </c>
      <c r="AM52" s="139">
        <f t="shared" si="25"/>
        <v>1.0326257546489594</v>
      </c>
      <c r="AN52" s="139">
        <f t="shared" si="25"/>
        <v>1.042952012195449</v>
      </c>
      <c r="AO52" s="139">
        <f t="shared" si="25"/>
        <v>1.0533815323174034</v>
      </c>
      <c r="AP52" s="139">
        <f t="shared" si="25"/>
        <v>1.0639153476405774</v>
      </c>
      <c r="AQ52" s="139">
        <f t="shared" si="25"/>
        <v>1.0745545011169833</v>
      </c>
      <c r="AR52" s="139">
        <f t="shared" si="25"/>
        <v>1.085300046128153</v>
      </c>
      <c r="AS52" s="139">
        <f t="shared" si="25"/>
        <v>1.0961530465894345</v>
      </c>
      <c r="AT52" s="139">
        <f t="shared" si="25"/>
        <v>1.1071145770553288</v>
      </c>
      <c r="AU52" s="139">
        <f t="shared" si="25"/>
        <v>1.118185722825882</v>
      </c>
      <c r="AV52" s="139">
        <f t="shared" si="25"/>
        <v>1.129367580054141</v>
      </c>
      <c r="AW52" s="139">
        <f t="shared" si="25"/>
        <v>1.1406612558546825</v>
      </c>
      <c r="AX52" s="139">
        <f t="shared" si="25"/>
        <v>1.1520678684132293</v>
      </c>
      <c r="AY52" s="139">
        <f t="shared" si="25"/>
        <v>1.1635885470973615</v>
      </c>
      <c r="AZ52" s="139">
        <f t="shared" si="25"/>
        <v>1.1752244325683352</v>
      </c>
      <c r="BA52" s="139">
        <f t="shared" si="25"/>
        <v>1.1869766768940186</v>
      </c>
      <c r="BB52" s="139">
        <f t="shared" si="25"/>
        <v>1.1988464436629589</v>
      </c>
      <c r="BC52" s="139">
        <f t="shared" si="25"/>
        <v>1.2108349080995886</v>
      </c>
      <c r="BD52" s="139">
        <f t="shared" si="25"/>
        <v>1.2229432571805845</v>
      </c>
      <c r="BE52" s="139">
        <f t="shared" si="25"/>
        <v>1.2351726897523903</v>
      </c>
      <c r="BF52" s="139">
        <f t="shared" si="25"/>
        <v>1.2475244166499142</v>
      </c>
      <c r="BG52" s="139">
        <f t="shared" si="25"/>
        <v>1.2599996608164135</v>
      </c>
      <c r="BH52" s="139">
        <f t="shared" si="25"/>
        <v>1.2725996574245777</v>
      </c>
      <c r="BI52" s="139">
        <f t="shared" si="25"/>
        <v>1.2853256539988236</v>
      </c>
      <c r="BJ52" s="139">
        <f t="shared" si="25"/>
        <v>1.2981789105388117</v>
      </c>
      <c r="BK52" s="139">
        <f t="shared" si="25"/>
        <v>1.3111606996441998</v>
      </c>
      <c r="BL52" s="139">
        <f t="shared" si="25"/>
        <v>1.3242723066406419</v>
      </c>
      <c r="BM52" s="139">
        <f t="shared" si="25"/>
        <v>1.3375150297070484</v>
      </c>
      <c r="BN52" s="139">
        <f t="shared" si="25"/>
        <v>1.3508901800041189</v>
      </c>
      <c r="BO52" s="139">
        <f t="shared" si="25"/>
        <v>1.36439908180416</v>
      </c>
      <c r="BP52" s="139">
        <f t="shared" si="25"/>
        <v>1.3780430726222017</v>
      </c>
      <c r="BQ52" s="139">
        <f t="shared" si="25"/>
        <v>1.3918235033484236</v>
      </c>
      <c r="BR52" s="139">
        <f t="shared" si="25"/>
        <v>1.405741738381908</v>
      </c>
      <c r="BS52" s="139">
        <f t="shared" si="25"/>
        <v>1.419799155765727</v>
      </c>
      <c r="BT52" s="139">
        <f t="shared" si="25"/>
        <v>1.4339971473233843</v>
      </c>
      <c r="BU52" s="139">
        <f t="shared" si="25"/>
        <v>1.4483371187966183</v>
      </c>
      <c r="BV52" s="139">
        <f t="shared" si="25"/>
        <v>1.4628204899845845</v>
      </c>
      <c r="BW52" s="139">
        <f t="shared" si="25"/>
        <v>1.4774486948844303</v>
      </c>
      <c r="BX52" s="139">
        <f t="shared" ref="BX52:DY52" si="26">BW52*(1+BX53)</f>
        <v>1.4922231818332747</v>
      </c>
      <c r="BY52" s="139">
        <f t="shared" si="26"/>
        <v>1.5071454136516076</v>
      </c>
      <c r="BZ52" s="139">
        <f t="shared" si="26"/>
        <v>1.5222168677881236</v>
      </c>
      <c r="CA52" s="139">
        <f t="shared" si="26"/>
        <v>1.5374390364660049</v>
      </c>
      <c r="CB52" s="139">
        <f t="shared" si="26"/>
        <v>1.552813426830665</v>
      </c>
      <c r="CC52" s="139">
        <f t="shared" si="26"/>
        <v>1.5683415610989717</v>
      </c>
      <c r="CD52" s="139">
        <f t="shared" si="26"/>
        <v>1.5840249767099615</v>
      </c>
      <c r="CE52" s="139">
        <f t="shared" si="26"/>
        <v>1.599865226477061</v>
      </c>
      <c r="CF52" s="139">
        <f t="shared" si="26"/>
        <v>1.6158638787418316</v>
      </c>
      <c r="CG52" s="139">
        <f t="shared" si="26"/>
        <v>1.63202251752925</v>
      </c>
      <c r="CH52" s="139">
        <f t="shared" si="26"/>
        <v>1.6483427427045425</v>
      </c>
      <c r="CI52" s="139">
        <f t="shared" si="26"/>
        <v>1.6648261701315878</v>
      </c>
      <c r="CJ52" s="139">
        <f t="shared" si="26"/>
        <v>1.6814744318329038</v>
      </c>
      <c r="CK52" s="139">
        <f t="shared" si="26"/>
        <v>1.6982891761512329</v>
      </c>
      <c r="CL52" s="139">
        <f t="shared" si="26"/>
        <v>1.7152720679127451</v>
      </c>
      <c r="CM52" s="139">
        <f t="shared" si="26"/>
        <v>1.7324247885918727</v>
      </c>
      <c r="CN52" s="139">
        <f t="shared" si="26"/>
        <v>1.7497490364777915</v>
      </c>
      <c r="CO52" s="139">
        <f t="shared" si="26"/>
        <v>1.7672465268425694</v>
      </c>
      <c r="CP52" s="139">
        <f t="shared" si="26"/>
        <v>1.7849189921109951</v>
      </c>
      <c r="CQ52" s="139">
        <f t="shared" si="26"/>
        <v>1.8027681820321051</v>
      </c>
      <c r="CR52" s="139">
        <f t="shared" si="26"/>
        <v>1.8207958638524262</v>
      </c>
      <c r="CS52" s="139">
        <f t="shared" si="26"/>
        <v>1.8390038224909504</v>
      </c>
      <c r="CT52" s="139">
        <f t="shared" si="26"/>
        <v>1.85739386071586</v>
      </c>
      <c r="CU52" s="139">
        <f t="shared" si="26"/>
        <v>1.8759677993230186</v>
      </c>
      <c r="CV52" s="139">
        <f t="shared" si="26"/>
        <v>1.8947274773162488</v>
      </c>
      <c r="CW52" s="139">
        <f t="shared" si="26"/>
        <v>1.9136747520894113</v>
      </c>
      <c r="CX52" s="139">
        <f t="shared" si="26"/>
        <v>1.9328114996103054</v>
      </c>
      <c r="CY52" s="139">
        <f t="shared" si="26"/>
        <v>1.9521396146064085</v>
      </c>
      <c r="CZ52" s="139">
        <f t="shared" si="26"/>
        <v>1.9716610107524726</v>
      </c>
      <c r="DA52" s="139">
        <f t="shared" si="26"/>
        <v>1.9913776208599974</v>
      </c>
      <c r="DB52" s="139">
        <f t="shared" si="26"/>
        <v>2.0112913970685975</v>
      </c>
      <c r="DC52" s="139">
        <f t="shared" si="26"/>
        <v>2.0314043110392834</v>
      </c>
      <c r="DD52" s="139">
        <f t="shared" si="26"/>
        <v>2.0517183541496764</v>
      </c>
      <c r="DE52" s="139">
        <f t="shared" si="26"/>
        <v>2.072235537691173</v>
      </c>
      <c r="DF52" s="139">
        <f t="shared" si="26"/>
        <v>2.0929578930680846</v>
      </c>
      <c r="DG52" s="139">
        <f t="shared" si="26"/>
        <v>2.1138874719987655</v>
      </c>
      <c r="DH52" s="139">
        <f t="shared" si="26"/>
        <v>2.1350263467187531</v>
      </c>
      <c r="DI52" s="139">
        <f t="shared" si="26"/>
        <v>2.1563766101859407</v>
      </c>
      <c r="DJ52" s="139">
        <f t="shared" si="26"/>
        <v>2.1779403762878</v>
      </c>
      <c r="DK52" s="139">
        <f t="shared" si="26"/>
        <v>2.1997197800506783</v>
      </c>
      <c r="DL52" s="139">
        <f t="shared" si="26"/>
        <v>2.2217169778511852</v>
      </c>
      <c r="DM52" s="139">
        <f t="shared" si="26"/>
        <v>2.2439341476296972</v>
      </c>
      <c r="DN52" s="139">
        <f t="shared" si="26"/>
        <v>2.2663734891059941</v>
      </c>
      <c r="DO52" s="139">
        <f t="shared" si="26"/>
        <v>2.2890372239970542</v>
      </c>
      <c r="DP52" s="139">
        <f t="shared" si="26"/>
        <v>2.3119275962370249</v>
      </c>
      <c r="DQ52" s="139">
        <f t="shared" si="26"/>
        <v>2.3350468721993951</v>
      </c>
      <c r="DR52" s="139">
        <f t="shared" si="26"/>
        <v>2.358397340921389</v>
      </c>
      <c r="DS52" s="139">
        <f t="shared" si="26"/>
        <v>2.381981314330603</v>
      </c>
      <c r="DT52" s="139">
        <f t="shared" si="26"/>
        <v>2.4058011274739091</v>
      </c>
      <c r="DU52" s="139">
        <f t="shared" si="26"/>
        <v>2.4298591387486481</v>
      </c>
      <c r="DV52" s="139">
        <f t="shared" si="26"/>
        <v>2.4541577301361346</v>
      </c>
      <c r="DW52" s="139">
        <f t="shared" si="26"/>
        <v>2.4786993074374961</v>
      </c>
      <c r="DX52" s="139">
        <f t="shared" si="26"/>
        <v>2.503486300511871</v>
      </c>
      <c r="DY52" s="139">
        <f t="shared" si="26"/>
        <v>2.5285211635169897</v>
      </c>
    </row>
    <row r="53" spans="1:129" x14ac:dyDescent="0.35">
      <c r="B53" s="14"/>
      <c r="C53" s="119"/>
      <c r="E53" s="142" t="s">
        <v>605</v>
      </c>
      <c r="F53" s="37"/>
      <c r="G53" s="80"/>
      <c r="H53" s="530" t="s">
        <v>48</v>
      </c>
      <c r="J53" s="34">
        <f>IF('1.1 Assumptions'!$J$13="Optimistic Scenario",'2.2 Scenario Assumptions'!$H$7,IF('1.1 Assumptions'!$J$13="Base Case Scenario",'2.2 Scenario Assumptions'!$H$8,'2.2 Scenario Assumptions'!$H$9))</f>
        <v>0.01</v>
      </c>
      <c r="K53" s="34">
        <f>IF('1.1 Assumptions'!$J$13="Optimistic Scenario",'2.2 Scenario Assumptions'!$H$7,IF('1.1 Assumptions'!$J$13="Base Case Scenario",'2.2 Scenario Assumptions'!$H$8,'2.2 Scenario Assumptions'!$H$9))</f>
        <v>0.01</v>
      </c>
      <c r="L53" s="34">
        <f>IF('1.1 Assumptions'!$J$13="Optimistic Scenario",'2.2 Scenario Assumptions'!$H$7,IF('1.1 Assumptions'!$J$13="Base Case Scenario",'2.2 Scenario Assumptions'!$H$8,'2.2 Scenario Assumptions'!$H$9))</f>
        <v>0.01</v>
      </c>
      <c r="M53" s="34">
        <f>IF('1.1 Assumptions'!$J$13="Optimistic Scenario",'2.2 Scenario Assumptions'!$H$7,IF('1.1 Assumptions'!$J$13="Base Case Scenario",'2.2 Scenario Assumptions'!$H$8,'2.2 Scenario Assumptions'!$H$9))</f>
        <v>0.01</v>
      </c>
      <c r="N53" s="34">
        <f>IF('1.1 Assumptions'!$J$13="Optimistic Scenario",'2.2 Scenario Assumptions'!$H$7,IF('1.1 Assumptions'!$J$13="Base Case Scenario",'2.2 Scenario Assumptions'!$H$8,'2.2 Scenario Assumptions'!$H$9))</f>
        <v>0.01</v>
      </c>
      <c r="O53" s="34">
        <f>IF('1.1 Assumptions'!$J$13="Optimistic Scenario",'2.2 Scenario Assumptions'!$H$7,IF('1.1 Assumptions'!$J$13="Base Case Scenario",'2.2 Scenario Assumptions'!$H$8,'2.2 Scenario Assumptions'!$H$9))</f>
        <v>0.01</v>
      </c>
      <c r="P53" s="34">
        <f>IF('1.1 Assumptions'!$J$13="Optimistic Scenario",'2.2 Scenario Assumptions'!$H$7,IF('1.1 Assumptions'!$J$13="Base Case Scenario",'2.2 Scenario Assumptions'!$H$8,'2.2 Scenario Assumptions'!$H$9))</f>
        <v>0.01</v>
      </c>
      <c r="Q53" s="34">
        <f>IF('1.1 Assumptions'!$J$13="Optimistic Scenario",'2.2 Scenario Assumptions'!$H$7,IF('1.1 Assumptions'!$J$13="Base Case Scenario",'2.2 Scenario Assumptions'!$H$8,'2.2 Scenario Assumptions'!$H$9))</f>
        <v>0.01</v>
      </c>
      <c r="R53" s="34">
        <f>IF('1.1 Assumptions'!$J$13="Optimistic Scenario",'2.2 Scenario Assumptions'!$H$7,IF('1.1 Assumptions'!$J$13="Base Case Scenario",'2.2 Scenario Assumptions'!$H$8,'2.2 Scenario Assumptions'!$H$9))</f>
        <v>0.01</v>
      </c>
      <c r="S53" s="34">
        <f>IF('1.1 Assumptions'!$J$13="Optimistic Scenario",'2.2 Scenario Assumptions'!$H$7,IF('1.1 Assumptions'!$J$13="Base Case Scenario",'2.2 Scenario Assumptions'!$H$8,'2.2 Scenario Assumptions'!$H$9))</f>
        <v>0.01</v>
      </c>
      <c r="T53" s="34">
        <f>IF('1.1 Assumptions'!$J$13="Optimistic Scenario",'2.2 Scenario Assumptions'!$H$7,IF('1.1 Assumptions'!$J$13="Base Case Scenario",'2.2 Scenario Assumptions'!$H$8,'2.2 Scenario Assumptions'!$H$9))</f>
        <v>0.01</v>
      </c>
      <c r="U53" s="34">
        <f>IF('1.1 Assumptions'!$J$13="Optimistic Scenario",'2.2 Scenario Assumptions'!$H$7,IF('1.1 Assumptions'!$J$13="Base Case Scenario",'2.2 Scenario Assumptions'!$H$8,'2.2 Scenario Assumptions'!$H$9))</f>
        <v>0.01</v>
      </c>
      <c r="V53" s="34">
        <f>IF('1.1 Assumptions'!$J$13="Optimistic Scenario",'2.2 Scenario Assumptions'!$H$7,IF('1.1 Assumptions'!$J$13="Base Case Scenario",'2.2 Scenario Assumptions'!$H$8,'2.2 Scenario Assumptions'!$H$9))</f>
        <v>0.01</v>
      </c>
      <c r="W53" s="34">
        <f>IF('1.1 Assumptions'!$J$13="Optimistic Scenario",'2.2 Scenario Assumptions'!$H$7,IF('1.1 Assumptions'!$J$13="Base Case Scenario",'2.2 Scenario Assumptions'!$H$8,'2.2 Scenario Assumptions'!$H$9))</f>
        <v>0.01</v>
      </c>
      <c r="X53" s="34">
        <f>IF('1.1 Assumptions'!$J$13="Optimistic Scenario",'2.2 Scenario Assumptions'!$H$7,IF('1.1 Assumptions'!$J$13="Base Case Scenario",'2.2 Scenario Assumptions'!$H$8,'2.2 Scenario Assumptions'!$H$9))</f>
        <v>0.01</v>
      </c>
      <c r="Y53" s="34">
        <f>IF('1.1 Assumptions'!$J$13="Optimistic Scenario",'2.2 Scenario Assumptions'!$H$7,IF('1.1 Assumptions'!$J$13="Base Case Scenario",'2.2 Scenario Assumptions'!$H$8,'2.2 Scenario Assumptions'!$H$9))</f>
        <v>0.01</v>
      </c>
      <c r="Z53" s="34">
        <f>IF('1.1 Assumptions'!$J$13="Optimistic Scenario",'2.2 Scenario Assumptions'!$H$7,IF('1.1 Assumptions'!$J$13="Base Case Scenario",'2.2 Scenario Assumptions'!$H$8,'2.2 Scenario Assumptions'!$H$9))</f>
        <v>0.01</v>
      </c>
      <c r="AA53" s="34">
        <f>IF('1.1 Assumptions'!$J$13="Optimistic Scenario",'2.2 Scenario Assumptions'!$H$7,IF('1.1 Assumptions'!$J$13="Base Case Scenario",'2.2 Scenario Assumptions'!$H$8,'2.2 Scenario Assumptions'!$H$9))</f>
        <v>0.01</v>
      </c>
      <c r="AB53" s="34">
        <f>IF('1.1 Assumptions'!$J$13="Optimistic Scenario",'2.2 Scenario Assumptions'!$H$7,IF('1.1 Assumptions'!$J$13="Base Case Scenario",'2.2 Scenario Assumptions'!$H$8,'2.2 Scenario Assumptions'!$H$9))</f>
        <v>0.01</v>
      </c>
      <c r="AC53" s="34">
        <f>IF('1.1 Assumptions'!$J$13="Optimistic Scenario",'2.2 Scenario Assumptions'!$H$7,IF('1.1 Assumptions'!$J$13="Base Case Scenario",'2.2 Scenario Assumptions'!$H$8,'2.2 Scenario Assumptions'!$H$9))</f>
        <v>0.01</v>
      </c>
      <c r="AD53" s="34">
        <f>IF('1.1 Assumptions'!$J$13="Optimistic Scenario",'2.2 Scenario Assumptions'!$H$7,IF('1.1 Assumptions'!$J$13="Base Case Scenario",'2.2 Scenario Assumptions'!$H$8,'2.2 Scenario Assumptions'!$H$9))</f>
        <v>0.01</v>
      </c>
      <c r="AE53" s="34">
        <f>IF('1.1 Assumptions'!$J$13="Optimistic Scenario",'2.2 Scenario Assumptions'!$H$7,IF('1.1 Assumptions'!$J$13="Base Case Scenario",'2.2 Scenario Assumptions'!$H$8,'2.2 Scenario Assumptions'!$H$9))</f>
        <v>0.01</v>
      </c>
      <c r="AF53" s="34">
        <f>IF('1.1 Assumptions'!$J$13="Optimistic Scenario",'2.2 Scenario Assumptions'!$H$7,IF('1.1 Assumptions'!$J$13="Base Case Scenario",'2.2 Scenario Assumptions'!$H$8,'2.2 Scenario Assumptions'!$H$9))</f>
        <v>0.01</v>
      </c>
      <c r="AG53" s="34">
        <f>IF('1.1 Assumptions'!$J$13="Optimistic Scenario",'2.2 Scenario Assumptions'!$H$7,IF('1.1 Assumptions'!$J$13="Base Case Scenario",'2.2 Scenario Assumptions'!$H$8,'2.2 Scenario Assumptions'!$H$9))</f>
        <v>0.01</v>
      </c>
      <c r="AH53" s="34">
        <f>IF('1.1 Assumptions'!$J$13="Optimistic Scenario",'2.2 Scenario Assumptions'!$H$7,IF('1.1 Assumptions'!$J$13="Base Case Scenario",'2.2 Scenario Assumptions'!$H$8,'2.2 Scenario Assumptions'!$H$9))</f>
        <v>0.01</v>
      </c>
      <c r="AI53" s="34">
        <f>IF('1.1 Assumptions'!$J$13="Optimistic Scenario",'2.2 Scenario Assumptions'!$H$7,IF('1.1 Assumptions'!$J$13="Base Case Scenario",'2.2 Scenario Assumptions'!$H$8,'2.2 Scenario Assumptions'!$H$9))</f>
        <v>0.01</v>
      </c>
      <c r="AJ53" s="34">
        <f>IF('1.1 Assumptions'!$J$13="Optimistic Scenario",'2.2 Scenario Assumptions'!$H$7,IF('1.1 Assumptions'!$J$13="Base Case Scenario",'2.2 Scenario Assumptions'!$H$8,'2.2 Scenario Assumptions'!$H$9))</f>
        <v>0.01</v>
      </c>
      <c r="AK53" s="34">
        <f>IF('1.1 Assumptions'!$J$13="Optimistic Scenario",'2.2 Scenario Assumptions'!$H$7,IF('1.1 Assumptions'!$J$13="Base Case Scenario",'2.2 Scenario Assumptions'!$H$8,'2.2 Scenario Assumptions'!$H$9))</f>
        <v>0.01</v>
      </c>
      <c r="AL53" s="34">
        <f>IF('1.1 Assumptions'!$J$13="Optimistic Scenario",'2.2 Scenario Assumptions'!$H$7,IF('1.1 Assumptions'!$J$13="Base Case Scenario",'2.2 Scenario Assumptions'!$H$8,'2.2 Scenario Assumptions'!$H$9))</f>
        <v>0.01</v>
      </c>
      <c r="AM53" s="34">
        <f>IF('1.1 Assumptions'!$J$13="Optimistic Scenario",'2.2 Scenario Assumptions'!$H$7,IF('1.1 Assumptions'!$J$13="Base Case Scenario",'2.2 Scenario Assumptions'!$H$8,'2.2 Scenario Assumptions'!$H$9))</f>
        <v>0.01</v>
      </c>
      <c r="AN53" s="34">
        <f>IF('1.1 Assumptions'!$J$13="Optimistic Scenario",'2.2 Scenario Assumptions'!$H$7,IF('1.1 Assumptions'!$J$13="Base Case Scenario",'2.2 Scenario Assumptions'!$H$8,'2.2 Scenario Assumptions'!$H$9))</f>
        <v>0.01</v>
      </c>
      <c r="AO53" s="34">
        <f>IF('1.1 Assumptions'!$J$13="Optimistic Scenario",'2.2 Scenario Assumptions'!$H$7,IF('1.1 Assumptions'!$J$13="Base Case Scenario",'2.2 Scenario Assumptions'!$H$8,'2.2 Scenario Assumptions'!$H$9))</f>
        <v>0.01</v>
      </c>
      <c r="AP53" s="34">
        <f>IF('1.1 Assumptions'!$J$13="Optimistic Scenario",'2.2 Scenario Assumptions'!$H$7,IF('1.1 Assumptions'!$J$13="Base Case Scenario",'2.2 Scenario Assumptions'!$H$8,'2.2 Scenario Assumptions'!$H$9))</f>
        <v>0.01</v>
      </c>
      <c r="AQ53" s="34">
        <f>IF('1.1 Assumptions'!$J$13="Optimistic Scenario",'2.2 Scenario Assumptions'!$H$7,IF('1.1 Assumptions'!$J$13="Base Case Scenario",'2.2 Scenario Assumptions'!$H$8,'2.2 Scenario Assumptions'!$H$9))</f>
        <v>0.01</v>
      </c>
      <c r="AR53" s="34">
        <f>IF('1.1 Assumptions'!$J$13="Optimistic Scenario",'2.2 Scenario Assumptions'!$H$7,IF('1.1 Assumptions'!$J$13="Base Case Scenario",'2.2 Scenario Assumptions'!$H$8,'2.2 Scenario Assumptions'!$H$9))</f>
        <v>0.01</v>
      </c>
      <c r="AS53" s="34">
        <f>IF('1.1 Assumptions'!$J$13="Optimistic Scenario",'2.2 Scenario Assumptions'!$H$7,IF('1.1 Assumptions'!$J$13="Base Case Scenario",'2.2 Scenario Assumptions'!$H$8,'2.2 Scenario Assumptions'!$H$9))</f>
        <v>0.01</v>
      </c>
      <c r="AT53" s="34">
        <f>IF('1.1 Assumptions'!$J$13="Optimistic Scenario",'2.2 Scenario Assumptions'!$H$7,IF('1.1 Assumptions'!$J$13="Base Case Scenario",'2.2 Scenario Assumptions'!$H$8,'2.2 Scenario Assumptions'!$H$9))</f>
        <v>0.01</v>
      </c>
      <c r="AU53" s="34">
        <f>IF('1.1 Assumptions'!$J$13="Optimistic Scenario",'2.2 Scenario Assumptions'!$H$7,IF('1.1 Assumptions'!$J$13="Base Case Scenario",'2.2 Scenario Assumptions'!$H$8,'2.2 Scenario Assumptions'!$H$9))</f>
        <v>0.01</v>
      </c>
      <c r="AV53" s="34">
        <f>IF('1.1 Assumptions'!$J$13="Optimistic Scenario",'2.2 Scenario Assumptions'!$H$7,IF('1.1 Assumptions'!$J$13="Base Case Scenario",'2.2 Scenario Assumptions'!$H$8,'2.2 Scenario Assumptions'!$H$9))</f>
        <v>0.01</v>
      </c>
      <c r="AW53" s="34">
        <f>IF('1.1 Assumptions'!$J$13="Optimistic Scenario",'2.2 Scenario Assumptions'!$H$7,IF('1.1 Assumptions'!$J$13="Base Case Scenario",'2.2 Scenario Assumptions'!$H$8,'2.2 Scenario Assumptions'!$H$9))</f>
        <v>0.01</v>
      </c>
      <c r="AX53" s="34">
        <f>IF('1.1 Assumptions'!$J$13="Optimistic Scenario",'2.2 Scenario Assumptions'!$H$7,IF('1.1 Assumptions'!$J$13="Base Case Scenario",'2.2 Scenario Assumptions'!$H$8,'2.2 Scenario Assumptions'!$H$9))</f>
        <v>0.01</v>
      </c>
      <c r="AY53" s="34">
        <f>IF('1.1 Assumptions'!$J$13="Optimistic Scenario",'2.2 Scenario Assumptions'!$H$7,IF('1.1 Assumptions'!$J$13="Base Case Scenario",'2.2 Scenario Assumptions'!$H$8,'2.2 Scenario Assumptions'!$H$9))</f>
        <v>0.01</v>
      </c>
      <c r="AZ53" s="34">
        <f>IF('1.1 Assumptions'!$J$13="Optimistic Scenario",'2.2 Scenario Assumptions'!$H$7,IF('1.1 Assumptions'!$J$13="Base Case Scenario",'2.2 Scenario Assumptions'!$H$8,'2.2 Scenario Assumptions'!$H$9))</f>
        <v>0.01</v>
      </c>
      <c r="BA53" s="34">
        <f>IF('1.1 Assumptions'!$J$13="Optimistic Scenario",'2.2 Scenario Assumptions'!$H$7,IF('1.1 Assumptions'!$J$13="Base Case Scenario",'2.2 Scenario Assumptions'!$H$8,'2.2 Scenario Assumptions'!$H$9))</f>
        <v>0.01</v>
      </c>
      <c r="BB53" s="34">
        <f>IF('1.1 Assumptions'!$J$13="Optimistic Scenario",'2.2 Scenario Assumptions'!$H$7,IF('1.1 Assumptions'!$J$13="Base Case Scenario",'2.2 Scenario Assumptions'!$H$8,'2.2 Scenario Assumptions'!$H$9))</f>
        <v>0.01</v>
      </c>
      <c r="BC53" s="34">
        <f>IF('1.1 Assumptions'!$J$13="Optimistic Scenario",'2.2 Scenario Assumptions'!$H$7,IF('1.1 Assumptions'!$J$13="Base Case Scenario",'2.2 Scenario Assumptions'!$H$8,'2.2 Scenario Assumptions'!$H$9))</f>
        <v>0.01</v>
      </c>
      <c r="BD53" s="34">
        <f>IF('1.1 Assumptions'!$J$13="Optimistic Scenario",'2.2 Scenario Assumptions'!$H$7,IF('1.1 Assumptions'!$J$13="Base Case Scenario",'2.2 Scenario Assumptions'!$H$8,'2.2 Scenario Assumptions'!$H$9))</f>
        <v>0.01</v>
      </c>
      <c r="BE53" s="34">
        <f>IF('1.1 Assumptions'!$J$13="Optimistic Scenario",'2.2 Scenario Assumptions'!$H$7,IF('1.1 Assumptions'!$J$13="Base Case Scenario",'2.2 Scenario Assumptions'!$H$8,'2.2 Scenario Assumptions'!$H$9))</f>
        <v>0.01</v>
      </c>
      <c r="BF53" s="34">
        <f>IF('1.1 Assumptions'!$J$13="Optimistic Scenario",'2.2 Scenario Assumptions'!$H$7,IF('1.1 Assumptions'!$J$13="Base Case Scenario",'2.2 Scenario Assumptions'!$H$8,'2.2 Scenario Assumptions'!$H$9))</f>
        <v>0.01</v>
      </c>
      <c r="BG53" s="34">
        <f>IF('1.1 Assumptions'!$J$13="Optimistic Scenario",'2.2 Scenario Assumptions'!$H$7,IF('1.1 Assumptions'!$J$13="Base Case Scenario",'2.2 Scenario Assumptions'!$H$8,'2.2 Scenario Assumptions'!$H$9))</f>
        <v>0.01</v>
      </c>
      <c r="BH53" s="34">
        <f>IF('1.1 Assumptions'!$J$13="Optimistic Scenario",'2.2 Scenario Assumptions'!$H$7,IF('1.1 Assumptions'!$J$13="Base Case Scenario",'2.2 Scenario Assumptions'!$H$8,'2.2 Scenario Assumptions'!$H$9))</f>
        <v>0.01</v>
      </c>
      <c r="BI53" s="34">
        <f>IF('1.1 Assumptions'!$J$13="Optimistic Scenario",'2.2 Scenario Assumptions'!$H$7,IF('1.1 Assumptions'!$J$13="Base Case Scenario",'2.2 Scenario Assumptions'!$H$8,'2.2 Scenario Assumptions'!$H$9))</f>
        <v>0.01</v>
      </c>
      <c r="BJ53" s="34">
        <f>IF('1.1 Assumptions'!$J$13="Optimistic Scenario",'2.2 Scenario Assumptions'!$H$7,IF('1.1 Assumptions'!$J$13="Base Case Scenario",'2.2 Scenario Assumptions'!$H$8,'2.2 Scenario Assumptions'!$H$9))</f>
        <v>0.01</v>
      </c>
      <c r="BK53" s="34">
        <f>IF('1.1 Assumptions'!$J$13="Optimistic Scenario",'2.2 Scenario Assumptions'!$H$7,IF('1.1 Assumptions'!$J$13="Base Case Scenario",'2.2 Scenario Assumptions'!$H$8,'2.2 Scenario Assumptions'!$H$9))</f>
        <v>0.01</v>
      </c>
      <c r="BL53" s="34">
        <f>IF('1.1 Assumptions'!$J$13="Optimistic Scenario",'2.2 Scenario Assumptions'!$H$7,IF('1.1 Assumptions'!$J$13="Base Case Scenario",'2.2 Scenario Assumptions'!$H$8,'2.2 Scenario Assumptions'!$H$9))</f>
        <v>0.01</v>
      </c>
      <c r="BM53" s="34">
        <f>IF('1.1 Assumptions'!$J$13="Optimistic Scenario",'2.2 Scenario Assumptions'!$H$7,IF('1.1 Assumptions'!$J$13="Base Case Scenario",'2.2 Scenario Assumptions'!$H$8,'2.2 Scenario Assumptions'!$H$9))</f>
        <v>0.01</v>
      </c>
      <c r="BN53" s="34">
        <f>IF('1.1 Assumptions'!$J$13="Optimistic Scenario",'2.2 Scenario Assumptions'!$H$7,IF('1.1 Assumptions'!$J$13="Base Case Scenario",'2.2 Scenario Assumptions'!$H$8,'2.2 Scenario Assumptions'!$H$9))</f>
        <v>0.01</v>
      </c>
      <c r="BO53" s="34">
        <f>IF('1.1 Assumptions'!$J$13="Optimistic Scenario",'2.2 Scenario Assumptions'!$H$7,IF('1.1 Assumptions'!$J$13="Base Case Scenario",'2.2 Scenario Assumptions'!$H$8,'2.2 Scenario Assumptions'!$H$9))</f>
        <v>0.01</v>
      </c>
      <c r="BP53" s="34">
        <f>IF('1.1 Assumptions'!$J$13="Optimistic Scenario",'2.2 Scenario Assumptions'!$H$7,IF('1.1 Assumptions'!$J$13="Base Case Scenario",'2.2 Scenario Assumptions'!$H$8,'2.2 Scenario Assumptions'!$H$9))</f>
        <v>0.01</v>
      </c>
      <c r="BQ53" s="34">
        <f>IF('1.1 Assumptions'!$J$13="Optimistic Scenario",'2.2 Scenario Assumptions'!$H$7,IF('1.1 Assumptions'!$J$13="Base Case Scenario",'2.2 Scenario Assumptions'!$H$8,'2.2 Scenario Assumptions'!$H$9))</f>
        <v>0.01</v>
      </c>
      <c r="BR53" s="34">
        <f>IF('1.1 Assumptions'!$J$13="Optimistic Scenario",'2.2 Scenario Assumptions'!$H$7,IF('1.1 Assumptions'!$J$13="Base Case Scenario",'2.2 Scenario Assumptions'!$H$8,'2.2 Scenario Assumptions'!$H$9))</f>
        <v>0.01</v>
      </c>
      <c r="BS53" s="34">
        <f>IF('1.1 Assumptions'!$J$13="Optimistic Scenario",'2.2 Scenario Assumptions'!$H$7,IF('1.1 Assumptions'!$J$13="Base Case Scenario",'2.2 Scenario Assumptions'!$H$8,'2.2 Scenario Assumptions'!$H$9))</f>
        <v>0.01</v>
      </c>
      <c r="BT53" s="34">
        <f>IF('1.1 Assumptions'!$J$13="Optimistic Scenario",'2.2 Scenario Assumptions'!$H$7,IF('1.1 Assumptions'!$J$13="Base Case Scenario",'2.2 Scenario Assumptions'!$H$8,'2.2 Scenario Assumptions'!$H$9))</f>
        <v>0.01</v>
      </c>
      <c r="BU53" s="34">
        <f>IF('1.1 Assumptions'!$J$13="Optimistic Scenario",'2.2 Scenario Assumptions'!$H$7,IF('1.1 Assumptions'!$J$13="Base Case Scenario",'2.2 Scenario Assumptions'!$H$8,'2.2 Scenario Assumptions'!$H$9))</f>
        <v>0.01</v>
      </c>
      <c r="BV53" s="34">
        <f>IF('1.1 Assumptions'!$J$13="Optimistic Scenario",'2.2 Scenario Assumptions'!$H$7,IF('1.1 Assumptions'!$J$13="Base Case Scenario",'2.2 Scenario Assumptions'!$H$8,'2.2 Scenario Assumptions'!$H$9))</f>
        <v>0.01</v>
      </c>
      <c r="BW53" s="34">
        <f>IF('1.1 Assumptions'!$J$13="Optimistic Scenario",'2.2 Scenario Assumptions'!$H$7,IF('1.1 Assumptions'!$J$13="Base Case Scenario",'2.2 Scenario Assumptions'!$H$8,'2.2 Scenario Assumptions'!$H$9))</f>
        <v>0.01</v>
      </c>
      <c r="BX53" s="34">
        <f>IF('1.1 Assumptions'!$J$13="Optimistic Scenario",'2.2 Scenario Assumptions'!$H$7,IF('1.1 Assumptions'!$J$13="Base Case Scenario",'2.2 Scenario Assumptions'!$H$8,'2.2 Scenario Assumptions'!$H$9))</f>
        <v>0.01</v>
      </c>
      <c r="BY53" s="34">
        <f>IF('1.1 Assumptions'!$J$13="Optimistic Scenario",'2.2 Scenario Assumptions'!$H$7,IF('1.1 Assumptions'!$J$13="Base Case Scenario",'2.2 Scenario Assumptions'!$H$8,'2.2 Scenario Assumptions'!$H$9))</f>
        <v>0.01</v>
      </c>
      <c r="BZ53" s="34">
        <f>IF('1.1 Assumptions'!$J$13="Optimistic Scenario",'2.2 Scenario Assumptions'!$H$7,IF('1.1 Assumptions'!$J$13="Base Case Scenario",'2.2 Scenario Assumptions'!$H$8,'2.2 Scenario Assumptions'!$H$9))</f>
        <v>0.01</v>
      </c>
      <c r="CA53" s="34">
        <f>IF('1.1 Assumptions'!$J$13="Optimistic Scenario",'2.2 Scenario Assumptions'!$H$7,IF('1.1 Assumptions'!$J$13="Base Case Scenario",'2.2 Scenario Assumptions'!$H$8,'2.2 Scenario Assumptions'!$H$9))</f>
        <v>0.01</v>
      </c>
      <c r="CB53" s="34">
        <f>IF('1.1 Assumptions'!$J$13="Optimistic Scenario",'2.2 Scenario Assumptions'!$H$7,IF('1.1 Assumptions'!$J$13="Base Case Scenario",'2.2 Scenario Assumptions'!$H$8,'2.2 Scenario Assumptions'!$H$9))</f>
        <v>0.01</v>
      </c>
      <c r="CC53" s="34">
        <f>IF('1.1 Assumptions'!$J$13="Optimistic Scenario",'2.2 Scenario Assumptions'!$H$7,IF('1.1 Assumptions'!$J$13="Base Case Scenario",'2.2 Scenario Assumptions'!$H$8,'2.2 Scenario Assumptions'!$H$9))</f>
        <v>0.01</v>
      </c>
      <c r="CD53" s="34">
        <f>IF('1.1 Assumptions'!$J$13="Optimistic Scenario",'2.2 Scenario Assumptions'!$H$7,IF('1.1 Assumptions'!$J$13="Base Case Scenario",'2.2 Scenario Assumptions'!$H$8,'2.2 Scenario Assumptions'!$H$9))</f>
        <v>0.01</v>
      </c>
      <c r="CE53" s="34">
        <f>IF('1.1 Assumptions'!$J$13="Optimistic Scenario",'2.2 Scenario Assumptions'!$H$7,IF('1.1 Assumptions'!$J$13="Base Case Scenario",'2.2 Scenario Assumptions'!$H$8,'2.2 Scenario Assumptions'!$H$9))</f>
        <v>0.01</v>
      </c>
      <c r="CF53" s="34">
        <f>IF('1.1 Assumptions'!$J$13="Optimistic Scenario",'2.2 Scenario Assumptions'!$H$7,IF('1.1 Assumptions'!$J$13="Base Case Scenario",'2.2 Scenario Assumptions'!$H$8,'2.2 Scenario Assumptions'!$H$9))</f>
        <v>0.01</v>
      </c>
      <c r="CG53" s="34">
        <f>IF('1.1 Assumptions'!$J$13="Optimistic Scenario",'2.2 Scenario Assumptions'!$H$7,IF('1.1 Assumptions'!$J$13="Base Case Scenario",'2.2 Scenario Assumptions'!$H$8,'2.2 Scenario Assumptions'!$H$9))</f>
        <v>0.01</v>
      </c>
      <c r="CH53" s="34">
        <f>IF('1.1 Assumptions'!$J$13="Optimistic Scenario",'2.2 Scenario Assumptions'!$H$7,IF('1.1 Assumptions'!$J$13="Base Case Scenario",'2.2 Scenario Assumptions'!$H$8,'2.2 Scenario Assumptions'!$H$9))</f>
        <v>0.01</v>
      </c>
      <c r="CI53" s="34">
        <f>IF('1.1 Assumptions'!$J$13="Optimistic Scenario",'2.2 Scenario Assumptions'!$H$7,IF('1.1 Assumptions'!$J$13="Base Case Scenario",'2.2 Scenario Assumptions'!$H$8,'2.2 Scenario Assumptions'!$H$9))</f>
        <v>0.01</v>
      </c>
      <c r="CJ53" s="34">
        <f>IF('1.1 Assumptions'!$J$13="Optimistic Scenario",'2.2 Scenario Assumptions'!$H$7,IF('1.1 Assumptions'!$J$13="Base Case Scenario",'2.2 Scenario Assumptions'!$H$8,'2.2 Scenario Assumptions'!$H$9))</f>
        <v>0.01</v>
      </c>
      <c r="CK53" s="34">
        <f>IF('1.1 Assumptions'!$J$13="Optimistic Scenario",'2.2 Scenario Assumptions'!$H$7,IF('1.1 Assumptions'!$J$13="Base Case Scenario",'2.2 Scenario Assumptions'!$H$8,'2.2 Scenario Assumptions'!$H$9))</f>
        <v>0.01</v>
      </c>
      <c r="CL53" s="34">
        <f>IF('1.1 Assumptions'!$J$13="Optimistic Scenario",'2.2 Scenario Assumptions'!$H$7,IF('1.1 Assumptions'!$J$13="Base Case Scenario",'2.2 Scenario Assumptions'!$H$8,'2.2 Scenario Assumptions'!$H$9))</f>
        <v>0.01</v>
      </c>
      <c r="CM53" s="34">
        <f>IF('1.1 Assumptions'!$J$13="Optimistic Scenario",'2.2 Scenario Assumptions'!$H$7,IF('1.1 Assumptions'!$J$13="Base Case Scenario",'2.2 Scenario Assumptions'!$H$8,'2.2 Scenario Assumptions'!$H$9))</f>
        <v>0.01</v>
      </c>
      <c r="CN53" s="34">
        <f>IF('1.1 Assumptions'!$J$13="Optimistic Scenario",'2.2 Scenario Assumptions'!$H$7,IF('1.1 Assumptions'!$J$13="Base Case Scenario",'2.2 Scenario Assumptions'!$H$8,'2.2 Scenario Assumptions'!$H$9))</f>
        <v>0.01</v>
      </c>
      <c r="CO53" s="34">
        <f>IF('1.1 Assumptions'!$J$13="Optimistic Scenario",'2.2 Scenario Assumptions'!$H$7,IF('1.1 Assumptions'!$J$13="Base Case Scenario",'2.2 Scenario Assumptions'!$H$8,'2.2 Scenario Assumptions'!$H$9))</f>
        <v>0.01</v>
      </c>
      <c r="CP53" s="34">
        <f>IF('1.1 Assumptions'!$J$13="Optimistic Scenario",'2.2 Scenario Assumptions'!$H$7,IF('1.1 Assumptions'!$J$13="Base Case Scenario",'2.2 Scenario Assumptions'!$H$8,'2.2 Scenario Assumptions'!$H$9))</f>
        <v>0.01</v>
      </c>
      <c r="CQ53" s="34">
        <f>IF('1.1 Assumptions'!$J$13="Optimistic Scenario",'2.2 Scenario Assumptions'!$H$7,IF('1.1 Assumptions'!$J$13="Base Case Scenario",'2.2 Scenario Assumptions'!$H$8,'2.2 Scenario Assumptions'!$H$9))</f>
        <v>0.01</v>
      </c>
      <c r="CR53" s="34">
        <f>IF('1.1 Assumptions'!$J$13="Optimistic Scenario",'2.2 Scenario Assumptions'!$H$7,IF('1.1 Assumptions'!$J$13="Base Case Scenario",'2.2 Scenario Assumptions'!$H$8,'2.2 Scenario Assumptions'!$H$9))</f>
        <v>0.01</v>
      </c>
      <c r="CS53" s="34">
        <f>IF('1.1 Assumptions'!$J$13="Optimistic Scenario",'2.2 Scenario Assumptions'!$H$7,IF('1.1 Assumptions'!$J$13="Base Case Scenario",'2.2 Scenario Assumptions'!$H$8,'2.2 Scenario Assumptions'!$H$9))</f>
        <v>0.01</v>
      </c>
      <c r="CT53" s="34">
        <f>IF('1.1 Assumptions'!$J$13="Optimistic Scenario",'2.2 Scenario Assumptions'!$H$7,IF('1.1 Assumptions'!$J$13="Base Case Scenario",'2.2 Scenario Assumptions'!$H$8,'2.2 Scenario Assumptions'!$H$9))</f>
        <v>0.01</v>
      </c>
      <c r="CU53" s="34">
        <f>IF('1.1 Assumptions'!$J$13="Optimistic Scenario",'2.2 Scenario Assumptions'!$H$7,IF('1.1 Assumptions'!$J$13="Base Case Scenario",'2.2 Scenario Assumptions'!$H$8,'2.2 Scenario Assumptions'!$H$9))</f>
        <v>0.01</v>
      </c>
      <c r="CV53" s="34">
        <f>IF('1.1 Assumptions'!$J$13="Optimistic Scenario",'2.2 Scenario Assumptions'!$H$7,IF('1.1 Assumptions'!$J$13="Base Case Scenario",'2.2 Scenario Assumptions'!$H$8,'2.2 Scenario Assumptions'!$H$9))</f>
        <v>0.01</v>
      </c>
      <c r="CW53" s="34">
        <f>IF('1.1 Assumptions'!$J$13="Optimistic Scenario",'2.2 Scenario Assumptions'!$H$7,IF('1.1 Assumptions'!$J$13="Base Case Scenario",'2.2 Scenario Assumptions'!$H$8,'2.2 Scenario Assumptions'!$H$9))</f>
        <v>0.01</v>
      </c>
      <c r="CX53" s="34">
        <f>IF('1.1 Assumptions'!$J$13="Optimistic Scenario",'2.2 Scenario Assumptions'!$H$7,IF('1.1 Assumptions'!$J$13="Base Case Scenario",'2.2 Scenario Assumptions'!$H$8,'2.2 Scenario Assumptions'!$H$9))</f>
        <v>0.01</v>
      </c>
      <c r="CY53" s="34">
        <f>IF('1.1 Assumptions'!$J$13="Optimistic Scenario",'2.2 Scenario Assumptions'!$H$7,IF('1.1 Assumptions'!$J$13="Base Case Scenario",'2.2 Scenario Assumptions'!$H$8,'2.2 Scenario Assumptions'!$H$9))</f>
        <v>0.01</v>
      </c>
      <c r="CZ53" s="34">
        <f>IF('1.1 Assumptions'!$J$13="Optimistic Scenario",'2.2 Scenario Assumptions'!$H$7,IF('1.1 Assumptions'!$J$13="Base Case Scenario",'2.2 Scenario Assumptions'!$H$8,'2.2 Scenario Assumptions'!$H$9))</f>
        <v>0.01</v>
      </c>
      <c r="DA53" s="34">
        <f>IF('1.1 Assumptions'!$J$13="Optimistic Scenario",'2.2 Scenario Assumptions'!$H$7,IF('1.1 Assumptions'!$J$13="Base Case Scenario",'2.2 Scenario Assumptions'!$H$8,'2.2 Scenario Assumptions'!$H$9))</f>
        <v>0.01</v>
      </c>
      <c r="DB53" s="34">
        <f>IF('1.1 Assumptions'!$J$13="Optimistic Scenario",'2.2 Scenario Assumptions'!$H$7,IF('1.1 Assumptions'!$J$13="Base Case Scenario",'2.2 Scenario Assumptions'!$H$8,'2.2 Scenario Assumptions'!$H$9))</f>
        <v>0.01</v>
      </c>
      <c r="DC53" s="34">
        <f>IF('1.1 Assumptions'!$J$13="Optimistic Scenario",'2.2 Scenario Assumptions'!$H$7,IF('1.1 Assumptions'!$J$13="Base Case Scenario",'2.2 Scenario Assumptions'!$H$8,'2.2 Scenario Assumptions'!$H$9))</f>
        <v>0.01</v>
      </c>
      <c r="DD53" s="34">
        <f>IF('1.1 Assumptions'!$J$13="Optimistic Scenario",'2.2 Scenario Assumptions'!$H$7,IF('1.1 Assumptions'!$J$13="Base Case Scenario",'2.2 Scenario Assumptions'!$H$8,'2.2 Scenario Assumptions'!$H$9))</f>
        <v>0.01</v>
      </c>
      <c r="DE53" s="34">
        <f>IF('1.1 Assumptions'!$J$13="Optimistic Scenario",'2.2 Scenario Assumptions'!$H$7,IF('1.1 Assumptions'!$J$13="Base Case Scenario",'2.2 Scenario Assumptions'!$H$8,'2.2 Scenario Assumptions'!$H$9))</f>
        <v>0.01</v>
      </c>
      <c r="DF53" s="34">
        <f>IF('1.1 Assumptions'!$J$13="Optimistic Scenario",'2.2 Scenario Assumptions'!$H$7,IF('1.1 Assumptions'!$J$13="Base Case Scenario",'2.2 Scenario Assumptions'!$H$8,'2.2 Scenario Assumptions'!$H$9))</f>
        <v>0.01</v>
      </c>
      <c r="DG53" s="34">
        <f>IF('1.1 Assumptions'!$J$13="Optimistic Scenario",'2.2 Scenario Assumptions'!$H$7,IF('1.1 Assumptions'!$J$13="Base Case Scenario",'2.2 Scenario Assumptions'!$H$8,'2.2 Scenario Assumptions'!$H$9))</f>
        <v>0.01</v>
      </c>
      <c r="DH53" s="34">
        <f>IF('1.1 Assumptions'!$J$13="Optimistic Scenario",'2.2 Scenario Assumptions'!$H$7,IF('1.1 Assumptions'!$J$13="Base Case Scenario",'2.2 Scenario Assumptions'!$H$8,'2.2 Scenario Assumptions'!$H$9))</f>
        <v>0.01</v>
      </c>
      <c r="DI53" s="34">
        <f>IF('1.1 Assumptions'!$J$13="Optimistic Scenario",'2.2 Scenario Assumptions'!$H$7,IF('1.1 Assumptions'!$J$13="Base Case Scenario",'2.2 Scenario Assumptions'!$H$8,'2.2 Scenario Assumptions'!$H$9))</f>
        <v>0.01</v>
      </c>
      <c r="DJ53" s="34">
        <f>IF('1.1 Assumptions'!$J$13="Optimistic Scenario",'2.2 Scenario Assumptions'!$H$7,IF('1.1 Assumptions'!$J$13="Base Case Scenario",'2.2 Scenario Assumptions'!$H$8,'2.2 Scenario Assumptions'!$H$9))</f>
        <v>0.01</v>
      </c>
      <c r="DK53" s="34">
        <f>IF('1.1 Assumptions'!$J$13="Optimistic Scenario",'2.2 Scenario Assumptions'!$H$7,IF('1.1 Assumptions'!$J$13="Base Case Scenario",'2.2 Scenario Assumptions'!$H$8,'2.2 Scenario Assumptions'!$H$9))</f>
        <v>0.01</v>
      </c>
      <c r="DL53" s="34">
        <f>IF('1.1 Assumptions'!$J$13="Optimistic Scenario",'2.2 Scenario Assumptions'!$H$7,IF('1.1 Assumptions'!$J$13="Base Case Scenario",'2.2 Scenario Assumptions'!$H$8,'2.2 Scenario Assumptions'!$H$9))</f>
        <v>0.01</v>
      </c>
      <c r="DM53" s="34">
        <f>IF('1.1 Assumptions'!$J$13="Optimistic Scenario",'2.2 Scenario Assumptions'!$H$7,IF('1.1 Assumptions'!$J$13="Base Case Scenario",'2.2 Scenario Assumptions'!$H$8,'2.2 Scenario Assumptions'!$H$9))</f>
        <v>0.01</v>
      </c>
      <c r="DN53" s="34">
        <f>IF('1.1 Assumptions'!$J$13="Optimistic Scenario",'2.2 Scenario Assumptions'!$H$7,IF('1.1 Assumptions'!$J$13="Base Case Scenario",'2.2 Scenario Assumptions'!$H$8,'2.2 Scenario Assumptions'!$H$9))</f>
        <v>0.01</v>
      </c>
      <c r="DO53" s="34">
        <f>IF('1.1 Assumptions'!$J$13="Optimistic Scenario",'2.2 Scenario Assumptions'!$H$7,IF('1.1 Assumptions'!$J$13="Base Case Scenario",'2.2 Scenario Assumptions'!$H$8,'2.2 Scenario Assumptions'!$H$9))</f>
        <v>0.01</v>
      </c>
      <c r="DP53" s="34">
        <f>IF('1.1 Assumptions'!$J$13="Optimistic Scenario",'2.2 Scenario Assumptions'!$H$7,IF('1.1 Assumptions'!$J$13="Base Case Scenario",'2.2 Scenario Assumptions'!$H$8,'2.2 Scenario Assumptions'!$H$9))</f>
        <v>0.01</v>
      </c>
      <c r="DQ53" s="34">
        <f>IF('1.1 Assumptions'!$J$13="Optimistic Scenario",'2.2 Scenario Assumptions'!$H$7,IF('1.1 Assumptions'!$J$13="Base Case Scenario",'2.2 Scenario Assumptions'!$H$8,'2.2 Scenario Assumptions'!$H$9))</f>
        <v>0.01</v>
      </c>
      <c r="DR53" s="34">
        <f>IF('1.1 Assumptions'!$J$13="Optimistic Scenario",'2.2 Scenario Assumptions'!$H$7,IF('1.1 Assumptions'!$J$13="Base Case Scenario",'2.2 Scenario Assumptions'!$H$8,'2.2 Scenario Assumptions'!$H$9))</f>
        <v>0.01</v>
      </c>
      <c r="DS53" s="34">
        <f>IF('1.1 Assumptions'!$J$13="Optimistic Scenario",'2.2 Scenario Assumptions'!$H$7,IF('1.1 Assumptions'!$J$13="Base Case Scenario",'2.2 Scenario Assumptions'!$H$8,'2.2 Scenario Assumptions'!$H$9))</f>
        <v>0.01</v>
      </c>
      <c r="DT53" s="34">
        <f>IF('1.1 Assumptions'!$J$13="Optimistic Scenario",'2.2 Scenario Assumptions'!$H$7,IF('1.1 Assumptions'!$J$13="Base Case Scenario",'2.2 Scenario Assumptions'!$H$8,'2.2 Scenario Assumptions'!$H$9))</f>
        <v>0.01</v>
      </c>
      <c r="DU53" s="34">
        <f>IF('1.1 Assumptions'!$J$13="Optimistic Scenario",'2.2 Scenario Assumptions'!$H$7,IF('1.1 Assumptions'!$J$13="Base Case Scenario",'2.2 Scenario Assumptions'!$H$8,'2.2 Scenario Assumptions'!$H$9))</f>
        <v>0.01</v>
      </c>
      <c r="DV53" s="34">
        <f>IF('1.1 Assumptions'!$J$13="Optimistic Scenario",'2.2 Scenario Assumptions'!$H$7,IF('1.1 Assumptions'!$J$13="Base Case Scenario",'2.2 Scenario Assumptions'!$H$8,'2.2 Scenario Assumptions'!$H$9))</f>
        <v>0.01</v>
      </c>
      <c r="DW53" s="34">
        <f>IF('1.1 Assumptions'!$J$13="Optimistic Scenario",'2.2 Scenario Assumptions'!$H$7,IF('1.1 Assumptions'!$J$13="Base Case Scenario",'2.2 Scenario Assumptions'!$H$8,'2.2 Scenario Assumptions'!$H$9))</f>
        <v>0.01</v>
      </c>
      <c r="DX53" s="34">
        <f>IF('1.1 Assumptions'!$J$13="Optimistic Scenario",'2.2 Scenario Assumptions'!$H$7,IF('1.1 Assumptions'!$J$13="Base Case Scenario",'2.2 Scenario Assumptions'!$H$8,'2.2 Scenario Assumptions'!$H$9))</f>
        <v>0.01</v>
      </c>
      <c r="DY53" s="34">
        <f>IF('1.1 Assumptions'!$J$13="Optimistic Scenario",'2.2 Scenario Assumptions'!$H$7,IF('1.1 Assumptions'!$J$13="Base Case Scenario",'2.2 Scenario Assumptions'!$H$8,'2.2 Scenario Assumptions'!$H$9))</f>
        <v>0.01</v>
      </c>
    </row>
    <row r="54" spans="1:129" s="24" customFormat="1" x14ac:dyDescent="0.35">
      <c r="A54" s="48"/>
      <c r="B54" s="14"/>
      <c r="C54" s="14"/>
      <c r="D54"/>
      <c r="E54"/>
      <c r="F54"/>
      <c r="G54"/>
      <c r="H54" s="516"/>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row>
    <row r="55" spans="1:129" x14ac:dyDescent="0.35">
      <c r="A55" s="48"/>
      <c r="B55" s="120"/>
      <c r="C55" s="119"/>
      <c r="D55" s="44" t="s">
        <v>245</v>
      </c>
      <c r="E55" s="44"/>
      <c r="F55" s="44"/>
      <c r="G55" s="44"/>
      <c r="H55" s="530" t="s">
        <v>557</v>
      </c>
      <c r="J55" s="293">
        <f>365.25/12</f>
        <v>30.4375</v>
      </c>
      <c r="K55" s="293">
        <f t="shared" ref="K55:BV55" si="27">365.25/12</f>
        <v>30.4375</v>
      </c>
      <c r="L55" s="293">
        <f t="shared" si="27"/>
        <v>30.4375</v>
      </c>
      <c r="M55" s="293">
        <f t="shared" si="27"/>
        <v>30.4375</v>
      </c>
      <c r="N55" s="293">
        <f t="shared" si="27"/>
        <v>30.4375</v>
      </c>
      <c r="O55" s="293">
        <f t="shared" si="27"/>
        <v>30.4375</v>
      </c>
      <c r="P55" s="293">
        <f t="shared" si="27"/>
        <v>30.4375</v>
      </c>
      <c r="Q55" s="293">
        <f t="shared" si="27"/>
        <v>30.4375</v>
      </c>
      <c r="R55" s="293">
        <f t="shared" si="27"/>
        <v>30.4375</v>
      </c>
      <c r="S55" s="293">
        <f t="shared" si="27"/>
        <v>30.4375</v>
      </c>
      <c r="T55" s="293">
        <f t="shared" si="27"/>
        <v>30.4375</v>
      </c>
      <c r="U55" s="293">
        <f t="shared" si="27"/>
        <v>30.4375</v>
      </c>
      <c r="V55" s="293">
        <f t="shared" si="27"/>
        <v>30.4375</v>
      </c>
      <c r="W55" s="293">
        <f t="shared" si="27"/>
        <v>30.4375</v>
      </c>
      <c r="X55" s="293">
        <f t="shared" si="27"/>
        <v>30.4375</v>
      </c>
      <c r="Y55" s="293">
        <f t="shared" si="27"/>
        <v>30.4375</v>
      </c>
      <c r="Z55" s="293">
        <f t="shared" si="27"/>
        <v>30.4375</v>
      </c>
      <c r="AA55" s="293">
        <f t="shared" si="27"/>
        <v>30.4375</v>
      </c>
      <c r="AB55" s="293">
        <f t="shared" si="27"/>
        <v>30.4375</v>
      </c>
      <c r="AC55" s="293">
        <f t="shared" si="27"/>
        <v>30.4375</v>
      </c>
      <c r="AD55" s="293">
        <f t="shared" si="27"/>
        <v>30.4375</v>
      </c>
      <c r="AE55" s="293">
        <f t="shared" si="27"/>
        <v>30.4375</v>
      </c>
      <c r="AF55" s="293">
        <f t="shared" si="27"/>
        <v>30.4375</v>
      </c>
      <c r="AG55" s="293">
        <f t="shared" si="27"/>
        <v>30.4375</v>
      </c>
      <c r="AH55" s="293">
        <f t="shared" si="27"/>
        <v>30.4375</v>
      </c>
      <c r="AI55" s="293">
        <f t="shared" si="27"/>
        <v>30.4375</v>
      </c>
      <c r="AJ55" s="293">
        <f t="shared" si="27"/>
        <v>30.4375</v>
      </c>
      <c r="AK55" s="293">
        <f t="shared" si="27"/>
        <v>30.4375</v>
      </c>
      <c r="AL55" s="293">
        <f t="shared" si="27"/>
        <v>30.4375</v>
      </c>
      <c r="AM55" s="293">
        <f t="shared" si="27"/>
        <v>30.4375</v>
      </c>
      <c r="AN55" s="293">
        <f t="shared" si="27"/>
        <v>30.4375</v>
      </c>
      <c r="AO55" s="293">
        <f t="shared" si="27"/>
        <v>30.4375</v>
      </c>
      <c r="AP55" s="293">
        <f t="shared" si="27"/>
        <v>30.4375</v>
      </c>
      <c r="AQ55" s="293">
        <f t="shared" si="27"/>
        <v>30.4375</v>
      </c>
      <c r="AR55" s="293">
        <f t="shared" si="27"/>
        <v>30.4375</v>
      </c>
      <c r="AS55" s="293">
        <f t="shared" si="27"/>
        <v>30.4375</v>
      </c>
      <c r="AT55" s="293">
        <f t="shared" si="27"/>
        <v>30.4375</v>
      </c>
      <c r="AU55" s="293">
        <f t="shared" si="27"/>
        <v>30.4375</v>
      </c>
      <c r="AV55" s="293">
        <f t="shared" si="27"/>
        <v>30.4375</v>
      </c>
      <c r="AW55" s="293">
        <f t="shared" si="27"/>
        <v>30.4375</v>
      </c>
      <c r="AX55" s="293">
        <f t="shared" si="27"/>
        <v>30.4375</v>
      </c>
      <c r="AY55" s="293">
        <f t="shared" si="27"/>
        <v>30.4375</v>
      </c>
      <c r="AZ55" s="293">
        <f t="shared" si="27"/>
        <v>30.4375</v>
      </c>
      <c r="BA55" s="293">
        <f t="shared" si="27"/>
        <v>30.4375</v>
      </c>
      <c r="BB55" s="293">
        <f t="shared" si="27"/>
        <v>30.4375</v>
      </c>
      <c r="BC55" s="293">
        <f t="shared" si="27"/>
        <v>30.4375</v>
      </c>
      <c r="BD55" s="293">
        <f t="shared" si="27"/>
        <v>30.4375</v>
      </c>
      <c r="BE55" s="293">
        <f t="shared" si="27"/>
        <v>30.4375</v>
      </c>
      <c r="BF55" s="293">
        <f t="shared" si="27"/>
        <v>30.4375</v>
      </c>
      <c r="BG55" s="293">
        <f t="shared" si="27"/>
        <v>30.4375</v>
      </c>
      <c r="BH55" s="293">
        <f t="shared" si="27"/>
        <v>30.4375</v>
      </c>
      <c r="BI55" s="293">
        <f t="shared" si="27"/>
        <v>30.4375</v>
      </c>
      <c r="BJ55" s="293">
        <f t="shared" si="27"/>
        <v>30.4375</v>
      </c>
      <c r="BK55" s="293">
        <f t="shared" si="27"/>
        <v>30.4375</v>
      </c>
      <c r="BL55" s="293">
        <f t="shared" si="27"/>
        <v>30.4375</v>
      </c>
      <c r="BM55" s="293">
        <f t="shared" si="27"/>
        <v>30.4375</v>
      </c>
      <c r="BN55" s="293">
        <f t="shared" si="27"/>
        <v>30.4375</v>
      </c>
      <c r="BO55" s="293">
        <f t="shared" si="27"/>
        <v>30.4375</v>
      </c>
      <c r="BP55" s="293">
        <f t="shared" si="27"/>
        <v>30.4375</v>
      </c>
      <c r="BQ55" s="293">
        <f t="shared" si="27"/>
        <v>30.4375</v>
      </c>
      <c r="BR55" s="293">
        <f t="shared" si="27"/>
        <v>30.4375</v>
      </c>
      <c r="BS55" s="293">
        <f t="shared" si="27"/>
        <v>30.4375</v>
      </c>
      <c r="BT55" s="293">
        <f t="shared" si="27"/>
        <v>30.4375</v>
      </c>
      <c r="BU55" s="293">
        <f t="shared" si="27"/>
        <v>30.4375</v>
      </c>
      <c r="BV55" s="293">
        <f t="shared" si="27"/>
        <v>30.4375</v>
      </c>
      <c r="BW55" s="293">
        <f t="shared" ref="BW55:DY55" si="28">365.25/12</f>
        <v>30.4375</v>
      </c>
      <c r="BX55" s="293">
        <f t="shared" si="28"/>
        <v>30.4375</v>
      </c>
      <c r="BY55" s="293">
        <f t="shared" si="28"/>
        <v>30.4375</v>
      </c>
      <c r="BZ55" s="293">
        <f t="shared" si="28"/>
        <v>30.4375</v>
      </c>
      <c r="CA55" s="293">
        <f t="shared" si="28"/>
        <v>30.4375</v>
      </c>
      <c r="CB55" s="293">
        <f t="shared" si="28"/>
        <v>30.4375</v>
      </c>
      <c r="CC55" s="293">
        <f t="shared" si="28"/>
        <v>30.4375</v>
      </c>
      <c r="CD55" s="293">
        <f t="shared" si="28"/>
        <v>30.4375</v>
      </c>
      <c r="CE55" s="293">
        <f t="shared" si="28"/>
        <v>30.4375</v>
      </c>
      <c r="CF55" s="293">
        <f t="shared" si="28"/>
        <v>30.4375</v>
      </c>
      <c r="CG55" s="293">
        <f t="shared" si="28"/>
        <v>30.4375</v>
      </c>
      <c r="CH55" s="293">
        <f t="shared" si="28"/>
        <v>30.4375</v>
      </c>
      <c r="CI55" s="293">
        <f t="shared" si="28"/>
        <v>30.4375</v>
      </c>
      <c r="CJ55" s="293">
        <f t="shared" si="28"/>
        <v>30.4375</v>
      </c>
      <c r="CK55" s="293">
        <f t="shared" si="28"/>
        <v>30.4375</v>
      </c>
      <c r="CL55" s="293">
        <f t="shared" si="28"/>
        <v>30.4375</v>
      </c>
      <c r="CM55" s="293">
        <f t="shared" si="28"/>
        <v>30.4375</v>
      </c>
      <c r="CN55" s="293">
        <f t="shared" si="28"/>
        <v>30.4375</v>
      </c>
      <c r="CO55" s="293">
        <f t="shared" si="28"/>
        <v>30.4375</v>
      </c>
      <c r="CP55" s="293">
        <f t="shared" si="28"/>
        <v>30.4375</v>
      </c>
      <c r="CQ55" s="293">
        <f t="shared" si="28"/>
        <v>30.4375</v>
      </c>
      <c r="CR55" s="293">
        <f t="shared" si="28"/>
        <v>30.4375</v>
      </c>
      <c r="CS55" s="293">
        <f t="shared" si="28"/>
        <v>30.4375</v>
      </c>
      <c r="CT55" s="293">
        <f t="shared" si="28"/>
        <v>30.4375</v>
      </c>
      <c r="CU55" s="293">
        <f t="shared" si="28"/>
        <v>30.4375</v>
      </c>
      <c r="CV55" s="293">
        <f t="shared" si="28"/>
        <v>30.4375</v>
      </c>
      <c r="CW55" s="293">
        <f t="shared" si="28"/>
        <v>30.4375</v>
      </c>
      <c r="CX55" s="293">
        <f t="shared" si="28"/>
        <v>30.4375</v>
      </c>
      <c r="CY55" s="293">
        <f t="shared" si="28"/>
        <v>30.4375</v>
      </c>
      <c r="CZ55" s="293">
        <f t="shared" si="28"/>
        <v>30.4375</v>
      </c>
      <c r="DA55" s="293">
        <f t="shared" si="28"/>
        <v>30.4375</v>
      </c>
      <c r="DB55" s="293">
        <f t="shared" si="28"/>
        <v>30.4375</v>
      </c>
      <c r="DC55" s="293">
        <f t="shared" si="28"/>
        <v>30.4375</v>
      </c>
      <c r="DD55" s="293">
        <f t="shared" si="28"/>
        <v>30.4375</v>
      </c>
      <c r="DE55" s="293">
        <f t="shared" si="28"/>
        <v>30.4375</v>
      </c>
      <c r="DF55" s="293">
        <f t="shared" si="28"/>
        <v>30.4375</v>
      </c>
      <c r="DG55" s="293">
        <f t="shared" si="28"/>
        <v>30.4375</v>
      </c>
      <c r="DH55" s="293">
        <f t="shared" si="28"/>
        <v>30.4375</v>
      </c>
      <c r="DI55" s="293">
        <f t="shared" si="28"/>
        <v>30.4375</v>
      </c>
      <c r="DJ55" s="293">
        <f t="shared" si="28"/>
        <v>30.4375</v>
      </c>
      <c r="DK55" s="293">
        <f t="shared" si="28"/>
        <v>30.4375</v>
      </c>
      <c r="DL55" s="293">
        <f t="shared" si="28"/>
        <v>30.4375</v>
      </c>
      <c r="DM55" s="293">
        <f t="shared" si="28"/>
        <v>30.4375</v>
      </c>
      <c r="DN55" s="293">
        <f t="shared" si="28"/>
        <v>30.4375</v>
      </c>
      <c r="DO55" s="293">
        <f t="shared" si="28"/>
        <v>30.4375</v>
      </c>
      <c r="DP55" s="293">
        <f t="shared" si="28"/>
        <v>30.4375</v>
      </c>
      <c r="DQ55" s="293">
        <f t="shared" si="28"/>
        <v>30.4375</v>
      </c>
      <c r="DR55" s="293">
        <f t="shared" si="28"/>
        <v>30.4375</v>
      </c>
      <c r="DS55" s="293">
        <f t="shared" si="28"/>
        <v>30.4375</v>
      </c>
      <c r="DT55" s="293">
        <f t="shared" si="28"/>
        <v>30.4375</v>
      </c>
      <c r="DU55" s="293">
        <f t="shared" si="28"/>
        <v>30.4375</v>
      </c>
      <c r="DV55" s="293">
        <f t="shared" si="28"/>
        <v>30.4375</v>
      </c>
      <c r="DW55" s="293">
        <f t="shared" si="28"/>
        <v>30.4375</v>
      </c>
      <c r="DX55" s="293">
        <f t="shared" si="28"/>
        <v>30.4375</v>
      </c>
      <c r="DY55" s="293">
        <f t="shared" si="28"/>
        <v>30.4375</v>
      </c>
    </row>
    <row r="56" spans="1:129" x14ac:dyDescent="0.35">
      <c r="B56" s="14"/>
      <c r="C56" s="48" t="s">
        <v>641</v>
      </c>
      <c r="D56" s="123"/>
      <c r="E56" s="47"/>
      <c r="F56" s="47"/>
      <c r="G56" s="47"/>
      <c r="H56" s="531" t="s">
        <v>135</v>
      </c>
      <c r="J56" s="35">
        <f>((24*60*60)/J51)*J50*J55</f>
        <v>0</v>
      </c>
      <c r="K56" s="35">
        <f t="shared" ref="K56:BV56" si="29">((24*60*60)/K51)*K50*K55</f>
        <v>0</v>
      </c>
      <c r="L56" s="35">
        <f t="shared" si="29"/>
        <v>0</v>
      </c>
      <c r="M56" s="35">
        <f t="shared" si="29"/>
        <v>0</v>
      </c>
      <c r="N56" s="35">
        <f t="shared" si="29"/>
        <v>0</v>
      </c>
      <c r="O56" s="35">
        <f t="shared" si="29"/>
        <v>0</v>
      </c>
      <c r="P56" s="35">
        <f t="shared" si="29"/>
        <v>0</v>
      </c>
      <c r="Q56" s="35">
        <f t="shared" si="29"/>
        <v>0</v>
      </c>
      <c r="R56" s="35">
        <f t="shared" si="29"/>
        <v>0</v>
      </c>
      <c r="S56" s="35">
        <f t="shared" si="29"/>
        <v>0</v>
      </c>
      <c r="T56" s="35">
        <f t="shared" si="29"/>
        <v>0</v>
      </c>
      <c r="U56" s="35">
        <f t="shared" si="29"/>
        <v>0</v>
      </c>
      <c r="V56" s="35">
        <f t="shared" si="29"/>
        <v>0</v>
      </c>
      <c r="W56" s="35">
        <f t="shared" si="29"/>
        <v>0</v>
      </c>
      <c r="X56" s="35">
        <f t="shared" si="29"/>
        <v>0</v>
      </c>
      <c r="Y56" s="35">
        <f t="shared" si="29"/>
        <v>0</v>
      </c>
      <c r="Z56" s="35">
        <f t="shared" si="29"/>
        <v>0</v>
      </c>
      <c r="AA56" s="35">
        <f t="shared" si="29"/>
        <v>0</v>
      </c>
      <c r="AB56" s="35">
        <f t="shared" si="29"/>
        <v>0</v>
      </c>
      <c r="AC56" s="35">
        <f t="shared" si="29"/>
        <v>0</v>
      </c>
      <c r="AD56" s="35">
        <f t="shared" si="29"/>
        <v>0</v>
      </c>
      <c r="AE56" s="35">
        <f t="shared" si="29"/>
        <v>0</v>
      </c>
      <c r="AF56" s="35">
        <f t="shared" si="29"/>
        <v>0</v>
      </c>
      <c r="AG56" s="35">
        <f t="shared" si="29"/>
        <v>0</v>
      </c>
      <c r="AH56" s="35">
        <f t="shared" si="29"/>
        <v>0</v>
      </c>
      <c r="AI56" s="35">
        <f t="shared" si="29"/>
        <v>0</v>
      </c>
      <c r="AJ56" s="35">
        <f t="shared" si="29"/>
        <v>0</v>
      </c>
      <c r="AK56" s="35">
        <f t="shared" si="29"/>
        <v>0</v>
      </c>
      <c r="AL56" s="35">
        <f t="shared" si="29"/>
        <v>0</v>
      </c>
      <c r="AM56" s="35">
        <f t="shared" si="29"/>
        <v>0</v>
      </c>
      <c r="AN56" s="35">
        <f t="shared" si="29"/>
        <v>0</v>
      </c>
      <c r="AO56" s="35">
        <f t="shared" si="29"/>
        <v>0</v>
      </c>
      <c r="AP56" s="35">
        <f t="shared" si="29"/>
        <v>0</v>
      </c>
      <c r="AQ56" s="35">
        <f t="shared" si="29"/>
        <v>0</v>
      </c>
      <c r="AR56" s="35">
        <f t="shared" si="29"/>
        <v>0</v>
      </c>
      <c r="AS56" s="35">
        <f t="shared" si="29"/>
        <v>0</v>
      </c>
      <c r="AT56" s="35">
        <f t="shared" si="29"/>
        <v>0</v>
      </c>
      <c r="AU56" s="35">
        <f t="shared" si="29"/>
        <v>0</v>
      </c>
      <c r="AV56" s="35">
        <f t="shared" si="29"/>
        <v>0</v>
      </c>
      <c r="AW56" s="35">
        <f t="shared" si="29"/>
        <v>0</v>
      </c>
      <c r="AX56" s="35">
        <f t="shared" si="29"/>
        <v>0</v>
      </c>
      <c r="AY56" s="35">
        <f t="shared" si="29"/>
        <v>0</v>
      </c>
      <c r="AZ56" s="35">
        <f t="shared" si="29"/>
        <v>0</v>
      </c>
      <c r="BA56" s="35">
        <f t="shared" si="29"/>
        <v>0</v>
      </c>
      <c r="BB56" s="35">
        <f t="shared" si="29"/>
        <v>0</v>
      </c>
      <c r="BC56" s="35">
        <f t="shared" si="29"/>
        <v>0</v>
      </c>
      <c r="BD56" s="35">
        <f t="shared" si="29"/>
        <v>0</v>
      </c>
      <c r="BE56" s="35">
        <f t="shared" si="29"/>
        <v>0</v>
      </c>
      <c r="BF56" s="35">
        <f t="shared" si="29"/>
        <v>0</v>
      </c>
      <c r="BG56" s="35">
        <f t="shared" si="29"/>
        <v>0</v>
      </c>
      <c r="BH56" s="35">
        <f t="shared" si="29"/>
        <v>0</v>
      </c>
      <c r="BI56" s="35">
        <f t="shared" si="29"/>
        <v>0</v>
      </c>
      <c r="BJ56" s="35">
        <f t="shared" si="29"/>
        <v>0</v>
      </c>
      <c r="BK56" s="35">
        <f t="shared" si="29"/>
        <v>0</v>
      </c>
      <c r="BL56" s="35">
        <f t="shared" si="29"/>
        <v>0</v>
      </c>
      <c r="BM56" s="35">
        <f t="shared" si="29"/>
        <v>0</v>
      </c>
      <c r="BN56" s="35">
        <f t="shared" si="29"/>
        <v>0</v>
      </c>
      <c r="BO56" s="35">
        <f t="shared" si="29"/>
        <v>0</v>
      </c>
      <c r="BP56" s="35">
        <f t="shared" si="29"/>
        <v>0</v>
      </c>
      <c r="BQ56" s="35">
        <f t="shared" si="29"/>
        <v>0</v>
      </c>
      <c r="BR56" s="35">
        <f t="shared" si="29"/>
        <v>0</v>
      </c>
      <c r="BS56" s="35">
        <f t="shared" si="29"/>
        <v>0</v>
      </c>
      <c r="BT56" s="35">
        <f t="shared" si="29"/>
        <v>0</v>
      </c>
      <c r="BU56" s="35">
        <f t="shared" si="29"/>
        <v>0</v>
      </c>
      <c r="BV56" s="35">
        <f t="shared" si="29"/>
        <v>0</v>
      </c>
      <c r="BW56" s="35">
        <f t="shared" ref="BW56:DY56" si="30">((24*60*60)/BW51)*BW50*BW55</f>
        <v>0</v>
      </c>
      <c r="BX56" s="35">
        <f t="shared" si="30"/>
        <v>0</v>
      </c>
      <c r="BY56" s="35">
        <f t="shared" si="30"/>
        <v>0</v>
      </c>
      <c r="BZ56" s="35">
        <f t="shared" si="30"/>
        <v>0</v>
      </c>
      <c r="CA56" s="35">
        <f t="shared" si="30"/>
        <v>0</v>
      </c>
      <c r="CB56" s="35">
        <f t="shared" si="30"/>
        <v>0</v>
      </c>
      <c r="CC56" s="35">
        <f t="shared" si="30"/>
        <v>0</v>
      </c>
      <c r="CD56" s="35">
        <f t="shared" si="30"/>
        <v>0</v>
      </c>
      <c r="CE56" s="35">
        <f t="shared" si="30"/>
        <v>0</v>
      </c>
      <c r="CF56" s="35">
        <f t="shared" si="30"/>
        <v>0</v>
      </c>
      <c r="CG56" s="35">
        <f t="shared" si="30"/>
        <v>0</v>
      </c>
      <c r="CH56" s="35">
        <f t="shared" si="30"/>
        <v>0</v>
      </c>
      <c r="CI56" s="35">
        <f t="shared" si="30"/>
        <v>0</v>
      </c>
      <c r="CJ56" s="35">
        <f t="shared" si="30"/>
        <v>0</v>
      </c>
      <c r="CK56" s="35">
        <f t="shared" si="30"/>
        <v>0</v>
      </c>
      <c r="CL56" s="35">
        <f t="shared" si="30"/>
        <v>0</v>
      </c>
      <c r="CM56" s="35">
        <f t="shared" si="30"/>
        <v>0</v>
      </c>
      <c r="CN56" s="35">
        <f t="shared" si="30"/>
        <v>0</v>
      </c>
      <c r="CO56" s="35">
        <f t="shared" si="30"/>
        <v>0</v>
      </c>
      <c r="CP56" s="35">
        <f t="shared" si="30"/>
        <v>0</v>
      </c>
      <c r="CQ56" s="35">
        <f t="shared" si="30"/>
        <v>0</v>
      </c>
      <c r="CR56" s="35">
        <f t="shared" si="30"/>
        <v>0</v>
      </c>
      <c r="CS56" s="35">
        <f t="shared" si="30"/>
        <v>0</v>
      </c>
      <c r="CT56" s="35">
        <f t="shared" si="30"/>
        <v>0</v>
      </c>
      <c r="CU56" s="35">
        <f t="shared" si="30"/>
        <v>0</v>
      </c>
      <c r="CV56" s="35">
        <f t="shared" si="30"/>
        <v>0</v>
      </c>
      <c r="CW56" s="35">
        <f t="shared" si="30"/>
        <v>0</v>
      </c>
      <c r="CX56" s="35">
        <f t="shared" si="30"/>
        <v>0</v>
      </c>
      <c r="CY56" s="35">
        <f t="shared" si="30"/>
        <v>0</v>
      </c>
      <c r="CZ56" s="35">
        <f t="shared" si="30"/>
        <v>0</v>
      </c>
      <c r="DA56" s="35">
        <f t="shared" si="30"/>
        <v>0</v>
      </c>
      <c r="DB56" s="35">
        <f t="shared" si="30"/>
        <v>0</v>
      </c>
      <c r="DC56" s="35">
        <f t="shared" si="30"/>
        <v>0</v>
      </c>
      <c r="DD56" s="35">
        <f t="shared" si="30"/>
        <v>0</v>
      </c>
      <c r="DE56" s="35">
        <f t="shared" si="30"/>
        <v>0</v>
      </c>
      <c r="DF56" s="35">
        <f t="shared" si="30"/>
        <v>0</v>
      </c>
      <c r="DG56" s="35">
        <f t="shared" si="30"/>
        <v>0</v>
      </c>
      <c r="DH56" s="35">
        <f t="shared" si="30"/>
        <v>0</v>
      </c>
      <c r="DI56" s="35">
        <f t="shared" si="30"/>
        <v>0</v>
      </c>
      <c r="DJ56" s="35">
        <f t="shared" si="30"/>
        <v>0</v>
      </c>
      <c r="DK56" s="35">
        <f t="shared" si="30"/>
        <v>0</v>
      </c>
      <c r="DL56" s="35">
        <f t="shared" si="30"/>
        <v>0</v>
      </c>
      <c r="DM56" s="35">
        <f t="shared" si="30"/>
        <v>0</v>
      </c>
      <c r="DN56" s="35">
        <f t="shared" si="30"/>
        <v>0</v>
      </c>
      <c r="DO56" s="35">
        <f t="shared" si="30"/>
        <v>0</v>
      </c>
      <c r="DP56" s="35">
        <f t="shared" si="30"/>
        <v>0</v>
      </c>
      <c r="DQ56" s="35">
        <f t="shared" si="30"/>
        <v>0</v>
      </c>
      <c r="DR56" s="35">
        <f t="shared" si="30"/>
        <v>0</v>
      </c>
      <c r="DS56" s="35">
        <f t="shared" si="30"/>
        <v>0</v>
      </c>
      <c r="DT56" s="35">
        <f t="shared" si="30"/>
        <v>0</v>
      </c>
      <c r="DU56" s="35">
        <f t="shared" si="30"/>
        <v>0</v>
      </c>
      <c r="DV56" s="35">
        <f t="shared" si="30"/>
        <v>0</v>
      </c>
      <c r="DW56" s="35">
        <f t="shared" si="30"/>
        <v>0</v>
      </c>
      <c r="DX56" s="35">
        <f t="shared" si="30"/>
        <v>0</v>
      </c>
      <c r="DY56" s="35">
        <f t="shared" si="30"/>
        <v>0</v>
      </c>
    </row>
    <row r="57" spans="1:129" s="24" customFormat="1" x14ac:dyDescent="0.35">
      <c r="A57" s="48"/>
      <c r="B57" s="14"/>
      <c r="C57" s="44"/>
      <c r="D57" s="44"/>
      <c r="E57" s="44"/>
      <c r="F57" s="44"/>
      <c r="G57"/>
      <c r="H57" s="530"/>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row>
    <row r="58" spans="1:129" s="24" customFormat="1" x14ac:dyDescent="0.35">
      <c r="A58" s="48"/>
      <c r="B58" s="14"/>
      <c r="C58" s="43" t="s">
        <v>642</v>
      </c>
      <c r="D58" s="44"/>
      <c r="E58" s="44"/>
      <c r="F58" s="44"/>
      <c r="G58"/>
      <c r="H58" s="530"/>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row>
    <row r="59" spans="1:129" x14ac:dyDescent="0.35">
      <c r="B59" s="14"/>
      <c r="C59" s="14"/>
      <c r="D59" s="44" t="s">
        <v>560</v>
      </c>
      <c r="E59" s="44"/>
      <c r="F59" s="44"/>
      <c r="G59" s="44"/>
      <c r="H59" s="530" t="s">
        <v>48</v>
      </c>
      <c r="J59" s="140">
        <f t="shared" ref="J59:AO59" si="31">J28/J52</f>
        <v>0</v>
      </c>
      <c r="K59" s="140">
        <f t="shared" si="31"/>
        <v>0</v>
      </c>
      <c r="L59" s="140">
        <f t="shared" si="31"/>
        <v>0</v>
      </c>
      <c r="M59" s="140">
        <f t="shared" si="31"/>
        <v>0</v>
      </c>
      <c r="N59" s="140">
        <f t="shared" si="31"/>
        <v>0</v>
      </c>
      <c r="O59" s="140">
        <f t="shared" si="31"/>
        <v>0</v>
      </c>
      <c r="P59" s="140">
        <f t="shared" si="31"/>
        <v>0</v>
      </c>
      <c r="Q59" s="140">
        <f t="shared" si="31"/>
        <v>0</v>
      </c>
      <c r="R59" s="140">
        <f t="shared" si="31"/>
        <v>0</v>
      </c>
      <c r="S59" s="140">
        <f t="shared" si="31"/>
        <v>0</v>
      </c>
      <c r="T59" s="140">
        <f t="shared" si="31"/>
        <v>0</v>
      </c>
      <c r="U59" s="140">
        <f t="shared" si="31"/>
        <v>0</v>
      </c>
      <c r="V59" s="140">
        <f t="shared" si="31"/>
        <v>0</v>
      </c>
      <c r="W59" s="140">
        <f t="shared" si="31"/>
        <v>0</v>
      </c>
      <c r="X59" s="140">
        <f t="shared" si="31"/>
        <v>0</v>
      </c>
      <c r="Y59" s="140">
        <f t="shared" si="31"/>
        <v>0</v>
      </c>
      <c r="Z59" s="140">
        <f t="shared" si="31"/>
        <v>0</v>
      </c>
      <c r="AA59" s="140">
        <f t="shared" si="31"/>
        <v>0</v>
      </c>
      <c r="AB59" s="140">
        <f t="shared" si="31"/>
        <v>0</v>
      </c>
      <c r="AC59" s="140">
        <f t="shared" si="31"/>
        <v>0</v>
      </c>
      <c r="AD59" s="140">
        <f t="shared" si="31"/>
        <v>0</v>
      </c>
      <c r="AE59" s="140">
        <f t="shared" si="31"/>
        <v>0</v>
      </c>
      <c r="AF59" s="140">
        <f t="shared" si="31"/>
        <v>0</v>
      </c>
      <c r="AG59" s="140">
        <f t="shared" si="31"/>
        <v>0</v>
      </c>
      <c r="AH59" s="140">
        <f t="shared" si="31"/>
        <v>0</v>
      </c>
      <c r="AI59" s="140">
        <f t="shared" si="31"/>
        <v>0</v>
      </c>
      <c r="AJ59" s="140">
        <f t="shared" si="31"/>
        <v>0</v>
      </c>
      <c r="AK59" s="140">
        <f t="shared" si="31"/>
        <v>0</v>
      </c>
      <c r="AL59" s="140">
        <f t="shared" si="31"/>
        <v>0</v>
      </c>
      <c r="AM59" s="140">
        <f t="shared" si="31"/>
        <v>0</v>
      </c>
      <c r="AN59" s="140">
        <f t="shared" si="31"/>
        <v>0</v>
      </c>
      <c r="AO59" s="140">
        <f t="shared" si="31"/>
        <v>0</v>
      </c>
      <c r="AP59" s="140">
        <f t="shared" ref="AP59:BU59" si="32">AP28/AP52</f>
        <v>0</v>
      </c>
      <c r="AQ59" s="140">
        <f t="shared" si="32"/>
        <v>0</v>
      </c>
      <c r="AR59" s="140">
        <f t="shared" si="32"/>
        <v>0</v>
      </c>
      <c r="AS59" s="140">
        <f t="shared" si="32"/>
        <v>0</v>
      </c>
      <c r="AT59" s="140">
        <f t="shared" si="32"/>
        <v>0</v>
      </c>
      <c r="AU59" s="140">
        <f t="shared" si="32"/>
        <v>0</v>
      </c>
      <c r="AV59" s="140">
        <f t="shared" si="32"/>
        <v>0</v>
      </c>
      <c r="AW59" s="140">
        <f t="shared" si="32"/>
        <v>0</v>
      </c>
      <c r="AX59" s="140">
        <f t="shared" si="32"/>
        <v>0</v>
      </c>
      <c r="AY59" s="140">
        <f t="shared" si="32"/>
        <v>0</v>
      </c>
      <c r="AZ59" s="140">
        <f t="shared" si="32"/>
        <v>0</v>
      </c>
      <c r="BA59" s="140">
        <f t="shared" si="32"/>
        <v>0</v>
      </c>
      <c r="BB59" s="140">
        <f t="shared" si="32"/>
        <v>0</v>
      </c>
      <c r="BC59" s="140">
        <f t="shared" si="32"/>
        <v>0</v>
      </c>
      <c r="BD59" s="140">
        <f t="shared" si="32"/>
        <v>0</v>
      </c>
      <c r="BE59" s="140">
        <f t="shared" si="32"/>
        <v>0</v>
      </c>
      <c r="BF59" s="140">
        <f t="shared" si="32"/>
        <v>0</v>
      </c>
      <c r="BG59" s="140">
        <f t="shared" si="32"/>
        <v>0</v>
      </c>
      <c r="BH59" s="140">
        <f t="shared" si="32"/>
        <v>0</v>
      </c>
      <c r="BI59" s="140">
        <f t="shared" si="32"/>
        <v>0</v>
      </c>
      <c r="BJ59" s="140">
        <f t="shared" si="32"/>
        <v>0</v>
      </c>
      <c r="BK59" s="140">
        <f t="shared" si="32"/>
        <v>0</v>
      </c>
      <c r="BL59" s="140">
        <f t="shared" si="32"/>
        <v>0</v>
      </c>
      <c r="BM59" s="140">
        <f t="shared" si="32"/>
        <v>0</v>
      </c>
      <c r="BN59" s="140">
        <f t="shared" si="32"/>
        <v>0</v>
      </c>
      <c r="BO59" s="140">
        <f t="shared" si="32"/>
        <v>0</v>
      </c>
      <c r="BP59" s="140">
        <f t="shared" si="32"/>
        <v>0</v>
      </c>
      <c r="BQ59" s="140">
        <f t="shared" si="32"/>
        <v>0</v>
      </c>
      <c r="BR59" s="140">
        <f t="shared" si="32"/>
        <v>0</v>
      </c>
      <c r="BS59" s="140">
        <f t="shared" si="32"/>
        <v>0</v>
      </c>
      <c r="BT59" s="140">
        <f t="shared" si="32"/>
        <v>0</v>
      </c>
      <c r="BU59" s="140">
        <f t="shared" si="32"/>
        <v>0</v>
      </c>
      <c r="BV59" s="140">
        <f t="shared" ref="BV59:DA59" si="33">BV28/BV52</f>
        <v>0</v>
      </c>
      <c r="BW59" s="140">
        <f t="shared" si="33"/>
        <v>0</v>
      </c>
      <c r="BX59" s="140">
        <f t="shared" si="33"/>
        <v>0</v>
      </c>
      <c r="BY59" s="140">
        <f t="shared" si="33"/>
        <v>0</v>
      </c>
      <c r="BZ59" s="140">
        <f t="shared" si="33"/>
        <v>0</v>
      </c>
      <c r="CA59" s="140">
        <f t="shared" si="33"/>
        <v>0</v>
      </c>
      <c r="CB59" s="140">
        <f t="shared" si="33"/>
        <v>0</v>
      </c>
      <c r="CC59" s="140">
        <f t="shared" si="33"/>
        <v>0</v>
      </c>
      <c r="CD59" s="140">
        <f t="shared" si="33"/>
        <v>0</v>
      </c>
      <c r="CE59" s="140">
        <f t="shared" si="33"/>
        <v>0</v>
      </c>
      <c r="CF59" s="140">
        <f t="shared" si="33"/>
        <v>0</v>
      </c>
      <c r="CG59" s="140">
        <f t="shared" si="33"/>
        <v>0</v>
      </c>
      <c r="CH59" s="140">
        <f t="shared" si="33"/>
        <v>0</v>
      </c>
      <c r="CI59" s="140">
        <f t="shared" si="33"/>
        <v>0</v>
      </c>
      <c r="CJ59" s="140">
        <f t="shared" si="33"/>
        <v>0</v>
      </c>
      <c r="CK59" s="140">
        <f t="shared" si="33"/>
        <v>0</v>
      </c>
      <c r="CL59" s="140">
        <f t="shared" si="33"/>
        <v>0</v>
      </c>
      <c r="CM59" s="140">
        <f t="shared" si="33"/>
        <v>0</v>
      </c>
      <c r="CN59" s="140">
        <f t="shared" si="33"/>
        <v>0</v>
      </c>
      <c r="CO59" s="140">
        <f t="shared" si="33"/>
        <v>0</v>
      </c>
      <c r="CP59" s="140">
        <f t="shared" si="33"/>
        <v>0</v>
      </c>
      <c r="CQ59" s="140">
        <f t="shared" si="33"/>
        <v>0</v>
      </c>
      <c r="CR59" s="140">
        <f t="shared" si="33"/>
        <v>0</v>
      </c>
      <c r="CS59" s="140">
        <f t="shared" si="33"/>
        <v>0</v>
      </c>
      <c r="CT59" s="140">
        <f t="shared" si="33"/>
        <v>0</v>
      </c>
      <c r="CU59" s="140">
        <f t="shared" si="33"/>
        <v>0</v>
      </c>
      <c r="CV59" s="140">
        <f t="shared" si="33"/>
        <v>0</v>
      </c>
      <c r="CW59" s="140">
        <f t="shared" si="33"/>
        <v>0</v>
      </c>
      <c r="CX59" s="140">
        <f t="shared" si="33"/>
        <v>0</v>
      </c>
      <c r="CY59" s="140">
        <f t="shared" si="33"/>
        <v>0</v>
      </c>
      <c r="CZ59" s="140">
        <f t="shared" si="33"/>
        <v>0</v>
      </c>
      <c r="DA59" s="140">
        <f t="shared" si="33"/>
        <v>0</v>
      </c>
      <c r="DB59" s="140">
        <f t="shared" ref="DB59:DY59" si="34">DB28/DB52</f>
        <v>0</v>
      </c>
      <c r="DC59" s="140">
        <f t="shared" si="34"/>
        <v>0</v>
      </c>
      <c r="DD59" s="140">
        <f t="shared" si="34"/>
        <v>0</v>
      </c>
      <c r="DE59" s="140">
        <f t="shared" si="34"/>
        <v>0</v>
      </c>
      <c r="DF59" s="140">
        <f t="shared" si="34"/>
        <v>0</v>
      </c>
      <c r="DG59" s="140">
        <f t="shared" si="34"/>
        <v>0</v>
      </c>
      <c r="DH59" s="140">
        <f t="shared" si="34"/>
        <v>0</v>
      </c>
      <c r="DI59" s="140">
        <f t="shared" si="34"/>
        <v>0</v>
      </c>
      <c r="DJ59" s="140">
        <f t="shared" si="34"/>
        <v>0</v>
      </c>
      <c r="DK59" s="140">
        <f t="shared" si="34"/>
        <v>0</v>
      </c>
      <c r="DL59" s="140">
        <f t="shared" si="34"/>
        <v>0</v>
      </c>
      <c r="DM59" s="140">
        <f t="shared" si="34"/>
        <v>0</v>
      </c>
      <c r="DN59" s="140">
        <f t="shared" si="34"/>
        <v>0</v>
      </c>
      <c r="DO59" s="140">
        <f t="shared" si="34"/>
        <v>0</v>
      </c>
      <c r="DP59" s="140">
        <f t="shared" si="34"/>
        <v>0</v>
      </c>
      <c r="DQ59" s="140">
        <f t="shared" si="34"/>
        <v>0</v>
      </c>
      <c r="DR59" s="140">
        <f t="shared" si="34"/>
        <v>0</v>
      </c>
      <c r="DS59" s="140">
        <f t="shared" si="34"/>
        <v>0</v>
      </c>
      <c r="DT59" s="140">
        <f t="shared" si="34"/>
        <v>0</v>
      </c>
      <c r="DU59" s="140">
        <f t="shared" si="34"/>
        <v>0</v>
      </c>
      <c r="DV59" s="140">
        <f t="shared" si="34"/>
        <v>0</v>
      </c>
      <c r="DW59" s="140">
        <f t="shared" si="34"/>
        <v>0</v>
      </c>
      <c r="DX59" s="140">
        <f t="shared" si="34"/>
        <v>0</v>
      </c>
      <c r="DY59" s="140">
        <f t="shared" si="34"/>
        <v>0</v>
      </c>
    </row>
    <row r="60" spans="1:129" x14ac:dyDescent="0.35">
      <c r="B60" s="14"/>
      <c r="C60" s="14"/>
      <c r="D60" s="44" t="s">
        <v>643</v>
      </c>
      <c r="E60" s="44"/>
      <c r="F60" s="44"/>
      <c r="G60" s="44"/>
      <c r="H60" s="530" t="s">
        <v>135</v>
      </c>
      <c r="J60" s="52">
        <f>IFERROR(J56*J59,"")</f>
        <v>0</v>
      </c>
      <c r="K60" s="52">
        <f t="shared" ref="K60:BV60" si="35">IFERROR(K56*K59,"")</f>
        <v>0</v>
      </c>
      <c r="L60" s="52">
        <f t="shared" si="35"/>
        <v>0</v>
      </c>
      <c r="M60" s="52">
        <f t="shared" si="35"/>
        <v>0</v>
      </c>
      <c r="N60" s="52">
        <f t="shared" si="35"/>
        <v>0</v>
      </c>
      <c r="O60" s="52">
        <f t="shared" si="35"/>
        <v>0</v>
      </c>
      <c r="P60" s="52">
        <f t="shared" si="35"/>
        <v>0</v>
      </c>
      <c r="Q60" s="52">
        <f t="shared" si="35"/>
        <v>0</v>
      </c>
      <c r="R60" s="52">
        <f t="shared" si="35"/>
        <v>0</v>
      </c>
      <c r="S60" s="52">
        <f t="shared" si="35"/>
        <v>0</v>
      </c>
      <c r="T60" s="52">
        <f t="shared" si="35"/>
        <v>0</v>
      </c>
      <c r="U60" s="52">
        <f t="shared" si="35"/>
        <v>0</v>
      </c>
      <c r="V60" s="52">
        <f t="shared" si="35"/>
        <v>0</v>
      </c>
      <c r="W60" s="52">
        <f t="shared" si="35"/>
        <v>0</v>
      </c>
      <c r="X60" s="52">
        <f t="shared" si="35"/>
        <v>0</v>
      </c>
      <c r="Y60" s="52">
        <f t="shared" si="35"/>
        <v>0</v>
      </c>
      <c r="Z60" s="52">
        <f t="shared" si="35"/>
        <v>0</v>
      </c>
      <c r="AA60" s="52">
        <f t="shared" si="35"/>
        <v>0</v>
      </c>
      <c r="AB60" s="52">
        <f t="shared" si="35"/>
        <v>0</v>
      </c>
      <c r="AC60" s="52">
        <f t="shared" si="35"/>
        <v>0</v>
      </c>
      <c r="AD60" s="52">
        <f t="shared" si="35"/>
        <v>0</v>
      </c>
      <c r="AE60" s="52">
        <f t="shared" si="35"/>
        <v>0</v>
      </c>
      <c r="AF60" s="52">
        <f t="shared" si="35"/>
        <v>0</v>
      </c>
      <c r="AG60" s="52">
        <f t="shared" si="35"/>
        <v>0</v>
      </c>
      <c r="AH60" s="52">
        <f t="shared" si="35"/>
        <v>0</v>
      </c>
      <c r="AI60" s="52">
        <f t="shared" si="35"/>
        <v>0</v>
      </c>
      <c r="AJ60" s="52">
        <f t="shared" si="35"/>
        <v>0</v>
      </c>
      <c r="AK60" s="52">
        <f t="shared" si="35"/>
        <v>0</v>
      </c>
      <c r="AL60" s="52">
        <f t="shared" si="35"/>
        <v>0</v>
      </c>
      <c r="AM60" s="52">
        <f t="shared" si="35"/>
        <v>0</v>
      </c>
      <c r="AN60" s="52">
        <f t="shared" si="35"/>
        <v>0</v>
      </c>
      <c r="AO60" s="52">
        <f t="shared" si="35"/>
        <v>0</v>
      </c>
      <c r="AP60" s="52">
        <f t="shared" si="35"/>
        <v>0</v>
      </c>
      <c r="AQ60" s="52">
        <f t="shared" si="35"/>
        <v>0</v>
      </c>
      <c r="AR60" s="52">
        <f t="shared" si="35"/>
        <v>0</v>
      </c>
      <c r="AS60" s="52">
        <f t="shared" si="35"/>
        <v>0</v>
      </c>
      <c r="AT60" s="52">
        <f t="shared" si="35"/>
        <v>0</v>
      </c>
      <c r="AU60" s="52">
        <f t="shared" si="35"/>
        <v>0</v>
      </c>
      <c r="AV60" s="52">
        <f t="shared" si="35"/>
        <v>0</v>
      </c>
      <c r="AW60" s="52">
        <f t="shared" si="35"/>
        <v>0</v>
      </c>
      <c r="AX60" s="52">
        <f t="shared" si="35"/>
        <v>0</v>
      </c>
      <c r="AY60" s="52">
        <f t="shared" si="35"/>
        <v>0</v>
      </c>
      <c r="AZ60" s="52">
        <f t="shared" si="35"/>
        <v>0</v>
      </c>
      <c r="BA60" s="52">
        <f t="shared" si="35"/>
        <v>0</v>
      </c>
      <c r="BB60" s="52">
        <f t="shared" si="35"/>
        <v>0</v>
      </c>
      <c r="BC60" s="52">
        <f t="shared" si="35"/>
        <v>0</v>
      </c>
      <c r="BD60" s="52">
        <f t="shared" si="35"/>
        <v>0</v>
      </c>
      <c r="BE60" s="52">
        <f t="shared" si="35"/>
        <v>0</v>
      </c>
      <c r="BF60" s="52">
        <f t="shared" si="35"/>
        <v>0</v>
      </c>
      <c r="BG60" s="52">
        <f t="shared" si="35"/>
        <v>0</v>
      </c>
      <c r="BH60" s="52">
        <f t="shared" si="35"/>
        <v>0</v>
      </c>
      <c r="BI60" s="52">
        <f t="shared" si="35"/>
        <v>0</v>
      </c>
      <c r="BJ60" s="52">
        <f t="shared" si="35"/>
        <v>0</v>
      </c>
      <c r="BK60" s="52">
        <f t="shared" si="35"/>
        <v>0</v>
      </c>
      <c r="BL60" s="52">
        <f t="shared" si="35"/>
        <v>0</v>
      </c>
      <c r="BM60" s="52">
        <f t="shared" si="35"/>
        <v>0</v>
      </c>
      <c r="BN60" s="52">
        <f t="shared" si="35"/>
        <v>0</v>
      </c>
      <c r="BO60" s="52">
        <f t="shared" si="35"/>
        <v>0</v>
      </c>
      <c r="BP60" s="52">
        <f t="shared" si="35"/>
        <v>0</v>
      </c>
      <c r="BQ60" s="52">
        <f t="shared" si="35"/>
        <v>0</v>
      </c>
      <c r="BR60" s="52">
        <f t="shared" si="35"/>
        <v>0</v>
      </c>
      <c r="BS60" s="52">
        <f t="shared" si="35"/>
        <v>0</v>
      </c>
      <c r="BT60" s="52">
        <f t="shared" si="35"/>
        <v>0</v>
      </c>
      <c r="BU60" s="52">
        <f t="shared" si="35"/>
        <v>0</v>
      </c>
      <c r="BV60" s="52">
        <f t="shared" si="35"/>
        <v>0</v>
      </c>
      <c r="BW60" s="52">
        <f t="shared" ref="BW60:DY60" si="36">IFERROR(BW56*BW59,"")</f>
        <v>0</v>
      </c>
      <c r="BX60" s="52">
        <f t="shared" si="36"/>
        <v>0</v>
      </c>
      <c r="BY60" s="52">
        <f t="shared" si="36"/>
        <v>0</v>
      </c>
      <c r="BZ60" s="52">
        <f t="shared" si="36"/>
        <v>0</v>
      </c>
      <c r="CA60" s="52">
        <f t="shared" si="36"/>
        <v>0</v>
      </c>
      <c r="CB60" s="52">
        <f t="shared" si="36"/>
        <v>0</v>
      </c>
      <c r="CC60" s="52">
        <f t="shared" si="36"/>
        <v>0</v>
      </c>
      <c r="CD60" s="52">
        <f t="shared" si="36"/>
        <v>0</v>
      </c>
      <c r="CE60" s="52">
        <f t="shared" si="36"/>
        <v>0</v>
      </c>
      <c r="CF60" s="52">
        <f t="shared" si="36"/>
        <v>0</v>
      </c>
      <c r="CG60" s="52">
        <f t="shared" si="36"/>
        <v>0</v>
      </c>
      <c r="CH60" s="52">
        <f t="shared" si="36"/>
        <v>0</v>
      </c>
      <c r="CI60" s="52">
        <f t="shared" si="36"/>
        <v>0</v>
      </c>
      <c r="CJ60" s="52">
        <f t="shared" si="36"/>
        <v>0</v>
      </c>
      <c r="CK60" s="52">
        <f t="shared" si="36"/>
        <v>0</v>
      </c>
      <c r="CL60" s="52">
        <f t="shared" si="36"/>
        <v>0</v>
      </c>
      <c r="CM60" s="52">
        <f t="shared" si="36"/>
        <v>0</v>
      </c>
      <c r="CN60" s="52">
        <f t="shared" si="36"/>
        <v>0</v>
      </c>
      <c r="CO60" s="52">
        <f t="shared" si="36"/>
        <v>0</v>
      </c>
      <c r="CP60" s="52">
        <f t="shared" si="36"/>
        <v>0</v>
      </c>
      <c r="CQ60" s="52">
        <f t="shared" si="36"/>
        <v>0</v>
      </c>
      <c r="CR60" s="52">
        <f t="shared" si="36"/>
        <v>0</v>
      </c>
      <c r="CS60" s="52">
        <f t="shared" si="36"/>
        <v>0</v>
      </c>
      <c r="CT60" s="52">
        <f t="shared" si="36"/>
        <v>0</v>
      </c>
      <c r="CU60" s="52">
        <f t="shared" si="36"/>
        <v>0</v>
      </c>
      <c r="CV60" s="52">
        <f t="shared" si="36"/>
        <v>0</v>
      </c>
      <c r="CW60" s="52">
        <f t="shared" si="36"/>
        <v>0</v>
      </c>
      <c r="CX60" s="52">
        <f t="shared" si="36"/>
        <v>0</v>
      </c>
      <c r="CY60" s="52">
        <f t="shared" si="36"/>
        <v>0</v>
      </c>
      <c r="CZ60" s="52">
        <f t="shared" si="36"/>
        <v>0</v>
      </c>
      <c r="DA60" s="52">
        <f t="shared" si="36"/>
        <v>0</v>
      </c>
      <c r="DB60" s="52">
        <f t="shared" si="36"/>
        <v>0</v>
      </c>
      <c r="DC60" s="52">
        <f t="shared" si="36"/>
        <v>0</v>
      </c>
      <c r="DD60" s="52">
        <f t="shared" si="36"/>
        <v>0</v>
      </c>
      <c r="DE60" s="52">
        <f t="shared" si="36"/>
        <v>0</v>
      </c>
      <c r="DF60" s="52">
        <f t="shared" si="36"/>
        <v>0</v>
      </c>
      <c r="DG60" s="52">
        <f t="shared" si="36"/>
        <v>0</v>
      </c>
      <c r="DH60" s="52">
        <f t="shared" si="36"/>
        <v>0</v>
      </c>
      <c r="DI60" s="52">
        <f t="shared" si="36"/>
        <v>0</v>
      </c>
      <c r="DJ60" s="52">
        <f t="shared" si="36"/>
        <v>0</v>
      </c>
      <c r="DK60" s="52">
        <f t="shared" si="36"/>
        <v>0</v>
      </c>
      <c r="DL60" s="52">
        <f t="shared" si="36"/>
        <v>0</v>
      </c>
      <c r="DM60" s="52">
        <f t="shared" si="36"/>
        <v>0</v>
      </c>
      <c r="DN60" s="52">
        <f t="shared" si="36"/>
        <v>0</v>
      </c>
      <c r="DO60" s="52">
        <f t="shared" si="36"/>
        <v>0</v>
      </c>
      <c r="DP60" s="52">
        <f t="shared" si="36"/>
        <v>0</v>
      </c>
      <c r="DQ60" s="52">
        <f t="shared" si="36"/>
        <v>0</v>
      </c>
      <c r="DR60" s="52">
        <f t="shared" si="36"/>
        <v>0</v>
      </c>
      <c r="DS60" s="52">
        <f t="shared" si="36"/>
        <v>0</v>
      </c>
      <c r="DT60" s="52">
        <f t="shared" si="36"/>
        <v>0</v>
      </c>
      <c r="DU60" s="52">
        <f t="shared" si="36"/>
        <v>0</v>
      </c>
      <c r="DV60" s="52">
        <f t="shared" si="36"/>
        <v>0</v>
      </c>
      <c r="DW60" s="52">
        <f t="shared" si="36"/>
        <v>0</v>
      </c>
      <c r="DX60" s="52">
        <f t="shared" si="36"/>
        <v>0</v>
      </c>
      <c r="DY60" s="52">
        <f t="shared" si="36"/>
        <v>0</v>
      </c>
    </row>
    <row r="61" spans="1:129" x14ac:dyDescent="0.35">
      <c r="B61" s="14"/>
      <c r="C61" s="119"/>
      <c r="D61" s="536" t="s">
        <v>177</v>
      </c>
      <c r="E61" s="536"/>
      <c r="F61" s="536"/>
      <c r="G61" s="536"/>
      <c r="H61" s="530" t="s">
        <v>48</v>
      </c>
      <c r="J61" s="55">
        <f>'1.1 Assumptions'!$J$139</f>
        <v>0.97</v>
      </c>
      <c r="K61" s="55">
        <f>'1.1 Assumptions'!$J$139</f>
        <v>0.97</v>
      </c>
      <c r="L61" s="55">
        <f>'1.1 Assumptions'!$J$139</f>
        <v>0.97</v>
      </c>
      <c r="M61" s="55">
        <f>'1.1 Assumptions'!$J$139</f>
        <v>0.97</v>
      </c>
      <c r="N61" s="55">
        <f>'1.1 Assumptions'!$J$139</f>
        <v>0.97</v>
      </c>
      <c r="O61" s="55">
        <f>'1.1 Assumptions'!$J$139</f>
        <v>0.97</v>
      </c>
      <c r="P61" s="55">
        <f>'1.1 Assumptions'!$J$139</f>
        <v>0.97</v>
      </c>
      <c r="Q61" s="55">
        <f>'1.1 Assumptions'!$J$139</f>
        <v>0.97</v>
      </c>
      <c r="R61" s="55">
        <f>'1.1 Assumptions'!$J$139</f>
        <v>0.97</v>
      </c>
      <c r="S61" s="55">
        <f>'1.1 Assumptions'!$J$139</f>
        <v>0.97</v>
      </c>
      <c r="T61" s="55">
        <f>'1.1 Assumptions'!$J$139</f>
        <v>0.97</v>
      </c>
      <c r="U61" s="55">
        <f>'1.1 Assumptions'!$J$139</f>
        <v>0.97</v>
      </c>
      <c r="V61" s="55">
        <f>'1.1 Assumptions'!$J$139</f>
        <v>0.97</v>
      </c>
      <c r="W61" s="55">
        <f>'1.1 Assumptions'!$J$139</f>
        <v>0.97</v>
      </c>
      <c r="X61" s="55">
        <f>'1.1 Assumptions'!$J$139</f>
        <v>0.97</v>
      </c>
      <c r="Y61" s="55">
        <f>'1.1 Assumptions'!$J$139</f>
        <v>0.97</v>
      </c>
      <c r="Z61" s="55">
        <f>'1.1 Assumptions'!$J$139</f>
        <v>0.97</v>
      </c>
      <c r="AA61" s="55">
        <f>'1.1 Assumptions'!$J$139</f>
        <v>0.97</v>
      </c>
      <c r="AB61" s="55">
        <f>'1.1 Assumptions'!$J$139</f>
        <v>0.97</v>
      </c>
      <c r="AC61" s="55">
        <f>'1.1 Assumptions'!$J$139</f>
        <v>0.97</v>
      </c>
      <c r="AD61" s="55">
        <f>'1.1 Assumptions'!$J$139</f>
        <v>0.97</v>
      </c>
      <c r="AE61" s="55">
        <f>'1.1 Assumptions'!$J$139</f>
        <v>0.97</v>
      </c>
      <c r="AF61" s="55">
        <f>'1.1 Assumptions'!$J$139</f>
        <v>0.97</v>
      </c>
      <c r="AG61" s="55">
        <f>'1.1 Assumptions'!$J$139</f>
        <v>0.97</v>
      </c>
      <c r="AH61" s="55">
        <f>'1.1 Assumptions'!$J$139</f>
        <v>0.97</v>
      </c>
      <c r="AI61" s="55">
        <f>'1.1 Assumptions'!$J$139</f>
        <v>0.97</v>
      </c>
      <c r="AJ61" s="55">
        <f>'1.1 Assumptions'!$J$139</f>
        <v>0.97</v>
      </c>
      <c r="AK61" s="55">
        <f>'1.1 Assumptions'!$J$139</f>
        <v>0.97</v>
      </c>
      <c r="AL61" s="55">
        <f>'1.1 Assumptions'!$J$139</f>
        <v>0.97</v>
      </c>
      <c r="AM61" s="55">
        <f>'1.1 Assumptions'!$J$139</f>
        <v>0.97</v>
      </c>
      <c r="AN61" s="55">
        <f>'1.1 Assumptions'!$J$139</f>
        <v>0.97</v>
      </c>
      <c r="AO61" s="55">
        <f>'1.1 Assumptions'!$J$139</f>
        <v>0.97</v>
      </c>
      <c r="AP61" s="55">
        <f>'1.1 Assumptions'!$J$139</f>
        <v>0.97</v>
      </c>
      <c r="AQ61" s="55">
        <f>'1.1 Assumptions'!$J$139</f>
        <v>0.97</v>
      </c>
      <c r="AR61" s="55">
        <f>'1.1 Assumptions'!$J$139</f>
        <v>0.97</v>
      </c>
      <c r="AS61" s="55">
        <f>'1.1 Assumptions'!$J$139</f>
        <v>0.97</v>
      </c>
      <c r="AT61" s="55">
        <f>'1.1 Assumptions'!$J$139</f>
        <v>0.97</v>
      </c>
      <c r="AU61" s="55">
        <f>'1.1 Assumptions'!$J$139</f>
        <v>0.97</v>
      </c>
      <c r="AV61" s="55">
        <f>'1.1 Assumptions'!$J$139</f>
        <v>0.97</v>
      </c>
      <c r="AW61" s="55">
        <f>'1.1 Assumptions'!$J$139</f>
        <v>0.97</v>
      </c>
      <c r="AX61" s="55">
        <f>'1.1 Assumptions'!$J$139</f>
        <v>0.97</v>
      </c>
      <c r="AY61" s="55">
        <f>'1.1 Assumptions'!$J$139</f>
        <v>0.97</v>
      </c>
      <c r="AZ61" s="55">
        <f>'1.1 Assumptions'!$J$139</f>
        <v>0.97</v>
      </c>
      <c r="BA61" s="55">
        <f>'1.1 Assumptions'!$J$139</f>
        <v>0.97</v>
      </c>
      <c r="BB61" s="55">
        <f>'1.1 Assumptions'!$J$139</f>
        <v>0.97</v>
      </c>
      <c r="BC61" s="55">
        <f>'1.1 Assumptions'!$J$139</f>
        <v>0.97</v>
      </c>
      <c r="BD61" s="55">
        <f>'1.1 Assumptions'!$J$139</f>
        <v>0.97</v>
      </c>
      <c r="BE61" s="55">
        <f>'1.1 Assumptions'!$J$139</f>
        <v>0.97</v>
      </c>
      <c r="BF61" s="55">
        <f>'1.1 Assumptions'!$J$139</f>
        <v>0.97</v>
      </c>
      <c r="BG61" s="55">
        <f>'1.1 Assumptions'!$J$139</f>
        <v>0.97</v>
      </c>
      <c r="BH61" s="55">
        <f>'1.1 Assumptions'!$J$139</f>
        <v>0.97</v>
      </c>
      <c r="BI61" s="55">
        <f>'1.1 Assumptions'!$J$139</f>
        <v>0.97</v>
      </c>
      <c r="BJ61" s="55">
        <f>'1.1 Assumptions'!$J$139</f>
        <v>0.97</v>
      </c>
      <c r="BK61" s="55">
        <f>'1.1 Assumptions'!$J$139</f>
        <v>0.97</v>
      </c>
      <c r="BL61" s="55">
        <f>'1.1 Assumptions'!$J$139</f>
        <v>0.97</v>
      </c>
      <c r="BM61" s="55">
        <f>'1.1 Assumptions'!$J$139</f>
        <v>0.97</v>
      </c>
      <c r="BN61" s="55">
        <f>'1.1 Assumptions'!$J$139</f>
        <v>0.97</v>
      </c>
      <c r="BO61" s="55">
        <f>'1.1 Assumptions'!$J$139</f>
        <v>0.97</v>
      </c>
      <c r="BP61" s="55">
        <f>'1.1 Assumptions'!$J$139</f>
        <v>0.97</v>
      </c>
      <c r="BQ61" s="55">
        <f>'1.1 Assumptions'!$J$139</f>
        <v>0.97</v>
      </c>
      <c r="BR61" s="55">
        <f>'1.1 Assumptions'!$J$139</f>
        <v>0.97</v>
      </c>
      <c r="BS61" s="55">
        <f>'1.1 Assumptions'!$J$139</f>
        <v>0.97</v>
      </c>
      <c r="BT61" s="55">
        <f>'1.1 Assumptions'!$J$139</f>
        <v>0.97</v>
      </c>
      <c r="BU61" s="55">
        <f>'1.1 Assumptions'!$J$139</f>
        <v>0.97</v>
      </c>
      <c r="BV61" s="55">
        <f>'1.1 Assumptions'!$J$139</f>
        <v>0.97</v>
      </c>
      <c r="BW61" s="55">
        <f>'1.1 Assumptions'!$J$139</f>
        <v>0.97</v>
      </c>
      <c r="BX61" s="55">
        <f>'1.1 Assumptions'!$J$139</f>
        <v>0.97</v>
      </c>
      <c r="BY61" s="55">
        <f>'1.1 Assumptions'!$J$139</f>
        <v>0.97</v>
      </c>
      <c r="BZ61" s="55">
        <f>'1.1 Assumptions'!$J$139</f>
        <v>0.97</v>
      </c>
      <c r="CA61" s="55">
        <f>'1.1 Assumptions'!$J$139</f>
        <v>0.97</v>
      </c>
      <c r="CB61" s="55">
        <f>'1.1 Assumptions'!$J$139</f>
        <v>0.97</v>
      </c>
      <c r="CC61" s="55">
        <f>'1.1 Assumptions'!$J$139</f>
        <v>0.97</v>
      </c>
      <c r="CD61" s="55">
        <f>'1.1 Assumptions'!$J$139</f>
        <v>0.97</v>
      </c>
      <c r="CE61" s="55">
        <f>'1.1 Assumptions'!$J$139</f>
        <v>0.97</v>
      </c>
      <c r="CF61" s="55">
        <f>'1.1 Assumptions'!$J$139</f>
        <v>0.97</v>
      </c>
      <c r="CG61" s="55">
        <f>'1.1 Assumptions'!$J$139</f>
        <v>0.97</v>
      </c>
      <c r="CH61" s="55">
        <f>'1.1 Assumptions'!$J$139</f>
        <v>0.97</v>
      </c>
      <c r="CI61" s="55">
        <f>'1.1 Assumptions'!$J$139</f>
        <v>0.97</v>
      </c>
      <c r="CJ61" s="55">
        <f>'1.1 Assumptions'!$J$139</f>
        <v>0.97</v>
      </c>
      <c r="CK61" s="55">
        <f>'1.1 Assumptions'!$J$139</f>
        <v>0.97</v>
      </c>
      <c r="CL61" s="55">
        <f>'1.1 Assumptions'!$J$139</f>
        <v>0.97</v>
      </c>
      <c r="CM61" s="55">
        <f>'1.1 Assumptions'!$J$139</f>
        <v>0.97</v>
      </c>
      <c r="CN61" s="55">
        <f>'1.1 Assumptions'!$J$139</f>
        <v>0.97</v>
      </c>
      <c r="CO61" s="55">
        <f>'1.1 Assumptions'!$J$139</f>
        <v>0.97</v>
      </c>
      <c r="CP61" s="55">
        <f>'1.1 Assumptions'!$J$139</f>
        <v>0.97</v>
      </c>
      <c r="CQ61" s="55">
        <f>'1.1 Assumptions'!$J$139</f>
        <v>0.97</v>
      </c>
      <c r="CR61" s="55">
        <f>'1.1 Assumptions'!$J$139</f>
        <v>0.97</v>
      </c>
      <c r="CS61" s="55">
        <f>'1.1 Assumptions'!$J$139</f>
        <v>0.97</v>
      </c>
      <c r="CT61" s="55">
        <f>'1.1 Assumptions'!$J$139</f>
        <v>0.97</v>
      </c>
      <c r="CU61" s="55">
        <f>'1.1 Assumptions'!$J$139</f>
        <v>0.97</v>
      </c>
      <c r="CV61" s="55">
        <f>'1.1 Assumptions'!$J$139</f>
        <v>0.97</v>
      </c>
      <c r="CW61" s="55">
        <f>'1.1 Assumptions'!$J$139</f>
        <v>0.97</v>
      </c>
      <c r="CX61" s="55">
        <f>'1.1 Assumptions'!$J$139</f>
        <v>0.97</v>
      </c>
      <c r="CY61" s="55">
        <f>'1.1 Assumptions'!$J$139</f>
        <v>0.97</v>
      </c>
      <c r="CZ61" s="55">
        <f>'1.1 Assumptions'!$J$139</f>
        <v>0.97</v>
      </c>
      <c r="DA61" s="55">
        <f>'1.1 Assumptions'!$J$139</f>
        <v>0.97</v>
      </c>
      <c r="DB61" s="55">
        <f>'1.1 Assumptions'!$J$139</f>
        <v>0.97</v>
      </c>
      <c r="DC61" s="55">
        <f>'1.1 Assumptions'!$J$139</f>
        <v>0.97</v>
      </c>
      <c r="DD61" s="55">
        <f>'1.1 Assumptions'!$J$139</f>
        <v>0.97</v>
      </c>
      <c r="DE61" s="55">
        <f>'1.1 Assumptions'!$J$139</f>
        <v>0.97</v>
      </c>
      <c r="DF61" s="55">
        <f>'1.1 Assumptions'!$J$139</f>
        <v>0.97</v>
      </c>
      <c r="DG61" s="55">
        <f>'1.1 Assumptions'!$J$139</f>
        <v>0.97</v>
      </c>
      <c r="DH61" s="55">
        <f>'1.1 Assumptions'!$J$139</f>
        <v>0.97</v>
      </c>
      <c r="DI61" s="55">
        <f>'1.1 Assumptions'!$J$139</f>
        <v>0.97</v>
      </c>
      <c r="DJ61" s="55">
        <f>'1.1 Assumptions'!$J$139</f>
        <v>0.97</v>
      </c>
      <c r="DK61" s="55">
        <f>'1.1 Assumptions'!$J$139</f>
        <v>0.97</v>
      </c>
      <c r="DL61" s="55">
        <f>'1.1 Assumptions'!$J$139</f>
        <v>0.97</v>
      </c>
      <c r="DM61" s="55">
        <f>'1.1 Assumptions'!$J$139</f>
        <v>0.97</v>
      </c>
      <c r="DN61" s="55">
        <f>'1.1 Assumptions'!$J$139</f>
        <v>0.97</v>
      </c>
      <c r="DO61" s="55">
        <f>'1.1 Assumptions'!$J$139</f>
        <v>0.97</v>
      </c>
      <c r="DP61" s="55">
        <f>'1.1 Assumptions'!$J$139</f>
        <v>0.97</v>
      </c>
      <c r="DQ61" s="55">
        <f>'1.1 Assumptions'!$J$139</f>
        <v>0.97</v>
      </c>
      <c r="DR61" s="55">
        <f>'1.1 Assumptions'!$J$139</f>
        <v>0.97</v>
      </c>
      <c r="DS61" s="55">
        <f>'1.1 Assumptions'!$J$139</f>
        <v>0.97</v>
      </c>
      <c r="DT61" s="55">
        <f>'1.1 Assumptions'!$J$139</f>
        <v>0.97</v>
      </c>
      <c r="DU61" s="55">
        <f>'1.1 Assumptions'!$J$139</f>
        <v>0.97</v>
      </c>
      <c r="DV61" s="55">
        <f>'1.1 Assumptions'!$J$139</f>
        <v>0.97</v>
      </c>
      <c r="DW61" s="55">
        <f>'1.1 Assumptions'!$J$139</f>
        <v>0.97</v>
      </c>
      <c r="DX61" s="55">
        <f>'1.1 Assumptions'!$J$139</f>
        <v>0.97</v>
      </c>
      <c r="DY61" s="55">
        <f>'1.1 Assumptions'!$J$139</f>
        <v>0.97</v>
      </c>
    </row>
    <row r="62" spans="1:129" s="24" customFormat="1" x14ac:dyDescent="0.35">
      <c r="B62" s="60"/>
      <c r="C62" s="43" t="s">
        <v>644</v>
      </c>
      <c r="D62" s="43"/>
      <c r="E62" s="43"/>
      <c r="F62" s="43"/>
      <c r="G62" s="43"/>
      <c r="H62" s="532" t="s">
        <v>135</v>
      </c>
      <c r="J62" s="53">
        <f>IFERROR(J61*J60,"")</f>
        <v>0</v>
      </c>
      <c r="K62" s="53">
        <f t="shared" ref="K62:BV62" si="37">IFERROR(K61*K60,"")</f>
        <v>0</v>
      </c>
      <c r="L62" s="53">
        <f t="shared" si="37"/>
        <v>0</v>
      </c>
      <c r="M62" s="53">
        <f t="shared" si="37"/>
        <v>0</v>
      </c>
      <c r="N62" s="53">
        <f t="shared" si="37"/>
        <v>0</v>
      </c>
      <c r="O62" s="53">
        <f t="shared" si="37"/>
        <v>0</v>
      </c>
      <c r="P62" s="53">
        <f t="shared" si="37"/>
        <v>0</v>
      </c>
      <c r="Q62" s="53">
        <f t="shared" si="37"/>
        <v>0</v>
      </c>
      <c r="R62" s="53">
        <f t="shared" si="37"/>
        <v>0</v>
      </c>
      <c r="S62" s="53">
        <f t="shared" si="37"/>
        <v>0</v>
      </c>
      <c r="T62" s="53">
        <f t="shared" si="37"/>
        <v>0</v>
      </c>
      <c r="U62" s="53">
        <f t="shared" si="37"/>
        <v>0</v>
      </c>
      <c r="V62" s="53">
        <f t="shared" si="37"/>
        <v>0</v>
      </c>
      <c r="W62" s="53">
        <f t="shared" si="37"/>
        <v>0</v>
      </c>
      <c r="X62" s="53">
        <f t="shared" si="37"/>
        <v>0</v>
      </c>
      <c r="Y62" s="53">
        <f t="shared" si="37"/>
        <v>0</v>
      </c>
      <c r="Z62" s="53">
        <f t="shared" si="37"/>
        <v>0</v>
      </c>
      <c r="AA62" s="53">
        <f t="shared" si="37"/>
        <v>0</v>
      </c>
      <c r="AB62" s="53">
        <f t="shared" si="37"/>
        <v>0</v>
      </c>
      <c r="AC62" s="53">
        <f t="shared" si="37"/>
        <v>0</v>
      </c>
      <c r="AD62" s="53">
        <f t="shared" si="37"/>
        <v>0</v>
      </c>
      <c r="AE62" s="53">
        <f t="shared" si="37"/>
        <v>0</v>
      </c>
      <c r="AF62" s="53">
        <f t="shared" si="37"/>
        <v>0</v>
      </c>
      <c r="AG62" s="53">
        <f t="shared" si="37"/>
        <v>0</v>
      </c>
      <c r="AH62" s="53">
        <f t="shared" si="37"/>
        <v>0</v>
      </c>
      <c r="AI62" s="53">
        <f t="shared" si="37"/>
        <v>0</v>
      </c>
      <c r="AJ62" s="53">
        <f t="shared" si="37"/>
        <v>0</v>
      </c>
      <c r="AK62" s="53">
        <f t="shared" si="37"/>
        <v>0</v>
      </c>
      <c r="AL62" s="53">
        <f t="shared" si="37"/>
        <v>0</v>
      </c>
      <c r="AM62" s="53">
        <f t="shared" si="37"/>
        <v>0</v>
      </c>
      <c r="AN62" s="53">
        <f t="shared" si="37"/>
        <v>0</v>
      </c>
      <c r="AO62" s="53">
        <f t="shared" si="37"/>
        <v>0</v>
      </c>
      <c r="AP62" s="53">
        <f t="shared" si="37"/>
        <v>0</v>
      </c>
      <c r="AQ62" s="53">
        <f t="shared" si="37"/>
        <v>0</v>
      </c>
      <c r="AR62" s="53">
        <f t="shared" si="37"/>
        <v>0</v>
      </c>
      <c r="AS62" s="53">
        <f t="shared" si="37"/>
        <v>0</v>
      </c>
      <c r="AT62" s="53">
        <f t="shared" si="37"/>
        <v>0</v>
      </c>
      <c r="AU62" s="53">
        <f t="shared" si="37"/>
        <v>0</v>
      </c>
      <c r="AV62" s="53">
        <f t="shared" si="37"/>
        <v>0</v>
      </c>
      <c r="AW62" s="53">
        <f t="shared" si="37"/>
        <v>0</v>
      </c>
      <c r="AX62" s="53">
        <f t="shared" si="37"/>
        <v>0</v>
      </c>
      <c r="AY62" s="53">
        <f t="shared" si="37"/>
        <v>0</v>
      </c>
      <c r="AZ62" s="53">
        <f t="shared" si="37"/>
        <v>0</v>
      </c>
      <c r="BA62" s="53">
        <f t="shared" si="37"/>
        <v>0</v>
      </c>
      <c r="BB62" s="53">
        <f t="shared" si="37"/>
        <v>0</v>
      </c>
      <c r="BC62" s="53">
        <f t="shared" si="37"/>
        <v>0</v>
      </c>
      <c r="BD62" s="53">
        <f t="shared" si="37"/>
        <v>0</v>
      </c>
      <c r="BE62" s="53">
        <f t="shared" si="37"/>
        <v>0</v>
      </c>
      <c r="BF62" s="53">
        <f t="shared" si="37"/>
        <v>0</v>
      </c>
      <c r="BG62" s="53">
        <f t="shared" si="37"/>
        <v>0</v>
      </c>
      <c r="BH62" s="53">
        <f t="shared" si="37"/>
        <v>0</v>
      </c>
      <c r="BI62" s="53">
        <f t="shared" si="37"/>
        <v>0</v>
      </c>
      <c r="BJ62" s="53">
        <f t="shared" si="37"/>
        <v>0</v>
      </c>
      <c r="BK62" s="53">
        <f t="shared" si="37"/>
        <v>0</v>
      </c>
      <c r="BL62" s="53">
        <f t="shared" si="37"/>
        <v>0</v>
      </c>
      <c r="BM62" s="53">
        <f t="shared" si="37"/>
        <v>0</v>
      </c>
      <c r="BN62" s="53">
        <f t="shared" si="37"/>
        <v>0</v>
      </c>
      <c r="BO62" s="53">
        <f t="shared" si="37"/>
        <v>0</v>
      </c>
      <c r="BP62" s="53">
        <f t="shared" si="37"/>
        <v>0</v>
      </c>
      <c r="BQ62" s="53">
        <f t="shared" si="37"/>
        <v>0</v>
      </c>
      <c r="BR62" s="53">
        <f t="shared" si="37"/>
        <v>0</v>
      </c>
      <c r="BS62" s="53">
        <f t="shared" si="37"/>
        <v>0</v>
      </c>
      <c r="BT62" s="53">
        <f t="shared" si="37"/>
        <v>0</v>
      </c>
      <c r="BU62" s="53">
        <f t="shared" si="37"/>
        <v>0</v>
      </c>
      <c r="BV62" s="53">
        <f t="shared" si="37"/>
        <v>0</v>
      </c>
      <c r="BW62" s="53">
        <f t="shared" ref="BW62:DY62" si="38">IFERROR(BW61*BW60,"")</f>
        <v>0</v>
      </c>
      <c r="BX62" s="53">
        <f t="shared" si="38"/>
        <v>0</v>
      </c>
      <c r="BY62" s="53">
        <f t="shared" si="38"/>
        <v>0</v>
      </c>
      <c r="BZ62" s="53">
        <f t="shared" si="38"/>
        <v>0</v>
      </c>
      <c r="CA62" s="53">
        <f t="shared" si="38"/>
        <v>0</v>
      </c>
      <c r="CB62" s="53">
        <f t="shared" si="38"/>
        <v>0</v>
      </c>
      <c r="CC62" s="53">
        <f t="shared" si="38"/>
        <v>0</v>
      </c>
      <c r="CD62" s="53">
        <f t="shared" si="38"/>
        <v>0</v>
      </c>
      <c r="CE62" s="53">
        <f t="shared" si="38"/>
        <v>0</v>
      </c>
      <c r="CF62" s="53">
        <f t="shared" si="38"/>
        <v>0</v>
      </c>
      <c r="CG62" s="53">
        <f t="shared" si="38"/>
        <v>0</v>
      </c>
      <c r="CH62" s="53">
        <f t="shared" si="38"/>
        <v>0</v>
      </c>
      <c r="CI62" s="53">
        <f t="shared" si="38"/>
        <v>0</v>
      </c>
      <c r="CJ62" s="53">
        <f t="shared" si="38"/>
        <v>0</v>
      </c>
      <c r="CK62" s="53">
        <f t="shared" si="38"/>
        <v>0</v>
      </c>
      <c r="CL62" s="53">
        <f t="shared" si="38"/>
        <v>0</v>
      </c>
      <c r="CM62" s="53">
        <f t="shared" si="38"/>
        <v>0</v>
      </c>
      <c r="CN62" s="53">
        <f t="shared" si="38"/>
        <v>0</v>
      </c>
      <c r="CO62" s="53">
        <f t="shared" si="38"/>
        <v>0</v>
      </c>
      <c r="CP62" s="53">
        <f t="shared" si="38"/>
        <v>0</v>
      </c>
      <c r="CQ62" s="53">
        <f t="shared" si="38"/>
        <v>0</v>
      </c>
      <c r="CR62" s="53">
        <f t="shared" si="38"/>
        <v>0</v>
      </c>
      <c r="CS62" s="53">
        <f t="shared" si="38"/>
        <v>0</v>
      </c>
      <c r="CT62" s="53">
        <f t="shared" si="38"/>
        <v>0</v>
      </c>
      <c r="CU62" s="53">
        <f t="shared" si="38"/>
        <v>0</v>
      </c>
      <c r="CV62" s="53">
        <f t="shared" si="38"/>
        <v>0</v>
      </c>
      <c r="CW62" s="53">
        <f t="shared" si="38"/>
        <v>0</v>
      </c>
      <c r="CX62" s="53">
        <f t="shared" si="38"/>
        <v>0</v>
      </c>
      <c r="CY62" s="53">
        <f t="shared" si="38"/>
        <v>0</v>
      </c>
      <c r="CZ62" s="53">
        <f t="shared" si="38"/>
        <v>0</v>
      </c>
      <c r="DA62" s="53">
        <f t="shared" si="38"/>
        <v>0</v>
      </c>
      <c r="DB62" s="53">
        <f t="shared" si="38"/>
        <v>0</v>
      </c>
      <c r="DC62" s="53">
        <f t="shared" si="38"/>
        <v>0</v>
      </c>
      <c r="DD62" s="53">
        <f t="shared" si="38"/>
        <v>0</v>
      </c>
      <c r="DE62" s="53">
        <f t="shared" si="38"/>
        <v>0</v>
      </c>
      <c r="DF62" s="53">
        <f t="shared" si="38"/>
        <v>0</v>
      </c>
      <c r="DG62" s="53">
        <f t="shared" si="38"/>
        <v>0</v>
      </c>
      <c r="DH62" s="53">
        <f t="shared" si="38"/>
        <v>0</v>
      </c>
      <c r="DI62" s="53">
        <f t="shared" si="38"/>
        <v>0</v>
      </c>
      <c r="DJ62" s="53">
        <f t="shared" si="38"/>
        <v>0</v>
      </c>
      <c r="DK62" s="53">
        <f t="shared" si="38"/>
        <v>0</v>
      </c>
      <c r="DL62" s="53">
        <f t="shared" si="38"/>
        <v>0</v>
      </c>
      <c r="DM62" s="53">
        <f t="shared" si="38"/>
        <v>0</v>
      </c>
      <c r="DN62" s="53">
        <f t="shared" si="38"/>
        <v>0</v>
      </c>
      <c r="DO62" s="53">
        <f t="shared" si="38"/>
        <v>0</v>
      </c>
      <c r="DP62" s="53">
        <f t="shared" si="38"/>
        <v>0</v>
      </c>
      <c r="DQ62" s="53">
        <f t="shared" si="38"/>
        <v>0</v>
      </c>
      <c r="DR62" s="53">
        <f t="shared" si="38"/>
        <v>0</v>
      </c>
      <c r="DS62" s="53">
        <f t="shared" si="38"/>
        <v>0</v>
      </c>
      <c r="DT62" s="53">
        <f t="shared" si="38"/>
        <v>0</v>
      </c>
      <c r="DU62" s="53">
        <f t="shared" si="38"/>
        <v>0</v>
      </c>
      <c r="DV62" s="53">
        <f t="shared" si="38"/>
        <v>0</v>
      </c>
      <c r="DW62" s="53">
        <f t="shared" si="38"/>
        <v>0</v>
      </c>
      <c r="DX62" s="53">
        <f t="shared" si="38"/>
        <v>0</v>
      </c>
      <c r="DY62" s="53">
        <f t="shared" si="38"/>
        <v>0</v>
      </c>
    </row>
    <row r="63" spans="1:129" s="24" customFormat="1" x14ac:dyDescent="0.35">
      <c r="B63" s="60"/>
      <c r="C63" s="43"/>
      <c r="D63" s="43"/>
      <c r="E63" s="43"/>
      <c r="F63" s="43"/>
      <c r="G63" s="43"/>
      <c r="H63" s="532"/>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row>
    <row r="64" spans="1:129" s="24" customFormat="1" x14ac:dyDescent="0.35">
      <c r="B64" s="60"/>
      <c r="C64" s="535" t="s">
        <v>141</v>
      </c>
      <c r="D64" s="535"/>
      <c r="E64" s="535"/>
      <c r="F64" s="535"/>
      <c r="G64" s="535"/>
      <c r="H64" s="532" t="s">
        <v>142</v>
      </c>
      <c r="J64" s="42">
        <f>'1.1 Assumptions'!$J$103</f>
        <v>4300</v>
      </c>
      <c r="K64" s="42">
        <f>'1.1 Assumptions'!$J$103</f>
        <v>4300</v>
      </c>
      <c r="L64" s="42">
        <f>'1.1 Assumptions'!$J$103</f>
        <v>4300</v>
      </c>
      <c r="M64" s="42">
        <f>'1.1 Assumptions'!$J$103</f>
        <v>4300</v>
      </c>
      <c r="N64" s="42">
        <f>'1.1 Assumptions'!$J$103</f>
        <v>4300</v>
      </c>
      <c r="O64" s="42">
        <f>'1.1 Assumptions'!$J$103</f>
        <v>4300</v>
      </c>
      <c r="P64" s="42">
        <f>'1.1 Assumptions'!$J$103</f>
        <v>4300</v>
      </c>
      <c r="Q64" s="42">
        <f>'1.1 Assumptions'!$J$103</f>
        <v>4300</v>
      </c>
      <c r="R64" s="42">
        <f>'1.1 Assumptions'!$J$103</f>
        <v>4300</v>
      </c>
      <c r="S64" s="42">
        <f>'1.1 Assumptions'!$J$103</f>
        <v>4300</v>
      </c>
      <c r="T64" s="42">
        <f>'1.1 Assumptions'!$J$103</f>
        <v>4300</v>
      </c>
      <c r="U64" s="42">
        <f>'1.1 Assumptions'!$J$103</f>
        <v>4300</v>
      </c>
      <c r="V64" s="42">
        <f>'1.1 Assumptions'!$J$103</f>
        <v>4300</v>
      </c>
      <c r="W64" s="42">
        <f>'1.1 Assumptions'!$J$103</f>
        <v>4300</v>
      </c>
      <c r="X64" s="42">
        <f>'1.1 Assumptions'!$J$103</f>
        <v>4300</v>
      </c>
      <c r="Y64" s="42">
        <f>'1.1 Assumptions'!$J$103</f>
        <v>4300</v>
      </c>
      <c r="Z64" s="42">
        <f>'1.1 Assumptions'!$J$103</f>
        <v>4300</v>
      </c>
      <c r="AA64" s="42">
        <f>'1.1 Assumptions'!$J$103</f>
        <v>4300</v>
      </c>
      <c r="AB64" s="42">
        <f>'1.1 Assumptions'!$J$103</f>
        <v>4300</v>
      </c>
      <c r="AC64" s="42">
        <f>'1.1 Assumptions'!$J$103</f>
        <v>4300</v>
      </c>
      <c r="AD64" s="42">
        <f>'1.1 Assumptions'!$J$103</f>
        <v>4300</v>
      </c>
      <c r="AE64" s="42">
        <f>'1.1 Assumptions'!$J$103</f>
        <v>4300</v>
      </c>
      <c r="AF64" s="42">
        <f>'1.1 Assumptions'!$J$103</f>
        <v>4300</v>
      </c>
      <c r="AG64" s="42">
        <f>'1.1 Assumptions'!$J$103</f>
        <v>4300</v>
      </c>
      <c r="AH64" s="42">
        <f>'1.1 Assumptions'!$J$103</f>
        <v>4300</v>
      </c>
      <c r="AI64" s="42">
        <f>'1.1 Assumptions'!$J$103</f>
        <v>4300</v>
      </c>
      <c r="AJ64" s="42">
        <f>'1.1 Assumptions'!$J$103</f>
        <v>4300</v>
      </c>
      <c r="AK64" s="42">
        <f>'1.1 Assumptions'!$J$103</f>
        <v>4300</v>
      </c>
      <c r="AL64" s="42">
        <f>'1.1 Assumptions'!$J$103</f>
        <v>4300</v>
      </c>
      <c r="AM64" s="42">
        <f>'1.1 Assumptions'!$J$103</f>
        <v>4300</v>
      </c>
      <c r="AN64" s="42">
        <f>'1.1 Assumptions'!$J$103</f>
        <v>4300</v>
      </c>
      <c r="AO64" s="42">
        <f>'1.1 Assumptions'!$J$103</f>
        <v>4300</v>
      </c>
      <c r="AP64" s="42">
        <f>'1.1 Assumptions'!$J$103</f>
        <v>4300</v>
      </c>
      <c r="AQ64" s="42">
        <f>'1.1 Assumptions'!$J$103</f>
        <v>4300</v>
      </c>
      <c r="AR64" s="42">
        <f>'1.1 Assumptions'!$J$103</f>
        <v>4300</v>
      </c>
      <c r="AS64" s="42">
        <f>'1.1 Assumptions'!$J$103</f>
        <v>4300</v>
      </c>
      <c r="AT64" s="42">
        <f>'1.1 Assumptions'!$J$103</f>
        <v>4300</v>
      </c>
      <c r="AU64" s="42">
        <f>'1.1 Assumptions'!$J$103</f>
        <v>4300</v>
      </c>
      <c r="AV64" s="42">
        <f>'1.1 Assumptions'!$J$103</f>
        <v>4300</v>
      </c>
      <c r="AW64" s="42">
        <f>'1.1 Assumptions'!$J$103</f>
        <v>4300</v>
      </c>
      <c r="AX64" s="42">
        <f>'1.1 Assumptions'!$J$103</f>
        <v>4300</v>
      </c>
      <c r="AY64" s="42">
        <f>'1.1 Assumptions'!$J$103</f>
        <v>4300</v>
      </c>
      <c r="AZ64" s="42">
        <f>'1.1 Assumptions'!$J$103</f>
        <v>4300</v>
      </c>
      <c r="BA64" s="42">
        <f>'1.1 Assumptions'!$J$103</f>
        <v>4300</v>
      </c>
      <c r="BB64" s="42">
        <f>'1.1 Assumptions'!$J$103</f>
        <v>4300</v>
      </c>
      <c r="BC64" s="42">
        <f>'1.1 Assumptions'!$J$103</f>
        <v>4300</v>
      </c>
      <c r="BD64" s="42">
        <f>'1.1 Assumptions'!$J$103</f>
        <v>4300</v>
      </c>
      <c r="BE64" s="42">
        <f>'1.1 Assumptions'!$J$103</f>
        <v>4300</v>
      </c>
      <c r="BF64" s="42">
        <f>'1.1 Assumptions'!$J$103</f>
        <v>4300</v>
      </c>
      <c r="BG64" s="42">
        <f>'1.1 Assumptions'!$J$103</f>
        <v>4300</v>
      </c>
      <c r="BH64" s="42">
        <f>'1.1 Assumptions'!$J$103</f>
        <v>4300</v>
      </c>
      <c r="BI64" s="42">
        <f>'1.1 Assumptions'!$J$103</f>
        <v>4300</v>
      </c>
      <c r="BJ64" s="42">
        <f>'1.1 Assumptions'!$J$103</f>
        <v>4300</v>
      </c>
      <c r="BK64" s="42">
        <f>'1.1 Assumptions'!$J$103</f>
        <v>4300</v>
      </c>
      <c r="BL64" s="42">
        <f>'1.1 Assumptions'!$J$103</f>
        <v>4300</v>
      </c>
      <c r="BM64" s="42">
        <f>'1.1 Assumptions'!$J$103</f>
        <v>4300</v>
      </c>
      <c r="BN64" s="42">
        <f>'1.1 Assumptions'!$J$103</f>
        <v>4300</v>
      </c>
      <c r="BO64" s="42">
        <f>'1.1 Assumptions'!$J$103</f>
        <v>4300</v>
      </c>
      <c r="BP64" s="42">
        <f>'1.1 Assumptions'!$J$103</f>
        <v>4300</v>
      </c>
      <c r="BQ64" s="42">
        <f>'1.1 Assumptions'!$J$103</f>
        <v>4300</v>
      </c>
      <c r="BR64" s="42">
        <f>'1.1 Assumptions'!$J$103</f>
        <v>4300</v>
      </c>
      <c r="BS64" s="42">
        <f>'1.1 Assumptions'!$J$103</f>
        <v>4300</v>
      </c>
      <c r="BT64" s="42">
        <f>'1.1 Assumptions'!$J$103</f>
        <v>4300</v>
      </c>
      <c r="BU64" s="42">
        <f>'1.1 Assumptions'!$J$103</f>
        <v>4300</v>
      </c>
      <c r="BV64" s="42">
        <f>'1.1 Assumptions'!$J$103</f>
        <v>4300</v>
      </c>
      <c r="BW64" s="42">
        <f>'1.1 Assumptions'!$J$103</f>
        <v>4300</v>
      </c>
      <c r="BX64" s="42">
        <f>'1.1 Assumptions'!$J$103</f>
        <v>4300</v>
      </c>
      <c r="BY64" s="42">
        <f>'1.1 Assumptions'!$J$103</f>
        <v>4300</v>
      </c>
      <c r="BZ64" s="42">
        <f>'1.1 Assumptions'!$J$103</f>
        <v>4300</v>
      </c>
      <c r="CA64" s="42">
        <f>'1.1 Assumptions'!$J$103</f>
        <v>4300</v>
      </c>
      <c r="CB64" s="42">
        <f>'1.1 Assumptions'!$J$103</f>
        <v>4300</v>
      </c>
      <c r="CC64" s="42">
        <f>'1.1 Assumptions'!$J$103</f>
        <v>4300</v>
      </c>
      <c r="CD64" s="42">
        <f>'1.1 Assumptions'!$J$103</f>
        <v>4300</v>
      </c>
      <c r="CE64" s="42">
        <f>'1.1 Assumptions'!$J$103</f>
        <v>4300</v>
      </c>
      <c r="CF64" s="42">
        <f>'1.1 Assumptions'!$J$103</f>
        <v>4300</v>
      </c>
      <c r="CG64" s="42">
        <f>'1.1 Assumptions'!$J$103</f>
        <v>4300</v>
      </c>
      <c r="CH64" s="42">
        <f>'1.1 Assumptions'!$J$103</f>
        <v>4300</v>
      </c>
      <c r="CI64" s="42">
        <f>'1.1 Assumptions'!$J$103</f>
        <v>4300</v>
      </c>
      <c r="CJ64" s="42">
        <f>'1.1 Assumptions'!$J$103</f>
        <v>4300</v>
      </c>
      <c r="CK64" s="42">
        <f>'1.1 Assumptions'!$J$103</f>
        <v>4300</v>
      </c>
      <c r="CL64" s="42">
        <f>'1.1 Assumptions'!$J$103</f>
        <v>4300</v>
      </c>
      <c r="CM64" s="42">
        <f>'1.1 Assumptions'!$J$103</f>
        <v>4300</v>
      </c>
      <c r="CN64" s="42">
        <f>'1.1 Assumptions'!$J$103</f>
        <v>4300</v>
      </c>
      <c r="CO64" s="42">
        <f>'1.1 Assumptions'!$J$103</f>
        <v>4300</v>
      </c>
      <c r="CP64" s="42">
        <f>'1.1 Assumptions'!$J$103</f>
        <v>4300</v>
      </c>
      <c r="CQ64" s="42">
        <f>'1.1 Assumptions'!$J$103</f>
        <v>4300</v>
      </c>
      <c r="CR64" s="42">
        <f>'1.1 Assumptions'!$J$103</f>
        <v>4300</v>
      </c>
      <c r="CS64" s="42">
        <f>'1.1 Assumptions'!$J$103</f>
        <v>4300</v>
      </c>
      <c r="CT64" s="42">
        <f>'1.1 Assumptions'!$J$103</f>
        <v>4300</v>
      </c>
      <c r="CU64" s="42">
        <f>'1.1 Assumptions'!$J$103</f>
        <v>4300</v>
      </c>
      <c r="CV64" s="42">
        <f>'1.1 Assumptions'!$J$103</f>
        <v>4300</v>
      </c>
      <c r="CW64" s="42">
        <f>'1.1 Assumptions'!$J$103</f>
        <v>4300</v>
      </c>
      <c r="CX64" s="42">
        <f>'1.1 Assumptions'!$J$103</f>
        <v>4300</v>
      </c>
      <c r="CY64" s="42">
        <f>'1.1 Assumptions'!$J$103</f>
        <v>4300</v>
      </c>
      <c r="CZ64" s="42">
        <f>'1.1 Assumptions'!$J$103</f>
        <v>4300</v>
      </c>
      <c r="DA64" s="42">
        <f>'1.1 Assumptions'!$J$103</f>
        <v>4300</v>
      </c>
      <c r="DB64" s="42">
        <f>'1.1 Assumptions'!$J$103</f>
        <v>4300</v>
      </c>
      <c r="DC64" s="42">
        <f>'1.1 Assumptions'!$J$103</f>
        <v>4300</v>
      </c>
      <c r="DD64" s="42">
        <f>'1.1 Assumptions'!$J$103</f>
        <v>4300</v>
      </c>
      <c r="DE64" s="42">
        <f>'1.1 Assumptions'!$J$103</f>
        <v>4300</v>
      </c>
      <c r="DF64" s="42">
        <f>'1.1 Assumptions'!$J$103</f>
        <v>4300</v>
      </c>
      <c r="DG64" s="42">
        <f>'1.1 Assumptions'!$J$103</f>
        <v>4300</v>
      </c>
      <c r="DH64" s="42">
        <f>'1.1 Assumptions'!$J$103</f>
        <v>4300</v>
      </c>
      <c r="DI64" s="42">
        <f>'1.1 Assumptions'!$J$103</f>
        <v>4300</v>
      </c>
      <c r="DJ64" s="42">
        <f>'1.1 Assumptions'!$J$103</f>
        <v>4300</v>
      </c>
      <c r="DK64" s="42">
        <f>'1.1 Assumptions'!$J$103</f>
        <v>4300</v>
      </c>
      <c r="DL64" s="42">
        <f>'1.1 Assumptions'!$J$103</f>
        <v>4300</v>
      </c>
      <c r="DM64" s="42">
        <f>'1.1 Assumptions'!$J$103</f>
        <v>4300</v>
      </c>
      <c r="DN64" s="42">
        <f>'1.1 Assumptions'!$J$103</f>
        <v>4300</v>
      </c>
      <c r="DO64" s="42">
        <f>'1.1 Assumptions'!$J$103</f>
        <v>4300</v>
      </c>
      <c r="DP64" s="42">
        <f>'1.1 Assumptions'!$J$103</f>
        <v>4300</v>
      </c>
      <c r="DQ64" s="42">
        <f>'1.1 Assumptions'!$J$103</f>
        <v>4300</v>
      </c>
      <c r="DR64" s="42">
        <f>'1.1 Assumptions'!$J$103</f>
        <v>4300</v>
      </c>
      <c r="DS64" s="42">
        <f>'1.1 Assumptions'!$J$103</f>
        <v>4300</v>
      </c>
      <c r="DT64" s="42">
        <f>'1.1 Assumptions'!$J$103</f>
        <v>4300</v>
      </c>
      <c r="DU64" s="42">
        <f>'1.1 Assumptions'!$J$103</f>
        <v>4300</v>
      </c>
      <c r="DV64" s="42">
        <f>'1.1 Assumptions'!$J$103</f>
        <v>4300</v>
      </c>
      <c r="DW64" s="42">
        <f>'1.1 Assumptions'!$J$103</f>
        <v>4300</v>
      </c>
      <c r="DX64" s="42">
        <f>'1.1 Assumptions'!$J$103</f>
        <v>4300</v>
      </c>
      <c r="DY64" s="42">
        <f>'1.1 Assumptions'!$J$103</f>
        <v>4300</v>
      </c>
    </row>
    <row r="65" spans="1:129" x14ac:dyDescent="0.35">
      <c r="B65" s="14"/>
      <c r="C65" s="119"/>
      <c r="D65" s="142" t="s">
        <v>610</v>
      </c>
      <c r="E65" s="37"/>
      <c r="F65" s="37"/>
      <c r="G65" s="80"/>
      <c r="H65" s="530" t="s">
        <v>48</v>
      </c>
      <c r="J65" s="39">
        <f>IF('1.1 Assumptions'!$J$13="Optimistic Scenario",'2.2 Scenario Assumptions'!$I$7,IF('1.1 Assumptions'!$J$13="Base Case Scenario",'2.2 Scenario Assumptions'!$I$8,'2.2 Scenario Assumptions'!$I$9))</f>
        <v>0.01</v>
      </c>
      <c r="K65" s="39">
        <f>IF('1.1 Assumptions'!$J$13="Optimistic Scenario",'2.2 Scenario Assumptions'!$I$7,IF('1.1 Assumptions'!$J$13="Base Case Scenario",'2.2 Scenario Assumptions'!$I$8,'2.2 Scenario Assumptions'!$I$9))</f>
        <v>0.01</v>
      </c>
      <c r="L65" s="39">
        <f>IF('1.1 Assumptions'!$J$13="Optimistic Scenario",'2.2 Scenario Assumptions'!$I$7,IF('1.1 Assumptions'!$J$13="Base Case Scenario",'2.2 Scenario Assumptions'!$I$8,'2.2 Scenario Assumptions'!$I$9))</f>
        <v>0.01</v>
      </c>
      <c r="M65" s="39">
        <f>IF('1.1 Assumptions'!$J$13="Optimistic Scenario",'2.2 Scenario Assumptions'!$I$7,IF('1.1 Assumptions'!$J$13="Base Case Scenario",'2.2 Scenario Assumptions'!$I$8,'2.2 Scenario Assumptions'!$I$9))</f>
        <v>0.01</v>
      </c>
      <c r="N65" s="39">
        <f>IF('1.1 Assumptions'!$J$13="Optimistic Scenario",'2.2 Scenario Assumptions'!$I$7,IF('1.1 Assumptions'!$J$13="Base Case Scenario",'2.2 Scenario Assumptions'!$I$8,'2.2 Scenario Assumptions'!$I$9))</f>
        <v>0.01</v>
      </c>
      <c r="O65" s="39">
        <f>IF('1.1 Assumptions'!$J$13="Optimistic Scenario",'2.2 Scenario Assumptions'!$I$7,IF('1.1 Assumptions'!$J$13="Base Case Scenario",'2.2 Scenario Assumptions'!$I$8,'2.2 Scenario Assumptions'!$I$9))</f>
        <v>0.01</v>
      </c>
      <c r="P65" s="39">
        <f>IF('1.1 Assumptions'!$J$13="Optimistic Scenario",'2.2 Scenario Assumptions'!$I$7,IF('1.1 Assumptions'!$J$13="Base Case Scenario",'2.2 Scenario Assumptions'!$I$8,'2.2 Scenario Assumptions'!$I$9))</f>
        <v>0.01</v>
      </c>
      <c r="Q65" s="39">
        <f>IF('1.1 Assumptions'!$J$13="Optimistic Scenario",'2.2 Scenario Assumptions'!$I$7,IF('1.1 Assumptions'!$J$13="Base Case Scenario",'2.2 Scenario Assumptions'!$I$8,'2.2 Scenario Assumptions'!$I$9))</f>
        <v>0.01</v>
      </c>
      <c r="R65" s="39">
        <f>IF('1.1 Assumptions'!$J$13="Optimistic Scenario",'2.2 Scenario Assumptions'!$I$7,IF('1.1 Assumptions'!$J$13="Base Case Scenario",'2.2 Scenario Assumptions'!$I$8,'2.2 Scenario Assumptions'!$I$9))</f>
        <v>0.01</v>
      </c>
      <c r="S65" s="39">
        <f>IF('1.1 Assumptions'!$J$13="Optimistic Scenario",'2.2 Scenario Assumptions'!$I$7,IF('1.1 Assumptions'!$J$13="Base Case Scenario",'2.2 Scenario Assumptions'!$I$8,'2.2 Scenario Assumptions'!$I$9))</f>
        <v>0.01</v>
      </c>
      <c r="T65" s="39">
        <f>IF('1.1 Assumptions'!$J$13="Optimistic Scenario",'2.2 Scenario Assumptions'!$I$7,IF('1.1 Assumptions'!$J$13="Base Case Scenario",'2.2 Scenario Assumptions'!$I$8,'2.2 Scenario Assumptions'!$I$9))</f>
        <v>0.01</v>
      </c>
      <c r="U65" s="39">
        <f>IF('1.1 Assumptions'!$J$13="Optimistic Scenario",'2.2 Scenario Assumptions'!$I$7,IF('1.1 Assumptions'!$J$13="Base Case Scenario",'2.2 Scenario Assumptions'!$I$8,'2.2 Scenario Assumptions'!$I$9))</f>
        <v>0.01</v>
      </c>
      <c r="V65" s="39">
        <f>IF('1.1 Assumptions'!$J$13="Optimistic Scenario",'2.2 Scenario Assumptions'!$I$7,IF('1.1 Assumptions'!$J$13="Base Case Scenario",'2.2 Scenario Assumptions'!$I$8,'2.2 Scenario Assumptions'!$I$9))</f>
        <v>0.01</v>
      </c>
      <c r="W65" s="39">
        <f>IF('1.1 Assumptions'!$J$13="Optimistic Scenario",'2.2 Scenario Assumptions'!$I$7,IF('1.1 Assumptions'!$J$13="Base Case Scenario",'2.2 Scenario Assumptions'!$I$8,'2.2 Scenario Assumptions'!$I$9))</f>
        <v>0.01</v>
      </c>
      <c r="X65" s="39">
        <f>IF('1.1 Assumptions'!$J$13="Optimistic Scenario",'2.2 Scenario Assumptions'!$I$7,IF('1.1 Assumptions'!$J$13="Base Case Scenario",'2.2 Scenario Assumptions'!$I$8,'2.2 Scenario Assumptions'!$I$9))</f>
        <v>0.01</v>
      </c>
      <c r="Y65" s="39">
        <f>IF('1.1 Assumptions'!$J$13="Optimistic Scenario",'2.2 Scenario Assumptions'!$I$7,IF('1.1 Assumptions'!$J$13="Base Case Scenario",'2.2 Scenario Assumptions'!$I$8,'2.2 Scenario Assumptions'!$I$9))</f>
        <v>0.01</v>
      </c>
      <c r="Z65" s="39">
        <f>IF('1.1 Assumptions'!$J$13="Optimistic Scenario",'2.2 Scenario Assumptions'!$I$7,IF('1.1 Assumptions'!$J$13="Base Case Scenario",'2.2 Scenario Assumptions'!$I$8,'2.2 Scenario Assumptions'!$I$9))</f>
        <v>0.01</v>
      </c>
      <c r="AA65" s="39">
        <f>IF('1.1 Assumptions'!$J$13="Optimistic Scenario",'2.2 Scenario Assumptions'!$I$7,IF('1.1 Assumptions'!$J$13="Base Case Scenario",'2.2 Scenario Assumptions'!$I$8,'2.2 Scenario Assumptions'!$I$9))</f>
        <v>0.01</v>
      </c>
      <c r="AB65" s="39">
        <f>IF('1.1 Assumptions'!$J$13="Optimistic Scenario",'2.2 Scenario Assumptions'!$I$7,IF('1.1 Assumptions'!$J$13="Base Case Scenario",'2.2 Scenario Assumptions'!$I$8,'2.2 Scenario Assumptions'!$I$9))</f>
        <v>0.01</v>
      </c>
      <c r="AC65" s="39">
        <f>IF('1.1 Assumptions'!$J$13="Optimistic Scenario",'2.2 Scenario Assumptions'!$I$7,IF('1.1 Assumptions'!$J$13="Base Case Scenario",'2.2 Scenario Assumptions'!$I$8,'2.2 Scenario Assumptions'!$I$9))</f>
        <v>0.01</v>
      </c>
      <c r="AD65" s="39">
        <f>IF('1.1 Assumptions'!$J$13="Optimistic Scenario",'2.2 Scenario Assumptions'!$I$7,IF('1.1 Assumptions'!$J$13="Base Case Scenario",'2.2 Scenario Assumptions'!$I$8,'2.2 Scenario Assumptions'!$I$9))</f>
        <v>0.01</v>
      </c>
      <c r="AE65" s="39">
        <f>IF('1.1 Assumptions'!$J$13="Optimistic Scenario",'2.2 Scenario Assumptions'!$I$7,IF('1.1 Assumptions'!$J$13="Base Case Scenario",'2.2 Scenario Assumptions'!$I$8,'2.2 Scenario Assumptions'!$I$9))</f>
        <v>0.01</v>
      </c>
      <c r="AF65" s="39">
        <f>IF('1.1 Assumptions'!$J$13="Optimistic Scenario",'2.2 Scenario Assumptions'!$I$7,IF('1.1 Assumptions'!$J$13="Base Case Scenario",'2.2 Scenario Assumptions'!$I$8,'2.2 Scenario Assumptions'!$I$9))</f>
        <v>0.01</v>
      </c>
      <c r="AG65" s="39">
        <f>IF('1.1 Assumptions'!$J$13="Optimistic Scenario",'2.2 Scenario Assumptions'!$I$7,IF('1.1 Assumptions'!$J$13="Base Case Scenario",'2.2 Scenario Assumptions'!$I$8,'2.2 Scenario Assumptions'!$I$9))</f>
        <v>0.01</v>
      </c>
      <c r="AH65" s="39">
        <f>IF('1.1 Assumptions'!$J$13="Optimistic Scenario",'2.2 Scenario Assumptions'!$I$7,IF('1.1 Assumptions'!$J$13="Base Case Scenario",'2.2 Scenario Assumptions'!$I$8,'2.2 Scenario Assumptions'!$I$9))</f>
        <v>0.01</v>
      </c>
      <c r="AI65" s="39">
        <f>IF('1.1 Assumptions'!$J$13="Optimistic Scenario",'2.2 Scenario Assumptions'!$I$7,IF('1.1 Assumptions'!$J$13="Base Case Scenario",'2.2 Scenario Assumptions'!$I$8,'2.2 Scenario Assumptions'!$I$9))</f>
        <v>0.01</v>
      </c>
      <c r="AJ65" s="39">
        <f>IF('1.1 Assumptions'!$J$13="Optimistic Scenario",'2.2 Scenario Assumptions'!$I$7,IF('1.1 Assumptions'!$J$13="Base Case Scenario",'2.2 Scenario Assumptions'!$I$8,'2.2 Scenario Assumptions'!$I$9))</f>
        <v>0.01</v>
      </c>
      <c r="AK65" s="39">
        <f>IF('1.1 Assumptions'!$J$13="Optimistic Scenario",'2.2 Scenario Assumptions'!$I$7,IF('1.1 Assumptions'!$J$13="Base Case Scenario",'2.2 Scenario Assumptions'!$I$8,'2.2 Scenario Assumptions'!$I$9))</f>
        <v>0.01</v>
      </c>
      <c r="AL65" s="39">
        <f>IF('1.1 Assumptions'!$J$13="Optimistic Scenario",'2.2 Scenario Assumptions'!$I$7,IF('1.1 Assumptions'!$J$13="Base Case Scenario",'2.2 Scenario Assumptions'!$I$8,'2.2 Scenario Assumptions'!$I$9))</f>
        <v>0.01</v>
      </c>
      <c r="AM65" s="39">
        <f>IF('1.1 Assumptions'!$J$13="Optimistic Scenario",'2.2 Scenario Assumptions'!$I$7,IF('1.1 Assumptions'!$J$13="Base Case Scenario",'2.2 Scenario Assumptions'!$I$8,'2.2 Scenario Assumptions'!$I$9))</f>
        <v>0.01</v>
      </c>
      <c r="AN65" s="39">
        <f>IF('1.1 Assumptions'!$J$13="Optimistic Scenario",'2.2 Scenario Assumptions'!$I$7,IF('1.1 Assumptions'!$J$13="Base Case Scenario",'2.2 Scenario Assumptions'!$I$8,'2.2 Scenario Assumptions'!$I$9))</f>
        <v>0.01</v>
      </c>
      <c r="AO65" s="39">
        <f>IF('1.1 Assumptions'!$J$13="Optimistic Scenario",'2.2 Scenario Assumptions'!$I$7,IF('1.1 Assumptions'!$J$13="Base Case Scenario",'2.2 Scenario Assumptions'!$I$8,'2.2 Scenario Assumptions'!$I$9))</f>
        <v>0.01</v>
      </c>
      <c r="AP65" s="39">
        <f>IF('1.1 Assumptions'!$J$13="Optimistic Scenario",'2.2 Scenario Assumptions'!$I$7,IF('1.1 Assumptions'!$J$13="Base Case Scenario",'2.2 Scenario Assumptions'!$I$8,'2.2 Scenario Assumptions'!$I$9))</f>
        <v>0.01</v>
      </c>
      <c r="AQ65" s="39">
        <f>IF('1.1 Assumptions'!$J$13="Optimistic Scenario",'2.2 Scenario Assumptions'!$I$7,IF('1.1 Assumptions'!$J$13="Base Case Scenario",'2.2 Scenario Assumptions'!$I$8,'2.2 Scenario Assumptions'!$I$9))</f>
        <v>0.01</v>
      </c>
      <c r="AR65" s="39">
        <f>IF('1.1 Assumptions'!$J$13="Optimistic Scenario",'2.2 Scenario Assumptions'!$I$7,IF('1.1 Assumptions'!$J$13="Base Case Scenario",'2.2 Scenario Assumptions'!$I$8,'2.2 Scenario Assumptions'!$I$9))</f>
        <v>0.01</v>
      </c>
      <c r="AS65" s="39">
        <f>IF('1.1 Assumptions'!$J$13="Optimistic Scenario",'2.2 Scenario Assumptions'!$I$7,IF('1.1 Assumptions'!$J$13="Base Case Scenario",'2.2 Scenario Assumptions'!$I$8,'2.2 Scenario Assumptions'!$I$9))</f>
        <v>0.01</v>
      </c>
      <c r="AT65" s="39">
        <f>IF('1.1 Assumptions'!$J$13="Optimistic Scenario",'2.2 Scenario Assumptions'!$I$7,IF('1.1 Assumptions'!$J$13="Base Case Scenario",'2.2 Scenario Assumptions'!$I$8,'2.2 Scenario Assumptions'!$I$9))</f>
        <v>0.01</v>
      </c>
      <c r="AU65" s="39">
        <f>IF('1.1 Assumptions'!$J$13="Optimistic Scenario",'2.2 Scenario Assumptions'!$I$7,IF('1.1 Assumptions'!$J$13="Base Case Scenario",'2.2 Scenario Assumptions'!$I$8,'2.2 Scenario Assumptions'!$I$9))</f>
        <v>0.01</v>
      </c>
      <c r="AV65" s="39">
        <f>IF('1.1 Assumptions'!$J$13="Optimistic Scenario",'2.2 Scenario Assumptions'!$I$7,IF('1.1 Assumptions'!$J$13="Base Case Scenario",'2.2 Scenario Assumptions'!$I$8,'2.2 Scenario Assumptions'!$I$9))</f>
        <v>0.01</v>
      </c>
      <c r="AW65" s="39">
        <f>IF('1.1 Assumptions'!$J$13="Optimistic Scenario",'2.2 Scenario Assumptions'!$I$7,IF('1.1 Assumptions'!$J$13="Base Case Scenario",'2.2 Scenario Assumptions'!$I$8,'2.2 Scenario Assumptions'!$I$9))</f>
        <v>0.01</v>
      </c>
      <c r="AX65" s="39">
        <f>IF('1.1 Assumptions'!$J$13="Optimistic Scenario",'2.2 Scenario Assumptions'!$I$7,IF('1.1 Assumptions'!$J$13="Base Case Scenario",'2.2 Scenario Assumptions'!$I$8,'2.2 Scenario Assumptions'!$I$9))</f>
        <v>0.01</v>
      </c>
      <c r="AY65" s="39">
        <f>IF('1.1 Assumptions'!$J$13="Optimistic Scenario",'2.2 Scenario Assumptions'!$I$7,IF('1.1 Assumptions'!$J$13="Base Case Scenario",'2.2 Scenario Assumptions'!$I$8,'2.2 Scenario Assumptions'!$I$9))</f>
        <v>0.01</v>
      </c>
      <c r="AZ65" s="39">
        <f>IF('1.1 Assumptions'!$J$13="Optimistic Scenario",'2.2 Scenario Assumptions'!$I$7,IF('1.1 Assumptions'!$J$13="Base Case Scenario",'2.2 Scenario Assumptions'!$I$8,'2.2 Scenario Assumptions'!$I$9))</f>
        <v>0.01</v>
      </c>
      <c r="BA65" s="39">
        <f>IF('1.1 Assumptions'!$J$13="Optimistic Scenario",'2.2 Scenario Assumptions'!$I$7,IF('1.1 Assumptions'!$J$13="Base Case Scenario",'2.2 Scenario Assumptions'!$I$8,'2.2 Scenario Assumptions'!$I$9))</f>
        <v>0.01</v>
      </c>
      <c r="BB65" s="39">
        <f>IF('1.1 Assumptions'!$J$13="Optimistic Scenario",'2.2 Scenario Assumptions'!$I$7,IF('1.1 Assumptions'!$J$13="Base Case Scenario",'2.2 Scenario Assumptions'!$I$8,'2.2 Scenario Assumptions'!$I$9))</f>
        <v>0.01</v>
      </c>
      <c r="BC65" s="39">
        <f>IF('1.1 Assumptions'!$J$13="Optimistic Scenario",'2.2 Scenario Assumptions'!$I$7,IF('1.1 Assumptions'!$J$13="Base Case Scenario",'2.2 Scenario Assumptions'!$I$8,'2.2 Scenario Assumptions'!$I$9))</f>
        <v>0.01</v>
      </c>
      <c r="BD65" s="39">
        <f>IF('1.1 Assumptions'!$J$13="Optimistic Scenario",'2.2 Scenario Assumptions'!$I$7,IF('1.1 Assumptions'!$J$13="Base Case Scenario",'2.2 Scenario Assumptions'!$I$8,'2.2 Scenario Assumptions'!$I$9))</f>
        <v>0.01</v>
      </c>
      <c r="BE65" s="39">
        <f>IF('1.1 Assumptions'!$J$13="Optimistic Scenario",'2.2 Scenario Assumptions'!$I$7,IF('1.1 Assumptions'!$J$13="Base Case Scenario",'2.2 Scenario Assumptions'!$I$8,'2.2 Scenario Assumptions'!$I$9))</f>
        <v>0.01</v>
      </c>
      <c r="BF65" s="39">
        <f>IF('1.1 Assumptions'!$J$13="Optimistic Scenario",'2.2 Scenario Assumptions'!$I$7,IF('1.1 Assumptions'!$J$13="Base Case Scenario",'2.2 Scenario Assumptions'!$I$8,'2.2 Scenario Assumptions'!$I$9))</f>
        <v>0.01</v>
      </c>
      <c r="BG65" s="39">
        <f>IF('1.1 Assumptions'!$J$13="Optimistic Scenario",'2.2 Scenario Assumptions'!$I$7,IF('1.1 Assumptions'!$J$13="Base Case Scenario",'2.2 Scenario Assumptions'!$I$8,'2.2 Scenario Assumptions'!$I$9))</f>
        <v>0.01</v>
      </c>
      <c r="BH65" s="39">
        <f>IF('1.1 Assumptions'!$J$13="Optimistic Scenario",'2.2 Scenario Assumptions'!$I$7,IF('1.1 Assumptions'!$J$13="Base Case Scenario",'2.2 Scenario Assumptions'!$I$8,'2.2 Scenario Assumptions'!$I$9))</f>
        <v>0.01</v>
      </c>
      <c r="BI65" s="39">
        <f>IF('1.1 Assumptions'!$J$13="Optimistic Scenario",'2.2 Scenario Assumptions'!$I$7,IF('1.1 Assumptions'!$J$13="Base Case Scenario",'2.2 Scenario Assumptions'!$I$8,'2.2 Scenario Assumptions'!$I$9))</f>
        <v>0.01</v>
      </c>
      <c r="BJ65" s="39">
        <f>IF('1.1 Assumptions'!$J$13="Optimistic Scenario",'2.2 Scenario Assumptions'!$I$7,IF('1.1 Assumptions'!$J$13="Base Case Scenario",'2.2 Scenario Assumptions'!$I$8,'2.2 Scenario Assumptions'!$I$9))</f>
        <v>0.01</v>
      </c>
      <c r="BK65" s="39">
        <f>IF('1.1 Assumptions'!$J$13="Optimistic Scenario",'2.2 Scenario Assumptions'!$I$7,IF('1.1 Assumptions'!$J$13="Base Case Scenario",'2.2 Scenario Assumptions'!$I$8,'2.2 Scenario Assumptions'!$I$9))</f>
        <v>0.01</v>
      </c>
      <c r="BL65" s="39">
        <f>IF('1.1 Assumptions'!$J$13="Optimistic Scenario",'2.2 Scenario Assumptions'!$I$7,IF('1.1 Assumptions'!$J$13="Base Case Scenario",'2.2 Scenario Assumptions'!$I$8,'2.2 Scenario Assumptions'!$I$9))</f>
        <v>0.01</v>
      </c>
      <c r="BM65" s="39">
        <f>IF('1.1 Assumptions'!$J$13="Optimistic Scenario",'2.2 Scenario Assumptions'!$I$7,IF('1.1 Assumptions'!$J$13="Base Case Scenario",'2.2 Scenario Assumptions'!$I$8,'2.2 Scenario Assumptions'!$I$9))</f>
        <v>0.01</v>
      </c>
      <c r="BN65" s="39">
        <f>IF('1.1 Assumptions'!$J$13="Optimistic Scenario",'2.2 Scenario Assumptions'!$I$7,IF('1.1 Assumptions'!$J$13="Base Case Scenario",'2.2 Scenario Assumptions'!$I$8,'2.2 Scenario Assumptions'!$I$9))</f>
        <v>0.01</v>
      </c>
      <c r="BO65" s="39">
        <f>IF('1.1 Assumptions'!$J$13="Optimistic Scenario",'2.2 Scenario Assumptions'!$I$7,IF('1.1 Assumptions'!$J$13="Base Case Scenario",'2.2 Scenario Assumptions'!$I$8,'2.2 Scenario Assumptions'!$I$9))</f>
        <v>0.01</v>
      </c>
      <c r="BP65" s="39">
        <f>IF('1.1 Assumptions'!$J$13="Optimistic Scenario",'2.2 Scenario Assumptions'!$I$7,IF('1.1 Assumptions'!$J$13="Base Case Scenario",'2.2 Scenario Assumptions'!$I$8,'2.2 Scenario Assumptions'!$I$9))</f>
        <v>0.01</v>
      </c>
      <c r="BQ65" s="39">
        <f>IF('1.1 Assumptions'!$J$13="Optimistic Scenario",'2.2 Scenario Assumptions'!$I$7,IF('1.1 Assumptions'!$J$13="Base Case Scenario",'2.2 Scenario Assumptions'!$I$8,'2.2 Scenario Assumptions'!$I$9))</f>
        <v>0.01</v>
      </c>
      <c r="BR65" s="39">
        <f>IF('1.1 Assumptions'!$J$13="Optimistic Scenario",'2.2 Scenario Assumptions'!$I$7,IF('1.1 Assumptions'!$J$13="Base Case Scenario",'2.2 Scenario Assumptions'!$I$8,'2.2 Scenario Assumptions'!$I$9))</f>
        <v>0.01</v>
      </c>
      <c r="BS65" s="39">
        <f>IF('1.1 Assumptions'!$J$13="Optimistic Scenario",'2.2 Scenario Assumptions'!$I$7,IF('1.1 Assumptions'!$J$13="Base Case Scenario",'2.2 Scenario Assumptions'!$I$8,'2.2 Scenario Assumptions'!$I$9))</f>
        <v>0.01</v>
      </c>
      <c r="BT65" s="39">
        <f>IF('1.1 Assumptions'!$J$13="Optimistic Scenario",'2.2 Scenario Assumptions'!$I$7,IF('1.1 Assumptions'!$J$13="Base Case Scenario",'2.2 Scenario Assumptions'!$I$8,'2.2 Scenario Assumptions'!$I$9))</f>
        <v>0.01</v>
      </c>
      <c r="BU65" s="39">
        <f>IF('1.1 Assumptions'!$J$13="Optimistic Scenario",'2.2 Scenario Assumptions'!$I$7,IF('1.1 Assumptions'!$J$13="Base Case Scenario",'2.2 Scenario Assumptions'!$I$8,'2.2 Scenario Assumptions'!$I$9))</f>
        <v>0.01</v>
      </c>
      <c r="BV65" s="39">
        <f>IF('1.1 Assumptions'!$J$13="Optimistic Scenario",'2.2 Scenario Assumptions'!$I$7,IF('1.1 Assumptions'!$J$13="Base Case Scenario",'2.2 Scenario Assumptions'!$I$8,'2.2 Scenario Assumptions'!$I$9))</f>
        <v>0.01</v>
      </c>
      <c r="BW65" s="39">
        <f>IF('1.1 Assumptions'!$J$13="Optimistic Scenario",'2.2 Scenario Assumptions'!$I$7,IF('1.1 Assumptions'!$J$13="Base Case Scenario",'2.2 Scenario Assumptions'!$I$8,'2.2 Scenario Assumptions'!$I$9))</f>
        <v>0.01</v>
      </c>
      <c r="BX65" s="39">
        <f>IF('1.1 Assumptions'!$J$13="Optimistic Scenario",'2.2 Scenario Assumptions'!$I$7,IF('1.1 Assumptions'!$J$13="Base Case Scenario",'2.2 Scenario Assumptions'!$I$8,'2.2 Scenario Assumptions'!$I$9))</f>
        <v>0.01</v>
      </c>
      <c r="BY65" s="39">
        <f>IF('1.1 Assumptions'!$J$13="Optimistic Scenario",'2.2 Scenario Assumptions'!$I$7,IF('1.1 Assumptions'!$J$13="Base Case Scenario",'2.2 Scenario Assumptions'!$I$8,'2.2 Scenario Assumptions'!$I$9))</f>
        <v>0.01</v>
      </c>
      <c r="BZ65" s="39">
        <f>IF('1.1 Assumptions'!$J$13="Optimistic Scenario",'2.2 Scenario Assumptions'!$I$7,IF('1.1 Assumptions'!$J$13="Base Case Scenario",'2.2 Scenario Assumptions'!$I$8,'2.2 Scenario Assumptions'!$I$9))</f>
        <v>0.01</v>
      </c>
      <c r="CA65" s="39">
        <f>IF('1.1 Assumptions'!$J$13="Optimistic Scenario",'2.2 Scenario Assumptions'!$I$7,IF('1.1 Assumptions'!$J$13="Base Case Scenario",'2.2 Scenario Assumptions'!$I$8,'2.2 Scenario Assumptions'!$I$9))</f>
        <v>0.01</v>
      </c>
      <c r="CB65" s="39">
        <f>IF('1.1 Assumptions'!$J$13="Optimistic Scenario",'2.2 Scenario Assumptions'!$I$7,IF('1.1 Assumptions'!$J$13="Base Case Scenario",'2.2 Scenario Assumptions'!$I$8,'2.2 Scenario Assumptions'!$I$9))</f>
        <v>0.01</v>
      </c>
      <c r="CC65" s="39">
        <f>IF('1.1 Assumptions'!$J$13="Optimistic Scenario",'2.2 Scenario Assumptions'!$I$7,IF('1.1 Assumptions'!$J$13="Base Case Scenario",'2.2 Scenario Assumptions'!$I$8,'2.2 Scenario Assumptions'!$I$9))</f>
        <v>0.01</v>
      </c>
      <c r="CD65" s="39">
        <f>IF('1.1 Assumptions'!$J$13="Optimistic Scenario",'2.2 Scenario Assumptions'!$I$7,IF('1.1 Assumptions'!$J$13="Base Case Scenario",'2.2 Scenario Assumptions'!$I$8,'2.2 Scenario Assumptions'!$I$9))</f>
        <v>0.01</v>
      </c>
      <c r="CE65" s="39">
        <f>IF('1.1 Assumptions'!$J$13="Optimistic Scenario",'2.2 Scenario Assumptions'!$I$7,IF('1.1 Assumptions'!$J$13="Base Case Scenario",'2.2 Scenario Assumptions'!$I$8,'2.2 Scenario Assumptions'!$I$9))</f>
        <v>0.01</v>
      </c>
      <c r="CF65" s="39">
        <f>IF('1.1 Assumptions'!$J$13="Optimistic Scenario",'2.2 Scenario Assumptions'!$I$7,IF('1.1 Assumptions'!$J$13="Base Case Scenario",'2.2 Scenario Assumptions'!$I$8,'2.2 Scenario Assumptions'!$I$9))</f>
        <v>0.01</v>
      </c>
      <c r="CG65" s="39">
        <f>IF('1.1 Assumptions'!$J$13="Optimistic Scenario",'2.2 Scenario Assumptions'!$I$7,IF('1.1 Assumptions'!$J$13="Base Case Scenario",'2.2 Scenario Assumptions'!$I$8,'2.2 Scenario Assumptions'!$I$9))</f>
        <v>0.01</v>
      </c>
      <c r="CH65" s="39">
        <f>IF('1.1 Assumptions'!$J$13="Optimistic Scenario",'2.2 Scenario Assumptions'!$I$7,IF('1.1 Assumptions'!$J$13="Base Case Scenario",'2.2 Scenario Assumptions'!$I$8,'2.2 Scenario Assumptions'!$I$9))</f>
        <v>0.01</v>
      </c>
      <c r="CI65" s="39">
        <f>IF('1.1 Assumptions'!$J$13="Optimistic Scenario",'2.2 Scenario Assumptions'!$I$7,IF('1.1 Assumptions'!$J$13="Base Case Scenario",'2.2 Scenario Assumptions'!$I$8,'2.2 Scenario Assumptions'!$I$9))</f>
        <v>0.01</v>
      </c>
      <c r="CJ65" s="39">
        <f>IF('1.1 Assumptions'!$J$13="Optimistic Scenario",'2.2 Scenario Assumptions'!$I$7,IF('1.1 Assumptions'!$J$13="Base Case Scenario",'2.2 Scenario Assumptions'!$I$8,'2.2 Scenario Assumptions'!$I$9))</f>
        <v>0.01</v>
      </c>
      <c r="CK65" s="39">
        <f>IF('1.1 Assumptions'!$J$13="Optimistic Scenario",'2.2 Scenario Assumptions'!$I$7,IF('1.1 Assumptions'!$J$13="Base Case Scenario",'2.2 Scenario Assumptions'!$I$8,'2.2 Scenario Assumptions'!$I$9))</f>
        <v>0.01</v>
      </c>
      <c r="CL65" s="39">
        <f>IF('1.1 Assumptions'!$J$13="Optimistic Scenario",'2.2 Scenario Assumptions'!$I$7,IF('1.1 Assumptions'!$J$13="Base Case Scenario",'2.2 Scenario Assumptions'!$I$8,'2.2 Scenario Assumptions'!$I$9))</f>
        <v>0.01</v>
      </c>
      <c r="CM65" s="39">
        <f>IF('1.1 Assumptions'!$J$13="Optimistic Scenario",'2.2 Scenario Assumptions'!$I$7,IF('1.1 Assumptions'!$J$13="Base Case Scenario",'2.2 Scenario Assumptions'!$I$8,'2.2 Scenario Assumptions'!$I$9))</f>
        <v>0.01</v>
      </c>
      <c r="CN65" s="39">
        <f>IF('1.1 Assumptions'!$J$13="Optimistic Scenario",'2.2 Scenario Assumptions'!$I$7,IF('1.1 Assumptions'!$J$13="Base Case Scenario",'2.2 Scenario Assumptions'!$I$8,'2.2 Scenario Assumptions'!$I$9))</f>
        <v>0.01</v>
      </c>
      <c r="CO65" s="39">
        <f>IF('1.1 Assumptions'!$J$13="Optimistic Scenario",'2.2 Scenario Assumptions'!$I$7,IF('1.1 Assumptions'!$J$13="Base Case Scenario",'2.2 Scenario Assumptions'!$I$8,'2.2 Scenario Assumptions'!$I$9))</f>
        <v>0.01</v>
      </c>
      <c r="CP65" s="39">
        <f>IF('1.1 Assumptions'!$J$13="Optimistic Scenario",'2.2 Scenario Assumptions'!$I$7,IF('1.1 Assumptions'!$J$13="Base Case Scenario",'2.2 Scenario Assumptions'!$I$8,'2.2 Scenario Assumptions'!$I$9))</f>
        <v>0.01</v>
      </c>
      <c r="CQ65" s="39">
        <f>IF('1.1 Assumptions'!$J$13="Optimistic Scenario",'2.2 Scenario Assumptions'!$I$7,IF('1.1 Assumptions'!$J$13="Base Case Scenario",'2.2 Scenario Assumptions'!$I$8,'2.2 Scenario Assumptions'!$I$9))</f>
        <v>0.01</v>
      </c>
      <c r="CR65" s="39">
        <f>IF('1.1 Assumptions'!$J$13="Optimistic Scenario",'2.2 Scenario Assumptions'!$I$7,IF('1.1 Assumptions'!$J$13="Base Case Scenario",'2.2 Scenario Assumptions'!$I$8,'2.2 Scenario Assumptions'!$I$9))</f>
        <v>0.01</v>
      </c>
      <c r="CS65" s="39">
        <f>IF('1.1 Assumptions'!$J$13="Optimistic Scenario",'2.2 Scenario Assumptions'!$I$7,IF('1.1 Assumptions'!$J$13="Base Case Scenario",'2.2 Scenario Assumptions'!$I$8,'2.2 Scenario Assumptions'!$I$9))</f>
        <v>0.01</v>
      </c>
      <c r="CT65" s="39">
        <f>IF('1.1 Assumptions'!$J$13="Optimistic Scenario",'2.2 Scenario Assumptions'!$I$7,IF('1.1 Assumptions'!$J$13="Base Case Scenario",'2.2 Scenario Assumptions'!$I$8,'2.2 Scenario Assumptions'!$I$9))</f>
        <v>0.01</v>
      </c>
      <c r="CU65" s="39">
        <f>IF('1.1 Assumptions'!$J$13="Optimistic Scenario",'2.2 Scenario Assumptions'!$I$7,IF('1.1 Assumptions'!$J$13="Base Case Scenario",'2.2 Scenario Assumptions'!$I$8,'2.2 Scenario Assumptions'!$I$9))</f>
        <v>0.01</v>
      </c>
      <c r="CV65" s="39">
        <f>IF('1.1 Assumptions'!$J$13="Optimistic Scenario",'2.2 Scenario Assumptions'!$I$7,IF('1.1 Assumptions'!$J$13="Base Case Scenario",'2.2 Scenario Assumptions'!$I$8,'2.2 Scenario Assumptions'!$I$9))</f>
        <v>0.01</v>
      </c>
      <c r="CW65" s="39">
        <f>IF('1.1 Assumptions'!$J$13="Optimistic Scenario",'2.2 Scenario Assumptions'!$I$7,IF('1.1 Assumptions'!$J$13="Base Case Scenario",'2.2 Scenario Assumptions'!$I$8,'2.2 Scenario Assumptions'!$I$9))</f>
        <v>0.01</v>
      </c>
      <c r="CX65" s="39">
        <f>IF('1.1 Assumptions'!$J$13="Optimistic Scenario",'2.2 Scenario Assumptions'!$I$7,IF('1.1 Assumptions'!$J$13="Base Case Scenario",'2.2 Scenario Assumptions'!$I$8,'2.2 Scenario Assumptions'!$I$9))</f>
        <v>0.01</v>
      </c>
      <c r="CY65" s="39">
        <f>IF('1.1 Assumptions'!$J$13="Optimistic Scenario",'2.2 Scenario Assumptions'!$I$7,IF('1.1 Assumptions'!$J$13="Base Case Scenario",'2.2 Scenario Assumptions'!$I$8,'2.2 Scenario Assumptions'!$I$9))</f>
        <v>0.01</v>
      </c>
      <c r="CZ65" s="39">
        <f>IF('1.1 Assumptions'!$J$13="Optimistic Scenario",'2.2 Scenario Assumptions'!$I$7,IF('1.1 Assumptions'!$J$13="Base Case Scenario",'2.2 Scenario Assumptions'!$I$8,'2.2 Scenario Assumptions'!$I$9))</f>
        <v>0.01</v>
      </c>
      <c r="DA65" s="39">
        <f>IF('1.1 Assumptions'!$J$13="Optimistic Scenario",'2.2 Scenario Assumptions'!$I$7,IF('1.1 Assumptions'!$J$13="Base Case Scenario",'2.2 Scenario Assumptions'!$I$8,'2.2 Scenario Assumptions'!$I$9))</f>
        <v>0.01</v>
      </c>
      <c r="DB65" s="39">
        <f>IF('1.1 Assumptions'!$J$13="Optimistic Scenario",'2.2 Scenario Assumptions'!$I$7,IF('1.1 Assumptions'!$J$13="Base Case Scenario",'2.2 Scenario Assumptions'!$I$8,'2.2 Scenario Assumptions'!$I$9))</f>
        <v>0.01</v>
      </c>
      <c r="DC65" s="39">
        <f>IF('1.1 Assumptions'!$J$13="Optimistic Scenario",'2.2 Scenario Assumptions'!$I$7,IF('1.1 Assumptions'!$J$13="Base Case Scenario",'2.2 Scenario Assumptions'!$I$8,'2.2 Scenario Assumptions'!$I$9))</f>
        <v>0.01</v>
      </c>
      <c r="DD65" s="39">
        <f>IF('1.1 Assumptions'!$J$13="Optimistic Scenario",'2.2 Scenario Assumptions'!$I$7,IF('1.1 Assumptions'!$J$13="Base Case Scenario",'2.2 Scenario Assumptions'!$I$8,'2.2 Scenario Assumptions'!$I$9))</f>
        <v>0.01</v>
      </c>
      <c r="DE65" s="39">
        <f>IF('1.1 Assumptions'!$J$13="Optimistic Scenario",'2.2 Scenario Assumptions'!$I$7,IF('1.1 Assumptions'!$J$13="Base Case Scenario",'2.2 Scenario Assumptions'!$I$8,'2.2 Scenario Assumptions'!$I$9))</f>
        <v>0.01</v>
      </c>
      <c r="DF65" s="39">
        <f>IF('1.1 Assumptions'!$J$13="Optimistic Scenario",'2.2 Scenario Assumptions'!$I$7,IF('1.1 Assumptions'!$J$13="Base Case Scenario",'2.2 Scenario Assumptions'!$I$8,'2.2 Scenario Assumptions'!$I$9))</f>
        <v>0.01</v>
      </c>
      <c r="DG65" s="39">
        <f>IF('1.1 Assumptions'!$J$13="Optimistic Scenario",'2.2 Scenario Assumptions'!$I$7,IF('1.1 Assumptions'!$J$13="Base Case Scenario",'2.2 Scenario Assumptions'!$I$8,'2.2 Scenario Assumptions'!$I$9))</f>
        <v>0.01</v>
      </c>
      <c r="DH65" s="39">
        <f>IF('1.1 Assumptions'!$J$13="Optimistic Scenario",'2.2 Scenario Assumptions'!$I$7,IF('1.1 Assumptions'!$J$13="Base Case Scenario",'2.2 Scenario Assumptions'!$I$8,'2.2 Scenario Assumptions'!$I$9))</f>
        <v>0.01</v>
      </c>
      <c r="DI65" s="39">
        <f>IF('1.1 Assumptions'!$J$13="Optimistic Scenario",'2.2 Scenario Assumptions'!$I$7,IF('1.1 Assumptions'!$J$13="Base Case Scenario",'2.2 Scenario Assumptions'!$I$8,'2.2 Scenario Assumptions'!$I$9))</f>
        <v>0.01</v>
      </c>
      <c r="DJ65" s="39">
        <f>IF('1.1 Assumptions'!$J$13="Optimistic Scenario",'2.2 Scenario Assumptions'!$I$7,IF('1.1 Assumptions'!$J$13="Base Case Scenario",'2.2 Scenario Assumptions'!$I$8,'2.2 Scenario Assumptions'!$I$9))</f>
        <v>0.01</v>
      </c>
      <c r="DK65" s="39">
        <f>IF('1.1 Assumptions'!$J$13="Optimistic Scenario",'2.2 Scenario Assumptions'!$I$7,IF('1.1 Assumptions'!$J$13="Base Case Scenario",'2.2 Scenario Assumptions'!$I$8,'2.2 Scenario Assumptions'!$I$9))</f>
        <v>0.01</v>
      </c>
      <c r="DL65" s="39">
        <f>IF('1.1 Assumptions'!$J$13="Optimistic Scenario",'2.2 Scenario Assumptions'!$I$7,IF('1.1 Assumptions'!$J$13="Base Case Scenario",'2.2 Scenario Assumptions'!$I$8,'2.2 Scenario Assumptions'!$I$9))</f>
        <v>0.01</v>
      </c>
      <c r="DM65" s="39">
        <f>IF('1.1 Assumptions'!$J$13="Optimistic Scenario",'2.2 Scenario Assumptions'!$I$7,IF('1.1 Assumptions'!$J$13="Base Case Scenario",'2.2 Scenario Assumptions'!$I$8,'2.2 Scenario Assumptions'!$I$9))</f>
        <v>0.01</v>
      </c>
      <c r="DN65" s="39">
        <f>IF('1.1 Assumptions'!$J$13="Optimistic Scenario",'2.2 Scenario Assumptions'!$I$7,IF('1.1 Assumptions'!$J$13="Base Case Scenario",'2.2 Scenario Assumptions'!$I$8,'2.2 Scenario Assumptions'!$I$9))</f>
        <v>0.01</v>
      </c>
      <c r="DO65" s="39">
        <f>IF('1.1 Assumptions'!$J$13="Optimistic Scenario",'2.2 Scenario Assumptions'!$I$7,IF('1.1 Assumptions'!$J$13="Base Case Scenario",'2.2 Scenario Assumptions'!$I$8,'2.2 Scenario Assumptions'!$I$9))</f>
        <v>0.01</v>
      </c>
      <c r="DP65" s="39">
        <f>IF('1.1 Assumptions'!$J$13="Optimistic Scenario",'2.2 Scenario Assumptions'!$I$7,IF('1.1 Assumptions'!$J$13="Base Case Scenario",'2.2 Scenario Assumptions'!$I$8,'2.2 Scenario Assumptions'!$I$9))</f>
        <v>0.01</v>
      </c>
      <c r="DQ65" s="39">
        <f>IF('1.1 Assumptions'!$J$13="Optimistic Scenario",'2.2 Scenario Assumptions'!$I$7,IF('1.1 Assumptions'!$J$13="Base Case Scenario",'2.2 Scenario Assumptions'!$I$8,'2.2 Scenario Assumptions'!$I$9))</f>
        <v>0.01</v>
      </c>
      <c r="DR65" s="39">
        <f>IF('1.1 Assumptions'!$J$13="Optimistic Scenario",'2.2 Scenario Assumptions'!$I$7,IF('1.1 Assumptions'!$J$13="Base Case Scenario",'2.2 Scenario Assumptions'!$I$8,'2.2 Scenario Assumptions'!$I$9))</f>
        <v>0.01</v>
      </c>
      <c r="DS65" s="39">
        <f>IF('1.1 Assumptions'!$J$13="Optimistic Scenario",'2.2 Scenario Assumptions'!$I$7,IF('1.1 Assumptions'!$J$13="Base Case Scenario",'2.2 Scenario Assumptions'!$I$8,'2.2 Scenario Assumptions'!$I$9))</f>
        <v>0.01</v>
      </c>
      <c r="DT65" s="39">
        <f>IF('1.1 Assumptions'!$J$13="Optimistic Scenario",'2.2 Scenario Assumptions'!$I$7,IF('1.1 Assumptions'!$J$13="Base Case Scenario",'2.2 Scenario Assumptions'!$I$8,'2.2 Scenario Assumptions'!$I$9))</f>
        <v>0.01</v>
      </c>
      <c r="DU65" s="39">
        <f>IF('1.1 Assumptions'!$J$13="Optimistic Scenario",'2.2 Scenario Assumptions'!$I$7,IF('1.1 Assumptions'!$J$13="Base Case Scenario",'2.2 Scenario Assumptions'!$I$8,'2.2 Scenario Assumptions'!$I$9))</f>
        <v>0.01</v>
      </c>
      <c r="DV65" s="39">
        <f>IF('1.1 Assumptions'!$J$13="Optimistic Scenario",'2.2 Scenario Assumptions'!$I$7,IF('1.1 Assumptions'!$J$13="Base Case Scenario",'2.2 Scenario Assumptions'!$I$8,'2.2 Scenario Assumptions'!$I$9))</f>
        <v>0.01</v>
      </c>
      <c r="DW65" s="39">
        <f>IF('1.1 Assumptions'!$J$13="Optimistic Scenario",'2.2 Scenario Assumptions'!$I$7,IF('1.1 Assumptions'!$J$13="Base Case Scenario",'2.2 Scenario Assumptions'!$I$8,'2.2 Scenario Assumptions'!$I$9))</f>
        <v>0.01</v>
      </c>
      <c r="DX65" s="39">
        <f>IF('1.1 Assumptions'!$J$13="Optimistic Scenario",'2.2 Scenario Assumptions'!$I$7,IF('1.1 Assumptions'!$J$13="Base Case Scenario",'2.2 Scenario Assumptions'!$I$8,'2.2 Scenario Assumptions'!$I$9))</f>
        <v>0.01</v>
      </c>
      <c r="DY65" s="39">
        <f>IF('1.1 Assumptions'!$J$13="Optimistic Scenario",'2.2 Scenario Assumptions'!$I$7,IF('1.1 Assumptions'!$J$13="Base Case Scenario",'2.2 Scenario Assumptions'!$I$8,'2.2 Scenario Assumptions'!$I$9))</f>
        <v>0.01</v>
      </c>
    </row>
    <row r="66" spans="1:129" s="24" customFormat="1" x14ac:dyDescent="0.35">
      <c r="A66" s="48"/>
      <c r="B66" s="14"/>
      <c r="C66" s="44"/>
      <c r="D66" s="44"/>
      <c r="E66" s="112"/>
      <c r="F66" s="44"/>
      <c r="G66"/>
      <c r="H66" s="530"/>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row>
    <row r="67" spans="1:129" s="24" customFormat="1" x14ac:dyDescent="0.35">
      <c r="B67" s="48" t="s">
        <v>453</v>
      </c>
      <c r="D67" s="48"/>
      <c r="E67" s="48"/>
      <c r="F67" s="48"/>
      <c r="G67" s="48"/>
      <c r="H67" s="540" t="s">
        <v>855</v>
      </c>
      <c r="J67" s="42">
        <f t="shared" ref="J67:AO67" si="39">IFERROR(J62*J64,0)</f>
        <v>0</v>
      </c>
      <c r="K67" s="42">
        <f t="shared" si="39"/>
        <v>0</v>
      </c>
      <c r="L67" s="42">
        <f t="shared" si="39"/>
        <v>0</v>
      </c>
      <c r="M67" s="42">
        <f t="shared" si="39"/>
        <v>0</v>
      </c>
      <c r="N67" s="42">
        <f t="shared" si="39"/>
        <v>0</v>
      </c>
      <c r="O67" s="42">
        <f t="shared" si="39"/>
        <v>0</v>
      </c>
      <c r="P67" s="42">
        <f t="shared" si="39"/>
        <v>0</v>
      </c>
      <c r="Q67" s="42">
        <f t="shared" si="39"/>
        <v>0</v>
      </c>
      <c r="R67" s="42">
        <f t="shared" si="39"/>
        <v>0</v>
      </c>
      <c r="S67" s="42">
        <f t="shared" si="39"/>
        <v>0</v>
      </c>
      <c r="T67" s="42">
        <f t="shared" si="39"/>
        <v>0</v>
      </c>
      <c r="U67" s="42">
        <f t="shared" si="39"/>
        <v>0</v>
      </c>
      <c r="V67" s="42">
        <f t="shared" si="39"/>
        <v>0</v>
      </c>
      <c r="W67" s="42">
        <f t="shared" si="39"/>
        <v>0</v>
      </c>
      <c r="X67" s="42">
        <f t="shared" si="39"/>
        <v>0</v>
      </c>
      <c r="Y67" s="42">
        <f t="shared" si="39"/>
        <v>0</v>
      </c>
      <c r="Z67" s="42">
        <f t="shared" si="39"/>
        <v>0</v>
      </c>
      <c r="AA67" s="42">
        <f t="shared" si="39"/>
        <v>0</v>
      </c>
      <c r="AB67" s="42">
        <f t="shared" si="39"/>
        <v>0</v>
      </c>
      <c r="AC67" s="42">
        <f t="shared" si="39"/>
        <v>0</v>
      </c>
      <c r="AD67" s="42">
        <f t="shared" si="39"/>
        <v>0</v>
      </c>
      <c r="AE67" s="42">
        <f t="shared" si="39"/>
        <v>0</v>
      </c>
      <c r="AF67" s="42">
        <f t="shared" si="39"/>
        <v>0</v>
      </c>
      <c r="AG67" s="42">
        <f t="shared" si="39"/>
        <v>0</v>
      </c>
      <c r="AH67" s="42">
        <f t="shared" si="39"/>
        <v>0</v>
      </c>
      <c r="AI67" s="42">
        <f t="shared" si="39"/>
        <v>0</v>
      </c>
      <c r="AJ67" s="42">
        <f t="shared" si="39"/>
        <v>0</v>
      </c>
      <c r="AK67" s="42">
        <f t="shared" si="39"/>
        <v>0</v>
      </c>
      <c r="AL67" s="42">
        <f t="shared" si="39"/>
        <v>0</v>
      </c>
      <c r="AM67" s="42">
        <f t="shared" si="39"/>
        <v>0</v>
      </c>
      <c r="AN67" s="42">
        <f t="shared" si="39"/>
        <v>0</v>
      </c>
      <c r="AO67" s="42">
        <f t="shared" si="39"/>
        <v>0</v>
      </c>
      <c r="AP67" s="42">
        <f t="shared" ref="AP67:BU67" si="40">IFERROR(AP62*AP64,0)</f>
        <v>0</v>
      </c>
      <c r="AQ67" s="42">
        <f t="shared" si="40"/>
        <v>0</v>
      </c>
      <c r="AR67" s="42">
        <f t="shared" si="40"/>
        <v>0</v>
      </c>
      <c r="AS67" s="42">
        <f t="shared" si="40"/>
        <v>0</v>
      </c>
      <c r="AT67" s="42">
        <f t="shared" si="40"/>
        <v>0</v>
      </c>
      <c r="AU67" s="42">
        <f t="shared" si="40"/>
        <v>0</v>
      </c>
      <c r="AV67" s="42">
        <f t="shared" si="40"/>
        <v>0</v>
      </c>
      <c r="AW67" s="42">
        <f t="shared" si="40"/>
        <v>0</v>
      </c>
      <c r="AX67" s="42">
        <f t="shared" si="40"/>
        <v>0</v>
      </c>
      <c r="AY67" s="42">
        <f t="shared" si="40"/>
        <v>0</v>
      </c>
      <c r="AZ67" s="42">
        <f t="shared" si="40"/>
        <v>0</v>
      </c>
      <c r="BA67" s="42">
        <f t="shared" si="40"/>
        <v>0</v>
      </c>
      <c r="BB67" s="42">
        <f t="shared" si="40"/>
        <v>0</v>
      </c>
      <c r="BC67" s="42">
        <f t="shared" si="40"/>
        <v>0</v>
      </c>
      <c r="BD67" s="42">
        <f t="shared" si="40"/>
        <v>0</v>
      </c>
      <c r="BE67" s="42">
        <f t="shared" si="40"/>
        <v>0</v>
      </c>
      <c r="BF67" s="42">
        <f t="shared" si="40"/>
        <v>0</v>
      </c>
      <c r="BG67" s="42">
        <f t="shared" si="40"/>
        <v>0</v>
      </c>
      <c r="BH67" s="42">
        <f t="shared" si="40"/>
        <v>0</v>
      </c>
      <c r="BI67" s="42">
        <f t="shared" si="40"/>
        <v>0</v>
      </c>
      <c r="BJ67" s="42">
        <f t="shared" si="40"/>
        <v>0</v>
      </c>
      <c r="BK67" s="42">
        <f t="shared" si="40"/>
        <v>0</v>
      </c>
      <c r="BL67" s="42">
        <f t="shared" si="40"/>
        <v>0</v>
      </c>
      <c r="BM67" s="42">
        <f t="shared" si="40"/>
        <v>0</v>
      </c>
      <c r="BN67" s="42">
        <f t="shared" si="40"/>
        <v>0</v>
      </c>
      <c r="BO67" s="42">
        <f t="shared" si="40"/>
        <v>0</v>
      </c>
      <c r="BP67" s="42">
        <f t="shared" si="40"/>
        <v>0</v>
      </c>
      <c r="BQ67" s="42">
        <f t="shared" si="40"/>
        <v>0</v>
      </c>
      <c r="BR67" s="42">
        <f t="shared" si="40"/>
        <v>0</v>
      </c>
      <c r="BS67" s="42">
        <f t="shared" si="40"/>
        <v>0</v>
      </c>
      <c r="BT67" s="42">
        <f t="shared" si="40"/>
        <v>0</v>
      </c>
      <c r="BU67" s="42">
        <f t="shared" si="40"/>
        <v>0</v>
      </c>
      <c r="BV67" s="42">
        <f t="shared" ref="BV67:DA67" si="41">IFERROR(BV62*BV64,0)</f>
        <v>0</v>
      </c>
      <c r="BW67" s="42">
        <f t="shared" si="41"/>
        <v>0</v>
      </c>
      <c r="BX67" s="42">
        <f t="shared" si="41"/>
        <v>0</v>
      </c>
      <c r="BY67" s="42">
        <f t="shared" si="41"/>
        <v>0</v>
      </c>
      <c r="BZ67" s="42">
        <f t="shared" si="41"/>
        <v>0</v>
      </c>
      <c r="CA67" s="42">
        <f t="shared" si="41"/>
        <v>0</v>
      </c>
      <c r="CB67" s="42">
        <f t="shared" si="41"/>
        <v>0</v>
      </c>
      <c r="CC67" s="42">
        <f t="shared" si="41"/>
        <v>0</v>
      </c>
      <c r="CD67" s="42">
        <f t="shared" si="41"/>
        <v>0</v>
      </c>
      <c r="CE67" s="42">
        <f t="shared" si="41"/>
        <v>0</v>
      </c>
      <c r="CF67" s="42">
        <f t="shared" si="41"/>
        <v>0</v>
      </c>
      <c r="CG67" s="42">
        <f t="shared" si="41"/>
        <v>0</v>
      </c>
      <c r="CH67" s="42">
        <f t="shared" si="41"/>
        <v>0</v>
      </c>
      <c r="CI67" s="42">
        <f t="shared" si="41"/>
        <v>0</v>
      </c>
      <c r="CJ67" s="42">
        <f t="shared" si="41"/>
        <v>0</v>
      </c>
      <c r="CK67" s="42">
        <f t="shared" si="41"/>
        <v>0</v>
      </c>
      <c r="CL67" s="42">
        <f t="shared" si="41"/>
        <v>0</v>
      </c>
      <c r="CM67" s="42">
        <f t="shared" si="41"/>
        <v>0</v>
      </c>
      <c r="CN67" s="42">
        <f t="shared" si="41"/>
        <v>0</v>
      </c>
      <c r="CO67" s="42">
        <f t="shared" si="41"/>
        <v>0</v>
      </c>
      <c r="CP67" s="42">
        <f t="shared" si="41"/>
        <v>0</v>
      </c>
      <c r="CQ67" s="42">
        <f t="shared" si="41"/>
        <v>0</v>
      </c>
      <c r="CR67" s="42">
        <f t="shared" si="41"/>
        <v>0</v>
      </c>
      <c r="CS67" s="42">
        <f t="shared" si="41"/>
        <v>0</v>
      </c>
      <c r="CT67" s="42">
        <f t="shared" si="41"/>
        <v>0</v>
      </c>
      <c r="CU67" s="42">
        <f t="shared" si="41"/>
        <v>0</v>
      </c>
      <c r="CV67" s="42">
        <f t="shared" si="41"/>
        <v>0</v>
      </c>
      <c r="CW67" s="42">
        <f t="shared" si="41"/>
        <v>0</v>
      </c>
      <c r="CX67" s="42">
        <f t="shared" si="41"/>
        <v>0</v>
      </c>
      <c r="CY67" s="42">
        <f t="shared" si="41"/>
        <v>0</v>
      </c>
      <c r="CZ67" s="42">
        <f t="shared" si="41"/>
        <v>0</v>
      </c>
      <c r="DA67" s="42">
        <f t="shared" si="41"/>
        <v>0</v>
      </c>
      <c r="DB67" s="42">
        <f t="shared" ref="DB67:DY67" si="42">IFERROR(DB62*DB64,0)</f>
        <v>0</v>
      </c>
      <c r="DC67" s="42">
        <f t="shared" si="42"/>
        <v>0</v>
      </c>
      <c r="DD67" s="42">
        <f t="shared" si="42"/>
        <v>0</v>
      </c>
      <c r="DE67" s="42">
        <f t="shared" si="42"/>
        <v>0</v>
      </c>
      <c r="DF67" s="42">
        <f t="shared" si="42"/>
        <v>0</v>
      </c>
      <c r="DG67" s="42">
        <f t="shared" si="42"/>
        <v>0</v>
      </c>
      <c r="DH67" s="42">
        <f t="shared" si="42"/>
        <v>0</v>
      </c>
      <c r="DI67" s="42">
        <f t="shared" si="42"/>
        <v>0</v>
      </c>
      <c r="DJ67" s="42">
        <f t="shared" si="42"/>
        <v>0</v>
      </c>
      <c r="DK67" s="42">
        <f t="shared" si="42"/>
        <v>0</v>
      </c>
      <c r="DL67" s="42">
        <f t="shared" si="42"/>
        <v>0</v>
      </c>
      <c r="DM67" s="42">
        <f t="shared" si="42"/>
        <v>0</v>
      </c>
      <c r="DN67" s="42">
        <f t="shared" si="42"/>
        <v>0</v>
      </c>
      <c r="DO67" s="42">
        <f t="shared" si="42"/>
        <v>0</v>
      </c>
      <c r="DP67" s="42">
        <f t="shared" si="42"/>
        <v>0</v>
      </c>
      <c r="DQ67" s="42">
        <f t="shared" si="42"/>
        <v>0</v>
      </c>
      <c r="DR67" s="42">
        <f t="shared" si="42"/>
        <v>0</v>
      </c>
      <c r="DS67" s="42">
        <f t="shared" si="42"/>
        <v>0</v>
      </c>
      <c r="DT67" s="42">
        <f t="shared" si="42"/>
        <v>0</v>
      </c>
      <c r="DU67" s="42">
        <f t="shared" si="42"/>
        <v>0</v>
      </c>
      <c r="DV67" s="42">
        <f t="shared" si="42"/>
        <v>0</v>
      </c>
      <c r="DW67" s="42">
        <f t="shared" si="42"/>
        <v>0</v>
      </c>
      <c r="DX67" s="42">
        <f t="shared" si="42"/>
        <v>0</v>
      </c>
      <c r="DY67" s="42">
        <f t="shared" si="42"/>
        <v>0</v>
      </c>
    </row>
    <row r="68" spans="1:129" s="24" customFormat="1" x14ac:dyDescent="0.35">
      <c r="C68" s="48"/>
      <c r="D68" s="48"/>
      <c r="E68" s="48"/>
      <c r="F68" s="48"/>
      <c r="G68" s="48"/>
      <c r="H68" s="49"/>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row>
    <row r="70" spans="1:129" x14ac:dyDescent="0.35">
      <c r="B70" s="25" t="s">
        <v>645</v>
      </c>
      <c r="C70" s="25"/>
      <c r="D70" s="25"/>
      <c r="E70" s="25"/>
      <c r="F70" s="25"/>
      <c r="G70" s="25"/>
      <c r="H70" s="31"/>
      <c r="J70" s="25"/>
      <c r="K70" s="25"/>
      <c r="L70" s="25"/>
      <c r="M70" s="25"/>
      <c r="N70" s="25"/>
      <c r="O70" s="25"/>
      <c r="P70" s="25"/>
      <c r="Q70" s="25"/>
    </row>
    <row r="71" spans="1:129" x14ac:dyDescent="0.35">
      <c r="B71" s="14"/>
      <c r="C71" s="524"/>
    </row>
    <row r="72" spans="1:129" x14ac:dyDescent="0.35">
      <c r="B72" s="14"/>
      <c r="C72" s="524" t="s">
        <v>593</v>
      </c>
    </row>
    <row r="73" spans="1:129" x14ac:dyDescent="0.35">
      <c r="B73" s="14"/>
      <c r="C73" s="14"/>
      <c r="D73" t="s">
        <v>646</v>
      </c>
      <c r="F73" s="44"/>
      <c r="H73" s="46" t="s">
        <v>135</v>
      </c>
      <c r="J73" s="435">
        <f>SUM(J62:U62)</f>
        <v>0</v>
      </c>
      <c r="K73" s="66"/>
      <c r="L73" s="66"/>
      <c r="M73" s="66"/>
      <c r="N73" s="66"/>
      <c r="O73" s="66"/>
      <c r="P73" s="66"/>
      <c r="Q73" s="66"/>
    </row>
    <row r="74" spans="1:129" x14ac:dyDescent="0.35">
      <c r="B74" s="14"/>
      <c r="C74" s="14"/>
      <c r="D74" t="s">
        <v>647</v>
      </c>
      <c r="H74" s="46" t="s">
        <v>135</v>
      </c>
      <c r="J74" s="435">
        <f>SUM(V62:AG62)</f>
        <v>0</v>
      </c>
    </row>
    <row r="75" spans="1:129" x14ac:dyDescent="0.35">
      <c r="B75" s="14"/>
      <c r="C75" s="14"/>
      <c r="D75" t="s">
        <v>648</v>
      </c>
      <c r="H75" s="46" t="s">
        <v>135</v>
      </c>
      <c r="J75" s="435">
        <f>SUM(AH62:AS62)</f>
        <v>0</v>
      </c>
    </row>
    <row r="76" spans="1:129" x14ac:dyDescent="0.35">
      <c r="B76" s="14"/>
      <c r="C76" s="14"/>
      <c r="D76" t="s">
        <v>649</v>
      </c>
      <c r="H76" s="46" t="s">
        <v>135</v>
      </c>
      <c r="J76" s="435">
        <f>SUM(AT62:BE62)</f>
        <v>0</v>
      </c>
    </row>
    <row r="77" spans="1:129" x14ac:dyDescent="0.35">
      <c r="B77" s="14"/>
      <c r="C77" s="14"/>
      <c r="D77" t="s">
        <v>650</v>
      </c>
      <c r="H77" s="46" t="s">
        <v>135</v>
      </c>
      <c r="J77" s="435">
        <f>SUM(BF62:BQ62)</f>
        <v>0</v>
      </c>
    </row>
    <row r="78" spans="1:129" x14ac:dyDescent="0.35">
      <c r="B78" s="14"/>
      <c r="C78" s="14"/>
      <c r="D78" t="s">
        <v>651</v>
      </c>
      <c r="H78" s="46" t="s">
        <v>135</v>
      </c>
      <c r="J78" s="435">
        <f>SUM(BR62:CC62)</f>
        <v>0</v>
      </c>
    </row>
    <row r="79" spans="1:129" x14ac:dyDescent="0.35">
      <c r="B79" s="14"/>
      <c r="C79" s="14"/>
      <c r="D79" t="s">
        <v>652</v>
      </c>
      <c r="H79" s="46" t="s">
        <v>135</v>
      </c>
      <c r="J79" s="435">
        <f>SUM(CD62:CO62)</f>
        <v>0</v>
      </c>
    </row>
    <row r="80" spans="1:129" x14ac:dyDescent="0.35">
      <c r="B80" s="14"/>
      <c r="C80" s="14"/>
      <c r="D80" t="s">
        <v>653</v>
      </c>
      <c r="H80" s="46" t="s">
        <v>135</v>
      </c>
      <c r="J80" s="435">
        <f>SUM(CP62:DA62)</f>
        <v>0</v>
      </c>
    </row>
    <row r="81" spans="2:16" x14ac:dyDescent="0.35">
      <c r="B81" s="14"/>
      <c r="C81" s="14"/>
      <c r="D81" t="s">
        <v>654</v>
      </c>
      <c r="H81" s="46" t="s">
        <v>135</v>
      </c>
      <c r="J81" s="435">
        <f>SUM(DB62:DM62)</f>
        <v>0</v>
      </c>
    </row>
    <row r="82" spans="2:16" x14ac:dyDescent="0.35">
      <c r="B82" s="14"/>
      <c r="C82" s="14"/>
      <c r="D82" t="s">
        <v>655</v>
      </c>
      <c r="H82" s="46" t="s">
        <v>135</v>
      </c>
      <c r="J82" s="435">
        <f>SUM(DN62:DY62)</f>
        <v>0</v>
      </c>
    </row>
    <row r="84" spans="2:16" x14ac:dyDescent="0.35">
      <c r="B84" s="25" t="s">
        <v>656</v>
      </c>
      <c r="C84" s="25"/>
      <c r="D84" s="25"/>
      <c r="E84" s="25"/>
      <c r="F84" s="25"/>
      <c r="G84" s="25"/>
      <c r="H84" s="31"/>
      <c r="J84" s="25"/>
      <c r="K84" s="25"/>
      <c r="L84" s="25"/>
      <c r="M84" s="25"/>
      <c r="N84" s="25"/>
      <c r="O84" s="25"/>
      <c r="P84" s="25"/>
    </row>
    <row r="85" spans="2:16" x14ac:dyDescent="0.35">
      <c r="B85" s="14"/>
    </row>
    <row r="86" spans="2:16" x14ac:dyDescent="0.35">
      <c r="B86" s="14"/>
      <c r="C86" t="s">
        <v>853</v>
      </c>
    </row>
    <row r="87" spans="2:16" s="320" customFormat="1" x14ac:dyDescent="0.35">
      <c r="B87" s="331"/>
      <c r="C87" s="331"/>
      <c r="E87" s="320" t="s">
        <v>53</v>
      </c>
      <c r="H87" s="539" t="s">
        <v>54</v>
      </c>
      <c r="J87" s="542">
        <f>'1.1 Assumptions'!$J$19</f>
        <v>0.84110949999999995</v>
      </c>
    </row>
    <row r="88" spans="2:16" x14ac:dyDescent="0.35">
      <c r="B88" s="14"/>
      <c r="C88" s="14"/>
      <c r="D88" t="s">
        <v>567</v>
      </c>
      <c r="F88" s="44"/>
      <c r="H88" s="45" t="s">
        <v>41</v>
      </c>
      <c r="J88" s="435">
        <f>SUM(J67:U67)*$J$87</f>
        <v>0</v>
      </c>
      <c r="K88" s="66"/>
      <c r="L88" s="66"/>
      <c r="M88" s="66"/>
      <c r="N88" s="66"/>
      <c r="O88" s="66"/>
      <c r="P88" s="66"/>
    </row>
    <row r="89" spans="2:16" x14ac:dyDescent="0.35">
      <c r="B89" s="14"/>
      <c r="C89" s="14"/>
      <c r="D89" t="s">
        <v>568</v>
      </c>
      <c r="H89" s="45" t="s">
        <v>41</v>
      </c>
      <c r="J89" s="435">
        <f>SUM(V67:AG67)*$J$87</f>
        <v>0</v>
      </c>
    </row>
    <row r="90" spans="2:16" x14ac:dyDescent="0.35">
      <c r="B90" s="14"/>
      <c r="C90" s="14"/>
      <c r="D90" t="s">
        <v>569</v>
      </c>
      <c r="H90" s="45" t="s">
        <v>41</v>
      </c>
      <c r="J90" s="435">
        <f>SUM(AH67:AS67)*$J$87</f>
        <v>0</v>
      </c>
    </row>
    <row r="91" spans="2:16" x14ac:dyDescent="0.35">
      <c r="B91" s="14"/>
      <c r="C91" s="14"/>
      <c r="D91" t="s">
        <v>570</v>
      </c>
      <c r="H91" s="45" t="s">
        <v>41</v>
      </c>
      <c r="J91" s="435">
        <f>SUM(AT67:BE67)*$J$87</f>
        <v>0</v>
      </c>
    </row>
    <row r="92" spans="2:16" x14ac:dyDescent="0.35">
      <c r="B92" s="14"/>
      <c r="C92" s="14"/>
      <c r="D92" t="s">
        <v>571</v>
      </c>
      <c r="H92" s="45" t="s">
        <v>41</v>
      </c>
      <c r="J92" s="435">
        <f>SUM(BF67:BQ67)*$J$87</f>
        <v>0</v>
      </c>
    </row>
    <row r="93" spans="2:16" x14ac:dyDescent="0.35">
      <c r="B93" s="14"/>
      <c r="C93" s="14"/>
      <c r="D93" t="s">
        <v>572</v>
      </c>
      <c r="H93" s="45" t="s">
        <v>41</v>
      </c>
      <c r="J93" s="435">
        <f>SUM(BR67:CC67)*$J$87</f>
        <v>0</v>
      </c>
    </row>
    <row r="94" spans="2:16" x14ac:dyDescent="0.35">
      <c r="B94" s="14"/>
      <c r="C94" s="14"/>
      <c r="D94" t="s">
        <v>573</v>
      </c>
      <c r="H94" s="45" t="s">
        <v>41</v>
      </c>
      <c r="J94" s="435">
        <f>SUM(CD67:CO67)*$J$87</f>
        <v>0</v>
      </c>
    </row>
    <row r="95" spans="2:16" x14ac:dyDescent="0.35">
      <c r="B95" s="14"/>
      <c r="C95" s="14"/>
      <c r="D95" t="s">
        <v>574</v>
      </c>
      <c r="H95" s="45" t="s">
        <v>41</v>
      </c>
      <c r="J95" s="435">
        <f>SUM(CP67:DA67)*$J$87</f>
        <v>0</v>
      </c>
    </row>
    <row r="96" spans="2:16" x14ac:dyDescent="0.35">
      <c r="B96" s="14"/>
      <c r="C96" s="14"/>
      <c r="D96" t="s">
        <v>575</v>
      </c>
      <c r="H96" s="45" t="s">
        <v>41</v>
      </c>
      <c r="J96" s="435">
        <f>SUM(DB67:DM67)*$J$87</f>
        <v>0</v>
      </c>
    </row>
    <row r="97" spans="2:10" x14ac:dyDescent="0.35">
      <c r="B97" s="14"/>
      <c r="C97" s="14"/>
      <c r="D97" t="s">
        <v>576</v>
      </c>
      <c r="H97" s="45" t="s">
        <v>41</v>
      </c>
      <c r="J97" s="435">
        <f>SUM(DN67:DY67)*$J$87</f>
        <v>0</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A1E9-E37A-4F4E-937E-7100E14CD03F}">
  <sheetPr>
    <tabColor theme="4" tint="0.79998168889431442"/>
  </sheetPr>
  <dimension ref="A1:DY105"/>
  <sheetViews>
    <sheetView showGridLines="0" zoomScale="65" zoomScaleNormal="63" workbookViewId="0">
      <pane ySplit="5" topLeftCell="A18" activePane="bottomLeft" state="frozen"/>
      <selection activeCell="J10" sqref="J10"/>
      <selection pane="bottomLeft" activeCell="J10" sqref="J10"/>
    </sheetView>
  </sheetViews>
  <sheetFormatPr defaultColWidth="9" defaultRowHeight="14.5" outlineLevelRow="1" x14ac:dyDescent="0.35"/>
  <cols>
    <col min="1" max="5" width="3" customWidth="1"/>
    <col min="6" max="6" width="6.26953125" customWidth="1"/>
    <col min="7" max="7" width="33.08984375" customWidth="1"/>
    <col min="8" max="8" width="8.26953125" customWidth="1"/>
    <col min="9" max="9" width="3" customWidth="1"/>
    <col min="10" max="10" width="16.26953125" bestFit="1" customWidth="1"/>
    <col min="11" max="21" width="12.36328125" bestFit="1" customWidth="1"/>
    <col min="22" max="28" width="16" bestFit="1" customWidth="1"/>
    <col min="29" max="33" width="15.36328125" bestFit="1" customWidth="1"/>
    <col min="34" max="45" width="18.7265625" bestFit="1" customWidth="1"/>
    <col min="46" max="57" width="22.36328125" bestFit="1" customWidth="1"/>
    <col min="58" max="69" width="25" bestFit="1" customWidth="1"/>
    <col min="70" max="81" width="27.6328125" bestFit="1" customWidth="1"/>
    <col min="82" max="93" width="30.81640625" bestFit="1" customWidth="1"/>
    <col min="94" max="129" width="33.36328125" bestFit="1" customWidth="1"/>
  </cols>
  <sheetData>
    <row r="1" spans="1:129" ht="31" x14ac:dyDescent="0.7">
      <c r="A1" s="12" t="s">
        <v>657</v>
      </c>
      <c r="B1" s="12"/>
    </row>
    <row r="2" spans="1:129" ht="14.65" customHeight="1" x14ac:dyDescent="0.7">
      <c r="A2" t="s">
        <v>658</v>
      </c>
      <c r="B2" s="12"/>
    </row>
    <row r="3" spans="1:129" x14ac:dyDescent="0.35">
      <c r="J3" s="577" t="s">
        <v>418</v>
      </c>
      <c r="K3" s="578"/>
      <c r="L3" s="578"/>
      <c r="M3" s="578"/>
      <c r="N3" s="578"/>
      <c r="O3" s="578"/>
      <c r="P3" s="578"/>
      <c r="Q3" s="578"/>
      <c r="R3" s="578"/>
      <c r="S3" s="578"/>
      <c r="T3" s="578"/>
      <c r="U3" s="579"/>
      <c r="V3" s="577" t="s">
        <v>419</v>
      </c>
      <c r="W3" s="578"/>
      <c r="X3" s="578"/>
      <c r="Y3" s="578"/>
      <c r="Z3" s="578"/>
      <c r="AA3" s="578"/>
      <c r="AB3" s="578"/>
      <c r="AC3" s="578"/>
      <c r="AD3" s="578"/>
      <c r="AE3" s="578"/>
      <c r="AF3" s="578"/>
      <c r="AG3" s="579"/>
      <c r="AH3" s="577" t="s">
        <v>420</v>
      </c>
      <c r="AI3" s="578"/>
      <c r="AJ3" s="578"/>
      <c r="AK3" s="578"/>
      <c r="AL3" s="578"/>
      <c r="AM3" s="578"/>
      <c r="AN3" s="578"/>
      <c r="AO3" s="578"/>
      <c r="AP3" s="578"/>
      <c r="AQ3" s="578"/>
      <c r="AR3" s="578"/>
      <c r="AS3" s="579"/>
      <c r="AT3" s="577" t="s">
        <v>421</v>
      </c>
      <c r="AU3" s="578"/>
      <c r="AV3" s="578"/>
      <c r="AW3" s="578"/>
      <c r="AX3" s="578"/>
      <c r="AY3" s="578"/>
      <c r="AZ3" s="578"/>
      <c r="BA3" s="578"/>
      <c r="BB3" s="578"/>
      <c r="BC3" s="578"/>
      <c r="BD3" s="578"/>
      <c r="BE3" s="579"/>
      <c r="BF3" s="577" t="s">
        <v>422</v>
      </c>
      <c r="BG3" s="578"/>
      <c r="BH3" s="578"/>
      <c r="BI3" s="578"/>
      <c r="BJ3" s="578"/>
      <c r="BK3" s="578"/>
      <c r="BL3" s="578"/>
      <c r="BM3" s="578"/>
      <c r="BN3" s="578"/>
      <c r="BO3" s="578"/>
      <c r="BP3" s="578"/>
      <c r="BQ3" s="579"/>
      <c r="BR3" s="577" t="s">
        <v>423</v>
      </c>
      <c r="BS3" s="578"/>
      <c r="BT3" s="578"/>
      <c r="BU3" s="578"/>
      <c r="BV3" s="578"/>
      <c r="BW3" s="578"/>
      <c r="BX3" s="578"/>
      <c r="BY3" s="578"/>
      <c r="BZ3" s="578"/>
      <c r="CA3" s="578"/>
      <c r="CB3" s="578"/>
      <c r="CC3" s="579"/>
      <c r="CD3" s="577" t="s">
        <v>424</v>
      </c>
      <c r="CE3" s="578"/>
      <c r="CF3" s="578"/>
      <c r="CG3" s="578"/>
      <c r="CH3" s="578"/>
      <c r="CI3" s="578"/>
      <c r="CJ3" s="578"/>
      <c r="CK3" s="578"/>
      <c r="CL3" s="578"/>
      <c r="CM3" s="578"/>
      <c r="CN3" s="578"/>
      <c r="CO3" s="579"/>
      <c r="CP3" s="577" t="s">
        <v>425</v>
      </c>
      <c r="CQ3" s="578"/>
      <c r="CR3" s="578"/>
      <c r="CS3" s="578"/>
      <c r="CT3" s="578"/>
      <c r="CU3" s="578"/>
      <c r="CV3" s="578"/>
      <c r="CW3" s="578"/>
      <c r="CX3" s="578"/>
      <c r="CY3" s="578"/>
      <c r="CZ3" s="578"/>
      <c r="DA3" s="579"/>
      <c r="DB3" s="577" t="s">
        <v>426</v>
      </c>
      <c r="DC3" s="578"/>
      <c r="DD3" s="578"/>
      <c r="DE3" s="578"/>
      <c r="DF3" s="578"/>
      <c r="DG3" s="578"/>
      <c r="DH3" s="578"/>
      <c r="DI3" s="578"/>
      <c r="DJ3" s="578"/>
      <c r="DK3" s="578"/>
      <c r="DL3" s="578"/>
      <c r="DM3" s="579"/>
      <c r="DN3" s="577" t="s">
        <v>427</v>
      </c>
      <c r="DO3" s="578"/>
      <c r="DP3" s="578"/>
      <c r="DQ3" s="578"/>
      <c r="DR3" s="578"/>
      <c r="DS3" s="578"/>
      <c r="DT3" s="578"/>
      <c r="DU3" s="578"/>
      <c r="DV3" s="578"/>
      <c r="DW3" s="578"/>
      <c r="DX3" s="578"/>
      <c r="DY3" s="579"/>
    </row>
    <row r="4" spans="1:129" s="101" customFormat="1" x14ac:dyDescent="0.35">
      <c r="H4" s="175" t="s">
        <v>444</v>
      </c>
      <c r="J4" s="229">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445</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536</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30"/>
    </row>
    <row r="9" spans="1:129" x14ac:dyDescent="0.35">
      <c r="B9" s="14"/>
      <c r="C9" s="24" t="s">
        <v>659</v>
      </c>
      <c r="H9" s="525"/>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40"/>
    </row>
    <row r="10" spans="1:129" x14ac:dyDescent="0.35">
      <c r="B10" s="14"/>
      <c r="C10" s="14"/>
      <c r="E10" s="37" t="str">
        <f>'1.1 Assumptions'!$J$31</f>
        <v>iBeLink BM-K1</v>
      </c>
      <c r="F10" s="37"/>
      <c r="G10" s="37"/>
      <c r="H10" s="525" t="s">
        <v>45</v>
      </c>
      <c r="J10" s="83">
        <f>'1.4.8 CF'!J50</f>
        <v>108</v>
      </c>
      <c r="K10" s="83">
        <f>'1.4.8 CF'!K50</f>
        <v>108</v>
      </c>
      <c r="L10" s="83">
        <f>'1.4.8 CF'!L50</f>
        <v>108</v>
      </c>
      <c r="M10" s="83">
        <f>'1.4.8 CF'!M50</f>
        <v>108</v>
      </c>
      <c r="N10" s="83">
        <f>'1.4.8 CF'!N50</f>
        <v>108</v>
      </c>
      <c r="O10" s="83">
        <f>'1.4.8 CF'!O50</f>
        <v>108</v>
      </c>
      <c r="P10" s="83">
        <f>'1.4.8 CF'!P50</f>
        <v>108</v>
      </c>
      <c r="Q10" s="83">
        <f>'1.4.8 CF'!Q50</f>
        <v>108</v>
      </c>
      <c r="R10" s="83">
        <f>'1.4.8 CF'!R50</f>
        <v>108</v>
      </c>
      <c r="S10" s="83">
        <f>'1.4.8 CF'!S50</f>
        <v>108</v>
      </c>
      <c r="T10" s="83">
        <f>'1.4.8 CF'!T50</f>
        <v>108</v>
      </c>
      <c r="U10" s="83">
        <f>'1.4.8 CF'!U50</f>
        <v>108</v>
      </c>
      <c r="V10" s="83">
        <f>'1.4.8 CF'!V50</f>
        <v>152</v>
      </c>
      <c r="W10" s="83">
        <f>'1.4.8 CF'!W50</f>
        <v>152</v>
      </c>
      <c r="X10" s="83">
        <f>'1.4.8 CF'!X50</f>
        <v>152</v>
      </c>
      <c r="Y10" s="83">
        <f>'1.4.8 CF'!Y50</f>
        <v>152</v>
      </c>
      <c r="Z10" s="83">
        <f>'1.4.8 CF'!Z50</f>
        <v>152</v>
      </c>
      <c r="AA10" s="83">
        <f>'1.4.8 CF'!AA50</f>
        <v>152</v>
      </c>
      <c r="AB10" s="83">
        <f>'1.4.8 CF'!AB50</f>
        <v>152</v>
      </c>
      <c r="AC10" s="83">
        <f>'1.4.8 CF'!AC50</f>
        <v>152</v>
      </c>
      <c r="AD10" s="83">
        <f>'1.4.8 CF'!AD50</f>
        <v>152</v>
      </c>
      <c r="AE10" s="83">
        <f>'1.4.8 CF'!AE50</f>
        <v>152</v>
      </c>
      <c r="AF10" s="83">
        <f>'1.4.8 CF'!AF50</f>
        <v>152</v>
      </c>
      <c r="AG10" s="83">
        <f>'1.4.8 CF'!AG50</f>
        <v>152</v>
      </c>
      <c r="AH10" s="83">
        <f>'1.4.8 CF'!AH50</f>
        <v>203</v>
      </c>
      <c r="AI10" s="83">
        <f>'1.4.8 CF'!AI50</f>
        <v>203</v>
      </c>
      <c r="AJ10" s="83">
        <f>'1.4.8 CF'!AJ50</f>
        <v>203</v>
      </c>
      <c r="AK10" s="83">
        <f>'1.4.8 CF'!AK50</f>
        <v>203</v>
      </c>
      <c r="AL10" s="83">
        <f>'1.4.8 CF'!AL50</f>
        <v>203</v>
      </c>
      <c r="AM10" s="83">
        <f>'1.4.8 CF'!AM50</f>
        <v>203</v>
      </c>
      <c r="AN10" s="83">
        <f>'1.4.8 CF'!AN50</f>
        <v>203</v>
      </c>
      <c r="AO10" s="83">
        <f>'1.4.8 CF'!AO50</f>
        <v>203</v>
      </c>
      <c r="AP10" s="83">
        <f>'1.4.8 CF'!AP50</f>
        <v>203</v>
      </c>
      <c r="AQ10" s="83">
        <f>'1.4.8 CF'!AQ50</f>
        <v>203</v>
      </c>
      <c r="AR10" s="83">
        <f>'1.4.8 CF'!AR50</f>
        <v>203</v>
      </c>
      <c r="AS10" s="83">
        <f>'1.4.8 CF'!AS50</f>
        <v>203</v>
      </c>
      <c r="AT10" s="83">
        <f>'1.4.8 CF'!AT50</f>
        <v>251</v>
      </c>
      <c r="AU10" s="83">
        <f>'1.4.8 CF'!AU50</f>
        <v>251</v>
      </c>
      <c r="AV10" s="83">
        <f>'1.4.8 CF'!AV50</f>
        <v>251</v>
      </c>
      <c r="AW10" s="83">
        <f>'1.4.8 CF'!AW50</f>
        <v>251</v>
      </c>
      <c r="AX10" s="83">
        <f>'1.4.8 CF'!AX50</f>
        <v>251</v>
      </c>
      <c r="AY10" s="83">
        <f>'1.4.8 CF'!AY50</f>
        <v>251</v>
      </c>
      <c r="AZ10" s="83">
        <f>'1.4.8 CF'!AZ50</f>
        <v>251</v>
      </c>
      <c r="BA10" s="83">
        <f>'1.4.8 CF'!BA50</f>
        <v>251</v>
      </c>
      <c r="BB10" s="83">
        <f>'1.4.8 CF'!BB50</f>
        <v>251</v>
      </c>
      <c r="BC10" s="83">
        <f>'1.4.8 CF'!BC50</f>
        <v>251</v>
      </c>
      <c r="BD10" s="83">
        <f>'1.4.8 CF'!BD50</f>
        <v>251</v>
      </c>
      <c r="BE10" s="83">
        <f>'1.4.8 CF'!BE50</f>
        <v>251</v>
      </c>
      <c r="BF10" s="83">
        <f>'1.4.8 CF'!BF50</f>
        <v>195</v>
      </c>
      <c r="BG10" s="83">
        <f>'1.4.8 CF'!BG50</f>
        <v>195</v>
      </c>
      <c r="BH10" s="83">
        <f>'1.4.8 CF'!BH50</f>
        <v>195</v>
      </c>
      <c r="BI10" s="83">
        <f>'1.4.8 CF'!BI50</f>
        <v>195</v>
      </c>
      <c r="BJ10" s="83">
        <f>'1.4.8 CF'!BJ50</f>
        <v>195</v>
      </c>
      <c r="BK10" s="83">
        <f>'1.4.8 CF'!BK50</f>
        <v>195</v>
      </c>
      <c r="BL10" s="83">
        <f>'1.4.8 CF'!BL50</f>
        <v>195</v>
      </c>
      <c r="BM10" s="83">
        <f>'1.4.8 CF'!BM50</f>
        <v>195</v>
      </c>
      <c r="BN10" s="83">
        <f>'1.4.8 CF'!BN50</f>
        <v>195</v>
      </c>
      <c r="BO10" s="83">
        <f>'1.4.8 CF'!BO50</f>
        <v>195</v>
      </c>
      <c r="BP10" s="83">
        <f>'1.4.8 CF'!BP50</f>
        <v>195</v>
      </c>
      <c r="BQ10" s="83">
        <f>'1.4.8 CF'!BQ50</f>
        <v>195</v>
      </c>
      <c r="BR10" s="83">
        <f>'1.4.8 CF'!BR50</f>
        <v>192</v>
      </c>
      <c r="BS10" s="83">
        <f>'1.4.8 CF'!BS50</f>
        <v>192</v>
      </c>
      <c r="BT10" s="83">
        <f>'1.4.8 CF'!BT50</f>
        <v>192</v>
      </c>
      <c r="BU10" s="83">
        <f>'1.4.8 CF'!BU50</f>
        <v>192</v>
      </c>
      <c r="BV10" s="83">
        <f>'1.4.8 CF'!BV50</f>
        <v>192</v>
      </c>
      <c r="BW10" s="83">
        <f>'1.4.8 CF'!BW50</f>
        <v>192</v>
      </c>
      <c r="BX10" s="83">
        <f>'1.4.8 CF'!BX50</f>
        <v>192</v>
      </c>
      <c r="BY10" s="83">
        <f>'1.4.8 CF'!BY50</f>
        <v>192</v>
      </c>
      <c r="BZ10" s="83">
        <f>'1.4.8 CF'!BZ50</f>
        <v>192</v>
      </c>
      <c r="CA10" s="83">
        <f>'1.4.8 CF'!CA50</f>
        <v>192</v>
      </c>
      <c r="CB10" s="83">
        <f>'1.4.8 CF'!CB50</f>
        <v>192</v>
      </c>
      <c r="CC10" s="83">
        <f>'1.4.8 CF'!CC50</f>
        <v>192</v>
      </c>
      <c r="CD10" s="83">
        <f>'1.4.8 CF'!CD50</f>
        <v>170</v>
      </c>
      <c r="CE10" s="83">
        <f>'1.4.8 CF'!CE50</f>
        <v>170</v>
      </c>
      <c r="CF10" s="83">
        <f>'1.4.8 CF'!CF50</f>
        <v>170</v>
      </c>
      <c r="CG10" s="83">
        <f>'1.4.8 CF'!CG50</f>
        <v>170</v>
      </c>
      <c r="CH10" s="83">
        <f>'1.4.8 CF'!CH50</f>
        <v>170</v>
      </c>
      <c r="CI10" s="83">
        <f>'1.4.8 CF'!CI50</f>
        <v>170</v>
      </c>
      <c r="CJ10" s="83">
        <f>'1.4.8 CF'!CJ50</f>
        <v>170</v>
      </c>
      <c r="CK10" s="83">
        <f>'1.4.8 CF'!CK50</f>
        <v>170</v>
      </c>
      <c r="CL10" s="83">
        <f>'1.4.8 CF'!CL50</f>
        <v>170</v>
      </c>
      <c r="CM10" s="83">
        <f>'1.4.8 CF'!CM50</f>
        <v>170</v>
      </c>
      <c r="CN10" s="83">
        <f>'1.4.8 CF'!CN50</f>
        <v>170</v>
      </c>
      <c r="CO10" s="83">
        <f>'1.4.8 CF'!CO50</f>
        <v>170</v>
      </c>
      <c r="CP10" s="83">
        <f>'1.4.8 CF'!CP50</f>
        <v>143</v>
      </c>
      <c r="CQ10" s="83">
        <f>'1.4.8 CF'!CQ50</f>
        <v>143</v>
      </c>
      <c r="CR10" s="83">
        <f>'1.4.8 CF'!CR50</f>
        <v>143</v>
      </c>
      <c r="CS10" s="83">
        <f>'1.4.8 CF'!CS50</f>
        <v>143</v>
      </c>
      <c r="CT10" s="83">
        <f>'1.4.8 CF'!CT50</f>
        <v>143</v>
      </c>
      <c r="CU10" s="83">
        <f>'1.4.8 CF'!CU50</f>
        <v>143</v>
      </c>
      <c r="CV10" s="83">
        <f>'1.4.8 CF'!CV50</f>
        <v>143</v>
      </c>
      <c r="CW10" s="83">
        <f>'1.4.8 CF'!CW50</f>
        <v>143</v>
      </c>
      <c r="CX10" s="83">
        <f>'1.4.8 CF'!CX50</f>
        <v>143</v>
      </c>
      <c r="CY10" s="83">
        <f>'1.4.8 CF'!CY50</f>
        <v>143</v>
      </c>
      <c r="CZ10" s="83">
        <f>'1.4.8 CF'!CZ50</f>
        <v>143</v>
      </c>
      <c r="DA10" s="83">
        <f>'1.4.8 CF'!DA50</f>
        <v>143</v>
      </c>
      <c r="DB10" s="83">
        <f>'1.4.8 CF'!DB50</f>
        <v>91</v>
      </c>
      <c r="DC10" s="83">
        <f>'1.4.8 CF'!DC50</f>
        <v>91</v>
      </c>
      <c r="DD10" s="83">
        <f>'1.4.8 CF'!DD50</f>
        <v>91</v>
      </c>
      <c r="DE10" s="83">
        <f>'1.4.8 CF'!DE50</f>
        <v>91</v>
      </c>
      <c r="DF10" s="83">
        <f>'1.4.8 CF'!DF50</f>
        <v>91</v>
      </c>
      <c r="DG10" s="83">
        <f>'1.4.8 CF'!DG50</f>
        <v>91</v>
      </c>
      <c r="DH10" s="83">
        <f>'1.4.8 CF'!DH50</f>
        <v>91</v>
      </c>
      <c r="DI10" s="83">
        <f>'1.4.8 CF'!DI50</f>
        <v>91</v>
      </c>
      <c r="DJ10" s="83">
        <f>'1.4.8 CF'!DJ50</f>
        <v>91</v>
      </c>
      <c r="DK10" s="83">
        <f>'1.4.8 CF'!DK50</f>
        <v>91</v>
      </c>
      <c r="DL10" s="83">
        <f>'1.4.8 CF'!DL50</f>
        <v>91</v>
      </c>
      <c r="DM10" s="83">
        <f>'1.4.8 CF'!DM50</f>
        <v>91</v>
      </c>
      <c r="DN10" s="83">
        <f>'1.4.8 CF'!DN50</f>
        <v>50</v>
      </c>
      <c r="DO10" s="83">
        <f>'1.4.8 CF'!DO50</f>
        <v>50</v>
      </c>
      <c r="DP10" s="83">
        <f>'1.4.8 CF'!DP50</f>
        <v>50</v>
      </c>
      <c r="DQ10" s="83">
        <f>'1.4.8 CF'!DQ50</f>
        <v>50</v>
      </c>
      <c r="DR10" s="83">
        <f>'1.4.8 CF'!DR50</f>
        <v>50</v>
      </c>
      <c r="DS10" s="83">
        <f>'1.4.8 CF'!DS50</f>
        <v>50</v>
      </c>
      <c r="DT10" s="83">
        <f>'1.4.8 CF'!DT50</f>
        <v>50</v>
      </c>
      <c r="DU10" s="83">
        <f>'1.4.8 CF'!DU50</f>
        <v>50</v>
      </c>
      <c r="DV10" s="83">
        <f>'1.4.8 CF'!DV50</f>
        <v>50</v>
      </c>
      <c r="DW10" s="83">
        <f>'1.4.8 CF'!DW50</f>
        <v>50</v>
      </c>
      <c r="DX10" s="83">
        <f>'1.4.8 CF'!DX50</f>
        <v>50</v>
      </c>
      <c r="DY10" s="83">
        <f>'1.4.8 CF'!DY50</f>
        <v>50</v>
      </c>
    </row>
    <row r="11" spans="1:129" x14ac:dyDescent="0.35">
      <c r="B11" s="14"/>
      <c r="H11" s="525"/>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row>
    <row r="12" spans="1:129" x14ac:dyDescent="0.35">
      <c r="B12" s="14"/>
      <c r="C12" s="24" t="s">
        <v>660</v>
      </c>
      <c r="H12" s="525"/>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130"/>
    </row>
    <row r="13" spans="1:129" x14ac:dyDescent="0.35">
      <c r="B13" s="14"/>
      <c r="C13" s="14"/>
      <c r="D13" t="s">
        <v>540</v>
      </c>
      <c r="H13" s="525"/>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40"/>
    </row>
    <row r="14" spans="1:129" x14ac:dyDescent="0.35">
      <c r="B14" s="14"/>
      <c r="C14" s="14"/>
      <c r="E14" s="37" t="str">
        <f>'1.1 Assumptions'!$J$31</f>
        <v>iBeLink BM-K1</v>
      </c>
      <c r="F14" s="37"/>
      <c r="G14" s="37"/>
      <c r="H14" s="525" t="s">
        <v>635</v>
      </c>
      <c r="J14" s="56">
        <f>J15</f>
        <v>5300</v>
      </c>
      <c r="K14" s="56">
        <f>J14*K17</f>
        <v>5300</v>
      </c>
      <c r="L14" s="56">
        <f t="shared" ref="L14:BW14" si="7">K14*L17</f>
        <v>5300</v>
      </c>
      <c r="M14" s="56">
        <f t="shared" si="7"/>
        <v>5300</v>
      </c>
      <c r="N14" s="56">
        <f t="shared" si="7"/>
        <v>5300</v>
      </c>
      <c r="O14" s="56">
        <f t="shared" si="7"/>
        <v>5300</v>
      </c>
      <c r="P14" s="56">
        <f t="shared" si="7"/>
        <v>5300</v>
      </c>
      <c r="Q14" s="56">
        <f t="shared" si="7"/>
        <v>5300</v>
      </c>
      <c r="R14" s="56">
        <f t="shared" si="7"/>
        <v>5300</v>
      </c>
      <c r="S14" s="56">
        <f t="shared" si="7"/>
        <v>5300</v>
      </c>
      <c r="T14" s="56">
        <f t="shared" si="7"/>
        <v>5300</v>
      </c>
      <c r="U14" s="56">
        <f t="shared" si="7"/>
        <v>5300</v>
      </c>
      <c r="V14" s="56">
        <f t="shared" si="7"/>
        <v>5565</v>
      </c>
      <c r="W14" s="56">
        <f t="shared" si="7"/>
        <v>5565</v>
      </c>
      <c r="X14" s="56">
        <f t="shared" si="7"/>
        <v>5565</v>
      </c>
      <c r="Y14" s="56">
        <f t="shared" si="7"/>
        <v>5565</v>
      </c>
      <c r="Z14" s="56">
        <f t="shared" si="7"/>
        <v>5565</v>
      </c>
      <c r="AA14" s="56">
        <f t="shared" si="7"/>
        <v>5565</v>
      </c>
      <c r="AB14" s="56">
        <f t="shared" si="7"/>
        <v>5565</v>
      </c>
      <c r="AC14" s="56">
        <f t="shared" si="7"/>
        <v>5565</v>
      </c>
      <c r="AD14" s="56">
        <f t="shared" si="7"/>
        <v>5565</v>
      </c>
      <c r="AE14" s="56">
        <f t="shared" si="7"/>
        <v>5565</v>
      </c>
      <c r="AF14" s="56">
        <f t="shared" si="7"/>
        <v>5565</v>
      </c>
      <c r="AG14" s="56">
        <f t="shared" si="7"/>
        <v>5565</v>
      </c>
      <c r="AH14" s="56">
        <f t="shared" si="7"/>
        <v>5843.25</v>
      </c>
      <c r="AI14" s="56">
        <f t="shared" si="7"/>
        <v>5843.25</v>
      </c>
      <c r="AJ14" s="56">
        <f t="shared" si="7"/>
        <v>5843.25</v>
      </c>
      <c r="AK14" s="56">
        <f t="shared" si="7"/>
        <v>5843.25</v>
      </c>
      <c r="AL14" s="56">
        <f t="shared" si="7"/>
        <v>5843.25</v>
      </c>
      <c r="AM14" s="56">
        <f t="shared" si="7"/>
        <v>5843.25</v>
      </c>
      <c r="AN14" s="56">
        <f t="shared" si="7"/>
        <v>5843.25</v>
      </c>
      <c r="AO14" s="56">
        <f t="shared" si="7"/>
        <v>5843.25</v>
      </c>
      <c r="AP14" s="56">
        <f t="shared" si="7"/>
        <v>5843.25</v>
      </c>
      <c r="AQ14" s="56">
        <f t="shared" si="7"/>
        <v>5843.25</v>
      </c>
      <c r="AR14" s="56">
        <f t="shared" si="7"/>
        <v>5843.25</v>
      </c>
      <c r="AS14" s="56">
        <f t="shared" si="7"/>
        <v>5843.25</v>
      </c>
      <c r="AT14" s="56">
        <f t="shared" si="7"/>
        <v>6135.4125000000004</v>
      </c>
      <c r="AU14" s="56">
        <f t="shared" si="7"/>
        <v>6135.4125000000004</v>
      </c>
      <c r="AV14" s="56">
        <f t="shared" si="7"/>
        <v>6135.4125000000004</v>
      </c>
      <c r="AW14" s="56">
        <f t="shared" si="7"/>
        <v>6135.4125000000004</v>
      </c>
      <c r="AX14" s="56">
        <f t="shared" si="7"/>
        <v>6135.4125000000004</v>
      </c>
      <c r="AY14" s="56">
        <f t="shared" si="7"/>
        <v>6135.4125000000004</v>
      </c>
      <c r="AZ14" s="56">
        <f t="shared" si="7"/>
        <v>6135.4125000000004</v>
      </c>
      <c r="BA14" s="56">
        <f t="shared" si="7"/>
        <v>6135.4125000000004</v>
      </c>
      <c r="BB14" s="56">
        <f t="shared" si="7"/>
        <v>6135.4125000000004</v>
      </c>
      <c r="BC14" s="56">
        <f t="shared" si="7"/>
        <v>6135.4125000000004</v>
      </c>
      <c r="BD14" s="56">
        <f t="shared" si="7"/>
        <v>6135.4125000000004</v>
      </c>
      <c r="BE14" s="56">
        <f t="shared" si="7"/>
        <v>6135.4125000000004</v>
      </c>
      <c r="BF14" s="56">
        <f t="shared" si="7"/>
        <v>6442.1831250000005</v>
      </c>
      <c r="BG14" s="56">
        <f t="shared" si="7"/>
        <v>6442.1831250000005</v>
      </c>
      <c r="BH14" s="56">
        <f t="shared" si="7"/>
        <v>6442.1831250000005</v>
      </c>
      <c r="BI14" s="56">
        <f t="shared" si="7"/>
        <v>6442.1831250000005</v>
      </c>
      <c r="BJ14" s="56">
        <f t="shared" si="7"/>
        <v>6442.1831250000005</v>
      </c>
      <c r="BK14" s="56">
        <f t="shared" si="7"/>
        <v>6442.1831250000005</v>
      </c>
      <c r="BL14" s="56">
        <f t="shared" si="7"/>
        <v>6442.1831250000005</v>
      </c>
      <c r="BM14" s="56">
        <f t="shared" si="7"/>
        <v>6442.1831250000005</v>
      </c>
      <c r="BN14" s="56">
        <f t="shared" si="7"/>
        <v>6442.1831250000005</v>
      </c>
      <c r="BO14" s="56">
        <f t="shared" si="7"/>
        <v>6442.1831250000005</v>
      </c>
      <c r="BP14" s="56">
        <f t="shared" si="7"/>
        <v>6442.1831250000005</v>
      </c>
      <c r="BQ14" s="56">
        <f t="shared" si="7"/>
        <v>6442.1831250000005</v>
      </c>
      <c r="BR14" s="56">
        <f t="shared" si="7"/>
        <v>6764.292281250001</v>
      </c>
      <c r="BS14" s="56">
        <f t="shared" si="7"/>
        <v>6764.292281250001</v>
      </c>
      <c r="BT14" s="56">
        <f t="shared" si="7"/>
        <v>6764.292281250001</v>
      </c>
      <c r="BU14" s="56">
        <f t="shared" si="7"/>
        <v>6764.292281250001</v>
      </c>
      <c r="BV14" s="56">
        <f t="shared" si="7"/>
        <v>6764.292281250001</v>
      </c>
      <c r="BW14" s="56">
        <f t="shared" si="7"/>
        <v>6764.292281250001</v>
      </c>
      <c r="BX14" s="56">
        <f t="shared" ref="BX14:DY14" si="8">BW14*BX17</f>
        <v>6764.292281250001</v>
      </c>
      <c r="BY14" s="56">
        <f t="shared" si="8"/>
        <v>6764.292281250001</v>
      </c>
      <c r="BZ14" s="56">
        <f t="shared" si="8"/>
        <v>6764.292281250001</v>
      </c>
      <c r="CA14" s="56">
        <f t="shared" si="8"/>
        <v>6764.292281250001</v>
      </c>
      <c r="CB14" s="56">
        <f t="shared" si="8"/>
        <v>6764.292281250001</v>
      </c>
      <c r="CC14" s="56">
        <f t="shared" si="8"/>
        <v>6764.292281250001</v>
      </c>
      <c r="CD14" s="56">
        <f t="shared" si="8"/>
        <v>7102.506895312501</v>
      </c>
      <c r="CE14" s="56">
        <f t="shared" si="8"/>
        <v>7102.506895312501</v>
      </c>
      <c r="CF14" s="56">
        <f t="shared" si="8"/>
        <v>7102.506895312501</v>
      </c>
      <c r="CG14" s="56">
        <f t="shared" si="8"/>
        <v>7102.506895312501</v>
      </c>
      <c r="CH14" s="56">
        <f t="shared" si="8"/>
        <v>7102.506895312501</v>
      </c>
      <c r="CI14" s="56">
        <f t="shared" si="8"/>
        <v>7102.506895312501</v>
      </c>
      <c r="CJ14" s="56">
        <f t="shared" si="8"/>
        <v>7102.506895312501</v>
      </c>
      <c r="CK14" s="56">
        <f t="shared" si="8"/>
        <v>7102.506895312501</v>
      </c>
      <c r="CL14" s="56">
        <f t="shared" si="8"/>
        <v>7102.506895312501</v>
      </c>
      <c r="CM14" s="56">
        <f t="shared" si="8"/>
        <v>7102.506895312501</v>
      </c>
      <c r="CN14" s="56">
        <f t="shared" si="8"/>
        <v>7102.506895312501</v>
      </c>
      <c r="CO14" s="56">
        <f t="shared" si="8"/>
        <v>7102.506895312501</v>
      </c>
      <c r="CP14" s="56">
        <f t="shared" si="8"/>
        <v>7457.6322400781264</v>
      </c>
      <c r="CQ14" s="56">
        <f t="shared" si="8"/>
        <v>7457.6322400781264</v>
      </c>
      <c r="CR14" s="56">
        <f t="shared" si="8"/>
        <v>7457.6322400781264</v>
      </c>
      <c r="CS14" s="56">
        <f t="shared" si="8"/>
        <v>7457.6322400781264</v>
      </c>
      <c r="CT14" s="56">
        <f t="shared" si="8"/>
        <v>7457.6322400781264</v>
      </c>
      <c r="CU14" s="56">
        <f t="shared" si="8"/>
        <v>7457.6322400781264</v>
      </c>
      <c r="CV14" s="56">
        <f t="shared" si="8"/>
        <v>7457.6322400781264</v>
      </c>
      <c r="CW14" s="56">
        <f t="shared" si="8"/>
        <v>7457.6322400781264</v>
      </c>
      <c r="CX14" s="56">
        <f t="shared" si="8"/>
        <v>7457.6322400781264</v>
      </c>
      <c r="CY14" s="56">
        <f t="shared" si="8"/>
        <v>7457.6322400781264</v>
      </c>
      <c r="CZ14" s="56">
        <f t="shared" si="8"/>
        <v>7457.6322400781264</v>
      </c>
      <c r="DA14" s="56">
        <f t="shared" si="8"/>
        <v>7457.6322400781264</v>
      </c>
      <c r="DB14" s="56">
        <f t="shared" si="8"/>
        <v>7830.5138520820328</v>
      </c>
      <c r="DC14" s="56">
        <f t="shared" si="8"/>
        <v>7830.5138520820328</v>
      </c>
      <c r="DD14" s="56">
        <f t="shared" si="8"/>
        <v>7830.5138520820328</v>
      </c>
      <c r="DE14" s="56">
        <f t="shared" si="8"/>
        <v>7830.5138520820328</v>
      </c>
      <c r="DF14" s="56">
        <f t="shared" si="8"/>
        <v>7830.5138520820328</v>
      </c>
      <c r="DG14" s="56">
        <f t="shared" si="8"/>
        <v>7830.5138520820328</v>
      </c>
      <c r="DH14" s="56">
        <f t="shared" si="8"/>
        <v>7830.5138520820328</v>
      </c>
      <c r="DI14" s="56">
        <f t="shared" si="8"/>
        <v>7830.5138520820328</v>
      </c>
      <c r="DJ14" s="56">
        <f t="shared" si="8"/>
        <v>7830.5138520820328</v>
      </c>
      <c r="DK14" s="56">
        <f t="shared" si="8"/>
        <v>7830.5138520820328</v>
      </c>
      <c r="DL14" s="56">
        <f t="shared" si="8"/>
        <v>7830.5138520820328</v>
      </c>
      <c r="DM14" s="56">
        <f t="shared" si="8"/>
        <v>7830.5138520820328</v>
      </c>
      <c r="DN14" s="56">
        <f t="shared" si="8"/>
        <v>8222.0395446861348</v>
      </c>
      <c r="DO14" s="56">
        <f t="shared" si="8"/>
        <v>8222.0395446861348</v>
      </c>
      <c r="DP14" s="56">
        <f t="shared" si="8"/>
        <v>8222.0395446861348</v>
      </c>
      <c r="DQ14" s="56">
        <f t="shared" si="8"/>
        <v>8222.0395446861348</v>
      </c>
      <c r="DR14" s="56">
        <f t="shared" si="8"/>
        <v>8222.0395446861348</v>
      </c>
      <c r="DS14" s="56">
        <f t="shared" si="8"/>
        <v>8222.0395446861348</v>
      </c>
      <c r="DT14" s="56">
        <f t="shared" si="8"/>
        <v>8222.0395446861348</v>
      </c>
      <c r="DU14" s="56">
        <f t="shared" si="8"/>
        <v>8222.0395446861348</v>
      </c>
      <c r="DV14" s="56">
        <f t="shared" si="8"/>
        <v>8222.0395446861348</v>
      </c>
      <c r="DW14" s="56">
        <f t="shared" si="8"/>
        <v>8222.0395446861348</v>
      </c>
      <c r="DX14" s="56">
        <f t="shared" si="8"/>
        <v>8222.0395446861348</v>
      </c>
      <c r="DY14" s="56">
        <f t="shared" si="8"/>
        <v>8222.0395446861348</v>
      </c>
    </row>
    <row r="15" spans="1:129" x14ac:dyDescent="0.35">
      <c r="B15" s="14"/>
      <c r="C15" s="14"/>
      <c r="F15" s="37" t="str">
        <f>'1.1 Assumptions'!$J$31</f>
        <v>iBeLink BM-K1</v>
      </c>
      <c r="G15" s="37"/>
      <c r="H15" s="525" t="s">
        <v>635</v>
      </c>
      <c r="J15" s="83">
        <f>'2.1 Miner Sourcing'!$K$21</f>
        <v>5300</v>
      </c>
      <c r="K15" s="83">
        <f>'2.1 Miner Sourcing'!$K$21</f>
        <v>5300</v>
      </c>
      <c r="L15" s="83">
        <f>'2.1 Miner Sourcing'!$K$21</f>
        <v>5300</v>
      </c>
      <c r="M15" s="83">
        <f>'2.1 Miner Sourcing'!$K$21</f>
        <v>5300</v>
      </c>
      <c r="N15" s="83">
        <f>'2.1 Miner Sourcing'!$K$21</f>
        <v>5300</v>
      </c>
      <c r="O15" s="83">
        <f>'2.1 Miner Sourcing'!$K$21</f>
        <v>5300</v>
      </c>
      <c r="P15" s="83">
        <f>'2.1 Miner Sourcing'!$K$21</f>
        <v>5300</v>
      </c>
      <c r="Q15" s="83">
        <f>'2.1 Miner Sourcing'!$K$21</f>
        <v>5300</v>
      </c>
      <c r="R15" s="83">
        <f>'2.1 Miner Sourcing'!$K$21</f>
        <v>5300</v>
      </c>
      <c r="S15" s="83">
        <f>'2.1 Miner Sourcing'!$K$21</f>
        <v>5300</v>
      </c>
      <c r="T15" s="83">
        <f>'2.1 Miner Sourcing'!$K$21</f>
        <v>5300</v>
      </c>
      <c r="U15" s="83">
        <f>'2.1 Miner Sourcing'!$K$21</f>
        <v>5300</v>
      </c>
      <c r="V15" s="83">
        <f>'2.1 Miner Sourcing'!$K$21</f>
        <v>5300</v>
      </c>
      <c r="W15" s="83">
        <f>'2.1 Miner Sourcing'!$K$21</f>
        <v>5300</v>
      </c>
      <c r="X15" s="83">
        <f>'2.1 Miner Sourcing'!$K$21</f>
        <v>5300</v>
      </c>
      <c r="Y15" s="83">
        <f>'2.1 Miner Sourcing'!$K$21</f>
        <v>5300</v>
      </c>
      <c r="Z15" s="83">
        <f>'2.1 Miner Sourcing'!$K$21</f>
        <v>5300</v>
      </c>
      <c r="AA15" s="83">
        <f>'2.1 Miner Sourcing'!$K$21</f>
        <v>5300</v>
      </c>
      <c r="AB15" s="83">
        <f>'2.1 Miner Sourcing'!$K$21</f>
        <v>5300</v>
      </c>
      <c r="AC15" s="83">
        <f>'2.1 Miner Sourcing'!$K$21</f>
        <v>5300</v>
      </c>
      <c r="AD15" s="83">
        <f>'2.1 Miner Sourcing'!$K$21</f>
        <v>5300</v>
      </c>
      <c r="AE15" s="83">
        <f>'2.1 Miner Sourcing'!$K$21</f>
        <v>5300</v>
      </c>
      <c r="AF15" s="83">
        <f>'2.1 Miner Sourcing'!$K$21</f>
        <v>5300</v>
      </c>
      <c r="AG15" s="83">
        <f>'2.1 Miner Sourcing'!$K$21</f>
        <v>5300</v>
      </c>
      <c r="AH15" s="83">
        <f>'2.1 Miner Sourcing'!$K$21</f>
        <v>5300</v>
      </c>
      <c r="AI15" s="83">
        <f>'2.1 Miner Sourcing'!$K$21</f>
        <v>5300</v>
      </c>
      <c r="AJ15" s="83">
        <f>'2.1 Miner Sourcing'!$K$21</f>
        <v>5300</v>
      </c>
      <c r="AK15" s="83">
        <f>'2.1 Miner Sourcing'!$K$21</f>
        <v>5300</v>
      </c>
      <c r="AL15" s="83">
        <f>'2.1 Miner Sourcing'!$K$21</f>
        <v>5300</v>
      </c>
      <c r="AM15" s="83">
        <f>'2.1 Miner Sourcing'!$K$21</f>
        <v>5300</v>
      </c>
      <c r="AN15" s="83">
        <f>'2.1 Miner Sourcing'!$K$21</f>
        <v>5300</v>
      </c>
      <c r="AO15" s="83">
        <f>'2.1 Miner Sourcing'!$K$21</f>
        <v>5300</v>
      </c>
      <c r="AP15" s="83">
        <f>'2.1 Miner Sourcing'!$K$21</f>
        <v>5300</v>
      </c>
      <c r="AQ15" s="83">
        <f>'2.1 Miner Sourcing'!$K$21</f>
        <v>5300</v>
      </c>
      <c r="AR15" s="83">
        <f>'2.1 Miner Sourcing'!$K$21</f>
        <v>5300</v>
      </c>
      <c r="AS15" s="83">
        <f>'2.1 Miner Sourcing'!$K$21</f>
        <v>5300</v>
      </c>
      <c r="AT15" s="83">
        <f>'2.1 Miner Sourcing'!$K$21</f>
        <v>5300</v>
      </c>
      <c r="AU15" s="83">
        <f>'2.1 Miner Sourcing'!$K$21</f>
        <v>5300</v>
      </c>
      <c r="AV15" s="83">
        <f>'2.1 Miner Sourcing'!$K$21</f>
        <v>5300</v>
      </c>
      <c r="AW15" s="83">
        <f>'2.1 Miner Sourcing'!$K$21</f>
        <v>5300</v>
      </c>
      <c r="AX15" s="83">
        <f>'2.1 Miner Sourcing'!$K$21</f>
        <v>5300</v>
      </c>
      <c r="AY15" s="83">
        <f>'2.1 Miner Sourcing'!$K$21</f>
        <v>5300</v>
      </c>
      <c r="AZ15" s="83">
        <f>'2.1 Miner Sourcing'!$K$21</f>
        <v>5300</v>
      </c>
      <c r="BA15" s="83">
        <f>'2.1 Miner Sourcing'!$K$21</f>
        <v>5300</v>
      </c>
      <c r="BB15" s="83">
        <f>'2.1 Miner Sourcing'!$K$21</f>
        <v>5300</v>
      </c>
      <c r="BC15" s="83">
        <f>'2.1 Miner Sourcing'!$K$21</f>
        <v>5300</v>
      </c>
      <c r="BD15" s="83">
        <f>'2.1 Miner Sourcing'!$K$21</f>
        <v>5300</v>
      </c>
      <c r="BE15" s="83">
        <f>'2.1 Miner Sourcing'!$K$21</f>
        <v>5300</v>
      </c>
      <c r="BF15" s="83">
        <f>'2.1 Miner Sourcing'!$K$21</f>
        <v>5300</v>
      </c>
      <c r="BG15" s="83">
        <f>'2.1 Miner Sourcing'!$K$21</f>
        <v>5300</v>
      </c>
      <c r="BH15" s="83">
        <f>'2.1 Miner Sourcing'!$K$21</f>
        <v>5300</v>
      </c>
      <c r="BI15" s="83">
        <f>'2.1 Miner Sourcing'!$K$21</f>
        <v>5300</v>
      </c>
      <c r="BJ15" s="83">
        <f>'2.1 Miner Sourcing'!$K$21</f>
        <v>5300</v>
      </c>
      <c r="BK15" s="83">
        <f>'2.1 Miner Sourcing'!$K$21</f>
        <v>5300</v>
      </c>
      <c r="BL15" s="83">
        <f>'2.1 Miner Sourcing'!$K$21</f>
        <v>5300</v>
      </c>
      <c r="BM15" s="83">
        <f>'2.1 Miner Sourcing'!$K$21</f>
        <v>5300</v>
      </c>
      <c r="BN15" s="83">
        <f>'2.1 Miner Sourcing'!$K$21</f>
        <v>5300</v>
      </c>
      <c r="BO15" s="83">
        <f>'2.1 Miner Sourcing'!$K$21</f>
        <v>5300</v>
      </c>
      <c r="BP15" s="83">
        <f>'2.1 Miner Sourcing'!$K$21</f>
        <v>5300</v>
      </c>
      <c r="BQ15" s="83">
        <f>'2.1 Miner Sourcing'!$K$21</f>
        <v>5300</v>
      </c>
      <c r="BR15" s="83">
        <f>'2.1 Miner Sourcing'!$K$21</f>
        <v>5300</v>
      </c>
      <c r="BS15" s="83">
        <f>'2.1 Miner Sourcing'!$K$21</f>
        <v>5300</v>
      </c>
      <c r="BT15" s="83">
        <f>'2.1 Miner Sourcing'!$K$21</f>
        <v>5300</v>
      </c>
      <c r="BU15" s="83">
        <f>'2.1 Miner Sourcing'!$K$21</f>
        <v>5300</v>
      </c>
      <c r="BV15" s="83">
        <f>'2.1 Miner Sourcing'!$K$21</f>
        <v>5300</v>
      </c>
      <c r="BW15" s="83">
        <f>'2.1 Miner Sourcing'!$K$21</f>
        <v>5300</v>
      </c>
      <c r="BX15" s="83">
        <f>'2.1 Miner Sourcing'!$K$21</f>
        <v>5300</v>
      </c>
      <c r="BY15" s="83">
        <f>'2.1 Miner Sourcing'!$K$21</f>
        <v>5300</v>
      </c>
      <c r="BZ15" s="83">
        <f>'2.1 Miner Sourcing'!$K$21</f>
        <v>5300</v>
      </c>
      <c r="CA15" s="83">
        <f>'2.1 Miner Sourcing'!$K$21</f>
        <v>5300</v>
      </c>
      <c r="CB15" s="83">
        <f>'2.1 Miner Sourcing'!$K$21</f>
        <v>5300</v>
      </c>
      <c r="CC15" s="83">
        <f>'2.1 Miner Sourcing'!$K$21</f>
        <v>5300</v>
      </c>
      <c r="CD15" s="83">
        <f>'2.1 Miner Sourcing'!$K$21</f>
        <v>5300</v>
      </c>
      <c r="CE15" s="83">
        <f>'2.1 Miner Sourcing'!$K$21</f>
        <v>5300</v>
      </c>
      <c r="CF15" s="83">
        <f>'2.1 Miner Sourcing'!$K$21</f>
        <v>5300</v>
      </c>
      <c r="CG15" s="83">
        <f>'2.1 Miner Sourcing'!$K$21</f>
        <v>5300</v>
      </c>
      <c r="CH15" s="83">
        <f>'2.1 Miner Sourcing'!$K$21</f>
        <v>5300</v>
      </c>
      <c r="CI15" s="83">
        <f>'2.1 Miner Sourcing'!$K$21</f>
        <v>5300</v>
      </c>
      <c r="CJ15" s="83">
        <f>'2.1 Miner Sourcing'!$K$21</f>
        <v>5300</v>
      </c>
      <c r="CK15" s="83">
        <f>'2.1 Miner Sourcing'!$K$21</f>
        <v>5300</v>
      </c>
      <c r="CL15" s="83">
        <f>'2.1 Miner Sourcing'!$K$21</f>
        <v>5300</v>
      </c>
      <c r="CM15" s="83">
        <f>'2.1 Miner Sourcing'!$K$21</f>
        <v>5300</v>
      </c>
      <c r="CN15" s="83">
        <f>'2.1 Miner Sourcing'!$K$21</f>
        <v>5300</v>
      </c>
      <c r="CO15" s="83">
        <f>'2.1 Miner Sourcing'!$K$21</f>
        <v>5300</v>
      </c>
      <c r="CP15" s="83">
        <f>'2.1 Miner Sourcing'!$K$21</f>
        <v>5300</v>
      </c>
      <c r="CQ15" s="83">
        <f>'2.1 Miner Sourcing'!$K$21</f>
        <v>5300</v>
      </c>
      <c r="CR15" s="83">
        <f>'2.1 Miner Sourcing'!$K$21</f>
        <v>5300</v>
      </c>
      <c r="CS15" s="83">
        <f>'2.1 Miner Sourcing'!$K$21</f>
        <v>5300</v>
      </c>
      <c r="CT15" s="83">
        <f>'2.1 Miner Sourcing'!$K$21</f>
        <v>5300</v>
      </c>
      <c r="CU15" s="83">
        <f>'2.1 Miner Sourcing'!$K$21</f>
        <v>5300</v>
      </c>
      <c r="CV15" s="83">
        <f>'2.1 Miner Sourcing'!$K$21</f>
        <v>5300</v>
      </c>
      <c r="CW15" s="83">
        <f>'2.1 Miner Sourcing'!$K$21</f>
        <v>5300</v>
      </c>
      <c r="CX15" s="83">
        <f>'2.1 Miner Sourcing'!$K$21</f>
        <v>5300</v>
      </c>
      <c r="CY15" s="83">
        <f>'2.1 Miner Sourcing'!$K$21</f>
        <v>5300</v>
      </c>
      <c r="CZ15" s="83">
        <f>'2.1 Miner Sourcing'!$K$21</f>
        <v>5300</v>
      </c>
      <c r="DA15" s="83">
        <f>'2.1 Miner Sourcing'!$K$21</f>
        <v>5300</v>
      </c>
      <c r="DB15" s="83">
        <f>'2.1 Miner Sourcing'!$K$21</f>
        <v>5300</v>
      </c>
      <c r="DC15" s="83">
        <f>'2.1 Miner Sourcing'!$K$21</f>
        <v>5300</v>
      </c>
      <c r="DD15" s="83">
        <f>'2.1 Miner Sourcing'!$K$21</f>
        <v>5300</v>
      </c>
      <c r="DE15" s="83">
        <f>'2.1 Miner Sourcing'!$K$21</f>
        <v>5300</v>
      </c>
      <c r="DF15" s="83">
        <f>'2.1 Miner Sourcing'!$K$21</f>
        <v>5300</v>
      </c>
      <c r="DG15" s="83">
        <f>'2.1 Miner Sourcing'!$K$21</f>
        <v>5300</v>
      </c>
      <c r="DH15" s="83">
        <f>'2.1 Miner Sourcing'!$K$21</f>
        <v>5300</v>
      </c>
      <c r="DI15" s="83">
        <f>'2.1 Miner Sourcing'!$K$21</f>
        <v>5300</v>
      </c>
      <c r="DJ15" s="83">
        <f>'2.1 Miner Sourcing'!$K$21</f>
        <v>5300</v>
      </c>
      <c r="DK15" s="83">
        <f>'2.1 Miner Sourcing'!$K$21</f>
        <v>5300</v>
      </c>
      <c r="DL15" s="83">
        <f>'2.1 Miner Sourcing'!$K$21</f>
        <v>5300</v>
      </c>
      <c r="DM15" s="83">
        <f>'2.1 Miner Sourcing'!$K$21</f>
        <v>5300</v>
      </c>
      <c r="DN15" s="83">
        <f>'2.1 Miner Sourcing'!$K$21</f>
        <v>5300</v>
      </c>
      <c r="DO15" s="83">
        <f>'2.1 Miner Sourcing'!$K$21</f>
        <v>5300</v>
      </c>
      <c r="DP15" s="83">
        <f>'2.1 Miner Sourcing'!$K$21</f>
        <v>5300</v>
      </c>
      <c r="DQ15" s="83">
        <f>'2.1 Miner Sourcing'!$K$21</f>
        <v>5300</v>
      </c>
      <c r="DR15" s="83">
        <f>'2.1 Miner Sourcing'!$K$21</f>
        <v>5300</v>
      </c>
      <c r="DS15" s="83">
        <f>'2.1 Miner Sourcing'!$K$21</f>
        <v>5300</v>
      </c>
      <c r="DT15" s="83">
        <f>'2.1 Miner Sourcing'!$K$21</f>
        <v>5300</v>
      </c>
      <c r="DU15" s="83">
        <f>'2.1 Miner Sourcing'!$K$21</f>
        <v>5300</v>
      </c>
      <c r="DV15" s="83">
        <f>'2.1 Miner Sourcing'!$K$21</f>
        <v>5300</v>
      </c>
      <c r="DW15" s="83">
        <f>'2.1 Miner Sourcing'!$K$21</f>
        <v>5300</v>
      </c>
      <c r="DX15" s="83">
        <f>'2.1 Miner Sourcing'!$K$21</f>
        <v>5300</v>
      </c>
      <c r="DY15" s="83">
        <f>'2.1 Miner Sourcing'!$K$21</f>
        <v>5300</v>
      </c>
    </row>
    <row r="16" spans="1:129" outlineLevel="1" x14ac:dyDescent="0.35">
      <c r="B16" s="14"/>
      <c r="C16" s="14"/>
      <c r="E16" s="516"/>
      <c r="F16" s="516" t="s">
        <v>542</v>
      </c>
      <c r="G16" s="516"/>
      <c r="H16" s="526" t="s">
        <v>48</v>
      </c>
      <c r="J16" s="474">
        <f>'1.1 Assumptions'!$J$144</f>
        <v>0.05</v>
      </c>
      <c r="K16" s="474">
        <f>'1.1 Assumptions'!$J$144</f>
        <v>0.05</v>
      </c>
      <c r="L16" s="474">
        <f>'1.1 Assumptions'!$J$144</f>
        <v>0.05</v>
      </c>
      <c r="M16" s="474">
        <f>'1.1 Assumptions'!$J$144</f>
        <v>0.05</v>
      </c>
      <c r="N16" s="474">
        <f>'1.1 Assumptions'!$J$144</f>
        <v>0.05</v>
      </c>
      <c r="O16" s="474">
        <f>'1.1 Assumptions'!$J$144</f>
        <v>0.05</v>
      </c>
      <c r="P16" s="474">
        <f>'1.1 Assumptions'!$J$144</f>
        <v>0.05</v>
      </c>
      <c r="Q16" s="474">
        <f>'1.1 Assumptions'!$J$144</f>
        <v>0.05</v>
      </c>
      <c r="R16" s="474">
        <f>'1.1 Assumptions'!$J$144</f>
        <v>0.05</v>
      </c>
      <c r="S16" s="474">
        <f>'1.1 Assumptions'!$J$144</f>
        <v>0.05</v>
      </c>
      <c r="T16" s="474">
        <f>'1.1 Assumptions'!$J$144</f>
        <v>0.05</v>
      </c>
      <c r="U16" s="474">
        <f>'1.1 Assumptions'!$J$144</f>
        <v>0.05</v>
      </c>
      <c r="V16" s="474">
        <f>'1.1 Assumptions'!$J$144</f>
        <v>0.05</v>
      </c>
      <c r="W16" s="474">
        <f>'1.1 Assumptions'!$J$144</f>
        <v>0.05</v>
      </c>
      <c r="X16" s="474">
        <f>'1.1 Assumptions'!$J$144</f>
        <v>0.05</v>
      </c>
      <c r="Y16" s="474">
        <f>'1.1 Assumptions'!$J$144</f>
        <v>0.05</v>
      </c>
      <c r="Z16" s="474">
        <f>'1.1 Assumptions'!$J$144</f>
        <v>0.05</v>
      </c>
      <c r="AA16" s="474">
        <f>'1.1 Assumptions'!$J$144</f>
        <v>0.05</v>
      </c>
      <c r="AB16" s="474">
        <f>'1.1 Assumptions'!$J$144</f>
        <v>0.05</v>
      </c>
      <c r="AC16" s="474">
        <f>'1.1 Assumptions'!$J$144</f>
        <v>0.05</v>
      </c>
      <c r="AD16" s="474">
        <f>'1.1 Assumptions'!$J$144</f>
        <v>0.05</v>
      </c>
      <c r="AE16" s="474">
        <f>'1.1 Assumptions'!$J$144</f>
        <v>0.05</v>
      </c>
      <c r="AF16" s="474">
        <f>'1.1 Assumptions'!$J$144</f>
        <v>0.05</v>
      </c>
      <c r="AG16" s="474">
        <f>'1.1 Assumptions'!$J$144</f>
        <v>0.05</v>
      </c>
      <c r="AH16" s="474">
        <f>'1.1 Assumptions'!$J$144</f>
        <v>0.05</v>
      </c>
      <c r="AI16" s="474">
        <f>'1.1 Assumptions'!$J$144</f>
        <v>0.05</v>
      </c>
      <c r="AJ16" s="474">
        <f>'1.1 Assumptions'!$J$144</f>
        <v>0.05</v>
      </c>
      <c r="AK16" s="474">
        <f>'1.1 Assumptions'!$J$144</f>
        <v>0.05</v>
      </c>
      <c r="AL16" s="474">
        <f>'1.1 Assumptions'!$J$144</f>
        <v>0.05</v>
      </c>
      <c r="AM16" s="474">
        <f>'1.1 Assumptions'!$J$144</f>
        <v>0.05</v>
      </c>
      <c r="AN16" s="474">
        <f>'1.1 Assumptions'!$J$144</f>
        <v>0.05</v>
      </c>
      <c r="AO16" s="474">
        <f>'1.1 Assumptions'!$J$144</f>
        <v>0.05</v>
      </c>
      <c r="AP16" s="474">
        <f>'1.1 Assumptions'!$J$144</f>
        <v>0.05</v>
      </c>
      <c r="AQ16" s="474">
        <f>'1.1 Assumptions'!$J$144</f>
        <v>0.05</v>
      </c>
      <c r="AR16" s="474">
        <f>'1.1 Assumptions'!$J$144</f>
        <v>0.05</v>
      </c>
      <c r="AS16" s="474">
        <f>'1.1 Assumptions'!$J$144</f>
        <v>0.05</v>
      </c>
      <c r="AT16" s="474">
        <f>'1.1 Assumptions'!$J$144</f>
        <v>0.05</v>
      </c>
      <c r="AU16" s="474">
        <f>'1.1 Assumptions'!$J$144</f>
        <v>0.05</v>
      </c>
      <c r="AV16" s="474">
        <f>'1.1 Assumptions'!$J$144</f>
        <v>0.05</v>
      </c>
      <c r="AW16" s="474">
        <f>'1.1 Assumptions'!$J$144</f>
        <v>0.05</v>
      </c>
      <c r="AX16" s="474">
        <f>'1.1 Assumptions'!$J$144</f>
        <v>0.05</v>
      </c>
      <c r="AY16" s="474">
        <f>'1.1 Assumptions'!$J$144</f>
        <v>0.05</v>
      </c>
      <c r="AZ16" s="474">
        <f>'1.1 Assumptions'!$J$144</f>
        <v>0.05</v>
      </c>
      <c r="BA16" s="474">
        <f>'1.1 Assumptions'!$J$144</f>
        <v>0.05</v>
      </c>
      <c r="BB16" s="474">
        <f>'1.1 Assumptions'!$J$144</f>
        <v>0.05</v>
      </c>
      <c r="BC16" s="474">
        <f>'1.1 Assumptions'!$J$144</f>
        <v>0.05</v>
      </c>
      <c r="BD16" s="474">
        <f>'1.1 Assumptions'!$J$144</f>
        <v>0.05</v>
      </c>
      <c r="BE16" s="474">
        <f>'1.1 Assumptions'!$J$144</f>
        <v>0.05</v>
      </c>
      <c r="BF16" s="474">
        <f>'1.1 Assumptions'!$J$144</f>
        <v>0.05</v>
      </c>
      <c r="BG16" s="474">
        <f>'1.1 Assumptions'!$J$144</f>
        <v>0.05</v>
      </c>
      <c r="BH16" s="474">
        <f>'1.1 Assumptions'!$J$144</f>
        <v>0.05</v>
      </c>
      <c r="BI16" s="474">
        <f>'1.1 Assumptions'!$J$144</f>
        <v>0.05</v>
      </c>
      <c r="BJ16" s="474">
        <f>'1.1 Assumptions'!$J$144</f>
        <v>0.05</v>
      </c>
      <c r="BK16" s="474">
        <f>'1.1 Assumptions'!$J$144</f>
        <v>0.05</v>
      </c>
      <c r="BL16" s="474">
        <f>'1.1 Assumptions'!$J$144</f>
        <v>0.05</v>
      </c>
      <c r="BM16" s="474">
        <f>'1.1 Assumptions'!$J$144</f>
        <v>0.05</v>
      </c>
      <c r="BN16" s="474">
        <f>'1.1 Assumptions'!$J$144</f>
        <v>0.05</v>
      </c>
      <c r="BO16" s="474">
        <f>'1.1 Assumptions'!$J$144</f>
        <v>0.05</v>
      </c>
      <c r="BP16" s="474">
        <f>'1.1 Assumptions'!$J$144</f>
        <v>0.05</v>
      </c>
      <c r="BQ16" s="474">
        <f>'1.1 Assumptions'!$J$144</f>
        <v>0.05</v>
      </c>
      <c r="BR16" s="474">
        <f>'1.1 Assumptions'!$J$144</f>
        <v>0.05</v>
      </c>
      <c r="BS16" s="474">
        <f>'1.1 Assumptions'!$J$144</f>
        <v>0.05</v>
      </c>
      <c r="BT16" s="474">
        <f>'1.1 Assumptions'!$J$144</f>
        <v>0.05</v>
      </c>
      <c r="BU16" s="474">
        <f>'1.1 Assumptions'!$J$144</f>
        <v>0.05</v>
      </c>
      <c r="BV16" s="474">
        <f>'1.1 Assumptions'!$J$144</f>
        <v>0.05</v>
      </c>
      <c r="BW16" s="474">
        <f>'1.1 Assumptions'!$J$144</f>
        <v>0.05</v>
      </c>
      <c r="BX16" s="474">
        <f>'1.1 Assumptions'!$J$144</f>
        <v>0.05</v>
      </c>
      <c r="BY16" s="474">
        <f>'1.1 Assumptions'!$J$144</f>
        <v>0.05</v>
      </c>
      <c r="BZ16" s="474">
        <f>'1.1 Assumptions'!$J$144</f>
        <v>0.05</v>
      </c>
      <c r="CA16" s="474">
        <f>'1.1 Assumptions'!$J$144</f>
        <v>0.05</v>
      </c>
      <c r="CB16" s="474">
        <f>'1.1 Assumptions'!$J$144</f>
        <v>0.05</v>
      </c>
      <c r="CC16" s="474">
        <f>'1.1 Assumptions'!$J$144</f>
        <v>0.05</v>
      </c>
      <c r="CD16" s="474">
        <f>'1.1 Assumptions'!$J$144</f>
        <v>0.05</v>
      </c>
      <c r="CE16" s="474">
        <f>'1.1 Assumptions'!$J$144</f>
        <v>0.05</v>
      </c>
      <c r="CF16" s="474">
        <f>'1.1 Assumptions'!$J$144</f>
        <v>0.05</v>
      </c>
      <c r="CG16" s="474">
        <f>'1.1 Assumptions'!$J$144</f>
        <v>0.05</v>
      </c>
      <c r="CH16" s="474">
        <f>'1.1 Assumptions'!$J$144</f>
        <v>0.05</v>
      </c>
      <c r="CI16" s="474">
        <f>'1.1 Assumptions'!$J$144</f>
        <v>0.05</v>
      </c>
      <c r="CJ16" s="474">
        <f>'1.1 Assumptions'!$J$144</f>
        <v>0.05</v>
      </c>
      <c r="CK16" s="474">
        <f>'1.1 Assumptions'!$J$144</f>
        <v>0.05</v>
      </c>
      <c r="CL16" s="474">
        <f>'1.1 Assumptions'!$J$144</f>
        <v>0.05</v>
      </c>
      <c r="CM16" s="474">
        <f>'1.1 Assumptions'!$J$144</f>
        <v>0.05</v>
      </c>
      <c r="CN16" s="474">
        <f>'1.1 Assumptions'!$J$144</f>
        <v>0.05</v>
      </c>
      <c r="CO16" s="474">
        <f>'1.1 Assumptions'!$J$144</f>
        <v>0.05</v>
      </c>
      <c r="CP16" s="474">
        <f>'1.1 Assumptions'!$J$144</f>
        <v>0.05</v>
      </c>
      <c r="CQ16" s="474">
        <f>'1.1 Assumptions'!$J$144</f>
        <v>0.05</v>
      </c>
      <c r="CR16" s="474">
        <f>'1.1 Assumptions'!$J$144</f>
        <v>0.05</v>
      </c>
      <c r="CS16" s="474">
        <f>'1.1 Assumptions'!$J$144</f>
        <v>0.05</v>
      </c>
      <c r="CT16" s="474">
        <f>'1.1 Assumptions'!$J$144</f>
        <v>0.05</v>
      </c>
      <c r="CU16" s="474">
        <f>'1.1 Assumptions'!$J$144</f>
        <v>0.05</v>
      </c>
      <c r="CV16" s="474">
        <f>'1.1 Assumptions'!$J$144</f>
        <v>0.05</v>
      </c>
      <c r="CW16" s="474">
        <f>'1.1 Assumptions'!$J$144</f>
        <v>0.05</v>
      </c>
      <c r="CX16" s="474">
        <f>'1.1 Assumptions'!$J$144</f>
        <v>0.05</v>
      </c>
      <c r="CY16" s="474">
        <f>'1.1 Assumptions'!$J$144</f>
        <v>0.05</v>
      </c>
      <c r="CZ16" s="474">
        <f>'1.1 Assumptions'!$J$144</f>
        <v>0.05</v>
      </c>
      <c r="DA16" s="474">
        <f>'1.1 Assumptions'!$J$144</f>
        <v>0.05</v>
      </c>
      <c r="DB16" s="474">
        <f>'1.1 Assumptions'!$J$144</f>
        <v>0.05</v>
      </c>
      <c r="DC16" s="474">
        <f>'1.1 Assumptions'!$J$144</f>
        <v>0.05</v>
      </c>
      <c r="DD16" s="474">
        <f>'1.1 Assumptions'!$J$144</f>
        <v>0.05</v>
      </c>
      <c r="DE16" s="474">
        <f>'1.1 Assumptions'!$J$144</f>
        <v>0.05</v>
      </c>
      <c r="DF16" s="474">
        <f>'1.1 Assumptions'!$J$144</f>
        <v>0.05</v>
      </c>
      <c r="DG16" s="474">
        <f>'1.1 Assumptions'!$J$144</f>
        <v>0.05</v>
      </c>
      <c r="DH16" s="474">
        <f>'1.1 Assumptions'!$J$144</f>
        <v>0.05</v>
      </c>
      <c r="DI16" s="474">
        <f>'1.1 Assumptions'!$J$144</f>
        <v>0.05</v>
      </c>
      <c r="DJ16" s="474">
        <f>'1.1 Assumptions'!$J$144</f>
        <v>0.05</v>
      </c>
      <c r="DK16" s="474">
        <f>'1.1 Assumptions'!$J$144</f>
        <v>0.05</v>
      </c>
      <c r="DL16" s="474">
        <f>'1.1 Assumptions'!$J$144</f>
        <v>0.05</v>
      </c>
      <c r="DM16" s="474">
        <f>'1.1 Assumptions'!$J$144</f>
        <v>0.05</v>
      </c>
      <c r="DN16" s="474">
        <f>'1.1 Assumptions'!$J$144</f>
        <v>0.05</v>
      </c>
      <c r="DO16" s="474">
        <f>'1.1 Assumptions'!$J$144</f>
        <v>0.05</v>
      </c>
      <c r="DP16" s="474">
        <f>'1.1 Assumptions'!$J$144</f>
        <v>0.05</v>
      </c>
      <c r="DQ16" s="474">
        <f>'1.1 Assumptions'!$J$144</f>
        <v>0.05</v>
      </c>
      <c r="DR16" s="474">
        <f>'1.1 Assumptions'!$J$144</f>
        <v>0.05</v>
      </c>
      <c r="DS16" s="474">
        <f>'1.1 Assumptions'!$J$144</f>
        <v>0.05</v>
      </c>
      <c r="DT16" s="474">
        <f>'1.1 Assumptions'!$J$144</f>
        <v>0.05</v>
      </c>
      <c r="DU16" s="474">
        <f>'1.1 Assumptions'!$J$144</f>
        <v>0.05</v>
      </c>
      <c r="DV16" s="474">
        <f>'1.1 Assumptions'!$J$144</f>
        <v>0.05</v>
      </c>
      <c r="DW16" s="474">
        <f>'1.1 Assumptions'!$J$144</f>
        <v>0.05</v>
      </c>
      <c r="DX16" s="474">
        <f>'1.1 Assumptions'!$J$144</f>
        <v>0.05</v>
      </c>
      <c r="DY16" s="474">
        <f>'1.1 Assumptions'!$J$144</f>
        <v>0.05</v>
      </c>
    </row>
    <row r="17" spans="2:129" outlineLevel="1" x14ac:dyDescent="0.35">
      <c r="B17" s="14"/>
      <c r="C17" s="14"/>
      <c r="F17" t="s">
        <v>543</v>
      </c>
      <c r="H17" s="526" t="s">
        <v>45</v>
      </c>
      <c r="J17">
        <f>IF(OR(J$5=12+1,J$5=24+1,J$5=36+1,J$5=48+1,J$5=48+12+1,J$5=48+24+1,,J$5=48+36+1,,J$5=48*2+1,,J$5=48+48+12+1,),(1+J16),1)</f>
        <v>1</v>
      </c>
      <c r="K17">
        <f t="shared" ref="K17:BV17" si="9">IF(OR(K$5=12+1,K$5=24+1,K$5=36+1,K$5=48+1,K$5=48+12+1,K$5=48+24+1,,K$5=48+36+1,,K$5=48*2+1,,K$5=48+48+12+1,),(1+K16),1)</f>
        <v>1</v>
      </c>
      <c r="L17">
        <f t="shared" si="9"/>
        <v>1</v>
      </c>
      <c r="M17">
        <f t="shared" si="9"/>
        <v>1</v>
      </c>
      <c r="N17">
        <f t="shared" si="9"/>
        <v>1</v>
      </c>
      <c r="O17">
        <f t="shared" si="9"/>
        <v>1</v>
      </c>
      <c r="P17">
        <f t="shared" si="9"/>
        <v>1</v>
      </c>
      <c r="Q17">
        <f t="shared" si="9"/>
        <v>1</v>
      </c>
      <c r="R17">
        <f t="shared" si="9"/>
        <v>1</v>
      </c>
      <c r="S17">
        <f t="shared" si="9"/>
        <v>1</v>
      </c>
      <c r="T17">
        <f t="shared" si="9"/>
        <v>1</v>
      </c>
      <c r="U17">
        <f t="shared" si="9"/>
        <v>1</v>
      </c>
      <c r="V17">
        <f t="shared" si="9"/>
        <v>1.05</v>
      </c>
      <c r="W17">
        <f t="shared" si="9"/>
        <v>1</v>
      </c>
      <c r="X17">
        <f t="shared" si="9"/>
        <v>1</v>
      </c>
      <c r="Y17">
        <f t="shared" si="9"/>
        <v>1</v>
      </c>
      <c r="Z17">
        <f t="shared" si="9"/>
        <v>1</v>
      </c>
      <c r="AA17">
        <f t="shared" si="9"/>
        <v>1</v>
      </c>
      <c r="AB17">
        <f t="shared" si="9"/>
        <v>1</v>
      </c>
      <c r="AC17">
        <f t="shared" si="9"/>
        <v>1</v>
      </c>
      <c r="AD17">
        <f t="shared" si="9"/>
        <v>1</v>
      </c>
      <c r="AE17">
        <f t="shared" si="9"/>
        <v>1</v>
      </c>
      <c r="AF17">
        <f t="shared" si="9"/>
        <v>1</v>
      </c>
      <c r="AG17">
        <f t="shared" si="9"/>
        <v>1</v>
      </c>
      <c r="AH17">
        <f t="shared" si="9"/>
        <v>1.05</v>
      </c>
      <c r="AI17">
        <f t="shared" si="9"/>
        <v>1</v>
      </c>
      <c r="AJ17">
        <f t="shared" si="9"/>
        <v>1</v>
      </c>
      <c r="AK17">
        <f t="shared" si="9"/>
        <v>1</v>
      </c>
      <c r="AL17">
        <f t="shared" si="9"/>
        <v>1</v>
      </c>
      <c r="AM17">
        <f t="shared" si="9"/>
        <v>1</v>
      </c>
      <c r="AN17">
        <f t="shared" si="9"/>
        <v>1</v>
      </c>
      <c r="AO17">
        <f t="shared" si="9"/>
        <v>1</v>
      </c>
      <c r="AP17">
        <f t="shared" si="9"/>
        <v>1</v>
      </c>
      <c r="AQ17">
        <f t="shared" si="9"/>
        <v>1</v>
      </c>
      <c r="AR17">
        <f t="shared" si="9"/>
        <v>1</v>
      </c>
      <c r="AS17">
        <f t="shared" si="9"/>
        <v>1</v>
      </c>
      <c r="AT17">
        <f t="shared" si="9"/>
        <v>1.05</v>
      </c>
      <c r="AU17">
        <f t="shared" si="9"/>
        <v>1</v>
      </c>
      <c r="AV17">
        <f t="shared" si="9"/>
        <v>1</v>
      </c>
      <c r="AW17">
        <f t="shared" si="9"/>
        <v>1</v>
      </c>
      <c r="AX17">
        <f t="shared" si="9"/>
        <v>1</v>
      </c>
      <c r="AY17">
        <f t="shared" si="9"/>
        <v>1</v>
      </c>
      <c r="AZ17">
        <f t="shared" si="9"/>
        <v>1</v>
      </c>
      <c r="BA17">
        <f t="shared" si="9"/>
        <v>1</v>
      </c>
      <c r="BB17">
        <f t="shared" si="9"/>
        <v>1</v>
      </c>
      <c r="BC17">
        <f t="shared" si="9"/>
        <v>1</v>
      </c>
      <c r="BD17">
        <f t="shared" si="9"/>
        <v>1</v>
      </c>
      <c r="BE17">
        <f t="shared" si="9"/>
        <v>1</v>
      </c>
      <c r="BF17">
        <f t="shared" si="9"/>
        <v>1.05</v>
      </c>
      <c r="BG17">
        <f t="shared" si="9"/>
        <v>1</v>
      </c>
      <c r="BH17">
        <f t="shared" si="9"/>
        <v>1</v>
      </c>
      <c r="BI17">
        <f t="shared" si="9"/>
        <v>1</v>
      </c>
      <c r="BJ17">
        <f t="shared" si="9"/>
        <v>1</v>
      </c>
      <c r="BK17">
        <f t="shared" si="9"/>
        <v>1</v>
      </c>
      <c r="BL17">
        <f t="shared" si="9"/>
        <v>1</v>
      </c>
      <c r="BM17">
        <f t="shared" si="9"/>
        <v>1</v>
      </c>
      <c r="BN17">
        <f t="shared" si="9"/>
        <v>1</v>
      </c>
      <c r="BO17">
        <f t="shared" si="9"/>
        <v>1</v>
      </c>
      <c r="BP17">
        <f t="shared" si="9"/>
        <v>1</v>
      </c>
      <c r="BQ17">
        <f t="shared" si="9"/>
        <v>1</v>
      </c>
      <c r="BR17">
        <f t="shared" si="9"/>
        <v>1.05</v>
      </c>
      <c r="BS17">
        <f t="shared" si="9"/>
        <v>1</v>
      </c>
      <c r="BT17">
        <f t="shared" si="9"/>
        <v>1</v>
      </c>
      <c r="BU17">
        <f t="shared" si="9"/>
        <v>1</v>
      </c>
      <c r="BV17">
        <f t="shared" si="9"/>
        <v>1</v>
      </c>
      <c r="BW17">
        <f t="shared" ref="BW17:DY17" si="10">IF(OR(BW$5=12+1,BW$5=24+1,BW$5=36+1,BW$5=48+1,BW$5=48+12+1,BW$5=48+24+1,,BW$5=48+36+1,,BW$5=48*2+1,,BW$5=48+48+12+1,),(1+BW16),1)</f>
        <v>1</v>
      </c>
      <c r="BX17">
        <f t="shared" si="10"/>
        <v>1</v>
      </c>
      <c r="BY17">
        <f t="shared" si="10"/>
        <v>1</v>
      </c>
      <c r="BZ17">
        <f t="shared" si="10"/>
        <v>1</v>
      </c>
      <c r="CA17">
        <f t="shared" si="10"/>
        <v>1</v>
      </c>
      <c r="CB17">
        <f t="shared" si="10"/>
        <v>1</v>
      </c>
      <c r="CC17">
        <f t="shared" si="10"/>
        <v>1</v>
      </c>
      <c r="CD17">
        <f t="shared" si="10"/>
        <v>1.05</v>
      </c>
      <c r="CE17">
        <f t="shared" si="10"/>
        <v>1</v>
      </c>
      <c r="CF17">
        <f t="shared" si="10"/>
        <v>1</v>
      </c>
      <c r="CG17">
        <f t="shared" si="10"/>
        <v>1</v>
      </c>
      <c r="CH17">
        <f t="shared" si="10"/>
        <v>1</v>
      </c>
      <c r="CI17">
        <f t="shared" si="10"/>
        <v>1</v>
      </c>
      <c r="CJ17">
        <f t="shared" si="10"/>
        <v>1</v>
      </c>
      <c r="CK17">
        <f t="shared" si="10"/>
        <v>1</v>
      </c>
      <c r="CL17">
        <f t="shared" si="10"/>
        <v>1</v>
      </c>
      <c r="CM17">
        <f t="shared" si="10"/>
        <v>1</v>
      </c>
      <c r="CN17">
        <f t="shared" si="10"/>
        <v>1</v>
      </c>
      <c r="CO17">
        <f t="shared" si="10"/>
        <v>1</v>
      </c>
      <c r="CP17">
        <f t="shared" si="10"/>
        <v>1.05</v>
      </c>
      <c r="CQ17">
        <f t="shared" si="10"/>
        <v>1</v>
      </c>
      <c r="CR17">
        <f t="shared" si="10"/>
        <v>1</v>
      </c>
      <c r="CS17">
        <f t="shared" si="10"/>
        <v>1</v>
      </c>
      <c r="CT17">
        <f t="shared" si="10"/>
        <v>1</v>
      </c>
      <c r="CU17">
        <f t="shared" si="10"/>
        <v>1</v>
      </c>
      <c r="CV17">
        <f t="shared" si="10"/>
        <v>1</v>
      </c>
      <c r="CW17">
        <f t="shared" si="10"/>
        <v>1</v>
      </c>
      <c r="CX17">
        <f t="shared" si="10"/>
        <v>1</v>
      </c>
      <c r="CY17">
        <f t="shared" si="10"/>
        <v>1</v>
      </c>
      <c r="CZ17">
        <f t="shared" si="10"/>
        <v>1</v>
      </c>
      <c r="DA17">
        <f t="shared" si="10"/>
        <v>1</v>
      </c>
      <c r="DB17">
        <f t="shared" si="10"/>
        <v>1.05</v>
      </c>
      <c r="DC17">
        <f t="shared" si="10"/>
        <v>1</v>
      </c>
      <c r="DD17">
        <f t="shared" si="10"/>
        <v>1</v>
      </c>
      <c r="DE17">
        <f t="shared" si="10"/>
        <v>1</v>
      </c>
      <c r="DF17">
        <f t="shared" si="10"/>
        <v>1</v>
      </c>
      <c r="DG17">
        <f t="shared" si="10"/>
        <v>1</v>
      </c>
      <c r="DH17">
        <f t="shared" si="10"/>
        <v>1</v>
      </c>
      <c r="DI17">
        <f t="shared" si="10"/>
        <v>1</v>
      </c>
      <c r="DJ17">
        <f t="shared" si="10"/>
        <v>1</v>
      </c>
      <c r="DK17">
        <f t="shared" si="10"/>
        <v>1</v>
      </c>
      <c r="DL17">
        <f t="shared" si="10"/>
        <v>1</v>
      </c>
      <c r="DM17">
        <f t="shared" si="10"/>
        <v>1</v>
      </c>
      <c r="DN17">
        <f t="shared" si="10"/>
        <v>1.05</v>
      </c>
      <c r="DO17">
        <f t="shared" si="10"/>
        <v>1</v>
      </c>
      <c r="DP17">
        <f t="shared" si="10"/>
        <v>1</v>
      </c>
      <c r="DQ17">
        <f t="shared" si="10"/>
        <v>1</v>
      </c>
      <c r="DR17">
        <f t="shared" si="10"/>
        <v>1</v>
      </c>
      <c r="DS17">
        <f t="shared" si="10"/>
        <v>1</v>
      </c>
      <c r="DT17">
        <f t="shared" si="10"/>
        <v>1</v>
      </c>
      <c r="DU17">
        <f t="shared" si="10"/>
        <v>1</v>
      </c>
      <c r="DV17">
        <f t="shared" si="10"/>
        <v>1</v>
      </c>
      <c r="DW17">
        <f t="shared" si="10"/>
        <v>1</v>
      </c>
      <c r="DX17">
        <f t="shared" si="10"/>
        <v>1</v>
      </c>
      <c r="DY17">
        <f t="shared" si="10"/>
        <v>1</v>
      </c>
    </row>
    <row r="18" spans="2:129" x14ac:dyDescent="0.35">
      <c r="B18" s="14"/>
      <c r="C18" s="14"/>
      <c r="H18" s="525"/>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row>
    <row r="19" spans="2:129" x14ac:dyDescent="0.35">
      <c r="B19" s="14"/>
      <c r="C19" s="113"/>
      <c r="D19" s="2" t="s">
        <v>544</v>
      </c>
      <c r="E19" s="2"/>
      <c r="F19" s="2"/>
      <c r="G19" s="2"/>
      <c r="H19" s="525"/>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40"/>
    </row>
    <row r="20" spans="2:129" x14ac:dyDescent="0.35">
      <c r="B20" s="14"/>
      <c r="C20" s="109"/>
      <c r="D20" s="40"/>
      <c r="E20" s="37" t="str">
        <f>'1.1 Assumptions'!$J$31</f>
        <v>iBeLink BM-K1</v>
      </c>
      <c r="F20" s="108"/>
      <c r="G20" s="108"/>
      <c r="H20" s="525" t="s">
        <v>635</v>
      </c>
      <c r="J20" s="56">
        <f>IFERROR(J10*J14,"")</f>
        <v>572400</v>
      </c>
      <c r="K20" s="56">
        <f t="shared" ref="K20:BV20" si="11">IFERROR(K10*K14,"")</f>
        <v>572400</v>
      </c>
      <c r="L20" s="56">
        <f t="shared" si="11"/>
        <v>572400</v>
      </c>
      <c r="M20" s="56">
        <f t="shared" si="11"/>
        <v>572400</v>
      </c>
      <c r="N20" s="56">
        <f t="shared" si="11"/>
        <v>572400</v>
      </c>
      <c r="O20" s="56">
        <f t="shared" si="11"/>
        <v>572400</v>
      </c>
      <c r="P20" s="56">
        <f t="shared" si="11"/>
        <v>572400</v>
      </c>
      <c r="Q20" s="56">
        <f t="shared" si="11"/>
        <v>572400</v>
      </c>
      <c r="R20" s="56">
        <f t="shared" si="11"/>
        <v>572400</v>
      </c>
      <c r="S20" s="56">
        <f t="shared" si="11"/>
        <v>572400</v>
      </c>
      <c r="T20" s="56">
        <f t="shared" si="11"/>
        <v>572400</v>
      </c>
      <c r="U20" s="56">
        <f t="shared" si="11"/>
        <v>572400</v>
      </c>
      <c r="V20" s="56">
        <f t="shared" si="11"/>
        <v>845880</v>
      </c>
      <c r="W20" s="56">
        <f t="shared" si="11"/>
        <v>845880</v>
      </c>
      <c r="X20" s="56">
        <f t="shared" si="11"/>
        <v>845880</v>
      </c>
      <c r="Y20" s="56">
        <f t="shared" si="11"/>
        <v>845880</v>
      </c>
      <c r="Z20" s="56">
        <f t="shared" si="11"/>
        <v>845880</v>
      </c>
      <c r="AA20" s="56">
        <f t="shared" si="11"/>
        <v>845880</v>
      </c>
      <c r="AB20" s="56">
        <f t="shared" si="11"/>
        <v>845880</v>
      </c>
      <c r="AC20" s="56">
        <f t="shared" si="11"/>
        <v>845880</v>
      </c>
      <c r="AD20" s="56">
        <f t="shared" si="11"/>
        <v>845880</v>
      </c>
      <c r="AE20" s="56">
        <f t="shared" si="11"/>
        <v>845880</v>
      </c>
      <c r="AF20" s="56">
        <f t="shared" si="11"/>
        <v>845880</v>
      </c>
      <c r="AG20" s="56">
        <f t="shared" si="11"/>
        <v>845880</v>
      </c>
      <c r="AH20" s="56">
        <f t="shared" si="11"/>
        <v>1186179.75</v>
      </c>
      <c r="AI20" s="56">
        <f t="shared" si="11"/>
        <v>1186179.75</v>
      </c>
      <c r="AJ20" s="56">
        <f t="shared" si="11"/>
        <v>1186179.75</v>
      </c>
      <c r="AK20" s="56">
        <f t="shared" si="11"/>
        <v>1186179.75</v>
      </c>
      <c r="AL20" s="56">
        <f t="shared" si="11"/>
        <v>1186179.75</v>
      </c>
      <c r="AM20" s="56">
        <f t="shared" si="11"/>
        <v>1186179.75</v>
      </c>
      <c r="AN20" s="56">
        <f t="shared" si="11"/>
        <v>1186179.75</v>
      </c>
      <c r="AO20" s="56">
        <f t="shared" si="11"/>
        <v>1186179.75</v>
      </c>
      <c r="AP20" s="56">
        <f t="shared" si="11"/>
        <v>1186179.75</v>
      </c>
      <c r="AQ20" s="56">
        <f t="shared" si="11"/>
        <v>1186179.75</v>
      </c>
      <c r="AR20" s="56">
        <f t="shared" si="11"/>
        <v>1186179.75</v>
      </c>
      <c r="AS20" s="56">
        <f t="shared" si="11"/>
        <v>1186179.75</v>
      </c>
      <c r="AT20" s="56">
        <f t="shared" si="11"/>
        <v>1539988.5375000001</v>
      </c>
      <c r="AU20" s="56">
        <f t="shared" si="11"/>
        <v>1539988.5375000001</v>
      </c>
      <c r="AV20" s="56">
        <f t="shared" si="11"/>
        <v>1539988.5375000001</v>
      </c>
      <c r="AW20" s="56">
        <f t="shared" si="11"/>
        <v>1539988.5375000001</v>
      </c>
      <c r="AX20" s="56">
        <f t="shared" si="11"/>
        <v>1539988.5375000001</v>
      </c>
      <c r="AY20" s="56">
        <f t="shared" si="11"/>
        <v>1539988.5375000001</v>
      </c>
      <c r="AZ20" s="56">
        <f t="shared" si="11"/>
        <v>1539988.5375000001</v>
      </c>
      <c r="BA20" s="56">
        <f t="shared" si="11"/>
        <v>1539988.5375000001</v>
      </c>
      <c r="BB20" s="56">
        <f t="shared" si="11"/>
        <v>1539988.5375000001</v>
      </c>
      <c r="BC20" s="56">
        <f t="shared" si="11"/>
        <v>1539988.5375000001</v>
      </c>
      <c r="BD20" s="56">
        <f t="shared" si="11"/>
        <v>1539988.5375000001</v>
      </c>
      <c r="BE20" s="56">
        <f t="shared" si="11"/>
        <v>1539988.5375000001</v>
      </c>
      <c r="BF20" s="56">
        <f t="shared" si="11"/>
        <v>1256225.7093750001</v>
      </c>
      <c r="BG20" s="56">
        <f t="shared" si="11"/>
        <v>1256225.7093750001</v>
      </c>
      <c r="BH20" s="56">
        <f t="shared" si="11"/>
        <v>1256225.7093750001</v>
      </c>
      <c r="BI20" s="56">
        <f t="shared" si="11"/>
        <v>1256225.7093750001</v>
      </c>
      <c r="BJ20" s="56">
        <f t="shared" si="11"/>
        <v>1256225.7093750001</v>
      </c>
      <c r="BK20" s="56">
        <f t="shared" si="11"/>
        <v>1256225.7093750001</v>
      </c>
      <c r="BL20" s="56">
        <f t="shared" si="11"/>
        <v>1256225.7093750001</v>
      </c>
      <c r="BM20" s="56">
        <f t="shared" si="11"/>
        <v>1256225.7093750001</v>
      </c>
      <c r="BN20" s="56">
        <f t="shared" si="11"/>
        <v>1256225.7093750001</v>
      </c>
      <c r="BO20" s="56">
        <f t="shared" si="11"/>
        <v>1256225.7093750001</v>
      </c>
      <c r="BP20" s="56">
        <f t="shared" si="11"/>
        <v>1256225.7093750001</v>
      </c>
      <c r="BQ20" s="56">
        <f t="shared" si="11"/>
        <v>1256225.7093750001</v>
      </c>
      <c r="BR20" s="56">
        <f t="shared" si="11"/>
        <v>1298744.1180000002</v>
      </c>
      <c r="BS20" s="56">
        <f t="shared" si="11"/>
        <v>1298744.1180000002</v>
      </c>
      <c r="BT20" s="56">
        <f t="shared" si="11"/>
        <v>1298744.1180000002</v>
      </c>
      <c r="BU20" s="56">
        <f t="shared" si="11"/>
        <v>1298744.1180000002</v>
      </c>
      <c r="BV20" s="56">
        <f t="shared" si="11"/>
        <v>1298744.1180000002</v>
      </c>
      <c r="BW20" s="56">
        <f t="shared" ref="BW20:DY20" si="12">IFERROR(BW10*BW14,"")</f>
        <v>1298744.1180000002</v>
      </c>
      <c r="BX20" s="56">
        <f t="shared" si="12"/>
        <v>1298744.1180000002</v>
      </c>
      <c r="BY20" s="56">
        <f t="shared" si="12"/>
        <v>1298744.1180000002</v>
      </c>
      <c r="BZ20" s="56">
        <f t="shared" si="12"/>
        <v>1298744.1180000002</v>
      </c>
      <c r="CA20" s="56">
        <f t="shared" si="12"/>
        <v>1298744.1180000002</v>
      </c>
      <c r="CB20" s="56">
        <f t="shared" si="12"/>
        <v>1298744.1180000002</v>
      </c>
      <c r="CC20" s="56">
        <f t="shared" si="12"/>
        <v>1298744.1180000002</v>
      </c>
      <c r="CD20" s="56">
        <f t="shared" si="12"/>
        <v>1207426.1722031252</v>
      </c>
      <c r="CE20" s="56">
        <f t="shared" si="12"/>
        <v>1207426.1722031252</v>
      </c>
      <c r="CF20" s="56">
        <f t="shared" si="12"/>
        <v>1207426.1722031252</v>
      </c>
      <c r="CG20" s="56">
        <f t="shared" si="12"/>
        <v>1207426.1722031252</v>
      </c>
      <c r="CH20" s="56">
        <f t="shared" si="12"/>
        <v>1207426.1722031252</v>
      </c>
      <c r="CI20" s="56">
        <f t="shared" si="12"/>
        <v>1207426.1722031252</v>
      </c>
      <c r="CJ20" s="56">
        <f t="shared" si="12"/>
        <v>1207426.1722031252</v>
      </c>
      <c r="CK20" s="56">
        <f t="shared" si="12"/>
        <v>1207426.1722031252</v>
      </c>
      <c r="CL20" s="56">
        <f t="shared" si="12"/>
        <v>1207426.1722031252</v>
      </c>
      <c r="CM20" s="56">
        <f t="shared" si="12"/>
        <v>1207426.1722031252</v>
      </c>
      <c r="CN20" s="56">
        <f t="shared" si="12"/>
        <v>1207426.1722031252</v>
      </c>
      <c r="CO20" s="56">
        <f t="shared" si="12"/>
        <v>1207426.1722031252</v>
      </c>
      <c r="CP20" s="56">
        <f t="shared" si="12"/>
        <v>1066441.4103311722</v>
      </c>
      <c r="CQ20" s="56">
        <f t="shared" si="12"/>
        <v>1066441.4103311722</v>
      </c>
      <c r="CR20" s="56">
        <f t="shared" si="12"/>
        <v>1066441.4103311722</v>
      </c>
      <c r="CS20" s="56">
        <f t="shared" si="12"/>
        <v>1066441.4103311722</v>
      </c>
      <c r="CT20" s="56">
        <f t="shared" si="12"/>
        <v>1066441.4103311722</v>
      </c>
      <c r="CU20" s="56">
        <f t="shared" si="12"/>
        <v>1066441.4103311722</v>
      </c>
      <c r="CV20" s="56">
        <f t="shared" si="12"/>
        <v>1066441.4103311722</v>
      </c>
      <c r="CW20" s="56">
        <f t="shared" si="12"/>
        <v>1066441.4103311722</v>
      </c>
      <c r="CX20" s="56">
        <f t="shared" si="12"/>
        <v>1066441.4103311722</v>
      </c>
      <c r="CY20" s="56">
        <f t="shared" si="12"/>
        <v>1066441.4103311722</v>
      </c>
      <c r="CZ20" s="56">
        <f t="shared" si="12"/>
        <v>1066441.4103311722</v>
      </c>
      <c r="DA20" s="56">
        <f t="shared" si="12"/>
        <v>1066441.4103311722</v>
      </c>
      <c r="DB20" s="56">
        <f t="shared" si="12"/>
        <v>712576.760539465</v>
      </c>
      <c r="DC20" s="56">
        <f t="shared" si="12"/>
        <v>712576.760539465</v>
      </c>
      <c r="DD20" s="56">
        <f t="shared" si="12"/>
        <v>712576.760539465</v>
      </c>
      <c r="DE20" s="56">
        <f t="shared" si="12"/>
        <v>712576.760539465</v>
      </c>
      <c r="DF20" s="56">
        <f t="shared" si="12"/>
        <v>712576.760539465</v>
      </c>
      <c r="DG20" s="56">
        <f t="shared" si="12"/>
        <v>712576.760539465</v>
      </c>
      <c r="DH20" s="56">
        <f t="shared" si="12"/>
        <v>712576.760539465</v>
      </c>
      <c r="DI20" s="56">
        <f t="shared" si="12"/>
        <v>712576.760539465</v>
      </c>
      <c r="DJ20" s="56">
        <f t="shared" si="12"/>
        <v>712576.760539465</v>
      </c>
      <c r="DK20" s="56">
        <f t="shared" si="12"/>
        <v>712576.760539465</v>
      </c>
      <c r="DL20" s="56">
        <f t="shared" si="12"/>
        <v>712576.760539465</v>
      </c>
      <c r="DM20" s="56">
        <f t="shared" si="12"/>
        <v>712576.760539465</v>
      </c>
      <c r="DN20" s="56">
        <f t="shared" si="12"/>
        <v>411101.97723430675</v>
      </c>
      <c r="DO20" s="56">
        <f t="shared" si="12"/>
        <v>411101.97723430675</v>
      </c>
      <c r="DP20" s="56">
        <f t="shared" si="12"/>
        <v>411101.97723430675</v>
      </c>
      <c r="DQ20" s="56">
        <f t="shared" si="12"/>
        <v>411101.97723430675</v>
      </c>
      <c r="DR20" s="56">
        <f t="shared" si="12"/>
        <v>411101.97723430675</v>
      </c>
      <c r="DS20" s="56">
        <f t="shared" si="12"/>
        <v>411101.97723430675</v>
      </c>
      <c r="DT20" s="56">
        <f t="shared" si="12"/>
        <v>411101.97723430675</v>
      </c>
      <c r="DU20" s="56">
        <f t="shared" si="12"/>
        <v>411101.97723430675</v>
      </c>
      <c r="DV20" s="56">
        <f t="shared" si="12"/>
        <v>411101.97723430675</v>
      </c>
      <c r="DW20" s="56">
        <f t="shared" si="12"/>
        <v>411101.97723430675</v>
      </c>
      <c r="DX20" s="56">
        <f t="shared" si="12"/>
        <v>411101.97723430675</v>
      </c>
      <c r="DY20" s="56">
        <f t="shared" si="12"/>
        <v>411101.97723430675</v>
      </c>
    </row>
    <row r="21" spans="2:129" x14ac:dyDescent="0.35">
      <c r="B21" s="14"/>
      <c r="C21" s="109"/>
      <c r="D21" s="40" t="s">
        <v>545</v>
      </c>
      <c r="E21" s="40"/>
      <c r="F21" s="40"/>
      <c r="G21" s="40"/>
      <c r="H21" s="527"/>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40"/>
    </row>
    <row r="22" spans="2:129" x14ac:dyDescent="0.35">
      <c r="B22" s="14"/>
      <c r="C22" s="14"/>
      <c r="E22" s="37" t="str">
        <f>'1.1 Assumptions'!$J$31</f>
        <v>iBeLink BM-K1</v>
      </c>
      <c r="F22" s="37"/>
      <c r="G22" s="37"/>
      <c r="H22" s="525" t="s">
        <v>635</v>
      </c>
      <c r="J22" s="56">
        <f>IFERROR(J20*J26*J24,"")</f>
        <v>560952</v>
      </c>
      <c r="K22" s="56">
        <f t="shared" ref="K22:BV22" si="13">IFERROR(K20*K26*K24,"")</f>
        <v>560952</v>
      </c>
      <c r="L22" s="56">
        <f t="shared" si="13"/>
        <v>560952</v>
      </c>
      <c r="M22" s="56">
        <f t="shared" si="13"/>
        <v>560952</v>
      </c>
      <c r="N22" s="56">
        <f t="shared" si="13"/>
        <v>560952</v>
      </c>
      <c r="O22" s="56">
        <f t="shared" si="13"/>
        <v>560952</v>
      </c>
      <c r="P22" s="56">
        <f t="shared" si="13"/>
        <v>560952</v>
      </c>
      <c r="Q22" s="56">
        <f t="shared" si="13"/>
        <v>560952</v>
      </c>
      <c r="R22" s="56">
        <f t="shared" si="13"/>
        <v>560952</v>
      </c>
      <c r="S22" s="56">
        <f t="shared" si="13"/>
        <v>560952</v>
      </c>
      <c r="T22" s="56">
        <f t="shared" si="13"/>
        <v>560952</v>
      </c>
      <c r="U22" s="56">
        <f t="shared" si="13"/>
        <v>560952</v>
      </c>
      <c r="V22" s="56">
        <f t="shared" si="13"/>
        <v>828962.4</v>
      </c>
      <c r="W22" s="56">
        <f t="shared" si="13"/>
        <v>828962.4</v>
      </c>
      <c r="X22" s="56">
        <f t="shared" si="13"/>
        <v>828962.4</v>
      </c>
      <c r="Y22" s="56">
        <f t="shared" si="13"/>
        <v>828962.4</v>
      </c>
      <c r="Z22" s="56">
        <f t="shared" si="13"/>
        <v>828962.4</v>
      </c>
      <c r="AA22" s="56">
        <f t="shared" si="13"/>
        <v>828962.4</v>
      </c>
      <c r="AB22" s="56">
        <f t="shared" si="13"/>
        <v>828962.4</v>
      </c>
      <c r="AC22" s="56">
        <f t="shared" si="13"/>
        <v>828962.4</v>
      </c>
      <c r="AD22" s="56">
        <f t="shared" si="13"/>
        <v>828962.4</v>
      </c>
      <c r="AE22" s="56">
        <f t="shared" si="13"/>
        <v>828962.4</v>
      </c>
      <c r="AF22" s="56">
        <f t="shared" si="13"/>
        <v>828962.4</v>
      </c>
      <c r="AG22" s="56">
        <f t="shared" si="13"/>
        <v>828962.4</v>
      </c>
      <c r="AH22" s="56">
        <f t="shared" si="13"/>
        <v>1162456.155</v>
      </c>
      <c r="AI22" s="56">
        <f t="shared" si="13"/>
        <v>1162456.155</v>
      </c>
      <c r="AJ22" s="56">
        <f t="shared" si="13"/>
        <v>1162456.155</v>
      </c>
      <c r="AK22" s="56">
        <f t="shared" si="13"/>
        <v>1162456.155</v>
      </c>
      <c r="AL22" s="56">
        <f t="shared" si="13"/>
        <v>1162456.155</v>
      </c>
      <c r="AM22" s="56">
        <f t="shared" si="13"/>
        <v>1162456.155</v>
      </c>
      <c r="AN22" s="56">
        <f t="shared" si="13"/>
        <v>1162456.155</v>
      </c>
      <c r="AO22" s="56">
        <f t="shared" si="13"/>
        <v>1162456.155</v>
      </c>
      <c r="AP22" s="56">
        <f t="shared" si="13"/>
        <v>1162456.155</v>
      </c>
      <c r="AQ22" s="56">
        <f t="shared" si="13"/>
        <v>1162456.155</v>
      </c>
      <c r="AR22" s="56">
        <f t="shared" si="13"/>
        <v>1162456.155</v>
      </c>
      <c r="AS22" s="56">
        <f t="shared" si="13"/>
        <v>1162456.155</v>
      </c>
      <c r="AT22" s="56">
        <f t="shared" si="13"/>
        <v>1509188.76675</v>
      </c>
      <c r="AU22" s="56">
        <f t="shared" si="13"/>
        <v>1509188.76675</v>
      </c>
      <c r="AV22" s="56">
        <f t="shared" si="13"/>
        <v>1509188.76675</v>
      </c>
      <c r="AW22" s="56">
        <f t="shared" si="13"/>
        <v>1509188.76675</v>
      </c>
      <c r="AX22" s="56">
        <f t="shared" si="13"/>
        <v>1509188.76675</v>
      </c>
      <c r="AY22" s="56">
        <f t="shared" si="13"/>
        <v>1509188.76675</v>
      </c>
      <c r="AZ22" s="56">
        <f t="shared" si="13"/>
        <v>1509188.76675</v>
      </c>
      <c r="BA22" s="56">
        <f t="shared" si="13"/>
        <v>1509188.76675</v>
      </c>
      <c r="BB22" s="56">
        <f t="shared" si="13"/>
        <v>1509188.76675</v>
      </c>
      <c r="BC22" s="56">
        <f t="shared" si="13"/>
        <v>1509188.76675</v>
      </c>
      <c r="BD22" s="56">
        <f t="shared" si="13"/>
        <v>1509188.76675</v>
      </c>
      <c r="BE22" s="56">
        <f t="shared" si="13"/>
        <v>1509188.76675</v>
      </c>
      <c r="BF22" s="56">
        <f t="shared" si="13"/>
        <v>1231101.1951875</v>
      </c>
      <c r="BG22" s="56">
        <f t="shared" si="13"/>
        <v>1231101.1951875</v>
      </c>
      <c r="BH22" s="56">
        <f t="shared" si="13"/>
        <v>1231101.1951875</v>
      </c>
      <c r="BI22" s="56">
        <f t="shared" si="13"/>
        <v>1231101.1951875</v>
      </c>
      <c r="BJ22" s="56">
        <f t="shared" si="13"/>
        <v>1231101.1951875</v>
      </c>
      <c r="BK22" s="56">
        <f t="shared" si="13"/>
        <v>1231101.1951875</v>
      </c>
      <c r="BL22" s="56">
        <f t="shared" si="13"/>
        <v>1231101.1951875</v>
      </c>
      <c r="BM22" s="56">
        <f t="shared" si="13"/>
        <v>1231101.1951875</v>
      </c>
      <c r="BN22" s="56">
        <f t="shared" si="13"/>
        <v>1231101.1951875</v>
      </c>
      <c r="BO22" s="56">
        <f t="shared" si="13"/>
        <v>1231101.1951875</v>
      </c>
      <c r="BP22" s="56">
        <f t="shared" si="13"/>
        <v>1231101.1951875</v>
      </c>
      <c r="BQ22" s="56">
        <f t="shared" si="13"/>
        <v>1231101.1951875</v>
      </c>
      <c r="BR22" s="56">
        <f t="shared" si="13"/>
        <v>1272769.2356400003</v>
      </c>
      <c r="BS22" s="56">
        <f t="shared" si="13"/>
        <v>1272769.2356400003</v>
      </c>
      <c r="BT22" s="56">
        <f t="shared" si="13"/>
        <v>1272769.2356400003</v>
      </c>
      <c r="BU22" s="56">
        <f t="shared" si="13"/>
        <v>1272769.2356400003</v>
      </c>
      <c r="BV22" s="56">
        <f t="shared" si="13"/>
        <v>1272769.2356400003</v>
      </c>
      <c r="BW22" s="56">
        <f t="shared" ref="BW22:DY22" si="14">IFERROR(BW20*BW26*BW24,"")</f>
        <v>1272769.2356400003</v>
      </c>
      <c r="BX22" s="56">
        <f t="shared" si="14"/>
        <v>1272769.2356400003</v>
      </c>
      <c r="BY22" s="56">
        <f t="shared" si="14"/>
        <v>1272769.2356400003</v>
      </c>
      <c r="BZ22" s="56">
        <f t="shared" si="14"/>
        <v>1272769.2356400003</v>
      </c>
      <c r="CA22" s="56">
        <f t="shared" si="14"/>
        <v>1272769.2356400003</v>
      </c>
      <c r="CB22" s="56">
        <f t="shared" si="14"/>
        <v>1272769.2356400003</v>
      </c>
      <c r="CC22" s="56">
        <f t="shared" si="14"/>
        <v>1272769.2356400003</v>
      </c>
      <c r="CD22" s="56">
        <f t="shared" si="14"/>
        <v>1183277.6487590626</v>
      </c>
      <c r="CE22" s="56">
        <f t="shared" si="14"/>
        <v>1183277.6487590626</v>
      </c>
      <c r="CF22" s="56">
        <f t="shared" si="14"/>
        <v>1183277.6487590626</v>
      </c>
      <c r="CG22" s="56">
        <f t="shared" si="14"/>
        <v>1183277.6487590626</v>
      </c>
      <c r="CH22" s="56">
        <f t="shared" si="14"/>
        <v>1183277.6487590626</v>
      </c>
      <c r="CI22" s="56">
        <f t="shared" si="14"/>
        <v>1183277.6487590626</v>
      </c>
      <c r="CJ22" s="56">
        <f t="shared" si="14"/>
        <v>1183277.6487590626</v>
      </c>
      <c r="CK22" s="56">
        <f t="shared" si="14"/>
        <v>1183277.6487590626</v>
      </c>
      <c r="CL22" s="56">
        <f t="shared" si="14"/>
        <v>1183277.6487590626</v>
      </c>
      <c r="CM22" s="56">
        <f t="shared" si="14"/>
        <v>1183277.6487590626</v>
      </c>
      <c r="CN22" s="56">
        <f t="shared" si="14"/>
        <v>1183277.6487590626</v>
      </c>
      <c r="CO22" s="56">
        <f t="shared" si="14"/>
        <v>1183277.6487590626</v>
      </c>
      <c r="CP22" s="56">
        <f t="shared" si="14"/>
        <v>1045112.5821245487</v>
      </c>
      <c r="CQ22" s="56">
        <f t="shared" si="14"/>
        <v>1045112.5821245487</v>
      </c>
      <c r="CR22" s="56">
        <f t="shared" si="14"/>
        <v>1045112.5821245487</v>
      </c>
      <c r="CS22" s="56">
        <f t="shared" si="14"/>
        <v>1045112.5821245487</v>
      </c>
      <c r="CT22" s="56">
        <f t="shared" si="14"/>
        <v>1045112.5821245487</v>
      </c>
      <c r="CU22" s="56">
        <f t="shared" si="14"/>
        <v>1045112.5821245487</v>
      </c>
      <c r="CV22" s="56">
        <f t="shared" si="14"/>
        <v>1045112.5821245487</v>
      </c>
      <c r="CW22" s="56">
        <f t="shared" si="14"/>
        <v>1045112.5821245487</v>
      </c>
      <c r="CX22" s="56">
        <f t="shared" si="14"/>
        <v>1045112.5821245487</v>
      </c>
      <c r="CY22" s="56">
        <f t="shared" si="14"/>
        <v>1045112.5821245487</v>
      </c>
      <c r="CZ22" s="56">
        <f t="shared" si="14"/>
        <v>1045112.5821245487</v>
      </c>
      <c r="DA22" s="56">
        <f t="shared" si="14"/>
        <v>1045112.5821245487</v>
      </c>
      <c r="DB22" s="56">
        <f t="shared" si="14"/>
        <v>698325.2253286757</v>
      </c>
      <c r="DC22" s="56">
        <f t="shared" si="14"/>
        <v>698325.2253286757</v>
      </c>
      <c r="DD22" s="56">
        <f t="shared" si="14"/>
        <v>698325.2253286757</v>
      </c>
      <c r="DE22" s="56">
        <f t="shared" si="14"/>
        <v>698325.2253286757</v>
      </c>
      <c r="DF22" s="56">
        <f t="shared" si="14"/>
        <v>698325.2253286757</v>
      </c>
      <c r="DG22" s="56">
        <f t="shared" si="14"/>
        <v>698325.2253286757</v>
      </c>
      <c r="DH22" s="56">
        <f t="shared" si="14"/>
        <v>698325.2253286757</v>
      </c>
      <c r="DI22" s="56">
        <f t="shared" si="14"/>
        <v>698325.2253286757</v>
      </c>
      <c r="DJ22" s="56">
        <f t="shared" si="14"/>
        <v>698325.2253286757</v>
      </c>
      <c r="DK22" s="56">
        <f t="shared" si="14"/>
        <v>698325.2253286757</v>
      </c>
      <c r="DL22" s="56">
        <f t="shared" si="14"/>
        <v>698325.2253286757</v>
      </c>
      <c r="DM22" s="56">
        <f t="shared" si="14"/>
        <v>698325.2253286757</v>
      </c>
      <c r="DN22" s="56">
        <f t="shared" si="14"/>
        <v>402879.93768962059</v>
      </c>
      <c r="DO22" s="56">
        <f t="shared" si="14"/>
        <v>402879.93768962059</v>
      </c>
      <c r="DP22" s="56">
        <f t="shared" si="14"/>
        <v>402879.93768962059</v>
      </c>
      <c r="DQ22" s="56">
        <f t="shared" si="14"/>
        <v>402879.93768962059</v>
      </c>
      <c r="DR22" s="56">
        <f t="shared" si="14"/>
        <v>402879.93768962059</v>
      </c>
      <c r="DS22" s="56">
        <f t="shared" si="14"/>
        <v>402879.93768962059</v>
      </c>
      <c r="DT22" s="56">
        <f t="shared" si="14"/>
        <v>402879.93768962059</v>
      </c>
      <c r="DU22" s="56">
        <f t="shared" si="14"/>
        <v>402879.93768962059</v>
      </c>
      <c r="DV22" s="56">
        <f t="shared" si="14"/>
        <v>402879.93768962059</v>
      </c>
      <c r="DW22" s="56">
        <f t="shared" si="14"/>
        <v>402879.93768962059</v>
      </c>
      <c r="DX22" s="56">
        <f t="shared" si="14"/>
        <v>402879.93768962059</v>
      </c>
      <c r="DY22" s="56">
        <f t="shared" si="14"/>
        <v>402879.93768962059</v>
      </c>
    </row>
    <row r="23" spans="2:129" x14ac:dyDescent="0.35">
      <c r="B23" s="14"/>
      <c r="C23" s="14"/>
      <c r="F23" t="s">
        <v>546</v>
      </c>
      <c r="H23" s="525"/>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40"/>
    </row>
    <row r="24" spans="2:129" x14ac:dyDescent="0.35">
      <c r="B24" s="14"/>
      <c r="C24" s="14"/>
      <c r="G24" s="37" t="str">
        <f>'1.1 Assumptions'!$J$31</f>
        <v>iBeLink BM-K1</v>
      </c>
      <c r="H24" s="525" t="s">
        <v>48</v>
      </c>
      <c r="J24" s="129">
        <f>'1.1 Assumptions'!$J$131</f>
        <v>1</v>
      </c>
      <c r="K24" s="129">
        <f>'1.1 Assumptions'!$J$131</f>
        <v>1</v>
      </c>
      <c r="L24" s="129">
        <f>'1.1 Assumptions'!$J$131</f>
        <v>1</v>
      </c>
      <c r="M24" s="129">
        <f>'1.1 Assumptions'!$J$131</f>
        <v>1</v>
      </c>
      <c r="N24" s="129">
        <f>'1.1 Assumptions'!$J$131</f>
        <v>1</v>
      </c>
      <c r="O24" s="129">
        <f>'1.1 Assumptions'!$J$131</f>
        <v>1</v>
      </c>
      <c r="P24" s="129">
        <f>'1.1 Assumptions'!$J$131</f>
        <v>1</v>
      </c>
      <c r="Q24" s="129">
        <f>'1.1 Assumptions'!$J$131</f>
        <v>1</v>
      </c>
      <c r="R24" s="129">
        <f>'1.1 Assumptions'!$J$131</f>
        <v>1</v>
      </c>
      <c r="S24" s="129">
        <f>'1.1 Assumptions'!$J$131</f>
        <v>1</v>
      </c>
      <c r="T24" s="129">
        <f>'1.1 Assumptions'!$J$131</f>
        <v>1</v>
      </c>
      <c r="U24" s="129">
        <f>'1.1 Assumptions'!$J$131</f>
        <v>1</v>
      </c>
      <c r="V24" s="129">
        <f>'1.1 Assumptions'!$J$131</f>
        <v>1</v>
      </c>
      <c r="W24" s="129">
        <f>'1.1 Assumptions'!$J$131</f>
        <v>1</v>
      </c>
      <c r="X24" s="129">
        <f>'1.1 Assumptions'!$J$131</f>
        <v>1</v>
      </c>
      <c r="Y24" s="129">
        <f>'1.1 Assumptions'!$J$131</f>
        <v>1</v>
      </c>
      <c r="Z24" s="129">
        <f>'1.1 Assumptions'!$J$131</f>
        <v>1</v>
      </c>
      <c r="AA24" s="129">
        <f>'1.1 Assumptions'!$J$131</f>
        <v>1</v>
      </c>
      <c r="AB24" s="129">
        <f>'1.1 Assumptions'!$J$131</f>
        <v>1</v>
      </c>
      <c r="AC24" s="129">
        <f>'1.1 Assumptions'!$J$131</f>
        <v>1</v>
      </c>
      <c r="AD24" s="129">
        <f>'1.1 Assumptions'!$J$131</f>
        <v>1</v>
      </c>
      <c r="AE24" s="129">
        <f>'1.1 Assumptions'!$J$131</f>
        <v>1</v>
      </c>
      <c r="AF24" s="129">
        <f>'1.1 Assumptions'!$J$131</f>
        <v>1</v>
      </c>
      <c r="AG24" s="129">
        <f>'1.1 Assumptions'!$J$131</f>
        <v>1</v>
      </c>
      <c r="AH24" s="129">
        <f>'1.1 Assumptions'!$J$131</f>
        <v>1</v>
      </c>
      <c r="AI24" s="129">
        <f>'1.1 Assumptions'!$J$131</f>
        <v>1</v>
      </c>
      <c r="AJ24" s="129">
        <f>'1.1 Assumptions'!$J$131</f>
        <v>1</v>
      </c>
      <c r="AK24" s="129">
        <f>'1.1 Assumptions'!$J$131</f>
        <v>1</v>
      </c>
      <c r="AL24" s="129">
        <f>'1.1 Assumptions'!$J$131</f>
        <v>1</v>
      </c>
      <c r="AM24" s="129">
        <f>'1.1 Assumptions'!$J$131</f>
        <v>1</v>
      </c>
      <c r="AN24" s="129">
        <f>'1.1 Assumptions'!$J$131</f>
        <v>1</v>
      </c>
      <c r="AO24" s="129">
        <f>'1.1 Assumptions'!$J$131</f>
        <v>1</v>
      </c>
      <c r="AP24" s="129">
        <f>'1.1 Assumptions'!$J$131</f>
        <v>1</v>
      </c>
      <c r="AQ24" s="129">
        <f>'1.1 Assumptions'!$J$131</f>
        <v>1</v>
      </c>
      <c r="AR24" s="129">
        <f>'1.1 Assumptions'!$J$131</f>
        <v>1</v>
      </c>
      <c r="AS24" s="129">
        <f>'1.1 Assumptions'!$J$131</f>
        <v>1</v>
      </c>
      <c r="AT24" s="129">
        <f>'1.1 Assumptions'!$J$131</f>
        <v>1</v>
      </c>
      <c r="AU24" s="129">
        <f>'1.1 Assumptions'!$J$131</f>
        <v>1</v>
      </c>
      <c r="AV24" s="129">
        <f>'1.1 Assumptions'!$J$131</f>
        <v>1</v>
      </c>
      <c r="AW24" s="129">
        <f>'1.1 Assumptions'!$J$131</f>
        <v>1</v>
      </c>
      <c r="AX24" s="129">
        <f>'1.1 Assumptions'!$J$131</f>
        <v>1</v>
      </c>
      <c r="AY24" s="129">
        <f>'1.1 Assumptions'!$J$131</f>
        <v>1</v>
      </c>
      <c r="AZ24" s="129">
        <f>'1.1 Assumptions'!$J$131</f>
        <v>1</v>
      </c>
      <c r="BA24" s="129">
        <f>'1.1 Assumptions'!$J$131</f>
        <v>1</v>
      </c>
      <c r="BB24" s="129">
        <f>'1.1 Assumptions'!$J$131</f>
        <v>1</v>
      </c>
      <c r="BC24" s="129">
        <f>'1.1 Assumptions'!$J$131</f>
        <v>1</v>
      </c>
      <c r="BD24" s="129">
        <f>'1.1 Assumptions'!$J$131</f>
        <v>1</v>
      </c>
      <c r="BE24" s="129">
        <f>'1.1 Assumptions'!$J$131</f>
        <v>1</v>
      </c>
      <c r="BF24" s="129">
        <f>'1.1 Assumptions'!$J$131</f>
        <v>1</v>
      </c>
      <c r="BG24" s="129">
        <f>'1.1 Assumptions'!$J$131</f>
        <v>1</v>
      </c>
      <c r="BH24" s="129">
        <f>'1.1 Assumptions'!$J$131</f>
        <v>1</v>
      </c>
      <c r="BI24" s="129">
        <f>'1.1 Assumptions'!$J$131</f>
        <v>1</v>
      </c>
      <c r="BJ24" s="129">
        <f>'1.1 Assumptions'!$J$131</f>
        <v>1</v>
      </c>
      <c r="BK24" s="129">
        <f>'1.1 Assumptions'!$J$131</f>
        <v>1</v>
      </c>
      <c r="BL24" s="129">
        <f>'1.1 Assumptions'!$J$131</f>
        <v>1</v>
      </c>
      <c r="BM24" s="129">
        <f>'1.1 Assumptions'!$J$131</f>
        <v>1</v>
      </c>
      <c r="BN24" s="129">
        <f>'1.1 Assumptions'!$J$131</f>
        <v>1</v>
      </c>
      <c r="BO24" s="129">
        <f>'1.1 Assumptions'!$J$131</f>
        <v>1</v>
      </c>
      <c r="BP24" s="129">
        <f>'1.1 Assumptions'!$J$131</f>
        <v>1</v>
      </c>
      <c r="BQ24" s="129">
        <f>'1.1 Assumptions'!$J$131</f>
        <v>1</v>
      </c>
      <c r="BR24" s="129">
        <f>'1.1 Assumptions'!$J$131</f>
        <v>1</v>
      </c>
      <c r="BS24" s="129">
        <f>'1.1 Assumptions'!$J$131</f>
        <v>1</v>
      </c>
      <c r="BT24" s="129">
        <f>'1.1 Assumptions'!$J$131</f>
        <v>1</v>
      </c>
      <c r="BU24" s="129">
        <f>'1.1 Assumptions'!$J$131</f>
        <v>1</v>
      </c>
      <c r="BV24" s="129">
        <f>'1.1 Assumptions'!$J$131</f>
        <v>1</v>
      </c>
      <c r="BW24" s="129">
        <f>'1.1 Assumptions'!$J$131</f>
        <v>1</v>
      </c>
      <c r="BX24" s="129">
        <f>'1.1 Assumptions'!$J$131</f>
        <v>1</v>
      </c>
      <c r="BY24" s="129">
        <f>'1.1 Assumptions'!$J$131</f>
        <v>1</v>
      </c>
      <c r="BZ24" s="129">
        <f>'1.1 Assumptions'!$J$131</f>
        <v>1</v>
      </c>
      <c r="CA24" s="129">
        <f>'1.1 Assumptions'!$J$131</f>
        <v>1</v>
      </c>
      <c r="CB24" s="129">
        <f>'1.1 Assumptions'!$J$131</f>
        <v>1</v>
      </c>
      <c r="CC24" s="129">
        <f>'1.1 Assumptions'!$J$131</f>
        <v>1</v>
      </c>
      <c r="CD24" s="129">
        <f>'1.1 Assumptions'!$J$131</f>
        <v>1</v>
      </c>
      <c r="CE24" s="129">
        <f>'1.1 Assumptions'!$J$131</f>
        <v>1</v>
      </c>
      <c r="CF24" s="129">
        <f>'1.1 Assumptions'!$J$131</f>
        <v>1</v>
      </c>
      <c r="CG24" s="129">
        <f>'1.1 Assumptions'!$J$131</f>
        <v>1</v>
      </c>
      <c r="CH24" s="129">
        <f>'1.1 Assumptions'!$J$131</f>
        <v>1</v>
      </c>
      <c r="CI24" s="129">
        <f>'1.1 Assumptions'!$J$131</f>
        <v>1</v>
      </c>
      <c r="CJ24" s="129">
        <f>'1.1 Assumptions'!$J$131</f>
        <v>1</v>
      </c>
      <c r="CK24" s="129">
        <f>'1.1 Assumptions'!$J$131</f>
        <v>1</v>
      </c>
      <c r="CL24" s="129">
        <f>'1.1 Assumptions'!$J$131</f>
        <v>1</v>
      </c>
      <c r="CM24" s="129">
        <f>'1.1 Assumptions'!$J$131</f>
        <v>1</v>
      </c>
      <c r="CN24" s="129">
        <f>'1.1 Assumptions'!$J$131</f>
        <v>1</v>
      </c>
      <c r="CO24" s="129">
        <f>'1.1 Assumptions'!$J$131</f>
        <v>1</v>
      </c>
      <c r="CP24" s="129">
        <f>'1.1 Assumptions'!$J$131</f>
        <v>1</v>
      </c>
      <c r="CQ24" s="129">
        <f>'1.1 Assumptions'!$J$131</f>
        <v>1</v>
      </c>
      <c r="CR24" s="129">
        <f>'1.1 Assumptions'!$J$131</f>
        <v>1</v>
      </c>
      <c r="CS24" s="129">
        <f>'1.1 Assumptions'!$J$131</f>
        <v>1</v>
      </c>
      <c r="CT24" s="129">
        <f>'1.1 Assumptions'!$J$131</f>
        <v>1</v>
      </c>
      <c r="CU24" s="129">
        <f>'1.1 Assumptions'!$J$131</f>
        <v>1</v>
      </c>
      <c r="CV24" s="129">
        <f>'1.1 Assumptions'!$J$131</f>
        <v>1</v>
      </c>
      <c r="CW24" s="129">
        <f>'1.1 Assumptions'!$J$131</f>
        <v>1</v>
      </c>
      <c r="CX24" s="129">
        <f>'1.1 Assumptions'!$J$131</f>
        <v>1</v>
      </c>
      <c r="CY24" s="129">
        <f>'1.1 Assumptions'!$J$131</f>
        <v>1</v>
      </c>
      <c r="CZ24" s="129">
        <f>'1.1 Assumptions'!$J$131</f>
        <v>1</v>
      </c>
      <c r="DA24" s="129">
        <f>'1.1 Assumptions'!$J$131</f>
        <v>1</v>
      </c>
      <c r="DB24" s="129">
        <f>'1.1 Assumptions'!$J$131</f>
        <v>1</v>
      </c>
      <c r="DC24" s="129">
        <f>'1.1 Assumptions'!$J$131</f>
        <v>1</v>
      </c>
      <c r="DD24" s="129">
        <f>'1.1 Assumptions'!$J$131</f>
        <v>1</v>
      </c>
      <c r="DE24" s="129">
        <f>'1.1 Assumptions'!$J$131</f>
        <v>1</v>
      </c>
      <c r="DF24" s="129">
        <f>'1.1 Assumptions'!$J$131</f>
        <v>1</v>
      </c>
      <c r="DG24" s="129">
        <f>'1.1 Assumptions'!$J$131</f>
        <v>1</v>
      </c>
      <c r="DH24" s="129">
        <f>'1.1 Assumptions'!$J$131</f>
        <v>1</v>
      </c>
      <c r="DI24" s="129">
        <f>'1.1 Assumptions'!$J$131</f>
        <v>1</v>
      </c>
      <c r="DJ24" s="129">
        <f>'1.1 Assumptions'!$J$131</f>
        <v>1</v>
      </c>
      <c r="DK24" s="129">
        <f>'1.1 Assumptions'!$J$131</f>
        <v>1</v>
      </c>
      <c r="DL24" s="129">
        <f>'1.1 Assumptions'!$J$131</f>
        <v>1</v>
      </c>
      <c r="DM24" s="129">
        <f>'1.1 Assumptions'!$J$131</f>
        <v>1</v>
      </c>
      <c r="DN24" s="129">
        <f>'1.1 Assumptions'!$J$131</f>
        <v>1</v>
      </c>
      <c r="DO24" s="129">
        <f>'1.1 Assumptions'!$J$131</f>
        <v>1</v>
      </c>
      <c r="DP24" s="129">
        <f>'1.1 Assumptions'!$J$131</f>
        <v>1</v>
      </c>
      <c r="DQ24" s="129">
        <f>'1.1 Assumptions'!$J$131</f>
        <v>1</v>
      </c>
      <c r="DR24" s="129">
        <f>'1.1 Assumptions'!$J$131</f>
        <v>1</v>
      </c>
      <c r="DS24" s="129">
        <f>'1.1 Assumptions'!$J$131</f>
        <v>1</v>
      </c>
      <c r="DT24" s="129">
        <f>'1.1 Assumptions'!$J$131</f>
        <v>1</v>
      </c>
      <c r="DU24" s="129">
        <f>'1.1 Assumptions'!$J$131</f>
        <v>1</v>
      </c>
      <c r="DV24" s="129">
        <f>'1.1 Assumptions'!$J$131</f>
        <v>1</v>
      </c>
      <c r="DW24" s="129">
        <f>'1.1 Assumptions'!$J$131</f>
        <v>1</v>
      </c>
      <c r="DX24" s="129">
        <f>'1.1 Assumptions'!$J$131</f>
        <v>1</v>
      </c>
      <c r="DY24" s="129">
        <f>'1.1 Assumptions'!$J$131</f>
        <v>1</v>
      </c>
    </row>
    <row r="25" spans="2:129" x14ac:dyDescent="0.35">
      <c r="B25" s="14"/>
      <c r="C25" s="14"/>
      <c r="H25" s="525"/>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40"/>
    </row>
    <row r="26" spans="2:129" x14ac:dyDescent="0.35">
      <c r="B26" s="14"/>
      <c r="C26" s="14"/>
      <c r="E26" s="516" t="s">
        <v>201</v>
      </c>
      <c r="F26" s="516"/>
      <c r="G26" s="516"/>
      <c r="H26" s="525" t="s">
        <v>48</v>
      </c>
      <c r="J26" s="39">
        <f>'1.1 Assumptions'!$J$170</f>
        <v>0.98</v>
      </c>
      <c r="K26" s="39">
        <f>'1.1 Assumptions'!$J$170</f>
        <v>0.98</v>
      </c>
      <c r="L26" s="39">
        <f>'1.1 Assumptions'!$J$170</f>
        <v>0.98</v>
      </c>
      <c r="M26" s="39">
        <f>'1.1 Assumptions'!$J$170</f>
        <v>0.98</v>
      </c>
      <c r="N26" s="39">
        <f>'1.1 Assumptions'!$J$170</f>
        <v>0.98</v>
      </c>
      <c r="O26" s="39">
        <f>'1.1 Assumptions'!$J$170</f>
        <v>0.98</v>
      </c>
      <c r="P26" s="39">
        <f>'1.1 Assumptions'!$J$170</f>
        <v>0.98</v>
      </c>
      <c r="Q26" s="39">
        <f>'1.1 Assumptions'!$J$170</f>
        <v>0.98</v>
      </c>
      <c r="R26" s="39">
        <f>'1.1 Assumptions'!$J$170</f>
        <v>0.98</v>
      </c>
      <c r="S26" s="39">
        <f>'1.1 Assumptions'!$J$170</f>
        <v>0.98</v>
      </c>
      <c r="T26" s="39">
        <f>'1.1 Assumptions'!$J$170</f>
        <v>0.98</v>
      </c>
      <c r="U26" s="39">
        <f>'1.1 Assumptions'!$J$170</f>
        <v>0.98</v>
      </c>
      <c r="V26" s="39">
        <f>'1.1 Assumptions'!$J$170</f>
        <v>0.98</v>
      </c>
      <c r="W26" s="39">
        <f>'1.1 Assumptions'!$J$170</f>
        <v>0.98</v>
      </c>
      <c r="X26" s="39">
        <f>'1.1 Assumptions'!$J$170</f>
        <v>0.98</v>
      </c>
      <c r="Y26" s="39">
        <f>'1.1 Assumptions'!$J$170</f>
        <v>0.98</v>
      </c>
      <c r="Z26" s="39">
        <f>'1.1 Assumptions'!$J$170</f>
        <v>0.98</v>
      </c>
      <c r="AA26" s="39">
        <f>'1.1 Assumptions'!$J$170</f>
        <v>0.98</v>
      </c>
      <c r="AB26" s="39">
        <f>'1.1 Assumptions'!$J$170</f>
        <v>0.98</v>
      </c>
      <c r="AC26" s="39">
        <f>'1.1 Assumptions'!$J$170</f>
        <v>0.98</v>
      </c>
      <c r="AD26" s="39">
        <f>'1.1 Assumptions'!$J$170</f>
        <v>0.98</v>
      </c>
      <c r="AE26" s="39">
        <f>'1.1 Assumptions'!$J$170</f>
        <v>0.98</v>
      </c>
      <c r="AF26" s="39">
        <f>'1.1 Assumptions'!$J$170</f>
        <v>0.98</v>
      </c>
      <c r="AG26" s="39">
        <f>'1.1 Assumptions'!$J$170</f>
        <v>0.98</v>
      </c>
      <c r="AH26" s="39">
        <f>'1.1 Assumptions'!$J$170</f>
        <v>0.98</v>
      </c>
      <c r="AI26" s="39">
        <f>'1.1 Assumptions'!$J$170</f>
        <v>0.98</v>
      </c>
      <c r="AJ26" s="39">
        <f>'1.1 Assumptions'!$J$170</f>
        <v>0.98</v>
      </c>
      <c r="AK26" s="39">
        <f>'1.1 Assumptions'!$J$170</f>
        <v>0.98</v>
      </c>
      <c r="AL26" s="39">
        <f>'1.1 Assumptions'!$J$170</f>
        <v>0.98</v>
      </c>
      <c r="AM26" s="39">
        <f>'1.1 Assumptions'!$J$170</f>
        <v>0.98</v>
      </c>
      <c r="AN26" s="39">
        <f>'1.1 Assumptions'!$J$170</f>
        <v>0.98</v>
      </c>
      <c r="AO26" s="39">
        <f>'1.1 Assumptions'!$J$170</f>
        <v>0.98</v>
      </c>
      <c r="AP26" s="39">
        <f>'1.1 Assumptions'!$J$170</f>
        <v>0.98</v>
      </c>
      <c r="AQ26" s="39">
        <f>'1.1 Assumptions'!$J$170</f>
        <v>0.98</v>
      </c>
      <c r="AR26" s="39">
        <f>'1.1 Assumptions'!$J$170</f>
        <v>0.98</v>
      </c>
      <c r="AS26" s="39">
        <f>'1.1 Assumptions'!$J$170</f>
        <v>0.98</v>
      </c>
      <c r="AT26" s="39">
        <f>'1.1 Assumptions'!$J$170</f>
        <v>0.98</v>
      </c>
      <c r="AU26" s="39">
        <f>'1.1 Assumptions'!$J$170</f>
        <v>0.98</v>
      </c>
      <c r="AV26" s="39">
        <f>'1.1 Assumptions'!$J$170</f>
        <v>0.98</v>
      </c>
      <c r="AW26" s="39">
        <f>'1.1 Assumptions'!$J$170</f>
        <v>0.98</v>
      </c>
      <c r="AX26" s="39">
        <f>'1.1 Assumptions'!$J$170</f>
        <v>0.98</v>
      </c>
      <c r="AY26" s="39">
        <f>'1.1 Assumptions'!$J$170</f>
        <v>0.98</v>
      </c>
      <c r="AZ26" s="39">
        <f>'1.1 Assumptions'!$J$170</f>
        <v>0.98</v>
      </c>
      <c r="BA26" s="39">
        <f>'1.1 Assumptions'!$J$170</f>
        <v>0.98</v>
      </c>
      <c r="BB26" s="39">
        <f>'1.1 Assumptions'!$J$170</f>
        <v>0.98</v>
      </c>
      <c r="BC26" s="39">
        <f>'1.1 Assumptions'!$J$170</f>
        <v>0.98</v>
      </c>
      <c r="BD26" s="39">
        <f>'1.1 Assumptions'!$J$170</f>
        <v>0.98</v>
      </c>
      <c r="BE26" s="39">
        <f>'1.1 Assumptions'!$J$170</f>
        <v>0.98</v>
      </c>
      <c r="BF26" s="39">
        <f>'1.1 Assumptions'!$J$170</f>
        <v>0.98</v>
      </c>
      <c r="BG26" s="39">
        <f>'1.1 Assumptions'!$J$170</f>
        <v>0.98</v>
      </c>
      <c r="BH26" s="39">
        <f>'1.1 Assumptions'!$J$170</f>
        <v>0.98</v>
      </c>
      <c r="BI26" s="39">
        <f>'1.1 Assumptions'!$J$170</f>
        <v>0.98</v>
      </c>
      <c r="BJ26" s="39">
        <f>'1.1 Assumptions'!$J$170</f>
        <v>0.98</v>
      </c>
      <c r="BK26" s="39">
        <f>'1.1 Assumptions'!$J$170</f>
        <v>0.98</v>
      </c>
      <c r="BL26" s="39">
        <f>'1.1 Assumptions'!$J$170</f>
        <v>0.98</v>
      </c>
      <c r="BM26" s="39">
        <f>'1.1 Assumptions'!$J$170</f>
        <v>0.98</v>
      </c>
      <c r="BN26" s="39">
        <f>'1.1 Assumptions'!$J$170</f>
        <v>0.98</v>
      </c>
      <c r="BO26" s="39">
        <f>'1.1 Assumptions'!$J$170</f>
        <v>0.98</v>
      </c>
      <c r="BP26" s="39">
        <f>'1.1 Assumptions'!$J$170</f>
        <v>0.98</v>
      </c>
      <c r="BQ26" s="39">
        <f>'1.1 Assumptions'!$J$170</f>
        <v>0.98</v>
      </c>
      <c r="BR26" s="39">
        <f>'1.1 Assumptions'!$J$170</f>
        <v>0.98</v>
      </c>
      <c r="BS26" s="39">
        <f>'1.1 Assumptions'!$J$170</f>
        <v>0.98</v>
      </c>
      <c r="BT26" s="39">
        <f>'1.1 Assumptions'!$J$170</f>
        <v>0.98</v>
      </c>
      <c r="BU26" s="39">
        <f>'1.1 Assumptions'!$J$170</f>
        <v>0.98</v>
      </c>
      <c r="BV26" s="39">
        <f>'1.1 Assumptions'!$J$170</f>
        <v>0.98</v>
      </c>
      <c r="BW26" s="39">
        <f>'1.1 Assumptions'!$J$170</f>
        <v>0.98</v>
      </c>
      <c r="BX26" s="39">
        <f>'1.1 Assumptions'!$J$170</f>
        <v>0.98</v>
      </c>
      <c r="BY26" s="39">
        <f>'1.1 Assumptions'!$J$170</f>
        <v>0.98</v>
      </c>
      <c r="BZ26" s="39">
        <f>'1.1 Assumptions'!$J$170</f>
        <v>0.98</v>
      </c>
      <c r="CA26" s="39">
        <f>'1.1 Assumptions'!$J$170</f>
        <v>0.98</v>
      </c>
      <c r="CB26" s="39">
        <f>'1.1 Assumptions'!$J$170</f>
        <v>0.98</v>
      </c>
      <c r="CC26" s="39">
        <f>'1.1 Assumptions'!$J$170</f>
        <v>0.98</v>
      </c>
      <c r="CD26" s="39">
        <f>'1.1 Assumptions'!$J$170</f>
        <v>0.98</v>
      </c>
      <c r="CE26" s="39">
        <f>'1.1 Assumptions'!$J$170</f>
        <v>0.98</v>
      </c>
      <c r="CF26" s="39">
        <f>'1.1 Assumptions'!$J$170</f>
        <v>0.98</v>
      </c>
      <c r="CG26" s="39">
        <f>'1.1 Assumptions'!$J$170</f>
        <v>0.98</v>
      </c>
      <c r="CH26" s="39">
        <f>'1.1 Assumptions'!$J$170</f>
        <v>0.98</v>
      </c>
      <c r="CI26" s="39">
        <f>'1.1 Assumptions'!$J$170</f>
        <v>0.98</v>
      </c>
      <c r="CJ26" s="39">
        <f>'1.1 Assumptions'!$J$170</f>
        <v>0.98</v>
      </c>
      <c r="CK26" s="39">
        <f>'1.1 Assumptions'!$J$170</f>
        <v>0.98</v>
      </c>
      <c r="CL26" s="39">
        <f>'1.1 Assumptions'!$J$170</f>
        <v>0.98</v>
      </c>
      <c r="CM26" s="39">
        <f>'1.1 Assumptions'!$J$170</f>
        <v>0.98</v>
      </c>
      <c r="CN26" s="39">
        <f>'1.1 Assumptions'!$J$170</f>
        <v>0.98</v>
      </c>
      <c r="CO26" s="39">
        <f>'1.1 Assumptions'!$J$170</f>
        <v>0.98</v>
      </c>
      <c r="CP26" s="39">
        <f>'1.1 Assumptions'!$J$170</f>
        <v>0.98</v>
      </c>
      <c r="CQ26" s="39">
        <f>'1.1 Assumptions'!$J$170</f>
        <v>0.98</v>
      </c>
      <c r="CR26" s="39">
        <f>'1.1 Assumptions'!$J$170</f>
        <v>0.98</v>
      </c>
      <c r="CS26" s="39">
        <f>'1.1 Assumptions'!$J$170</f>
        <v>0.98</v>
      </c>
      <c r="CT26" s="39">
        <f>'1.1 Assumptions'!$J$170</f>
        <v>0.98</v>
      </c>
      <c r="CU26" s="39">
        <f>'1.1 Assumptions'!$J$170</f>
        <v>0.98</v>
      </c>
      <c r="CV26" s="39">
        <f>'1.1 Assumptions'!$J$170</f>
        <v>0.98</v>
      </c>
      <c r="CW26" s="39">
        <f>'1.1 Assumptions'!$J$170</f>
        <v>0.98</v>
      </c>
      <c r="CX26" s="39">
        <f>'1.1 Assumptions'!$J$170</f>
        <v>0.98</v>
      </c>
      <c r="CY26" s="39">
        <f>'1.1 Assumptions'!$J$170</f>
        <v>0.98</v>
      </c>
      <c r="CZ26" s="39">
        <f>'1.1 Assumptions'!$J$170</f>
        <v>0.98</v>
      </c>
      <c r="DA26" s="39">
        <f>'1.1 Assumptions'!$J$170</f>
        <v>0.98</v>
      </c>
      <c r="DB26" s="39">
        <f>'1.1 Assumptions'!$J$170</f>
        <v>0.98</v>
      </c>
      <c r="DC26" s="39">
        <f>'1.1 Assumptions'!$J$170</f>
        <v>0.98</v>
      </c>
      <c r="DD26" s="39">
        <f>'1.1 Assumptions'!$J$170</f>
        <v>0.98</v>
      </c>
      <c r="DE26" s="39">
        <f>'1.1 Assumptions'!$J$170</f>
        <v>0.98</v>
      </c>
      <c r="DF26" s="39">
        <f>'1.1 Assumptions'!$J$170</f>
        <v>0.98</v>
      </c>
      <c r="DG26" s="39">
        <f>'1.1 Assumptions'!$J$170</f>
        <v>0.98</v>
      </c>
      <c r="DH26" s="39">
        <f>'1.1 Assumptions'!$J$170</f>
        <v>0.98</v>
      </c>
      <c r="DI26" s="39">
        <f>'1.1 Assumptions'!$J$170</f>
        <v>0.98</v>
      </c>
      <c r="DJ26" s="39">
        <f>'1.1 Assumptions'!$J$170</f>
        <v>0.98</v>
      </c>
      <c r="DK26" s="39">
        <f>'1.1 Assumptions'!$J$170</f>
        <v>0.98</v>
      </c>
      <c r="DL26" s="39">
        <f>'1.1 Assumptions'!$J$170</f>
        <v>0.98</v>
      </c>
      <c r="DM26" s="39">
        <f>'1.1 Assumptions'!$J$170</f>
        <v>0.98</v>
      </c>
      <c r="DN26" s="39">
        <f>'1.1 Assumptions'!$J$170</f>
        <v>0.98</v>
      </c>
      <c r="DO26" s="39">
        <f>'1.1 Assumptions'!$J$170</f>
        <v>0.98</v>
      </c>
      <c r="DP26" s="39">
        <f>'1.1 Assumptions'!$J$170</f>
        <v>0.98</v>
      </c>
      <c r="DQ26" s="39">
        <f>'1.1 Assumptions'!$J$170</f>
        <v>0.98</v>
      </c>
      <c r="DR26" s="39">
        <f>'1.1 Assumptions'!$J$170</f>
        <v>0.98</v>
      </c>
      <c r="DS26" s="39">
        <f>'1.1 Assumptions'!$J$170</f>
        <v>0.98</v>
      </c>
      <c r="DT26" s="39">
        <f>'1.1 Assumptions'!$J$170</f>
        <v>0.98</v>
      </c>
      <c r="DU26" s="39">
        <f>'1.1 Assumptions'!$J$170</f>
        <v>0.98</v>
      </c>
      <c r="DV26" s="39">
        <f>'1.1 Assumptions'!$J$170</f>
        <v>0.98</v>
      </c>
      <c r="DW26" s="39">
        <f>'1.1 Assumptions'!$J$170</f>
        <v>0.98</v>
      </c>
      <c r="DX26" s="39">
        <f>'1.1 Assumptions'!$J$170</f>
        <v>0.98</v>
      </c>
      <c r="DY26" s="39">
        <f>'1.1 Assumptions'!$J$170</f>
        <v>0.98</v>
      </c>
    </row>
    <row r="27" spans="2:129" x14ac:dyDescent="0.35">
      <c r="B27" s="14"/>
      <c r="C27" s="14"/>
      <c r="H27" s="525"/>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40"/>
    </row>
    <row r="28" spans="2:129" x14ac:dyDescent="0.35">
      <c r="B28" s="14"/>
      <c r="C28" s="24" t="s">
        <v>661</v>
      </c>
      <c r="H28" s="528" t="s">
        <v>155</v>
      </c>
      <c r="J28" s="247">
        <f>J22/(1000*1000)</f>
        <v>0.56095200000000001</v>
      </c>
      <c r="K28" s="247">
        <f t="shared" ref="K28:BV28" si="15">K22/(1000*1000)</f>
        <v>0.56095200000000001</v>
      </c>
      <c r="L28" s="247">
        <f t="shared" si="15"/>
        <v>0.56095200000000001</v>
      </c>
      <c r="M28" s="247">
        <f t="shared" si="15"/>
        <v>0.56095200000000001</v>
      </c>
      <c r="N28" s="247">
        <f t="shared" si="15"/>
        <v>0.56095200000000001</v>
      </c>
      <c r="O28" s="247">
        <f t="shared" si="15"/>
        <v>0.56095200000000001</v>
      </c>
      <c r="P28" s="247">
        <f t="shared" si="15"/>
        <v>0.56095200000000001</v>
      </c>
      <c r="Q28" s="247">
        <f t="shared" si="15"/>
        <v>0.56095200000000001</v>
      </c>
      <c r="R28" s="247">
        <f t="shared" si="15"/>
        <v>0.56095200000000001</v>
      </c>
      <c r="S28" s="247">
        <f t="shared" si="15"/>
        <v>0.56095200000000001</v>
      </c>
      <c r="T28" s="247">
        <f t="shared" si="15"/>
        <v>0.56095200000000001</v>
      </c>
      <c r="U28" s="247">
        <f t="shared" si="15"/>
        <v>0.56095200000000001</v>
      </c>
      <c r="V28" s="247">
        <f>V22/(1000*1000)</f>
        <v>0.82896239999999999</v>
      </c>
      <c r="W28" s="247">
        <f>W22/(1000*1000)</f>
        <v>0.82896239999999999</v>
      </c>
      <c r="X28" s="247">
        <f t="shared" si="15"/>
        <v>0.82896239999999999</v>
      </c>
      <c r="Y28" s="247">
        <f t="shared" si="15"/>
        <v>0.82896239999999999</v>
      </c>
      <c r="Z28" s="247">
        <f t="shared" si="15"/>
        <v>0.82896239999999999</v>
      </c>
      <c r="AA28" s="247">
        <f t="shared" si="15"/>
        <v>0.82896239999999999</v>
      </c>
      <c r="AB28" s="247">
        <f t="shared" si="15"/>
        <v>0.82896239999999999</v>
      </c>
      <c r="AC28" s="247">
        <f t="shared" si="15"/>
        <v>0.82896239999999999</v>
      </c>
      <c r="AD28" s="247">
        <f t="shared" si="15"/>
        <v>0.82896239999999999</v>
      </c>
      <c r="AE28" s="247">
        <f t="shared" si="15"/>
        <v>0.82896239999999999</v>
      </c>
      <c r="AF28" s="247">
        <f t="shared" si="15"/>
        <v>0.82896239999999999</v>
      </c>
      <c r="AG28" s="247">
        <f t="shared" si="15"/>
        <v>0.82896239999999999</v>
      </c>
      <c r="AH28" s="247">
        <f t="shared" si="15"/>
        <v>1.1624561550000001</v>
      </c>
      <c r="AI28" s="247">
        <f t="shared" si="15"/>
        <v>1.1624561550000001</v>
      </c>
      <c r="AJ28" s="247">
        <f t="shared" si="15"/>
        <v>1.1624561550000001</v>
      </c>
      <c r="AK28" s="247">
        <f t="shared" si="15"/>
        <v>1.1624561550000001</v>
      </c>
      <c r="AL28" s="247">
        <f t="shared" si="15"/>
        <v>1.1624561550000001</v>
      </c>
      <c r="AM28" s="247">
        <f t="shared" si="15"/>
        <v>1.1624561550000001</v>
      </c>
      <c r="AN28" s="247">
        <f t="shared" si="15"/>
        <v>1.1624561550000001</v>
      </c>
      <c r="AO28" s="247">
        <f t="shared" si="15"/>
        <v>1.1624561550000001</v>
      </c>
      <c r="AP28" s="247">
        <f t="shared" si="15"/>
        <v>1.1624561550000001</v>
      </c>
      <c r="AQ28" s="247">
        <f t="shared" si="15"/>
        <v>1.1624561550000001</v>
      </c>
      <c r="AR28" s="247">
        <f t="shared" si="15"/>
        <v>1.1624561550000001</v>
      </c>
      <c r="AS28" s="247">
        <f t="shared" si="15"/>
        <v>1.1624561550000001</v>
      </c>
      <c r="AT28" s="247">
        <f t="shared" si="15"/>
        <v>1.5091887667499999</v>
      </c>
      <c r="AU28" s="247">
        <f t="shared" si="15"/>
        <v>1.5091887667499999</v>
      </c>
      <c r="AV28" s="247">
        <f t="shared" si="15"/>
        <v>1.5091887667499999</v>
      </c>
      <c r="AW28" s="247">
        <f t="shared" si="15"/>
        <v>1.5091887667499999</v>
      </c>
      <c r="AX28" s="247">
        <f t="shared" si="15"/>
        <v>1.5091887667499999</v>
      </c>
      <c r="AY28" s="247">
        <f t="shared" si="15"/>
        <v>1.5091887667499999</v>
      </c>
      <c r="AZ28" s="247">
        <f t="shared" si="15"/>
        <v>1.5091887667499999</v>
      </c>
      <c r="BA28" s="247">
        <f t="shared" si="15"/>
        <v>1.5091887667499999</v>
      </c>
      <c r="BB28" s="247">
        <f t="shared" si="15"/>
        <v>1.5091887667499999</v>
      </c>
      <c r="BC28" s="247">
        <f t="shared" si="15"/>
        <v>1.5091887667499999</v>
      </c>
      <c r="BD28" s="247">
        <f t="shared" si="15"/>
        <v>1.5091887667499999</v>
      </c>
      <c r="BE28" s="247">
        <f t="shared" si="15"/>
        <v>1.5091887667499999</v>
      </c>
      <c r="BF28" s="247">
        <f t="shared" si="15"/>
        <v>1.2311011951874999</v>
      </c>
      <c r="BG28" s="247">
        <f t="shared" si="15"/>
        <v>1.2311011951874999</v>
      </c>
      <c r="BH28" s="247">
        <f t="shared" si="15"/>
        <v>1.2311011951874999</v>
      </c>
      <c r="BI28" s="247">
        <f t="shared" si="15"/>
        <v>1.2311011951874999</v>
      </c>
      <c r="BJ28" s="247">
        <f t="shared" si="15"/>
        <v>1.2311011951874999</v>
      </c>
      <c r="BK28" s="247">
        <f t="shared" si="15"/>
        <v>1.2311011951874999</v>
      </c>
      <c r="BL28" s="247">
        <f t="shared" si="15"/>
        <v>1.2311011951874999</v>
      </c>
      <c r="BM28" s="247">
        <f t="shared" si="15"/>
        <v>1.2311011951874999</v>
      </c>
      <c r="BN28" s="247">
        <f t="shared" si="15"/>
        <v>1.2311011951874999</v>
      </c>
      <c r="BO28" s="247">
        <f t="shared" si="15"/>
        <v>1.2311011951874999</v>
      </c>
      <c r="BP28" s="247">
        <f t="shared" si="15"/>
        <v>1.2311011951874999</v>
      </c>
      <c r="BQ28" s="247">
        <f t="shared" si="15"/>
        <v>1.2311011951874999</v>
      </c>
      <c r="BR28" s="247">
        <f t="shared" si="15"/>
        <v>1.2727692356400002</v>
      </c>
      <c r="BS28" s="247">
        <f t="shared" si="15"/>
        <v>1.2727692356400002</v>
      </c>
      <c r="BT28" s="247">
        <f t="shared" si="15"/>
        <v>1.2727692356400002</v>
      </c>
      <c r="BU28" s="247">
        <f t="shared" si="15"/>
        <v>1.2727692356400002</v>
      </c>
      <c r="BV28" s="247">
        <f t="shared" si="15"/>
        <v>1.2727692356400002</v>
      </c>
      <c r="BW28" s="247">
        <f t="shared" ref="BW28:DY28" si="16">BW22/(1000*1000)</f>
        <v>1.2727692356400002</v>
      </c>
      <c r="BX28" s="247">
        <f t="shared" si="16"/>
        <v>1.2727692356400002</v>
      </c>
      <c r="BY28" s="247">
        <f t="shared" si="16"/>
        <v>1.2727692356400002</v>
      </c>
      <c r="BZ28" s="247">
        <f t="shared" si="16"/>
        <v>1.2727692356400002</v>
      </c>
      <c r="CA28" s="247">
        <f t="shared" si="16"/>
        <v>1.2727692356400002</v>
      </c>
      <c r="CB28" s="247">
        <f t="shared" si="16"/>
        <v>1.2727692356400002</v>
      </c>
      <c r="CC28" s="247">
        <f t="shared" si="16"/>
        <v>1.2727692356400002</v>
      </c>
      <c r="CD28" s="247">
        <f t="shared" si="16"/>
        <v>1.1832776487590626</v>
      </c>
      <c r="CE28" s="247">
        <f t="shared" si="16"/>
        <v>1.1832776487590626</v>
      </c>
      <c r="CF28" s="247">
        <f t="shared" si="16"/>
        <v>1.1832776487590626</v>
      </c>
      <c r="CG28" s="247">
        <f t="shared" si="16"/>
        <v>1.1832776487590626</v>
      </c>
      <c r="CH28" s="247">
        <f t="shared" si="16"/>
        <v>1.1832776487590626</v>
      </c>
      <c r="CI28" s="247">
        <f t="shared" si="16"/>
        <v>1.1832776487590626</v>
      </c>
      <c r="CJ28" s="247">
        <f t="shared" si="16"/>
        <v>1.1832776487590626</v>
      </c>
      <c r="CK28" s="247">
        <f t="shared" si="16"/>
        <v>1.1832776487590626</v>
      </c>
      <c r="CL28" s="247">
        <f t="shared" si="16"/>
        <v>1.1832776487590626</v>
      </c>
      <c r="CM28" s="247">
        <f t="shared" si="16"/>
        <v>1.1832776487590626</v>
      </c>
      <c r="CN28" s="247">
        <f t="shared" si="16"/>
        <v>1.1832776487590626</v>
      </c>
      <c r="CO28" s="247">
        <f t="shared" si="16"/>
        <v>1.1832776487590626</v>
      </c>
      <c r="CP28" s="247">
        <f t="shared" si="16"/>
        <v>1.0451125821245488</v>
      </c>
      <c r="CQ28" s="247">
        <f t="shared" si="16"/>
        <v>1.0451125821245488</v>
      </c>
      <c r="CR28" s="247">
        <f t="shared" si="16"/>
        <v>1.0451125821245488</v>
      </c>
      <c r="CS28" s="247">
        <f t="shared" si="16"/>
        <v>1.0451125821245488</v>
      </c>
      <c r="CT28" s="247">
        <f t="shared" si="16"/>
        <v>1.0451125821245488</v>
      </c>
      <c r="CU28" s="247">
        <f t="shared" si="16"/>
        <v>1.0451125821245488</v>
      </c>
      <c r="CV28" s="247">
        <f t="shared" si="16"/>
        <v>1.0451125821245488</v>
      </c>
      <c r="CW28" s="247">
        <f t="shared" si="16"/>
        <v>1.0451125821245488</v>
      </c>
      <c r="CX28" s="247">
        <f t="shared" si="16"/>
        <v>1.0451125821245488</v>
      </c>
      <c r="CY28" s="247">
        <f t="shared" si="16"/>
        <v>1.0451125821245488</v>
      </c>
      <c r="CZ28" s="247">
        <f t="shared" si="16"/>
        <v>1.0451125821245488</v>
      </c>
      <c r="DA28" s="247">
        <f t="shared" si="16"/>
        <v>1.0451125821245488</v>
      </c>
      <c r="DB28" s="247">
        <f t="shared" si="16"/>
        <v>0.69832522532867569</v>
      </c>
      <c r="DC28" s="247">
        <f t="shared" si="16"/>
        <v>0.69832522532867569</v>
      </c>
      <c r="DD28" s="247">
        <f t="shared" si="16"/>
        <v>0.69832522532867569</v>
      </c>
      <c r="DE28" s="247">
        <f t="shared" si="16"/>
        <v>0.69832522532867569</v>
      </c>
      <c r="DF28" s="247">
        <f t="shared" si="16"/>
        <v>0.69832522532867569</v>
      </c>
      <c r="DG28" s="247">
        <f t="shared" si="16"/>
        <v>0.69832522532867569</v>
      </c>
      <c r="DH28" s="247">
        <f t="shared" si="16"/>
        <v>0.69832522532867569</v>
      </c>
      <c r="DI28" s="247">
        <f t="shared" si="16"/>
        <v>0.69832522532867569</v>
      </c>
      <c r="DJ28" s="247">
        <f t="shared" si="16"/>
        <v>0.69832522532867569</v>
      </c>
      <c r="DK28" s="247">
        <f t="shared" si="16"/>
        <v>0.69832522532867569</v>
      </c>
      <c r="DL28" s="247">
        <f t="shared" si="16"/>
        <v>0.69832522532867569</v>
      </c>
      <c r="DM28" s="247">
        <f t="shared" si="16"/>
        <v>0.69832522532867569</v>
      </c>
      <c r="DN28" s="247">
        <f t="shared" si="16"/>
        <v>0.4028799376896206</v>
      </c>
      <c r="DO28" s="247">
        <f t="shared" si="16"/>
        <v>0.4028799376896206</v>
      </c>
      <c r="DP28" s="247">
        <f t="shared" si="16"/>
        <v>0.4028799376896206</v>
      </c>
      <c r="DQ28" s="247">
        <f t="shared" si="16"/>
        <v>0.4028799376896206</v>
      </c>
      <c r="DR28" s="247">
        <f t="shared" si="16"/>
        <v>0.4028799376896206</v>
      </c>
      <c r="DS28" s="247">
        <f t="shared" si="16"/>
        <v>0.4028799376896206</v>
      </c>
      <c r="DT28" s="247">
        <f t="shared" si="16"/>
        <v>0.4028799376896206</v>
      </c>
      <c r="DU28" s="247">
        <f t="shared" si="16"/>
        <v>0.4028799376896206</v>
      </c>
      <c r="DV28" s="247">
        <f t="shared" si="16"/>
        <v>0.4028799376896206</v>
      </c>
      <c r="DW28" s="247">
        <f t="shared" si="16"/>
        <v>0.4028799376896206</v>
      </c>
      <c r="DX28" s="247">
        <f t="shared" si="16"/>
        <v>0.4028799376896206</v>
      </c>
      <c r="DY28" s="247">
        <f t="shared" si="16"/>
        <v>0.4028799376896206</v>
      </c>
    </row>
    <row r="29" spans="2:129" x14ac:dyDescent="0.35">
      <c r="C29" s="24"/>
      <c r="H29" s="54"/>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row>
    <row r="30" spans="2:129" x14ac:dyDescent="0.35">
      <c r="B30" s="25" t="s">
        <v>548</v>
      </c>
      <c r="C30" s="25"/>
      <c r="D30" s="25"/>
      <c r="E30" s="25"/>
      <c r="F30" s="25"/>
      <c r="G30" s="25"/>
      <c r="H30" s="31"/>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row>
    <row r="31" spans="2:129" x14ac:dyDescent="0.35">
      <c r="B31" s="14"/>
      <c r="C31" s="2"/>
      <c r="D31" s="2"/>
      <c r="E31" s="2"/>
      <c r="F31" s="2"/>
      <c r="G31" s="2"/>
      <c r="H31" s="114"/>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40"/>
    </row>
    <row r="32" spans="2:129" x14ac:dyDescent="0.35">
      <c r="B32" s="14"/>
      <c r="C32" s="24" t="s">
        <v>662</v>
      </c>
      <c r="H32" s="30"/>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131"/>
    </row>
    <row r="33" spans="1:129" x14ac:dyDescent="0.35">
      <c r="B33" s="14"/>
      <c r="C33" s="14"/>
      <c r="D33" t="s">
        <v>550</v>
      </c>
      <c r="H33" s="525"/>
      <c r="I33" s="516"/>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40"/>
    </row>
    <row r="34" spans="1:129" x14ac:dyDescent="0.35">
      <c r="B34" s="14"/>
      <c r="C34" s="14"/>
      <c r="E34" s="37" t="str">
        <f>'1.1 Assumptions'!$J$31</f>
        <v>iBeLink BM-K1</v>
      </c>
      <c r="F34" s="37"/>
      <c r="G34" s="37"/>
      <c r="H34" s="525" t="s">
        <v>462</v>
      </c>
      <c r="I34" s="516"/>
      <c r="J34" s="83">
        <f>'2.1 Miner Sourcing'!$J$21</f>
        <v>609.96749999999997</v>
      </c>
      <c r="K34" s="83">
        <f>'2.1 Miner Sourcing'!$J$21</f>
        <v>609.96749999999997</v>
      </c>
      <c r="L34" s="83">
        <f>'2.1 Miner Sourcing'!$J$21</f>
        <v>609.96749999999997</v>
      </c>
      <c r="M34" s="83">
        <f>'2.1 Miner Sourcing'!$J$21</f>
        <v>609.96749999999997</v>
      </c>
      <c r="N34" s="83">
        <f>'2.1 Miner Sourcing'!$J$21</f>
        <v>609.96749999999997</v>
      </c>
      <c r="O34" s="83">
        <f>'2.1 Miner Sourcing'!$J$21</f>
        <v>609.96749999999997</v>
      </c>
      <c r="P34" s="83">
        <f>'2.1 Miner Sourcing'!$J$21</f>
        <v>609.96749999999997</v>
      </c>
      <c r="Q34" s="83">
        <f>'2.1 Miner Sourcing'!$J$21</f>
        <v>609.96749999999997</v>
      </c>
      <c r="R34" s="83">
        <f>'2.1 Miner Sourcing'!$J$21</f>
        <v>609.96749999999997</v>
      </c>
      <c r="S34" s="83">
        <f>'2.1 Miner Sourcing'!$J$21</f>
        <v>609.96749999999997</v>
      </c>
      <c r="T34" s="83">
        <f>'2.1 Miner Sourcing'!$J$21</f>
        <v>609.96749999999997</v>
      </c>
      <c r="U34" s="83">
        <f>'2.1 Miner Sourcing'!$J$21</f>
        <v>609.96749999999997</v>
      </c>
      <c r="V34" s="83">
        <f>'2.1 Miner Sourcing'!$J$21</f>
        <v>609.96749999999997</v>
      </c>
      <c r="W34" s="83">
        <f>'2.1 Miner Sourcing'!$J$21</f>
        <v>609.96749999999997</v>
      </c>
      <c r="X34" s="83">
        <f>'2.1 Miner Sourcing'!$J$21</f>
        <v>609.96749999999997</v>
      </c>
      <c r="Y34" s="83">
        <f>'2.1 Miner Sourcing'!$J$21</f>
        <v>609.96749999999997</v>
      </c>
      <c r="Z34" s="83">
        <f>'2.1 Miner Sourcing'!$J$21</f>
        <v>609.96749999999997</v>
      </c>
      <c r="AA34" s="83">
        <f>'2.1 Miner Sourcing'!$J$21</f>
        <v>609.96749999999997</v>
      </c>
      <c r="AB34" s="83">
        <f>'2.1 Miner Sourcing'!$J$21</f>
        <v>609.96749999999997</v>
      </c>
      <c r="AC34" s="83">
        <f>'2.1 Miner Sourcing'!$J$21</f>
        <v>609.96749999999997</v>
      </c>
      <c r="AD34" s="83">
        <f>'2.1 Miner Sourcing'!$J$21</f>
        <v>609.96749999999997</v>
      </c>
      <c r="AE34" s="83">
        <f>'2.1 Miner Sourcing'!$J$21</f>
        <v>609.96749999999997</v>
      </c>
      <c r="AF34" s="83">
        <f>'2.1 Miner Sourcing'!$J$21</f>
        <v>609.96749999999997</v>
      </c>
      <c r="AG34" s="83">
        <f>'2.1 Miner Sourcing'!$J$21</f>
        <v>609.96749999999997</v>
      </c>
      <c r="AH34" s="83">
        <f>'2.1 Miner Sourcing'!$J$21</f>
        <v>609.96749999999997</v>
      </c>
      <c r="AI34" s="83">
        <f>'2.1 Miner Sourcing'!$J$21</f>
        <v>609.96749999999997</v>
      </c>
      <c r="AJ34" s="83">
        <f>'2.1 Miner Sourcing'!$J$21</f>
        <v>609.96749999999997</v>
      </c>
      <c r="AK34" s="83">
        <f>'2.1 Miner Sourcing'!$J$21</f>
        <v>609.96749999999997</v>
      </c>
      <c r="AL34" s="83">
        <f>'2.1 Miner Sourcing'!$J$21</f>
        <v>609.96749999999997</v>
      </c>
      <c r="AM34" s="83">
        <f>'2.1 Miner Sourcing'!$J$21</f>
        <v>609.96749999999997</v>
      </c>
      <c r="AN34" s="83">
        <f>'2.1 Miner Sourcing'!$J$21</f>
        <v>609.96749999999997</v>
      </c>
      <c r="AO34" s="83">
        <f>'2.1 Miner Sourcing'!$J$21</f>
        <v>609.96749999999997</v>
      </c>
      <c r="AP34" s="83">
        <f>'2.1 Miner Sourcing'!$J$21</f>
        <v>609.96749999999997</v>
      </c>
      <c r="AQ34" s="83">
        <f>'2.1 Miner Sourcing'!$J$21</f>
        <v>609.96749999999997</v>
      </c>
      <c r="AR34" s="83">
        <f>'2.1 Miner Sourcing'!$J$21</f>
        <v>609.96749999999997</v>
      </c>
      <c r="AS34" s="83">
        <f>'2.1 Miner Sourcing'!$J$21</f>
        <v>609.96749999999997</v>
      </c>
      <c r="AT34" s="83">
        <f>'2.1 Miner Sourcing'!$J$21</f>
        <v>609.96749999999997</v>
      </c>
      <c r="AU34" s="83">
        <f>'2.1 Miner Sourcing'!$J$21</f>
        <v>609.96749999999997</v>
      </c>
      <c r="AV34" s="83">
        <f>'2.1 Miner Sourcing'!$J$21</f>
        <v>609.96749999999997</v>
      </c>
      <c r="AW34" s="83">
        <f>'2.1 Miner Sourcing'!$J$21</f>
        <v>609.96749999999997</v>
      </c>
      <c r="AX34" s="83">
        <f>'2.1 Miner Sourcing'!$J$21</f>
        <v>609.96749999999997</v>
      </c>
      <c r="AY34" s="83">
        <f>'2.1 Miner Sourcing'!$J$21</f>
        <v>609.96749999999997</v>
      </c>
      <c r="AZ34" s="83">
        <f>'2.1 Miner Sourcing'!$J$21</f>
        <v>609.96749999999997</v>
      </c>
      <c r="BA34" s="83">
        <f>'2.1 Miner Sourcing'!$J$21</f>
        <v>609.96749999999997</v>
      </c>
      <c r="BB34" s="83">
        <f>'2.1 Miner Sourcing'!$J$21</f>
        <v>609.96749999999997</v>
      </c>
      <c r="BC34" s="83">
        <f>'2.1 Miner Sourcing'!$J$21</f>
        <v>609.96749999999997</v>
      </c>
      <c r="BD34" s="83">
        <f>'2.1 Miner Sourcing'!$J$21</f>
        <v>609.96749999999997</v>
      </c>
      <c r="BE34" s="83">
        <f>'2.1 Miner Sourcing'!$J$21</f>
        <v>609.96749999999997</v>
      </c>
      <c r="BF34" s="83">
        <f>'2.1 Miner Sourcing'!$J$21</f>
        <v>609.96749999999997</v>
      </c>
      <c r="BG34" s="83">
        <f>'2.1 Miner Sourcing'!$J$21</f>
        <v>609.96749999999997</v>
      </c>
      <c r="BH34" s="83">
        <f>'2.1 Miner Sourcing'!$J$21</f>
        <v>609.96749999999997</v>
      </c>
      <c r="BI34" s="83">
        <f>'2.1 Miner Sourcing'!$J$21</f>
        <v>609.96749999999997</v>
      </c>
      <c r="BJ34" s="83">
        <f>'2.1 Miner Sourcing'!$J$21</f>
        <v>609.96749999999997</v>
      </c>
      <c r="BK34" s="83">
        <f>'2.1 Miner Sourcing'!$J$21</f>
        <v>609.96749999999997</v>
      </c>
      <c r="BL34" s="83">
        <f>'2.1 Miner Sourcing'!$J$21</f>
        <v>609.96749999999997</v>
      </c>
      <c r="BM34" s="83">
        <f>'2.1 Miner Sourcing'!$J$21</f>
        <v>609.96749999999997</v>
      </c>
      <c r="BN34" s="83">
        <f>'2.1 Miner Sourcing'!$J$21</f>
        <v>609.96749999999997</v>
      </c>
      <c r="BO34" s="83">
        <f>'2.1 Miner Sourcing'!$J$21</f>
        <v>609.96749999999997</v>
      </c>
      <c r="BP34" s="83">
        <f>'2.1 Miner Sourcing'!$J$21</f>
        <v>609.96749999999997</v>
      </c>
      <c r="BQ34" s="83">
        <f>'2.1 Miner Sourcing'!$J$21</f>
        <v>609.96749999999997</v>
      </c>
      <c r="BR34" s="83">
        <f>'2.1 Miner Sourcing'!$J$21</f>
        <v>609.96749999999997</v>
      </c>
      <c r="BS34" s="83">
        <f>'2.1 Miner Sourcing'!$J$21</f>
        <v>609.96749999999997</v>
      </c>
      <c r="BT34" s="83">
        <f>'2.1 Miner Sourcing'!$J$21</f>
        <v>609.96749999999997</v>
      </c>
      <c r="BU34" s="83">
        <f>'2.1 Miner Sourcing'!$J$21</f>
        <v>609.96749999999997</v>
      </c>
      <c r="BV34" s="83">
        <f>'2.1 Miner Sourcing'!$J$21</f>
        <v>609.96749999999997</v>
      </c>
      <c r="BW34" s="83">
        <f>'2.1 Miner Sourcing'!$J$21</f>
        <v>609.96749999999997</v>
      </c>
      <c r="BX34" s="83">
        <f>'2.1 Miner Sourcing'!$J$21</f>
        <v>609.96749999999997</v>
      </c>
      <c r="BY34" s="83">
        <f>'2.1 Miner Sourcing'!$J$21</f>
        <v>609.96749999999997</v>
      </c>
      <c r="BZ34" s="83">
        <f>'2.1 Miner Sourcing'!$J$21</f>
        <v>609.96749999999997</v>
      </c>
      <c r="CA34" s="83">
        <f>'2.1 Miner Sourcing'!$J$21</f>
        <v>609.96749999999997</v>
      </c>
      <c r="CB34" s="83">
        <f>'2.1 Miner Sourcing'!$J$21</f>
        <v>609.96749999999997</v>
      </c>
      <c r="CC34" s="83">
        <f>'2.1 Miner Sourcing'!$J$21</f>
        <v>609.96749999999997</v>
      </c>
      <c r="CD34" s="83">
        <f>'2.1 Miner Sourcing'!$J$21</f>
        <v>609.96749999999997</v>
      </c>
      <c r="CE34" s="83">
        <f>'2.1 Miner Sourcing'!$J$21</f>
        <v>609.96749999999997</v>
      </c>
      <c r="CF34" s="83">
        <f>'2.1 Miner Sourcing'!$J$21</f>
        <v>609.96749999999997</v>
      </c>
      <c r="CG34" s="83">
        <f>'2.1 Miner Sourcing'!$J$21</f>
        <v>609.96749999999997</v>
      </c>
      <c r="CH34" s="83">
        <f>'2.1 Miner Sourcing'!$J$21</f>
        <v>609.96749999999997</v>
      </c>
      <c r="CI34" s="83">
        <f>'2.1 Miner Sourcing'!$J$21</f>
        <v>609.96749999999997</v>
      </c>
      <c r="CJ34" s="83">
        <f>'2.1 Miner Sourcing'!$J$21</f>
        <v>609.96749999999997</v>
      </c>
      <c r="CK34" s="83">
        <f>'2.1 Miner Sourcing'!$J$21</f>
        <v>609.96749999999997</v>
      </c>
      <c r="CL34" s="83">
        <f>'2.1 Miner Sourcing'!$J$21</f>
        <v>609.96749999999997</v>
      </c>
      <c r="CM34" s="83">
        <f>'2.1 Miner Sourcing'!$J$21</f>
        <v>609.96749999999997</v>
      </c>
      <c r="CN34" s="83">
        <f>'2.1 Miner Sourcing'!$J$21</f>
        <v>609.96749999999997</v>
      </c>
      <c r="CO34" s="83">
        <f>'2.1 Miner Sourcing'!$J$21</f>
        <v>609.96749999999997</v>
      </c>
      <c r="CP34" s="83">
        <f>'2.1 Miner Sourcing'!$J$21</f>
        <v>609.96749999999997</v>
      </c>
      <c r="CQ34" s="83">
        <f>'2.1 Miner Sourcing'!$J$21</f>
        <v>609.96749999999997</v>
      </c>
      <c r="CR34" s="83">
        <f>'2.1 Miner Sourcing'!$J$21</f>
        <v>609.96749999999997</v>
      </c>
      <c r="CS34" s="83">
        <f>'2.1 Miner Sourcing'!$J$21</f>
        <v>609.96749999999997</v>
      </c>
      <c r="CT34" s="83">
        <f>'2.1 Miner Sourcing'!$J$21</f>
        <v>609.96749999999997</v>
      </c>
      <c r="CU34" s="83">
        <f>'2.1 Miner Sourcing'!$J$21</f>
        <v>609.96749999999997</v>
      </c>
      <c r="CV34" s="83">
        <f>'2.1 Miner Sourcing'!$J$21</f>
        <v>609.96749999999997</v>
      </c>
      <c r="CW34" s="83">
        <f>'2.1 Miner Sourcing'!$J$21</f>
        <v>609.96749999999997</v>
      </c>
      <c r="CX34" s="83">
        <f>'2.1 Miner Sourcing'!$J$21</f>
        <v>609.96749999999997</v>
      </c>
      <c r="CY34" s="83">
        <f>'2.1 Miner Sourcing'!$J$21</f>
        <v>609.96749999999997</v>
      </c>
      <c r="CZ34" s="83">
        <f>'2.1 Miner Sourcing'!$J$21</f>
        <v>609.96749999999997</v>
      </c>
      <c r="DA34" s="83">
        <f>'2.1 Miner Sourcing'!$J$21</f>
        <v>609.96749999999997</v>
      </c>
      <c r="DB34" s="83">
        <f>'2.1 Miner Sourcing'!$J$21</f>
        <v>609.96749999999997</v>
      </c>
      <c r="DC34" s="83">
        <f>'2.1 Miner Sourcing'!$J$21</f>
        <v>609.96749999999997</v>
      </c>
      <c r="DD34" s="83">
        <f>'2.1 Miner Sourcing'!$J$21</f>
        <v>609.96749999999997</v>
      </c>
      <c r="DE34" s="83">
        <f>'2.1 Miner Sourcing'!$J$21</f>
        <v>609.96749999999997</v>
      </c>
      <c r="DF34" s="83">
        <f>'2.1 Miner Sourcing'!$J$21</f>
        <v>609.96749999999997</v>
      </c>
      <c r="DG34" s="83">
        <f>'2.1 Miner Sourcing'!$J$21</f>
        <v>609.96749999999997</v>
      </c>
      <c r="DH34" s="83">
        <f>'2.1 Miner Sourcing'!$J$21</f>
        <v>609.96749999999997</v>
      </c>
      <c r="DI34" s="83">
        <f>'2.1 Miner Sourcing'!$J$21</f>
        <v>609.96749999999997</v>
      </c>
      <c r="DJ34" s="83">
        <f>'2.1 Miner Sourcing'!$J$21</f>
        <v>609.96749999999997</v>
      </c>
      <c r="DK34" s="83">
        <f>'2.1 Miner Sourcing'!$J$21</f>
        <v>609.96749999999997</v>
      </c>
      <c r="DL34" s="83">
        <f>'2.1 Miner Sourcing'!$J$21</f>
        <v>609.96749999999997</v>
      </c>
      <c r="DM34" s="83">
        <f>'2.1 Miner Sourcing'!$J$21</f>
        <v>609.96749999999997</v>
      </c>
      <c r="DN34" s="83">
        <f>'2.1 Miner Sourcing'!$J$21</f>
        <v>609.96749999999997</v>
      </c>
      <c r="DO34" s="83">
        <f>'2.1 Miner Sourcing'!$J$21</f>
        <v>609.96749999999997</v>
      </c>
      <c r="DP34" s="83">
        <f>'2.1 Miner Sourcing'!$J$21</f>
        <v>609.96749999999997</v>
      </c>
      <c r="DQ34" s="83">
        <f>'2.1 Miner Sourcing'!$J$21</f>
        <v>609.96749999999997</v>
      </c>
      <c r="DR34" s="83">
        <f>'2.1 Miner Sourcing'!$J$21</f>
        <v>609.96749999999997</v>
      </c>
      <c r="DS34" s="83">
        <f>'2.1 Miner Sourcing'!$J$21</f>
        <v>609.96749999999997</v>
      </c>
      <c r="DT34" s="83">
        <f>'2.1 Miner Sourcing'!$J$21</f>
        <v>609.96749999999997</v>
      </c>
      <c r="DU34" s="83">
        <f>'2.1 Miner Sourcing'!$J$21</f>
        <v>609.96749999999997</v>
      </c>
      <c r="DV34" s="83">
        <f>'2.1 Miner Sourcing'!$J$21</f>
        <v>609.96749999999997</v>
      </c>
      <c r="DW34" s="83">
        <f>'2.1 Miner Sourcing'!$J$21</f>
        <v>609.96749999999997</v>
      </c>
      <c r="DX34" s="83">
        <f>'2.1 Miner Sourcing'!$J$21</f>
        <v>609.96749999999997</v>
      </c>
      <c r="DY34" s="83">
        <f>'2.1 Miner Sourcing'!$J$21</f>
        <v>609.96749999999997</v>
      </c>
    </row>
    <row r="35" spans="1:129" x14ac:dyDescent="0.35">
      <c r="B35" s="14"/>
      <c r="C35" s="14"/>
      <c r="H35" s="525"/>
      <c r="I35" s="516"/>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row>
    <row r="36" spans="1:129" x14ac:dyDescent="0.35">
      <c r="B36" s="14"/>
      <c r="C36" s="529"/>
      <c r="D36" s="516" t="s">
        <v>854</v>
      </c>
      <c r="E36" s="516"/>
      <c r="F36" s="516"/>
      <c r="G36" s="516"/>
      <c r="H36" s="525"/>
      <c r="I36" s="516"/>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row>
    <row r="37" spans="1:129" x14ac:dyDescent="0.35">
      <c r="B37" s="14"/>
      <c r="C37" s="14"/>
      <c r="D37" s="30"/>
      <c r="E37" s="37" t="str">
        <f>'1.1 Assumptions'!$J$31</f>
        <v>iBeLink BM-K1</v>
      </c>
      <c r="F37" s="37"/>
      <c r="G37" s="37"/>
      <c r="H37" s="525" t="s">
        <v>48</v>
      </c>
      <c r="I37" s="516"/>
      <c r="J37" s="129">
        <f>'1.1 Assumptions'!$J$157</f>
        <v>1</v>
      </c>
      <c r="K37" s="129">
        <f>'1.1 Assumptions'!$J$157</f>
        <v>1</v>
      </c>
      <c r="L37" s="129">
        <f>'1.1 Assumptions'!$J$157</f>
        <v>1</v>
      </c>
      <c r="M37" s="129">
        <f>'1.1 Assumptions'!$J$157</f>
        <v>1</v>
      </c>
      <c r="N37" s="129">
        <f>'1.1 Assumptions'!$J$157</f>
        <v>1</v>
      </c>
      <c r="O37" s="129">
        <f>'1.1 Assumptions'!$J$157</f>
        <v>1</v>
      </c>
      <c r="P37" s="129">
        <f>'1.1 Assumptions'!$J$157</f>
        <v>1</v>
      </c>
      <c r="Q37" s="129">
        <f>'1.1 Assumptions'!$J$157</f>
        <v>1</v>
      </c>
      <c r="R37" s="129">
        <f>'1.1 Assumptions'!$J$157</f>
        <v>1</v>
      </c>
      <c r="S37" s="129">
        <f>'1.1 Assumptions'!$J$157</f>
        <v>1</v>
      </c>
      <c r="T37" s="129">
        <f>'1.1 Assumptions'!$J$157</f>
        <v>1</v>
      </c>
      <c r="U37" s="129">
        <f>'1.1 Assumptions'!$J$157</f>
        <v>1</v>
      </c>
      <c r="V37" s="129">
        <f>'1.1 Assumptions'!$J$157</f>
        <v>1</v>
      </c>
      <c r="W37" s="129">
        <f>'1.1 Assumptions'!$J$157</f>
        <v>1</v>
      </c>
      <c r="X37" s="129">
        <f>'1.1 Assumptions'!$J$157</f>
        <v>1</v>
      </c>
      <c r="Y37" s="129">
        <f>'1.1 Assumptions'!$J$157</f>
        <v>1</v>
      </c>
      <c r="Z37" s="129">
        <f>'1.1 Assumptions'!$J$157</f>
        <v>1</v>
      </c>
      <c r="AA37" s="129">
        <f>'1.1 Assumptions'!$J$157</f>
        <v>1</v>
      </c>
      <c r="AB37" s="129">
        <f>'1.1 Assumptions'!$J$157</f>
        <v>1</v>
      </c>
      <c r="AC37" s="129">
        <f>'1.1 Assumptions'!$J$157</f>
        <v>1</v>
      </c>
      <c r="AD37" s="129">
        <f>'1.1 Assumptions'!$J$157</f>
        <v>1</v>
      </c>
      <c r="AE37" s="129">
        <f>'1.1 Assumptions'!$J$157</f>
        <v>1</v>
      </c>
      <c r="AF37" s="129">
        <f>'1.1 Assumptions'!$J$157</f>
        <v>1</v>
      </c>
      <c r="AG37" s="129">
        <f>'1.1 Assumptions'!$J$157</f>
        <v>1</v>
      </c>
      <c r="AH37" s="129">
        <f>'1.1 Assumptions'!$J$157</f>
        <v>1</v>
      </c>
      <c r="AI37" s="129">
        <f>'1.1 Assumptions'!$J$157</f>
        <v>1</v>
      </c>
      <c r="AJ37" s="129">
        <f>'1.1 Assumptions'!$J$157</f>
        <v>1</v>
      </c>
      <c r="AK37" s="129">
        <f>'1.1 Assumptions'!$J$157</f>
        <v>1</v>
      </c>
      <c r="AL37" s="129">
        <f>'1.1 Assumptions'!$J$157</f>
        <v>1</v>
      </c>
      <c r="AM37" s="129">
        <f>'1.1 Assumptions'!$J$157</f>
        <v>1</v>
      </c>
      <c r="AN37" s="129">
        <f>'1.1 Assumptions'!$J$157</f>
        <v>1</v>
      </c>
      <c r="AO37" s="129">
        <f>'1.1 Assumptions'!$J$157</f>
        <v>1</v>
      </c>
      <c r="AP37" s="129">
        <f>'1.1 Assumptions'!$J$157</f>
        <v>1</v>
      </c>
      <c r="AQ37" s="129">
        <f>'1.1 Assumptions'!$J$157</f>
        <v>1</v>
      </c>
      <c r="AR37" s="129">
        <f>'1.1 Assumptions'!$J$157</f>
        <v>1</v>
      </c>
      <c r="AS37" s="129">
        <f>'1.1 Assumptions'!$J$157</f>
        <v>1</v>
      </c>
      <c r="AT37" s="129">
        <f>'1.1 Assumptions'!$J$157</f>
        <v>1</v>
      </c>
      <c r="AU37" s="129">
        <f>'1.1 Assumptions'!$J$157</f>
        <v>1</v>
      </c>
      <c r="AV37" s="129">
        <f>'1.1 Assumptions'!$J$157</f>
        <v>1</v>
      </c>
      <c r="AW37" s="129">
        <f>'1.1 Assumptions'!$J$157</f>
        <v>1</v>
      </c>
      <c r="AX37" s="129">
        <f>'1.1 Assumptions'!$J$157</f>
        <v>1</v>
      </c>
      <c r="AY37" s="129">
        <f>'1.1 Assumptions'!$J$157</f>
        <v>1</v>
      </c>
      <c r="AZ37" s="129">
        <f>'1.1 Assumptions'!$J$157</f>
        <v>1</v>
      </c>
      <c r="BA37" s="129">
        <f>'1.1 Assumptions'!$J$157</f>
        <v>1</v>
      </c>
      <c r="BB37" s="129">
        <f>'1.1 Assumptions'!$J$157</f>
        <v>1</v>
      </c>
      <c r="BC37" s="129">
        <f>'1.1 Assumptions'!$J$157</f>
        <v>1</v>
      </c>
      <c r="BD37" s="129">
        <f>'1.1 Assumptions'!$J$157</f>
        <v>1</v>
      </c>
      <c r="BE37" s="129">
        <f>'1.1 Assumptions'!$J$157</f>
        <v>1</v>
      </c>
      <c r="BF37" s="129">
        <f>'1.1 Assumptions'!$J$157</f>
        <v>1</v>
      </c>
      <c r="BG37" s="129">
        <f>'1.1 Assumptions'!$J$157</f>
        <v>1</v>
      </c>
      <c r="BH37" s="129">
        <f>'1.1 Assumptions'!$J$157</f>
        <v>1</v>
      </c>
      <c r="BI37" s="129">
        <f>'1.1 Assumptions'!$J$157</f>
        <v>1</v>
      </c>
      <c r="BJ37" s="129">
        <f>'1.1 Assumptions'!$J$157</f>
        <v>1</v>
      </c>
      <c r="BK37" s="129">
        <f>'1.1 Assumptions'!$J$157</f>
        <v>1</v>
      </c>
      <c r="BL37" s="129">
        <f>'1.1 Assumptions'!$J$157</f>
        <v>1</v>
      </c>
      <c r="BM37" s="129">
        <f>'1.1 Assumptions'!$J$157</f>
        <v>1</v>
      </c>
      <c r="BN37" s="129">
        <f>'1.1 Assumptions'!$J$157</f>
        <v>1</v>
      </c>
      <c r="BO37" s="129">
        <f>'1.1 Assumptions'!$J$157</f>
        <v>1</v>
      </c>
      <c r="BP37" s="129">
        <f>'1.1 Assumptions'!$J$157</f>
        <v>1</v>
      </c>
      <c r="BQ37" s="129">
        <f>'1.1 Assumptions'!$J$157</f>
        <v>1</v>
      </c>
      <c r="BR37" s="129">
        <f>'1.1 Assumptions'!$J$157</f>
        <v>1</v>
      </c>
      <c r="BS37" s="129">
        <f>'1.1 Assumptions'!$J$157</f>
        <v>1</v>
      </c>
      <c r="BT37" s="129">
        <f>'1.1 Assumptions'!$J$157</f>
        <v>1</v>
      </c>
      <c r="BU37" s="129">
        <f>'1.1 Assumptions'!$J$157</f>
        <v>1</v>
      </c>
      <c r="BV37" s="129">
        <f>'1.1 Assumptions'!$J$157</f>
        <v>1</v>
      </c>
      <c r="BW37" s="129">
        <f>'1.1 Assumptions'!$J$157</f>
        <v>1</v>
      </c>
      <c r="BX37" s="129">
        <f>'1.1 Assumptions'!$J$157</f>
        <v>1</v>
      </c>
      <c r="BY37" s="129">
        <f>'1.1 Assumptions'!$J$157</f>
        <v>1</v>
      </c>
      <c r="BZ37" s="129">
        <f>'1.1 Assumptions'!$J$157</f>
        <v>1</v>
      </c>
      <c r="CA37" s="129">
        <f>'1.1 Assumptions'!$J$157</f>
        <v>1</v>
      </c>
      <c r="CB37" s="129">
        <f>'1.1 Assumptions'!$J$157</f>
        <v>1</v>
      </c>
      <c r="CC37" s="129">
        <f>'1.1 Assumptions'!$J$157</f>
        <v>1</v>
      </c>
      <c r="CD37" s="129">
        <f>'1.1 Assumptions'!$J$157</f>
        <v>1</v>
      </c>
      <c r="CE37" s="129">
        <f>'1.1 Assumptions'!$J$157</f>
        <v>1</v>
      </c>
      <c r="CF37" s="129">
        <f>'1.1 Assumptions'!$J$157</f>
        <v>1</v>
      </c>
      <c r="CG37" s="129">
        <f>'1.1 Assumptions'!$J$157</f>
        <v>1</v>
      </c>
      <c r="CH37" s="129">
        <f>'1.1 Assumptions'!$J$157</f>
        <v>1</v>
      </c>
      <c r="CI37" s="129">
        <f>'1.1 Assumptions'!$J$157</f>
        <v>1</v>
      </c>
      <c r="CJ37" s="129">
        <f>'1.1 Assumptions'!$J$157</f>
        <v>1</v>
      </c>
      <c r="CK37" s="129">
        <f>'1.1 Assumptions'!$J$157</f>
        <v>1</v>
      </c>
      <c r="CL37" s="129">
        <f>'1.1 Assumptions'!$J$157</f>
        <v>1</v>
      </c>
      <c r="CM37" s="129">
        <f>'1.1 Assumptions'!$J$157</f>
        <v>1</v>
      </c>
      <c r="CN37" s="129">
        <f>'1.1 Assumptions'!$J$157</f>
        <v>1</v>
      </c>
      <c r="CO37" s="129">
        <f>'1.1 Assumptions'!$J$157</f>
        <v>1</v>
      </c>
      <c r="CP37" s="129">
        <f>'1.1 Assumptions'!$J$157</f>
        <v>1</v>
      </c>
      <c r="CQ37" s="129">
        <f>'1.1 Assumptions'!$J$157</f>
        <v>1</v>
      </c>
      <c r="CR37" s="129">
        <f>'1.1 Assumptions'!$J$157</f>
        <v>1</v>
      </c>
      <c r="CS37" s="129">
        <f>'1.1 Assumptions'!$J$157</f>
        <v>1</v>
      </c>
      <c r="CT37" s="129">
        <f>'1.1 Assumptions'!$J$157</f>
        <v>1</v>
      </c>
      <c r="CU37" s="129">
        <f>'1.1 Assumptions'!$J$157</f>
        <v>1</v>
      </c>
      <c r="CV37" s="129">
        <f>'1.1 Assumptions'!$J$157</f>
        <v>1</v>
      </c>
      <c r="CW37" s="129">
        <f>'1.1 Assumptions'!$J$157</f>
        <v>1</v>
      </c>
      <c r="CX37" s="129">
        <f>'1.1 Assumptions'!$J$157</f>
        <v>1</v>
      </c>
      <c r="CY37" s="129">
        <f>'1.1 Assumptions'!$J$157</f>
        <v>1</v>
      </c>
      <c r="CZ37" s="129">
        <f>'1.1 Assumptions'!$J$157</f>
        <v>1</v>
      </c>
      <c r="DA37" s="129">
        <f>'1.1 Assumptions'!$J$157</f>
        <v>1</v>
      </c>
      <c r="DB37" s="129">
        <f>'1.1 Assumptions'!$J$157</f>
        <v>1</v>
      </c>
      <c r="DC37" s="129">
        <f>'1.1 Assumptions'!$J$157</f>
        <v>1</v>
      </c>
      <c r="DD37" s="129">
        <f>'1.1 Assumptions'!$J$157</f>
        <v>1</v>
      </c>
      <c r="DE37" s="129">
        <f>'1.1 Assumptions'!$J$157</f>
        <v>1</v>
      </c>
      <c r="DF37" s="129">
        <f>'1.1 Assumptions'!$J$157</f>
        <v>1</v>
      </c>
      <c r="DG37" s="129">
        <f>'1.1 Assumptions'!$J$157</f>
        <v>1</v>
      </c>
      <c r="DH37" s="129">
        <f>'1.1 Assumptions'!$J$157</f>
        <v>1</v>
      </c>
      <c r="DI37" s="129">
        <f>'1.1 Assumptions'!$J$157</f>
        <v>1</v>
      </c>
      <c r="DJ37" s="129">
        <f>'1.1 Assumptions'!$J$157</f>
        <v>1</v>
      </c>
      <c r="DK37" s="129">
        <f>'1.1 Assumptions'!$J$157</f>
        <v>1</v>
      </c>
      <c r="DL37" s="129">
        <f>'1.1 Assumptions'!$J$157</f>
        <v>1</v>
      </c>
      <c r="DM37" s="129">
        <f>'1.1 Assumptions'!$J$157</f>
        <v>1</v>
      </c>
      <c r="DN37" s="129">
        <f>'1.1 Assumptions'!$J$157</f>
        <v>1</v>
      </c>
      <c r="DO37" s="129">
        <f>'1.1 Assumptions'!$J$157</f>
        <v>1</v>
      </c>
      <c r="DP37" s="129">
        <f>'1.1 Assumptions'!$J$157</f>
        <v>1</v>
      </c>
      <c r="DQ37" s="129">
        <f>'1.1 Assumptions'!$J$157</f>
        <v>1</v>
      </c>
      <c r="DR37" s="129">
        <f>'1.1 Assumptions'!$J$157</f>
        <v>1</v>
      </c>
      <c r="DS37" s="129">
        <f>'1.1 Assumptions'!$J$157</f>
        <v>1</v>
      </c>
      <c r="DT37" s="129">
        <f>'1.1 Assumptions'!$J$157</f>
        <v>1</v>
      </c>
      <c r="DU37" s="129">
        <f>'1.1 Assumptions'!$J$157</f>
        <v>1</v>
      </c>
      <c r="DV37" s="129">
        <f>'1.1 Assumptions'!$J$157</f>
        <v>1</v>
      </c>
      <c r="DW37" s="129">
        <f>'1.1 Assumptions'!$J$157</f>
        <v>1</v>
      </c>
      <c r="DX37" s="129">
        <f>'1.1 Assumptions'!$J$157</f>
        <v>1</v>
      </c>
      <c r="DY37" s="129">
        <f>'1.1 Assumptions'!$J$157</f>
        <v>1</v>
      </c>
    </row>
    <row r="38" spans="1:129" x14ac:dyDescent="0.35">
      <c r="B38" s="14"/>
      <c r="C38" s="14"/>
      <c r="D38" s="30"/>
      <c r="H38" s="525"/>
      <c r="I38" s="516"/>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row>
    <row r="39" spans="1:129" x14ac:dyDescent="0.35">
      <c r="B39" s="14"/>
      <c r="C39" s="14"/>
      <c r="D39" t="s">
        <v>874</v>
      </c>
      <c r="H39" s="525"/>
      <c r="I39" s="51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row>
    <row r="40" spans="1:129" x14ac:dyDescent="0.35">
      <c r="B40" s="14"/>
      <c r="C40" s="14"/>
      <c r="E40" s="37" t="str">
        <f>'1.1 Assumptions'!$J$31</f>
        <v>iBeLink BM-K1</v>
      </c>
      <c r="F40" s="37"/>
      <c r="G40" s="37"/>
      <c r="H40" s="525" t="s">
        <v>462</v>
      </c>
      <c r="I40" s="516"/>
      <c r="J40" s="56">
        <f>IFERROR(J34*J26*J37,"")</f>
        <v>597.76814999999999</v>
      </c>
      <c r="K40" s="56">
        <f t="shared" ref="K40:BU40" si="17">IFERROR(K34*K26*K37,"")</f>
        <v>597.76814999999999</v>
      </c>
      <c r="L40" s="56">
        <f t="shared" si="17"/>
        <v>597.76814999999999</v>
      </c>
      <c r="M40" s="56">
        <f t="shared" si="17"/>
        <v>597.76814999999999</v>
      </c>
      <c r="N40" s="56">
        <f t="shared" si="17"/>
        <v>597.76814999999999</v>
      </c>
      <c r="O40" s="56">
        <f t="shared" si="17"/>
        <v>597.76814999999999</v>
      </c>
      <c r="P40" s="56">
        <f t="shared" si="17"/>
        <v>597.76814999999999</v>
      </c>
      <c r="Q40" s="56">
        <f t="shared" si="17"/>
        <v>597.76814999999999</v>
      </c>
      <c r="R40" s="56">
        <f t="shared" si="17"/>
        <v>597.76814999999999</v>
      </c>
      <c r="S40" s="56">
        <f t="shared" si="17"/>
        <v>597.76814999999999</v>
      </c>
      <c r="T40" s="56">
        <f t="shared" si="17"/>
        <v>597.76814999999999</v>
      </c>
      <c r="U40" s="56">
        <f t="shared" si="17"/>
        <v>597.76814999999999</v>
      </c>
      <c r="V40" s="56">
        <f t="shared" si="17"/>
        <v>597.76814999999999</v>
      </c>
      <c r="W40" s="56">
        <f t="shared" si="17"/>
        <v>597.76814999999999</v>
      </c>
      <c r="X40" s="56">
        <f t="shared" si="17"/>
        <v>597.76814999999999</v>
      </c>
      <c r="Y40" s="56">
        <f t="shared" si="17"/>
        <v>597.76814999999999</v>
      </c>
      <c r="Z40" s="56">
        <f t="shared" si="17"/>
        <v>597.76814999999999</v>
      </c>
      <c r="AA40" s="56">
        <f t="shared" si="17"/>
        <v>597.76814999999999</v>
      </c>
      <c r="AB40" s="56">
        <f t="shared" si="17"/>
        <v>597.76814999999999</v>
      </c>
      <c r="AC40" s="56">
        <f t="shared" si="17"/>
        <v>597.76814999999999</v>
      </c>
      <c r="AD40" s="56">
        <f t="shared" si="17"/>
        <v>597.76814999999999</v>
      </c>
      <c r="AE40" s="56">
        <f t="shared" si="17"/>
        <v>597.76814999999999</v>
      </c>
      <c r="AF40" s="56">
        <f t="shared" si="17"/>
        <v>597.76814999999999</v>
      </c>
      <c r="AG40" s="56">
        <f t="shared" si="17"/>
        <v>597.76814999999999</v>
      </c>
      <c r="AH40" s="56">
        <f t="shared" si="17"/>
        <v>597.76814999999999</v>
      </c>
      <c r="AI40" s="56">
        <f t="shared" si="17"/>
        <v>597.76814999999999</v>
      </c>
      <c r="AJ40" s="56">
        <f t="shared" si="17"/>
        <v>597.76814999999999</v>
      </c>
      <c r="AK40" s="56">
        <f t="shared" si="17"/>
        <v>597.76814999999999</v>
      </c>
      <c r="AL40" s="56">
        <f t="shared" si="17"/>
        <v>597.76814999999999</v>
      </c>
      <c r="AM40" s="56">
        <f t="shared" si="17"/>
        <v>597.76814999999999</v>
      </c>
      <c r="AN40" s="56">
        <f t="shared" si="17"/>
        <v>597.76814999999999</v>
      </c>
      <c r="AO40" s="56">
        <f t="shared" si="17"/>
        <v>597.76814999999999</v>
      </c>
      <c r="AP40" s="56">
        <f t="shared" si="17"/>
        <v>597.76814999999999</v>
      </c>
      <c r="AQ40" s="56">
        <f t="shared" si="17"/>
        <v>597.76814999999999</v>
      </c>
      <c r="AR40" s="56">
        <f t="shared" si="17"/>
        <v>597.76814999999999</v>
      </c>
      <c r="AS40" s="56">
        <f t="shared" si="17"/>
        <v>597.76814999999999</v>
      </c>
      <c r="AT40" s="56">
        <f t="shared" si="17"/>
        <v>597.76814999999999</v>
      </c>
      <c r="AU40" s="56">
        <f t="shared" si="17"/>
        <v>597.76814999999999</v>
      </c>
      <c r="AV40" s="56">
        <f t="shared" si="17"/>
        <v>597.76814999999999</v>
      </c>
      <c r="AW40" s="56">
        <f t="shared" si="17"/>
        <v>597.76814999999999</v>
      </c>
      <c r="AX40" s="56">
        <f t="shared" si="17"/>
        <v>597.76814999999999</v>
      </c>
      <c r="AY40" s="56">
        <f t="shared" si="17"/>
        <v>597.76814999999999</v>
      </c>
      <c r="AZ40" s="56">
        <f t="shared" si="17"/>
        <v>597.76814999999999</v>
      </c>
      <c r="BA40" s="56">
        <f t="shared" si="17"/>
        <v>597.76814999999999</v>
      </c>
      <c r="BB40" s="56">
        <f t="shared" si="17"/>
        <v>597.76814999999999</v>
      </c>
      <c r="BC40" s="56">
        <f t="shared" si="17"/>
        <v>597.76814999999999</v>
      </c>
      <c r="BD40" s="56">
        <f t="shared" si="17"/>
        <v>597.76814999999999</v>
      </c>
      <c r="BE40" s="56">
        <f t="shared" si="17"/>
        <v>597.76814999999999</v>
      </c>
      <c r="BF40" s="56">
        <f t="shared" si="17"/>
        <v>597.76814999999999</v>
      </c>
      <c r="BG40" s="56">
        <f t="shared" si="17"/>
        <v>597.76814999999999</v>
      </c>
      <c r="BH40" s="56">
        <f t="shared" si="17"/>
        <v>597.76814999999999</v>
      </c>
      <c r="BI40" s="56">
        <f t="shared" si="17"/>
        <v>597.76814999999999</v>
      </c>
      <c r="BJ40" s="56">
        <f t="shared" si="17"/>
        <v>597.76814999999999</v>
      </c>
      <c r="BK40" s="56">
        <f t="shared" si="17"/>
        <v>597.76814999999999</v>
      </c>
      <c r="BL40" s="56">
        <f t="shared" si="17"/>
        <v>597.76814999999999</v>
      </c>
      <c r="BM40" s="56">
        <f t="shared" si="17"/>
        <v>597.76814999999999</v>
      </c>
      <c r="BN40" s="56">
        <f t="shared" si="17"/>
        <v>597.76814999999999</v>
      </c>
      <c r="BO40" s="56">
        <f t="shared" si="17"/>
        <v>597.76814999999999</v>
      </c>
      <c r="BP40" s="56">
        <f t="shared" si="17"/>
        <v>597.76814999999999</v>
      </c>
      <c r="BQ40" s="56">
        <f t="shared" si="17"/>
        <v>597.76814999999999</v>
      </c>
      <c r="BR40" s="56">
        <f t="shared" si="17"/>
        <v>597.76814999999999</v>
      </c>
      <c r="BS40" s="56">
        <f t="shared" si="17"/>
        <v>597.76814999999999</v>
      </c>
      <c r="BT40" s="56">
        <f t="shared" si="17"/>
        <v>597.76814999999999</v>
      </c>
      <c r="BU40" s="56">
        <f t="shared" si="17"/>
        <v>597.76814999999999</v>
      </c>
      <c r="BV40" s="56">
        <f t="shared" ref="BV40:DY40" si="18">IFERROR(BV34*BV26*BV37,"")</f>
        <v>597.76814999999999</v>
      </c>
      <c r="BW40" s="56">
        <f t="shared" si="18"/>
        <v>597.76814999999999</v>
      </c>
      <c r="BX40" s="56">
        <f t="shared" si="18"/>
        <v>597.76814999999999</v>
      </c>
      <c r="BY40" s="56">
        <f t="shared" si="18"/>
        <v>597.76814999999999</v>
      </c>
      <c r="BZ40" s="56">
        <f t="shared" si="18"/>
        <v>597.76814999999999</v>
      </c>
      <c r="CA40" s="56">
        <f t="shared" si="18"/>
        <v>597.76814999999999</v>
      </c>
      <c r="CB40" s="56">
        <f t="shared" si="18"/>
        <v>597.76814999999999</v>
      </c>
      <c r="CC40" s="56">
        <f t="shared" si="18"/>
        <v>597.76814999999999</v>
      </c>
      <c r="CD40" s="56">
        <f t="shared" si="18"/>
        <v>597.76814999999999</v>
      </c>
      <c r="CE40" s="56">
        <f t="shared" si="18"/>
        <v>597.76814999999999</v>
      </c>
      <c r="CF40" s="56">
        <f t="shared" si="18"/>
        <v>597.76814999999999</v>
      </c>
      <c r="CG40" s="56">
        <f t="shared" si="18"/>
        <v>597.76814999999999</v>
      </c>
      <c r="CH40" s="56">
        <f t="shared" si="18"/>
        <v>597.76814999999999</v>
      </c>
      <c r="CI40" s="56">
        <f t="shared" si="18"/>
        <v>597.76814999999999</v>
      </c>
      <c r="CJ40" s="56">
        <f t="shared" si="18"/>
        <v>597.76814999999999</v>
      </c>
      <c r="CK40" s="56">
        <f t="shared" si="18"/>
        <v>597.76814999999999</v>
      </c>
      <c r="CL40" s="56">
        <f t="shared" si="18"/>
        <v>597.76814999999999</v>
      </c>
      <c r="CM40" s="56">
        <f t="shared" si="18"/>
        <v>597.76814999999999</v>
      </c>
      <c r="CN40" s="56">
        <f t="shared" si="18"/>
        <v>597.76814999999999</v>
      </c>
      <c r="CO40" s="56">
        <f t="shared" si="18"/>
        <v>597.76814999999999</v>
      </c>
      <c r="CP40" s="56">
        <f t="shared" si="18"/>
        <v>597.76814999999999</v>
      </c>
      <c r="CQ40" s="56">
        <f t="shared" si="18"/>
        <v>597.76814999999999</v>
      </c>
      <c r="CR40" s="56">
        <f t="shared" si="18"/>
        <v>597.76814999999999</v>
      </c>
      <c r="CS40" s="56">
        <f t="shared" si="18"/>
        <v>597.76814999999999</v>
      </c>
      <c r="CT40" s="56">
        <f t="shared" si="18"/>
        <v>597.76814999999999</v>
      </c>
      <c r="CU40" s="56">
        <f t="shared" si="18"/>
        <v>597.76814999999999</v>
      </c>
      <c r="CV40" s="56">
        <f t="shared" si="18"/>
        <v>597.76814999999999</v>
      </c>
      <c r="CW40" s="56">
        <f t="shared" si="18"/>
        <v>597.76814999999999</v>
      </c>
      <c r="CX40" s="56">
        <f t="shared" si="18"/>
        <v>597.76814999999999</v>
      </c>
      <c r="CY40" s="56">
        <f t="shared" si="18"/>
        <v>597.76814999999999</v>
      </c>
      <c r="CZ40" s="56">
        <f t="shared" si="18"/>
        <v>597.76814999999999</v>
      </c>
      <c r="DA40" s="56">
        <f t="shared" si="18"/>
        <v>597.76814999999999</v>
      </c>
      <c r="DB40" s="56">
        <f t="shared" si="18"/>
        <v>597.76814999999999</v>
      </c>
      <c r="DC40" s="56">
        <f t="shared" si="18"/>
        <v>597.76814999999999</v>
      </c>
      <c r="DD40" s="56">
        <f t="shared" si="18"/>
        <v>597.76814999999999</v>
      </c>
      <c r="DE40" s="56">
        <f t="shared" si="18"/>
        <v>597.76814999999999</v>
      </c>
      <c r="DF40" s="56">
        <f t="shared" si="18"/>
        <v>597.76814999999999</v>
      </c>
      <c r="DG40" s="56">
        <f t="shared" si="18"/>
        <v>597.76814999999999</v>
      </c>
      <c r="DH40" s="56">
        <f t="shared" si="18"/>
        <v>597.76814999999999</v>
      </c>
      <c r="DI40" s="56">
        <f t="shared" si="18"/>
        <v>597.76814999999999</v>
      </c>
      <c r="DJ40" s="56">
        <f t="shared" si="18"/>
        <v>597.76814999999999</v>
      </c>
      <c r="DK40" s="56">
        <f t="shared" si="18"/>
        <v>597.76814999999999</v>
      </c>
      <c r="DL40" s="56">
        <f t="shared" si="18"/>
        <v>597.76814999999999</v>
      </c>
      <c r="DM40" s="56">
        <f t="shared" si="18"/>
        <v>597.76814999999999</v>
      </c>
      <c r="DN40" s="56">
        <f t="shared" si="18"/>
        <v>597.76814999999999</v>
      </c>
      <c r="DO40" s="56">
        <f t="shared" si="18"/>
        <v>597.76814999999999</v>
      </c>
      <c r="DP40" s="56">
        <f t="shared" si="18"/>
        <v>597.76814999999999</v>
      </c>
      <c r="DQ40" s="56">
        <f t="shared" si="18"/>
        <v>597.76814999999999</v>
      </c>
      <c r="DR40" s="56">
        <f t="shared" si="18"/>
        <v>597.76814999999999</v>
      </c>
      <c r="DS40" s="56">
        <f t="shared" si="18"/>
        <v>597.76814999999999</v>
      </c>
      <c r="DT40" s="56">
        <f t="shared" si="18"/>
        <v>597.76814999999999</v>
      </c>
      <c r="DU40" s="56">
        <f t="shared" si="18"/>
        <v>597.76814999999999</v>
      </c>
      <c r="DV40" s="56">
        <f t="shared" si="18"/>
        <v>597.76814999999999</v>
      </c>
      <c r="DW40" s="56">
        <f t="shared" si="18"/>
        <v>597.76814999999999</v>
      </c>
      <c r="DX40" s="56">
        <f t="shared" si="18"/>
        <v>597.76814999999999</v>
      </c>
      <c r="DY40" s="56">
        <f t="shared" si="18"/>
        <v>597.76814999999999</v>
      </c>
    </row>
    <row r="41" spans="1:129" x14ac:dyDescent="0.35">
      <c r="B41" s="14"/>
      <c r="C41" s="14"/>
      <c r="H41" s="525"/>
      <c r="I41" s="516"/>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row>
    <row r="42" spans="1:129" x14ac:dyDescent="0.35">
      <c r="B42" s="14"/>
      <c r="C42" s="14"/>
      <c r="D42" t="s">
        <v>552</v>
      </c>
      <c r="H42" s="516"/>
      <c r="I42" s="51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row>
    <row r="43" spans="1:129" x14ac:dyDescent="0.35">
      <c r="B43" s="14"/>
      <c r="C43" s="14"/>
      <c r="E43" s="37" t="str">
        <f>'1.1 Assumptions'!$J$31</f>
        <v>iBeLink BM-K1</v>
      </c>
      <c r="F43" s="37"/>
      <c r="G43" s="37"/>
      <c r="H43" s="525" t="s">
        <v>462</v>
      </c>
      <c r="I43" s="516"/>
      <c r="J43" s="130">
        <f>J40*J10</f>
        <v>64558.960200000001</v>
      </c>
      <c r="K43" s="130">
        <f t="shared" ref="K43:BV43" si="19">K40*K10</f>
        <v>64558.960200000001</v>
      </c>
      <c r="L43" s="130">
        <f t="shared" si="19"/>
        <v>64558.960200000001</v>
      </c>
      <c r="M43" s="130">
        <f t="shared" si="19"/>
        <v>64558.960200000001</v>
      </c>
      <c r="N43" s="130">
        <f t="shared" si="19"/>
        <v>64558.960200000001</v>
      </c>
      <c r="O43" s="130">
        <f t="shared" si="19"/>
        <v>64558.960200000001</v>
      </c>
      <c r="P43" s="130">
        <f t="shared" si="19"/>
        <v>64558.960200000001</v>
      </c>
      <c r="Q43" s="130">
        <f t="shared" si="19"/>
        <v>64558.960200000001</v>
      </c>
      <c r="R43" s="130">
        <f t="shared" si="19"/>
        <v>64558.960200000001</v>
      </c>
      <c r="S43" s="130">
        <f t="shared" si="19"/>
        <v>64558.960200000001</v>
      </c>
      <c r="T43" s="130">
        <f t="shared" si="19"/>
        <v>64558.960200000001</v>
      </c>
      <c r="U43" s="130">
        <f t="shared" si="19"/>
        <v>64558.960200000001</v>
      </c>
      <c r="V43" s="130">
        <f t="shared" si="19"/>
        <v>90860.758799999996</v>
      </c>
      <c r="W43" s="130">
        <f t="shared" si="19"/>
        <v>90860.758799999996</v>
      </c>
      <c r="X43" s="130">
        <f t="shared" si="19"/>
        <v>90860.758799999996</v>
      </c>
      <c r="Y43" s="130">
        <f t="shared" si="19"/>
        <v>90860.758799999996</v>
      </c>
      <c r="Z43" s="130">
        <f t="shared" si="19"/>
        <v>90860.758799999996</v>
      </c>
      <c r="AA43" s="130">
        <f t="shared" si="19"/>
        <v>90860.758799999996</v>
      </c>
      <c r="AB43" s="130">
        <f t="shared" si="19"/>
        <v>90860.758799999996</v>
      </c>
      <c r="AC43" s="130">
        <f t="shared" si="19"/>
        <v>90860.758799999996</v>
      </c>
      <c r="AD43" s="130">
        <f t="shared" si="19"/>
        <v>90860.758799999996</v>
      </c>
      <c r="AE43" s="130">
        <f t="shared" si="19"/>
        <v>90860.758799999996</v>
      </c>
      <c r="AF43" s="130">
        <f t="shared" si="19"/>
        <v>90860.758799999996</v>
      </c>
      <c r="AG43" s="130">
        <f t="shared" si="19"/>
        <v>90860.758799999996</v>
      </c>
      <c r="AH43" s="130">
        <f t="shared" si="19"/>
        <v>121346.93445</v>
      </c>
      <c r="AI43" s="130">
        <f t="shared" si="19"/>
        <v>121346.93445</v>
      </c>
      <c r="AJ43" s="130">
        <f t="shared" si="19"/>
        <v>121346.93445</v>
      </c>
      <c r="AK43" s="130">
        <f t="shared" si="19"/>
        <v>121346.93445</v>
      </c>
      <c r="AL43" s="130">
        <f t="shared" si="19"/>
        <v>121346.93445</v>
      </c>
      <c r="AM43" s="130">
        <f t="shared" si="19"/>
        <v>121346.93445</v>
      </c>
      <c r="AN43" s="130">
        <f t="shared" si="19"/>
        <v>121346.93445</v>
      </c>
      <c r="AO43" s="130">
        <f t="shared" si="19"/>
        <v>121346.93445</v>
      </c>
      <c r="AP43" s="130">
        <f t="shared" si="19"/>
        <v>121346.93445</v>
      </c>
      <c r="AQ43" s="130">
        <f t="shared" si="19"/>
        <v>121346.93445</v>
      </c>
      <c r="AR43" s="130">
        <f t="shared" si="19"/>
        <v>121346.93445</v>
      </c>
      <c r="AS43" s="130">
        <f t="shared" si="19"/>
        <v>121346.93445</v>
      </c>
      <c r="AT43" s="130">
        <f t="shared" si="19"/>
        <v>150039.80564999999</v>
      </c>
      <c r="AU43" s="130">
        <f t="shared" si="19"/>
        <v>150039.80564999999</v>
      </c>
      <c r="AV43" s="130">
        <f t="shared" si="19"/>
        <v>150039.80564999999</v>
      </c>
      <c r="AW43" s="130">
        <f t="shared" si="19"/>
        <v>150039.80564999999</v>
      </c>
      <c r="AX43" s="130">
        <f t="shared" si="19"/>
        <v>150039.80564999999</v>
      </c>
      <c r="AY43" s="130">
        <f t="shared" si="19"/>
        <v>150039.80564999999</v>
      </c>
      <c r="AZ43" s="130">
        <f t="shared" si="19"/>
        <v>150039.80564999999</v>
      </c>
      <c r="BA43" s="130">
        <f t="shared" si="19"/>
        <v>150039.80564999999</v>
      </c>
      <c r="BB43" s="130">
        <f t="shared" si="19"/>
        <v>150039.80564999999</v>
      </c>
      <c r="BC43" s="130">
        <f t="shared" si="19"/>
        <v>150039.80564999999</v>
      </c>
      <c r="BD43" s="130">
        <f t="shared" si="19"/>
        <v>150039.80564999999</v>
      </c>
      <c r="BE43" s="130">
        <f t="shared" si="19"/>
        <v>150039.80564999999</v>
      </c>
      <c r="BF43" s="130">
        <f t="shared" si="19"/>
        <v>116564.78925</v>
      </c>
      <c r="BG43" s="130">
        <f t="shared" si="19"/>
        <v>116564.78925</v>
      </c>
      <c r="BH43" s="130">
        <f t="shared" si="19"/>
        <v>116564.78925</v>
      </c>
      <c r="BI43" s="130">
        <f t="shared" si="19"/>
        <v>116564.78925</v>
      </c>
      <c r="BJ43" s="130">
        <f t="shared" si="19"/>
        <v>116564.78925</v>
      </c>
      <c r="BK43" s="130">
        <f t="shared" si="19"/>
        <v>116564.78925</v>
      </c>
      <c r="BL43" s="130">
        <f t="shared" si="19"/>
        <v>116564.78925</v>
      </c>
      <c r="BM43" s="130">
        <f t="shared" si="19"/>
        <v>116564.78925</v>
      </c>
      <c r="BN43" s="130">
        <f t="shared" si="19"/>
        <v>116564.78925</v>
      </c>
      <c r="BO43" s="130">
        <f t="shared" si="19"/>
        <v>116564.78925</v>
      </c>
      <c r="BP43" s="130">
        <f t="shared" si="19"/>
        <v>116564.78925</v>
      </c>
      <c r="BQ43" s="130">
        <f t="shared" si="19"/>
        <v>116564.78925</v>
      </c>
      <c r="BR43" s="130">
        <f t="shared" si="19"/>
        <v>114771.48480000001</v>
      </c>
      <c r="BS43" s="130">
        <f t="shared" si="19"/>
        <v>114771.48480000001</v>
      </c>
      <c r="BT43" s="130">
        <f t="shared" si="19"/>
        <v>114771.48480000001</v>
      </c>
      <c r="BU43" s="130">
        <f t="shared" si="19"/>
        <v>114771.48480000001</v>
      </c>
      <c r="BV43" s="130">
        <f t="shared" si="19"/>
        <v>114771.48480000001</v>
      </c>
      <c r="BW43" s="130">
        <f t="shared" ref="BW43:DY43" si="20">BW40*BW10</f>
        <v>114771.48480000001</v>
      </c>
      <c r="BX43" s="130">
        <f t="shared" si="20"/>
        <v>114771.48480000001</v>
      </c>
      <c r="BY43" s="130">
        <f t="shared" si="20"/>
        <v>114771.48480000001</v>
      </c>
      <c r="BZ43" s="130">
        <f t="shared" si="20"/>
        <v>114771.48480000001</v>
      </c>
      <c r="CA43" s="130">
        <f t="shared" si="20"/>
        <v>114771.48480000001</v>
      </c>
      <c r="CB43" s="130">
        <f t="shared" si="20"/>
        <v>114771.48480000001</v>
      </c>
      <c r="CC43" s="130">
        <f t="shared" si="20"/>
        <v>114771.48480000001</v>
      </c>
      <c r="CD43" s="130">
        <f t="shared" si="20"/>
        <v>101620.5855</v>
      </c>
      <c r="CE43" s="130">
        <f t="shared" si="20"/>
        <v>101620.5855</v>
      </c>
      <c r="CF43" s="130">
        <f t="shared" si="20"/>
        <v>101620.5855</v>
      </c>
      <c r="CG43" s="130">
        <f t="shared" si="20"/>
        <v>101620.5855</v>
      </c>
      <c r="CH43" s="130">
        <f t="shared" si="20"/>
        <v>101620.5855</v>
      </c>
      <c r="CI43" s="130">
        <f t="shared" si="20"/>
        <v>101620.5855</v>
      </c>
      <c r="CJ43" s="130">
        <f t="shared" si="20"/>
        <v>101620.5855</v>
      </c>
      <c r="CK43" s="130">
        <f t="shared" si="20"/>
        <v>101620.5855</v>
      </c>
      <c r="CL43" s="130">
        <f t="shared" si="20"/>
        <v>101620.5855</v>
      </c>
      <c r="CM43" s="130">
        <f t="shared" si="20"/>
        <v>101620.5855</v>
      </c>
      <c r="CN43" s="130">
        <f t="shared" si="20"/>
        <v>101620.5855</v>
      </c>
      <c r="CO43" s="130">
        <f t="shared" si="20"/>
        <v>101620.5855</v>
      </c>
      <c r="CP43" s="130">
        <f t="shared" si="20"/>
        <v>85480.845449999993</v>
      </c>
      <c r="CQ43" s="130">
        <f t="shared" si="20"/>
        <v>85480.845449999993</v>
      </c>
      <c r="CR43" s="130">
        <f t="shared" si="20"/>
        <v>85480.845449999993</v>
      </c>
      <c r="CS43" s="130">
        <f t="shared" si="20"/>
        <v>85480.845449999993</v>
      </c>
      <c r="CT43" s="130">
        <f t="shared" si="20"/>
        <v>85480.845449999993</v>
      </c>
      <c r="CU43" s="130">
        <f t="shared" si="20"/>
        <v>85480.845449999993</v>
      </c>
      <c r="CV43" s="130">
        <f t="shared" si="20"/>
        <v>85480.845449999993</v>
      </c>
      <c r="CW43" s="130">
        <f t="shared" si="20"/>
        <v>85480.845449999993</v>
      </c>
      <c r="CX43" s="130">
        <f t="shared" si="20"/>
        <v>85480.845449999993</v>
      </c>
      <c r="CY43" s="130">
        <f t="shared" si="20"/>
        <v>85480.845449999993</v>
      </c>
      <c r="CZ43" s="130">
        <f t="shared" si="20"/>
        <v>85480.845449999993</v>
      </c>
      <c r="DA43" s="130">
        <f t="shared" si="20"/>
        <v>85480.845449999993</v>
      </c>
      <c r="DB43" s="130">
        <f t="shared" si="20"/>
        <v>54396.90165</v>
      </c>
      <c r="DC43" s="130">
        <f t="shared" si="20"/>
        <v>54396.90165</v>
      </c>
      <c r="DD43" s="130">
        <f t="shared" si="20"/>
        <v>54396.90165</v>
      </c>
      <c r="DE43" s="130">
        <f t="shared" si="20"/>
        <v>54396.90165</v>
      </c>
      <c r="DF43" s="130">
        <f t="shared" si="20"/>
        <v>54396.90165</v>
      </c>
      <c r="DG43" s="130">
        <f t="shared" si="20"/>
        <v>54396.90165</v>
      </c>
      <c r="DH43" s="130">
        <f t="shared" si="20"/>
        <v>54396.90165</v>
      </c>
      <c r="DI43" s="130">
        <f t="shared" si="20"/>
        <v>54396.90165</v>
      </c>
      <c r="DJ43" s="130">
        <f t="shared" si="20"/>
        <v>54396.90165</v>
      </c>
      <c r="DK43" s="130">
        <f t="shared" si="20"/>
        <v>54396.90165</v>
      </c>
      <c r="DL43" s="130">
        <f t="shared" si="20"/>
        <v>54396.90165</v>
      </c>
      <c r="DM43" s="130">
        <f t="shared" si="20"/>
        <v>54396.90165</v>
      </c>
      <c r="DN43" s="130">
        <f t="shared" si="20"/>
        <v>29888.407500000001</v>
      </c>
      <c r="DO43" s="130">
        <f t="shared" si="20"/>
        <v>29888.407500000001</v>
      </c>
      <c r="DP43" s="130">
        <f t="shared" si="20"/>
        <v>29888.407500000001</v>
      </c>
      <c r="DQ43" s="130">
        <f t="shared" si="20"/>
        <v>29888.407500000001</v>
      </c>
      <c r="DR43" s="130">
        <f t="shared" si="20"/>
        <v>29888.407500000001</v>
      </c>
      <c r="DS43" s="130">
        <f t="shared" si="20"/>
        <v>29888.407500000001</v>
      </c>
      <c r="DT43" s="130">
        <f t="shared" si="20"/>
        <v>29888.407500000001</v>
      </c>
      <c r="DU43" s="130">
        <f t="shared" si="20"/>
        <v>29888.407500000001</v>
      </c>
      <c r="DV43" s="130">
        <f t="shared" si="20"/>
        <v>29888.407500000001</v>
      </c>
      <c r="DW43" s="130">
        <f t="shared" si="20"/>
        <v>29888.407500000001</v>
      </c>
      <c r="DX43" s="130">
        <f t="shared" si="20"/>
        <v>29888.407500000001</v>
      </c>
      <c r="DY43" s="130">
        <f t="shared" si="20"/>
        <v>29888.407500000001</v>
      </c>
    </row>
    <row r="44" spans="1:129" x14ac:dyDescent="0.35">
      <c r="B44" s="14"/>
      <c r="C44" s="14"/>
      <c r="H44" s="525"/>
      <c r="I44" s="516"/>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40"/>
    </row>
    <row r="45" spans="1:129" x14ac:dyDescent="0.35">
      <c r="B45" s="14"/>
      <c r="C45" s="24" t="s">
        <v>663</v>
      </c>
      <c r="F45" s="24"/>
      <c r="H45" s="54" t="s">
        <v>462</v>
      </c>
      <c r="J45" s="122">
        <f>J43</f>
        <v>64558.960200000001</v>
      </c>
      <c r="K45" s="122">
        <f t="shared" ref="K45:BV45" si="21">K43</f>
        <v>64558.960200000001</v>
      </c>
      <c r="L45" s="122">
        <f t="shared" si="21"/>
        <v>64558.960200000001</v>
      </c>
      <c r="M45" s="122">
        <f t="shared" si="21"/>
        <v>64558.960200000001</v>
      </c>
      <c r="N45" s="122">
        <f t="shared" si="21"/>
        <v>64558.960200000001</v>
      </c>
      <c r="O45" s="122">
        <f t="shared" si="21"/>
        <v>64558.960200000001</v>
      </c>
      <c r="P45" s="122">
        <f t="shared" si="21"/>
        <v>64558.960200000001</v>
      </c>
      <c r="Q45" s="122">
        <f t="shared" si="21"/>
        <v>64558.960200000001</v>
      </c>
      <c r="R45" s="122">
        <f t="shared" si="21"/>
        <v>64558.960200000001</v>
      </c>
      <c r="S45" s="122">
        <f t="shared" si="21"/>
        <v>64558.960200000001</v>
      </c>
      <c r="T45" s="122">
        <f t="shared" si="21"/>
        <v>64558.960200000001</v>
      </c>
      <c r="U45" s="122">
        <f t="shared" si="21"/>
        <v>64558.960200000001</v>
      </c>
      <c r="V45" s="122">
        <f t="shared" si="21"/>
        <v>90860.758799999996</v>
      </c>
      <c r="W45" s="122">
        <f t="shared" si="21"/>
        <v>90860.758799999996</v>
      </c>
      <c r="X45" s="122">
        <f t="shared" si="21"/>
        <v>90860.758799999996</v>
      </c>
      <c r="Y45" s="122">
        <f t="shared" si="21"/>
        <v>90860.758799999996</v>
      </c>
      <c r="Z45" s="122">
        <f t="shared" si="21"/>
        <v>90860.758799999996</v>
      </c>
      <c r="AA45" s="122">
        <f t="shared" si="21"/>
        <v>90860.758799999996</v>
      </c>
      <c r="AB45" s="122">
        <f t="shared" si="21"/>
        <v>90860.758799999996</v>
      </c>
      <c r="AC45" s="122">
        <f t="shared" si="21"/>
        <v>90860.758799999996</v>
      </c>
      <c r="AD45" s="122">
        <f t="shared" si="21"/>
        <v>90860.758799999996</v>
      </c>
      <c r="AE45" s="122">
        <f t="shared" si="21"/>
        <v>90860.758799999996</v>
      </c>
      <c r="AF45" s="122">
        <f t="shared" si="21"/>
        <v>90860.758799999996</v>
      </c>
      <c r="AG45" s="122">
        <f t="shared" si="21"/>
        <v>90860.758799999996</v>
      </c>
      <c r="AH45" s="122">
        <f t="shared" si="21"/>
        <v>121346.93445</v>
      </c>
      <c r="AI45" s="122">
        <f t="shared" si="21"/>
        <v>121346.93445</v>
      </c>
      <c r="AJ45" s="122">
        <f t="shared" si="21"/>
        <v>121346.93445</v>
      </c>
      <c r="AK45" s="122">
        <f t="shared" si="21"/>
        <v>121346.93445</v>
      </c>
      <c r="AL45" s="122">
        <f t="shared" si="21"/>
        <v>121346.93445</v>
      </c>
      <c r="AM45" s="122">
        <f t="shared" si="21"/>
        <v>121346.93445</v>
      </c>
      <c r="AN45" s="122">
        <f t="shared" si="21"/>
        <v>121346.93445</v>
      </c>
      <c r="AO45" s="122">
        <f t="shared" si="21"/>
        <v>121346.93445</v>
      </c>
      <c r="AP45" s="122">
        <f t="shared" si="21"/>
        <v>121346.93445</v>
      </c>
      <c r="AQ45" s="122">
        <f t="shared" si="21"/>
        <v>121346.93445</v>
      </c>
      <c r="AR45" s="122">
        <f t="shared" si="21"/>
        <v>121346.93445</v>
      </c>
      <c r="AS45" s="122">
        <f t="shared" si="21"/>
        <v>121346.93445</v>
      </c>
      <c r="AT45" s="122">
        <f t="shared" si="21"/>
        <v>150039.80564999999</v>
      </c>
      <c r="AU45" s="122">
        <f t="shared" si="21"/>
        <v>150039.80564999999</v>
      </c>
      <c r="AV45" s="122">
        <f t="shared" si="21"/>
        <v>150039.80564999999</v>
      </c>
      <c r="AW45" s="122">
        <f t="shared" si="21"/>
        <v>150039.80564999999</v>
      </c>
      <c r="AX45" s="122">
        <f t="shared" si="21"/>
        <v>150039.80564999999</v>
      </c>
      <c r="AY45" s="122">
        <f t="shared" si="21"/>
        <v>150039.80564999999</v>
      </c>
      <c r="AZ45" s="122">
        <f t="shared" si="21"/>
        <v>150039.80564999999</v>
      </c>
      <c r="BA45" s="122">
        <f t="shared" si="21"/>
        <v>150039.80564999999</v>
      </c>
      <c r="BB45" s="122">
        <f t="shared" si="21"/>
        <v>150039.80564999999</v>
      </c>
      <c r="BC45" s="122">
        <f t="shared" si="21"/>
        <v>150039.80564999999</v>
      </c>
      <c r="BD45" s="122">
        <f t="shared" si="21"/>
        <v>150039.80564999999</v>
      </c>
      <c r="BE45" s="122">
        <f t="shared" si="21"/>
        <v>150039.80564999999</v>
      </c>
      <c r="BF45" s="122">
        <f t="shared" si="21"/>
        <v>116564.78925</v>
      </c>
      <c r="BG45" s="122">
        <f t="shared" si="21"/>
        <v>116564.78925</v>
      </c>
      <c r="BH45" s="122">
        <f t="shared" si="21"/>
        <v>116564.78925</v>
      </c>
      <c r="BI45" s="122">
        <f t="shared" si="21"/>
        <v>116564.78925</v>
      </c>
      <c r="BJ45" s="122">
        <f t="shared" si="21"/>
        <v>116564.78925</v>
      </c>
      <c r="BK45" s="122">
        <f t="shared" si="21"/>
        <v>116564.78925</v>
      </c>
      <c r="BL45" s="122">
        <f t="shared" si="21"/>
        <v>116564.78925</v>
      </c>
      <c r="BM45" s="122">
        <f t="shared" si="21"/>
        <v>116564.78925</v>
      </c>
      <c r="BN45" s="122">
        <f t="shared" si="21"/>
        <v>116564.78925</v>
      </c>
      <c r="BO45" s="122">
        <f t="shared" si="21"/>
        <v>116564.78925</v>
      </c>
      <c r="BP45" s="122">
        <f t="shared" si="21"/>
        <v>116564.78925</v>
      </c>
      <c r="BQ45" s="122">
        <f t="shared" si="21"/>
        <v>116564.78925</v>
      </c>
      <c r="BR45" s="122">
        <f t="shared" si="21"/>
        <v>114771.48480000001</v>
      </c>
      <c r="BS45" s="122">
        <f t="shared" si="21"/>
        <v>114771.48480000001</v>
      </c>
      <c r="BT45" s="122">
        <f t="shared" si="21"/>
        <v>114771.48480000001</v>
      </c>
      <c r="BU45" s="122">
        <f t="shared" si="21"/>
        <v>114771.48480000001</v>
      </c>
      <c r="BV45" s="122">
        <f t="shared" si="21"/>
        <v>114771.48480000001</v>
      </c>
      <c r="BW45" s="122">
        <f t="shared" ref="BW45:DY45" si="22">BW43</f>
        <v>114771.48480000001</v>
      </c>
      <c r="BX45" s="122">
        <f t="shared" si="22"/>
        <v>114771.48480000001</v>
      </c>
      <c r="BY45" s="122">
        <f t="shared" si="22"/>
        <v>114771.48480000001</v>
      </c>
      <c r="BZ45" s="122">
        <f t="shared" si="22"/>
        <v>114771.48480000001</v>
      </c>
      <c r="CA45" s="122">
        <f t="shared" si="22"/>
        <v>114771.48480000001</v>
      </c>
      <c r="CB45" s="122">
        <f t="shared" si="22"/>
        <v>114771.48480000001</v>
      </c>
      <c r="CC45" s="122">
        <f t="shared" si="22"/>
        <v>114771.48480000001</v>
      </c>
      <c r="CD45" s="122">
        <f t="shared" si="22"/>
        <v>101620.5855</v>
      </c>
      <c r="CE45" s="122">
        <f t="shared" si="22"/>
        <v>101620.5855</v>
      </c>
      <c r="CF45" s="122">
        <f t="shared" si="22"/>
        <v>101620.5855</v>
      </c>
      <c r="CG45" s="122">
        <f t="shared" si="22"/>
        <v>101620.5855</v>
      </c>
      <c r="CH45" s="122">
        <f t="shared" si="22"/>
        <v>101620.5855</v>
      </c>
      <c r="CI45" s="122">
        <f t="shared" si="22"/>
        <v>101620.5855</v>
      </c>
      <c r="CJ45" s="122">
        <f t="shared" si="22"/>
        <v>101620.5855</v>
      </c>
      <c r="CK45" s="122">
        <f t="shared" si="22"/>
        <v>101620.5855</v>
      </c>
      <c r="CL45" s="122">
        <f t="shared" si="22"/>
        <v>101620.5855</v>
      </c>
      <c r="CM45" s="122">
        <f t="shared" si="22"/>
        <v>101620.5855</v>
      </c>
      <c r="CN45" s="122">
        <f t="shared" si="22"/>
        <v>101620.5855</v>
      </c>
      <c r="CO45" s="122">
        <f t="shared" si="22"/>
        <v>101620.5855</v>
      </c>
      <c r="CP45" s="122">
        <f t="shared" si="22"/>
        <v>85480.845449999993</v>
      </c>
      <c r="CQ45" s="122">
        <f t="shared" si="22"/>
        <v>85480.845449999993</v>
      </c>
      <c r="CR45" s="122">
        <f t="shared" si="22"/>
        <v>85480.845449999993</v>
      </c>
      <c r="CS45" s="122">
        <f t="shared" si="22"/>
        <v>85480.845449999993</v>
      </c>
      <c r="CT45" s="122">
        <f t="shared" si="22"/>
        <v>85480.845449999993</v>
      </c>
      <c r="CU45" s="122">
        <f t="shared" si="22"/>
        <v>85480.845449999993</v>
      </c>
      <c r="CV45" s="122">
        <f t="shared" si="22"/>
        <v>85480.845449999993</v>
      </c>
      <c r="CW45" s="122">
        <f t="shared" si="22"/>
        <v>85480.845449999993</v>
      </c>
      <c r="CX45" s="122">
        <f t="shared" si="22"/>
        <v>85480.845449999993</v>
      </c>
      <c r="CY45" s="122">
        <f t="shared" si="22"/>
        <v>85480.845449999993</v>
      </c>
      <c r="CZ45" s="122">
        <f t="shared" si="22"/>
        <v>85480.845449999993</v>
      </c>
      <c r="DA45" s="122">
        <f t="shared" si="22"/>
        <v>85480.845449999993</v>
      </c>
      <c r="DB45" s="122">
        <f t="shared" si="22"/>
        <v>54396.90165</v>
      </c>
      <c r="DC45" s="122">
        <f t="shared" si="22"/>
        <v>54396.90165</v>
      </c>
      <c r="DD45" s="122">
        <f t="shared" si="22"/>
        <v>54396.90165</v>
      </c>
      <c r="DE45" s="122">
        <f t="shared" si="22"/>
        <v>54396.90165</v>
      </c>
      <c r="DF45" s="122">
        <f t="shared" si="22"/>
        <v>54396.90165</v>
      </c>
      <c r="DG45" s="122">
        <f t="shared" si="22"/>
        <v>54396.90165</v>
      </c>
      <c r="DH45" s="122">
        <f t="shared" si="22"/>
        <v>54396.90165</v>
      </c>
      <c r="DI45" s="122">
        <f t="shared" si="22"/>
        <v>54396.90165</v>
      </c>
      <c r="DJ45" s="122">
        <f t="shared" si="22"/>
        <v>54396.90165</v>
      </c>
      <c r="DK45" s="122">
        <f t="shared" si="22"/>
        <v>54396.90165</v>
      </c>
      <c r="DL45" s="122">
        <f t="shared" si="22"/>
        <v>54396.90165</v>
      </c>
      <c r="DM45" s="122">
        <f t="shared" si="22"/>
        <v>54396.90165</v>
      </c>
      <c r="DN45" s="122">
        <f t="shared" si="22"/>
        <v>29888.407500000001</v>
      </c>
      <c r="DO45" s="122">
        <f t="shared" si="22"/>
        <v>29888.407500000001</v>
      </c>
      <c r="DP45" s="122">
        <f t="shared" si="22"/>
        <v>29888.407500000001</v>
      </c>
      <c r="DQ45" s="122">
        <f t="shared" si="22"/>
        <v>29888.407500000001</v>
      </c>
      <c r="DR45" s="122">
        <f t="shared" si="22"/>
        <v>29888.407500000001</v>
      </c>
      <c r="DS45" s="122">
        <f t="shared" si="22"/>
        <v>29888.407500000001</v>
      </c>
      <c r="DT45" s="122">
        <f t="shared" si="22"/>
        <v>29888.407500000001</v>
      </c>
      <c r="DU45" s="122">
        <f t="shared" si="22"/>
        <v>29888.407500000001</v>
      </c>
      <c r="DV45" s="122">
        <f t="shared" si="22"/>
        <v>29888.407500000001</v>
      </c>
      <c r="DW45" s="122">
        <f t="shared" si="22"/>
        <v>29888.407500000001</v>
      </c>
      <c r="DX45" s="122">
        <f t="shared" si="22"/>
        <v>29888.407500000001</v>
      </c>
      <c r="DY45" s="122">
        <f t="shared" si="22"/>
        <v>29888.407500000001</v>
      </c>
    </row>
    <row r="46" spans="1:129" x14ac:dyDescent="0.35">
      <c r="H46" s="3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40"/>
    </row>
    <row r="47" spans="1:129" x14ac:dyDescent="0.35">
      <c r="B47" s="25" t="s">
        <v>84</v>
      </c>
      <c r="C47" s="25"/>
      <c r="D47" s="25"/>
      <c r="E47" s="25"/>
      <c r="F47" s="25"/>
      <c r="G47" s="25"/>
      <c r="H47" s="31"/>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row>
    <row r="48" spans="1:129" s="24" customFormat="1" x14ac:dyDescent="0.35">
      <c r="A48" s="48"/>
      <c r="B48" s="120"/>
      <c r="C48"/>
      <c r="D48"/>
      <c r="E48"/>
      <c r="F48"/>
      <c r="G48"/>
      <c r="H48" s="30"/>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row>
    <row r="49" spans="1:129" s="24" customFormat="1" x14ac:dyDescent="0.35">
      <c r="A49" s="48"/>
      <c r="B49" s="14"/>
      <c r="C49" s="43" t="s">
        <v>664</v>
      </c>
      <c r="D49"/>
      <c r="E49"/>
      <c r="F49"/>
      <c r="G49"/>
      <c r="H49" s="45"/>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row>
    <row r="50" spans="1:129" s="24" customFormat="1" x14ac:dyDescent="0.35">
      <c r="A50" s="48"/>
      <c r="B50" s="14"/>
      <c r="C50" s="187"/>
      <c r="D50" t="s">
        <v>146</v>
      </c>
      <c r="E50"/>
      <c r="F50"/>
      <c r="G50"/>
      <c r="H50" s="45" t="s">
        <v>147</v>
      </c>
      <c r="J50" s="470">
        <f>'1.1 Assumptions'!$J$107</f>
        <v>1.07</v>
      </c>
      <c r="K50" s="470">
        <f>'1.1 Assumptions'!$J$107</f>
        <v>1.07</v>
      </c>
      <c r="L50" s="470">
        <f>'1.1 Assumptions'!$J$107</f>
        <v>1.07</v>
      </c>
      <c r="M50" s="470">
        <f>'1.1 Assumptions'!$J$107</f>
        <v>1.07</v>
      </c>
      <c r="N50" s="470">
        <f>'1.1 Assumptions'!$J$107</f>
        <v>1.07</v>
      </c>
      <c r="O50" s="470">
        <f>'1.1 Assumptions'!$J$107</f>
        <v>1.07</v>
      </c>
      <c r="P50" s="470">
        <f>'1.1 Assumptions'!$J$107</f>
        <v>1.07</v>
      </c>
      <c r="Q50" s="470">
        <f>'1.1 Assumptions'!$J$107</f>
        <v>1.07</v>
      </c>
      <c r="R50" s="470">
        <f>'1.1 Assumptions'!$J$107</f>
        <v>1.07</v>
      </c>
      <c r="S50" s="470">
        <f>'1.1 Assumptions'!$J$107</f>
        <v>1.07</v>
      </c>
      <c r="T50" s="470">
        <f>'1.1 Assumptions'!$J$107</f>
        <v>1.07</v>
      </c>
      <c r="U50" s="470">
        <f>'1.1 Assumptions'!$J$107</f>
        <v>1.07</v>
      </c>
      <c r="V50" s="470">
        <f>'1.1 Assumptions'!$J$107</f>
        <v>1.07</v>
      </c>
      <c r="W50" s="470">
        <f>'1.1 Assumptions'!$J$107</f>
        <v>1.07</v>
      </c>
      <c r="X50" s="470">
        <f>'1.1 Assumptions'!$J$107</f>
        <v>1.07</v>
      </c>
      <c r="Y50" s="470">
        <f>'1.1 Assumptions'!$J$107</f>
        <v>1.07</v>
      </c>
      <c r="Z50" s="470">
        <f>'1.1 Assumptions'!$J$107</f>
        <v>1.07</v>
      </c>
      <c r="AA50" s="470">
        <f>'1.1 Assumptions'!$J$107</f>
        <v>1.07</v>
      </c>
      <c r="AB50" s="470">
        <f>'1.1 Assumptions'!$J$107</f>
        <v>1.07</v>
      </c>
      <c r="AC50" s="470">
        <f>'1.1 Assumptions'!$J$107</f>
        <v>1.07</v>
      </c>
      <c r="AD50" s="470">
        <f>'1.1 Assumptions'!$J$107</f>
        <v>1.07</v>
      </c>
      <c r="AE50" s="470">
        <f>'1.1 Assumptions'!$J$107</f>
        <v>1.07</v>
      </c>
      <c r="AF50" s="470">
        <f>'1.1 Assumptions'!$J$107</f>
        <v>1.07</v>
      </c>
      <c r="AG50" s="470">
        <f>'1.1 Assumptions'!$J$107</f>
        <v>1.07</v>
      </c>
      <c r="AH50" s="470">
        <f>'1.1 Assumptions'!$J$107</f>
        <v>1.07</v>
      </c>
      <c r="AI50" s="470">
        <f>'1.1 Assumptions'!$J$107</f>
        <v>1.07</v>
      </c>
      <c r="AJ50" s="470">
        <f>'1.1 Assumptions'!$J$107</f>
        <v>1.07</v>
      </c>
      <c r="AK50" s="470">
        <f>'1.1 Assumptions'!$J$107</f>
        <v>1.07</v>
      </c>
      <c r="AL50" s="470">
        <f>'1.1 Assumptions'!$J$107</f>
        <v>1.07</v>
      </c>
      <c r="AM50" s="470">
        <f>'1.1 Assumptions'!$J$107</f>
        <v>1.07</v>
      </c>
      <c r="AN50" s="470">
        <f>'1.1 Assumptions'!$J$107</f>
        <v>1.07</v>
      </c>
      <c r="AO50" s="470">
        <f>'1.1 Assumptions'!$J$107</f>
        <v>1.07</v>
      </c>
      <c r="AP50" s="470">
        <f>'1.1 Assumptions'!$J$107</f>
        <v>1.07</v>
      </c>
      <c r="AQ50" s="470">
        <f>'1.1 Assumptions'!$J$107</f>
        <v>1.07</v>
      </c>
      <c r="AR50" s="470">
        <f>'1.1 Assumptions'!$J$107</f>
        <v>1.07</v>
      </c>
      <c r="AS50" s="470">
        <f>'1.1 Assumptions'!$J$107</f>
        <v>1.07</v>
      </c>
      <c r="AT50" s="470">
        <f>'1.1 Assumptions'!$J$107</f>
        <v>1.07</v>
      </c>
      <c r="AU50" s="470">
        <f>'1.1 Assumptions'!$J$107</f>
        <v>1.07</v>
      </c>
      <c r="AV50" s="470">
        <f>'1.1 Assumptions'!$J$107</f>
        <v>1.07</v>
      </c>
      <c r="AW50" s="470">
        <f>'1.1 Assumptions'!$J$107</f>
        <v>1.07</v>
      </c>
      <c r="AX50" s="470">
        <f>'1.1 Assumptions'!$J$107</f>
        <v>1.07</v>
      </c>
      <c r="AY50" s="470">
        <f>'1.1 Assumptions'!$J$107</f>
        <v>1.07</v>
      </c>
      <c r="AZ50" s="470">
        <f>'1.1 Assumptions'!$J$107</f>
        <v>1.07</v>
      </c>
      <c r="BA50" s="470">
        <f>'1.1 Assumptions'!$J$107</f>
        <v>1.07</v>
      </c>
      <c r="BB50" s="470">
        <f>'1.1 Assumptions'!$J$107</f>
        <v>1.07</v>
      </c>
      <c r="BC50" s="470">
        <f>'1.1 Assumptions'!$J$107</f>
        <v>1.07</v>
      </c>
      <c r="BD50" s="470">
        <f>'1.1 Assumptions'!$J$107</f>
        <v>1.07</v>
      </c>
      <c r="BE50" s="470">
        <f>'1.1 Assumptions'!$J$107</f>
        <v>1.07</v>
      </c>
      <c r="BF50" s="470">
        <f>'1.1 Assumptions'!$J$107</f>
        <v>1.07</v>
      </c>
      <c r="BG50" s="470">
        <f>'1.1 Assumptions'!$J$107</f>
        <v>1.07</v>
      </c>
      <c r="BH50" s="470">
        <f>'1.1 Assumptions'!$J$107</f>
        <v>1.07</v>
      </c>
      <c r="BI50" s="470">
        <f>'1.1 Assumptions'!$J$107</f>
        <v>1.07</v>
      </c>
      <c r="BJ50" s="470">
        <f>'1.1 Assumptions'!$J$107</f>
        <v>1.07</v>
      </c>
      <c r="BK50" s="470">
        <f>'1.1 Assumptions'!$J$107</f>
        <v>1.07</v>
      </c>
      <c r="BL50" s="470">
        <f>'1.1 Assumptions'!$J$107</f>
        <v>1.07</v>
      </c>
      <c r="BM50" s="470">
        <f>'1.1 Assumptions'!$J$107</f>
        <v>1.07</v>
      </c>
      <c r="BN50" s="470">
        <f>'1.1 Assumptions'!$J$107</f>
        <v>1.07</v>
      </c>
      <c r="BO50" s="470">
        <f>'1.1 Assumptions'!$J$107</f>
        <v>1.07</v>
      </c>
      <c r="BP50" s="470">
        <f>'1.1 Assumptions'!$J$107</f>
        <v>1.07</v>
      </c>
      <c r="BQ50" s="470">
        <f>'1.1 Assumptions'!$J$107</f>
        <v>1.07</v>
      </c>
      <c r="BR50" s="470">
        <f>'1.1 Assumptions'!$J$107</f>
        <v>1.07</v>
      </c>
      <c r="BS50" s="470">
        <f>'1.1 Assumptions'!$J$107</f>
        <v>1.07</v>
      </c>
      <c r="BT50" s="470">
        <f>'1.1 Assumptions'!$J$107</f>
        <v>1.07</v>
      </c>
      <c r="BU50" s="470">
        <f>'1.1 Assumptions'!$J$107</f>
        <v>1.07</v>
      </c>
      <c r="BV50" s="470">
        <f>'1.1 Assumptions'!$J$107</f>
        <v>1.07</v>
      </c>
      <c r="BW50" s="470">
        <f>'1.1 Assumptions'!$J$107</f>
        <v>1.07</v>
      </c>
      <c r="BX50" s="470">
        <f>'1.1 Assumptions'!$J$107</f>
        <v>1.07</v>
      </c>
      <c r="BY50" s="470">
        <f>'1.1 Assumptions'!$J$107</f>
        <v>1.07</v>
      </c>
      <c r="BZ50" s="470">
        <f>'1.1 Assumptions'!$J$107</f>
        <v>1.07</v>
      </c>
      <c r="CA50" s="470">
        <f>'1.1 Assumptions'!$J$107</f>
        <v>1.07</v>
      </c>
      <c r="CB50" s="470">
        <f>'1.1 Assumptions'!$J$107</f>
        <v>1.07</v>
      </c>
      <c r="CC50" s="470">
        <f>'1.1 Assumptions'!$J$107</f>
        <v>1.07</v>
      </c>
      <c r="CD50" s="470">
        <f>'1.1 Assumptions'!$J$107</f>
        <v>1.07</v>
      </c>
      <c r="CE50" s="470">
        <f>'1.1 Assumptions'!$J$107</f>
        <v>1.07</v>
      </c>
      <c r="CF50" s="470">
        <f>'1.1 Assumptions'!$J$107</f>
        <v>1.07</v>
      </c>
      <c r="CG50" s="470">
        <f>'1.1 Assumptions'!$J$107</f>
        <v>1.07</v>
      </c>
      <c r="CH50" s="470">
        <f>'1.1 Assumptions'!$J$107</f>
        <v>1.07</v>
      </c>
      <c r="CI50" s="470">
        <f>'1.1 Assumptions'!$J$107</f>
        <v>1.07</v>
      </c>
      <c r="CJ50" s="470">
        <f>'1.1 Assumptions'!$J$107</f>
        <v>1.07</v>
      </c>
      <c r="CK50" s="470">
        <f>'1.1 Assumptions'!$J$107</f>
        <v>1.07</v>
      </c>
      <c r="CL50" s="470">
        <f>'1.1 Assumptions'!$J$107</f>
        <v>1.07</v>
      </c>
      <c r="CM50" s="470">
        <f>'1.1 Assumptions'!$J$107</f>
        <v>1.07</v>
      </c>
      <c r="CN50" s="470">
        <f>'1.1 Assumptions'!$J$107</f>
        <v>1.07</v>
      </c>
      <c r="CO50" s="470">
        <f>'1.1 Assumptions'!$J$107</f>
        <v>1.07</v>
      </c>
      <c r="CP50" s="470">
        <f>'1.1 Assumptions'!$J$107</f>
        <v>1.07</v>
      </c>
      <c r="CQ50" s="470">
        <f>'1.1 Assumptions'!$J$107</f>
        <v>1.07</v>
      </c>
      <c r="CR50" s="470">
        <f>'1.1 Assumptions'!$J$107</f>
        <v>1.07</v>
      </c>
      <c r="CS50" s="470">
        <f>'1.1 Assumptions'!$J$107</f>
        <v>1.07</v>
      </c>
      <c r="CT50" s="470">
        <f>'1.1 Assumptions'!$J$107</f>
        <v>1.07</v>
      </c>
      <c r="CU50" s="470">
        <f>'1.1 Assumptions'!$J$107</f>
        <v>1.07</v>
      </c>
      <c r="CV50" s="470">
        <f>'1.1 Assumptions'!$J$107</f>
        <v>1.07</v>
      </c>
      <c r="CW50" s="470">
        <f>'1.1 Assumptions'!$J$107</f>
        <v>1.07</v>
      </c>
      <c r="CX50" s="470">
        <f>'1.1 Assumptions'!$J$107</f>
        <v>1.07</v>
      </c>
      <c r="CY50" s="470">
        <f>'1.1 Assumptions'!$J$107</f>
        <v>1.07</v>
      </c>
      <c r="CZ50" s="470">
        <f>'1.1 Assumptions'!$J$107</f>
        <v>1.07</v>
      </c>
      <c r="DA50" s="470">
        <f>'1.1 Assumptions'!$J$107</f>
        <v>1.07</v>
      </c>
      <c r="DB50" s="470">
        <f>'1.1 Assumptions'!$J$107</f>
        <v>1.07</v>
      </c>
      <c r="DC50" s="470">
        <f>'1.1 Assumptions'!$J$107</f>
        <v>1.07</v>
      </c>
      <c r="DD50" s="470">
        <f>'1.1 Assumptions'!$J$107</f>
        <v>1.07</v>
      </c>
      <c r="DE50" s="470">
        <f>'1.1 Assumptions'!$J$107</f>
        <v>1.07</v>
      </c>
      <c r="DF50" s="470">
        <f>'1.1 Assumptions'!$J$107</f>
        <v>1.07</v>
      </c>
      <c r="DG50" s="470">
        <f>'1.1 Assumptions'!$J$107</f>
        <v>1.07</v>
      </c>
      <c r="DH50" s="470">
        <f>'1.1 Assumptions'!$J$107</f>
        <v>1.07</v>
      </c>
      <c r="DI50" s="470">
        <f>'1.1 Assumptions'!$J$107</f>
        <v>1.07</v>
      </c>
      <c r="DJ50" s="470">
        <f>'1.1 Assumptions'!$J$107</f>
        <v>1.07</v>
      </c>
      <c r="DK50" s="470">
        <f>'1.1 Assumptions'!$J$107</f>
        <v>1.07</v>
      </c>
      <c r="DL50" s="470">
        <f>'1.1 Assumptions'!$J$107</f>
        <v>1.07</v>
      </c>
      <c r="DM50" s="470">
        <f>'1.1 Assumptions'!$J$107</f>
        <v>1.07</v>
      </c>
      <c r="DN50" s="470">
        <f>'1.1 Assumptions'!$J$107</f>
        <v>1.07</v>
      </c>
      <c r="DO50" s="470">
        <f>'1.1 Assumptions'!$J$107</f>
        <v>1.07</v>
      </c>
      <c r="DP50" s="470">
        <f>'1.1 Assumptions'!$J$107</f>
        <v>1.07</v>
      </c>
      <c r="DQ50" s="470">
        <f>'1.1 Assumptions'!$J$107</f>
        <v>1.07</v>
      </c>
      <c r="DR50" s="470">
        <f>'1.1 Assumptions'!$J$107</f>
        <v>1.07</v>
      </c>
      <c r="DS50" s="470">
        <f>'1.1 Assumptions'!$J$107</f>
        <v>1.07</v>
      </c>
      <c r="DT50" s="470">
        <f>'1.1 Assumptions'!$J$107</f>
        <v>1.07</v>
      </c>
      <c r="DU50" s="470">
        <f>'1.1 Assumptions'!$J$107</f>
        <v>1.07</v>
      </c>
      <c r="DV50" s="470">
        <f>'1.1 Assumptions'!$J$107</f>
        <v>1.07</v>
      </c>
      <c r="DW50" s="470">
        <f>'1.1 Assumptions'!$J$107</f>
        <v>1.07</v>
      </c>
      <c r="DX50" s="470">
        <f>'1.1 Assumptions'!$J$107</f>
        <v>1.07</v>
      </c>
      <c r="DY50" s="470">
        <f>'1.1 Assumptions'!$J$107</f>
        <v>1.07</v>
      </c>
    </row>
    <row r="51" spans="1:129" x14ac:dyDescent="0.35">
      <c r="A51" s="48"/>
      <c r="B51" s="120"/>
      <c r="C51" s="119"/>
      <c r="F51" s="44" t="s">
        <v>875</v>
      </c>
      <c r="G51" s="44"/>
      <c r="H51" s="46" t="s">
        <v>147</v>
      </c>
      <c r="J51" s="177">
        <f>'1.1 Assumptions'!$J$108</f>
        <v>1666666.6666666667</v>
      </c>
      <c r="K51" s="177">
        <f>'1.1 Assumptions'!$J$108</f>
        <v>1666666.6666666667</v>
      </c>
      <c r="L51" s="177">
        <f>'1.1 Assumptions'!$J$108</f>
        <v>1666666.6666666667</v>
      </c>
      <c r="M51" s="177">
        <f>'1.1 Assumptions'!$J$108</f>
        <v>1666666.6666666667</v>
      </c>
      <c r="N51" s="177">
        <f>'1.1 Assumptions'!$J$108</f>
        <v>1666666.6666666667</v>
      </c>
      <c r="O51" s="177">
        <f>'1.1 Assumptions'!$J$108</f>
        <v>1666666.6666666667</v>
      </c>
      <c r="P51" s="177">
        <f>'1.1 Assumptions'!$J$108</f>
        <v>1666666.6666666667</v>
      </c>
      <c r="Q51" s="177">
        <f>'1.1 Assumptions'!$J$108</f>
        <v>1666666.6666666667</v>
      </c>
      <c r="R51" s="177">
        <f>'1.1 Assumptions'!$J$108</f>
        <v>1666666.6666666667</v>
      </c>
      <c r="S51" s="177">
        <f>'1.1 Assumptions'!$J$108</f>
        <v>1666666.6666666667</v>
      </c>
      <c r="T51" s="177">
        <f>'1.1 Assumptions'!$J$108</f>
        <v>1666666.6666666667</v>
      </c>
      <c r="U51" s="177">
        <f>'1.1 Assumptions'!$J$108</f>
        <v>1666666.6666666667</v>
      </c>
      <c r="V51" s="177">
        <f>'1.1 Assumptions'!$J$108</f>
        <v>1666666.6666666667</v>
      </c>
      <c r="W51" s="177">
        <f>'1.1 Assumptions'!$J$108</f>
        <v>1666666.6666666667</v>
      </c>
      <c r="X51" s="177">
        <f>'1.1 Assumptions'!$J$108</f>
        <v>1666666.6666666667</v>
      </c>
      <c r="Y51" s="177">
        <f>'1.1 Assumptions'!$J$108</f>
        <v>1666666.6666666667</v>
      </c>
      <c r="Z51" s="177">
        <f>'1.1 Assumptions'!$J$108</f>
        <v>1666666.6666666667</v>
      </c>
      <c r="AA51" s="177">
        <f>'1.1 Assumptions'!$J$108</f>
        <v>1666666.6666666667</v>
      </c>
      <c r="AB51" s="177">
        <f>'1.1 Assumptions'!$J$108</f>
        <v>1666666.6666666667</v>
      </c>
      <c r="AC51" s="177">
        <f>'1.1 Assumptions'!$J$108</f>
        <v>1666666.6666666667</v>
      </c>
      <c r="AD51" s="177">
        <f>'1.1 Assumptions'!$J$108</f>
        <v>1666666.6666666667</v>
      </c>
      <c r="AE51" s="177">
        <f>'1.1 Assumptions'!$J$108</f>
        <v>1666666.6666666667</v>
      </c>
      <c r="AF51" s="177">
        <f>'1.1 Assumptions'!$J$108</f>
        <v>1666666.6666666667</v>
      </c>
      <c r="AG51" s="177">
        <f>'1.1 Assumptions'!$J$108</f>
        <v>1666666.6666666667</v>
      </c>
      <c r="AH51" s="177">
        <f>'1.1 Assumptions'!$J$108</f>
        <v>1666666.6666666667</v>
      </c>
      <c r="AI51" s="177">
        <f>'1.1 Assumptions'!$J$108</f>
        <v>1666666.6666666667</v>
      </c>
      <c r="AJ51" s="177">
        <f>'1.1 Assumptions'!$J$108</f>
        <v>1666666.6666666667</v>
      </c>
      <c r="AK51" s="177">
        <f>'1.1 Assumptions'!$J$108</f>
        <v>1666666.6666666667</v>
      </c>
      <c r="AL51" s="177">
        <f>'1.1 Assumptions'!$J$108</f>
        <v>1666666.6666666667</v>
      </c>
      <c r="AM51" s="177">
        <f>'1.1 Assumptions'!$J$108</f>
        <v>1666666.6666666667</v>
      </c>
      <c r="AN51" s="177">
        <f>'1.1 Assumptions'!$J$108</f>
        <v>1666666.6666666667</v>
      </c>
      <c r="AO51" s="177">
        <f>'1.1 Assumptions'!$J$108</f>
        <v>1666666.6666666667</v>
      </c>
      <c r="AP51" s="177">
        <f>'1.1 Assumptions'!$J$108</f>
        <v>1666666.6666666667</v>
      </c>
      <c r="AQ51" s="177">
        <f>'1.1 Assumptions'!$J$108</f>
        <v>1666666.6666666667</v>
      </c>
      <c r="AR51" s="177">
        <f>'1.1 Assumptions'!$J$108</f>
        <v>1666666.6666666667</v>
      </c>
      <c r="AS51" s="177">
        <f>'1.1 Assumptions'!$J$108</f>
        <v>1666666.6666666667</v>
      </c>
      <c r="AT51" s="177">
        <f>'1.1 Assumptions'!$J$108</f>
        <v>1666666.6666666667</v>
      </c>
      <c r="AU51" s="177">
        <f>'1.1 Assumptions'!$J$108</f>
        <v>1666666.6666666667</v>
      </c>
      <c r="AV51" s="177">
        <f>'1.1 Assumptions'!$J$108</f>
        <v>1666666.6666666667</v>
      </c>
      <c r="AW51" s="177">
        <f>'1.1 Assumptions'!$J$108</f>
        <v>1666666.6666666667</v>
      </c>
      <c r="AX51" s="177">
        <f>'1.1 Assumptions'!$J$108</f>
        <v>1666666.6666666667</v>
      </c>
      <c r="AY51" s="177">
        <f>'1.1 Assumptions'!$J$108</f>
        <v>1666666.6666666667</v>
      </c>
      <c r="AZ51" s="177">
        <f>'1.1 Assumptions'!$J$108</f>
        <v>1666666.6666666667</v>
      </c>
      <c r="BA51" s="177">
        <f>'1.1 Assumptions'!$J$108</f>
        <v>1666666.6666666667</v>
      </c>
      <c r="BB51" s="177">
        <f>'1.1 Assumptions'!$J$108</f>
        <v>1666666.6666666667</v>
      </c>
      <c r="BC51" s="177">
        <f>'1.1 Assumptions'!$J$108</f>
        <v>1666666.6666666667</v>
      </c>
      <c r="BD51" s="177">
        <f>'1.1 Assumptions'!$J$108</f>
        <v>1666666.6666666667</v>
      </c>
      <c r="BE51" s="177">
        <f>'1.1 Assumptions'!$J$108</f>
        <v>1666666.6666666667</v>
      </c>
      <c r="BF51" s="177">
        <f>'1.1 Assumptions'!$J$108</f>
        <v>1666666.6666666667</v>
      </c>
      <c r="BG51" s="177">
        <f>'1.1 Assumptions'!$J$108</f>
        <v>1666666.6666666667</v>
      </c>
      <c r="BH51" s="177">
        <f>'1.1 Assumptions'!$J$108</f>
        <v>1666666.6666666667</v>
      </c>
      <c r="BI51" s="177">
        <f>'1.1 Assumptions'!$J$108</f>
        <v>1666666.6666666667</v>
      </c>
      <c r="BJ51" s="177">
        <f>'1.1 Assumptions'!$J$108</f>
        <v>1666666.6666666667</v>
      </c>
      <c r="BK51" s="177">
        <f>'1.1 Assumptions'!$J$108</f>
        <v>1666666.6666666667</v>
      </c>
      <c r="BL51" s="177">
        <f>'1.1 Assumptions'!$J$108</f>
        <v>1666666.6666666667</v>
      </c>
      <c r="BM51" s="177">
        <f>'1.1 Assumptions'!$J$108</f>
        <v>1666666.6666666667</v>
      </c>
      <c r="BN51" s="177">
        <f>'1.1 Assumptions'!$J$108</f>
        <v>1666666.6666666667</v>
      </c>
      <c r="BO51" s="177">
        <f>'1.1 Assumptions'!$J$108</f>
        <v>1666666.6666666667</v>
      </c>
      <c r="BP51" s="177">
        <f>'1.1 Assumptions'!$J$108</f>
        <v>1666666.6666666667</v>
      </c>
      <c r="BQ51" s="177">
        <f>'1.1 Assumptions'!$J$108</f>
        <v>1666666.6666666667</v>
      </c>
      <c r="BR51" s="177">
        <f>'1.1 Assumptions'!$J$108</f>
        <v>1666666.6666666667</v>
      </c>
      <c r="BS51" s="177">
        <f>'1.1 Assumptions'!$J$108</f>
        <v>1666666.6666666667</v>
      </c>
      <c r="BT51" s="177">
        <f>'1.1 Assumptions'!$J$108</f>
        <v>1666666.6666666667</v>
      </c>
      <c r="BU51" s="177">
        <f>'1.1 Assumptions'!$J$108</f>
        <v>1666666.6666666667</v>
      </c>
      <c r="BV51" s="177">
        <f>'1.1 Assumptions'!$J$108</f>
        <v>1666666.6666666667</v>
      </c>
      <c r="BW51" s="177">
        <f>'1.1 Assumptions'!$J$108</f>
        <v>1666666.6666666667</v>
      </c>
      <c r="BX51" s="177">
        <f>'1.1 Assumptions'!$J$108</f>
        <v>1666666.6666666667</v>
      </c>
      <c r="BY51" s="177">
        <f>'1.1 Assumptions'!$J$108</f>
        <v>1666666.6666666667</v>
      </c>
      <c r="BZ51" s="177">
        <f>'1.1 Assumptions'!$J$108</f>
        <v>1666666.6666666667</v>
      </c>
      <c r="CA51" s="177">
        <f>'1.1 Assumptions'!$J$108</f>
        <v>1666666.6666666667</v>
      </c>
      <c r="CB51" s="177">
        <f>'1.1 Assumptions'!$J$108</f>
        <v>1666666.6666666667</v>
      </c>
      <c r="CC51" s="177">
        <f>'1.1 Assumptions'!$J$108</f>
        <v>1666666.6666666667</v>
      </c>
      <c r="CD51" s="177">
        <f>'1.1 Assumptions'!$J$108</f>
        <v>1666666.6666666667</v>
      </c>
      <c r="CE51" s="177">
        <f>'1.1 Assumptions'!$J$108</f>
        <v>1666666.6666666667</v>
      </c>
      <c r="CF51" s="177">
        <f>'1.1 Assumptions'!$J$108</f>
        <v>1666666.6666666667</v>
      </c>
      <c r="CG51" s="177">
        <f>'1.1 Assumptions'!$J$108</f>
        <v>1666666.6666666667</v>
      </c>
      <c r="CH51" s="177">
        <f>'1.1 Assumptions'!$J$108</f>
        <v>1666666.6666666667</v>
      </c>
      <c r="CI51" s="177">
        <f>'1.1 Assumptions'!$J$108</f>
        <v>1666666.6666666667</v>
      </c>
      <c r="CJ51" s="177">
        <f>'1.1 Assumptions'!$J$108</f>
        <v>1666666.6666666667</v>
      </c>
      <c r="CK51" s="177">
        <f>'1.1 Assumptions'!$J$108</f>
        <v>1666666.6666666667</v>
      </c>
      <c r="CL51" s="177">
        <f>'1.1 Assumptions'!$J$108</f>
        <v>1666666.6666666667</v>
      </c>
      <c r="CM51" s="177">
        <f>'1.1 Assumptions'!$J$108</f>
        <v>1666666.6666666667</v>
      </c>
      <c r="CN51" s="177">
        <f>'1.1 Assumptions'!$J$108</f>
        <v>1666666.6666666667</v>
      </c>
      <c r="CO51" s="177">
        <f>'1.1 Assumptions'!$J$108</f>
        <v>1666666.6666666667</v>
      </c>
      <c r="CP51" s="177">
        <f>'1.1 Assumptions'!$J$108</f>
        <v>1666666.6666666667</v>
      </c>
      <c r="CQ51" s="177">
        <f>'1.1 Assumptions'!$J$108</f>
        <v>1666666.6666666667</v>
      </c>
      <c r="CR51" s="177">
        <f>'1.1 Assumptions'!$J$108</f>
        <v>1666666.6666666667</v>
      </c>
      <c r="CS51" s="177">
        <f>'1.1 Assumptions'!$J$108</f>
        <v>1666666.6666666667</v>
      </c>
      <c r="CT51" s="177">
        <f>'1.1 Assumptions'!$J$108</f>
        <v>1666666.6666666667</v>
      </c>
      <c r="CU51" s="177">
        <f>'1.1 Assumptions'!$J$108</f>
        <v>1666666.6666666667</v>
      </c>
      <c r="CV51" s="177">
        <f>'1.1 Assumptions'!$J$108</f>
        <v>1666666.6666666667</v>
      </c>
      <c r="CW51" s="177">
        <f>'1.1 Assumptions'!$J$108</f>
        <v>1666666.6666666667</v>
      </c>
      <c r="CX51" s="177">
        <f>'1.1 Assumptions'!$J$108</f>
        <v>1666666.6666666667</v>
      </c>
      <c r="CY51" s="177">
        <f>'1.1 Assumptions'!$J$108</f>
        <v>1666666.6666666667</v>
      </c>
      <c r="CZ51" s="177">
        <f>'1.1 Assumptions'!$J$108</f>
        <v>1666666.6666666667</v>
      </c>
      <c r="DA51" s="177">
        <f>'1.1 Assumptions'!$J$108</f>
        <v>1666666.6666666667</v>
      </c>
      <c r="DB51" s="177">
        <f>'1.1 Assumptions'!$J$108</f>
        <v>1666666.6666666667</v>
      </c>
      <c r="DC51" s="177">
        <f>'1.1 Assumptions'!$J$108</f>
        <v>1666666.6666666667</v>
      </c>
      <c r="DD51" s="177">
        <f>'1.1 Assumptions'!$J$108</f>
        <v>1666666.6666666667</v>
      </c>
      <c r="DE51" s="177">
        <f>'1.1 Assumptions'!$J$108</f>
        <v>1666666.6666666667</v>
      </c>
      <c r="DF51" s="177">
        <f>'1.1 Assumptions'!$J$108</f>
        <v>1666666.6666666667</v>
      </c>
      <c r="DG51" s="177">
        <f>'1.1 Assumptions'!$J$108</f>
        <v>1666666.6666666667</v>
      </c>
      <c r="DH51" s="177">
        <f>'1.1 Assumptions'!$J$108</f>
        <v>1666666.6666666667</v>
      </c>
      <c r="DI51" s="177">
        <f>'1.1 Assumptions'!$J$108</f>
        <v>1666666.6666666667</v>
      </c>
      <c r="DJ51" s="177">
        <f>'1.1 Assumptions'!$J$108</f>
        <v>1666666.6666666667</v>
      </c>
      <c r="DK51" s="177">
        <f>'1.1 Assumptions'!$J$108</f>
        <v>1666666.6666666667</v>
      </c>
      <c r="DL51" s="177">
        <f>'1.1 Assumptions'!$J$108</f>
        <v>1666666.6666666667</v>
      </c>
      <c r="DM51" s="177">
        <f>'1.1 Assumptions'!$J$108</f>
        <v>1666666.6666666667</v>
      </c>
      <c r="DN51" s="177">
        <f>'1.1 Assumptions'!$J$108</f>
        <v>1666666.6666666667</v>
      </c>
      <c r="DO51" s="177">
        <f>'1.1 Assumptions'!$J$108</f>
        <v>1666666.6666666667</v>
      </c>
      <c r="DP51" s="177">
        <f>'1.1 Assumptions'!$J$108</f>
        <v>1666666.6666666667</v>
      </c>
      <c r="DQ51" s="177">
        <f>'1.1 Assumptions'!$J$108</f>
        <v>1666666.6666666667</v>
      </c>
      <c r="DR51" s="177">
        <f>'1.1 Assumptions'!$J$108</f>
        <v>1666666.6666666667</v>
      </c>
      <c r="DS51" s="177">
        <f>'1.1 Assumptions'!$J$108</f>
        <v>1666666.6666666667</v>
      </c>
      <c r="DT51" s="177">
        <f>'1.1 Assumptions'!$J$108</f>
        <v>1666666.6666666667</v>
      </c>
      <c r="DU51" s="177">
        <f>'1.1 Assumptions'!$J$108</f>
        <v>1666666.6666666667</v>
      </c>
      <c r="DV51" s="177">
        <f>'1.1 Assumptions'!$J$108</f>
        <v>1666666.6666666667</v>
      </c>
      <c r="DW51" s="177">
        <f>'1.1 Assumptions'!$J$108</f>
        <v>1666666.6666666667</v>
      </c>
      <c r="DX51" s="177">
        <f>'1.1 Assumptions'!$J$108</f>
        <v>1666666.6666666667</v>
      </c>
      <c r="DY51" s="177">
        <f>'1.1 Assumptions'!$J$108</f>
        <v>1666666.6666666667</v>
      </c>
    </row>
    <row r="52" spans="1:129" x14ac:dyDescent="0.35">
      <c r="A52" s="48"/>
      <c r="B52" s="120"/>
      <c r="C52" s="119"/>
      <c r="F52" s="44" t="s">
        <v>665</v>
      </c>
      <c r="G52" s="44"/>
      <c r="H52" s="45" t="s">
        <v>147</v>
      </c>
      <c r="J52" s="178">
        <f>J64</f>
        <v>1875924</v>
      </c>
      <c r="K52" s="178">
        <f>J52</f>
        <v>1875924</v>
      </c>
      <c r="L52" s="178">
        <f t="shared" ref="L52:BW52" si="23">K52</f>
        <v>1875924</v>
      </c>
      <c r="M52" s="178">
        <f t="shared" si="23"/>
        <v>1875924</v>
      </c>
      <c r="N52" s="178">
        <f t="shared" si="23"/>
        <v>1875924</v>
      </c>
      <c r="O52" s="178">
        <f t="shared" si="23"/>
        <v>1875924</v>
      </c>
      <c r="P52" s="178">
        <f t="shared" si="23"/>
        <v>1875924</v>
      </c>
      <c r="Q52" s="178">
        <f t="shared" si="23"/>
        <v>1875924</v>
      </c>
      <c r="R52" s="178">
        <f t="shared" si="23"/>
        <v>1875924</v>
      </c>
      <c r="S52" s="178">
        <f t="shared" si="23"/>
        <v>1875924</v>
      </c>
      <c r="T52" s="178">
        <f t="shared" si="23"/>
        <v>1875924</v>
      </c>
      <c r="U52" s="178">
        <f t="shared" si="23"/>
        <v>1875924</v>
      </c>
      <c r="V52" s="178">
        <f t="shared" si="23"/>
        <v>1875924</v>
      </c>
      <c r="W52" s="178">
        <f t="shared" si="23"/>
        <v>1875924</v>
      </c>
      <c r="X52" s="178">
        <f t="shared" si="23"/>
        <v>1875924</v>
      </c>
      <c r="Y52" s="178">
        <f t="shared" si="23"/>
        <v>1875924</v>
      </c>
      <c r="Z52" s="178">
        <f t="shared" si="23"/>
        <v>1875924</v>
      </c>
      <c r="AA52" s="178">
        <f t="shared" si="23"/>
        <v>1875924</v>
      </c>
      <c r="AB52" s="178">
        <f t="shared" si="23"/>
        <v>1875924</v>
      </c>
      <c r="AC52" s="178">
        <f t="shared" si="23"/>
        <v>1875924</v>
      </c>
      <c r="AD52" s="178">
        <f t="shared" si="23"/>
        <v>1875924</v>
      </c>
      <c r="AE52" s="178">
        <f t="shared" si="23"/>
        <v>1875924</v>
      </c>
      <c r="AF52" s="178">
        <f t="shared" si="23"/>
        <v>1875924</v>
      </c>
      <c r="AG52" s="178">
        <f t="shared" si="23"/>
        <v>1875924</v>
      </c>
      <c r="AH52" s="178">
        <f t="shared" si="23"/>
        <v>1875924</v>
      </c>
      <c r="AI52" s="178">
        <f t="shared" si="23"/>
        <v>1875924</v>
      </c>
      <c r="AJ52" s="178">
        <f t="shared" si="23"/>
        <v>1875924</v>
      </c>
      <c r="AK52" s="178">
        <f t="shared" si="23"/>
        <v>1875924</v>
      </c>
      <c r="AL52" s="178">
        <f t="shared" si="23"/>
        <v>1875924</v>
      </c>
      <c r="AM52" s="178">
        <f t="shared" si="23"/>
        <v>1875924</v>
      </c>
      <c r="AN52" s="178">
        <f t="shared" si="23"/>
        <v>1875924</v>
      </c>
      <c r="AO52" s="178">
        <f t="shared" si="23"/>
        <v>1875924</v>
      </c>
      <c r="AP52" s="178">
        <f t="shared" si="23"/>
        <v>1875924</v>
      </c>
      <c r="AQ52" s="178">
        <f t="shared" si="23"/>
        <v>1875924</v>
      </c>
      <c r="AR52" s="178">
        <f t="shared" si="23"/>
        <v>1875924</v>
      </c>
      <c r="AS52" s="178">
        <f t="shared" si="23"/>
        <v>1875924</v>
      </c>
      <c r="AT52" s="178">
        <f t="shared" si="23"/>
        <v>1875924</v>
      </c>
      <c r="AU52" s="178">
        <f t="shared" si="23"/>
        <v>1875924</v>
      </c>
      <c r="AV52" s="178">
        <f t="shared" si="23"/>
        <v>1875924</v>
      </c>
      <c r="AW52" s="178">
        <f t="shared" si="23"/>
        <v>1875924</v>
      </c>
      <c r="AX52" s="178">
        <f t="shared" si="23"/>
        <v>1875924</v>
      </c>
      <c r="AY52" s="178">
        <f t="shared" si="23"/>
        <v>1875924</v>
      </c>
      <c r="AZ52" s="178">
        <f t="shared" si="23"/>
        <v>1875924</v>
      </c>
      <c r="BA52" s="178">
        <f t="shared" si="23"/>
        <v>1875924</v>
      </c>
      <c r="BB52" s="178">
        <f t="shared" si="23"/>
        <v>1875924</v>
      </c>
      <c r="BC52" s="178">
        <f t="shared" si="23"/>
        <v>1875924</v>
      </c>
      <c r="BD52" s="178">
        <f t="shared" si="23"/>
        <v>1875924</v>
      </c>
      <c r="BE52" s="178">
        <f t="shared" si="23"/>
        <v>1875924</v>
      </c>
      <c r="BF52" s="178">
        <f t="shared" si="23"/>
        <v>1875924</v>
      </c>
      <c r="BG52" s="178">
        <f t="shared" si="23"/>
        <v>1875924</v>
      </c>
      <c r="BH52" s="178">
        <f t="shared" si="23"/>
        <v>1875924</v>
      </c>
      <c r="BI52" s="178">
        <f t="shared" si="23"/>
        <v>1875924</v>
      </c>
      <c r="BJ52" s="178">
        <f t="shared" si="23"/>
        <v>1875924</v>
      </c>
      <c r="BK52" s="178">
        <f t="shared" si="23"/>
        <v>1875924</v>
      </c>
      <c r="BL52" s="178">
        <f t="shared" si="23"/>
        <v>1875924</v>
      </c>
      <c r="BM52" s="178">
        <f t="shared" si="23"/>
        <v>1875924</v>
      </c>
      <c r="BN52" s="178">
        <f t="shared" si="23"/>
        <v>1875924</v>
      </c>
      <c r="BO52" s="178">
        <f t="shared" si="23"/>
        <v>1875924</v>
      </c>
      <c r="BP52" s="178">
        <f t="shared" si="23"/>
        <v>1875924</v>
      </c>
      <c r="BQ52" s="178">
        <f t="shared" si="23"/>
        <v>1875924</v>
      </c>
      <c r="BR52" s="178">
        <f t="shared" si="23"/>
        <v>1875924</v>
      </c>
      <c r="BS52" s="178">
        <f t="shared" si="23"/>
        <v>1875924</v>
      </c>
      <c r="BT52" s="178">
        <f t="shared" si="23"/>
        <v>1875924</v>
      </c>
      <c r="BU52" s="178">
        <f t="shared" si="23"/>
        <v>1875924</v>
      </c>
      <c r="BV52" s="178">
        <f t="shared" si="23"/>
        <v>1875924</v>
      </c>
      <c r="BW52" s="178">
        <f t="shared" si="23"/>
        <v>1875924</v>
      </c>
      <c r="BX52" s="178">
        <f t="shared" ref="BX52:DY52" si="24">BW52</f>
        <v>1875924</v>
      </c>
      <c r="BY52" s="178">
        <f t="shared" si="24"/>
        <v>1875924</v>
      </c>
      <c r="BZ52" s="178">
        <f t="shared" si="24"/>
        <v>1875924</v>
      </c>
      <c r="CA52" s="178">
        <f t="shared" si="24"/>
        <v>1875924</v>
      </c>
      <c r="CB52" s="178">
        <f t="shared" si="24"/>
        <v>1875924</v>
      </c>
      <c r="CC52" s="178">
        <f t="shared" si="24"/>
        <v>1875924</v>
      </c>
      <c r="CD52" s="178">
        <f t="shared" si="24"/>
        <v>1875924</v>
      </c>
      <c r="CE52" s="178">
        <f t="shared" si="24"/>
        <v>1875924</v>
      </c>
      <c r="CF52" s="178">
        <f t="shared" si="24"/>
        <v>1875924</v>
      </c>
      <c r="CG52" s="178">
        <f t="shared" si="24"/>
        <v>1875924</v>
      </c>
      <c r="CH52" s="178">
        <f t="shared" si="24"/>
        <v>1875924</v>
      </c>
      <c r="CI52" s="178">
        <f t="shared" si="24"/>
        <v>1875924</v>
      </c>
      <c r="CJ52" s="178">
        <f t="shared" si="24"/>
        <v>1875924</v>
      </c>
      <c r="CK52" s="178">
        <f t="shared" si="24"/>
        <v>1875924</v>
      </c>
      <c r="CL52" s="178">
        <f t="shared" si="24"/>
        <v>1875924</v>
      </c>
      <c r="CM52" s="178">
        <f t="shared" si="24"/>
        <v>1875924</v>
      </c>
      <c r="CN52" s="178">
        <f t="shared" si="24"/>
        <v>1875924</v>
      </c>
      <c r="CO52" s="178">
        <f t="shared" si="24"/>
        <v>1875924</v>
      </c>
      <c r="CP52" s="178">
        <f t="shared" si="24"/>
        <v>1875924</v>
      </c>
      <c r="CQ52" s="178">
        <f t="shared" si="24"/>
        <v>1875924</v>
      </c>
      <c r="CR52" s="178">
        <f t="shared" si="24"/>
        <v>1875924</v>
      </c>
      <c r="CS52" s="178">
        <f t="shared" si="24"/>
        <v>1875924</v>
      </c>
      <c r="CT52" s="178">
        <f t="shared" si="24"/>
        <v>1875924</v>
      </c>
      <c r="CU52" s="178">
        <f t="shared" si="24"/>
        <v>1875924</v>
      </c>
      <c r="CV52" s="178">
        <f t="shared" si="24"/>
        <v>1875924</v>
      </c>
      <c r="CW52" s="178">
        <f t="shared" si="24"/>
        <v>1875924</v>
      </c>
      <c r="CX52" s="178">
        <f t="shared" si="24"/>
        <v>1875924</v>
      </c>
      <c r="CY52" s="178">
        <f t="shared" si="24"/>
        <v>1875924</v>
      </c>
      <c r="CZ52" s="178">
        <f t="shared" si="24"/>
        <v>1875924</v>
      </c>
      <c r="DA52" s="178">
        <f t="shared" si="24"/>
        <v>1875924</v>
      </c>
      <c r="DB52" s="178">
        <f t="shared" si="24"/>
        <v>1875924</v>
      </c>
      <c r="DC52" s="178">
        <f t="shared" si="24"/>
        <v>1875924</v>
      </c>
      <c r="DD52" s="178">
        <f t="shared" si="24"/>
        <v>1875924</v>
      </c>
      <c r="DE52" s="178">
        <f t="shared" si="24"/>
        <v>1875924</v>
      </c>
      <c r="DF52" s="178">
        <f t="shared" si="24"/>
        <v>1875924</v>
      </c>
      <c r="DG52" s="178">
        <f t="shared" si="24"/>
        <v>1875924</v>
      </c>
      <c r="DH52" s="178">
        <f t="shared" si="24"/>
        <v>1875924</v>
      </c>
      <c r="DI52" s="178">
        <f t="shared" si="24"/>
        <v>1875924</v>
      </c>
      <c r="DJ52" s="178">
        <f t="shared" si="24"/>
        <v>1875924</v>
      </c>
      <c r="DK52" s="178">
        <f t="shared" si="24"/>
        <v>1875924</v>
      </c>
      <c r="DL52" s="178">
        <f t="shared" si="24"/>
        <v>1875924</v>
      </c>
      <c r="DM52" s="178">
        <f t="shared" si="24"/>
        <v>1875924</v>
      </c>
      <c r="DN52" s="178">
        <f t="shared" si="24"/>
        <v>1875924</v>
      </c>
      <c r="DO52" s="178">
        <f t="shared" si="24"/>
        <v>1875924</v>
      </c>
      <c r="DP52" s="178">
        <f t="shared" si="24"/>
        <v>1875924</v>
      </c>
      <c r="DQ52" s="178">
        <f t="shared" si="24"/>
        <v>1875924</v>
      </c>
      <c r="DR52" s="178">
        <f t="shared" si="24"/>
        <v>1875924</v>
      </c>
      <c r="DS52" s="178">
        <f t="shared" si="24"/>
        <v>1875924</v>
      </c>
      <c r="DT52" s="178">
        <f t="shared" si="24"/>
        <v>1875924</v>
      </c>
      <c r="DU52" s="178">
        <f t="shared" si="24"/>
        <v>1875924</v>
      </c>
      <c r="DV52" s="178">
        <f t="shared" si="24"/>
        <v>1875924</v>
      </c>
      <c r="DW52" s="178">
        <f t="shared" si="24"/>
        <v>1875924</v>
      </c>
      <c r="DX52" s="178">
        <f t="shared" si="24"/>
        <v>1875924</v>
      </c>
      <c r="DY52" s="178">
        <f t="shared" si="24"/>
        <v>1875924</v>
      </c>
    </row>
    <row r="53" spans="1:129" x14ac:dyDescent="0.35">
      <c r="A53" s="48"/>
      <c r="B53" s="120"/>
      <c r="C53" s="119"/>
      <c r="F53" s="44" t="s">
        <v>666</v>
      </c>
      <c r="G53" s="44"/>
      <c r="H53" s="46" t="s">
        <v>147</v>
      </c>
      <c r="J53" s="178">
        <f t="shared" ref="J53:AO53" si="25">J51-(J52-J51)</f>
        <v>1457409.3333333335</v>
      </c>
      <c r="K53" s="178">
        <f t="shared" si="25"/>
        <v>1457409.3333333335</v>
      </c>
      <c r="L53" s="178">
        <f t="shared" si="25"/>
        <v>1457409.3333333335</v>
      </c>
      <c r="M53" s="178">
        <f t="shared" si="25"/>
        <v>1457409.3333333335</v>
      </c>
      <c r="N53" s="178">
        <f t="shared" si="25"/>
        <v>1457409.3333333335</v>
      </c>
      <c r="O53" s="178">
        <f t="shared" si="25"/>
        <v>1457409.3333333335</v>
      </c>
      <c r="P53" s="178">
        <f t="shared" si="25"/>
        <v>1457409.3333333335</v>
      </c>
      <c r="Q53" s="178">
        <f t="shared" si="25"/>
        <v>1457409.3333333335</v>
      </c>
      <c r="R53" s="178">
        <f t="shared" si="25"/>
        <v>1457409.3333333335</v>
      </c>
      <c r="S53" s="178">
        <f t="shared" si="25"/>
        <v>1457409.3333333335</v>
      </c>
      <c r="T53" s="178">
        <f t="shared" si="25"/>
        <v>1457409.3333333335</v>
      </c>
      <c r="U53" s="178">
        <f t="shared" si="25"/>
        <v>1457409.3333333335</v>
      </c>
      <c r="V53" s="178">
        <f t="shared" si="25"/>
        <v>1457409.3333333335</v>
      </c>
      <c r="W53" s="178">
        <f t="shared" si="25"/>
        <v>1457409.3333333335</v>
      </c>
      <c r="X53" s="178">
        <f t="shared" si="25"/>
        <v>1457409.3333333335</v>
      </c>
      <c r="Y53" s="178">
        <f t="shared" si="25"/>
        <v>1457409.3333333335</v>
      </c>
      <c r="Z53" s="178">
        <f t="shared" si="25"/>
        <v>1457409.3333333335</v>
      </c>
      <c r="AA53" s="178">
        <f t="shared" si="25"/>
        <v>1457409.3333333335</v>
      </c>
      <c r="AB53" s="178">
        <f t="shared" si="25"/>
        <v>1457409.3333333335</v>
      </c>
      <c r="AC53" s="178">
        <f t="shared" si="25"/>
        <v>1457409.3333333335</v>
      </c>
      <c r="AD53" s="178">
        <f t="shared" si="25"/>
        <v>1457409.3333333335</v>
      </c>
      <c r="AE53" s="178">
        <f t="shared" si="25"/>
        <v>1457409.3333333335</v>
      </c>
      <c r="AF53" s="178">
        <f t="shared" si="25"/>
        <v>1457409.3333333335</v>
      </c>
      <c r="AG53" s="178">
        <f t="shared" si="25"/>
        <v>1457409.3333333335</v>
      </c>
      <c r="AH53" s="178">
        <f t="shared" si="25"/>
        <v>1457409.3333333335</v>
      </c>
      <c r="AI53" s="178">
        <f t="shared" si="25"/>
        <v>1457409.3333333335</v>
      </c>
      <c r="AJ53" s="178">
        <f t="shared" si="25"/>
        <v>1457409.3333333335</v>
      </c>
      <c r="AK53" s="178">
        <f t="shared" si="25"/>
        <v>1457409.3333333335</v>
      </c>
      <c r="AL53" s="178">
        <f t="shared" si="25"/>
        <v>1457409.3333333335</v>
      </c>
      <c r="AM53" s="178">
        <f t="shared" si="25"/>
        <v>1457409.3333333335</v>
      </c>
      <c r="AN53" s="178">
        <f t="shared" si="25"/>
        <v>1457409.3333333335</v>
      </c>
      <c r="AO53" s="178">
        <f t="shared" si="25"/>
        <v>1457409.3333333335</v>
      </c>
      <c r="AP53" s="178">
        <f t="shared" ref="AP53:BU53" si="26">AP51-(AP52-AP51)</f>
        <v>1457409.3333333335</v>
      </c>
      <c r="AQ53" s="178">
        <f t="shared" si="26"/>
        <v>1457409.3333333335</v>
      </c>
      <c r="AR53" s="178">
        <f t="shared" si="26"/>
        <v>1457409.3333333335</v>
      </c>
      <c r="AS53" s="178">
        <f t="shared" si="26"/>
        <v>1457409.3333333335</v>
      </c>
      <c r="AT53" s="178">
        <f t="shared" si="26"/>
        <v>1457409.3333333335</v>
      </c>
      <c r="AU53" s="178">
        <f t="shared" si="26"/>
        <v>1457409.3333333335</v>
      </c>
      <c r="AV53" s="178">
        <f t="shared" si="26"/>
        <v>1457409.3333333335</v>
      </c>
      <c r="AW53" s="178">
        <f t="shared" si="26"/>
        <v>1457409.3333333335</v>
      </c>
      <c r="AX53" s="178">
        <f t="shared" si="26"/>
        <v>1457409.3333333335</v>
      </c>
      <c r="AY53" s="178">
        <f t="shared" si="26"/>
        <v>1457409.3333333335</v>
      </c>
      <c r="AZ53" s="178">
        <f t="shared" si="26"/>
        <v>1457409.3333333335</v>
      </c>
      <c r="BA53" s="178">
        <f t="shared" si="26"/>
        <v>1457409.3333333335</v>
      </c>
      <c r="BB53" s="178">
        <f t="shared" si="26"/>
        <v>1457409.3333333335</v>
      </c>
      <c r="BC53" s="178">
        <f t="shared" si="26"/>
        <v>1457409.3333333335</v>
      </c>
      <c r="BD53" s="178">
        <f t="shared" si="26"/>
        <v>1457409.3333333335</v>
      </c>
      <c r="BE53" s="178">
        <f t="shared" si="26"/>
        <v>1457409.3333333335</v>
      </c>
      <c r="BF53" s="178">
        <f t="shared" si="26"/>
        <v>1457409.3333333335</v>
      </c>
      <c r="BG53" s="178">
        <f t="shared" si="26"/>
        <v>1457409.3333333335</v>
      </c>
      <c r="BH53" s="178">
        <f t="shared" si="26"/>
        <v>1457409.3333333335</v>
      </c>
      <c r="BI53" s="178">
        <f t="shared" si="26"/>
        <v>1457409.3333333335</v>
      </c>
      <c r="BJ53" s="178">
        <f t="shared" si="26"/>
        <v>1457409.3333333335</v>
      </c>
      <c r="BK53" s="178">
        <f t="shared" si="26"/>
        <v>1457409.3333333335</v>
      </c>
      <c r="BL53" s="178">
        <f t="shared" si="26"/>
        <v>1457409.3333333335</v>
      </c>
      <c r="BM53" s="178">
        <f t="shared" si="26"/>
        <v>1457409.3333333335</v>
      </c>
      <c r="BN53" s="178">
        <f t="shared" si="26"/>
        <v>1457409.3333333335</v>
      </c>
      <c r="BO53" s="178">
        <f t="shared" si="26"/>
        <v>1457409.3333333335</v>
      </c>
      <c r="BP53" s="178">
        <f t="shared" si="26"/>
        <v>1457409.3333333335</v>
      </c>
      <c r="BQ53" s="178">
        <f t="shared" si="26"/>
        <v>1457409.3333333335</v>
      </c>
      <c r="BR53" s="178">
        <f t="shared" si="26"/>
        <v>1457409.3333333335</v>
      </c>
      <c r="BS53" s="178">
        <f t="shared" si="26"/>
        <v>1457409.3333333335</v>
      </c>
      <c r="BT53" s="178">
        <f t="shared" si="26"/>
        <v>1457409.3333333335</v>
      </c>
      <c r="BU53" s="178">
        <f t="shared" si="26"/>
        <v>1457409.3333333335</v>
      </c>
      <c r="BV53" s="178">
        <f t="shared" ref="BV53:DA53" si="27">BV51-(BV52-BV51)</f>
        <v>1457409.3333333335</v>
      </c>
      <c r="BW53" s="178">
        <f t="shared" si="27"/>
        <v>1457409.3333333335</v>
      </c>
      <c r="BX53" s="178">
        <f t="shared" si="27"/>
        <v>1457409.3333333335</v>
      </c>
      <c r="BY53" s="178">
        <f t="shared" si="27"/>
        <v>1457409.3333333335</v>
      </c>
      <c r="BZ53" s="178">
        <f t="shared" si="27"/>
        <v>1457409.3333333335</v>
      </c>
      <c r="CA53" s="178">
        <f t="shared" si="27"/>
        <v>1457409.3333333335</v>
      </c>
      <c r="CB53" s="178">
        <f t="shared" si="27"/>
        <v>1457409.3333333335</v>
      </c>
      <c r="CC53" s="178">
        <f t="shared" si="27"/>
        <v>1457409.3333333335</v>
      </c>
      <c r="CD53" s="178">
        <f t="shared" si="27"/>
        <v>1457409.3333333335</v>
      </c>
      <c r="CE53" s="178">
        <f t="shared" si="27"/>
        <v>1457409.3333333335</v>
      </c>
      <c r="CF53" s="178">
        <f t="shared" si="27"/>
        <v>1457409.3333333335</v>
      </c>
      <c r="CG53" s="178">
        <f t="shared" si="27"/>
        <v>1457409.3333333335</v>
      </c>
      <c r="CH53" s="178">
        <f t="shared" si="27"/>
        <v>1457409.3333333335</v>
      </c>
      <c r="CI53" s="178">
        <f t="shared" si="27"/>
        <v>1457409.3333333335</v>
      </c>
      <c r="CJ53" s="178">
        <f t="shared" si="27"/>
        <v>1457409.3333333335</v>
      </c>
      <c r="CK53" s="178">
        <f t="shared" si="27"/>
        <v>1457409.3333333335</v>
      </c>
      <c r="CL53" s="178">
        <f t="shared" si="27"/>
        <v>1457409.3333333335</v>
      </c>
      <c r="CM53" s="178">
        <f t="shared" si="27"/>
        <v>1457409.3333333335</v>
      </c>
      <c r="CN53" s="178">
        <f t="shared" si="27"/>
        <v>1457409.3333333335</v>
      </c>
      <c r="CO53" s="178">
        <f t="shared" si="27"/>
        <v>1457409.3333333335</v>
      </c>
      <c r="CP53" s="178">
        <f t="shared" si="27"/>
        <v>1457409.3333333335</v>
      </c>
      <c r="CQ53" s="178">
        <f t="shared" si="27"/>
        <v>1457409.3333333335</v>
      </c>
      <c r="CR53" s="178">
        <f t="shared" si="27"/>
        <v>1457409.3333333335</v>
      </c>
      <c r="CS53" s="178">
        <f t="shared" si="27"/>
        <v>1457409.3333333335</v>
      </c>
      <c r="CT53" s="178">
        <f t="shared" si="27"/>
        <v>1457409.3333333335</v>
      </c>
      <c r="CU53" s="178">
        <f t="shared" si="27"/>
        <v>1457409.3333333335</v>
      </c>
      <c r="CV53" s="178">
        <f t="shared" si="27"/>
        <v>1457409.3333333335</v>
      </c>
      <c r="CW53" s="178">
        <f t="shared" si="27"/>
        <v>1457409.3333333335</v>
      </c>
      <c r="CX53" s="178">
        <f t="shared" si="27"/>
        <v>1457409.3333333335</v>
      </c>
      <c r="CY53" s="178">
        <f t="shared" si="27"/>
        <v>1457409.3333333335</v>
      </c>
      <c r="CZ53" s="178">
        <f t="shared" si="27"/>
        <v>1457409.3333333335</v>
      </c>
      <c r="DA53" s="178">
        <f t="shared" si="27"/>
        <v>1457409.3333333335</v>
      </c>
      <c r="DB53" s="178">
        <f t="shared" ref="DB53:DY53" si="28">DB51-(DB52-DB51)</f>
        <v>1457409.3333333335</v>
      </c>
      <c r="DC53" s="178">
        <f t="shared" si="28"/>
        <v>1457409.3333333335</v>
      </c>
      <c r="DD53" s="178">
        <f t="shared" si="28"/>
        <v>1457409.3333333335</v>
      </c>
      <c r="DE53" s="178">
        <f t="shared" si="28"/>
        <v>1457409.3333333335</v>
      </c>
      <c r="DF53" s="178">
        <f t="shared" si="28"/>
        <v>1457409.3333333335</v>
      </c>
      <c r="DG53" s="178">
        <f t="shared" si="28"/>
        <v>1457409.3333333335</v>
      </c>
      <c r="DH53" s="178">
        <f t="shared" si="28"/>
        <v>1457409.3333333335</v>
      </c>
      <c r="DI53" s="178">
        <f t="shared" si="28"/>
        <v>1457409.3333333335</v>
      </c>
      <c r="DJ53" s="178">
        <f t="shared" si="28"/>
        <v>1457409.3333333335</v>
      </c>
      <c r="DK53" s="178">
        <f t="shared" si="28"/>
        <v>1457409.3333333335</v>
      </c>
      <c r="DL53" s="178">
        <f t="shared" si="28"/>
        <v>1457409.3333333335</v>
      </c>
      <c r="DM53" s="178">
        <f t="shared" si="28"/>
        <v>1457409.3333333335</v>
      </c>
      <c r="DN53" s="178">
        <f t="shared" si="28"/>
        <v>1457409.3333333335</v>
      </c>
      <c r="DO53" s="178">
        <f t="shared" si="28"/>
        <v>1457409.3333333335</v>
      </c>
      <c r="DP53" s="178">
        <f t="shared" si="28"/>
        <v>1457409.3333333335</v>
      </c>
      <c r="DQ53" s="178">
        <f t="shared" si="28"/>
        <v>1457409.3333333335</v>
      </c>
      <c r="DR53" s="178">
        <f t="shared" si="28"/>
        <v>1457409.3333333335</v>
      </c>
      <c r="DS53" s="178">
        <f t="shared" si="28"/>
        <v>1457409.3333333335</v>
      </c>
      <c r="DT53" s="178">
        <f t="shared" si="28"/>
        <v>1457409.3333333335</v>
      </c>
      <c r="DU53" s="178">
        <f t="shared" si="28"/>
        <v>1457409.3333333335</v>
      </c>
      <c r="DV53" s="178">
        <f t="shared" si="28"/>
        <v>1457409.3333333335</v>
      </c>
      <c r="DW53" s="178">
        <f t="shared" si="28"/>
        <v>1457409.3333333335</v>
      </c>
      <c r="DX53" s="178">
        <f t="shared" si="28"/>
        <v>1457409.3333333335</v>
      </c>
      <c r="DY53" s="178">
        <f t="shared" si="28"/>
        <v>1457409.3333333335</v>
      </c>
    </row>
    <row r="54" spans="1:129" x14ac:dyDescent="0.35">
      <c r="A54" s="48"/>
      <c r="B54" s="120"/>
      <c r="C54" s="119"/>
      <c r="D54" s="44"/>
      <c r="F54" s="44" t="s">
        <v>667</v>
      </c>
      <c r="G54" s="44"/>
      <c r="H54" s="531" t="s">
        <v>147</v>
      </c>
      <c r="J54" s="178">
        <f>J52-J53</f>
        <v>418514.66666666651</v>
      </c>
      <c r="K54" s="178">
        <f t="shared" ref="K54:BV54" si="29">K52-K53</f>
        <v>418514.66666666651</v>
      </c>
      <c r="L54" s="178">
        <f t="shared" si="29"/>
        <v>418514.66666666651</v>
      </c>
      <c r="M54" s="178">
        <f t="shared" si="29"/>
        <v>418514.66666666651</v>
      </c>
      <c r="N54" s="178">
        <f t="shared" si="29"/>
        <v>418514.66666666651</v>
      </c>
      <c r="O54" s="178">
        <f t="shared" si="29"/>
        <v>418514.66666666651</v>
      </c>
      <c r="P54" s="178">
        <f t="shared" si="29"/>
        <v>418514.66666666651</v>
      </c>
      <c r="Q54" s="178">
        <f t="shared" si="29"/>
        <v>418514.66666666651</v>
      </c>
      <c r="R54" s="178">
        <f t="shared" si="29"/>
        <v>418514.66666666651</v>
      </c>
      <c r="S54" s="178">
        <f t="shared" si="29"/>
        <v>418514.66666666651</v>
      </c>
      <c r="T54" s="178">
        <f t="shared" si="29"/>
        <v>418514.66666666651</v>
      </c>
      <c r="U54" s="178">
        <f t="shared" si="29"/>
        <v>418514.66666666651</v>
      </c>
      <c r="V54" s="178">
        <f t="shared" si="29"/>
        <v>418514.66666666651</v>
      </c>
      <c r="W54" s="178">
        <f t="shared" si="29"/>
        <v>418514.66666666651</v>
      </c>
      <c r="X54" s="178">
        <f t="shared" si="29"/>
        <v>418514.66666666651</v>
      </c>
      <c r="Y54" s="178">
        <f t="shared" si="29"/>
        <v>418514.66666666651</v>
      </c>
      <c r="Z54" s="178">
        <f t="shared" si="29"/>
        <v>418514.66666666651</v>
      </c>
      <c r="AA54" s="178">
        <f t="shared" si="29"/>
        <v>418514.66666666651</v>
      </c>
      <c r="AB54" s="178">
        <f t="shared" si="29"/>
        <v>418514.66666666651</v>
      </c>
      <c r="AC54" s="178">
        <f t="shared" si="29"/>
        <v>418514.66666666651</v>
      </c>
      <c r="AD54" s="178">
        <f t="shared" si="29"/>
        <v>418514.66666666651</v>
      </c>
      <c r="AE54" s="178">
        <f t="shared" si="29"/>
        <v>418514.66666666651</v>
      </c>
      <c r="AF54" s="178">
        <f t="shared" si="29"/>
        <v>418514.66666666651</v>
      </c>
      <c r="AG54" s="178">
        <f t="shared" si="29"/>
        <v>418514.66666666651</v>
      </c>
      <c r="AH54" s="178">
        <f t="shared" si="29"/>
        <v>418514.66666666651</v>
      </c>
      <c r="AI54" s="178">
        <f t="shared" si="29"/>
        <v>418514.66666666651</v>
      </c>
      <c r="AJ54" s="178">
        <f t="shared" si="29"/>
        <v>418514.66666666651</v>
      </c>
      <c r="AK54" s="178">
        <f t="shared" si="29"/>
        <v>418514.66666666651</v>
      </c>
      <c r="AL54" s="178">
        <f t="shared" si="29"/>
        <v>418514.66666666651</v>
      </c>
      <c r="AM54" s="178">
        <f t="shared" si="29"/>
        <v>418514.66666666651</v>
      </c>
      <c r="AN54" s="178">
        <f t="shared" si="29"/>
        <v>418514.66666666651</v>
      </c>
      <c r="AO54" s="178">
        <f t="shared" si="29"/>
        <v>418514.66666666651</v>
      </c>
      <c r="AP54" s="178">
        <f t="shared" si="29"/>
        <v>418514.66666666651</v>
      </c>
      <c r="AQ54" s="178">
        <f t="shared" si="29"/>
        <v>418514.66666666651</v>
      </c>
      <c r="AR54" s="178">
        <f t="shared" si="29"/>
        <v>418514.66666666651</v>
      </c>
      <c r="AS54" s="178">
        <f t="shared" si="29"/>
        <v>418514.66666666651</v>
      </c>
      <c r="AT54" s="178">
        <f t="shared" si="29"/>
        <v>418514.66666666651</v>
      </c>
      <c r="AU54" s="178">
        <f t="shared" si="29"/>
        <v>418514.66666666651</v>
      </c>
      <c r="AV54" s="178">
        <f t="shared" si="29"/>
        <v>418514.66666666651</v>
      </c>
      <c r="AW54" s="178">
        <f t="shared" si="29"/>
        <v>418514.66666666651</v>
      </c>
      <c r="AX54" s="178">
        <f t="shared" si="29"/>
        <v>418514.66666666651</v>
      </c>
      <c r="AY54" s="178">
        <f t="shared" si="29"/>
        <v>418514.66666666651</v>
      </c>
      <c r="AZ54" s="178">
        <f t="shared" si="29"/>
        <v>418514.66666666651</v>
      </c>
      <c r="BA54" s="178">
        <f t="shared" si="29"/>
        <v>418514.66666666651</v>
      </c>
      <c r="BB54" s="178">
        <f t="shared" si="29"/>
        <v>418514.66666666651</v>
      </c>
      <c r="BC54" s="178">
        <f t="shared" si="29"/>
        <v>418514.66666666651</v>
      </c>
      <c r="BD54" s="178">
        <f t="shared" si="29"/>
        <v>418514.66666666651</v>
      </c>
      <c r="BE54" s="178">
        <f t="shared" si="29"/>
        <v>418514.66666666651</v>
      </c>
      <c r="BF54" s="178">
        <f t="shared" si="29"/>
        <v>418514.66666666651</v>
      </c>
      <c r="BG54" s="178">
        <f t="shared" si="29"/>
        <v>418514.66666666651</v>
      </c>
      <c r="BH54" s="178">
        <f t="shared" si="29"/>
        <v>418514.66666666651</v>
      </c>
      <c r="BI54" s="178">
        <f t="shared" si="29"/>
        <v>418514.66666666651</v>
      </c>
      <c r="BJ54" s="178">
        <f t="shared" si="29"/>
        <v>418514.66666666651</v>
      </c>
      <c r="BK54" s="178">
        <f t="shared" si="29"/>
        <v>418514.66666666651</v>
      </c>
      <c r="BL54" s="178">
        <f t="shared" si="29"/>
        <v>418514.66666666651</v>
      </c>
      <c r="BM54" s="178">
        <f t="shared" si="29"/>
        <v>418514.66666666651</v>
      </c>
      <c r="BN54" s="178">
        <f t="shared" si="29"/>
        <v>418514.66666666651</v>
      </c>
      <c r="BO54" s="178">
        <f t="shared" si="29"/>
        <v>418514.66666666651</v>
      </c>
      <c r="BP54" s="178">
        <f t="shared" si="29"/>
        <v>418514.66666666651</v>
      </c>
      <c r="BQ54" s="178">
        <f t="shared" si="29"/>
        <v>418514.66666666651</v>
      </c>
      <c r="BR54" s="178">
        <f t="shared" si="29"/>
        <v>418514.66666666651</v>
      </c>
      <c r="BS54" s="178">
        <f t="shared" si="29"/>
        <v>418514.66666666651</v>
      </c>
      <c r="BT54" s="178">
        <f t="shared" si="29"/>
        <v>418514.66666666651</v>
      </c>
      <c r="BU54" s="178">
        <f t="shared" si="29"/>
        <v>418514.66666666651</v>
      </c>
      <c r="BV54" s="178">
        <f t="shared" si="29"/>
        <v>418514.66666666651</v>
      </c>
      <c r="BW54" s="178">
        <f t="shared" ref="BW54:DY54" si="30">BW52-BW53</f>
        <v>418514.66666666651</v>
      </c>
      <c r="BX54" s="178">
        <f t="shared" si="30"/>
        <v>418514.66666666651</v>
      </c>
      <c r="BY54" s="178">
        <f t="shared" si="30"/>
        <v>418514.66666666651</v>
      </c>
      <c r="BZ54" s="178">
        <f t="shared" si="30"/>
        <v>418514.66666666651</v>
      </c>
      <c r="CA54" s="178">
        <f t="shared" si="30"/>
        <v>418514.66666666651</v>
      </c>
      <c r="CB54" s="178">
        <f t="shared" si="30"/>
        <v>418514.66666666651</v>
      </c>
      <c r="CC54" s="178">
        <f t="shared" si="30"/>
        <v>418514.66666666651</v>
      </c>
      <c r="CD54" s="178">
        <f t="shared" si="30"/>
        <v>418514.66666666651</v>
      </c>
      <c r="CE54" s="178">
        <f t="shared" si="30"/>
        <v>418514.66666666651</v>
      </c>
      <c r="CF54" s="178">
        <f t="shared" si="30"/>
        <v>418514.66666666651</v>
      </c>
      <c r="CG54" s="178">
        <f t="shared" si="30"/>
        <v>418514.66666666651</v>
      </c>
      <c r="CH54" s="178">
        <f t="shared" si="30"/>
        <v>418514.66666666651</v>
      </c>
      <c r="CI54" s="178">
        <f t="shared" si="30"/>
        <v>418514.66666666651</v>
      </c>
      <c r="CJ54" s="178">
        <f t="shared" si="30"/>
        <v>418514.66666666651</v>
      </c>
      <c r="CK54" s="178">
        <f t="shared" si="30"/>
        <v>418514.66666666651</v>
      </c>
      <c r="CL54" s="178">
        <f t="shared" si="30"/>
        <v>418514.66666666651</v>
      </c>
      <c r="CM54" s="178">
        <f t="shared" si="30"/>
        <v>418514.66666666651</v>
      </c>
      <c r="CN54" s="178">
        <f t="shared" si="30"/>
        <v>418514.66666666651</v>
      </c>
      <c r="CO54" s="178">
        <f t="shared" si="30"/>
        <v>418514.66666666651</v>
      </c>
      <c r="CP54" s="178">
        <f t="shared" si="30"/>
        <v>418514.66666666651</v>
      </c>
      <c r="CQ54" s="178">
        <f t="shared" si="30"/>
        <v>418514.66666666651</v>
      </c>
      <c r="CR54" s="178">
        <f t="shared" si="30"/>
        <v>418514.66666666651</v>
      </c>
      <c r="CS54" s="178">
        <f t="shared" si="30"/>
        <v>418514.66666666651</v>
      </c>
      <c r="CT54" s="178">
        <f t="shared" si="30"/>
        <v>418514.66666666651</v>
      </c>
      <c r="CU54" s="178">
        <f t="shared" si="30"/>
        <v>418514.66666666651</v>
      </c>
      <c r="CV54" s="178">
        <f t="shared" si="30"/>
        <v>418514.66666666651</v>
      </c>
      <c r="CW54" s="178">
        <f t="shared" si="30"/>
        <v>418514.66666666651</v>
      </c>
      <c r="CX54" s="178">
        <f t="shared" si="30"/>
        <v>418514.66666666651</v>
      </c>
      <c r="CY54" s="178">
        <f t="shared" si="30"/>
        <v>418514.66666666651</v>
      </c>
      <c r="CZ54" s="178">
        <f t="shared" si="30"/>
        <v>418514.66666666651</v>
      </c>
      <c r="DA54" s="178">
        <f t="shared" si="30"/>
        <v>418514.66666666651</v>
      </c>
      <c r="DB54" s="178">
        <f t="shared" si="30"/>
        <v>418514.66666666651</v>
      </c>
      <c r="DC54" s="178">
        <f t="shared" si="30"/>
        <v>418514.66666666651</v>
      </c>
      <c r="DD54" s="178">
        <f t="shared" si="30"/>
        <v>418514.66666666651</v>
      </c>
      <c r="DE54" s="178">
        <f t="shared" si="30"/>
        <v>418514.66666666651</v>
      </c>
      <c r="DF54" s="178">
        <f t="shared" si="30"/>
        <v>418514.66666666651</v>
      </c>
      <c r="DG54" s="178">
        <f t="shared" si="30"/>
        <v>418514.66666666651</v>
      </c>
      <c r="DH54" s="178">
        <f t="shared" si="30"/>
        <v>418514.66666666651</v>
      </c>
      <c r="DI54" s="178">
        <f t="shared" si="30"/>
        <v>418514.66666666651</v>
      </c>
      <c r="DJ54" s="178">
        <f t="shared" si="30"/>
        <v>418514.66666666651</v>
      </c>
      <c r="DK54" s="178">
        <f t="shared" si="30"/>
        <v>418514.66666666651</v>
      </c>
      <c r="DL54" s="178">
        <f t="shared" si="30"/>
        <v>418514.66666666651</v>
      </c>
      <c r="DM54" s="178">
        <f t="shared" si="30"/>
        <v>418514.66666666651</v>
      </c>
      <c r="DN54" s="178">
        <f t="shared" si="30"/>
        <v>418514.66666666651</v>
      </c>
      <c r="DO54" s="178">
        <f t="shared" si="30"/>
        <v>418514.66666666651</v>
      </c>
      <c r="DP54" s="178">
        <f t="shared" si="30"/>
        <v>418514.66666666651</v>
      </c>
      <c r="DQ54" s="178">
        <f t="shared" si="30"/>
        <v>418514.66666666651</v>
      </c>
      <c r="DR54" s="178">
        <f t="shared" si="30"/>
        <v>418514.66666666651</v>
      </c>
      <c r="DS54" s="178">
        <f t="shared" si="30"/>
        <v>418514.66666666651</v>
      </c>
      <c r="DT54" s="178">
        <f t="shared" si="30"/>
        <v>418514.66666666651</v>
      </c>
      <c r="DU54" s="178">
        <f t="shared" si="30"/>
        <v>418514.66666666651</v>
      </c>
      <c r="DV54" s="178">
        <f t="shared" si="30"/>
        <v>418514.66666666651</v>
      </c>
      <c r="DW54" s="178">
        <f t="shared" si="30"/>
        <v>418514.66666666651</v>
      </c>
      <c r="DX54" s="178">
        <f t="shared" si="30"/>
        <v>418514.66666666651</v>
      </c>
      <c r="DY54" s="178">
        <f t="shared" si="30"/>
        <v>418514.66666666651</v>
      </c>
    </row>
    <row r="55" spans="1:129" s="427" customFormat="1" x14ac:dyDescent="0.35">
      <c r="A55" s="422"/>
      <c r="B55" s="423"/>
      <c r="C55" s="424"/>
      <c r="D55" s="425"/>
      <c r="E55" s="426" t="s">
        <v>668</v>
      </c>
      <c r="F55" s="426"/>
      <c r="G55" s="426"/>
      <c r="H55" s="538" t="s">
        <v>48</v>
      </c>
      <c r="J55" s="241">
        <f>((J54)/(12*10))/J51</f>
        <v>2.0925733333333326E-3</v>
      </c>
      <c r="K55" s="241">
        <f t="shared" ref="K55:AP55" si="31">((K52-K53)/(12*10))/K51</f>
        <v>2.0925733333333326E-3</v>
      </c>
      <c r="L55" s="241">
        <f t="shared" si="31"/>
        <v>2.0925733333333326E-3</v>
      </c>
      <c r="M55" s="241">
        <f t="shared" si="31"/>
        <v>2.0925733333333326E-3</v>
      </c>
      <c r="N55" s="241">
        <f t="shared" si="31"/>
        <v>2.0925733333333326E-3</v>
      </c>
      <c r="O55" s="241">
        <f t="shared" si="31"/>
        <v>2.0925733333333326E-3</v>
      </c>
      <c r="P55" s="241">
        <f t="shared" si="31"/>
        <v>2.0925733333333326E-3</v>
      </c>
      <c r="Q55" s="241">
        <f t="shared" si="31"/>
        <v>2.0925733333333326E-3</v>
      </c>
      <c r="R55" s="241">
        <f t="shared" si="31"/>
        <v>2.0925733333333326E-3</v>
      </c>
      <c r="S55" s="241">
        <f t="shared" si="31"/>
        <v>2.0925733333333326E-3</v>
      </c>
      <c r="T55" s="241">
        <f t="shared" si="31"/>
        <v>2.0925733333333326E-3</v>
      </c>
      <c r="U55" s="241">
        <f t="shared" si="31"/>
        <v>2.0925733333333326E-3</v>
      </c>
      <c r="V55" s="241">
        <f t="shared" si="31"/>
        <v>2.0925733333333326E-3</v>
      </c>
      <c r="W55" s="241">
        <f t="shared" si="31"/>
        <v>2.0925733333333326E-3</v>
      </c>
      <c r="X55" s="241">
        <f t="shared" si="31"/>
        <v>2.0925733333333326E-3</v>
      </c>
      <c r="Y55" s="241">
        <f t="shared" si="31"/>
        <v>2.0925733333333326E-3</v>
      </c>
      <c r="Z55" s="241">
        <f t="shared" si="31"/>
        <v>2.0925733333333326E-3</v>
      </c>
      <c r="AA55" s="241">
        <f t="shared" si="31"/>
        <v>2.0925733333333326E-3</v>
      </c>
      <c r="AB55" s="241">
        <f t="shared" si="31"/>
        <v>2.0925733333333326E-3</v>
      </c>
      <c r="AC55" s="241">
        <f t="shared" si="31"/>
        <v>2.0925733333333326E-3</v>
      </c>
      <c r="AD55" s="241">
        <f t="shared" si="31"/>
        <v>2.0925733333333326E-3</v>
      </c>
      <c r="AE55" s="241">
        <f t="shared" si="31"/>
        <v>2.0925733333333326E-3</v>
      </c>
      <c r="AF55" s="241">
        <f t="shared" si="31"/>
        <v>2.0925733333333326E-3</v>
      </c>
      <c r="AG55" s="241">
        <f t="shared" si="31"/>
        <v>2.0925733333333326E-3</v>
      </c>
      <c r="AH55" s="241">
        <f t="shared" si="31"/>
        <v>2.0925733333333326E-3</v>
      </c>
      <c r="AI55" s="241">
        <f t="shared" si="31"/>
        <v>2.0925733333333326E-3</v>
      </c>
      <c r="AJ55" s="241">
        <f t="shared" si="31"/>
        <v>2.0925733333333326E-3</v>
      </c>
      <c r="AK55" s="241">
        <f t="shared" si="31"/>
        <v>2.0925733333333326E-3</v>
      </c>
      <c r="AL55" s="241">
        <f t="shared" si="31"/>
        <v>2.0925733333333326E-3</v>
      </c>
      <c r="AM55" s="241">
        <f t="shared" si="31"/>
        <v>2.0925733333333326E-3</v>
      </c>
      <c r="AN55" s="241">
        <f t="shared" si="31"/>
        <v>2.0925733333333326E-3</v>
      </c>
      <c r="AO55" s="241">
        <f t="shared" si="31"/>
        <v>2.0925733333333326E-3</v>
      </c>
      <c r="AP55" s="241">
        <f t="shared" si="31"/>
        <v>2.0925733333333326E-3</v>
      </c>
      <c r="AQ55" s="241">
        <f t="shared" ref="AQ55:BV55" si="32">((AQ52-AQ53)/(12*10))/AQ51</f>
        <v>2.0925733333333326E-3</v>
      </c>
      <c r="AR55" s="241">
        <f t="shared" si="32"/>
        <v>2.0925733333333326E-3</v>
      </c>
      <c r="AS55" s="241">
        <f t="shared" si="32"/>
        <v>2.0925733333333326E-3</v>
      </c>
      <c r="AT55" s="241">
        <f t="shared" si="32"/>
        <v>2.0925733333333326E-3</v>
      </c>
      <c r="AU55" s="241">
        <f t="shared" si="32"/>
        <v>2.0925733333333326E-3</v>
      </c>
      <c r="AV55" s="241">
        <f t="shared" si="32"/>
        <v>2.0925733333333326E-3</v>
      </c>
      <c r="AW55" s="241">
        <f t="shared" si="32"/>
        <v>2.0925733333333326E-3</v>
      </c>
      <c r="AX55" s="241">
        <f t="shared" si="32"/>
        <v>2.0925733333333326E-3</v>
      </c>
      <c r="AY55" s="241">
        <f t="shared" si="32"/>
        <v>2.0925733333333326E-3</v>
      </c>
      <c r="AZ55" s="241">
        <f t="shared" si="32"/>
        <v>2.0925733333333326E-3</v>
      </c>
      <c r="BA55" s="241">
        <f t="shared" si="32"/>
        <v>2.0925733333333326E-3</v>
      </c>
      <c r="BB55" s="241">
        <f t="shared" si="32"/>
        <v>2.0925733333333326E-3</v>
      </c>
      <c r="BC55" s="241">
        <f t="shared" si="32"/>
        <v>2.0925733333333326E-3</v>
      </c>
      <c r="BD55" s="241">
        <f t="shared" si="32"/>
        <v>2.0925733333333326E-3</v>
      </c>
      <c r="BE55" s="241">
        <f t="shared" si="32"/>
        <v>2.0925733333333326E-3</v>
      </c>
      <c r="BF55" s="241">
        <f t="shared" si="32"/>
        <v>2.0925733333333326E-3</v>
      </c>
      <c r="BG55" s="241">
        <f t="shared" si="32"/>
        <v>2.0925733333333326E-3</v>
      </c>
      <c r="BH55" s="241">
        <f t="shared" si="32"/>
        <v>2.0925733333333326E-3</v>
      </c>
      <c r="BI55" s="241">
        <f t="shared" si="32"/>
        <v>2.0925733333333326E-3</v>
      </c>
      <c r="BJ55" s="241">
        <f t="shared" si="32"/>
        <v>2.0925733333333326E-3</v>
      </c>
      <c r="BK55" s="241">
        <f t="shared" si="32"/>
        <v>2.0925733333333326E-3</v>
      </c>
      <c r="BL55" s="241">
        <f t="shared" si="32"/>
        <v>2.0925733333333326E-3</v>
      </c>
      <c r="BM55" s="241">
        <f t="shared" si="32"/>
        <v>2.0925733333333326E-3</v>
      </c>
      <c r="BN55" s="241">
        <f t="shared" si="32"/>
        <v>2.0925733333333326E-3</v>
      </c>
      <c r="BO55" s="241">
        <f t="shared" si="32"/>
        <v>2.0925733333333326E-3</v>
      </c>
      <c r="BP55" s="241">
        <f t="shared" si="32"/>
        <v>2.0925733333333326E-3</v>
      </c>
      <c r="BQ55" s="241">
        <f t="shared" si="32"/>
        <v>2.0925733333333326E-3</v>
      </c>
      <c r="BR55" s="241">
        <f t="shared" si="32"/>
        <v>2.0925733333333326E-3</v>
      </c>
      <c r="BS55" s="241">
        <f t="shared" si="32"/>
        <v>2.0925733333333326E-3</v>
      </c>
      <c r="BT55" s="241">
        <f t="shared" si="32"/>
        <v>2.0925733333333326E-3</v>
      </c>
      <c r="BU55" s="241">
        <f t="shared" si="32"/>
        <v>2.0925733333333326E-3</v>
      </c>
      <c r="BV55" s="241">
        <f t="shared" si="32"/>
        <v>2.0925733333333326E-3</v>
      </c>
      <c r="BW55" s="241">
        <f t="shared" ref="BW55:DB55" si="33">((BW52-BW53)/(12*10))/BW51</f>
        <v>2.0925733333333326E-3</v>
      </c>
      <c r="BX55" s="241">
        <f t="shared" si="33"/>
        <v>2.0925733333333326E-3</v>
      </c>
      <c r="BY55" s="241">
        <f t="shared" si="33"/>
        <v>2.0925733333333326E-3</v>
      </c>
      <c r="BZ55" s="241">
        <f t="shared" si="33"/>
        <v>2.0925733333333326E-3</v>
      </c>
      <c r="CA55" s="241">
        <f t="shared" si="33"/>
        <v>2.0925733333333326E-3</v>
      </c>
      <c r="CB55" s="241">
        <f t="shared" si="33"/>
        <v>2.0925733333333326E-3</v>
      </c>
      <c r="CC55" s="241">
        <f t="shared" si="33"/>
        <v>2.0925733333333326E-3</v>
      </c>
      <c r="CD55" s="241">
        <f t="shared" si="33"/>
        <v>2.0925733333333326E-3</v>
      </c>
      <c r="CE55" s="241">
        <f t="shared" si="33"/>
        <v>2.0925733333333326E-3</v>
      </c>
      <c r="CF55" s="241">
        <f t="shared" si="33"/>
        <v>2.0925733333333326E-3</v>
      </c>
      <c r="CG55" s="241">
        <f t="shared" si="33"/>
        <v>2.0925733333333326E-3</v>
      </c>
      <c r="CH55" s="241">
        <f t="shared" si="33"/>
        <v>2.0925733333333326E-3</v>
      </c>
      <c r="CI55" s="241">
        <f t="shared" si="33"/>
        <v>2.0925733333333326E-3</v>
      </c>
      <c r="CJ55" s="241">
        <f t="shared" si="33"/>
        <v>2.0925733333333326E-3</v>
      </c>
      <c r="CK55" s="241">
        <f t="shared" si="33"/>
        <v>2.0925733333333326E-3</v>
      </c>
      <c r="CL55" s="241">
        <f t="shared" si="33"/>
        <v>2.0925733333333326E-3</v>
      </c>
      <c r="CM55" s="241">
        <f t="shared" si="33"/>
        <v>2.0925733333333326E-3</v>
      </c>
      <c r="CN55" s="241">
        <f t="shared" si="33"/>
        <v>2.0925733333333326E-3</v>
      </c>
      <c r="CO55" s="241">
        <f t="shared" si="33"/>
        <v>2.0925733333333326E-3</v>
      </c>
      <c r="CP55" s="241">
        <f t="shared" si="33"/>
        <v>2.0925733333333326E-3</v>
      </c>
      <c r="CQ55" s="241">
        <f t="shared" si="33"/>
        <v>2.0925733333333326E-3</v>
      </c>
      <c r="CR55" s="241">
        <f t="shared" si="33"/>
        <v>2.0925733333333326E-3</v>
      </c>
      <c r="CS55" s="241">
        <f t="shared" si="33"/>
        <v>2.0925733333333326E-3</v>
      </c>
      <c r="CT55" s="241">
        <f t="shared" si="33"/>
        <v>2.0925733333333326E-3</v>
      </c>
      <c r="CU55" s="241">
        <f t="shared" si="33"/>
        <v>2.0925733333333326E-3</v>
      </c>
      <c r="CV55" s="241">
        <f t="shared" si="33"/>
        <v>2.0925733333333326E-3</v>
      </c>
      <c r="CW55" s="241">
        <f t="shared" si="33"/>
        <v>2.0925733333333326E-3</v>
      </c>
      <c r="CX55" s="241">
        <f t="shared" si="33"/>
        <v>2.0925733333333326E-3</v>
      </c>
      <c r="CY55" s="241">
        <f t="shared" si="33"/>
        <v>2.0925733333333326E-3</v>
      </c>
      <c r="CZ55" s="241">
        <f t="shared" si="33"/>
        <v>2.0925733333333326E-3</v>
      </c>
      <c r="DA55" s="241">
        <f t="shared" si="33"/>
        <v>2.0925733333333326E-3</v>
      </c>
      <c r="DB55" s="241">
        <f t="shared" si="33"/>
        <v>2.0925733333333326E-3</v>
      </c>
      <c r="DC55" s="241">
        <f t="shared" ref="DC55:DY55" si="34">((DC52-DC53)/(12*10))/DC51</f>
        <v>2.0925733333333326E-3</v>
      </c>
      <c r="DD55" s="241">
        <f t="shared" si="34"/>
        <v>2.0925733333333326E-3</v>
      </c>
      <c r="DE55" s="241">
        <f t="shared" si="34"/>
        <v>2.0925733333333326E-3</v>
      </c>
      <c r="DF55" s="241">
        <f t="shared" si="34"/>
        <v>2.0925733333333326E-3</v>
      </c>
      <c r="DG55" s="241">
        <f t="shared" si="34"/>
        <v>2.0925733333333326E-3</v>
      </c>
      <c r="DH55" s="241">
        <f t="shared" si="34"/>
        <v>2.0925733333333326E-3</v>
      </c>
      <c r="DI55" s="241">
        <f t="shared" si="34"/>
        <v>2.0925733333333326E-3</v>
      </c>
      <c r="DJ55" s="241">
        <f t="shared" si="34"/>
        <v>2.0925733333333326E-3</v>
      </c>
      <c r="DK55" s="241">
        <f t="shared" si="34"/>
        <v>2.0925733333333326E-3</v>
      </c>
      <c r="DL55" s="241">
        <f t="shared" si="34"/>
        <v>2.0925733333333326E-3</v>
      </c>
      <c r="DM55" s="241">
        <f t="shared" si="34"/>
        <v>2.0925733333333326E-3</v>
      </c>
      <c r="DN55" s="241">
        <f t="shared" si="34"/>
        <v>2.0925733333333326E-3</v>
      </c>
      <c r="DO55" s="241">
        <f t="shared" si="34"/>
        <v>2.0925733333333326E-3</v>
      </c>
      <c r="DP55" s="241">
        <f t="shared" si="34"/>
        <v>2.0925733333333326E-3</v>
      </c>
      <c r="DQ55" s="241">
        <f t="shared" si="34"/>
        <v>2.0925733333333326E-3</v>
      </c>
      <c r="DR55" s="241">
        <f t="shared" si="34"/>
        <v>2.0925733333333326E-3</v>
      </c>
      <c r="DS55" s="241">
        <f t="shared" si="34"/>
        <v>2.0925733333333326E-3</v>
      </c>
      <c r="DT55" s="241">
        <f t="shared" si="34"/>
        <v>2.0925733333333326E-3</v>
      </c>
      <c r="DU55" s="241">
        <f t="shared" si="34"/>
        <v>2.0925733333333326E-3</v>
      </c>
      <c r="DV55" s="241">
        <f t="shared" si="34"/>
        <v>2.0925733333333326E-3</v>
      </c>
      <c r="DW55" s="241">
        <f t="shared" si="34"/>
        <v>2.0925733333333326E-3</v>
      </c>
      <c r="DX55" s="241">
        <f t="shared" si="34"/>
        <v>2.0925733333333326E-3</v>
      </c>
      <c r="DY55" s="241">
        <f t="shared" si="34"/>
        <v>2.0925733333333326E-3</v>
      </c>
    </row>
    <row r="56" spans="1:129" s="24" customFormat="1" x14ac:dyDescent="0.35">
      <c r="A56" s="48"/>
      <c r="B56" s="120"/>
      <c r="C56" s="187"/>
      <c r="D56" s="24" t="s">
        <v>555</v>
      </c>
      <c r="G56" s="43"/>
      <c r="H56" s="532" t="s">
        <v>147</v>
      </c>
      <c r="J56" s="110">
        <f>J50</f>
        <v>1.07</v>
      </c>
      <c r="K56" s="110">
        <f>J56-(K55*J56)</f>
        <v>1.0677609465333333</v>
      </c>
      <c r="L56" s="110">
        <f t="shared" ref="L56:BW56" si="35">K56-(L55*K56)</f>
        <v>1.0655265784502428</v>
      </c>
      <c r="M56" s="110">
        <f t="shared" si="35"/>
        <v>1.06329688594622</v>
      </c>
      <c r="N56" s="110">
        <f t="shared" si="35"/>
        <v>1.0610718592372725</v>
      </c>
      <c r="O56" s="110">
        <f t="shared" si="35"/>
        <v>1.0588514885598823</v>
      </c>
      <c r="P56" s="110">
        <f t="shared" si="35"/>
        <v>1.0566357641709616</v>
      </c>
      <c r="Q56" s="110">
        <f t="shared" si="35"/>
        <v>1.0544246763478111</v>
      </c>
      <c r="R56" s="110">
        <f t="shared" si="35"/>
        <v>1.052218215388077</v>
      </c>
      <c r="S56" s="110">
        <f t="shared" si="35"/>
        <v>1.0500163716097084</v>
      </c>
      <c r="T56" s="110">
        <f t="shared" si="35"/>
        <v>1.0478191353509145</v>
      </c>
      <c r="U56" s="110">
        <f t="shared" si="35"/>
        <v>1.0456264969701228</v>
      </c>
      <c r="V56" s="110">
        <f t="shared" si="35"/>
        <v>1.0434384468459363</v>
      </c>
      <c r="W56" s="110">
        <f t="shared" si="35"/>
        <v>1.0412549753770919</v>
      </c>
      <c r="X56" s="110">
        <f t="shared" si="35"/>
        <v>1.0390760729824171</v>
      </c>
      <c r="Y56" s="110">
        <f t="shared" si="35"/>
        <v>1.0369017301007895</v>
      </c>
      <c r="Z56" s="110">
        <f t="shared" si="35"/>
        <v>1.0347319371910932</v>
      </c>
      <c r="AA56" s="110">
        <f t="shared" si="35"/>
        <v>1.0325666847321788</v>
      </c>
      <c r="AB56" s="110">
        <f t="shared" si="35"/>
        <v>1.03040596322282</v>
      </c>
      <c r="AC56" s="110">
        <f t="shared" si="35"/>
        <v>1.0282497631816723</v>
      </c>
      <c r="AD56" s="110">
        <f t="shared" si="35"/>
        <v>1.0260980751472319</v>
      </c>
      <c r="AE56" s="110">
        <f t="shared" si="35"/>
        <v>1.0239508896777942</v>
      </c>
      <c r="AF56" s="110">
        <f t="shared" si="35"/>
        <v>1.0218081973514115</v>
      </c>
      <c r="AG56" s="110">
        <f t="shared" si="35"/>
        <v>1.0196699887658525</v>
      </c>
      <c r="AH56" s="110">
        <f t="shared" si="35"/>
        <v>1.0175362545385607</v>
      </c>
      <c r="AI56" s="110">
        <f t="shared" si="35"/>
        <v>1.0154069853066134</v>
      </c>
      <c r="AJ56" s="110">
        <f t="shared" si="35"/>
        <v>1.0132821717266804</v>
      </c>
      <c r="AK56" s="110">
        <f t="shared" si="35"/>
        <v>1.0111618044749831</v>
      </c>
      <c r="AL56" s="110">
        <f t="shared" si="35"/>
        <v>1.0090458742472534</v>
      </c>
      <c r="AM56" s="110">
        <f t="shared" si="35"/>
        <v>1.0069343717586936</v>
      </c>
      <c r="AN56" s="110">
        <f t="shared" si="35"/>
        <v>1.0048272877439346</v>
      </c>
      <c r="AO56" s="110">
        <f t="shared" si="35"/>
        <v>1.002724612956996</v>
      </c>
      <c r="AP56" s="110">
        <f t="shared" si="35"/>
        <v>1.0006263381712452</v>
      </c>
      <c r="AQ56" s="110">
        <f t="shared" si="35"/>
        <v>0.9985324541793571</v>
      </c>
      <c r="AR56" s="110">
        <f t="shared" si="35"/>
        <v>0.99644295179327347</v>
      </c>
      <c r="AS56" s="110">
        <f t="shared" si="35"/>
        <v>0.99435782184416288</v>
      </c>
      <c r="AT56" s="110">
        <f t="shared" si="35"/>
        <v>0.99227705518238041</v>
      </c>
      <c r="AU56" s="110">
        <f t="shared" si="35"/>
        <v>0.99020064267742725</v>
      </c>
      <c r="AV56" s="110">
        <f t="shared" si="35"/>
        <v>0.98812857521791098</v>
      </c>
      <c r="AW56" s="110">
        <f t="shared" si="35"/>
        <v>0.98606084371150526</v>
      </c>
      <c r="AX56" s="110">
        <f t="shared" si="35"/>
        <v>0.98399743908491044</v>
      </c>
      <c r="AY56" s="110">
        <f t="shared" si="35"/>
        <v>0.9819383522838131</v>
      </c>
      <c r="AZ56" s="110">
        <f t="shared" si="35"/>
        <v>0.97988357427284667</v>
      </c>
      <c r="BA56" s="110">
        <f t="shared" si="35"/>
        <v>0.97783309603555191</v>
      </c>
      <c r="BB56" s="110">
        <f t="shared" si="35"/>
        <v>0.97578690857433714</v>
      </c>
      <c r="BC56" s="110">
        <f t="shared" si="35"/>
        <v>0.97374500291043875</v>
      </c>
      <c r="BD56" s="110">
        <f t="shared" si="35"/>
        <v>0.97170737008388175</v>
      </c>
      <c r="BE56" s="110">
        <f t="shared" si="35"/>
        <v>0.96967400115344071</v>
      </c>
      <c r="BF56" s="110">
        <f t="shared" si="35"/>
        <v>0.96764488719660036</v>
      </c>
      <c r="BG56" s="110">
        <f t="shared" si="35"/>
        <v>0.96562001930951646</v>
      </c>
      <c r="BH56" s="110">
        <f t="shared" si="35"/>
        <v>0.96359938860697658</v>
      </c>
      <c r="BI56" s="110">
        <f t="shared" si="35"/>
        <v>0.96158298622236127</v>
      </c>
      <c r="BJ56" s="110">
        <f t="shared" si="35"/>
        <v>0.95957080330760536</v>
      </c>
      <c r="BK56" s="110">
        <f t="shared" si="35"/>
        <v>0.95756283103315865</v>
      </c>
      <c r="BL56" s="110">
        <f t="shared" si="35"/>
        <v>0.95555906058794748</v>
      </c>
      <c r="BM56" s="110">
        <f t="shared" si="35"/>
        <v>0.95355948317933614</v>
      </c>
      <c r="BN56" s="110">
        <f t="shared" si="35"/>
        <v>0.95156409003308795</v>
      </c>
      <c r="BO56" s="110">
        <f t="shared" si="35"/>
        <v>0.94957287239332711</v>
      </c>
      <c r="BP56" s="110">
        <f t="shared" si="35"/>
        <v>0.94758582152250015</v>
      </c>
      <c r="BQ56" s="110">
        <f t="shared" si="35"/>
        <v>0.94560292870133744</v>
      </c>
      <c r="BR56" s="110">
        <f t="shared" si="35"/>
        <v>0.94362418522881508</v>
      </c>
      <c r="BS56" s="110">
        <f t="shared" si="35"/>
        <v>0.94164958242211683</v>
      </c>
      <c r="BT56" s="110">
        <f t="shared" si="35"/>
        <v>0.93967911161659579</v>
      </c>
      <c r="BU56" s="110">
        <f t="shared" si="35"/>
        <v>0.93771276416573657</v>
      </c>
      <c r="BV56" s="110">
        <f t="shared" si="35"/>
        <v>0.93575053144111708</v>
      </c>
      <c r="BW56" s="110">
        <f t="shared" si="35"/>
        <v>0.93379240483237091</v>
      </c>
      <c r="BX56" s="110">
        <f t="shared" ref="BX56:DY56" si="36">BW56-(BX55*BW56)</f>
        <v>0.93183837574714945</v>
      </c>
      <c r="BY56" s="110">
        <f t="shared" si="36"/>
        <v>0.92988843561108436</v>
      </c>
      <c r="BZ56" s="110">
        <f t="shared" si="36"/>
        <v>0.92794257586774953</v>
      </c>
      <c r="CA56" s="110">
        <f t="shared" si="36"/>
        <v>0.92600078797862406</v>
      </c>
      <c r="CB56" s="110">
        <f t="shared" si="36"/>
        <v>0.92406306342305433</v>
      </c>
      <c r="CC56" s="110">
        <f t="shared" si="36"/>
        <v>0.92212939369821689</v>
      </c>
      <c r="CD56" s="110">
        <f t="shared" si="36"/>
        <v>0.92019977031908118</v>
      </c>
      <c r="CE56" s="110">
        <f t="shared" si="36"/>
        <v>0.91827418481837197</v>
      </c>
      <c r="CF56" s="110">
        <f t="shared" si="36"/>
        <v>0.91635262874653267</v>
      </c>
      <c r="CG56" s="110">
        <f t="shared" si="36"/>
        <v>0.91443509367168774</v>
      </c>
      <c r="CH56" s="110">
        <f t="shared" si="36"/>
        <v>0.91252157117960619</v>
      </c>
      <c r="CI56" s="110">
        <f t="shared" si="36"/>
        <v>0.91061205287366431</v>
      </c>
      <c r="CJ56" s="110">
        <f t="shared" si="36"/>
        <v>0.90870653037480897</v>
      </c>
      <c r="CK56" s="110">
        <f t="shared" si="36"/>
        <v>0.90680499532152081</v>
      </c>
      <c r="CL56" s="110">
        <f t="shared" si="36"/>
        <v>0.90490743936977758</v>
      </c>
      <c r="CM56" s="110">
        <f t="shared" si="36"/>
        <v>0.90301385419301738</v>
      </c>
      <c r="CN56" s="110">
        <f t="shared" si="36"/>
        <v>0.90112423148210252</v>
      </c>
      <c r="CO56" s="110">
        <f t="shared" si="36"/>
        <v>0.89923856294528259</v>
      </c>
      <c r="CP56" s="110">
        <f t="shared" si="36"/>
        <v>0.89735684030815832</v>
      </c>
      <c r="CQ56" s="110">
        <f t="shared" si="36"/>
        <v>0.89547905531364524</v>
      </c>
      <c r="CR56" s="110">
        <f t="shared" si="36"/>
        <v>0.89360519972193742</v>
      </c>
      <c r="CS56" s="110">
        <f t="shared" si="36"/>
        <v>0.89173526531047131</v>
      </c>
      <c r="CT56" s="110">
        <f t="shared" si="36"/>
        <v>0.88986924387388966</v>
      </c>
      <c r="CU56" s="110">
        <f t="shared" si="36"/>
        <v>0.88800712722400565</v>
      </c>
      <c r="CV56" s="110">
        <f t="shared" si="36"/>
        <v>0.8861489071897668</v>
      </c>
      <c r="CW56" s="110">
        <f t="shared" si="36"/>
        <v>0.88429457561721903</v>
      </c>
      <c r="CX56" s="110">
        <f t="shared" si="36"/>
        <v>0.88244412436947106</v>
      </c>
      <c r="CY56" s="110">
        <f t="shared" si="36"/>
        <v>0.88059754532665879</v>
      </c>
      <c r="CZ56" s="110">
        <f t="shared" si="36"/>
        <v>0.8787548303859094</v>
      </c>
      <c r="DA56" s="110">
        <f t="shared" si="36"/>
        <v>0.87691597146130595</v>
      </c>
      <c r="DB56" s="110">
        <f t="shared" si="36"/>
        <v>0.87508096048385198</v>
      </c>
      <c r="DC56" s="110">
        <f t="shared" si="36"/>
        <v>0.87324978940143572</v>
      </c>
      <c r="DD56" s="110">
        <f t="shared" si="36"/>
        <v>0.87142245017879527</v>
      </c>
      <c r="DE56" s="110">
        <f t="shared" si="36"/>
        <v>0.86959893479748318</v>
      </c>
      <c r="DF56" s="110">
        <f t="shared" si="36"/>
        <v>0.86777923525583089</v>
      </c>
      <c r="DG56" s="110">
        <f t="shared" si="36"/>
        <v>0.86596334356891413</v>
      </c>
      <c r="DH56" s="110">
        <f t="shared" si="36"/>
        <v>0.8641512517685177</v>
      </c>
      <c r="DI56" s="110">
        <f t="shared" si="36"/>
        <v>0.86234295190310029</v>
      </c>
      <c r="DJ56" s="110">
        <f t="shared" si="36"/>
        <v>0.86053843603775992</v>
      </c>
      <c r="DK56" s="110">
        <f t="shared" si="36"/>
        <v>0.85873769625419893</v>
      </c>
      <c r="DL56" s="110">
        <f t="shared" si="36"/>
        <v>0.85694072465068927</v>
      </c>
      <c r="DM56" s="110">
        <f t="shared" si="36"/>
        <v>0.85514751334203787</v>
      </c>
      <c r="DN56" s="110">
        <f t="shared" si="36"/>
        <v>0.85335805445955204</v>
      </c>
      <c r="DO56" s="110">
        <f t="shared" si="36"/>
        <v>0.8515723401510048</v>
      </c>
      <c r="DP56" s="110">
        <f t="shared" si="36"/>
        <v>0.84979036258060059</v>
      </c>
      <c r="DQ56" s="110">
        <f t="shared" si="36"/>
        <v>0.84801211392894071</v>
      </c>
      <c r="DR56" s="110">
        <f t="shared" si="36"/>
        <v>0.8462375863929894</v>
      </c>
      <c r="DS56" s="110">
        <f t="shared" si="36"/>
        <v>0.84446677218603905</v>
      </c>
      <c r="DT56" s="110">
        <f t="shared" si="36"/>
        <v>0.84269966353767645</v>
      </c>
      <c r="DU56" s="110">
        <f t="shared" si="36"/>
        <v>0.8409362526937485</v>
      </c>
      <c r="DV56" s="110">
        <f t="shared" si="36"/>
        <v>0.83917653191632835</v>
      </c>
      <c r="DW56" s="110">
        <f t="shared" si="36"/>
        <v>0.83742049348368108</v>
      </c>
      <c r="DX56" s="110">
        <f t="shared" si="36"/>
        <v>0.8356681296902303</v>
      </c>
      <c r="DY56" s="110">
        <f t="shared" si="36"/>
        <v>0.83391943284652403</v>
      </c>
    </row>
    <row r="57" spans="1:129" x14ac:dyDescent="0.35">
      <c r="A57" s="48"/>
      <c r="B57" s="120"/>
      <c r="C57" s="119"/>
      <c r="G57" s="44"/>
      <c r="H57" s="530"/>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row>
    <row r="58" spans="1:129" x14ac:dyDescent="0.35">
      <c r="A58" s="48"/>
      <c r="B58" s="120"/>
      <c r="C58" s="119"/>
      <c r="D58" s="516" t="s">
        <v>89</v>
      </c>
      <c r="E58" s="516"/>
      <c r="F58" s="516"/>
      <c r="G58" s="536"/>
      <c r="H58" s="531" t="s">
        <v>556</v>
      </c>
      <c r="J58" s="50">
        <f>'1.1 Assumptions'!$J$112</f>
        <v>1.5</v>
      </c>
      <c r="K58" s="50">
        <f>'1.1 Assumptions'!$J$112</f>
        <v>1.5</v>
      </c>
      <c r="L58" s="50">
        <f>'1.1 Assumptions'!$J$112</f>
        <v>1.5</v>
      </c>
      <c r="M58" s="50">
        <f>'1.1 Assumptions'!$J$112</f>
        <v>1.5</v>
      </c>
      <c r="N58" s="50">
        <f>'1.1 Assumptions'!$J$112</f>
        <v>1.5</v>
      </c>
      <c r="O58" s="50">
        <f>'1.1 Assumptions'!$J$112</f>
        <v>1.5</v>
      </c>
      <c r="P58" s="50">
        <f>'1.1 Assumptions'!$J$112</f>
        <v>1.5</v>
      </c>
      <c r="Q58" s="50">
        <f>'1.1 Assumptions'!$J$112</f>
        <v>1.5</v>
      </c>
      <c r="R58" s="50">
        <f>'1.1 Assumptions'!$J$112</f>
        <v>1.5</v>
      </c>
      <c r="S58" s="50">
        <f>'1.1 Assumptions'!$J$112</f>
        <v>1.5</v>
      </c>
      <c r="T58" s="50">
        <f>'1.1 Assumptions'!$J$112</f>
        <v>1.5</v>
      </c>
      <c r="U58" s="50">
        <f>'1.1 Assumptions'!$J$112</f>
        <v>1.5</v>
      </c>
      <c r="V58" s="50">
        <f>'1.1 Assumptions'!$J$112</f>
        <v>1.5</v>
      </c>
      <c r="W58" s="50">
        <f>'1.1 Assumptions'!$J$112</f>
        <v>1.5</v>
      </c>
      <c r="X58" s="50">
        <f>'1.1 Assumptions'!$J$112</f>
        <v>1.5</v>
      </c>
      <c r="Y58" s="50">
        <f>'1.1 Assumptions'!$J$112</f>
        <v>1.5</v>
      </c>
      <c r="Z58" s="50">
        <f>'1.1 Assumptions'!$J$112</f>
        <v>1.5</v>
      </c>
      <c r="AA58" s="50">
        <f>'1.1 Assumptions'!$J$112</f>
        <v>1.5</v>
      </c>
      <c r="AB58" s="50">
        <f>'1.1 Assumptions'!$J$112</f>
        <v>1.5</v>
      </c>
      <c r="AC58" s="50">
        <f>'1.1 Assumptions'!$J$112</f>
        <v>1.5</v>
      </c>
      <c r="AD58" s="50">
        <f>'1.1 Assumptions'!$J$112</f>
        <v>1.5</v>
      </c>
      <c r="AE58" s="50">
        <f>'1.1 Assumptions'!$J$112</f>
        <v>1.5</v>
      </c>
      <c r="AF58" s="50">
        <f>'1.1 Assumptions'!$J$112</f>
        <v>1.5</v>
      </c>
      <c r="AG58" s="50">
        <f>'1.1 Assumptions'!$J$112</f>
        <v>1.5</v>
      </c>
      <c r="AH58" s="50">
        <f>'1.1 Assumptions'!$J$112</f>
        <v>1.5</v>
      </c>
      <c r="AI58" s="50">
        <f>'1.1 Assumptions'!$J$112</f>
        <v>1.5</v>
      </c>
      <c r="AJ58" s="50">
        <f>'1.1 Assumptions'!$J$112</f>
        <v>1.5</v>
      </c>
      <c r="AK58" s="50">
        <f>'1.1 Assumptions'!$J$112</f>
        <v>1.5</v>
      </c>
      <c r="AL58" s="50">
        <f>'1.1 Assumptions'!$J$112</f>
        <v>1.5</v>
      </c>
      <c r="AM58" s="50">
        <f>'1.1 Assumptions'!$J$112</f>
        <v>1.5</v>
      </c>
      <c r="AN58" s="50">
        <f>'1.1 Assumptions'!$J$112</f>
        <v>1.5</v>
      </c>
      <c r="AO58" s="50">
        <f>'1.1 Assumptions'!$J$112</f>
        <v>1.5</v>
      </c>
      <c r="AP58" s="50">
        <f>'1.1 Assumptions'!$J$112</f>
        <v>1.5</v>
      </c>
      <c r="AQ58" s="50">
        <f>'1.1 Assumptions'!$J$112</f>
        <v>1.5</v>
      </c>
      <c r="AR58" s="50">
        <f>'1.1 Assumptions'!$J$112</f>
        <v>1.5</v>
      </c>
      <c r="AS58" s="50">
        <f>'1.1 Assumptions'!$J$112</f>
        <v>1.5</v>
      </c>
      <c r="AT58" s="50">
        <f>'1.1 Assumptions'!$J$112</f>
        <v>1.5</v>
      </c>
      <c r="AU58" s="50">
        <f>'1.1 Assumptions'!$J$112</f>
        <v>1.5</v>
      </c>
      <c r="AV58" s="50">
        <f>'1.1 Assumptions'!$J$112</f>
        <v>1.5</v>
      </c>
      <c r="AW58" s="50">
        <f>'1.1 Assumptions'!$J$112</f>
        <v>1.5</v>
      </c>
      <c r="AX58" s="50">
        <f>'1.1 Assumptions'!$J$112</f>
        <v>1.5</v>
      </c>
      <c r="AY58" s="50">
        <f>'1.1 Assumptions'!$J$112</f>
        <v>1.5</v>
      </c>
      <c r="AZ58" s="50">
        <f>'1.1 Assumptions'!$J$112</f>
        <v>1.5</v>
      </c>
      <c r="BA58" s="50">
        <f>'1.1 Assumptions'!$J$112</f>
        <v>1.5</v>
      </c>
      <c r="BB58" s="50">
        <f>'1.1 Assumptions'!$J$112</f>
        <v>1.5</v>
      </c>
      <c r="BC58" s="50">
        <f>'1.1 Assumptions'!$J$112</f>
        <v>1.5</v>
      </c>
      <c r="BD58" s="50">
        <f>'1.1 Assumptions'!$J$112</f>
        <v>1.5</v>
      </c>
      <c r="BE58" s="50">
        <f>'1.1 Assumptions'!$J$112</f>
        <v>1.5</v>
      </c>
      <c r="BF58" s="50">
        <f>'1.1 Assumptions'!$J$112</f>
        <v>1.5</v>
      </c>
      <c r="BG58" s="50">
        <f>'1.1 Assumptions'!$J$112</f>
        <v>1.5</v>
      </c>
      <c r="BH58" s="50">
        <f>'1.1 Assumptions'!$J$112</f>
        <v>1.5</v>
      </c>
      <c r="BI58" s="50">
        <f>'1.1 Assumptions'!$J$112</f>
        <v>1.5</v>
      </c>
      <c r="BJ58" s="50">
        <f>'1.1 Assumptions'!$J$112</f>
        <v>1.5</v>
      </c>
      <c r="BK58" s="50">
        <f>'1.1 Assumptions'!$J$112</f>
        <v>1.5</v>
      </c>
      <c r="BL58" s="50">
        <f>'1.1 Assumptions'!$J$112</f>
        <v>1.5</v>
      </c>
      <c r="BM58" s="50">
        <f>'1.1 Assumptions'!$J$112</f>
        <v>1.5</v>
      </c>
      <c r="BN58" s="50">
        <f>'1.1 Assumptions'!$J$112</f>
        <v>1.5</v>
      </c>
      <c r="BO58" s="50">
        <f>'1.1 Assumptions'!$J$112</f>
        <v>1.5</v>
      </c>
      <c r="BP58" s="50">
        <f>'1.1 Assumptions'!$J$112</f>
        <v>1.5</v>
      </c>
      <c r="BQ58" s="50">
        <f>'1.1 Assumptions'!$J$112</f>
        <v>1.5</v>
      </c>
      <c r="BR58" s="50">
        <f>'1.1 Assumptions'!$J$112</f>
        <v>1.5</v>
      </c>
      <c r="BS58" s="50">
        <f>'1.1 Assumptions'!$J$112</f>
        <v>1.5</v>
      </c>
      <c r="BT58" s="50">
        <f>'1.1 Assumptions'!$J$112</f>
        <v>1.5</v>
      </c>
      <c r="BU58" s="50">
        <f>'1.1 Assumptions'!$J$112</f>
        <v>1.5</v>
      </c>
      <c r="BV58" s="50">
        <f>'1.1 Assumptions'!$J$112</f>
        <v>1.5</v>
      </c>
      <c r="BW58" s="50">
        <f>'1.1 Assumptions'!$J$112</f>
        <v>1.5</v>
      </c>
      <c r="BX58" s="50">
        <f>'1.1 Assumptions'!$J$112</f>
        <v>1.5</v>
      </c>
      <c r="BY58" s="50">
        <f>'1.1 Assumptions'!$J$112</f>
        <v>1.5</v>
      </c>
      <c r="BZ58" s="50">
        <f>'1.1 Assumptions'!$J$112</f>
        <v>1.5</v>
      </c>
      <c r="CA58" s="50">
        <f>'1.1 Assumptions'!$J$112</f>
        <v>1.5</v>
      </c>
      <c r="CB58" s="50">
        <f>'1.1 Assumptions'!$J$112</f>
        <v>1.5</v>
      </c>
      <c r="CC58" s="50">
        <f>'1.1 Assumptions'!$J$112</f>
        <v>1.5</v>
      </c>
      <c r="CD58" s="50">
        <f>'1.1 Assumptions'!$J$112</f>
        <v>1.5</v>
      </c>
      <c r="CE58" s="50">
        <f>'1.1 Assumptions'!$J$112</f>
        <v>1.5</v>
      </c>
      <c r="CF58" s="50">
        <f>'1.1 Assumptions'!$J$112</f>
        <v>1.5</v>
      </c>
      <c r="CG58" s="50">
        <f>'1.1 Assumptions'!$J$112</f>
        <v>1.5</v>
      </c>
      <c r="CH58" s="50">
        <f>'1.1 Assumptions'!$J$112</f>
        <v>1.5</v>
      </c>
      <c r="CI58" s="50">
        <f>'1.1 Assumptions'!$J$112</f>
        <v>1.5</v>
      </c>
      <c r="CJ58" s="50">
        <f>'1.1 Assumptions'!$J$112</f>
        <v>1.5</v>
      </c>
      <c r="CK58" s="50">
        <f>'1.1 Assumptions'!$J$112</f>
        <v>1.5</v>
      </c>
      <c r="CL58" s="50">
        <f>'1.1 Assumptions'!$J$112</f>
        <v>1.5</v>
      </c>
      <c r="CM58" s="50">
        <f>'1.1 Assumptions'!$J$112</f>
        <v>1.5</v>
      </c>
      <c r="CN58" s="50">
        <f>'1.1 Assumptions'!$J$112</f>
        <v>1.5</v>
      </c>
      <c r="CO58" s="50">
        <f>'1.1 Assumptions'!$J$112</f>
        <v>1.5</v>
      </c>
      <c r="CP58" s="50">
        <f>'1.1 Assumptions'!$J$112</f>
        <v>1.5</v>
      </c>
      <c r="CQ58" s="50">
        <f>'1.1 Assumptions'!$J$112</f>
        <v>1.5</v>
      </c>
      <c r="CR58" s="50">
        <f>'1.1 Assumptions'!$J$112</f>
        <v>1.5</v>
      </c>
      <c r="CS58" s="50">
        <f>'1.1 Assumptions'!$J$112</f>
        <v>1.5</v>
      </c>
      <c r="CT58" s="50">
        <f>'1.1 Assumptions'!$J$112</f>
        <v>1.5</v>
      </c>
      <c r="CU58" s="50">
        <f>'1.1 Assumptions'!$J$112</f>
        <v>1.5</v>
      </c>
      <c r="CV58" s="50">
        <f>'1.1 Assumptions'!$J$112</f>
        <v>1.5</v>
      </c>
      <c r="CW58" s="50">
        <f>'1.1 Assumptions'!$J$112</f>
        <v>1.5</v>
      </c>
      <c r="CX58" s="50">
        <f>'1.1 Assumptions'!$J$112</f>
        <v>1.5</v>
      </c>
      <c r="CY58" s="50">
        <f>'1.1 Assumptions'!$J$112</f>
        <v>1.5</v>
      </c>
      <c r="CZ58" s="50">
        <f>'1.1 Assumptions'!$J$112</f>
        <v>1.5</v>
      </c>
      <c r="DA58" s="50">
        <f>'1.1 Assumptions'!$J$112</f>
        <v>1.5</v>
      </c>
      <c r="DB58" s="50">
        <f>'1.1 Assumptions'!$J$112</f>
        <v>1.5</v>
      </c>
      <c r="DC58" s="50">
        <f>'1.1 Assumptions'!$J$112</f>
        <v>1.5</v>
      </c>
      <c r="DD58" s="50">
        <f>'1.1 Assumptions'!$J$112</f>
        <v>1.5</v>
      </c>
      <c r="DE58" s="50">
        <f>'1.1 Assumptions'!$J$112</f>
        <v>1.5</v>
      </c>
      <c r="DF58" s="50">
        <f>'1.1 Assumptions'!$J$112</f>
        <v>1.5</v>
      </c>
      <c r="DG58" s="50">
        <f>'1.1 Assumptions'!$J$112</f>
        <v>1.5</v>
      </c>
      <c r="DH58" s="50">
        <f>'1.1 Assumptions'!$J$112</f>
        <v>1.5</v>
      </c>
      <c r="DI58" s="50">
        <f>'1.1 Assumptions'!$J$112</f>
        <v>1.5</v>
      </c>
      <c r="DJ58" s="50">
        <f>'1.1 Assumptions'!$J$112</f>
        <v>1.5</v>
      </c>
      <c r="DK58" s="50">
        <f>'1.1 Assumptions'!$J$112</f>
        <v>1.5</v>
      </c>
      <c r="DL58" s="50">
        <f>'1.1 Assumptions'!$J$112</f>
        <v>1.5</v>
      </c>
      <c r="DM58" s="50">
        <f>'1.1 Assumptions'!$J$112</f>
        <v>1.5</v>
      </c>
      <c r="DN58" s="50">
        <f>'1.1 Assumptions'!$J$112</f>
        <v>1.5</v>
      </c>
      <c r="DO58" s="50">
        <f>'1.1 Assumptions'!$J$112</f>
        <v>1.5</v>
      </c>
      <c r="DP58" s="50">
        <f>'1.1 Assumptions'!$J$112</f>
        <v>1.5</v>
      </c>
      <c r="DQ58" s="50">
        <f>'1.1 Assumptions'!$J$112</f>
        <v>1.5</v>
      </c>
      <c r="DR58" s="50">
        <f>'1.1 Assumptions'!$J$112</f>
        <v>1.5</v>
      </c>
      <c r="DS58" s="50">
        <f>'1.1 Assumptions'!$J$112</f>
        <v>1.5</v>
      </c>
      <c r="DT58" s="50">
        <f>'1.1 Assumptions'!$J$112</f>
        <v>1.5</v>
      </c>
      <c r="DU58" s="50">
        <f>'1.1 Assumptions'!$J$112</f>
        <v>1.5</v>
      </c>
      <c r="DV58" s="50">
        <f>'1.1 Assumptions'!$J$112</f>
        <v>1.5</v>
      </c>
      <c r="DW58" s="50">
        <f>'1.1 Assumptions'!$J$112</f>
        <v>1.5</v>
      </c>
      <c r="DX58" s="50">
        <f>'1.1 Assumptions'!$J$112</f>
        <v>1.5</v>
      </c>
      <c r="DY58" s="50">
        <f>'1.1 Assumptions'!$J$112</f>
        <v>1.5</v>
      </c>
    </row>
    <row r="59" spans="1:129" x14ac:dyDescent="0.35">
      <c r="B59" s="14"/>
      <c r="C59" s="119"/>
      <c r="D59" s="516" t="s">
        <v>92</v>
      </c>
      <c r="E59" s="516"/>
      <c r="F59" s="516"/>
      <c r="G59" s="536"/>
      <c r="H59" s="530" t="s">
        <v>93</v>
      </c>
      <c r="J59" s="420">
        <f>'1.1 Assumptions'!$J$113</f>
        <v>80.1875</v>
      </c>
      <c r="K59" s="421">
        <f>J59*(1+K60)</f>
        <v>80.989374999999995</v>
      </c>
      <c r="L59" s="421">
        <f t="shared" ref="L59:BW59" si="37">K59*(1+L60)</f>
        <v>81.799268749999996</v>
      </c>
      <c r="M59" s="421">
        <f t="shared" si="37"/>
        <v>82.617261437499991</v>
      </c>
      <c r="N59" s="421">
        <f t="shared" si="37"/>
        <v>83.443434051874988</v>
      </c>
      <c r="O59" s="421">
        <f t="shared" si="37"/>
        <v>84.277868392393742</v>
      </c>
      <c r="P59" s="421">
        <f t="shared" si="37"/>
        <v>85.120647076317681</v>
      </c>
      <c r="Q59" s="421">
        <f t="shared" si="37"/>
        <v>85.971853547080855</v>
      </c>
      <c r="R59" s="421">
        <f t="shared" si="37"/>
        <v>86.831572082551659</v>
      </c>
      <c r="S59" s="421">
        <f t="shared" si="37"/>
        <v>87.69988780337718</v>
      </c>
      <c r="T59" s="421">
        <f t="shared" si="37"/>
        <v>88.576886681410954</v>
      </c>
      <c r="U59" s="421">
        <f t="shared" si="37"/>
        <v>89.462655548225058</v>
      </c>
      <c r="V59" s="421">
        <f t="shared" si="37"/>
        <v>90.357282103707306</v>
      </c>
      <c r="W59" s="421">
        <f t="shared" si="37"/>
        <v>91.260854924744379</v>
      </c>
      <c r="X59" s="421">
        <f t="shared" si="37"/>
        <v>92.173463473991831</v>
      </c>
      <c r="Y59" s="421">
        <f t="shared" si="37"/>
        <v>93.095198108731751</v>
      </c>
      <c r="Z59" s="421">
        <f t="shared" si="37"/>
        <v>94.026150089819069</v>
      </c>
      <c r="AA59" s="421">
        <f t="shared" si="37"/>
        <v>94.966411590717257</v>
      </c>
      <c r="AB59" s="421">
        <f t="shared" si="37"/>
        <v>95.916075706624426</v>
      </c>
      <c r="AC59" s="421">
        <f t="shared" si="37"/>
        <v>96.875236463690669</v>
      </c>
      <c r="AD59" s="421">
        <f t="shared" si="37"/>
        <v>97.843988828327582</v>
      </c>
      <c r="AE59" s="421">
        <f t="shared" si="37"/>
        <v>98.822428716610858</v>
      </c>
      <c r="AF59" s="421">
        <f t="shared" si="37"/>
        <v>99.810653003776963</v>
      </c>
      <c r="AG59" s="421">
        <f t="shared" si="37"/>
        <v>100.80875953381474</v>
      </c>
      <c r="AH59" s="421">
        <f t="shared" si="37"/>
        <v>101.81684712915289</v>
      </c>
      <c r="AI59" s="421">
        <f t="shared" si="37"/>
        <v>102.83501560044442</v>
      </c>
      <c r="AJ59" s="421">
        <f t="shared" si="37"/>
        <v>103.86336575644887</v>
      </c>
      <c r="AK59" s="421">
        <f t="shared" si="37"/>
        <v>104.90199941401336</v>
      </c>
      <c r="AL59" s="421">
        <f t="shared" si="37"/>
        <v>105.9510194081535</v>
      </c>
      <c r="AM59" s="421">
        <f t="shared" si="37"/>
        <v>107.01052960223504</v>
      </c>
      <c r="AN59" s="421">
        <f t="shared" si="37"/>
        <v>108.08063489825739</v>
      </c>
      <c r="AO59" s="421">
        <f t="shared" si="37"/>
        <v>109.16144124723996</v>
      </c>
      <c r="AP59" s="421">
        <f t="shared" si="37"/>
        <v>110.25305565971236</v>
      </c>
      <c r="AQ59" s="421">
        <f t="shared" si="37"/>
        <v>111.35558621630949</v>
      </c>
      <c r="AR59" s="421">
        <f t="shared" si="37"/>
        <v>112.46914207847259</v>
      </c>
      <c r="AS59" s="421">
        <f t="shared" si="37"/>
        <v>113.59383349925731</v>
      </c>
      <c r="AT59" s="421">
        <f t="shared" si="37"/>
        <v>114.72977183424989</v>
      </c>
      <c r="AU59" s="421">
        <f t="shared" si="37"/>
        <v>115.87706955259239</v>
      </c>
      <c r="AV59" s="421">
        <f t="shared" si="37"/>
        <v>117.03584024811832</v>
      </c>
      <c r="AW59" s="421">
        <f t="shared" si="37"/>
        <v>118.2061986505995</v>
      </c>
      <c r="AX59" s="421">
        <f t="shared" si="37"/>
        <v>119.3882606371055</v>
      </c>
      <c r="AY59" s="421">
        <f t="shared" si="37"/>
        <v>120.58214324347657</v>
      </c>
      <c r="AZ59" s="421">
        <f t="shared" si="37"/>
        <v>121.78796467591133</v>
      </c>
      <c r="BA59" s="421">
        <f t="shared" si="37"/>
        <v>123.00584432267044</v>
      </c>
      <c r="BB59" s="421">
        <f t="shared" si="37"/>
        <v>124.23590276589715</v>
      </c>
      <c r="BC59" s="421">
        <f t="shared" si="37"/>
        <v>125.47826179355613</v>
      </c>
      <c r="BD59" s="421">
        <f t="shared" si="37"/>
        <v>126.73304441149169</v>
      </c>
      <c r="BE59" s="421">
        <f t="shared" si="37"/>
        <v>128.00037485560659</v>
      </c>
      <c r="BF59" s="421">
        <f t="shared" si="37"/>
        <v>129.28037860416265</v>
      </c>
      <c r="BG59" s="421">
        <f t="shared" si="37"/>
        <v>130.57318239020427</v>
      </c>
      <c r="BH59" s="421">
        <f t="shared" si="37"/>
        <v>131.87891421410632</v>
      </c>
      <c r="BI59" s="421">
        <f t="shared" si="37"/>
        <v>133.19770335624739</v>
      </c>
      <c r="BJ59" s="421">
        <f t="shared" si="37"/>
        <v>134.52968038980987</v>
      </c>
      <c r="BK59" s="421">
        <f t="shared" si="37"/>
        <v>135.87497719370796</v>
      </c>
      <c r="BL59" s="421">
        <f t="shared" si="37"/>
        <v>137.23372696564505</v>
      </c>
      <c r="BM59" s="421">
        <f t="shared" si="37"/>
        <v>138.60606423530149</v>
      </c>
      <c r="BN59" s="421">
        <f t="shared" si="37"/>
        <v>139.9921248776545</v>
      </c>
      <c r="BO59" s="421">
        <f t="shared" si="37"/>
        <v>141.39204612643104</v>
      </c>
      <c r="BP59" s="421">
        <f t="shared" si="37"/>
        <v>142.80596658769537</v>
      </c>
      <c r="BQ59" s="421">
        <f t="shared" si="37"/>
        <v>144.23402625357232</v>
      </c>
      <c r="BR59" s="421">
        <f t="shared" si="37"/>
        <v>145.67636651610806</v>
      </c>
      <c r="BS59" s="421">
        <f t="shared" si="37"/>
        <v>147.13313018126914</v>
      </c>
      <c r="BT59" s="421">
        <f t="shared" si="37"/>
        <v>148.60446148308182</v>
      </c>
      <c r="BU59" s="421">
        <f t="shared" si="37"/>
        <v>150.09050609791265</v>
      </c>
      <c r="BV59" s="421">
        <f t="shared" si="37"/>
        <v>151.59141115889179</v>
      </c>
      <c r="BW59" s="421">
        <f t="shared" si="37"/>
        <v>153.10732527048071</v>
      </c>
      <c r="BX59" s="421">
        <f t="shared" ref="BX59:DY59" si="38">BW59*(1+BX60)</f>
        <v>154.63839852318551</v>
      </c>
      <c r="BY59" s="421">
        <f t="shared" si="38"/>
        <v>156.18478250841738</v>
      </c>
      <c r="BZ59" s="421">
        <f t="shared" si="38"/>
        <v>157.74663033350157</v>
      </c>
      <c r="CA59" s="421">
        <f t="shared" si="38"/>
        <v>159.3240966368366</v>
      </c>
      <c r="CB59" s="421">
        <f t="shared" si="38"/>
        <v>160.91733760320497</v>
      </c>
      <c r="CC59" s="421">
        <f t="shared" si="38"/>
        <v>162.52651097923703</v>
      </c>
      <c r="CD59" s="421">
        <f t="shared" si="38"/>
        <v>164.1517760890294</v>
      </c>
      <c r="CE59" s="421">
        <f t="shared" si="38"/>
        <v>165.79329384991971</v>
      </c>
      <c r="CF59" s="421">
        <f t="shared" si="38"/>
        <v>167.45122678841889</v>
      </c>
      <c r="CG59" s="421">
        <f t="shared" si="38"/>
        <v>169.12573905630308</v>
      </c>
      <c r="CH59" s="421">
        <f t="shared" si="38"/>
        <v>170.81699644686611</v>
      </c>
      <c r="CI59" s="421">
        <f t="shared" si="38"/>
        <v>172.52516641133477</v>
      </c>
      <c r="CJ59" s="421">
        <f t="shared" si="38"/>
        <v>174.25041807544812</v>
      </c>
      <c r="CK59" s="421">
        <f t="shared" si="38"/>
        <v>175.9929222562026</v>
      </c>
      <c r="CL59" s="421">
        <f t="shared" si="38"/>
        <v>177.75285147876463</v>
      </c>
      <c r="CM59" s="421">
        <f t="shared" si="38"/>
        <v>179.53037999355229</v>
      </c>
      <c r="CN59" s="421">
        <f t="shared" si="38"/>
        <v>181.3256837934878</v>
      </c>
      <c r="CO59" s="421">
        <f t="shared" si="38"/>
        <v>183.13894063142268</v>
      </c>
      <c r="CP59" s="421">
        <f t="shared" si="38"/>
        <v>184.97033003773691</v>
      </c>
      <c r="CQ59" s="421">
        <f t="shared" si="38"/>
        <v>186.82003333811429</v>
      </c>
      <c r="CR59" s="421">
        <f t="shared" si="38"/>
        <v>188.68823367149542</v>
      </c>
      <c r="CS59" s="421">
        <f t="shared" si="38"/>
        <v>190.57511600821039</v>
      </c>
      <c r="CT59" s="421">
        <f t="shared" si="38"/>
        <v>192.48086716829249</v>
      </c>
      <c r="CU59" s="421">
        <f t="shared" si="38"/>
        <v>194.40567583997543</v>
      </c>
      <c r="CV59" s="421">
        <f t="shared" si="38"/>
        <v>196.3497325983752</v>
      </c>
      <c r="CW59" s="421">
        <f t="shared" si="38"/>
        <v>198.31322992435895</v>
      </c>
      <c r="CX59" s="421">
        <f t="shared" si="38"/>
        <v>200.29636222360253</v>
      </c>
      <c r="CY59" s="421">
        <f t="shared" si="38"/>
        <v>202.29932584583855</v>
      </c>
      <c r="CZ59" s="421">
        <f t="shared" si="38"/>
        <v>204.32231910429695</v>
      </c>
      <c r="DA59" s="421">
        <f t="shared" si="38"/>
        <v>206.36554229533994</v>
      </c>
      <c r="DB59" s="421">
        <f t="shared" si="38"/>
        <v>208.42919771829332</v>
      </c>
      <c r="DC59" s="421">
        <f t="shared" si="38"/>
        <v>210.51348969547627</v>
      </c>
      <c r="DD59" s="421">
        <f t="shared" si="38"/>
        <v>212.61862459243102</v>
      </c>
      <c r="DE59" s="421">
        <f t="shared" si="38"/>
        <v>214.74481083835533</v>
      </c>
      <c r="DF59" s="421">
        <f t="shared" si="38"/>
        <v>216.89225894673888</v>
      </c>
      <c r="DG59" s="421">
        <f t="shared" si="38"/>
        <v>219.06118153620628</v>
      </c>
      <c r="DH59" s="421">
        <f t="shared" si="38"/>
        <v>221.25179335156835</v>
      </c>
      <c r="DI59" s="421">
        <f t="shared" si="38"/>
        <v>223.46431128508405</v>
      </c>
      <c r="DJ59" s="421">
        <f t="shared" si="38"/>
        <v>225.6989543979349</v>
      </c>
      <c r="DK59" s="421">
        <f t="shared" si="38"/>
        <v>227.95594394191426</v>
      </c>
      <c r="DL59" s="421">
        <f t="shared" si="38"/>
        <v>230.23550338133339</v>
      </c>
      <c r="DM59" s="421">
        <f t="shared" si="38"/>
        <v>232.53785841514673</v>
      </c>
      <c r="DN59" s="421">
        <f t="shared" si="38"/>
        <v>234.86323699929821</v>
      </c>
      <c r="DO59" s="421">
        <f t="shared" si="38"/>
        <v>237.21186936929121</v>
      </c>
      <c r="DP59" s="421">
        <f t="shared" si="38"/>
        <v>239.58398806298413</v>
      </c>
      <c r="DQ59" s="421">
        <f t="shared" si="38"/>
        <v>241.97982794361397</v>
      </c>
      <c r="DR59" s="421">
        <f t="shared" si="38"/>
        <v>244.39962622305012</v>
      </c>
      <c r="DS59" s="421">
        <f t="shared" si="38"/>
        <v>246.84362248528063</v>
      </c>
      <c r="DT59" s="421">
        <f t="shared" si="38"/>
        <v>249.31205871013344</v>
      </c>
      <c r="DU59" s="421">
        <f t="shared" si="38"/>
        <v>251.80517929723479</v>
      </c>
      <c r="DV59" s="421">
        <f t="shared" si="38"/>
        <v>254.32323109020714</v>
      </c>
      <c r="DW59" s="421">
        <f t="shared" si="38"/>
        <v>256.86646340110923</v>
      </c>
      <c r="DX59" s="421">
        <f t="shared" si="38"/>
        <v>259.43512803512033</v>
      </c>
      <c r="DY59" s="421">
        <f t="shared" si="38"/>
        <v>262.02947931547152</v>
      </c>
    </row>
    <row r="60" spans="1:129" x14ac:dyDescent="0.35">
      <c r="B60" s="14"/>
      <c r="C60" s="119"/>
      <c r="E60" s="37" t="s">
        <v>605</v>
      </c>
      <c r="F60" s="37"/>
      <c r="G60" s="80"/>
      <c r="H60" s="530" t="s">
        <v>48</v>
      </c>
      <c r="J60" s="34">
        <f>IF('1.1 Assumptions'!$J$13="Optimistic Scenario",'2.2 Scenario Assumptions'!$H$7,IF('1.1 Assumptions'!$J$13="Base Case Scenario",'2.2 Scenario Assumptions'!$H$8,'2.2 Scenario Assumptions'!$H$9))</f>
        <v>0.01</v>
      </c>
      <c r="K60" s="34">
        <f>IF('1.1 Assumptions'!$J$13="Optimistic Scenario",'2.2 Scenario Assumptions'!$H$7,IF('1.1 Assumptions'!$J$13="Base Case Scenario",'2.2 Scenario Assumptions'!$H$8,'2.2 Scenario Assumptions'!$H$9))</f>
        <v>0.01</v>
      </c>
      <c r="L60" s="34">
        <f>IF('1.1 Assumptions'!$J$13="Optimistic Scenario",'2.2 Scenario Assumptions'!$H$7,IF('1.1 Assumptions'!$J$13="Base Case Scenario",'2.2 Scenario Assumptions'!$H$8,'2.2 Scenario Assumptions'!$H$9))</f>
        <v>0.01</v>
      </c>
      <c r="M60" s="34">
        <f>IF('1.1 Assumptions'!$J$13="Optimistic Scenario",'2.2 Scenario Assumptions'!$H$7,IF('1.1 Assumptions'!$J$13="Base Case Scenario",'2.2 Scenario Assumptions'!$H$8,'2.2 Scenario Assumptions'!$H$9))</f>
        <v>0.01</v>
      </c>
      <c r="N60" s="34">
        <f>IF('1.1 Assumptions'!$J$13="Optimistic Scenario",'2.2 Scenario Assumptions'!$H$7,IF('1.1 Assumptions'!$J$13="Base Case Scenario",'2.2 Scenario Assumptions'!$H$8,'2.2 Scenario Assumptions'!$H$9))</f>
        <v>0.01</v>
      </c>
      <c r="O60" s="34">
        <f>IF('1.1 Assumptions'!$J$13="Optimistic Scenario",'2.2 Scenario Assumptions'!$H$7,IF('1.1 Assumptions'!$J$13="Base Case Scenario",'2.2 Scenario Assumptions'!$H$8,'2.2 Scenario Assumptions'!$H$9))</f>
        <v>0.01</v>
      </c>
      <c r="P60" s="34">
        <f>IF('1.1 Assumptions'!$J$13="Optimistic Scenario",'2.2 Scenario Assumptions'!$H$7,IF('1.1 Assumptions'!$J$13="Base Case Scenario",'2.2 Scenario Assumptions'!$H$8,'2.2 Scenario Assumptions'!$H$9))</f>
        <v>0.01</v>
      </c>
      <c r="Q60" s="34">
        <f>IF('1.1 Assumptions'!$J$13="Optimistic Scenario",'2.2 Scenario Assumptions'!$H$7,IF('1.1 Assumptions'!$J$13="Base Case Scenario",'2.2 Scenario Assumptions'!$H$8,'2.2 Scenario Assumptions'!$H$9))</f>
        <v>0.01</v>
      </c>
      <c r="R60" s="34">
        <f>IF('1.1 Assumptions'!$J$13="Optimistic Scenario",'2.2 Scenario Assumptions'!$H$7,IF('1.1 Assumptions'!$J$13="Base Case Scenario",'2.2 Scenario Assumptions'!$H$8,'2.2 Scenario Assumptions'!$H$9))</f>
        <v>0.01</v>
      </c>
      <c r="S60" s="34">
        <f>IF('1.1 Assumptions'!$J$13="Optimistic Scenario",'2.2 Scenario Assumptions'!$H$7,IF('1.1 Assumptions'!$J$13="Base Case Scenario",'2.2 Scenario Assumptions'!$H$8,'2.2 Scenario Assumptions'!$H$9))</f>
        <v>0.01</v>
      </c>
      <c r="T60" s="34">
        <f>IF('1.1 Assumptions'!$J$13="Optimistic Scenario",'2.2 Scenario Assumptions'!$H$7,IF('1.1 Assumptions'!$J$13="Base Case Scenario",'2.2 Scenario Assumptions'!$H$8,'2.2 Scenario Assumptions'!$H$9))</f>
        <v>0.01</v>
      </c>
      <c r="U60" s="34">
        <f>IF('1.1 Assumptions'!$J$13="Optimistic Scenario",'2.2 Scenario Assumptions'!$H$7,IF('1.1 Assumptions'!$J$13="Base Case Scenario",'2.2 Scenario Assumptions'!$H$8,'2.2 Scenario Assumptions'!$H$9))</f>
        <v>0.01</v>
      </c>
      <c r="V60" s="34">
        <f>IF('1.1 Assumptions'!$J$13="Optimistic Scenario",'2.2 Scenario Assumptions'!$H$7,IF('1.1 Assumptions'!$J$13="Base Case Scenario",'2.2 Scenario Assumptions'!$H$8,'2.2 Scenario Assumptions'!$H$9))</f>
        <v>0.01</v>
      </c>
      <c r="W60" s="34">
        <f>IF('1.1 Assumptions'!$J$13="Optimistic Scenario",'2.2 Scenario Assumptions'!$H$7,IF('1.1 Assumptions'!$J$13="Base Case Scenario",'2.2 Scenario Assumptions'!$H$8,'2.2 Scenario Assumptions'!$H$9))</f>
        <v>0.01</v>
      </c>
      <c r="X60" s="34">
        <f>IF('1.1 Assumptions'!$J$13="Optimistic Scenario",'2.2 Scenario Assumptions'!$H$7,IF('1.1 Assumptions'!$J$13="Base Case Scenario",'2.2 Scenario Assumptions'!$H$8,'2.2 Scenario Assumptions'!$H$9))</f>
        <v>0.01</v>
      </c>
      <c r="Y60" s="34">
        <f>IF('1.1 Assumptions'!$J$13="Optimistic Scenario",'2.2 Scenario Assumptions'!$H$7,IF('1.1 Assumptions'!$J$13="Base Case Scenario",'2.2 Scenario Assumptions'!$H$8,'2.2 Scenario Assumptions'!$H$9))</f>
        <v>0.01</v>
      </c>
      <c r="Z60" s="34">
        <f>IF('1.1 Assumptions'!$J$13="Optimistic Scenario",'2.2 Scenario Assumptions'!$H$7,IF('1.1 Assumptions'!$J$13="Base Case Scenario",'2.2 Scenario Assumptions'!$H$8,'2.2 Scenario Assumptions'!$H$9))</f>
        <v>0.01</v>
      </c>
      <c r="AA60" s="34">
        <f>IF('1.1 Assumptions'!$J$13="Optimistic Scenario",'2.2 Scenario Assumptions'!$H$7,IF('1.1 Assumptions'!$J$13="Base Case Scenario",'2.2 Scenario Assumptions'!$H$8,'2.2 Scenario Assumptions'!$H$9))</f>
        <v>0.01</v>
      </c>
      <c r="AB60" s="34">
        <f>IF('1.1 Assumptions'!$J$13="Optimistic Scenario",'2.2 Scenario Assumptions'!$H$7,IF('1.1 Assumptions'!$J$13="Base Case Scenario",'2.2 Scenario Assumptions'!$H$8,'2.2 Scenario Assumptions'!$H$9))</f>
        <v>0.01</v>
      </c>
      <c r="AC60" s="34">
        <f>IF('1.1 Assumptions'!$J$13="Optimistic Scenario",'2.2 Scenario Assumptions'!$H$7,IF('1.1 Assumptions'!$J$13="Base Case Scenario",'2.2 Scenario Assumptions'!$H$8,'2.2 Scenario Assumptions'!$H$9))</f>
        <v>0.01</v>
      </c>
      <c r="AD60" s="34">
        <f>IF('1.1 Assumptions'!$J$13="Optimistic Scenario",'2.2 Scenario Assumptions'!$H$7,IF('1.1 Assumptions'!$J$13="Base Case Scenario",'2.2 Scenario Assumptions'!$H$8,'2.2 Scenario Assumptions'!$H$9))</f>
        <v>0.01</v>
      </c>
      <c r="AE60" s="34">
        <f>IF('1.1 Assumptions'!$J$13="Optimistic Scenario",'2.2 Scenario Assumptions'!$H$7,IF('1.1 Assumptions'!$J$13="Base Case Scenario",'2.2 Scenario Assumptions'!$H$8,'2.2 Scenario Assumptions'!$H$9))</f>
        <v>0.01</v>
      </c>
      <c r="AF60" s="34">
        <f>IF('1.1 Assumptions'!$J$13="Optimistic Scenario",'2.2 Scenario Assumptions'!$H$7,IF('1.1 Assumptions'!$J$13="Base Case Scenario",'2.2 Scenario Assumptions'!$H$8,'2.2 Scenario Assumptions'!$H$9))</f>
        <v>0.01</v>
      </c>
      <c r="AG60" s="34">
        <f>IF('1.1 Assumptions'!$J$13="Optimistic Scenario",'2.2 Scenario Assumptions'!$H$7,IF('1.1 Assumptions'!$J$13="Base Case Scenario",'2.2 Scenario Assumptions'!$H$8,'2.2 Scenario Assumptions'!$H$9))</f>
        <v>0.01</v>
      </c>
      <c r="AH60" s="34">
        <f>IF('1.1 Assumptions'!$J$13="Optimistic Scenario",'2.2 Scenario Assumptions'!$H$7,IF('1.1 Assumptions'!$J$13="Base Case Scenario",'2.2 Scenario Assumptions'!$H$8,'2.2 Scenario Assumptions'!$H$9))</f>
        <v>0.01</v>
      </c>
      <c r="AI60" s="34">
        <f>IF('1.1 Assumptions'!$J$13="Optimistic Scenario",'2.2 Scenario Assumptions'!$H$7,IF('1.1 Assumptions'!$J$13="Base Case Scenario",'2.2 Scenario Assumptions'!$H$8,'2.2 Scenario Assumptions'!$H$9))</f>
        <v>0.01</v>
      </c>
      <c r="AJ60" s="34">
        <f>IF('1.1 Assumptions'!$J$13="Optimistic Scenario",'2.2 Scenario Assumptions'!$H$7,IF('1.1 Assumptions'!$J$13="Base Case Scenario",'2.2 Scenario Assumptions'!$H$8,'2.2 Scenario Assumptions'!$H$9))</f>
        <v>0.01</v>
      </c>
      <c r="AK60" s="34">
        <f>IF('1.1 Assumptions'!$J$13="Optimistic Scenario",'2.2 Scenario Assumptions'!$H$7,IF('1.1 Assumptions'!$J$13="Base Case Scenario",'2.2 Scenario Assumptions'!$H$8,'2.2 Scenario Assumptions'!$H$9))</f>
        <v>0.01</v>
      </c>
      <c r="AL60" s="34">
        <f>IF('1.1 Assumptions'!$J$13="Optimistic Scenario",'2.2 Scenario Assumptions'!$H$7,IF('1.1 Assumptions'!$J$13="Base Case Scenario",'2.2 Scenario Assumptions'!$H$8,'2.2 Scenario Assumptions'!$H$9))</f>
        <v>0.01</v>
      </c>
      <c r="AM60" s="34">
        <f>IF('1.1 Assumptions'!$J$13="Optimistic Scenario",'2.2 Scenario Assumptions'!$H$7,IF('1.1 Assumptions'!$J$13="Base Case Scenario",'2.2 Scenario Assumptions'!$H$8,'2.2 Scenario Assumptions'!$H$9))</f>
        <v>0.01</v>
      </c>
      <c r="AN60" s="34">
        <f>IF('1.1 Assumptions'!$J$13="Optimistic Scenario",'2.2 Scenario Assumptions'!$H$7,IF('1.1 Assumptions'!$J$13="Base Case Scenario",'2.2 Scenario Assumptions'!$H$8,'2.2 Scenario Assumptions'!$H$9))</f>
        <v>0.01</v>
      </c>
      <c r="AO60" s="34">
        <f>IF('1.1 Assumptions'!$J$13="Optimistic Scenario",'2.2 Scenario Assumptions'!$H$7,IF('1.1 Assumptions'!$J$13="Base Case Scenario",'2.2 Scenario Assumptions'!$H$8,'2.2 Scenario Assumptions'!$H$9))</f>
        <v>0.01</v>
      </c>
      <c r="AP60" s="34">
        <f>IF('1.1 Assumptions'!$J$13="Optimistic Scenario",'2.2 Scenario Assumptions'!$H$7,IF('1.1 Assumptions'!$J$13="Base Case Scenario",'2.2 Scenario Assumptions'!$H$8,'2.2 Scenario Assumptions'!$H$9))</f>
        <v>0.01</v>
      </c>
      <c r="AQ60" s="34">
        <f>IF('1.1 Assumptions'!$J$13="Optimistic Scenario",'2.2 Scenario Assumptions'!$H$7,IF('1.1 Assumptions'!$J$13="Base Case Scenario",'2.2 Scenario Assumptions'!$H$8,'2.2 Scenario Assumptions'!$H$9))</f>
        <v>0.01</v>
      </c>
      <c r="AR60" s="34">
        <f>IF('1.1 Assumptions'!$J$13="Optimistic Scenario",'2.2 Scenario Assumptions'!$H$7,IF('1.1 Assumptions'!$J$13="Base Case Scenario",'2.2 Scenario Assumptions'!$H$8,'2.2 Scenario Assumptions'!$H$9))</f>
        <v>0.01</v>
      </c>
      <c r="AS60" s="34">
        <f>IF('1.1 Assumptions'!$J$13="Optimistic Scenario",'2.2 Scenario Assumptions'!$H$7,IF('1.1 Assumptions'!$J$13="Base Case Scenario",'2.2 Scenario Assumptions'!$H$8,'2.2 Scenario Assumptions'!$H$9))</f>
        <v>0.01</v>
      </c>
      <c r="AT60" s="34">
        <f>IF('1.1 Assumptions'!$J$13="Optimistic Scenario",'2.2 Scenario Assumptions'!$H$7,IF('1.1 Assumptions'!$J$13="Base Case Scenario",'2.2 Scenario Assumptions'!$H$8,'2.2 Scenario Assumptions'!$H$9))</f>
        <v>0.01</v>
      </c>
      <c r="AU60" s="34">
        <f>IF('1.1 Assumptions'!$J$13="Optimistic Scenario",'2.2 Scenario Assumptions'!$H$7,IF('1.1 Assumptions'!$J$13="Base Case Scenario",'2.2 Scenario Assumptions'!$H$8,'2.2 Scenario Assumptions'!$H$9))</f>
        <v>0.01</v>
      </c>
      <c r="AV60" s="34">
        <f>IF('1.1 Assumptions'!$J$13="Optimistic Scenario",'2.2 Scenario Assumptions'!$H$7,IF('1.1 Assumptions'!$J$13="Base Case Scenario",'2.2 Scenario Assumptions'!$H$8,'2.2 Scenario Assumptions'!$H$9))</f>
        <v>0.01</v>
      </c>
      <c r="AW60" s="34">
        <f>IF('1.1 Assumptions'!$J$13="Optimistic Scenario",'2.2 Scenario Assumptions'!$H$7,IF('1.1 Assumptions'!$J$13="Base Case Scenario",'2.2 Scenario Assumptions'!$H$8,'2.2 Scenario Assumptions'!$H$9))</f>
        <v>0.01</v>
      </c>
      <c r="AX60" s="34">
        <f>IF('1.1 Assumptions'!$J$13="Optimistic Scenario",'2.2 Scenario Assumptions'!$H$7,IF('1.1 Assumptions'!$J$13="Base Case Scenario",'2.2 Scenario Assumptions'!$H$8,'2.2 Scenario Assumptions'!$H$9))</f>
        <v>0.01</v>
      </c>
      <c r="AY60" s="34">
        <f>IF('1.1 Assumptions'!$J$13="Optimistic Scenario",'2.2 Scenario Assumptions'!$H$7,IF('1.1 Assumptions'!$J$13="Base Case Scenario",'2.2 Scenario Assumptions'!$H$8,'2.2 Scenario Assumptions'!$H$9))</f>
        <v>0.01</v>
      </c>
      <c r="AZ60" s="34">
        <f>IF('1.1 Assumptions'!$J$13="Optimistic Scenario",'2.2 Scenario Assumptions'!$H$7,IF('1.1 Assumptions'!$J$13="Base Case Scenario",'2.2 Scenario Assumptions'!$H$8,'2.2 Scenario Assumptions'!$H$9))</f>
        <v>0.01</v>
      </c>
      <c r="BA60" s="34">
        <f>IF('1.1 Assumptions'!$J$13="Optimistic Scenario",'2.2 Scenario Assumptions'!$H$7,IF('1.1 Assumptions'!$J$13="Base Case Scenario",'2.2 Scenario Assumptions'!$H$8,'2.2 Scenario Assumptions'!$H$9))</f>
        <v>0.01</v>
      </c>
      <c r="BB60" s="34">
        <f>IF('1.1 Assumptions'!$J$13="Optimistic Scenario",'2.2 Scenario Assumptions'!$H$7,IF('1.1 Assumptions'!$J$13="Base Case Scenario",'2.2 Scenario Assumptions'!$H$8,'2.2 Scenario Assumptions'!$H$9))</f>
        <v>0.01</v>
      </c>
      <c r="BC60" s="34">
        <f>IF('1.1 Assumptions'!$J$13="Optimistic Scenario",'2.2 Scenario Assumptions'!$H$7,IF('1.1 Assumptions'!$J$13="Base Case Scenario",'2.2 Scenario Assumptions'!$H$8,'2.2 Scenario Assumptions'!$H$9))</f>
        <v>0.01</v>
      </c>
      <c r="BD60" s="34">
        <f>IF('1.1 Assumptions'!$J$13="Optimistic Scenario",'2.2 Scenario Assumptions'!$H$7,IF('1.1 Assumptions'!$J$13="Base Case Scenario",'2.2 Scenario Assumptions'!$H$8,'2.2 Scenario Assumptions'!$H$9))</f>
        <v>0.01</v>
      </c>
      <c r="BE60" s="34">
        <f>IF('1.1 Assumptions'!$J$13="Optimistic Scenario",'2.2 Scenario Assumptions'!$H$7,IF('1.1 Assumptions'!$J$13="Base Case Scenario",'2.2 Scenario Assumptions'!$H$8,'2.2 Scenario Assumptions'!$H$9))</f>
        <v>0.01</v>
      </c>
      <c r="BF60" s="34">
        <f>IF('1.1 Assumptions'!$J$13="Optimistic Scenario",'2.2 Scenario Assumptions'!$H$7,IF('1.1 Assumptions'!$J$13="Base Case Scenario",'2.2 Scenario Assumptions'!$H$8,'2.2 Scenario Assumptions'!$H$9))</f>
        <v>0.01</v>
      </c>
      <c r="BG60" s="34">
        <f>IF('1.1 Assumptions'!$J$13="Optimistic Scenario",'2.2 Scenario Assumptions'!$H$7,IF('1.1 Assumptions'!$J$13="Base Case Scenario",'2.2 Scenario Assumptions'!$H$8,'2.2 Scenario Assumptions'!$H$9))</f>
        <v>0.01</v>
      </c>
      <c r="BH60" s="34">
        <f>IF('1.1 Assumptions'!$J$13="Optimistic Scenario",'2.2 Scenario Assumptions'!$H$7,IF('1.1 Assumptions'!$J$13="Base Case Scenario",'2.2 Scenario Assumptions'!$H$8,'2.2 Scenario Assumptions'!$H$9))</f>
        <v>0.01</v>
      </c>
      <c r="BI60" s="34">
        <f>IF('1.1 Assumptions'!$J$13="Optimistic Scenario",'2.2 Scenario Assumptions'!$H$7,IF('1.1 Assumptions'!$J$13="Base Case Scenario",'2.2 Scenario Assumptions'!$H$8,'2.2 Scenario Assumptions'!$H$9))</f>
        <v>0.01</v>
      </c>
      <c r="BJ60" s="34">
        <f>IF('1.1 Assumptions'!$J$13="Optimistic Scenario",'2.2 Scenario Assumptions'!$H$7,IF('1.1 Assumptions'!$J$13="Base Case Scenario",'2.2 Scenario Assumptions'!$H$8,'2.2 Scenario Assumptions'!$H$9))</f>
        <v>0.01</v>
      </c>
      <c r="BK60" s="34">
        <f>IF('1.1 Assumptions'!$J$13="Optimistic Scenario",'2.2 Scenario Assumptions'!$H$7,IF('1.1 Assumptions'!$J$13="Base Case Scenario",'2.2 Scenario Assumptions'!$H$8,'2.2 Scenario Assumptions'!$H$9))</f>
        <v>0.01</v>
      </c>
      <c r="BL60" s="34">
        <f>IF('1.1 Assumptions'!$J$13="Optimistic Scenario",'2.2 Scenario Assumptions'!$H$7,IF('1.1 Assumptions'!$J$13="Base Case Scenario",'2.2 Scenario Assumptions'!$H$8,'2.2 Scenario Assumptions'!$H$9))</f>
        <v>0.01</v>
      </c>
      <c r="BM60" s="34">
        <f>IF('1.1 Assumptions'!$J$13="Optimistic Scenario",'2.2 Scenario Assumptions'!$H$7,IF('1.1 Assumptions'!$J$13="Base Case Scenario",'2.2 Scenario Assumptions'!$H$8,'2.2 Scenario Assumptions'!$H$9))</f>
        <v>0.01</v>
      </c>
      <c r="BN60" s="34">
        <f>IF('1.1 Assumptions'!$J$13="Optimistic Scenario",'2.2 Scenario Assumptions'!$H$7,IF('1.1 Assumptions'!$J$13="Base Case Scenario",'2.2 Scenario Assumptions'!$H$8,'2.2 Scenario Assumptions'!$H$9))</f>
        <v>0.01</v>
      </c>
      <c r="BO60" s="34">
        <f>IF('1.1 Assumptions'!$J$13="Optimistic Scenario",'2.2 Scenario Assumptions'!$H$7,IF('1.1 Assumptions'!$J$13="Base Case Scenario",'2.2 Scenario Assumptions'!$H$8,'2.2 Scenario Assumptions'!$H$9))</f>
        <v>0.01</v>
      </c>
      <c r="BP60" s="34">
        <f>IF('1.1 Assumptions'!$J$13="Optimistic Scenario",'2.2 Scenario Assumptions'!$H$7,IF('1.1 Assumptions'!$J$13="Base Case Scenario",'2.2 Scenario Assumptions'!$H$8,'2.2 Scenario Assumptions'!$H$9))</f>
        <v>0.01</v>
      </c>
      <c r="BQ60" s="34">
        <f>IF('1.1 Assumptions'!$J$13="Optimistic Scenario",'2.2 Scenario Assumptions'!$H$7,IF('1.1 Assumptions'!$J$13="Base Case Scenario",'2.2 Scenario Assumptions'!$H$8,'2.2 Scenario Assumptions'!$H$9))</f>
        <v>0.01</v>
      </c>
      <c r="BR60" s="34">
        <f>IF('1.1 Assumptions'!$J$13="Optimistic Scenario",'2.2 Scenario Assumptions'!$H$7,IF('1.1 Assumptions'!$J$13="Base Case Scenario",'2.2 Scenario Assumptions'!$H$8,'2.2 Scenario Assumptions'!$H$9))</f>
        <v>0.01</v>
      </c>
      <c r="BS60" s="34">
        <f>IF('1.1 Assumptions'!$J$13="Optimistic Scenario",'2.2 Scenario Assumptions'!$H$7,IF('1.1 Assumptions'!$J$13="Base Case Scenario",'2.2 Scenario Assumptions'!$H$8,'2.2 Scenario Assumptions'!$H$9))</f>
        <v>0.01</v>
      </c>
      <c r="BT60" s="34">
        <f>IF('1.1 Assumptions'!$J$13="Optimistic Scenario",'2.2 Scenario Assumptions'!$H$7,IF('1.1 Assumptions'!$J$13="Base Case Scenario",'2.2 Scenario Assumptions'!$H$8,'2.2 Scenario Assumptions'!$H$9))</f>
        <v>0.01</v>
      </c>
      <c r="BU60" s="34">
        <f>IF('1.1 Assumptions'!$J$13="Optimistic Scenario",'2.2 Scenario Assumptions'!$H$7,IF('1.1 Assumptions'!$J$13="Base Case Scenario",'2.2 Scenario Assumptions'!$H$8,'2.2 Scenario Assumptions'!$H$9))</f>
        <v>0.01</v>
      </c>
      <c r="BV60" s="34">
        <f>IF('1.1 Assumptions'!$J$13="Optimistic Scenario",'2.2 Scenario Assumptions'!$H$7,IF('1.1 Assumptions'!$J$13="Base Case Scenario",'2.2 Scenario Assumptions'!$H$8,'2.2 Scenario Assumptions'!$H$9))</f>
        <v>0.01</v>
      </c>
      <c r="BW60" s="34">
        <f>IF('1.1 Assumptions'!$J$13="Optimistic Scenario",'2.2 Scenario Assumptions'!$H$7,IF('1.1 Assumptions'!$J$13="Base Case Scenario",'2.2 Scenario Assumptions'!$H$8,'2.2 Scenario Assumptions'!$H$9))</f>
        <v>0.01</v>
      </c>
      <c r="BX60" s="34">
        <f>IF('1.1 Assumptions'!$J$13="Optimistic Scenario",'2.2 Scenario Assumptions'!$H$7,IF('1.1 Assumptions'!$J$13="Base Case Scenario",'2.2 Scenario Assumptions'!$H$8,'2.2 Scenario Assumptions'!$H$9))</f>
        <v>0.01</v>
      </c>
      <c r="BY60" s="34">
        <f>IF('1.1 Assumptions'!$J$13="Optimistic Scenario",'2.2 Scenario Assumptions'!$H$7,IF('1.1 Assumptions'!$J$13="Base Case Scenario",'2.2 Scenario Assumptions'!$H$8,'2.2 Scenario Assumptions'!$H$9))</f>
        <v>0.01</v>
      </c>
      <c r="BZ60" s="34">
        <f>IF('1.1 Assumptions'!$J$13="Optimistic Scenario",'2.2 Scenario Assumptions'!$H$7,IF('1.1 Assumptions'!$J$13="Base Case Scenario",'2.2 Scenario Assumptions'!$H$8,'2.2 Scenario Assumptions'!$H$9))</f>
        <v>0.01</v>
      </c>
      <c r="CA60" s="34">
        <f>IF('1.1 Assumptions'!$J$13="Optimistic Scenario",'2.2 Scenario Assumptions'!$H$7,IF('1.1 Assumptions'!$J$13="Base Case Scenario",'2.2 Scenario Assumptions'!$H$8,'2.2 Scenario Assumptions'!$H$9))</f>
        <v>0.01</v>
      </c>
      <c r="CB60" s="34">
        <f>IF('1.1 Assumptions'!$J$13="Optimistic Scenario",'2.2 Scenario Assumptions'!$H$7,IF('1.1 Assumptions'!$J$13="Base Case Scenario",'2.2 Scenario Assumptions'!$H$8,'2.2 Scenario Assumptions'!$H$9))</f>
        <v>0.01</v>
      </c>
      <c r="CC60" s="34">
        <f>IF('1.1 Assumptions'!$J$13="Optimistic Scenario",'2.2 Scenario Assumptions'!$H$7,IF('1.1 Assumptions'!$J$13="Base Case Scenario",'2.2 Scenario Assumptions'!$H$8,'2.2 Scenario Assumptions'!$H$9))</f>
        <v>0.01</v>
      </c>
      <c r="CD60" s="34">
        <f>IF('1.1 Assumptions'!$J$13="Optimistic Scenario",'2.2 Scenario Assumptions'!$H$7,IF('1.1 Assumptions'!$J$13="Base Case Scenario",'2.2 Scenario Assumptions'!$H$8,'2.2 Scenario Assumptions'!$H$9))</f>
        <v>0.01</v>
      </c>
      <c r="CE60" s="34">
        <f>IF('1.1 Assumptions'!$J$13="Optimistic Scenario",'2.2 Scenario Assumptions'!$H$7,IF('1.1 Assumptions'!$J$13="Base Case Scenario",'2.2 Scenario Assumptions'!$H$8,'2.2 Scenario Assumptions'!$H$9))</f>
        <v>0.01</v>
      </c>
      <c r="CF60" s="34">
        <f>IF('1.1 Assumptions'!$J$13="Optimistic Scenario",'2.2 Scenario Assumptions'!$H$7,IF('1.1 Assumptions'!$J$13="Base Case Scenario",'2.2 Scenario Assumptions'!$H$8,'2.2 Scenario Assumptions'!$H$9))</f>
        <v>0.01</v>
      </c>
      <c r="CG60" s="34">
        <f>IF('1.1 Assumptions'!$J$13="Optimistic Scenario",'2.2 Scenario Assumptions'!$H$7,IF('1.1 Assumptions'!$J$13="Base Case Scenario",'2.2 Scenario Assumptions'!$H$8,'2.2 Scenario Assumptions'!$H$9))</f>
        <v>0.01</v>
      </c>
      <c r="CH60" s="34">
        <f>IF('1.1 Assumptions'!$J$13="Optimistic Scenario",'2.2 Scenario Assumptions'!$H$7,IF('1.1 Assumptions'!$J$13="Base Case Scenario",'2.2 Scenario Assumptions'!$H$8,'2.2 Scenario Assumptions'!$H$9))</f>
        <v>0.01</v>
      </c>
      <c r="CI60" s="34">
        <f>IF('1.1 Assumptions'!$J$13="Optimistic Scenario",'2.2 Scenario Assumptions'!$H$7,IF('1.1 Assumptions'!$J$13="Base Case Scenario",'2.2 Scenario Assumptions'!$H$8,'2.2 Scenario Assumptions'!$H$9))</f>
        <v>0.01</v>
      </c>
      <c r="CJ60" s="34">
        <f>IF('1.1 Assumptions'!$J$13="Optimistic Scenario",'2.2 Scenario Assumptions'!$H$7,IF('1.1 Assumptions'!$J$13="Base Case Scenario",'2.2 Scenario Assumptions'!$H$8,'2.2 Scenario Assumptions'!$H$9))</f>
        <v>0.01</v>
      </c>
      <c r="CK60" s="34">
        <f>IF('1.1 Assumptions'!$J$13="Optimistic Scenario",'2.2 Scenario Assumptions'!$H$7,IF('1.1 Assumptions'!$J$13="Base Case Scenario",'2.2 Scenario Assumptions'!$H$8,'2.2 Scenario Assumptions'!$H$9))</f>
        <v>0.01</v>
      </c>
      <c r="CL60" s="34">
        <f>IF('1.1 Assumptions'!$J$13="Optimistic Scenario",'2.2 Scenario Assumptions'!$H$7,IF('1.1 Assumptions'!$J$13="Base Case Scenario",'2.2 Scenario Assumptions'!$H$8,'2.2 Scenario Assumptions'!$H$9))</f>
        <v>0.01</v>
      </c>
      <c r="CM60" s="34">
        <f>IF('1.1 Assumptions'!$J$13="Optimistic Scenario",'2.2 Scenario Assumptions'!$H$7,IF('1.1 Assumptions'!$J$13="Base Case Scenario",'2.2 Scenario Assumptions'!$H$8,'2.2 Scenario Assumptions'!$H$9))</f>
        <v>0.01</v>
      </c>
      <c r="CN60" s="34">
        <f>IF('1.1 Assumptions'!$J$13="Optimistic Scenario",'2.2 Scenario Assumptions'!$H$7,IF('1.1 Assumptions'!$J$13="Base Case Scenario",'2.2 Scenario Assumptions'!$H$8,'2.2 Scenario Assumptions'!$H$9))</f>
        <v>0.01</v>
      </c>
      <c r="CO60" s="34">
        <f>IF('1.1 Assumptions'!$J$13="Optimistic Scenario",'2.2 Scenario Assumptions'!$H$7,IF('1.1 Assumptions'!$J$13="Base Case Scenario",'2.2 Scenario Assumptions'!$H$8,'2.2 Scenario Assumptions'!$H$9))</f>
        <v>0.01</v>
      </c>
      <c r="CP60" s="34">
        <f>IF('1.1 Assumptions'!$J$13="Optimistic Scenario",'2.2 Scenario Assumptions'!$H$7,IF('1.1 Assumptions'!$J$13="Base Case Scenario",'2.2 Scenario Assumptions'!$H$8,'2.2 Scenario Assumptions'!$H$9))</f>
        <v>0.01</v>
      </c>
      <c r="CQ60" s="34">
        <f>IF('1.1 Assumptions'!$J$13="Optimistic Scenario",'2.2 Scenario Assumptions'!$H$7,IF('1.1 Assumptions'!$J$13="Base Case Scenario",'2.2 Scenario Assumptions'!$H$8,'2.2 Scenario Assumptions'!$H$9))</f>
        <v>0.01</v>
      </c>
      <c r="CR60" s="34">
        <f>IF('1.1 Assumptions'!$J$13="Optimistic Scenario",'2.2 Scenario Assumptions'!$H$7,IF('1.1 Assumptions'!$J$13="Base Case Scenario",'2.2 Scenario Assumptions'!$H$8,'2.2 Scenario Assumptions'!$H$9))</f>
        <v>0.01</v>
      </c>
      <c r="CS60" s="34">
        <f>IF('1.1 Assumptions'!$J$13="Optimistic Scenario",'2.2 Scenario Assumptions'!$H$7,IF('1.1 Assumptions'!$J$13="Base Case Scenario",'2.2 Scenario Assumptions'!$H$8,'2.2 Scenario Assumptions'!$H$9))</f>
        <v>0.01</v>
      </c>
      <c r="CT60" s="34">
        <f>IF('1.1 Assumptions'!$J$13="Optimistic Scenario",'2.2 Scenario Assumptions'!$H$7,IF('1.1 Assumptions'!$J$13="Base Case Scenario",'2.2 Scenario Assumptions'!$H$8,'2.2 Scenario Assumptions'!$H$9))</f>
        <v>0.01</v>
      </c>
      <c r="CU60" s="34">
        <f>IF('1.1 Assumptions'!$J$13="Optimistic Scenario",'2.2 Scenario Assumptions'!$H$7,IF('1.1 Assumptions'!$J$13="Base Case Scenario",'2.2 Scenario Assumptions'!$H$8,'2.2 Scenario Assumptions'!$H$9))</f>
        <v>0.01</v>
      </c>
      <c r="CV60" s="34">
        <f>IF('1.1 Assumptions'!$J$13="Optimistic Scenario",'2.2 Scenario Assumptions'!$H$7,IF('1.1 Assumptions'!$J$13="Base Case Scenario",'2.2 Scenario Assumptions'!$H$8,'2.2 Scenario Assumptions'!$H$9))</f>
        <v>0.01</v>
      </c>
      <c r="CW60" s="34">
        <f>IF('1.1 Assumptions'!$J$13="Optimistic Scenario",'2.2 Scenario Assumptions'!$H$7,IF('1.1 Assumptions'!$J$13="Base Case Scenario",'2.2 Scenario Assumptions'!$H$8,'2.2 Scenario Assumptions'!$H$9))</f>
        <v>0.01</v>
      </c>
      <c r="CX60" s="34">
        <f>IF('1.1 Assumptions'!$J$13="Optimistic Scenario",'2.2 Scenario Assumptions'!$H$7,IF('1.1 Assumptions'!$J$13="Base Case Scenario",'2.2 Scenario Assumptions'!$H$8,'2.2 Scenario Assumptions'!$H$9))</f>
        <v>0.01</v>
      </c>
      <c r="CY60" s="34">
        <f>IF('1.1 Assumptions'!$J$13="Optimistic Scenario",'2.2 Scenario Assumptions'!$H$7,IF('1.1 Assumptions'!$J$13="Base Case Scenario",'2.2 Scenario Assumptions'!$H$8,'2.2 Scenario Assumptions'!$H$9))</f>
        <v>0.01</v>
      </c>
      <c r="CZ60" s="34">
        <f>IF('1.1 Assumptions'!$J$13="Optimistic Scenario",'2.2 Scenario Assumptions'!$H$7,IF('1.1 Assumptions'!$J$13="Base Case Scenario",'2.2 Scenario Assumptions'!$H$8,'2.2 Scenario Assumptions'!$H$9))</f>
        <v>0.01</v>
      </c>
      <c r="DA60" s="34">
        <f>IF('1.1 Assumptions'!$J$13="Optimistic Scenario",'2.2 Scenario Assumptions'!$H$7,IF('1.1 Assumptions'!$J$13="Base Case Scenario",'2.2 Scenario Assumptions'!$H$8,'2.2 Scenario Assumptions'!$H$9))</f>
        <v>0.01</v>
      </c>
      <c r="DB60" s="34">
        <f>IF('1.1 Assumptions'!$J$13="Optimistic Scenario",'2.2 Scenario Assumptions'!$H$7,IF('1.1 Assumptions'!$J$13="Base Case Scenario",'2.2 Scenario Assumptions'!$H$8,'2.2 Scenario Assumptions'!$H$9))</f>
        <v>0.01</v>
      </c>
      <c r="DC60" s="34">
        <f>IF('1.1 Assumptions'!$J$13="Optimistic Scenario",'2.2 Scenario Assumptions'!$H$7,IF('1.1 Assumptions'!$J$13="Base Case Scenario",'2.2 Scenario Assumptions'!$H$8,'2.2 Scenario Assumptions'!$H$9))</f>
        <v>0.01</v>
      </c>
      <c r="DD60" s="34">
        <f>IF('1.1 Assumptions'!$J$13="Optimistic Scenario",'2.2 Scenario Assumptions'!$H$7,IF('1.1 Assumptions'!$J$13="Base Case Scenario",'2.2 Scenario Assumptions'!$H$8,'2.2 Scenario Assumptions'!$H$9))</f>
        <v>0.01</v>
      </c>
      <c r="DE60" s="34">
        <f>IF('1.1 Assumptions'!$J$13="Optimistic Scenario",'2.2 Scenario Assumptions'!$H$7,IF('1.1 Assumptions'!$J$13="Base Case Scenario",'2.2 Scenario Assumptions'!$H$8,'2.2 Scenario Assumptions'!$H$9))</f>
        <v>0.01</v>
      </c>
      <c r="DF60" s="34">
        <f>IF('1.1 Assumptions'!$J$13="Optimistic Scenario",'2.2 Scenario Assumptions'!$H$7,IF('1.1 Assumptions'!$J$13="Base Case Scenario",'2.2 Scenario Assumptions'!$H$8,'2.2 Scenario Assumptions'!$H$9))</f>
        <v>0.01</v>
      </c>
      <c r="DG60" s="34">
        <f>IF('1.1 Assumptions'!$J$13="Optimistic Scenario",'2.2 Scenario Assumptions'!$H$7,IF('1.1 Assumptions'!$J$13="Base Case Scenario",'2.2 Scenario Assumptions'!$H$8,'2.2 Scenario Assumptions'!$H$9))</f>
        <v>0.01</v>
      </c>
      <c r="DH60" s="34">
        <f>IF('1.1 Assumptions'!$J$13="Optimistic Scenario",'2.2 Scenario Assumptions'!$H$7,IF('1.1 Assumptions'!$J$13="Base Case Scenario",'2.2 Scenario Assumptions'!$H$8,'2.2 Scenario Assumptions'!$H$9))</f>
        <v>0.01</v>
      </c>
      <c r="DI60" s="34">
        <f>IF('1.1 Assumptions'!$J$13="Optimistic Scenario",'2.2 Scenario Assumptions'!$H$7,IF('1.1 Assumptions'!$J$13="Base Case Scenario",'2.2 Scenario Assumptions'!$H$8,'2.2 Scenario Assumptions'!$H$9))</f>
        <v>0.01</v>
      </c>
      <c r="DJ60" s="34">
        <f>IF('1.1 Assumptions'!$J$13="Optimistic Scenario",'2.2 Scenario Assumptions'!$H$7,IF('1.1 Assumptions'!$J$13="Base Case Scenario",'2.2 Scenario Assumptions'!$H$8,'2.2 Scenario Assumptions'!$H$9))</f>
        <v>0.01</v>
      </c>
      <c r="DK60" s="34">
        <f>IF('1.1 Assumptions'!$J$13="Optimistic Scenario",'2.2 Scenario Assumptions'!$H$7,IF('1.1 Assumptions'!$J$13="Base Case Scenario",'2.2 Scenario Assumptions'!$H$8,'2.2 Scenario Assumptions'!$H$9))</f>
        <v>0.01</v>
      </c>
      <c r="DL60" s="34">
        <f>IF('1.1 Assumptions'!$J$13="Optimistic Scenario",'2.2 Scenario Assumptions'!$H$7,IF('1.1 Assumptions'!$J$13="Base Case Scenario",'2.2 Scenario Assumptions'!$H$8,'2.2 Scenario Assumptions'!$H$9))</f>
        <v>0.01</v>
      </c>
      <c r="DM60" s="34">
        <f>IF('1.1 Assumptions'!$J$13="Optimistic Scenario",'2.2 Scenario Assumptions'!$H$7,IF('1.1 Assumptions'!$J$13="Base Case Scenario",'2.2 Scenario Assumptions'!$H$8,'2.2 Scenario Assumptions'!$H$9))</f>
        <v>0.01</v>
      </c>
      <c r="DN60" s="34">
        <f>IF('1.1 Assumptions'!$J$13="Optimistic Scenario",'2.2 Scenario Assumptions'!$H$7,IF('1.1 Assumptions'!$J$13="Base Case Scenario",'2.2 Scenario Assumptions'!$H$8,'2.2 Scenario Assumptions'!$H$9))</f>
        <v>0.01</v>
      </c>
      <c r="DO60" s="34">
        <f>IF('1.1 Assumptions'!$J$13="Optimistic Scenario",'2.2 Scenario Assumptions'!$H$7,IF('1.1 Assumptions'!$J$13="Base Case Scenario",'2.2 Scenario Assumptions'!$H$8,'2.2 Scenario Assumptions'!$H$9))</f>
        <v>0.01</v>
      </c>
      <c r="DP60" s="34">
        <f>IF('1.1 Assumptions'!$J$13="Optimistic Scenario",'2.2 Scenario Assumptions'!$H$7,IF('1.1 Assumptions'!$J$13="Base Case Scenario",'2.2 Scenario Assumptions'!$H$8,'2.2 Scenario Assumptions'!$H$9))</f>
        <v>0.01</v>
      </c>
      <c r="DQ60" s="34">
        <f>IF('1.1 Assumptions'!$J$13="Optimistic Scenario",'2.2 Scenario Assumptions'!$H$7,IF('1.1 Assumptions'!$J$13="Base Case Scenario",'2.2 Scenario Assumptions'!$H$8,'2.2 Scenario Assumptions'!$H$9))</f>
        <v>0.01</v>
      </c>
      <c r="DR60" s="34">
        <f>IF('1.1 Assumptions'!$J$13="Optimistic Scenario",'2.2 Scenario Assumptions'!$H$7,IF('1.1 Assumptions'!$J$13="Base Case Scenario",'2.2 Scenario Assumptions'!$H$8,'2.2 Scenario Assumptions'!$H$9))</f>
        <v>0.01</v>
      </c>
      <c r="DS60" s="34">
        <f>IF('1.1 Assumptions'!$J$13="Optimistic Scenario",'2.2 Scenario Assumptions'!$H$7,IF('1.1 Assumptions'!$J$13="Base Case Scenario",'2.2 Scenario Assumptions'!$H$8,'2.2 Scenario Assumptions'!$H$9))</f>
        <v>0.01</v>
      </c>
      <c r="DT60" s="34">
        <f>IF('1.1 Assumptions'!$J$13="Optimistic Scenario",'2.2 Scenario Assumptions'!$H$7,IF('1.1 Assumptions'!$J$13="Base Case Scenario",'2.2 Scenario Assumptions'!$H$8,'2.2 Scenario Assumptions'!$H$9))</f>
        <v>0.01</v>
      </c>
      <c r="DU60" s="34">
        <f>IF('1.1 Assumptions'!$J$13="Optimistic Scenario",'2.2 Scenario Assumptions'!$H$7,IF('1.1 Assumptions'!$J$13="Base Case Scenario",'2.2 Scenario Assumptions'!$H$8,'2.2 Scenario Assumptions'!$H$9))</f>
        <v>0.01</v>
      </c>
      <c r="DV60" s="34">
        <f>IF('1.1 Assumptions'!$J$13="Optimistic Scenario",'2.2 Scenario Assumptions'!$H$7,IF('1.1 Assumptions'!$J$13="Base Case Scenario",'2.2 Scenario Assumptions'!$H$8,'2.2 Scenario Assumptions'!$H$9))</f>
        <v>0.01</v>
      </c>
      <c r="DW60" s="34">
        <f>IF('1.1 Assumptions'!$J$13="Optimistic Scenario",'2.2 Scenario Assumptions'!$H$7,IF('1.1 Assumptions'!$J$13="Base Case Scenario",'2.2 Scenario Assumptions'!$H$8,'2.2 Scenario Assumptions'!$H$9))</f>
        <v>0.01</v>
      </c>
      <c r="DX60" s="34">
        <f>IF('1.1 Assumptions'!$J$13="Optimistic Scenario",'2.2 Scenario Assumptions'!$H$7,IF('1.1 Assumptions'!$J$13="Base Case Scenario",'2.2 Scenario Assumptions'!$H$8,'2.2 Scenario Assumptions'!$H$9))</f>
        <v>0.01</v>
      </c>
      <c r="DY60" s="34">
        <f>IF('1.1 Assumptions'!$J$13="Optimistic Scenario",'2.2 Scenario Assumptions'!$H$7,IF('1.1 Assumptions'!$J$13="Base Case Scenario",'2.2 Scenario Assumptions'!$H$8,'2.2 Scenario Assumptions'!$H$9))</f>
        <v>0.01</v>
      </c>
    </row>
    <row r="61" spans="1:129" s="24" customFormat="1" x14ac:dyDescent="0.35">
      <c r="A61" s="48"/>
      <c r="B61" s="14"/>
      <c r="C61" s="14"/>
      <c r="D61"/>
      <c r="E61"/>
      <c r="F61"/>
      <c r="G61"/>
      <c r="H61" s="516"/>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row>
    <row r="62" spans="1:129" x14ac:dyDescent="0.35">
      <c r="A62" s="48"/>
      <c r="B62" s="120"/>
      <c r="C62" s="119"/>
      <c r="D62" s="44" t="s">
        <v>245</v>
      </c>
      <c r="E62" s="44"/>
      <c r="F62" s="44"/>
      <c r="G62" s="44"/>
      <c r="H62" s="530" t="s">
        <v>557</v>
      </c>
      <c r="J62" s="293">
        <f>365.25/12</f>
        <v>30.4375</v>
      </c>
      <c r="K62" s="293">
        <f t="shared" ref="K62:BV62" si="39">365.25/12</f>
        <v>30.4375</v>
      </c>
      <c r="L62" s="293">
        <f t="shared" si="39"/>
        <v>30.4375</v>
      </c>
      <c r="M62" s="293">
        <f t="shared" si="39"/>
        <v>30.4375</v>
      </c>
      <c r="N62" s="293">
        <f t="shared" si="39"/>
        <v>30.4375</v>
      </c>
      <c r="O62" s="293">
        <f t="shared" si="39"/>
        <v>30.4375</v>
      </c>
      <c r="P62" s="293">
        <f t="shared" si="39"/>
        <v>30.4375</v>
      </c>
      <c r="Q62" s="293">
        <f t="shared" si="39"/>
        <v>30.4375</v>
      </c>
      <c r="R62" s="293">
        <f t="shared" si="39"/>
        <v>30.4375</v>
      </c>
      <c r="S62" s="293">
        <f t="shared" si="39"/>
        <v>30.4375</v>
      </c>
      <c r="T62" s="293">
        <f t="shared" si="39"/>
        <v>30.4375</v>
      </c>
      <c r="U62" s="293">
        <f t="shared" si="39"/>
        <v>30.4375</v>
      </c>
      <c r="V62" s="293">
        <f t="shared" si="39"/>
        <v>30.4375</v>
      </c>
      <c r="W62" s="293">
        <f t="shared" si="39"/>
        <v>30.4375</v>
      </c>
      <c r="X62" s="293">
        <f t="shared" si="39"/>
        <v>30.4375</v>
      </c>
      <c r="Y62" s="293">
        <f t="shared" si="39"/>
        <v>30.4375</v>
      </c>
      <c r="Z62" s="293">
        <f t="shared" si="39"/>
        <v>30.4375</v>
      </c>
      <c r="AA62" s="293">
        <f t="shared" si="39"/>
        <v>30.4375</v>
      </c>
      <c r="AB62" s="293">
        <f t="shared" si="39"/>
        <v>30.4375</v>
      </c>
      <c r="AC62" s="293">
        <f t="shared" si="39"/>
        <v>30.4375</v>
      </c>
      <c r="AD62" s="293">
        <f t="shared" si="39"/>
        <v>30.4375</v>
      </c>
      <c r="AE62" s="293">
        <f t="shared" si="39"/>
        <v>30.4375</v>
      </c>
      <c r="AF62" s="293">
        <f t="shared" si="39"/>
        <v>30.4375</v>
      </c>
      <c r="AG62" s="293">
        <f t="shared" si="39"/>
        <v>30.4375</v>
      </c>
      <c r="AH62" s="293">
        <f t="shared" si="39"/>
        <v>30.4375</v>
      </c>
      <c r="AI62" s="293">
        <f t="shared" si="39"/>
        <v>30.4375</v>
      </c>
      <c r="AJ62" s="293">
        <f t="shared" si="39"/>
        <v>30.4375</v>
      </c>
      <c r="AK62" s="293">
        <f t="shared" si="39"/>
        <v>30.4375</v>
      </c>
      <c r="AL62" s="293">
        <f t="shared" si="39"/>
        <v>30.4375</v>
      </c>
      <c r="AM62" s="293">
        <f t="shared" si="39"/>
        <v>30.4375</v>
      </c>
      <c r="AN62" s="293">
        <f t="shared" si="39"/>
        <v>30.4375</v>
      </c>
      <c r="AO62" s="293">
        <f t="shared" si="39"/>
        <v>30.4375</v>
      </c>
      <c r="AP62" s="293">
        <f t="shared" si="39"/>
        <v>30.4375</v>
      </c>
      <c r="AQ62" s="293">
        <f t="shared" si="39"/>
        <v>30.4375</v>
      </c>
      <c r="AR62" s="293">
        <f t="shared" si="39"/>
        <v>30.4375</v>
      </c>
      <c r="AS62" s="293">
        <f t="shared" si="39"/>
        <v>30.4375</v>
      </c>
      <c r="AT62" s="293">
        <f t="shared" si="39"/>
        <v>30.4375</v>
      </c>
      <c r="AU62" s="293">
        <f t="shared" si="39"/>
        <v>30.4375</v>
      </c>
      <c r="AV62" s="293">
        <f t="shared" si="39"/>
        <v>30.4375</v>
      </c>
      <c r="AW62" s="293">
        <f t="shared" si="39"/>
        <v>30.4375</v>
      </c>
      <c r="AX62" s="293">
        <f t="shared" si="39"/>
        <v>30.4375</v>
      </c>
      <c r="AY62" s="293">
        <f t="shared" si="39"/>
        <v>30.4375</v>
      </c>
      <c r="AZ62" s="293">
        <f t="shared" si="39"/>
        <v>30.4375</v>
      </c>
      <c r="BA62" s="293">
        <f t="shared" si="39"/>
        <v>30.4375</v>
      </c>
      <c r="BB62" s="293">
        <f t="shared" si="39"/>
        <v>30.4375</v>
      </c>
      <c r="BC62" s="293">
        <f t="shared" si="39"/>
        <v>30.4375</v>
      </c>
      <c r="BD62" s="293">
        <f t="shared" si="39"/>
        <v>30.4375</v>
      </c>
      <c r="BE62" s="293">
        <f t="shared" si="39"/>
        <v>30.4375</v>
      </c>
      <c r="BF62" s="293">
        <f t="shared" si="39"/>
        <v>30.4375</v>
      </c>
      <c r="BG62" s="293">
        <f t="shared" si="39"/>
        <v>30.4375</v>
      </c>
      <c r="BH62" s="293">
        <f t="shared" si="39"/>
        <v>30.4375</v>
      </c>
      <c r="BI62" s="293">
        <f t="shared" si="39"/>
        <v>30.4375</v>
      </c>
      <c r="BJ62" s="293">
        <f t="shared" si="39"/>
        <v>30.4375</v>
      </c>
      <c r="BK62" s="293">
        <f t="shared" si="39"/>
        <v>30.4375</v>
      </c>
      <c r="BL62" s="293">
        <f t="shared" si="39"/>
        <v>30.4375</v>
      </c>
      <c r="BM62" s="293">
        <f t="shared" si="39"/>
        <v>30.4375</v>
      </c>
      <c r="BN62" s="293">
        <f t="shared" si="39"/>
        <v>30.4375</v>
      </c>
      <c r="BO62" s="293">
        <f t="shared" si="39"/>
        <v>30.4375</v>
      </c>
      <c r="BP62" s="293">
        <f t="shared" si="39"/>
        <v>30.4375</v>
      </c>
      <c r="BQ62" s="293">
        <f t="shared" si="39"/>
        <v>30.4375</v>
      </c>
      <c r="BR62" s="293">
        <f t="shared" si="39"/>
        <v>30.4375</v>
      </c>
      <c r="BS62" s="293">
        <f t="shared" si="39"/>
        <v>30.4375</v>
      </c>
      <c r="BT62" s="293">
        <f t="shared" si="39"/>
        <v>30.4375</v>
      </c>
      <c r="BU62" s="293">
        <f t="shared" si="39"/>
        <v>30.4375</v>
      </c>
      <c r="BV62" s="293">
        <f t="shared" si="39"/>
        <v>30.4375</v>
      </c>
      <c r="BW62" s="293">
        <f t="shared" ref="BW62:DY62" si="40">365.25/12</f>
        <v>30.4375</v>
      </c>
      <c r="BX62" s="293">
        <f t="shared" si="40"/>
        <v>30.4375</v>
      </c>
      <c r="BY62" s="293">
        <f t="shared" si="40"/>
        <v>30.4375</v>
      </c>
      <c r="BZ62" s="293">
        <f t="shared" si="40"/>
        <v>30.4375</v>
      </c>
      <c r="CA62" s="293">
        <f t="shared" si="40"/>
        <v>30.4375</v>
      </c>
      <c r="CB62" s="293">
        <f t="shared" si="40"/>
        <v>30.4375</v>
      </c>
      <c r="CC62" s="293">
        <f t="shared" si="40"/>
        <v>30.4375</v>
      </c>
      <c r="CD62" s="293">
        <f t="shared" si="40"/>
        <v>30.4375</v>
      </c>
      <c r="CE62" s="293">
        <f t="shared" si="40"/>
        <v>30.4375</v>
      </c>
      <c r="CF62" s="293">
        <f t="shared" si="40"/>
        <v>30.4375</v>
      </c>
      <c r="CG62" s="293">
        <f t="shared" si="40"/>
        <v>30.4375</v>
      </c>
      <c r="CH62" s="293">
        <f t="shared" si="40"/>
        <v>30.4375</v>
      </c>
      <c r="CI62" s="293">
        <f t="shared" si="40"/>
        <v>30.4375</v>
      </c>
      <c r="CJ62" s="293">
        <f t="shared" si="40"/>
        <v>30.4375</v>
      </c>
      <c r="CK62" s="293">
        <f t="shared" si="40"/>
        <v>30.4375</v>
      </c>
      <c r="CL62" s="293">
        <f t="shared" si="40"/>
        <v>30.4375</v>
      </c>
      <c r="CM62" s="293">
        <f t="shared" si="40"/>
        <v>30.4375</v>
      </c>
      <c r="CN62" s="293">
        <f t="shared" si="40"/>
        <v>30.4375</v>
      </c>
      <c r="CO62" s="293">
        <f t="shared" si="40"/>
        <v>30.4375</v>
      </c>
      <c r="CP62" s="293">
        <f t="shared" si="40"/>
        <v>30.4375</v>
      </c>
      <c r="CQ62" s="293">
        <f t="shared" si="40"/>
        <v>30.4375</v>
      </c>
      <c r="CR62" s="293">
        <f t="shared" si="40"/>
        <v>30.4375</v>
      </c>
      <c r="CS62" s="293">
        <f t="shared" si="40"/>
        <v>30.4375</v>
      </c>
      <c r="CT62" s="293">
        <f t="shared" si="40"/>
        <v>30.4375</v>
      </c>
      <c r="CU62" s="293">
        <f t="shared" si="40"/>
        <v>30.4375</v>
      </c>
      <c r="CV62" s="293">
        <f t="shared" si="40"/>
        <v>30.4375</v>
      </c>
      <c r="CW62" s="293">
        <f t="shared" si="40"/>
        <v>30.4375</v>
      </c>
      <c r="CX62" s="293">
        <f t="shared" si="40"/>
        <v>30.4375</v>
      </c>
      <c r="CY62" s="293">
        <f t="shared" si="40"/>
        <v>30.4375</v>
      </c>
      <c r="CZ62" s="293">
        <f t="shared" si="40"/>
        <v>30.4375</v>
      </c>
      <c r="DA62" s="293">
        <f t="shared" si="40"/>
        <v>30.4375</v>
      </c>
      <c r="DB62" s="293">
        <f t="shared" si="40"/>
        <v>30.4375</v>
      </c>
      <c r="DC62" s="293">
        <f t="shared" si="40"/>
        <v>30.4375</v>
      </c>
      <c r="DD62" s="293">
        <f t="shared" si="40"/>
        <v>30.4375</v>
      </c>
      <c r="DE62" s="293">
        <f t="shared" si="40"/>
        <v>30.4375</v>
      </c>
      <c r="DF62" s="293">
        <f t="shared" si="40"/>
        <v>30.4375</v>
      </c>
      <c r="DG62" s="293">
        <f t="shared" si="40"/>
        <v>30.4375</v>
      </c>
      <c r="DH62" s="293">
        <f t="shared" si="40"/>
        <v>30.4375</v>
      </c>
      <c r="DI62" s="293">
        <f t="shared" si="40"/>
        <v>30.4375</v>
      </c>
      <c r="DJ62" s="293">
        <f t="shared" si="40"/>
        <v>30.4375</v>
      </c>
      <c r="DK62" s="293">
        <f t="shared" si="40"/>
        <v>30.4375</v>
      </c>
      <c r="DL62" s="293">
        <f t="shared" si="40"/>
        <v>30.4375</v>
      </c>
      <c r="DM62" s="293">
        <f t="shared" si="40"/>
        <v>30.4375</v>
      </c>
      <c r="DN62" s="293">
        <f t="shared" si="40"/>
        <v>30.4375</v>
      </c>
      <c r="DO62" s="293">
        <f t="shared" si="40"/>
        <v>30.4375</v>
      </c>
      <c r="DP62" s="293">
        <f t="shared" si="40"/>
        <v>30.4375</v>
      </c>
      <c r="DQ62" s="293">
        <f t="shared" si="40"/>
        <v>30.4375</v>
      </c>
      <c r="DR62" s="293">
        <f t="shared" si="40"/>
        <v>30.4375</v>
      </c>
      <c r="DS62" s="293">
        <f t="shared" si="40"/>
        <v>30.4375</v>
      </c>
      <c r="DT62" s="293">
        <f t="shared" si="40"/>
        <v>30.4375</v>
      </c>
      <c r="DU62" s="293">
        <f t="shared" si="40"/>
        <v>30.4375</v>
      </c>
      <c r="DV62" s="293">
        <f t="shared" si="40"/>
        <v>30.4375</v>
      </c>
      <c r="DW62" s="293">
        <f t="shared" si="40"/>
        <v>30.4375</v>
      </c>
      <c r="DX62" s="293">
        <f t="shared" si="40"/>
        <v>30.4375</v>
      </c>
      <c r="DY62" s="293">
        <f t="shared" si="40"/>
        <v>30.4375</v>
      </c>
    </row>
    <row r="63" spans="1:129" x14ac:dyDescent="0.35">
      <c r="A63" s="48"/>
      <c r="B63" s="120"/>
      <c r="C63" s="119"/>
      <c r="D63" s="44"/>
      <c r="E63" s="44"/>
      <c r="F63" s="44"/>
      <c r="G63" s="44"/>
      <c r="H63" s="530"/>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c r="BD63" s="293"/>
      <c r="BE63" s="293"/>
      <c r="BF63" s="293"/>
      <c r="BG63" s="293"/>
      <c r="BH63" s="293"/>
      <c r="BI63" s="293"/>
      <c r="BJ63" s="293"/>
      <c r="BK63" s="293"/>
      <c r="BL63" s="293"/>
      <c r="BM63" s="293"/>
      <c r="BN63" s="293"/>
      <c r="BO63" s="293"/>
      <c r="BP63" s="293"/>
      <c r="BQ63" s="293"/>
      <c r="BR63" s="293"/>
      <c r="BS63" s="293"/>
      <c r="BT63" s="293"/>
      <c r="BU63" s="293"/>
      <c r="BV63" s="293"/>
      <c r="BW63" s="293"/>
      <c r="BX63" s="293"/>
      <c r="BY63" s="293"/>
      <c r="BZ63" s="293"/>
      <c r="CA63" s="293"/>
      <c r="CB63" s="293"/>
      <c r="CC63" s="293"/>
      <c r="CD63" s="293"/>
      <c r="CE63" s="293"/>
      <c r="CF63" s="293"/>
      <c r="CG63" s="293"/>
      <c r="CH63" s="293"/>
      <c r="CI63" s="293"/>
      <c r="CJ63" s="293"/>
      <c r="CK63" s="293"/>
      <c r="CL63" s="293"/>
      <c r="CM63" s="293"/>
      <c r="CN63" s="293"/>
      <c r="CO63" s="293"/>
      <c r="CP63" s="293"/>
      <c r="CQ63" s="293"/>
      <c r="CR63" s="293"/>
      <c r="CS63" s="293"/>
      <c r="CT63" s="293"/>
      <c r="CU63" s="293"/>
      <c r="CV63" s="293"/>
      <c r="CW63" s="293"/>
      <c r="CX63" s="293"/>
      <c r="CY63" s="293"/>
      <c r="CZ63" s="293"/>
      <c r="DA63" s="293"/>
      <c r="DB63" s="293"/>
      <c r="DC63" s="293"/>
      <c r="DD63" s="293"/>
      <c r="DE63" s="293"/>
      <c r="DF63" s="293"/>
      <c r="DG63" s="293"/>
      <c r="DH63" s="293"/>
      <c r="DI63" s="293"/>
      <c r="DJ63" s="293"/>
      <c r="DK63" s="293"/>
      <c r="DL63" s="293"/>
      <c r="DM63" s="293"/>
      <c r="DN63" s="293"/>
      <c r="DO63" s="293"/>
      <c r="DP63" s="293"/>
      <c r="DQ63" s="293"/>
      <c r="DR63" s="293"/>
      <c r="DS63" s="293"/>
      <c r="DT63" s="293"/>
      <c r="DU63" s="293"/>
      <c r="DV63" s="293"/>
      <c r="DW63" s="293"/>
      <c r="DX63" s="293"/>
      <c r="DY63" s="293"/>
    </row>
    <row r="64" spans="1:129" x14ac:dyDescent="0.35">
      <c r="B64" s="14"/>
      <c r="C64" s="48" t="s">
        <v>669</v>
      </c>
      <c r="D64" s="123"/>
      <c r="E64" s="47"/>
      <c r="F64" s="47"/>
      <c r="G64" s="47"/>
      <c r="H64" s="531" t="s">
        <v>147</v>
      </c>
      <c r="J64" s="178">
        <f t="shared" ref="J64:AO64" si="41">(24*60*60/J58)*J56*J62</f>
        <v>1875924</v>
      </c>
      <c r="K64" s="178">
        <f t="shared" si="41"/>
        <v>1871998.49146224</v>
      </c>
      <c r="L64" s="178">
        <f t="shared" si="41"/>
        <v>1868081.1973389657</v>
      </c>
      <c r="M64" s="178">
        <f t="shared" si="41"/>
        <v>1864172.1004409129</v>
      </c>
      <c r="N64" s="178">
        <f t="shared" si="41"/>
        <v>1860271.1836147862</v>
      </c>
      <c r="O64" s="178">
        <f t="shared" si="41"/>
        <v>1856378.4297431856</v>
      </c>
      <c r="P64" s="178">
        <f t="shared" si="41"/>
        <v>1852493.82174453</v>
      </c>
      <c r="Q64" s="178">
        <f t="shared" si="41"/>
        <v>1848617.3425729824</v>
      </c>
      <c r="R64" s="178">
        <f t="shared" si="41"/>
        <v>1844748.9752183766</v>
      </c>
      <c r="S64" s="178">
        <f t="shared" si="41"/>
        <v>1840888.7027061409</v>
      </c>
      <c r="T64" s="178">
        <f t="shared" si="41"/>
        <v>1837036.5080972232</v>
      </c>
      <c r="U64" s="178">
        <f t="shared" si="41"/>
        <v>1833192.3744880192</v>
      </c>
      <c r="V64" s="178">
        <f t="shared" si="41"/>
        <v>1829356.2850102955</v>
      </c>
      <c r="W64" s="178">
        <f t="shared" si="41"/>
        <v>1825528.2228311175</v>
      </c>
      <c r="X64" s="178">
        <f t="shared" si="41"/>
        <v>1821708.1711527738</v>
      </c>
      <c r="Y64" s="178">
        <f t="shared" si="41"/>
        <v>1817896.113212704</v>
      </c>
      <c r="Z64" s="178">
        <f t="shared" si="41"/>
        <v>1814092.0322834249</v>
      </c>
      <c r="AA64" s="178">
        <f t="shared" si="41"/>
        <v>1810295.9116724557</v>
      </c>
      <c r="AB64" s="178">
        <f t="shared" si="41"/>
        <v>1806507.734722248</v>
      </c>
      <c r="AC64" s="178">
        <f t="shared" si="41"/>
        <v>1802727.4848101079</v>
      </c>
      <c r="AD64" s="178">
        <f t="shared" si="41"/>
        <v>1798955.145348127</v>
      </c>
      <c r="AE64" s="178">
        <f t="shared" si="41"/>
        <v>1795190.6997831089</v>
      </c>
      <c r="AF64" s="178">
        <f t="shared" si="41"/>
        <v>1791434.1315964947</v>
      </c>
      <c r="AG64" s="178">
        <f t="shared" si="41"/>
        <v>1787685.4243042925</v>
      </c>
      <c r="AH64" s="178">
        <f t="shared" si="41"/>
        <v>1783944.5614570046</v>
      </c>
      <c r="AI64" s="178">
        <f t="shared" si="41"/>
        <v>1780211.5266395546</v>
      </c>
      <c r="AJ64" s="178">
        <f t="shared" si="41"/>
        <v>1776486.3034712162</v>
      </c>
      <c r="AK64" s="178">
        <f t="shared" si="41"/>
        <v>1772768.8756055404</v>
      </c>
      <c r="AL64" s="178">
        <f t="shared" si="41"/>
        <v>1769059.2267302847</v>
      </c>
      <c r="AM64" s="178">
        <f t="shared" si="41"/>
        <v>1765357.3405673415</v>
      </c>
      <c r="AN64" s="178">
        <f t="shared" si="41"/>
        <v>1761663.2008726662</v>
      </c>
      <c r="AO64" s="178">
        <f t="shared" si="41"/>
        <v>1757976.7914362054</v>
      </c>
      <c r="AP64" s="178">
        <f t="shared" ref="AP64:BU64" si="42">(24*60*60/AP58)*AP56*AP62</f>
        <v>1754298.0960818273</v>
      </c>
      <c r="AQ64" s="178">
        <f t="shared" si="42"/>
        <v>1750627.0986672489</v>
      </c>
      <c r="AR64" s="178">
        <f t="shared" si="42"/>
        <v>1746963.7830839672</v>
      </c>
      <c r="AS64" s="178">
        <f t="shared" si="42"/>
        <v>1743308.1332571863</v>
      </c>
      <c r="AT64" s="178">
        <f t="shared" si="42"/>
        <v>1739660.1331457493</v>
      </c>
      <c r="AU64" s="178">
        <f t="shared" si="42"/>
        <v>1736019.7667420653</v>
      </c>
      <c r="AV64" s="178">
        <f t="shared" si="42"/>
        <v>1732387.0180720417</v>
      </c>
      <c r="AW64" s="178">
        <f t="shared" si="42"/>
        <v>1728761.8711950111</v>
      </c>
      <c r="AX64" s="178">
        <f t="shared" si="42"/>
        <v>1725144.3102036649</v>
      </c>
      <c r="AY64" s="178">
        <f t="shared" si="42"/>
        <v>1721534.3192239811</v>
      </c>
      <c r="AZ64" s="178">
        <f t="shared" si="42"/>
        <v>1717931.8824151547</v>
      </c>
      <c r="BA64" s="178">
        <f t="shared" si="42"/>
        <v>1714336.9839695296</v>
      </c>
      <c r="BB64" s="178">
        <f t="shared" si="42"/>
        <v>1710749.6081125278</v>
      </c>
      <c r="BC64" s="178">
        <f t="shared" si="42"/>
        <v>1707169.7391025813</v>
      </c>
      <c r="BD64" s="178">
        <f t="shared" si="42"/>
        <v>1703597.3612310614</v>
      </c>
      <c r="BE64" s="178">
        <f t="shared" si="42"/>
        <v>1700032.4588222124</v>
      </c>
      <c r="BF64" s="178">
        <f t="shared" si="42"/>
        <v>1696475.0162330796</v>
      </c>
      <c r="BG64" s="178">
        <f t="shared" si="42"/>
        <v>1692925.0178534442</v>
      </c>
      <c r="BH64" s="178">
        <f t="shared" si="42"/>
        <v>1689382.4481057515</v>
      </c>
      <c r="BI64" s="178">
        <f t="shared" si="42"/>
        <v>1685847.2914450439</v>
      </c>
      <c r="BJ64" s="178">
        <f t="shared" si="42"/>
        <v>1682319.5323588937</v>
      </c>
      <c r="BK64" s="178">
        <f t="shared" si="42"/>
        <v>1678799.1553673337</v>
      </c>
      <c r="BL64" s="178">
        <f t="shared" si="42"/>
        <v>1675286.1450227895</v>
      </c>
      <c r="BM64" s="178">
        <f t="shared" si="42"/>
        <v>1671780.4859100122</v>
      </c>
      <c r="BN64" s="178">
        <f t="shared" si="42"/>
        <v>1668282.1626460098</v>
      </c>
      <c r="BO64" s="178">
        <f t="shared" si="42"/>
        <v>1664791.1598799811</v>
      </c>
      <c r="BP64" s="178">
        <f t="shared" si="42"/>
        <v>1661307.4622932472</v>
      </c>
      <c r="BQ64" s="178">
        <f t="shared" si="42"/>
        <v>1657831.0545991848</v>
      </c>
      <c r="BR64" s="178">
        <f t="shared" si="42"/>
        <v>1654361.9215431586</v>
      </c>
      <c r="BS64" s="178">
        <f t="shared" si="42"/>
        <v>1650900.0479024553</v>
      </c>
      <c r="BT64" s="178">
        <f t="shared" si="42"/>
        <v>1647445.4184862159</v>
      </c>
      <c r="BU64" s="178">
        <f t="shared" si="42"/>
        <v>1643998.0181353693</v>
      </c>
      <c r="BV64" s="178">
        <f t="shared" ref="BV64:DA64" si="43">(24*60*60/BV58)*BV56*BV62</f>
        <v>1640557.8317225664</v>
      </c>
      <c r="BW64" s="178">
        <f t="shared" si="43"/>
        <v>1637124.8441521127</v>
      </c>
      <c r="BX64" s="178">
        <f t="shared" si="43"/>
        <v>1633699.0403599024</v>
      </c>
      <c r="BY64" s="178">
        <f t="shared" si="43"/>
        <v>1630280.4053133531</v>
      </c>
      <c r="BZ64" s="178">
        <f t="shared" si="43"/>
        <v>1626868.9240113385</v>
      </c>
      <c r="CA64" s="178">
        <f t="shared" si="43"/>
        <v>1623464.5814841236</v>
      </c>
      <c r="CB64" s="178">
        <f t="shared" si="43"/>
        <v>1620067.3627932989</v>
      </c>
      <c r="CC64" s="178">
        <f t="shared" si="43"/>
        <v>1616677.2530317139</v>
      </c>
      <c r="CD64" s="178">
        <f t="shared" si="43"/>
        <v>1613294.2373234131</v>
      </c>
      <c r="CE64" s="178">
        <f t="shared" si="43"/>
        <v>1609918.3008235698</v>
      </c>
      <c r="CF64" s="178">
        <f t="shared" si="43"/>
        <v>1606549.4287184211</v>
      </c>
      <c r="CG64" s="178">
        <f t="shared" si="43"/>
        <v>1603187.6062252028</v>
      </c>
      <c r="CH64" s="178">
        <f t="shared" si="43"/>
        <v>1599832.8185920855</v>
      </c>
      <c r="CI64" s="178">
        <f t="shared" si="43"/>
        <v>1596485.0510981083</v>
      </c>
      <c r="CJ64" s="178">
        <f t="shared" si="43"/>
        <v>1593144.2890531151</v>
      </c>
      <c r="CK64" s="178">
        <f t="shared" si="43"/>
        <v>1589810.5177976904</v>
      </c>
      <c r="CL64" s="178">
        <f t="shared" si="43"/>
        <v>1586483.7227030939</v>
      </c>
      <c r="CM64" s="178">
        <f t="shared" si="43"/>
        <v>1583163.889171198</v>
      </c>
      <c r="CN64" s="178">
        <f t="shared" si="43"/>
        <v>1579851.0026344222</v>
      </c>
      <c r="CO64" s="178">
        <f t="shared" si="43"/>
        <v>1576545.0485556696</v>
      </c>
      <c r="CP64" s="178">
        <f t="shared" si="43"/>
        <v>1573246.0124282632</v>
      </c>
      <c r="CQ64" s="178">
        <f t="shared" si="43"/>
        <v>1569953.8797758829</v>
      </c>
      <c r="CR64" s="178">
        <f t="shared" si="43"/>
        <v>1566668.6361525008</v>
      </c>
      <c r="CS64" s="178">
        <f t="shared" si="43"/>
        <v>1563390.2671423184</v>
      </c>
      <c r="CT64" s="178">
        <f t="shared" si="43"/>
        <v>1560118.7583597035</v>
      </c>
      <c r="CU64" s="178">
        <f t="shared" si="43"/>
        <v>1556854.0954491268</v>
      </c>
      <c r="CV64" s="178">
        <f t="shared" si="43"/>
        <v>1553596.2640850991</v>
      </c>
      <c r="CW64" s="178">
        <f t="shared" si="43"/>
        <v>1550345.2499721083</v>
      </c>
      <c r="CX64" s="178">
        <f t="shared" si="43"/>
        <v>1547101.0388445568</v>
      </c>
      <c r="CY64" s="178">
        <f t="shared" si="43"/>
        <v>1543863.6164666982</v>
      </c>
      <c r="CZ64" s="178">
        <f t="shared" si="43"/>
        <v>1540632.9686325763</v>
      </c>
      <c r="DA64" s="178">
        <f t="shared" si="43"/>
        <v>1537409.0811659617</v>
      </c>
      <c r="DB64" s="178">
        <f t="shared" ref="DB64:DY64" si="44">(24*60*60/DB58)*DB56*DB62</f>
        <v>1534191.9399202892</v>
      </c>
      <c r="DC64" s="178">
        <f t="shared" si="44"/>
        <v>1530981.5307785971</v>
      </c>
      <c r="DD64" s="178">
        <f t="shared" si="44"/>
        <v>1527777.839653464</v>
      </c>
      <c r="DE64" s="178">
        <f t="shared" si="44"/>
        <v>1524580.8524869476</v>
      </c>
      <c r="DF64" s="178">
        <f t="shared" si="44"/>
        <v>1521390.5552505227</v>
      </c>
      <c r="DG64" s="178">
        <f t="shared" si="44"/>
        <v>1518206.9339450202</v>
      </c>
      <c r="DH64" s="178">
        <f t="shared" si="44"/>
        <v>1515029.9746005652</v>
      </c>
      <c r="DI64" s="178">
        <f t="shared" si="44"/>
        <v>1511859.6632765154</v>
      </c>
      <c r="DJ64" s="178">
        <f t="shared" si="44"/>
        <v>1508695.9860614007</v>
      </c>
      <c r="DK64" s="178">
        <f t="shared" si="44"/>
        <v>1505538.9290728616</v>
      </c>
      <c r="DL64" s="178">
        <f t="shared" si="44"/>
        <v>1502388.4784575882</v>
      </c>
      <c r="DM64" s="178">
        <f t="shared" si="44"/>
        <v>1499244.6203912608</v>
      </c>
      <c r="DN64" s="178">
        <f t="shared" si="44"/>
        <v>1496107.3410784865</v>
      </c>
      <c r="DO64" s="178">
        <f t="shared" si="44"/>
        <v>1492976.6267527416</v>
      </c>
      <c r="DP64" s="178">
        <f t="shared" si="44"/>
        <v>1489852.4636763087</v>
      </c>
      <c r="DQ64" s="178">
        <f t="shared" si="44"/>
        <v>1486734.838140219</v>
      </c>
      <c r="DR64" s="178">
        <f t="shared" si="44"/>
        <v>1483623.7364641889</v>
      </c>
      <c r="DS64" s="178">
        <f t="shared" si="44"/>
        <v>1480519.1449965637</v>
      </c>
      <c r="DT64" s="178">
        <f t="shared" si="44"/>
        <v>1477421.0501142545</v>
      </c>
      <c r="DU64" s="178">
        <f t="shared" si="44"/>
        <v>1474329.4382226798</v>
      </c>
      <c r="DV64" s="178">
        <f t="shared" si="44"/>
        <v>1471244.2957557067</v>
      </c>
      <c r="DW64" s="178">
        <f t="shared" si="44"/>
        <v>1468165.6091755896</v>
      </c>
      <c r="DX64" s="178">
        <f t="shared" si="44"/>
        <v>1465093.3649729118</v>
      </c>
      <c r="DY64" s="178">
        <f t="shared" si="44"/>
        <v>1462027.549666526</v>
      </c>
    </row>
    <row r="65" spans="1:129" s="24" customFormat="1" x14ac:dyDescent="0.35">
      <c r="A65" s="48"/>
      <c r="B65" s="14"/>
      <c r="C65" s="44"/>
      <c r="D65" s="44"/>
      <c r="E65" s="44"/>
      <c r="F65" s="44"/>
      <c r="G65"/>
      <c r="H65" s="530"/>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row>
    <row r="66" spans="1:129" s="24" customFormat="1" x14ac:dyDescent="0.35">
      <c r="A66" s="48"/>
      <c r="B66" s="14"/>
      <c r="C66" s="43" t="s">
        <v>670</v>
      </c>
      <c r="D66" s="44"/>
      <c r="E66" s="44"/>
      <c r="F66" s="44"/>
      <c r="G66"/>
      <c r="H66" s="530"/>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row>
    <row r="67" spans="1:129" x14ac:dyDescent="0.35">
      <c r="B67" s="14"/>
      <c r="C67" s="14"/>
      <c r="D67" s="536" t="s">
        <v>560</v>
      </c>
      <c r="E67" s="536"/>
      <c r="F67" s="536"/>
      <c r="G67" s="536"/>
      <c r="H67" s="530" t="s">
        <v>48</v>
      </c>
      <c r="J67" s="417">
        <f>J28/J59</f>
        <v>6.9955042868277478E-3</v>
      </c>
      <c r="K67" s="417">
        <f t="shared" ref="K67:BV67" si="45">K28/K59</f>
        <v>6.9262418681462854E-3</v>
      </c>
      <c r="L67" s="417">
        <f t="shared" si="45"/>
        <v>6.8576652159864212E-3</v>
      </c>
      <c r="M67" s="417">
        <f t="shared" si="45"/>
        <v>6.7897675405806154E-3</v>
      </c>
      <c r="N67" s="417">
        <f t="shared" si="45"/>
        <v>6.7225421193867476E-3</v>
      </c>
      <c r="O67" s="417">
        <f t="shared" si="45"/>
        <v>6.6559822964225223E-3</v>
      </c>
      <c r="P67" s="417">
        <f t="shared" si="45"/>
        <v>6.5900814816064572E-3</v>
      </c>
      <c r="Q67" s="417">
        <f t="shared" si="45"/>
        <v>6.5248331501054036E-3</v>
      </c>
      <c r="R67" s="417">
        <f t="shared" si="45"/>
        <v>6.4602308416885192E-3</v>
      </c>
      <c r="S67" s="417">
        <f t="shared" si="45"/>
        <v>6.396268160087642E-3</v>
      </c>
      <c r="T67" s="417">
        <f t="shared" si="45"/>
        <v>6.3329387723640024E-3</v>
      </c>
      <c r="U67" s="417">
        <f t="shared" si="45"/>
        <v>6.2702364082811903E-3</v>
      </c>
      <c r="V67" s="417">
        <f t="shared" si="45"/>
        <v>9.1742732926446465E-3</v>
      </c>
      <c r="W67" s="417">
        <f t="shared" si="45"/>
        <v>9.0834389036085605E-3</v>
      </c>
      <c r="X67" s="417">
        <f t="shared" si="45"/>
        <v>8.9935038649589707E-3</v>
      </c>
      <c r="Y67" s="417">
        <f t="shared" si="45"/>
        <v>8.904459272236603E-3</v>
      </c>
      <c r="Z67" s="417">
        <f t="shared" si="45"/>
        <v>8.8162963091451517E-3</v>
      </c>
      <c r="AA67" s="417">
        <f t="shared" si="45"/>
        <v>8.7290062466783697E-3</v>
      </c>
      <c r="AB67" s="417">
        <f t="shared" si="45"/>
        <v>8.6425804422558105E-3</v>
      </c>
      <c r="AC67" s="417">
        <f t="shared" si="45"/>
        <v>8.5570103388671395E-3</v>
      </c>
      <c r="AD67" s="417">
        <f t="shared" si="45"/>
        <v>8.4722874642248897E-3</v>
      </c>
      <c r="AE67" s="417">
        <f t="shared" si="45"/>
        <v>8.3884034299256342E-3</v>
      </c>
      <c r="AF67" s="417">
        <f t="shared" si="45"/>
        <v>8.3053499306194392E-3</v>
      </c>
      <c r="AG67" s="417">
        <f t="shared" si="45"/>
        <v>8.2231187431875633E-3</v>
      </c>
      <c r="AH67" s="417">
        <f t="shared" si="45"/>
        <v>1.1417129755800087E-2</v>
      </c>
      <c r="AI67" s="417">
        <f t="shared" si="45"/>
        <v>1.1304088867128798E-2</v>
      </c>
      <c r="AJ67" s="417">
        <f t="shared" si="45"/>
        <v>1.1192167195177028E-2</v>
      </c>
      <c r="AK67" s="417">
        <f t="shared" si="45"/>
        <v>1.1081353658591116E-2</v>
      </c>
      <c r="AL67" s="417">
        <f t="shared" si="45"/>
        <v>1.0971637285733778E-2</v>
      </c>
      <c r="AM67" s="417">
        <f t="shared" si="45"/>
        <v>1.08630072135978E-2</v>
      </c>
      <c r="AN67" s="417">
        <f t="shared" si="45"/>
        <v>1.0755452686730496E-2</v>
      </c>
      <c r="AO67" s="417">
        <f t="shared" si="45"/>
        <v>1.0648963056168807E-2</v>
      </c>
      <c r="AP67" s="417">
        <f t="shared" si="45"/>
        <v>1.0543527778384958E-2</v>
      </c>
      <c r="AQ67" s="417">
        <f t="shared" si="45"/>
        <v>1.0439136414242531E-2</v>
      </c>
      <c r="AR67" s="417">
        <f t="shared" si="45"/>
        <v>1.0335778627962902E-2</v>
      </c>
      <c r="AS67" s="417">
        <f t="shared" si="45"/>
        <v>1.0233444186101883E-2</v>
      </c>
      <c r="AT67" s="417">
        <f t="shared" si="45"/>
        <v>1.3154290665986201E-2</v>
      </c>
      <c r="AU67" s="417">
        <f t="shared" si="45"/>
        <v>1.3024050164342774E-2</v>
      </c>
      <c r="AV67" s="417">
        <f t="shared" si="45"/>
        <v>1.2895099172616607E-2</v>
      </c>
      <c r="AW67" s="417">
        <f t="shared" si="45"/>
        <v>1.2767424923382779E-2</v>
      </c>
      <c r="AX67" s="417">
        <f t="shared" si="45"/>
        <v>1.2641014775626513E-2</v>
      </c>
      <c r="AY67" s="417">
        <f t="shared" si="45"/>
        <v>1.2515856213491596E-2</v>
      </c>
      <c r="AZ67" s="417">
        <f t="shared" si="45"/>
        <v>1.2391936845041186E-2</v>
      </c>
      <c r="BA67" s="417">
        <f t="shared" si="45"/>
        <v>1.2269244401030876E-2</v>
      </c>
      <c r="BB67" s="417">
        <f t="shared" si="45"/>
        <v>1.2147766733693936E-2</v>
      </c>
      <c r="BC67" s="417">
        <f t="shared" si="45"/>
        <v>1.2027491815538549E-2</v>
      </c>
      <c r="BD67" s="417">
        <f t="shared" si="45"/>
        <v>1.1908407738156981E-2</v>
      </c>
      <c r="BE67" s="417">
        <f t="shared" si="45"/>
        <v>1.1790502711046516E-2</v>
      </c>
      <c r="BF67" s="417">
        <f t="shared" si="45"/>
        <v>9.5227226937271685E-3</v>
      </c>
      <c r="BG67" s="417">
        <f t="shared" si="45"/>
        <v>9.4284383106209603E-3</v>
      </c>
      <c r="BH67" s="417">
        <f t="shared" si="45"/>
        <v>9.3350874362583755E-3</v>
      </c>
      <c r="BI67" s="417">
        <f t="shared" si="45"/>
        <v>9.2426608279785882E-3</v>
      </c>
      <c r="BJ67" s="417">
        <f t="shared" si="45"/>
        <v>9.1511493346322654E-3</v>
      </c>
      <c r="BK67" s="417">
        <f t="shared" si="45"/>
        <v>9.0605438956755102E-3</v>
      </c>
      <c r="BL67" s="417">
        <f t="shared" si="45"/>
        <v>8.970835540272783E-3</v>
      </c>
      <c r="BM67" s="417">
        <f t="shared" si="45"/>
        <v>8.8820153864086968E-3</v>
      </c>
      <c r="BN67" s="417">
        <f t="shared" si="45"/>
        <v>8.794074640008611E-3</v>
      </c>
      <c r="BO67" s="417">
        <f t="shared" si="45"/>
        <v>8.7070045940679311E-3</v>
      </c>
      <c r="BP67" s="417">
        <f t="shared" si="45"/>
        <v>8.62079662779003E-3</v>
      </c>
      <c r="BQ67" s="417">
        <f t="shared" si="45"/>
        <v>8.5354422057327024E-3</v>
      </c>
      <c r="BR67" s="417">
        <f t="shared" si="45"/>
        <v>8.7369644512602842E-3</v>
      </c>
      <c r="BS67" s="417">
        <f t="shared" si="45"/>
        <v>8.6504598527329564E-3</v>
      </c>
      <c r="BT67" s="417">
        <f t="shared" si="45"/>
        <v>8.5648117353791641E-3</v>
      </c>
      <c r="BU67" s="417">
        <f t="shared" si="45"/>
        <v>8.4800116191872908E-3</v>
      </c>
      <c r="BV67" s="417">
        <f t="shared" si="45"/>
        <v>8.3960511081062287E-3</v>
      </c>
      <c r="BW67" s="417">
        <f t="shared" ref="BW67:DY67" si="46">BW28/BW59</f>
        <v>8.3129218892140869E-3</v>
      </c>
      <c r="BX67" s="417">
        <f t="shared" si="46"/>
        <v>8.2306157318951349E-3</v>
      </c>
      <c r="BY67" s="417">
        <f t="shared" si="46"/>
        <v>8.1491244870248863E-3</v>
      </c>
      <c r="BZ67" s="417">
        <f t="shared" si="46"/>
        <v>8.0684400861632533E-3</v>
      </c>
      <c r="CA67" s="417">
        <f t="shared" si="46"/>
        <v>7.9885545407556956E-3</v>
      </c>
      <c r="CB67" s="417">
        <f t="shared" si="46"/>
        <v>7.9094599413422721E-3</v>
      </c>
      <c r="CC67" s="417">
        <f t="shared" si="46"/>
        <v>7.8311484567745258E-3</v>
      </c>
      <c r="CD67" s="417">
        <f t="shared" si="46"/>
        <v>7.2084364662451158E-3</v>
      </c>
      <c r="CE67" s="417">
        <f t="shared" si="46"/>
        <v>7.1370658081634803E-3</v>
      </c>
      <c r="CF67" s="417">
        <f t="shared" si="46"/>
        <v>7.0664017902608723E-3</v>
      </c>
      <c r="CG67" s="417">
        <f t="shared" si="46"/>
        <v>6.9964374160998736E-3</v>
      </c>
      <c r="CH67" s="417">
        <f t="shared" si="46"/>
        <v>6.9271657585147266E-3</v>
      </c>
      <c r="CI67" s="417">
        <f t="shared" si="46"/>
        <v>6.8585799589254721E-3</v>
      </c>
      <c r="CJ67" s="417">
        <f t="shared" si="46"/>
        <v>6.7906732266588823E-3</v>
      </c>
      <c r="CK67" s="417">
        <f t="shared" si="46"/>
        <v>6.7234388382761212E-3</v>
      </c>
      <c r="CL67" s="417">
        <f t="shared" si="46"/>
        <v>6.6568701369070513E-3</v>
      </c>
      <c r="CM67" s="417">
        <f t="shared" si="46"/>
        <v>6.590960531591139E-3</v>
      </c>
      <c r="CN67" s="417">
        <f t="shared" si="46"/>
        <v>6.5257034966248904E-3</v>
      </c>
      <c r="CO67" s="417">
        <f t="shared" si="46"/>
        <v>6.461092570915733E-3</v>
      </c>
      <c r="CP67" s="417">
        <f t="shared" si="46"/>
        <v>5.6501633635585181E-3</v>
      </c>
      <c r="CQ67" s="417">
        <f t="shared" si="46"/>
        <v>5.5942211520381372E-3</v>
      </c>
      <c r="CR67" s="417">
        <f t="shared" si="46"/>
        <v>5.5388328238001354E-3</v>
      </c>
      <c r="CS67" s="417">
        <f t="shared" si="46"/>
        <v>5.4839928948516191E-3</v>
      </c>
      <c r="CT67" s="417">
        <f t="shared" si="46"/>
        <v>5.4296959354966524E-3</v>
      </c>
      <c r="CU67" s="417">
        <f t="shared" si="46"/>
        <v>5.3759365697986653E-3</v>
      </c>
      <c r="CV67" s="417">
        <f t="shared" si="46"/>
        <v>5.3227094750481832E-3</v>
      </c>
      <c r="CW67" s="417">
        <f t="shared" si="46"/>
        <v>5.270009381235825E-3</v>
      </c>
      <c r="CX67" s="417">
        <f t="shared" si="46"/>
        <v>5.2178310705305198E-3</v>
      </c>
      <c r="CY67" s="417">
        <f t="shared" si="46"/>
        <v>5.1661693767628917E-3</v>
      </c>
      <c r="CZ67" s="417">
        <f t="shared" si="46"/>
        <v>5.1150191849137537E-3</v>
      </c>
      <c r="DA67" s="417">
        <f t="shared" si="46"/>
        <v>5.0643754306076766E-3</v>
      </c>
      <c r="DB67" s="417">
        <f t="shared" si="46"/>
        <v>3.3504193892859059E-3</v>
      </c>
      <c r="DC67" s="417">
        <f t="shared" si="46"/>
        <v>3.3172469200850553E-3</v>
      </c>
      <c r="DD67" s="417">
        <f t="shared" si="46"/>
        <v>3.2844028911733223E-3</v>
      </c>
      <c r="DE67" s="417">
        <f t="shared" si="46"/>
        <v>3.2518840506666558E-3</v>
      </c>
      <c r="DF67" s="417">
        <f t="shared" si="46"/>
        <v>3.2196871788778771E-3</v>
      </c>
      <c r="DG67" s="417">
        <f t="shared" si="46"/>
        <v>3.1878090879978978E-3</v>
      </c>
      <c r="DH67" s="417">
        <f t="shared" si="46"/>
        <v>3.1562466217800967E-3</v>
      </c>
      <c r="DI67" s="417">
        <f t="shared" si="46"/>
        <v>3.1249966552278183E-3</v>
      </c>
      <c r="DJ67" s="417">
        <f t="shared" si="46"/>
        <v>3.0940560942849687E-3</v>
      </c>
      <c r="DK67" s="417">
        <f t="shared" si="46"/>
        <v>3.063421875529672E-3</v>
      </c>
      <c r="DL67" s="417">
        <f t="shared" si="46"/>
        <v>3.0330909658709622E-3</v>
      </c>
      <c r="DM67" s="417">
        <f t="shared" si="46"/>
        <v>3.0030603622484774E-3</v>
      </c>
      <c r="DN67" s="417">
        <f t="shared" si="46"/>
        <v>1.7153810142318034E-3</v>
      </c>
      <c r="DO67" s="417">
        <f t="shared" si="46"/>
        <v>1.6983970437938647E-3</v>
      </c>
      <c r="DP67" s="417">
        <f t="shared" si="46"/>
        <v>1.6815812314790739E-3</v>
      </c>
      <c r="DQ67" s="417">
        <f t="shared" si="46"/>
        <v>1.6649319123555187E-3</v>
      </c>
      <c r="DR67" s="417">
        <f t="shared" si="46"/>
        <v>1.6484474379757611E-3</v>
      </c>
      <c r="DS67" s="417">
        <f t="shared" si="46"/>
        <v>1.6321261762136247E-3</v>
      </c>
      <c r="DT67" s="417">
        <f t="shared" si="46"/>
        <v>1.6159665111025988E-3</v>
      </c>
      <c r="DU67" s="417">
        <f t="shared" si="46"/>
        <v>1.5999668426758403E-3</v>
      </c>
      <c r="DV67" s="417">
        <f t="shared" si="46"/>
        <v>1.5841255868077626E-3</v>
      </c>
      <c r="DW67" s="417">
        <f t="shared" si="46"/>
        <v>1.5684411750571906E-3</v>
      </c>
      <c r="DX67" s="417">
        <f t="shared" si="46"/>
        <v>1.5529120545120698E-3</v>
      </c>
      <c r="DY67" s="417">
        <f t="shared" si="46"/>
        <v>1.5375366876357128E-3</v>
      </c>
    </row>
    <row r="68" spans="1:129" x14ac:dyDescent="0.35">
      <c r="B68" s="14"/>
      <c r="C68" s="14"/>
      <c r="D68" s="536" t="s">
        <v>671</v>
      </c>
      <c r="E68" s="536"/>
      <c r="F68" s="536"/>
      <c r="G68" s="536"/>
      <c r="H68" s="530" t="s">
        <v>147</v>
      </c>
      <c r="J68" s="428">
        <f>IFERROR(J64*J67,"")</f>
        <v>13123.034383763055</v>
      </c>
      <c r="K68" s="428">
        <f>IFERROR(K64*K67,"")</f>
        <v>12965.914328672454</v>
      </c>
      <c r="L68" s="428">
        <f t="shared" ref="L68:BV68" si="47">IFERROR(L64*L67,"")</f>
        <v>12810.67544762969</v>
      </c>
      <c r="M68" s="428">
        <f t="shared" si="47"/>
        <v>12657.295217629697</v>
      </c>
      <c r="N68" s="428">
        <f t="shared" si="47"/>
        <v>12505.751385331838</v>
      </c>
      <c r="O68" s="428">
        <f t="shared" si="47"/>
        <v>12356.021963831285</v>
      </c>
      <c r="P68" s="428">
        <f t="shared" si="47"/>
        <v>12208.085229469001</v>
      </c>
      <c r="Q68" s="428">
        <f t="shared" si="47"/>
        <v>12061.919718679954</v>
      </c>
      <c r="R68" s="428">
        <f t="shared" si="47"/>
        <v>11917.504224879047</v>
      </c>
      <c r="S68" s="428">
        <f t="shared" si="47"/>
        <v>11774.817795384335</v>
      </c>
      <c r="T68" s="428">
        <f t="shared" si="47"/>
        <v>11633.839728377083</v>
      </c>
      <c r="U68" s="428">
        <f t="shared" si="47"/>
        <v>11494.549569898223</v>
      </c>
      <c r="V68" s="428">
        <f t="shared" si="47"/>
        <v>16783.014508301581</v>
      </c>
      <c r="W68" s="428">
        <f t="shared" si="47"/>
        <v>16582.074078899568</v>
      </c>
      <c r="X68" s="428">
        <f t="shared" si="47"/>
        <v>16383.53947808981</v>
      </c>
      <c r="Y68" s="428">
        <f t="shared" si="47"/>
        <v>16187.381901259743</v>
      </c>
      <c r="Z68" s="428">
        <f t="shared" si="47"/>
        <v>15993.572888669985</v>
      </c>
      <c r="AA68" s="428">
        <f t="shared" si="47"/>
        <v>15802.084321325181</v>
      </c>
      <c r="AB68" s="428">
        <f t="shared" si="47"/>
        <v>15612.88841689435</v>
      </c>
      <c r="AC68" s="428">
        <f t="shared" si="47"/>
        <v>15425.957725680048</v>
      </c>
      <c r="AD68" s="428">
        <f t="shared" si="47"/>
        <v>15241.265126635801</v>
      </c>
      <c r="AE68" s="428">
        <f t="shared" si="47"/>
        <v>15058.783823431229</v>
      </c>
      <c r="AF68" s="428">
        <f t="shared" si="47"/>
        <v>14878.487340564243</v>
      </c>
      <c r="AG68" s="428">
        <f t="shared" si="47"/>
        <v>14700.349519519839</v>
      </c>
      <c r="AH68" s="428">
        <f t="shared" si="47"/>
        <v>20367.526535308505</v>
      </c>
      <c r="AI68" s="428">
        <f t="shared" si="47"/>
        <v>20123.669299420551</v>
      </c>
      <c r="AJ68" s="428">
        <f t="shared" si="47"/>
        <v>19882.731728391849</v>
      </c>
      <c r="AK68" s="428">
        <f t="shared" si="47"/>
        <v>19644.678865527912</v>
      </c>
      <c r="AL68" s="428">
        <f t="shared" si="47"/>
        <v>19409.476172665356</v>
      </c>
      <c r="AM68" s="428">
        <f t="shared" si="47"/>
        <v>19177.08952516086</v>
      </c>
      <c r="AN68" s="428">
        <f t="shared" si="47"/>
        <v>18947.485206940164</v>
      </c>
      <c r="AO68" s="428">
        <f t="shared" si="47"/>
        <v>18720.629905606325</v>
      </c>
      <c r="AP68" s="428">
        <f t="shared" si="47"/>
        <v>18496.49070760659</v>
      </c>
      <c r="AQ68" s="428">
        <f t="shared" si="47"/>
        <v>18275.035093457031</v>
      </c>
      <c r="AR68" s="428">
        <f t="shared" si="47"/>
        <v>18056.230933024486</v>
      </c>
      <c r="AS68" s="428">
        <f t="shared" si="47"/>
        <v>17840.046480864879</v>
      </c>
      <c r="AT68" s="428">
        <f t="shared" si="47"/>
        <v>22883.995051427442</v>
      </c>
      <c r="AU68" s="428">
        <f t="shared" si="47"/>
        <v>22610.008528339302</v>
      </c>
      <c r="AV68" s="428">
        <f t="shared" si="47"/>
        <v>22339.302403392536</v>
      </c>
      <c r="AW68" s="428">
        <f t="shared" si="47"/>
        <v>22071.837400889035</v>
      </c>
      <c r="AX68" s="428">
        <f t="shared" si="47"/>
        <v>21807.574715372539</v>
      </c>
      <c r="AY68" s="428">
        <f t="shared" si="47"/>
        <v>21546.476005998491</v>
      </c>
      <c r="AZ68" s="428">
        <f t="shared" si="47"/>
        <v>21288.503390971317</v>
      </c>
      <c r="BA68" s="428">
        <f t="shared" si="47"/>
        <v>21033.619442048308</v>
      </c>
      <c r="BB68" s="428">
        <f t="shared" si="47"/>
        <v>20781.787179109302</v>
      </c>
      <c r="BC68" s="428">
        <f t="shared" si="47"/>
        <v>20532.970064791378</v>
      </c>
      <c r="BD68" s="428">
        <f t="shared" si="47"/>
        <v>20287.131999187786</v>
      </c>
      <c r="BE68" s="428">
        <f t="shared" si="47"/>
        <v>20044.237314610371</v>
      </c>
      <c r="BF68" s="428">
        <f t="shared" si="47"/>
        <v>16155.061136423914</v>
      </c>
      <c r="BG68" s="428">
        <f t="shared" si="47"/>
        <v>15961.639095338087</v>
      </c>
      <c r="BH68" s="428">
        <f t="shared" si="47"/>
        <v>15770.532866347417</v>
      </c>
      <c r="BI68" s="428">
        <f t="shared" si="47"/>
        <v>15581.714722592909</v>
      </c>
      <c r="BJ68" s="428">
        <f t="shared" si="47"/>
        <v>15395.157269184954</v>
      </c>
      <c r="BK68" s="428">
        <f t="shared" si="47"/>
        <v>15210.833439228698</v>
      </c>
      <c r="BL68" s="428">
        <f t="shared" si="47"/>
        <v>15028.716489897024</v>
      </c>
      <c r="BM68" s="428">
        <f t="shared" si="47"/>
        <v>14848.779998550535</v>
      </c>
      <c r="BN68" s="428">
        <f t="shared" si="47"/>
        <v>14670.997858903997</v>
      </c>
      <c r="BO68" s="428">
        <f t="shared" si="47"/>
        <v>14495.344277238675</v>
      </c>
      <c r="BP68" s="428">
        <f t="shared" si="47"/>
        <v>14321.793768660038</v>
      </c>
      <c r="BQ68" s="428">
        <f t="shared" si="47"/>
        <v>14150.321153400238</v>
      </c>
      <c r="BR68" s="428">
        <f t="shared" si="47"/>
        <v>14454.101298041232</v>
      </c>
      <c r="BS68" s="428">
        <f t="shared" si="47"/>
        <v>14281.044585255104</v>
      </c>
      <c r="BT68" s="428">
        <f t="shared" si="47"/>
        <v>14110.059853647379</v>
      </c>
      <c r="BU68" s="428">
        <f t="shared" si="47"/>
        <v>13941.12229570881</v>
      </c>
      <c r="BV68" s="428">
        <f t="shared" si="47"/>
        <v>13774.207400946605</v>
      </c>
      <c r="BW68" s="428">
        <f t="shared" ref="BW68:DY68" si="48">IFERROR(BW64*BW67,"")</f>
        <v>13609.290952328298</v>
      </c>
      <c r="BX68" s="428">
        <f t="shared" si="48"/>
        <v>13446.349022768198</v>
      </c>
      <c r="BY68" s="428">
        <f t="shared" si="48"/>
        <v>13285.357971655902</v>
      </c>
      <c r="BZ68" s="428">
        <f t="shared" si="48"/>
        <v>13126.294441426364</v>
      </c>
      <c r="CA68" s="428">
        <f t="shared" si="48"/>
        <v>12969.135354171041</v>
      </c>
      <c r="CB68" s="428">
        <f t="shared" si="48"/>
        <v>12813.857908289616</v>
      </c>
      <c r="CC68" s="428">
        <f t="shared" si="48"/>
        <v>12660.439575181786</v>
      </c>
      <c r="CD68" s="428">
        <f t="shared" si="48"/>
        <v>11629.329011105194</v>
      </c>
      <c r="CE68" s="428">
        <f t="shared" si="48"/>
        <v>11490.092858744549</v>
      </c>
      <c r="CF68" s="428">
        <f t="shared" si="48"/>
        <v>11352.523759238433</v>
      </c>
      <c r="CG68" s="428">
        <f t="shared" si="48"/>
        <v>11216.601753221599</v>
      </c>
      <c r="CH68" s="428">
        <f t="shared" si="48"/>
        <v>11082.307120299198</v>
      </c>
      <c r="CI68" s="428">
        <f t="shared" si="48"/>
        <v>10949.620376185594</v>
      </c>
      <c r="CJ68" s="428">
        <f t="shared" si="48"/>
        <v>10818.522269877489</v>
      </c>
      <c r="CK68" s="428">
        <f t="shared" si="48"/>
        <v>10688.993780860863</v>
      </c>
      <c r="CL68" s="428">
        <f t="shared" si="48"/>
        <v>10561.016116351353</v>
      </c>
      <c r="CM68" s="428">
        <f t="shared" si="48"/>
        <v>10434.570708567695</v>
      </c>
      <c r="CN68" s="428">
        <f t="shared" si="48"/>
        <v>10309.639212037788</v>
      </c>
      <c r="CO68" s="428">
        <f t="shared" si="48"/>
        <v>10186.203500937021</v>
      </c>
      <c r="CP68" s="428">
        <f t="shared" si="48"/>
        <v>8889.0969812867024</v>
      </c>
      <c r="CQ68" s="428">
        <f t="shared" si="48"/>
        <v>8782.6692019665825</v>
      </c>
      <c r="CR68" s="428">
        <f t="shared" si="48"/>
        <v>8677.5156659396634</v>
      </c>
      <c r="CS68" s="428">
        <f t="shared" si="48"/>
        <v>8573.6211168886493</v>
      </c>
      <c r="CT68" s="428">
        <f t="shared" si="48"/>
        <v>8470.9704811577667</v>
      </c>
      <c r="CU68" s="428">
        <f t="shared" si="48"/>
        <v>8369.5488655657828</v>
      </c>
      <c r="CV68" s="428">
        <f t="shared" si="48"/>
        <v>8269.341555245217</v>
      </c>
      <c r="CW68" s="428">
        <f t="shared" si="48"/>
        <v>8170.3340115074107</v>
      </c>
      <c r="CX68" s="428">
        <f t="shared" si="48"/>
        <v>8072.5118697331727</v>
      </c>
      <c r="CY68" s="428">
        <f t="shared" si="48"/>
        <v>7975.8609372886667</v>
      </c>
      <c r="CZ68" s="428">
        <f t="shared" si="48"/>
        <v>7880.3671914662573</v>
      </c>
      <c r="DA68" s="428">
        <f t="shared" si="48"/>
        <v>7786.0167774500196</v>
      </c>
      <c r="DB68" s="428">
        <f t="shared" si="48"/>
        <v>5140.1864223950943</v>
      </c>
      <c r="DC68" s="428">
        <f t="shared" si="48"/>
        <v>5078.6437676824044</v>
      </c>
      <c r="DD68" s="428">
        <f t="shared" si="48"/>
        <v>5017.8379536283701</v>
      </c>
      <c r="DE68" s="428">
        <f t="shared" si="48"/>
        <v>4957.7601581540785</v>
      </c>
      <c r="DF68" s="428">
        <f t="shared" si="48"/>
        <v>4898.4016648060024</v>
      </c>
      <c r="DG68" s="428">
        <f t="shared" si="48"/>
        <v>4839.7538614913592</v>
      </c>
      <c r="DH68" s="428">
        <f t="shared" si="48"/>
        <v>4781.8082392286196</v>
      </c>
      <c r="DI68" s="428">
        <f t="shared" si="48"/>
        <v>4724.556390912966</v>
      </c>
      <c r="DJ68" s="428">
        <f t="shared" si="48"/>
        <v>4667.9900100965469</v>
      </c>
      <c r="DK68" s="428">
        <f t="shared" si="48"/>
        <v>4612.100889783319</v>
      </c>
      <c r="DL68" s="428">
        <f t="shared" si="48"/>
        <v>4556.8809212383312</v>
      </c>
      <c r="DM68" s="428">
        <f t="shared" si="48"/>
        <v>4502.3220928112605</v>
      </c>
      <c r="DN68" s="428">
        <f t="shared" si="48"/>
        <v>2566.3941281388611</v>
      </c>
      <c r="DO68" s="428">
        <f t="shared" si="48"/>
        <v>2535.6670893301925</v>
      </c>
      <c r="DP68" s="428">
        <f t="shared" si="48"/>
        <v>2505.3079405909393</v>
      </c>
      <c r="DQ68" s="428">
        <f t="shared" si="48"/>
        <v>2475.3122772303673</v>
      </c>
      <c r="DR68" s="428">
        <f t="shared" si="48"/>
        <v>2445.6757472944178</v>
      </c>
      <c r="DS68" s="428">
        <f t="shared" si="48"/>
        <v>2416.3940509343065</v>
      </c>
      <c r="DT68" s="428">
        <f t="shared" si="48"/>
        <v>2387.4629397826693</v>
      </c>
      <c r="DU68" s="428">
        <f t="shared" si="48"/>
        <v>2358.8782163371861</v>
      </c>
      <c r="DV68" s="428">
        <f t="shared" si="48"/>
        <v>2330.6357333515821</v>
      </c>
      <c r="DW68" s="428">
        <f t="shared" si="48"/>
        <v>2302.731393233918</v>
      </c>
      <c r="DX68" s="428">
        <f t="shared" si="48"/>
        <v>2275.161147452086</v>
      </c>
      <c r="DY68" s="428">
        <f t="shared" si="48"/>
        <v>2247.9209959464279</v>
      </c>
    </row>
    <row r="69" spans="1:129" x14ac:dyDescent="0.35">
      <c r="B69" s="14"/>
      <c r="C69" s="119"/>
      <c r="D69" s="536" t="s">
        <v>179</v>
      </c>
      <c r="E69" s="536"/>
      <c r="F69" s="536"/>
      <c r="G69" s="536"/>
      <c r="H69" s="530" t="s">
        <v>48</v>
      </c>
      <c r="J69" s="34">
        <f>'1.1 Assumptions'!$J$141</f>
        <v>0.97</v>
      </c>
      <c r="K69" s="34">
        <f>'1.1 Assumptions'!$J$141</f>
        <v>0.97</v>
      </c>
      <c r="L69" s="34">
        <f>'1.1 Assumptions'!$J$141</f>
        <v>0.97</v>
      </c>
      <c r="M69" s="34">
        <f>'1.1 Assumptions'!$J$141</f>
        <v>0.97</v>
      </c>
      <c r="N69" s="34">
        <f>'1.1 Assumptions'!$J$141</f>
        <v>0.97</v>
      </c>
      <c r="O69" s="34">
        <f>'1.1 Assumptions'!$J$141</f>
        <v>0.97</v>
      </c>
      <c r="P69" s="34">
        <f>'1.1 Assumptions'!$J$141</f>
        <v>0.97</v>
      </c>
      <c r="Q69" s="34">
        <f>'1.1 Assumptions'!$J$141</f>
        <v>0.97</v>
      </c>
      <c r="R69" s="34">
        <f>'1.1 Assumptions'!$J$141</f>
        <v>0.97</v>
      </c>
      <c r="S69" s="34">
        <f>'1.1 Assumptions'!$J$141</f>
        <v>0.97</v>
      </c>
      <c r="T69" s="34">
        <f>'1.1 Assumptions'!$J$141</f>
        <v>0.97</v>
      </c>
      <c r="U69" s="34">
        <f>'1.1 Assumptions'!$J$141</f>
        <v>0.97</v>
      </c>
      <c r="V69" s="34">
        <f>'1.1 Assumptions'!$J$141</f>
        <v>0.97</v>
      </c>
      <c r="W69" s="34">
        <f>'1.1 Assumptions'!$J$141</f>
        <v>0.97</v>
      </c>
      <c r="X69" s="34">
        <f>'1.1 Assumptions'!$J$141</f>
        <v>0.97</v>
      </c>
      <c r="Y69" s="34">
        <f>'1.1 Assumptions'!$J$141</f>
        <v>0.97</v>
      </c>
      <c r="Z69" s="34">
        <f>'1.1 Assumptions'!$J$141</f>
        <v>0.97</v>
      </c>
      <c r="AA69" s="34">
        <f>'1.1 Assumptions'!$J$141</f>
        <v>0.97</v>
      </c>
      <c r="AB69" s="34">
        <f>'1.1 Assumptions'!$J$141</f>
        <v>0.97</v>
      </c>
      <c r="AC69" s="34">
        <f>'1.1 Assumptions'!$J$141</f>
        <v>0.97</v>
      </c>
      <c r="AD69" s="34">
        <f>'1.1 Assumptions'!$J$141</f>
        <v>0.97</v>
      </c>
      <c r="AE69" s="34">
        <f>'1.1 Assumptions'!$J$141</f>
        <v>0.97</v>
      </c>
      <c r="AF69" s="34">
        <f>'1.1 Assumptions'!$J$141</f>
        <v>0.97</v>
      </c>
      <c r="AG69" s="34">
        <f>'1.1 Assumptions'!$J$141</f>
        <v>0.97</v>
      </c>
      <c r="AH69" s="34">
        <f>'1.1 Assumptions'!$J$141</f>
        <v>0.97</v>
      </c>
      <c r="AI69" s="34">
        <f>'1.1 Assumptions'!$J$141</f>
        <v>0.97</v>
      </c>
      <c r="AJ69" s="34">
        <f>'1.1 Assumptions'!$J$141</f>
        <v>0.97</v>
      </c>
      <c r="AK69" s="34">
        <f>'1.1 Assumptions'!$J$141</f>
        <v>0.97</v>
      </c>
      <c r="AL69" s="34">
        <f>'1.1 Assumptions'!$J$141</f>
        <v>0.97</v>
      </c>
      <c r="AM69" s="34">
        <f>'1.1 Assumptions'!$J$141</f>
        <v>0.97</v>
      </c>
      <c r="AN69" s="34">
        <f>'1.1 Assumptions'!$J$141</f>
        <v>0.97</v>
      </c>
      <c r="AO69" s="34">
        <f>'1.1 Assumptions'!$J$141</f>
        <v>0.97</v>
      </c>
      <c r="AP69" s="34">
        <f>'1.1 Assumptions'!$J$141</f>
        <v>0.97</v>
      </c>
      <c r="AQ69" s="34">
        <f>'1.1 Assumptions'!$J$141</f>
        <v>0.97</v>
      </c>
      <c r="AR69" s="34">
        <f>'1.1 Assumptions'!$J$141</f>
        <v>0.97</v>
      </c>
      <c r="AS69" s="34">
        <f>'1.1 Assumptions'!$J$141</f>
        <v>0.97</v>
      </c>
      <c r="AT69" s="34">
        <f>'1.1 Assumptions'!$J$141</f>
        <v>0.97</v>
      </c>
      <c r="AU69" s="34">
        <f>'1.1 Assumptions'!$J$141</f>
        <v>0.97</v>
      </c>
      <c r="AV69" s="34">
        <f>'1.1 Assumptions'!$J$141</f>
        <v>0.97</v>
      </c>
      <c r="AW69" s="34">
        <f>'1.1 Assumptions'!$J$141</f>
        <v>0.97</v>
      </c>
      <c r="AX69" s="34">
        <f>'1.1 Assumptions'!$J$141</f>
        <v>0.97</v>
      </c>
      <c r="AY69" s="34">
        <f>'1.1 Assumptions'!$J$141</f>
        <v>0.97</v>
      </c>
      <c r="AZ69" s="34">
        <f>'1.1 Assumptions'!$J$141</f>
        <v>0.97</v>
      </c>
      <c r="BA69" s="34">
        <f>'1.1 Assumptions'!$J$141</f>
        <v>0.97</v>
      </c>
      <c r="BB69" s="34">
        <f>'1.1 Assumptions'!$J$141</f>
        <v>0.97</v>
      </c>
      <c r="BC69" s="34">
        <f>'1.1 Assumptions'!$J$141</f>
        <v>0.97</v>
      </c>
      <c r="BD69" s="34">
        <f>'1.1 Assumptions'!$J$141</f>
        <v>0.97</v>
      </c>
      <c r="BE69" s="34">
        <f>'1.1 Assumptions'!$J$141</f>
        <v>0.97</v>
      </c>
      <c r="BF69" s="34">
        <f>'1.1 Assumptions'!$J$141</f>
        <v>0.97</v>
      </c>
      <c r="BG69" s="34">
        <f>'1.1 Assumptions'!$J$141</f>
        <v>0.97</v>
      </c>
      <c r="BH69" s="34">
        <f>'1.1 Assumptions'!$J$141</f>
        <v>0.97</v>
      </c>
      <c r="BI69" s="34">
        <f>'1.1 Assumptions'!$J$141</f>
        <v>0.97</v>
      </c>
      <c r="BJ69" s="34">
        <f>'1.1 Assumptions'!$J$141</f>
        <v>0.97</v>
      </c>
      <c r="BK69" s="34">
        <f>'1.1 Assumptions'!$J$141</f>
        <v>0.97</v>
      </c>
      <c r="BL69" s="34">
        <f>'1.1 Assumptions'!$J$141</f>
        <v>0.97</v>
      </c>
      <c r="BM69" s="34">
        <f>'1.1 Assumptions'!$J$141</f>
        <v>0.97</v>
      </c>
      <c r="BN69" s="34">
        <f>'1.1 Assumptions'!$J$141</f>
        <v>0.97</v>
      </c>
      <c r="BO69" s="34">
        <f>'1.1 Assumptions'!$J$141</f>
        <v>0.97</v>
      </c>
      <c r="BP69" s="34">
        <f>'1.1 Assumptions'!$J$141</f>
        <v>0.97</v>
      </c>
      <c r="BQ69" s="34">
        <f>'1.1 Assumptions'!$J$141</f>
        <v>0.97</v>
      </c>
      <c r="BR69" s="34">
        <f>'1.1 Assumptions'!$J$141</f>
        <v>0.97</v>
      </c>
      <c r="BS69" s="34">
        <f>'1.1 Assumptions'!$J$141</f>
        <v>0.97</v>
      </c>
      <c r="BT69" s="34">
        <f>'1.1 Assumptions'!$J$141</f>
        <v>0.97</v>
      </c>
      <c r="BU69" s="34">
        <f>'1.1 Assumptions'!$J$141</f>
        <v>0.97</v>
      </c>
      <c r="BV69" s="34">
        <f>'1.1 Assumptions'!$J$141</f>
        <v>0.97</v>
      </c>
      <c r="BW69" s="34">
        <f>'1.1 Assumptions'!$J$141</f>
        <v>0.97</v>
      </c>
      <c r="BX69" s="34">
        <f>'1.1 Assumptions'!$J$141</f>
        <v>0.97</v>
      </c>
      <c r="BY69" s="34">
        <f>'1.1 Assumptions'!$J$141</f>
        <v>0.97</v>
      </c>
      <c r="BZ69" s="34">
        <f>'1.1 Assumptions'!$J$141</f>
        <v>0.97</v>
      </c>
      <c r="CA69" s="34">
        <f>'1.1 Assumptions'!$J$141</f>
        <v>0.97</v>
      </c>
      <c r="CB69" s="34">
        <f>'1.1 Assumptions'!$J$141</f>
        <v>0.97</v>
      </c>
      <c r="CC69" s="34">
        <f>'1.1 Assumptions'!$J$141</f>
        <v>0.97</v>
      </c>
      <c r="CD69" s="34">
        <f>'1.1 Assumptions'!$J$141</f>
        <v>0.97</v>
      </c>
      <c r="CE69" s="34">
        <f>'1.1 Assumptions'!$J$141</f>
        <v>0.97</v>
      </c>
      <c r="CF69" s="34">
        <f>'1.1 Assumptions'!$J$141</f>
        <v>0.97</v>
      </c>
      <c r="CG69" s="34">
        <f>'1.1 Assumptions'!$J$141</f>
        <v>0.97</v>
      </c>
      <c r="CH69" s="34">
        <f>'1.1 Assumptions'!$J$141</f>
        <v>0.97</v>
      </c>
      <c r="CI69" s="34">
        <f>'1.1 Assumptions'!$J$141</f>
        <v>0.97</v>
      </c>
      <c r="CJ69" s="34">
        <f>'1.1 Assumptions'!$J$141</f>
        <v>0.97</v>
      </c>
      <c r="CK69" s="34">
        <f>'1.1 Assumptions'!$J$141</f>
        <v>0.97</v>
      </c>
      <c r="CL69" s="34">
        <f>'1.1 Assumptions'!$J$141</f>
        <v>0.97</v>
      </c>
      <c r="CM69" s="34">
        <f>'1.1 Assumptions'!$J$141</f>
        <v>0.97</v>
      </c>
      <c r="CN69" s="34">
        <f>'1.1 Assumptions'!$J$141</f>
        <v>0.97</v>
      </c>
      <c r="CO69" s="34">
        <f>'1.1 Assumptions'!$J$141</f>
        <v>0.97</v>
      </c>
      <c r="CP69" s="34">
        <f>'1.1 Assumptions'!$J$141</f>
        <v>0.97</v>
      </c>
      <c r="CQ69" s="34">
        <f>'1.1 Assumptions'!$J$141</f>
        <v>0.97</v>
      </c>
      <c r="CR69" s="34">
        <f>'1.1 Assumptions'!$J$141</f>
        <v>0.97</v>
      </c>
      <c r="CS69" s="34">
        <f>'1.1 Assumptions'!$J$141</f>
        <v>0.97</v>
      </c>
      <c r="CT69" s="34">
        <f>'1.1 Assumptions'!$J$141</f>
        <v>0.97</v>
      </c>
      <c r="CU69" s="34">
        <f>'1.1 Assumptions'!$J$141</f>
        <v>0.97</v>
      </c>
      <c r="CV69" s="34">
        <f>'1.1 Assumptions'!$J$141</f>
        <v>0.97</v>
      </c>
      <c r="CW69" s="34">
        <f>'1.1 Assumptions'!$J$141</f>
        <v>0.97</v>
      </c>
      <c r="CX69" s="34">
        <f>'1.1 Assumptions'!$J$141</f>
        <v>0.97</v>
      </c>
      <c r="CY69" s="34">
        <f>'1.1 Assumptions'!$J$141</f>
        <v>0.97</v>
      </c>
      <c r="CZ69" s="34">
        <f>'1.1 Assumptions'!$J$141</f>
        <v>0.97</v>
      </c>
      <c r="DA69" s="34">
        <f>'1.1 Assumptions'!$J$141</f>
        <v>0.97</v>
      </c>
      <c r="DB69" s="34">
        <f>'1.1 Assumptions'!$J$141</f>
        <v>0.97</v>
      </c>
      <c r="DC69" s="34">
        <f>'1.1 Assumptions'!$J$141</f>
        <v>0.97</v>
      </c>
      <c r="DD69" s="34">
        <f>'1.1 Assumptions'!$J$141</f>
        <v>0.97</v>
      </c>
      <c r="DE69" s="34">
        <f>'1.1 Assumptions'!$J$141</f>
        <v>0.97</v>
      </c>
      <c r="DF69" s="34">
        <f>'1.1 Assumptions'!$J$141</f>
        <v>0.97</v>
      </c>
      <c r="DG69" s="34">
        <f>'1.1 Assumptions'!$J$141</f>
        <v>0.97</v>
      </c>
      <c r="DH69" s="34">
        <f>'1.1 Assumptions'!$J$141</f>
        <v>0.97</v>
      </c>
      <c r="DI69" s="34">
        <f>'1.1 Assumptions'!$J$141</f>
        <v>0.97</v>
      </c>
      <c r="DJ69" s="34">
        <f>'1.1 Assumptions'!$J$141</f>
        <v>0.97</v>
      </c>
      <c r="DK69" s="34">
        <f>'1.1 Assumptions'!$J$141</f>
        <v>0.97</v>
      </c>
      <c r="DL69" s="34">
        <f>'1.1 Assumptions'!$J$141</f>
        <v>0.97</v>
      </c>
      <c r="DM69" s="34">
        <f>'1.1 Assumptions'!$J$141</f>
        <v>0.97</v>
      </c>
      <c r="DN69" s="34">
        <f>'1.1 Assumptions'!$J$141</f>
        <v>0.97</v>
      </c>
      <c r="DO69" s="34">
        <f>'1.1 Assumptions'!$J$141</f>
        <v>0.97</v>
      </c>
      <c r="DP69" s="34">
        <f>'1.1 Assumptions'!$J$141</f>
        <v>0.97</v>
      </c>
      <c r="DQ69" s="34">
        <f>'1.1 Assumptions'!$J$141</f>
        <v>0.97</v>
      </c>
      <c r="DR69" s="34">
        <f>'1.1 Assumptions'!$J$141</f>
        <v>0.97</v>
      </c>
      <c r="DS69" s="34">
        <f>'1.1 Assumptions'!$J$141</f>
        <v>0.97</v>
      </c>
      <c r="DT69" s="34">
        <f>'1.1 Assumptions'!$J$141</f>
        <v>0.97</v>
      </c>
      <c r="DU69" s="34">
        <f>'1.1 Assumptions'!$J$141</f>
        <v>0.97</v>
      </c>
      <c r="DV69" s="34">
        <f>'1.1 Assumptions'!$J$141</f>
        <v>0.97</v>
      </c>
      <c r="DW69" s="34">
        <f>'1.1 Assumptions'!$J$141</f>
        <v>0.97</v>
      </c>
      <c r="DX69" s="34">
        <f>'1.1 Assumptions'!$J$141</f>
        <v>0.97</v>
      </c>
      <c r="DY69" s="34">
        <f>'1.1 Assumptions'!$J$141</f>
        <v>0.97</v>
      </c>
    </row>
    <row r="70" spans="1:129" s="24" customFormat="1" x14ac:dyDescent="0.35">
      <c r="B70" s="60"/>
      <c r="C70" s="43" t="s">
        <v>672</v>
      </c>
      <c r="D70" s="43"/>
      <c r="E70" s="43"/>
      <c r="F70" s="43"/>
      <c r="G70" s="43"/>
      <c r="H70" s="532" t="s">
        <v>147</v>
      </c>
      <c r="J70" s="242">
        <f>IFERROR(J69*J68,"")</f>
        <v>12729.343352250164</v>
      </c>
      <c r="K70" s="242">
        <f t="shared" ref="K70:BV70" si="49">IFERROR(K69*K68,"")</f>
        <v>12576.936898812281</v>
      </c>
      <c r="L70" s="242">
        <f t="shared" si="49"/>
        <v>12426.355184200798</v>
      </c>
      <c r="M70" s="242">
        <f t="shared" si="49"/>
        <v>12277.576361100806</v>
      </c>
      <c r="N70" s="242">
        <f t="shared" si="49"/>
        <v>12130.578843771882</v>
      </c>
      <c r="O70" s="242">
        <f t="shared" si="49"/>
        <v>11985.341304916346</v>
      </c>
      <c r="P70" s="242">
        <f t="shared" si="49"/>
        <v>11841.842672584931</v>
      </c>
      <c r="Q70" s="242">
        <f t="shared" si="49"/>
        <v>11700.062127119554</v>
      </c>
      <c r="R70" s="242">
        <f t="shared" si="49"/>
        <v>11559.979098132675</v>
      </c>
      <c r="S70" s="242">
        <f t="shared" si="49"/>
        <v>11421.573261522804</v>
      </c>
      <c r="T70" s="242">
        <f t="shared" si="49"/>
        <v>11284.82453652577</v>
      </c>
      <c r="U70" s="242">
        <f t="shared" si="49"/>
        <v>11149.713082801276</v>
      </c>
      <c r="V70" s="242">
        <f t="shared" si="49"/>
        <v>16279.524073052533</v>
      </c>
      <c r="W70" s="242">
        <f t="shared" si="49"/>
        <v>16084.611856532581</v>
      </c>
      <c r="X70" s="242">
        <f t="shared" si="49"/>
        <v>15892.033293747114</v>
      </c>
      <c r="Y70" s="242">
        <f t="shared" si="49"/>
        <v>15701.760444221951</v>
      </c>
      <c r="Z70" s="242">
        <f t="shared" si="49"/>
        <v>15513.765702009885</v>
      </c>
      <c r="AA70" s="242">
        <f t="shared" si="49"/>
        <v>15328.021791685425</v>
      </c>
      <c r="AB70" s="242">
        <f t="shared" si="49"/>
        <v>15144.501764387518</v>
      </c>
      <c r="AC70" s="242">
        <f t="shared" si="49"/>
        <v>14963.178993909645</v>
      </c>
      <c r="AD70" s="242">
        <f t="shared" si="49"/>
        <v>14784.027172836726</v>
      </c>
      <c r="AE70" s="242">
        <f t="shared" si="49"/>
        <v>14607.020308728292</v>
      </c>
      <c r="AF70" s="242">
        <f t="shared" si="49"/>
        <v>14432.132720347316</v>
      </c>
      <c r="AG70" s="242">
        <f t="shared" si="49"/>
        <v>14259.339033934244</v>
      </c>
      <c r="AH70" s="242">
        <f t="shared" si="49"/>
        <v>19756.500739249248</v>
      </c>
      <c r="AI70" s="242">
        <f t="shared" si="49"/>
        <v>19519.959220437933</v>
      </c>
      <c r="AJ70" s="242">
        <f t="shared" si="49"/>
        <v>19286.249776540095</v>
      </c>
      <c r="AK70" s="242">
        <f t="shared" si="49"/>
        <v>19055.338499562076</v>
      </c>
      <c r="AL70" s="242">
        <f t="shared" si="49"/>
        <v>18827.191887485395</v>
      </c>
      <c r="AM70" s="242">
        <f t="shared" si="49"/>
        <v>18601.776839406033</v>
      </c>
      <c r="AN70" s="242">
        <f t="shared" si="49"/>
        <v>18379.060650731957</v>
      </c>
      <c r="AO70" s="242">
        <f t="shared" si="49"/>
        <v>18159.011008438134</v>
      </c>
      <c r="AP70" s="242">
        <f t="shared" si="49"/>
        <v>17941.595986378394</v>
      </c>
      <c r="AQ70" s="242">
        <f t="shared" si="49"/>
        <v>17726.784040653318</v>
      </c>
      <c r="AR70" s="242">
        <f t="shared" si="49"/>
        <v>17514.544005033749</v>
      </c>
      <c r="AS70" s="242">
        <f t="shared" si="49"/>
        <v>17304.845086438934</v>
      </c>
      <c r="AT70" s="242">
        <f t="shared" si="49"/>
        <v>22197.475199884619</v>
      </c>
      <c r="AU70" s="242">
        <f t="shared" si="49"/>
        <v>21931.708272489122</v>
      </c>
      <c r="AV70" s="242">
        <f t="shared" si="49"/>
        <v>21669.123331290761</v>
      </c>
      <c r="AW70" s="242">
        <f t="shared" si="49"/>
        <v>21409.682278862365</v>
      </c>
      <c r="AX70" s="242">
        <f t="shared" si="49"/>
        <v>21153.347473911363</v>
      </c>
      <c r="AY70" s="242">
        <f t="shared" si="49"/>
        <v>20900.081725818534</v>
      </c>
      <c r="AZ70" s="242">
        <f t="shared" si="49"/>
        <v>20649.848289242178</v>
      </c>
      <c r="BA70" s="242">
        <f t="shared" si="49"/>
        <v>20402.610858786858</v>
      </c>
      <c r="BB70" s="242">
        <f t="shared" si="49"/>
        <v>20158.333563736021</v>
      </c>
      <c r="BC70" s="242">
        <f t="shared" si="49"/>
        <v>19916.980962847636</v>
      </c>
      <c r="BD70" s="242">
        <f t="shared" si="49"/>
        <v>19678.518039212151</v>
      </c>
      <c r="BE70" s="242">
        <f t="shared" si="49"/>
        <v>19442.910195172059</v>
      </c>
      <c r="BF70" s="242">
        <f t="shared" si="49"/>
        <v>15670.409302331196</v>
      </c>
      <c r="BG70" s="242">
        <f t="shared" si="49"/>
        <v>15482.789922477943</v>
      </c>
      <c r="BH70" s="242">
        <f t="shared" si="49"/>
        <v>15297.416880356994</v>
      </c>
      <c r="BI70" s="242">
        <f t="shared" si="49"/>
        <v>15114.263280915122</v>
      </c>
      <c r="BJ70" s="242">
        <f t="shared" si="49"/>
        <v>14933.302551109406</v>
      </c>
      <c r="BK70" s="242">
        <f t="shared" si="49"/>
        <v>14754.508436051836</v>
      </c>
      <c r="BL70" s="242">
        <f t="shared" si="49"/>
        <v>14577.854995200112</v>
      </c>
      <c r="BM70" s="242">
        <f t="shared" si="49"/>
        <v>14403.31659859402</v>
      </c>
      <c r="BN70" s="242">
        <f t="shared" si="49"/>
        <v>14230.867923136877</v>
      </c>
      <c r="BO70" s="242">
        <f t="shared" si="49"/>
        <v>14060.483948921514</v>
      </c>
      <c r="BP70" s="242">
        <f t="shared" si="49"/>
        <v>13892.139955600236</v>
      </c>
      <c r="BQ70" s="242">
        <f t="shared" si="49"/>
        <v>13725.811518798231</v>
      </c>
      <c r="BR70" s="242">
        <f t="shared" si="49"/>
        <v>14020.478259099995</v>
      </c>
      <c r="BS70" s="242">
        <f t="shared" si="49"/>
        <v>13852.613247697451</v>
      </c>
      <c r="BT70" s="242">
        <f t="shared" si="49"/>
        <v>13686.758058037958</v>
      </c>
      <c r="BU70" s="242">
        <f t="shared" si="49"/>
        <v>13522.888626837546</v>
      </c>
      <c r="BV70" s="242">
        <f t="shared" si="49"/>
        <v>13360.981178918206</v>
      </c>
      <c r="BW70" s="242">
        <f t="shared" ref="BW70:DY70" si="50">IFERROR(BW69*BW68,"")</f>
        <v>13201.012223758449</v>
      </c>
      <c r="BX70" s="242">
        <f t="shared" si="50"/>
        <v>13042.958552085151</v>
      </c>
      <c r="BY70" s="242">
        <f t="shared" si="50"/>
        <v>12886.797232506224</v>
      </c>
      <c r="BZ70" s="242">
        <f t="shared" si="50"/>
        <v>12732.505608183572</v>
      </c>
      <c r="CA70" s="242">
        <f t="shared" si="50"/>
        <v>12580.06129354591</v>
      </c>
      <c r="CB70" s="242">
        <f t="shared" si="50"/>
        <v>12429.442171040928</v>
      </c>
      <c r="CC70" s="242">
        <f t="shared" si="50"/>
        <v>12280.626387926333</v>
      </c>
      <c r="CD70" s="242">
        <f t="shared" si="50"/>
        <v>11280.449140772038</v>
      </c>
      <c r="CE70" s="242">
        <f t="shared" si="50"/>
        <v>11145.390072982213</v>
      </c>
      <c r="CF70" s="242">
        <f t="shared" si="50"/>
        <v>11011.948046461279</v>
      </c>
      <c r="CG70" s="242">
        <f t="shared" si="50"/>
        <v>10880.103700624952</v>
      </c>
      <c r="CH70" s="242">
        <f t="shared" si="50"/>
        <v>10749.837906690222</v>
      </c>
      <c r="CI70" s="242">
        <f t="shared" si="50"/>
        <v>10621.131764900027</v>
      </c>
      <c r="CJ70" s="242">
        <f t="shared" si="50"/>
        <v>10493.966601781163</v>
      </c>
      <c r="CK70" s="242">
        <f t="shared" si="50"/>
        <v>10368.323967435037</v>
      </c>
      <c r="CL70" s="242">
        <f t="shared" si="50"/>
        <v>10244.185632860812</v>
      </c>
      <c r="CM70" s="242">
        <f t="shared" si="50"/>
        <v>10121.533587310663</v>
      </c>
      <c r="CN70" s="242">
        <f t="shared" si="50"/>
        <v>10000.350035676654</v>
      </c>
      <c r="CO70" s="242">
        <f t="shared" si="50"/>
        <v>9880.6173959089101</v>
      </c>
      <c r="CP70" s="242">
        <f t="shared" si="50"/>
        <v>8622.4240718481014</v>
      </c>
      <c r="CQ70" s="242">
        <f t="shared" si="50"/>
        <v>8519.1891259075855</v>
      </c>
      <c r="CR70" s="242">
        <f t="shared" si="50"/>
        <v>8417.1901959614734</v>
      </c>
      <c r="CS70" s="242">
        <f t="shared" si="50"/>
        <v>8316.4124833819897</v>
      </c>
      <c r="CT70" s="242">
        <f t="shared" si="50"/>
        <v>8216.8413667230343</v>
      </c>
      <c r="CU70" s="242">
        <f t="shared" si="50"/>
        <v>8118.4623995988095</v>
      </c>
      <c r="CV70" s="242">
        <f t="shared" si="50"/>
        <v>8021.2613085878602</v>
      </c>
      <c r="CW70" s="242">
        <f t="shared" si="50"/>
        <v>7925.2239911621882</v>
      </c>
      <c r="CX70" s="242">
        <f t="shared" si="50"/>
        <v>7830.3365136411776</v>
      </c>
      <c r="CY70" s="242">
        <f t="shared" si="50"/>
        <v>7736.5851091700069</v>
      </c>
      <c r="CZ70" s="242">
        <f t="shared" si="50"/>
        <v>7643.9561757222691</v>
      </c>
      <c r="DA70" s="242">
        <f t="shared" si="50"/>
        <v>7552.4362741265186</v>
      </c>
      <c r="DB70" s="242">
        <f t="shared" si="50"/>
        <v>4985.9808297232412</v>
      </c>
      <c r="DC70" s="242">
        <f t="shared" si="50"/>
        <v>4926.2844546519318</v>
      </c>
      <c r="DD70" s="242">
        <f t="shared" si="50"/>
        <v>4867.3028150195187</v>
      </c>
      <c r="DE70" s="242">
        <f t="shared" si="50"/>
        <v>4809.0273534094558</v>
      </c>
      <c r="DF70" s="242">
        <f t="shared" si="50"/>
        <v>4751.4496148618218</v>
      </c>
      <c r="DG70" s="242">
        <f t="shared" si="50"/>
        <v>4694.5612456466179</v>
      </c>
      <c r="DH70" s="242">
        <f t="shared" si="50"/>
        <v>4638.3539920517605</v>
      </c>
      <c r="DI70" s="242">
        <f t="shared" si="50"/>
        <v>4582.8196991855766</v>
      </c>
      <c r="DJ70" s="242">
        <f t="shared" si="50"/>
        <v>4527.9503097936504</v>
      </c>
      <c r="DK70" s="242">
        <f t="shared" si="50"/>
        <v>4473.7378630898193</v>
      </c>
      <c r="DL70" s="242">
        <f t="shared" si="50"/>
        <v>4420.174493601181</v>
      </c>
      <c r="DM70" s="242">
        <f t="shared" si="50"/>
        <v>4367.2524300269224</v>
      </c>
      <c r="DN70" s="242">
        <f t="shared" si="50"/>
        <v>2489.4023042946951</v>
      </c>
      <c r="DO70" s="242">
        <f t="shared" si="50"/>
        <v>2459.5970766502869</v>
      </c>
      <c r="DP70" s="242">
        <f t="shared" si="50"/>
        <v>2430.1487023732111</v>
      </c>
      <c r="DQ70" s="242">
        <f t="shared" si="50"/>
        <v>2401.0529089134561</v>
      </c>
      <c r="DR70" s="242">
        <f t="shared" si="50"/>
        <v>2372.3054748755853</v>
      </c>
      <c r="DS70" s="242">
        <f t="shared" si="50"/>
        <v>2343.9022294062775</v>
      </c>
      <c r="DT70" s="242">
        <f t="shared" si="50"/>
        <v>2315.8390515891892</v>
      </c>
      <c r="DU70" s="242">
        <f t="shared" si="50"/>
        <v>2288.1118698470705</v>
      </c>
      <c r="DV70" s="242">
        <f t="shared" si="50"/>
        <v>2260.7166613510344</v>
      </c>
      <c r="DW70" s="242">
        <f t="shared" si="50"/>
        <v>2233.6494514369006</v>
      </c>
      <c r="DX70" s="242">
        <f t="shared" si="50"/>
        <v>2206.9063130285235</v>
      </c>
      <c r="DY70" s="242">
        <f t="shared" si="50"/>
        <v>2180.4833660680351</v>
      </c>
    </row>
    <row r="71" spans="1:129" s="24" customFormat="1" x14ac:dyDescent="0.35">
      <c r="B71" s="60"/>
      <c r="C71" s="43"/>
      <c r="D71" s="43"/>
      <c r="E71" s="43"/>
      <c r="F71" s="43"/>
      <c r="G71" s="43"/>
      <c r="H71" s="532"/>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row>
    <row r="72" spans="1:129" s="24" customFormat="1" x14ac:dyDescent="0.35">
      <c r="B72" s="60"/>
      <c r="C72" s="535" t="s">
        <v>156</v>
      </c>
      <c r="D72" s="535"/>
      <c r="E72" s="535"/>
      <c r="F72" s="535"/>
      <c r="G72" s="535"/>
      <c r="H72" s="532" t="s">
        <v>157</v>
      </c>
      <c r="J72" s="430">
        <f>'1.1 Assumptions'!$J$115</f>
        <v>9.43</v>
      </c>
      <c r="K72" s="429">
        <f>J72*(1+J73)</f>
        <v>9.5243000000000002</v>
      </c>
      <c r="L72" s="429">
        <f t="shared" ref="L72:BW72" si="51">K72*(1+K73)</f>
        <v>9.6195430000000002</v>
      </c>
      <c r="M72" s="429">
        <f t="shared" si="51"/>
        <v>9.71573843</v>
      </c>
      <c r="N72" s="429">
        <f t="shared" si="51"/>
        <v>9.8128958143000009</v>
      </c>
      <c r="O72" s="429">
        <f t="shared" si="51"/>
        <v>9.9110247724430014</v>
      </c>
      <c r="P72" s="429">
        <f t="shared" si="51"/>
        <v>10.010135020167432</v>
      </c>
      <c r="Q72" s="429">
        <f t="shared" si="51"/>
        <v>10.110236370369106</v>
      </c>
      <c r="R72" s="429">
        <f t="shared" si="51"/>
        <v>10.211338734072797</v>
      </c>
      <c r="S72" s="429">
        <f t="shared" si="51"/>
        <v>10.313452121413524</v>
      </c>
      <c r="T72" s="429">
        <f t="shared" si="51"/>
        <v>10.41658664262766</v>
      </c>
      <c r="U72" s="429">
        <f t="shared" si="51"/>
        <v>10.520752509053937</v>
      </c>
      <c r="V72" s="429">
        <f t="shared" si="51"/>
        <v>10.625960034144477</v>
      </c>
      <c r="W72" s="429">
        <f t="shared" si="51"/>
        <v>10.732219634485922</v>
      </c>
      <c r="X72" s="429">
        <f t="shared" si="51"/>
        <v>10.839541830830781</v>
      </c>
      <c r="Y72" s="429">
        <f t="shared" si="51"/>
        <v>10.947937249139089</v>
      </c>
      <c r="Z72" s="429">
        <f t="shared" si="51"/>
        <v>11.05741662163048</v>
      </c>
      <c r="AA72" s="429">
        <f t="shared" si="51"/>
        <v>11.167990787846785</v>
      </c>
      <c r="AB72" s="429">
        <f t="shared" si="51"/>
        <v>11.279670695725253</v>
      </c>
      <c r="AC72" s="429">
        <f t="shared" si="51"/>
        <v>11.392467402682506</v>
      </c>
      <c r="AD72" s="429">
        <f t="shared" si="51"/>
        <v>11.50639207670933</v>
      </c>
      <c r="AE72" s="429">
        <f t="shared" si="51"/>
        <v>11.621455997476424</v>
      </c>
      <c r="AF72" s="429">
        <f t="shared" si="51"/>
        <v>11.737670557451189</v>
      </c>
      <c r="AG72" s="429">
        <f t="shared" si="51"/>
        <v>11.855047263025702</v>
      </c>
      <c r="AH72" s="429">
        <f t="shared" si="51"/>
        <v>11.973597735655959</v>
      </c>
      <c r="AI72" s="429">
        <f t="shared" si="51"/>
        <v>12.09333371301252</v>
      </c>
      <c r="AJ72" s="429">
        <f t="shared" si="51"/>
        <v>12.214267050142645</v>
      </c>
      <c r="AK72" s="429">
        <f t="shared" si="51"/>
        <v>12.336409720644072</v>
      </c>
      <c r="AL72" s="429">
        <f t="shared" si="51"/>
        <v>12.459773817850513</v>
      </c>
      <c r="AM72" s="429">
        <f t="shared" si="51"/>
        <v>12.584371556029017</v>
      </c>
      <c r="AN72" s="429">
        <f t="shared" si="51"/>
        <v>12.710215271589307</v>
      </c>
      <c r="AO72" s="429">
        <f t="shared" si="51"/>
        <v>12.837317424305201</v>
      </c>
      <c r="AP72" s="429">
        <f t="shared" si="51"/>
        <v>12.965690598548253</v>
      </c>
      <c r="AQ72" s="429">
        <f t="shared" si="51"/>
        <v>13.095347504533736</v>
      </c>
      <c r="AR72" s="429">
        <f t="shared" si="51"/>
        <v>13.226300979579074</v>
      </c>
      <c r="AS72" s="429">
        <f t="shared" si="51"/>
        <v>13.358563989374865</v>
      </c>
      <c r="AT72" s="429">
        <f t="shared" si="51"/>
        <v>13.492149629268614</v>
      </c>
      <c r="AU72" s="429">
        <f t="shared" si="51"/>
        <v>13.627071125561299</v>
      </c>
      <c r="AV72" s="429">
        <f t="shared" si="51"/>
        <v>13.763341836816911</v>
      </c>
      <c r="AW72" s="429">
        <f t="shared" si="51"/>
        <v>13.900975255185081</v>
      </c>
      <c r="AX72" s="429">
        <f t="shared" si="51"/>
        <v>14.039985007736933</v>
      </c>
      <c r="AY72" s="429">
        <f t="shared" si="51"/>
        <v>14.180384857814301</v>
      </c>
      <c r="AZ72" s="429">
        <f t="shared" si="51"/>
        <v>14.322188706392444</v>
      </c>
      <c r="BA72" s="429">
        <f t="shared" si="51"/>
        <v>14.465410593456369</v>
      </c>
      <c r="BB72" s="429">
        <f t="shared" si="51"/>
        <v>14.610064699390932</v>
      </c>
      <c r="BC72" s="429">
        <f t="shared" si="51"/>
        <v>14.756165346384842</v>
      </c>
      <c r="BD72" s="429">
        <f t="shared" si="51"/>
        <v>14.90372699984869</v>
      </c>
      <c r="BE72" s="429">
        <f t="shared" si="51"/>
        <v>15.052764269847177</v>
      </c>
      <c r="BF72" s="429">
        <f t="shared" si="51"/>
        <v>15.20329191254565</v>
      </c>
      <c r="BG72" s="429">
        <f t="shared" si="51"/>
        <v>15.355324831671107</v>
      </c>
      <c r="BH72" s="429">
        <f t="shared" si="51"/>
        <v>15.508878079987818</v>
      </c>
      <c r="BI72" s="429">
        <f t="shared" si="51"/>
        <v>15.663966860787697</v>
      </c>
      <c r="BJ72" s="429">
        <f t="shared" si="51"/>
        <v>15.820606529395574</v>
      </c>
      <c r="BK72" s="429">
        <f t="shared" si="51"/>
        <v>15.978812594689531</v>
      </c>
      <c r="BL72" s="429">
        <f t="shared" si="51"/>
        <v>16.138600720636425</v>
      </c>
      <c r="BM72" s="429">
        <f t="shared" si="51"/>
        <v>16.299986727842789</v>
      </c>
      <c r="BN72" s="429">
        <f t="shared" si="51"/>
        <v>16.462986595121219</v>
      </c>
      <c r="BO72" s="429">
        <f t="shared" si="51"/>
        <v>16.627616461072432</v>
      </c>
      <c r="BP72" s="429">
        <f t="shared" si="51"/>
        <v>16.793892625683156</v>
      </c>
      <c r="BQ72" s="429">
        <f t="shared" si="51"/>
        <v>16.961831551939987</v>
      </c>
      <c r="BR72" s="429">
        <f t="shared" si="51"/>
        <v>17.131449867459388</v>
      </c>
      <c r="BS72" s="429">
        <f t="shared" si="51"/>
        <v>17.302764366133982</v>
      </c>
      <c r="BT72" s="429">
        <f t="shared" si="51"/>
        <v>17.47579200979532</v>
      </c>
      <c r="BU72" s="429">
        <f t="shared" si="51"/>
        <v>17.650549929893273</v>
      </c>
      <c r="BV72" s="429">
        <f t="shared" si="51"/>
        <v>17.827055429192207</v>
      </c>
      <c r="BW72" s="429">
        <f t="shared" si="51"/>
        <v>18.005325983484131</v>
      </c>
      <c r="BX72" s="429">
        <f t="shared" ref="BX72:DY72" si="52">BW72*(1+BW73)</f>
        <v>18.185379243318973</v>
      </c>
      <c r="BY72" s="429">
        <f t="shared" si="52"/>
        <v>18.367233035752164</v>
      </c>
      <c r="BZ72" s="429">
        <f t="shared" si="52"/>
        <v>18.550905366109685</v>
      </c>
      <c r="CA72" s="429">
        <f t="shared" si="52"/>
        <v>18.736414419770782</v>
      </c>
      <c r="CB72" s="429">
        <f t="shared" si="52"/>
        <v>18.92377856396849</v>
      </c>
      <c r="CC72" s="429">
        <f t="shared" si="52"/>
        <v>19.113016349608174</v>
      </c>
      <c r="CD72" s="429">
        <f t="shared" si="52"/>
        <v>19.304146513104257</v>
      </c>
      <c r="CE72" s="429">
        <f t="shared" si="52"/>
        <v>19.497187978235299</v>
      </c>
      <c r="CF72" s="429">
        <f t="shared" si="52"/>
        <v>19.692159858017654</v>
      </c>
      <c r="CG72" s="429">
        <f t="shared" si="52"/>
        <v>19.889081456597829</v>
      </c>
      <c r="CH72" s="429">
        <f t="shared" si="52"/>
        <v>20.087972271163807</v>
      </c>
      <c r="CI72" s="429">
        <f t="shared" si="52"/>
        <v>20.288851993875443</v>
      </c>
      <c r="CJ72" s="429">
        <f t="shared" si="52"/>
        <v>20.491740513814197</v>
      </c>
      <c r="CK72" s="429">
        <f t="shared" si="52"/>
        <v>20.69665791895234</v>
      </c>
      <c r="CL72" s="429">
        <f t="shared" si="52"/>
        <v>20.903624498141863</v>
      </c>
      <c r="CM72" s="429">
        <f t="shared" si="52"/>
        <v>21.112660743123282</v>
      </c>
      <c r="CN72" s="429">
        <f t="shared" si="52"/>
        <v>21.323787350554515</v>
      </c>
      <c r="CO72" s="429">
        <f t="shared" si="52"/>
        <v>21.537025224060059</v>
      </c>
      <c r="CP72" s="429">
        <f t="shared" si="52"/>
        <v>21.752395476300659</v>
      </c>
      <c r="CQ72" s="429">
        <f t="shared" si="52"/>
        <v>21.969919431063666</v>
      </c>
      <c r="CR72" s="429">
        <f t="shared" si="52"/>
        <v>22.189618625374301</v>
      </c>
      <c r="CS72" s="429">
        <f t="shared" si="52"/>
        <v>22.411514811628045</v>
      </c>
      <c r="CT72" s="429">
        <f t="shared" si="52"/>
        <v>22.635629959744325</v>
      </c>
      <c r="CU72" s="429">
        <f t="shared" si="52"/>
        <v>22.861986259341769</v>
      </c>
      <c r="CV72" s="429">
        <f t="shared" si="52"/>
        <v>23.090606121935188</v>
      </c>
      <c r="CW72" s="429">
        <f t="shared" si="52"/>
        <v>23.321512183154539</v>
      </c>
      <c r="CX72" s="429">
        <f t="shared" si="52"/>
        <v>23.554727304986084</v>
      </c>
      <c r="CY72" s="429">
        <f t="shared" si="52"/>
        <v>23.790274578035945</v>
      </c>
      <c r="CZ72" s="429">
        <f t="shared" si="52"/>
        <v>24.028177323816305</v>
      </c>
      <c r="DA72" s="429">
        <f t="shared" si="52"/>
        <v>24.268459097054468</v>
      </c>
      <c r="DB72" s="429">
        <f t="shared" si="52"/>
        <v>24.511143688025012</v>
      </c>
      <c r="DC72" s="429">
        <f t="shared" si="52"/>
        <v>24.756255124905262</v>
      </c>
      <c r="DD72" s="429">
        <f t="shared" si="52"/>
        <v>25.003817676154316</v>
      </c>
      <c r="DE72" s="429">
        <f t="shared" si="52"/>
        <v>25.253855852915859</v>
      </c>
      <c r="DF72" s="429">
        <f t="shared" si="52"/>
        <v>25.506394411445019</v>
      </c>
      <c r="DG72" s="429">
        <f t="shared" si="52"/>
        <v>25.761458355559469</v>
      </c>
      <c r="DH72" s="429">
        <f t="shared" si="52"/>
        <v>26.019072939115063</v>
      </c>
      <c r="DI72" s="429">
        <f t="shared" si="52"/>
        <v>26.279263668506214</v>
      </c>
      <c r="DJ72" s="429">
        <f t="shared" si="52"/>
        <v>26.542056305191277</v>
      </c>
      <c r="DK72" s="429">
        <f t="shared" si="52"/>
        <v>26.807476868243189</v>
      </c>
      <c r="DL72" s="429">
        <f t="shared" si="52"/>
        <v>27.075551636925621</v>
      </c>
      <c r="DM72" s="429">
        <f t="shared" si="52"/>
        <v>27.346307153294877</v>
      </c>
      <c r="DN72" s="429">
        <f t="shared" si="52"/>
        <v>27.619770224827825</v>
      </c>
      <c r="DO72" s="429">
        <f t="shared" si="52"/>
        <v>27.895967927076104</v>
      </c>
      <c r="DP72" s="429">
        <f t="shared" si="52"/>
        <v>28.174927606346866</v>
      </c>
      <c r="DQ72" s="429">
        <f t="shared" si="52"/>
        <v>28.456676882410335</v>
      </c>
      <c r="DR72" s="429">
        <f t="shared" si="52"/>
        <v>28.741243651234438</v>
      </c>
      <c r="DS72" s="429">
        <f t="shared" si="52"/>
        <v>29.028656087746782</v>
      </c>
      <c r="DT72" s="429">
        <f t="shared" si="52"/>
        <v>29.318942648624251</v>
      </c>
      <c r="DU72" s="429">
        <f t="shared" si="52"/>
        <v>29.612132075110495</v>
      </c>
      <c r="DV72" s="429">
        <f t="shared" si="52"/>
        <v>29.9082533958616</v>
      </c>
      <c r="DW72" s="429">
        <f t="shared" si="52"/>
        <v>30.207335929820214</v>
      </c>
      <c r="DX72" s="429">
        <f t="shared" si="52"/>
        <v>30.509409289118416</v>
      </c>
      <c r="DY72" s="429">
        <f t="shared" si="52"/>
        <v>30.814503382009601</v>
      </c>
    </row>
    <row r="73" spans="1:129" x14ac:dyDescent="0.35">
      <c r="B73" s="14"/>
      <c r="C73" s="119"/>
      <c r="D73" s="37" t="s">
        <v>610</v>
      </c>
      <c r="E73" s="37"/>
      <c r="F73" s="37"/>
      <c r="G73" s="80"/>
      <c r="H73" s="530" t="s">
        <v>48</v>
      </c>
      <c r="J73" s="39">
        <f>IF('1.1 Assumptions'!$J$13="Optimistic Scenario",'2.2 Scenario Assumptions'!$I$7,IF('1.1 Assumptions'!$J$13="Base Case Scenario",'2.2 Scenario Assumptions'!$I$8,'2.2 Scenario Assumptions'!$I$9))</f>
        <v>0.01</v>
      </c>
      <c r="K73" s="39">
        <f>IF('1.1 Assumptions'!$J$13="Optimistic Scenario",'2.2 Scenario Assumptions'!$I$7,IF('1.1 Assumptions'!$J$13="Base Case Scenario",'2.2 Scenario Assumptions'!$I$8,'2.2 Scenario Assumptions'!$I$9))</f>
        <v>0.01</v>
      </c>
      <c r="L73" s="39">
        <f>IF('1.1 Assumptions'!$J$13="Optimistic Scenario",'2.2 Scenario Assumptions'!$I$7,IF('1.1 Assumptions'!$J$13="Base Case Scenario",'2.2 Scenario Assumptions'!$I$8,'2.2 Scenario Assumptions'!$I$9))</f>
        <v>0.01</v>
      </c>
      <c r="M73" s="39">
        <f>IF('1.1 Assumptions'!$J$13="Optimistic Scenario",'2.2 Scenario Assumptions'!$I$7,IF('1.1 Assumptions'!$J$13="Base Case Scenario",'2.2 Scenario Assumptions'!$I$8,'2.2 Scenario Assumptions'!$I$9))</f>
        <v>0.01</v>
      </c>
      <c r="N73" s="39">
        <f>IF('1.1 Assumptions'!$J$13="Optimistic Scenario",'2.2 Scenario Assumptions'!$I$7,IF('1.1 Assumptions'!$J$13="Base Case Scenario",'2.2 Scenario Assumptions'!$I$8,'2.2 Scenario Assumptions'!$I$9))</f>
        <v>0.01</v>
      </c>
      <c r="O73" s="39">
        <f>IF('1.1 Assumptions'!$J$13="Optimistic Scenario",'2.2 Scenario Assumptions'!$I$7,IF('1.1 Assumptions'!$J$13="Base Case Scenario",'2.2 Scenario Assumptions'!$I$8,'2.2 Scenario Assumptions'!$I$9))</f>
        <v>0.01</v>
      </c>
      <c r="P73" s="39">
        <f>IF('1.1 Assumptions'!$J$13="Optimistic Scenario",'2.2 Scenario Assumptions'!$I$7,IF('1.1 Assumptions'!$J$13="Base Case Scenario",'2.2 Scenario Assumptions'!$I$8,'2.2 Scenario Assumptions'!$I$9))</f>
        <v>0.01</v>
      </c>
      <c r="Q73" s="39">
        <f>IF('1.1 Assumptions'!$J$13="Optimistic Scenario",'2.2 Scenario Assumptions'!$I$7,IF('1.1 Assumptions'!$J$13="Base Case Scenario",'2.2 Scenario Assumptions'!$I$8,'2.2 Scenario Assumptions'!$I$9))</f>
        <v>0.01</v>
      </c>
      <c r="R73" s="39">
        <f>IF('1.1 Assumptions'!$J$13="Optimistic Scenario",'2.2 Scenario Assumptions'!$I$7,IF('1.1 Assumptions'!$J$13="Base Case Scenario",'2.2 Scenario Assumptions'!$I$8,'2.2 Scenario Assumptions'!$I$9))</f>
        <v>0.01</v>
      </c>
      <c r="S73" s="39">
        <f>IF('1.1 Assumptions'!$J$13="Optimistic Scenario",'2.2 Scenario Assumptions'!$I$7,IF('1.1 Assumptions'!$J$13="Base Case Scenario",'2.2 Scenario Assumptions'!$I$8,'2.2 Scenario Assumptions'!$I$9))</f>
        <v>0.01</v>
      </c>
      <c r="T73" s="39">
        <f>IF('1.1 Assumptions'!$J$13="Optimistic Scenario",'2.2 Scenario Assumptions'!$I$7,IF('1.1 Assumptions'!$J$13="Base Case Scenario",'2.2 Scenario Assumptions'!$I$8,'2.2 Scenario Assumptions'!$I$9))</f>
        <v>0.01</v>
      </c>
      <c r="U73" s="39">
        <f>IF('1.1 Assumptions'!$J$13="Optimistic Scenario",'2.2 Scenario Assumptions'!$I$7,IF('1.1 Assumptions'!$J$13="Base Case Scenario",'2.2 Scenario Assumptions'!$I$8,'2.2 Scenario Assumptions'!$I$9))</f>
        <v>0.01</v>
      </c>
      <c r="V73" s="39">
        <f>IF('1.1 Assumptions'!$J$13="Optimistic Scenario",'2.2 Scenario Assumptions'!$I$7,IF('1.1 Assumptions'!$J$13="Base Case Scenario",'2.2 Scenario Assumptions'!$I$8,'2.2 Scenario Assumptions'!$I$9))</f>
        <v>0.01</v>
      </c>
      <c r="W73" s="39">
        <f>IF('1.1 Assumptions'!$J$13="Optimistic Scenario",'2.2 Scenario Assumptions'!$I$7,IF('1.1 Assumptions'!$J$13="Base Case Scenario",'2.2 Scenario Assumptions'!$I$8,'2.2 Scenario Assumptions'!$I$9))</f>
        <v>0.01</v>
      </c>
      <c r="X73" s="39">
        <f>IF('1.1 Assumptions'!$J$13="Optimistic Scenario",'2.2 Scenario Assumptions'!$I$7,IF('1.1 Assumptions'!$J$13="Base Case Scenario",'2.2 Scenario Assumptions'!$I$8,'2.2 Scenario Assumptions'!$I$9))</f>
        <v>0.01</v>
      </c>
      <c r="Y73" s="39">
        <f>IF('1.1 Assumptions'!$J$13="Optimistic Scenario",'2.2 Scenario Assumptions'!$I$7,IF('1.1 Assumptions'!$J$13="Base Case Scenario",'2.2 Scenario Assumptions'!$I$8,'2.2 Scenario Assumptions'!$I$9))</f>
        <v>0.01</v>
      </c>
      <c r="Z73" s="39">
        <f>IF('1.1 Assumptions'!$J$13="Optimistic Scenario",'2.2 Scenario Assumptions'!$I$7,IF('1.1 Assumptions'!$J$13="Base Case Scenario",'2.2 Scenario Assumptions'!$I$8,'2.2 Scenario Assumptions'!$I$9))</f>
        <v>0.01</v>
      </c>
      <c r="AA73" s="39">
        <f>IF('1.1 Assumptions'!$J$13="Optimistic Scenario",'2.2 Scenario Assumptions'!$I$7,IF('1.1 Assumptions'!$J$13="Base Case Scenario",'2.2 Scenario Assumptions'!$I$8,'2.2 Scenario Assumptions'!$I$9))</f>
        <v>0.01</v>
      </c>
      <c r="AB73" s="39">
        <f>IF('1.1 Assumptions'!$J$13="Optimistic Scenario",'2.2 Scenario Assumptions'!$I$7,IF('1.1 Assumptions'!$J$13="Base Case Scenario",'2.2 Scenario Assumptions'!$I$8,'2.2 Scenario Assumptions'!$I$9))</f>
        <v>0.01</v>
      </c>
      <c r="AC73" s="39">
        <f>IF('1.1 Assumptions'!$J$13="Optimistic Scenario",'2.2 Scenario Assumptions'!$I$7,IF('1.1 Assumptions'!$J$13="Base Case Scenario",'2.2 Scenario Assumptions'!$I$8,'2.2 Scenario Assumptions'!$I$9))</f>
        <v>0.01</v>
      </c>
      <c r="AD73" s="39">
        <f>IF('1.1 Assumptions'!$J$13="Optimistic Scenario",'2.2 Scenario Assumptions'!$I$7,IF('1.1 Assumptions'!$J$13="Base Case Scenario",'2.2 Scenario Assumptions'!$I$8,'2.2 Scenario Assumptions'!$I$9))</f>
        <v>0.01</v>
      </c>
      <c r="AE73" s="39">
        <f>IF('1.1 Assumptions'!$J$13="Optimistic Scenario",'2.2 Scenario Assumptions'!$I$7,IF('1.1 Assumptions'!$J$13="Base Case Scenario",'2.2 Scenario Assumptions'!$I$8,'2.2 Scenario Assumptions'!$I$9))</f>
        <v>0.01</v>
      </c>
      <c r="AF73" s="39">
        <f>IF('1.1 Assumptions'!$J$13="Optimistic Scenario",'2.2 Scenario Assumptions'!$I$7,IF('1.1 Assumptions'!$J$13="Base Case Scenario",'2.2 Scenario Assumptions'!$I$8,'2.2 Scenario Assumptions'!$I$9))</f>
        <v>0.01</v>
      </c>
      <c r="AG73" s="39">
        <f>IF('1.1 Assumptions'!$J$13="Optimistic Scenario",'2.2 Scenario Assumptions'!$I$7,IF('1.1 Assumptions'!$J$13="Base Case Scenario",'2.2 Scenario Assumptions'!$I$8,'2.2 Scenario Assumptions'!$I$9))</f>
        <v>0.01</v>
      </c>
      <c r="AH73" s="39">
        <f>IF('1.1 Assumptions'!$J$13="Optimistic Scenario",'2.2 Scenario Assumptions'!$I$7,IF('1.1 Assumptions'!$J$13="Base Case Scenario",'2.2 Scenario Assumptions'!$I$8,'2.2 Scenario Assumptions'!$I$9))</f>
        <v>0.01</v>
      </c>
      <c r="AI73" s="39">
        <f>IF('1.1 Assumptions'!$J$13="Optimistic Scenario",'2.2 Scenario Assumptions'!$I$7,IF('1.1 Assumptions'!$J$13="Base Case Scenario",'2.2 Scenario Assumptions'!$I$8,'2.2 Scenario Assumptions'!$I$9))</f>
        <v>0.01</v>
      </c>
      <c r="AJ73" s="39">
        <f>IF('1.1 Assumptions'!$J$13="Optimistic Scenario",'2.2 Scenario Assumptions'!$I$7,IF('1.1 Assumptions'!$J$13="Base Case Scenario",'2.2 Scenario Assumptions'!$I$8,'2.2 Scenario Assumptions'!$I$9))</f>
        <v>0.01</v>
      </c>
      <c r="AK73" s="39">
        <f>IF('1.1 Assumptions'!$J$13="Optimistic Scenario",'2.2 Scenario Assumptions'!$I$7,IF('1.1 Assumptions'!$J$13="Base Case Scenario",'2.2 Scenario Assumptions'!$I$8,'2.2 Scenario Assumptions'!$I$9))</f>
        <v>0.01</v>
      </c>
      <c r="AL73" s="39">
        <f>IF('1.1 Assumptions'!$J$13="Optimistic Scenario",'2.2 Scenario Assumptions'!$I$7,IF('1.1 Assumptions'!$J$13="Base Case Scenario",'2.2 Scenario Assumptions'!$I$8,'2.2 Scenario Assumptions'!$I$9))</f>
        <v>0.01</v>
      </c>
      <c r="AM73" s="39">
        <f>IF('1.1 Assumptions'!$J$13="Optimistic Scenario",'2.2 Scenario Assumptions'!$I$7,IF('1.1 Assumptions'!$J$13="Base Case Scenario",'2.2 Scenario Assumptions'!$I$8,'2.2 Scenario Assumptions'!$I$9))</f>
        <v>0.01</v>
      </c>
      <c r="AN73" s="39">
        <f>IF('1.1 Assumptions'!$J$13="Optimistic Scenario",'2.2 Scenario Assumptions'!$I$7,IF('1.1 Assumptions'!$J$13="Base Case Scenario",'2.2 Scenario Assumptions'!$I$8,'2.2 Scenario Assumptions'!$I$9))</f>
        <v>0.01</v>
      </c>
      <c r="AO73" s="39">
        <f>IF('1.1 Assumptions'!$J$13="Optimistic Scenario",'2.2 Scenario Assumptions'!$I$7,IF('1.1 Assumptions'!$J$13="Base Case Scenario",'2.2 Scenario Assumptions'!$I$8,'2.2 Scenario Assumptions'!$I$9))</f>
        <v>0.01</v>
      </c>
      <c r="AP73" s="39">
        <f>IF('1.1 Assumptions'!$J$13="Optimistic Scenario",'2.2 Scenario Assumptions'!$I$7,IF('1.1 Assumptions'!$J$13="Base Case Scenario",'2.2 Scenario Assumptions'!$I$8,'2.2 Scenario Assumptions'!$I$9))</f>
        <v>0.01</v>
      </c>
      <c r="AQ73" s="39">
        <f>IF('1.1 Assumptions'!$J$13="Optimistic Scenario",'2.2 Scenario Assumptions'!$I$7,IF('1.1 Assumptions'!$J$13="Base Case Scenario",'2.2 Scenario Assumptions'!$I$8,'2.2 Scenario Assumptions'!$I$9))</f>
        <v>0.01</v>
      </c>
      <c r="AR73" s="39">
        <f>IF('1.1 Assumptions'!$J$13="Optimistic Scenario",'2.2 Scenario Assumptions'!$I$7,IF('1.1 Assumptions'!$J$13="Base Case Scenario",'2.2 Scenario Assumptions'!$I$8,'2.2 Scenario Assumptions'!$I$9))</f>
        <v>0.01</v>
      </c>
      <c r="AS73" s="39">
        <f>IF('1.1 Assumptions'!$J$13="Optimistic Scenario",'2.2 Scenario Assumptions'!$I$7,IF('1.1 Assumptions'!$J$13="Base Case Scenario",'2.2 Scenario Assumptions'!$I$8,'2.2 Scenario Assumptions'!$I$9))</f>
        <v>0.01</v>
      </c>
      <c r="AT73" s="39">
        <f>IF('1.1 Assumptions'!$J$13="Optimistic Scenario",'2.2 Scenario Assumptions'!$I$7,IF('1.1 Assumptions'!$J$13="Base Case Scenario",'2.2 Scenario Assumptions'!$I$8,'2.2 Scenario Assumptions'!$I$9))</f>
        <v>0.01</v>
      </c>
      <c r="AU73" s="39">
        <f>IF('1.1 Assumptions'!$J$13="Optimistic Scenario",'2.2 Scenario Assumptions'!$I$7,IF('1.1 Assumptions'!$J$13="Base Case Scenario",'2.2 Scenario Assumptions'!$I$8,'2.2 Scenario Assumptions'!$I$9))</f>
        <v>0.01</v>
      </c>
      <c r="AV73" s="39">
        <f>IF('1.1 Assumptions'!$J$13="Optimistic Scenario",'2.2 Scenario Assumptions'!$I$7,IF('1.1 Assumptions'!$J$13="Base Case Scenario",'2.2 Scenario Assumptions'!$I$8,'2.2 Scenario Assumptions'!$I$9))</f>
        <v>0.01</v>
      </c>
      <c r="AW73" s="39">
        <f>IF('1.1 Assumptions'!$J$13="Optimistic Scenario",'2.2 Scenario Assumptions'!$I$7,IF('1.1 Assumptions'!$J$13="Base Case Scenario",'2.2 Scenario Assumptions'!$I$8,'2.2 Scenario Assumptions'!$I$9))</f>
        <v>0.01</v>
      </c>
      <c r="AX73" s="39">
        <f>IF('1.1 Assumptions'!$J$13="Optimistic Scenario",'2.2 Scenario Assumptions'!$I$7,IF('1.1 Assumptions'!$J$13="Base Case Scenario",'2.2 Scenario Assumptions'!$I$8,'2.2 Scenario Assumptions'!$I$9))</f>
        <v>0.01</v>
      </c>
      <c r="AY73" s="39">
        <f>IF('1.1 Assumptions'!$J$13="Optimistic Scenario",'2.2 Scenario Assumptions'!$I$7,IF('1.1 Assumptions'!$J$13="Base Case Scenario",'2.2 Scenario Assumptions'!$I$8,'2.2 Scenario Assumptions'!$I$9))</f>
        <v>0.01</v>
      </c>
      <c r="AZ73" s="39">
        <f>IF('1.1 Assumptions'!$J$13="Optimistic Scenario",'2.2 Scenario Assumptions'!$I$7,IF('1.1 Assumptions'!$J$13="Base Case Scenario",'2.2 Scenario Assumptions'!$I$8,'2.2 Scenario Assumptions'!$I$9))</f>
        <v>0.01</v>
      </c>
      <c r="BA73" s="39">
        <f>IF('1.1 Assumptions'!$J$13="Optimistic Scenario",'2.2 Scenario Assumptions'!$I$7,IF('1.1 Assumptions'!$J$13="Base Case Scenario",'2.2 Scenario Assumptions'!$I$8,'2.2 Scenario Assumptions'!$I$9))</f>
        <v>0.01</v>
      </c>
      <c r="BB73" s="39">
        <f>IF('1.1 Assumptions'!$J$13="Optimistic Scenario",'2.2 Scenario Assumptions'!$I$7,IF('1.1 Assumptions'!$J$13="Base Case Scenario",'2.2 Scenario Assumptions'!$I$8,'2.2 Scenario Assumptions'!$I$9))</f>
        <v>0.01</v>
      </c>
      <c r="BC73" s="39">
        <f>IF('1.1 Assumptions'!$J$13="Optimistic Scenario",'2.2 Scenario Assumptions'!$I$7,IF('1.1 Assumptions'!$J$13="Base Case Scenario",'2.2 Scenario Assumptions'!$I$8,'2.2 Scenario Assumptions'!$I$9))</f>
        <v>0.01</v>
      </c>
      <c r="BD73" s="39">
        <f>IF('1.1 Assumptions'!$J$13="Optimistic Scenario",'2.2 Scenario Assumptions'!$I$7,IF('1.1 Assumptions'!$J$13="Base Case Scenario",'2.2 Scenario Assumptions'!$I$8,'2.2 Scenario Assumptions'!$I$9))</f>
        <v>0.01</v>
      </c>
      <c r="BE73" s="39">
        <f>IF('1.1 Assumptions'!$J$13="Optimistic Scenario",'2.2 Scenario Assumptions'!$I$7,IF('1.1 Assumptions'!$J$13="Base Case Scenario",'2.2 Scenario Assumptions'!$I$8,'2.2 Scenario Assumptions'!$I$9))</f>
        <v>0.01</v>
      </c>
      <c r="BF73" s="39">
        <f>IF('1.1 Assumptions'!$J$13="Optimistic Scenario",'2.2 Scenario Assumptions'!$I$7,IF('1.1 Assumptions'!$J$13="Base Case Scenario",'2.2 Scenario Assumptions'!$I$8,'2.2 Scenario Assumptions'!$I$9))</f>
        <v>0.01</v>
      </c>
      <c r="BG73" s="39">
        <f>IF('1.1 Assumptions'!$J$13="Optimistic Scenario",'2.2 Scenario Assumptions'!$I$7,IF('1.1 Assumptions'!$J$13="Base Case Scenario",'2.2 Scenario Assumptions'!$I$8,'2.2 Scenario Assumptions'!$I$9))</f>
        <v>0.01</v>
      </c>
      <c r="BH73" s="39">
        <f>IF('1.1 Assumptions'!$J$13="Optimistic Scenario",'2.2 Scenario Assumptions'!$I$7,IF('1.1 Assumptions'!$J$13="Base Case Scenario",'2.2 Scenario Assumptions'!$I$8,'2.2 Scenario Assumptions'!$I$9))</f>
        <v>0.01</v>
      </c>
      <c r="BI73" s="39">
        <f>IF('1.1 Assumptions'!$J$13="Optimistic Scenario",'2.2 Scenario Assumptions'!$I$7,IF('1.1 Assumptions'!$J$13="Base Case Scenario",'2.2 Scenario Assumptions'!$I$8,'2.2 Scenario Assumptions'!$I$9))</f>
        <v>0.01</v>
      </c>
      <c r="BJ73" s="39">
        <f>IF('1.1 Assumptions'!$J$13="Optimistic Scenario",'2.2 Scenario Assumptions'!$I$7,IF('1.1 Assumptions'!$J$13="Base Case Scenario",'2.2 Scenario Assumptions'!$I$8,'2.2 Scenario Assumptions'!$I$9))</f>
        <v>0.01</v>
      </c>
      <c r="BK73" s="39">
        <f>IF('1.1 Assumptions'!$J$13="Optimistic Scenario",'2.2 Scenario Assumptions'!$I$7,IF('1.1 Assumptions'!$J$13="Base Case Scenario",'2.2 Scenario Assumptions'!$I$8,'2.2 Scenario Assumptions'!$I$9))</f>
        <v>0.01</v>
      </c>
      <c r="BL73" s="39">
        <f>IF('1.1 Assumptions'!$J$13="Optimistic Scenario",'2.2 Scenario Assumptions'!$I$7,IF('1.1 Assumptions'!$J$13="Base Case Scenario",'2.2 Scenario Assumptions'!$I$8,'2.2 Scenario Assumptions'!$I$9))</f>
        <v>0.01</v>
      </c>
      <c r="BM73" s="39">
        <f>IF('1.1 Assumptions'!$J$13="Optimistic Scenario",'2.2 Scenario Assumptions'!$I$7,IF('1.1 Assumptions'!$J$13="Base Case Scenario",'2.2 Scenario Assumptions'!$I$8,'2.2 Scenario Assumptions'!$I$9))</f>
        <v>0.01</v>
      </c>
      <c r="BN73" s="39">
        <f>IF('1.1 Assumptions'!$J$13="Optimistic Scenario",'2.2 Scenario Assumptions'!$I$7,IF('1.1 Assumptions'!$J$13="Base Case Scenario",'2.2 Scenario Assumptions'!$I$8,'2.2 Scenario Assumptions'!$I$9))</f>
        <v>0.01</v>
      </c>
      <c r="BO73" s="39">
        <f>IF('1.1 Assumptions'!$J$13="Optimistic Scenario",'2.2 Scenario Assumptions'!$I$7,IF('1.1 Assumptions'!$J$13="Base Case Scenario",'2.2 Scenario Assumptions'!$I$8,'2.2 Scenario Assumptions'!$I$9))</f>
        <v>0.01</v>
      </c>
      <c r="BP73" s="39">
        <f>IF('1.1 Assumptions'!$J$13="Optimistic Scenario",'2.2 Scenario Assumptions'!$I$7,IF('1.1 Assumptions'!$J$13="Base Case Scenario",'2.2 Scenario Assumptions'!$I$8,'2.2 Scenario Assumptions'!$I$9))</f>
        <v>0.01</v>
      </c>
      <c r="BQ73" s="39">
        <f>IF('1.1 Assumptions'!$J$13="Optimistic Scenario",'2.2 Scenario Assumptions'!$I$7,IF('1.1 Assumptions'!$J$13="Base Case Scenario",'2.2 Scenario Assumptions'!$I$8,'2.2 Scenario Assumptions'!$I$9))</f>
        <v>0.01</v>
      </c>
      <c r="BR73" s="39">
        <f>IF('1.1 Assumptions'!$J$13="Optimistic Scenario",'2.2 Scenario Assumptions'!$I$7,IF('1.1 Assumptions'!$J$13="Base Case Scenario",'2.2 Scenario Assumptions'!$I$8,'2.2 Scenario Assumptions'!$I$9))</f>
        <v>0.01</v>
      </c>
      <c r="BS73" s="39">
        <f>IF('1.1 Assumptions'!$J$13="Optimistic Scenario",'2.2 Scenario Assumptions'!$I$7,IF('1.1 Assumptions'!$J$13="Base Case Scenario",'2.2 Scenario Assumptions'!$I$8,'2.2 Scenario Assumptions'!$I$9))</f>
        <v>0.01</v>
      </c>
      <c r="BT73" s="39">
        <f>IF('1.1 Assumptions'!$J$13="Optimistic Scenario",'2.2 Scenario Assumptions'!$I$7,IF('1.1 Assumptions'!$J$13="Base Case Scenario",'2.2 Scenario Assumptions'!$I$8,'2.2 Scenario Assumptions'!$I$9))</f>
        <v>0.01</v>
      </c>
      <c r="BU73" s="39">
        <f>IF('1.1 Assumptions'!$J$13="Optimistic Scenario",'2.2 Scenario Assumptions'!$I$7,IF('1.1 Assumptions'!$J$13="Base Case Scenario",'2.2 Scenario Assumptions'!$I$8,'2.2 Scenario Assumptions'!$I$9))</f>
        <v>0.01</v>
      </c>
      <c r="BV73" s="39">
        <f>IF('1.1 Assumptions'!$J$13="Optimistic Scenario",'2.2 Scenario Assumptions'!$I$7,IF('1.1 Assumptions'!$J$13="Base Case Scenario",'2.2 Scenario Assumptions'!$I$8,'2.2 Scenario Assumptions'!$I$9))</f>
        <v>0.01</v>
      </c>
      <c r="BW73" s="39">
        <f>IF('1.1 Assumptions'!$J$13="Optimistic Scenario",'2.2 Scenario Assumptions'!$I$7,IF('1.1 Assumptions'!$J$13="Base Case Scenario",'2.2 Scenario Assumptions'!$I$8,'2.2 Scenario Assumptions'!$I$9))</f>
        <v>0.01</v>
      </c>
      <c r="BX73" s="39">
        <f>IF('1.1 Assumptions'!$J$13="Optimistic Scenario",'2.2 Scenario Assumptions'!$I$7,IF('1.1 Assumptions'!$J$13="Base Case Scenario",'2.2 Scenario Assumptions'!$I$8,'2.2 Scenario Assumptions'!$I$9))</f>
        <v>0.01</v>
      </c>
      <c r="BY73" s="39">
        <f>IF('1.1 Assumptions'!$J$13="Optimistic Scenario",'2.2 Scenario Assumptions'!$I$7,IF('1.1 Assumptions'!$J$13="Base Case Scenario",'2.2 Scenario Assumptions'!$I$8,'2.2 Scenario Assumptions'!$I$9))</f>
        <v>0.01</v>
      </c>
      <c r="BZ73" s="39">
        <f>IF('1.1 Assumptions'!$J$13="Optimistic Scenario",'2.2 Scenario Assumptions'!$I$7,IF('1.1 Assumptions'!$J$13="Base Case Scenario",'2.2 Scenario Assumptions'!$I$8,'2.2 Scenario Assumptions'!$I$9))</f>
        <v>0.01</v>
      </c>
      <c r="CA73" s="39">
        <f>IF('1.1 Assumptions'!$J$13="Optimistic Scenario",'2.2 Scenario Assumptions'!$I$7,IF('1.1 Assumptions'!$J$13="Base Case Scenario",'2.2 Scenario Assumptions'!$I$8,'2.2 Scenario Assumptions'!$I$9))</f>
        <v>0.01</v>
      </c>
      <c r="CB73" s="39">
        <f>IF('1.1 Assumptions'!$J$13="Optimistic Scenario",'2.2 Scenario Assumptions'!$I$7,IF('1.1 Assumptions'!$J$13="Base Case Scenario",'2.2 Scenario Assumptions'!$I$8,'2.2 Scenario Assumptions'!$I$9))</f>
        <v>0.01</v>
      </c>
      <c r="CC73" s="39">
        <f>IF('1.1 Assumptions'!$J$13="Optimistic Scenario",'2.2 Scenario Assumptions'!$I$7,IF('1.1 Assumptions'!$J$13="Base Case Scenario",'2.2 Scenario Assumptions'!$I$8,'2.2 Scenario Assumptions'!$I$9))</f>
        <v>0.01</v>
      </c>
      <c r="CD73" s="39">
        <f>IF('1.1 Assumptions'!$J$13="Optimistic Scenario",'2.2 Scenario Assumptions'!$I$7,IF('1.1 Assumptions'!$J$13="Base Case Scenario",'2.2 Scenario Assumptions'!$I$8,'2.2 Scenario Assumptions'!$I$9))</f>
        <v>0.01</v>
      </c>
      <c r="CE73" s="39">
        <f>IF('1.1 Assumptions'!$J$13="Optimistic Scenario",'2.2 Scenario Assumptions'!$I$7,IF('1.1 Assumptions'!$J$13="Base Case Scenario",'2.2 Scenario Assumptions'!$I$8,'2.2 Scenario Assumptions'!$I$9))</f>
        <v>0.01</v>
      </c>
      <c r="CF73" s="39">
        <f>IF('1.1 Assumptions'!$J$13="Optimistic Scenario",'2.2 Scenario Assumptions'!$I$7,IF('1.1 Assumptions'!$J$13="Base Case Scenario",'2.2 Scenario Assumptions'!$I$8,'2.2 Scenario Assumptions'!$I$9))</f>
        <v>0.01</v>
      </c>
      <c r="CG73" s="39">
        <f>IF('1.1 Assumptions'!$J$13="Optimistic Scenario",'2.2 Scenario Assumptions'!$I$7,IF('1.1 Assumptions'!$J$13="Base Case Scenario",'2.2 Scenario Assumptions'!$I$8,'2.2 Scenario Assumptions'!$I$9))</f>
        <v>0.01</v>
      </c>
      <c r="CH73" s="39">
        <f>IF('1.1 Assumptions'!$J$13="Optimistic Scenario",'2.2 Scenario Assumptions'!$I$7,IF('1.1 Assumptions'!$J$13="Base Case Scenario",'2.2 Scenario Assumptions'!$I$8,'2.2 Scenario Assumptions'!$I$9))</f>
        <v>0.01</v>
      </c>
      <c r="CI73" s="39">
        <f>IF('1.1 Assumptions'!$J$13="Optimistic Scenario",'2.2 Scenario Assumptions'!$I$7,IF('1.1 Assumptions'!$J$13="Base Case Scenario",'2.2 Scenario Assumptions'!$I$8,'2.2 Scenario Assumptions'!$I$9))</f>
        <v>0.01</v>
      </c>
      <c r="CJ73" s="39">
        <f>IF('1.1 Assumptions'!$J$13="Optimistic Scenario",'2.2 Scenario Assumptions'!$I$7,IF('1.1 Assumptions'!$J$13="Base Case Scenario",'2.2 Scenario Assumptions'!$I$8,'2.2 Scenario Assumptions'!$I$9))</f>
        <v>0.01</v>
      </c>
      <c r="CK73" s="39">
        <f>IF('1.1 Assumptions'!$J$13="Optimistic Scenario",'2.2 Scenario Assumptions'!$I$7,IF('1.1 Assumptions'!$J$13="Base Case Scenario",'2.2 Scenario Assumptions'!$I$8,'2.2 Scenario Assumptions'!$I$9))</f>
        <v>0.01</v>
      </c>
      <c r="CL73" s="39">
        <f>IF('1.1 Assumptions'!$J$13="Optimistic Scenario",'2.2 Scenario Assumptions'!$I$7,IF('1.1 Assumptions'!$J$13="Base Case Scenario",'2.2 Scenario Assumptions'!$I$8,'2.2 Scenario Assumptions'!$I$9))</f>
        <v>0.01</v>
      </c>
      <c r="CM73" s="39">
        <f>IF('1.1 Assumptions'!$J$13="Optimistic Scenario",'2.2 Scenario Assumptions'!$I$7,IF('1.1 Assumptions'!$J$13="Base Case Scenario",'2.2 Scenario Assumptions'!$I$8,'2.2 Scenario Assumptions'!$I$9))</f>
        <v>0.01</v>
      </c>
      <c r="CN73" s="39">
        <f>IF('1.1 Assumptions'!$J$13="Optimistic Scenario",'2.2 Scenario Assumptions'!$I$7,IF('1.1 Assumptions'!$J$13="Base Case Scenario",'2.2 Scenario Assumptions'!$I$8,'2.2 Scenario Assumptions'!$I$9))</f>
        <v>0.01</v>
      </c>
      <c r="CO73" s="39">
        <f>IF('1.1 Assumptions'!$J$13="Optimistic Scenario",'2.2 Scenario Assumptions'!$I$7,IF('1.1 Assumptions'!$J$13="Base Case Scenario",'2.2 Scenario Assumptions'!$I$8,'2.2 Scenario Assumptions'!$I$9))</f>
        <v>0.01</v>
      </c>
      <c r="CP73" s="39">
        <f>IF('1.1 Assumptions'!$J$13="Optimistic Scenario",'2.2 Scenario Assumptions'!$I$7,IF('1.1 Assumptions'!$J$13="Base Case Scenario",'2.2 Scenario Assumptions'!$I$8,'2.2 Scenario Assumptions'!$I$9))</f>
        <v>0.01</v>
      </c>
      <c r="CQ73" s="39">
        <f>IF('1.1 Assumptions'!$J$13="Optimistic Scenario",'2.2 Scenario Assumptions'!$I$7,IF('1.1 Assumptions'!$J$13="Base Case Scenario",'2.2 Scenario Assumptions'!$I$8,'2.2 Scenario Assumptions'!$I$9))</f>
        <v>0.01</v>
      </c>
      <c r="CR73" s="39">
        <f>IF('1.1 Assumptions'!$J$13="Optimistic Scenario",'2.2 Scenario Assumptions'!$I$7,IF('1.1 Assumptions'!$J$13="Base Case Scenario",'2.2 Scenario Assumptions'!$I$8,'2.2 Scenario Assumptions'!$I$9))</f>
        <v>0.01</v>
      </c>
      <c r="CS73" s="39">
        <f>IF('1.1 Assumptions'!$J$13="Optimistic Scenario",'2.2 Scenario Assumptions'!$I$7,IF('1.1 Assumptions'!$J$13="Base Case Scenario",'2.2 Scenario Assumptions'!$I$8,'2.2 Scenario Assumptions'!$I$9))</f>
        <v>0.01</v>
      </c>
      <c r="CT73" s="39">
        <f>IF('1.1 Assumptions'!$J$13="Optimistic Scenario",'2.2 Scenario Assumptions'!$I$7,IF('1.1 Assumptions'!$J$13="Base Case Scenario",'2.2 Scenario Assumptions'!$I$8,'2.2 Scenario Assumptions'!$I$9))</f>
        <v>0.01</v>
      </c>
      <c r="CU73" s="39">
        <f>IF('1.1 Assumptions'!$J$13="Optimistic Scenario",'2.2 Scenario Assumptions'!$I$7,IF('1.1 Assumptions'!$J$13="Base Case Scenario",'2.2 Scenario Assumptions'!$I$8,'2.2 Scenario Assumptions'!$I$9))</f>
        <v>0.01</v>
      </c>
      <c r="CV73" s="39">
        <f>IF('1.1 Assumptions'!$J$13="Optimistic Scenario",'2.2 Scenario Assumptions'!$I$7,IF('1.1 Assumptions'!$J$13="Base Case Scenario",'2.2 Scenario Assumptions'!$I$8,'2.2 Scenario Assumptions'!$I$9))</f>
        <v>0.01</v>
      </c>
      <c r="CW73" s="39">
        <f>IF('1.1 Assumptions'!$J$13="Optimistic Scenario",'2.2 Scenario Assumptions'!$I$7,IF('1.1 Assumptions'!$J$13="Base Case Scenario",'2.2 Scenario Assumptions'!$I$8,'2.2 Scenario Assumptions'!$I$9))</f>
        <v>0.01</v>
      </c>
      <c r="CX73" s="39">
        <f>IF('1.1 Assumptions'!$J$13="Optimistic Scenario",'2.2 Scenario Assumptions'!$I$7,IF('1.1 Assumptions'!$J$13="Base Case Scenario",'2.2 Scenario Assumptions'!$I$8,'2.2 Scenario Assumptions'!$I$9))</f>
        <v>0.01</v>
      </c>
      <c r="CY73" s="39">
        <f>IF('1.1 Assumptions'!$J$13="Optimistic Scenario",'2.2 Scenario Assumptions'!$I$7,IF('1.1 Assumptions'!$J$13="Base Case Scenario",'2.2 Scenario Assumptions'!$I$8,'2.2 Scenario Assumptions'!$I$9))</f>
        <v>0.01</v>
      </c>
      <c r="CZ73" s="39">
        <f>IF('1.1 Assumptions'!$J$13="Optimistic Scenario",'2.2 Scenario Assumptions'!$I$7,IF('1.1 Assumptions'!$J$13="Base Case Scenario",'2.2 Scenario Assumptions'!$I$8,'2.2 Scenario Assumptions'!$I$9))</f>
        <v>0.01</v>
      </c>
      <c r="DA73" s="39">
        <f>IF('1.1 Assumptions'!$J$13="Optimistic Scenario",'2.2 Scenario Assumptions'!$I$7,IF('1.1 Assumptions'!$J$13="Base Case Scenario",'2.2 Scenario Assumptions'!$I$8,'2.2 Scenario Assumptions'!$I$9))</f>
        <v>0.01</v>
      </c>
      <c r="DB73" s="39">
        <f>IF('1.1 Assumptions'!$J$13="Optimistic Scenario",'2.2 Scenario Assumptions'!$I$7,IF('1.1 Assumptions'!$J$13="Base Case Scenario",'2.2 Scenario Assumptions'!$I$8,'2.2 Scenario Assumptions'!$I$9))</f>
        <v>0.01</v>
      </c>
      <c r="DC73" s="39">
        <f>IF('1.1 Assumptions'!$J$13="Optimistic Scenario",'2.2 Scenario Assumptions'!$I$7,IF('1.1 Assumptions'!$J$13="Base Case Scenario",'2.2 Scenario Assumptions'!$I$8,'2.2 Scenario Assumptions'!$I$9))</f>
        <v>0.01</v>
      </c>
      <c r="DD73" s="39">
        <f>IF('1.1 Assumptions'!$J$13="Optimistic Scenario",'2.2 Scenario Assumptions'!$I$7,IF('1.1 Assumptions'!$J$13="Base Case Scenario",'2.2 Scenario Assumptions'!$I$8,'2.2 Scenario Assumptions'!$I$9))</f>
        <v>0.01</v>
      </c>
      <c r="DE73" s="39">
        <f>IF('1.1 Assumptions'!$J$13="Optimistic Scenario",'2.2 Scenario Assumptions'!$I$7,IF('1.1 Assumptions'!$J$13="Base Case Scenario",'2.2 Scenario Assumptions'!$I$8,'2.2 Scenario Assumptions'!$I$9))</f>
        <v>0.01</v>
      </c>
      <c r="DF73" s="39">
        <f>IF('1.1 Assumptions'!$J$13="Optimistic Scenario",'2.2 Scenario Assumptions'!$I$7,IF('1.1 Assumptions'!$J$13="Base Case Scenario",'2.2 Scenario Assumptions'!$I$8,'2.2 Scenario Assumptions'!$I$9))</f>
        <v>0.01</v>
      </c>
      <c r="DG73" s="39">
        <f>IF('1.1 Assumptions'!$J$13="Optimistic Scenario",'2.2 Scenario Assumptions'!$I$7,IF('1.1 Assumptions'!$J$13="Base Case Scenario",'2.2 Scenario Assumptions'!$I$8,'2.2 Scenario Assumptions'!$I$9))</f>
        <v>0.01</v>
      </c>
      <c r="DH73" s="39">
        <f>IF('1.1 Assumptions'!$J$13="Optimistic Scenario",'2.2 Scenario Assumptions'!$I$7,IF('1.1 Assumptions'!$J$13="Base Case Scenario",'2.2 Scenario Assumptions'!$I$8,'2.2 Scenario Assumptions'!$I$9))</f>
        <v>0.01</v>
      </c>
      <c r="DI73" s="39">
        <f>IF('1.1 Assumptions'!$J$13="Optimistic Scenario",'2.2 Scenario Assumptions'!$I$7,IF('1.1 Assumptions'!$J$13="Base Case Scenario",'2.2 Scenario Assumptions'!$I$8,'2.2 Scenario Assumptions'!$I$9))</f>
        <v>0.01</v>
      </c>
      <c r="DJ73" s="39">
        <f>IF('1.1 Assumptions'!$J$13="Optimistic Scenario",'2.2 Scenario Assumptions'!$I$7,IF('1.1 Assumptions'!$J$13="Base Case Scenario",'2.2 Scenario Assumptions'!$I$8,'2.2 Scenario Assumptions'!$I$9))</f>
        <v>0.01</v>
      </c>
      <c r="DK73" s="39">
        <f>IF('1.1 Assumptions'!$J$13="Optimistic Scenario",'2.2 Scenario Assumptions'!$I$7,IF('1.1 Assumptions'!$J$13="Base Case Scenario",'2.2 Scenario Assumptions'!$I$8,'2.2 Scenario Assumptions'!$I$9))</f>
        <v>0.01</v>
      </c>
      <c r="DL73" s="39">
        <f>IF('1.1 Assumptions'!$J$13="Optimistic Scenario",'2.2 Scenario Assumptions'!$I$7,IF('1.1 Assumptions'!$J$13="Base Case Scenario",'2.2 Scenario Assumptions'!$I$8,'2.2 Scenario Assumptions'!$I$9))</f>
        <v>0.01</v>
      </c>
      <c r="DM73" s="39">
        <f>IF('1.1 Assumptions'!$J$13="Optimistic Scenario",'2.2 Scenario Assumptions'!$I$7,IF('1.1 Assumptions'!$J$13="Base Case Scenario",'2.2 Scenario Assumptions'!$I$8,'2.2 Scenario Assumptions'!$I$9))</f>
        <v>0.01</v>
      </c>
      <c r="DN73" s="39">
        <f>IF('1.1 Assumptions'!$J$13="Optimistic Scenario",'2.2 Scenario Assumptions'!$I$7,IF('1.1 Assumptions'!$J$13="Base Case Scenario",'2.2 Scenario Assumptions'!$I$8,'2.2 Scenario Assumptions'!$I$9))</f>
        <v>0.01</v>
      </c>
      <c r="DO73" s="39">
        <f>IF('1.1 Assumptions'!$J$13="Optimistic Scenario",'2.2 Scenario Assumptions'!$I$7,IF('1.1 Assumptions'!$J$13="Base Case Scenario",'2.2 Scenario Assumptions'!$I$8,'2.2 Scenario Assumptions'!$I$9))</f>
        <v>0.01</v>
      </c>
      <c r="DP73" s="39">
        <f>IF('1.1 Assumptions'!$J$13="Optimistic Scenario",'2.2 Scenario Assumptions'!$I$7,IF('1.1 Assumptions'!$J$13="Base Case Scenario",'2.2 Scenario Assumptions'!$I$8,'2.2 Scenario Assumptions'!$I$9))</f>
        <v>0.01</v>
      </c>
      <c r="DQ73" s="39">
        <f>IF('1.1 Assumptions'!$J$13="Optimistic Scenario",'2.2 Scenario Assumptions'!$I$7,IF('1.1 Assumptions'!$J$13="Base Case Scenario",'2.2 Scenario Assumptions'!$I$8,'2.2 Scenario Assumptions'!$I$9))</f>
        <v>0.01</v>
      </c>
      <c r="DR73" s="39">
        <f>IF('1.1 Assumptions'!$J$13="Optimistic Scenario",'2.2 Scenario Assumptions'!$I$7,IF('1.1 Assumptions'!$J$13="Base Case Scenario",'2.2 Scenario Assumptions'!$I$8,'2.2 Scenario Assumptions'!$I$9))</f>
        <v>0.01</v>
      </c>
      <c r="DS73" s="39">
        <f>IF('1.1 Assumptions'!$J$13="Optimistic Scenario",'2.2 Scenario Assumptions'!$I$7,IF('1.1 Assumptions'!$J$13="Base Case Scenario",'2.2 Scenario Assumptions'!$I$8,'2.2 Scenario Assumptions'!$I$9))</f>
        <v>0.01</v>
      </c>
      <c r="DT73" s="39">
        <f>IF('1.1 Assumptions'!$J$13="Optimistic Scenario",'2.2 Scenario Assumptions'!$I$7,IF('1.1 Assumptions'!$J$13="Base Case Scenario",'2.2 Scenario Assumptions'!$I$8,'2.2 Scenario Assumptions'!$I$9))</f>
        <v>0.01</v>
      </c>
      <c r="DU73" s="39">
        <f>IF('1.1 Assumptions'!$J$13="Optimistic Scenario",'2.2 Scenario Assumptions'!$I$7,IF('1.1 Assumptions'!$J$13="Base Case Scenario",'2.2 Scenario Assumptions'!$I$8,'2.2 Scenario Assumptions'!$I$9))</f>
        <v>0.01</v>
      </c>
      <c r="DV73" s="39">
        <f>IF('1.1 Assumptions'!$J$13="Optimistic Scenario",'2.2 Scenario Assumptions'!$I$7,IF('1.1 Assumptions'!$J$13="Base Case Scenario",'2.2 Scenario Assumptions'!$I$8,'2.2 Scenario Assumptions'!$I$9))</f>
        <v>0.01</v>
      </c>
      <c r="DW73" s="39">
        <f>IF('1.1 Assumptions'!$J$13="Optimistic Scenario",'2.2 Scenario Assumptions'!$I$7,IF('1.1 Assumptions'!$J$13="Base Case Scenario",'2.2 Scenario Assumptions'!$I$8,'2.2 Scenario Assumptions'!$I$9))</f>
        <v>0.01</v>
      </c>
      <c r="DX73" s="39">
        <f>IF('1.1 Assumptions'!$J$13="Optimistic Scenario",'2.2 Scenario Assumptions'!$I$7,IF('1.1 Assumptions'!$J$13="Base Case Scenario",'2.2 Scenario Assumptions'!$I$8,'2.2 Scenario Assumptions'!$I$9))</f>
        <v>0.01</v>
      </c>
      <c r="DY73" s="39">
        <f>IF('1.1 Assumptions'!$J$13="Optimistic Scenario",'2.2 Scenario Assumptions'!$I$7,IF('1.1 Assumptions'!$J$13="Base Case Scenario",'2.2 Scenario Assumptions'!$I$8,'2.2 Scenario Assumptions'!$I$9))</f>
        <v>0.01</v>
      </c>
    </row>
    <row r="74" spans="1:129" s="24" customFormat="1" x14ac:dyDescent="0.35">
      <c r="A74" s="48"/>
      <c r="B74" s="14"/>
      <c r="C74" s="44"/>
      <c r="D74" s="44"/>
      <c r="E74" s="112"/>
      <c r="F74" s="44"/>
      <c r="G74"/>
      <c r="H74" s="530"/>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row>
    <row r="75" spans="1:129" s="24" customFormat="1" x14ac:dyDescent="0.35">
      <c r="B75" s="48" t="s">
        <v>454</v>
      </c>
      <c r="D75" s="48"/>
      <c r="E75" s="48"/>
      <c r="F75" s="48"/>
      <c r="G75" s="48"/>
      <c r="H75" s="49" t="s">
        <v>855</v>
      </c>
      <c r="J75" s="42">
        <f>IFERROR(J70*J72,0)</f>
        <v>120037.70781171904</v>
      </c>
      <c r="K75" s="42">
        <f>IFERROR(K70*K72,0)</f>
        <v>119786.52010535781</v>
      </c>
      <c r="L75" s="42">
        <f t="shared" ref="L75:BV75" si="53">IFERROR(L70*L72,0)</f>
        <v>119535.85802769251</v>
      </c>
      <c r="M75" s="42">
        <f t="shared" si="53"/>
        <v>119285.72047880666</v>
      </c>
      <c r="N75" s="42">
        <f t="shared" si="53"/>
        <v>119036.10636108524</v>
      </c>
      <c r="O75" s="42">
        <f t="shared" si="53"/>
        <v>118787.01457921024</v>
      </c>
      <c r="P75" s="42">
        <f t="shared" si="53"/>
        <v>118538.44404015552</v>
      </c>
      <c r="Q75" s="42">
        <f t="shared" si="53"/>
        <v>118290.39365318225</v>
      </c>
      <c r="R75" s="42">
        <f t="shared" si="53"/>
        <v>118042.8623298341</v>
      </c>
      <c r="S75" s="42">
        <f t="shared" si="53"/>
        <v>117795.84898393236</v>
      </c>
      <c r="T75" s="42">
        <f t="shared" si="53"/>
        <v>117549.3525315712</v>
      </c>
      <c r="U75" s="42">
        <f t="shared" si="53"/>
        <v>117303.37189111303</v>
      </c>
      <c r="V75" s="42">
        <f t="shared" si="53"/>
        <v>172985.57217514914</v>
      </c>
      <c r="W75" s="42">
        <f t="shared" si="53"/>
        <v>172623.58717976403</v>
      </c>
      <c r="X75" s="42">
        <f t="shared" si="53"/>
        <v>172262.35966452732</v>
      </c>
      <c r="Y75" s="42">
        <f t="shared" si="53"/>
        <v>171901.88804435622</v>
      </c>
      <c r="Z75" s="42">
        <f t="shared" si="53"/>
        <v>171542.17073748496</v>
      </c>
      <c r="AA75" s="42">
        <f t="shared" si="53"/>
        <v>171183.20616545761</v>
      </c>
      <c r="AB75" s="42">
        <f t="shared" si="53"/>
        <v>170824.99275312127</v>
      </c>
      <c r="AC75" s="42">
        <f t="shared" si="53"/>
        <v>170467.52892861926</v>
      </c>
      <c r="AD75" s="42">
        <f t="shared" si="53"/>
        <v>170110.81312338394</v>
      </c>
      <c r="AE75" s="42">
        <f t="shared" si="53"/>
        <v>169754.84377213035</v>
      </c>
      <c r="AF75" s="42">
        <f t="shared" si="53"/>
        <v>169399.6193128486</v>
      </c>
      <c r="AG75" s="42">
        <f t="shared" si="53"/>
        <v>169045.1381867977</v>
      </c>
      <c r="AH75" s="42">
        <f t="shared" si="53"/>
        <v>236556.39251596009</v>
      </c>
      <c r="AI75" s="42">
        <f t="shared" si="53"/>
        <v>236061.38091715163</v>
      </c>
      <c r="AJ75" s="42">
        <f t="shared" si="53"/>
        <v>235567.40516641462</v>
      </c>
      <c r="AK75" s="42">
        <f t="shared" si="53"/>
        <v>235074.46309616082</v>
      </c>
      <c r="AL75" s="42">
        <f t="shared" si="53"/>
        <v>234582.5525433381</v>
      </c>
      <c r="AM75" s="42">
        <f t="shared" si="53"/>
        <v>234091.67134942065</v>
      </c>
      <c r="AN75" s="42">
        <f t="shared" si="53"/>
        <v>233601.81736039944</v>
      </c>
      <c r="AO75" s="42">
        <f t="shared" si="53"/>
        <v>233112.98842677282</v>
      </c>
      <c r="AP75" s="42">
        <f t="shared" si="53"/>
        <v>232625.18240353742</v>
      </c>
      <c r="AQ75" s="42">
        <f t="shared" si="53"/>
        <v>232138.39715017789</v>
      </c>
      <c r="AR75" s="42">
        <f t="shared" si="53"/>
        <v>231652.63053065867</v>
      </c>
      <c r="AS75" s="42">
        <f t="shared" si="53"/>
        <v>231167.88041341372</v>
      </c>
      <c r="AT75" s="42">
        <f t="shared" si="53"/>
        <v>299491.6567888225</v>
      </c>
      <c r="AU75" s="42">
        <f t="shared" si="53"/>
        <v>298864.9485342704</v>
      </c>
      <c r="AV75" s="42">
        <f t="shared" si="53"/>
        <v>298239.55171269958</v>
      </c>
      <c r="AW75" s="42">
        <f t="shared" si="53"/>
        <v>297615.46357984026</v>
      </c>
      <c r="AX75" s="42">
        <f t="shared" si="53"/>
        <v>296992.68139716546</v>
      </c>
      <c r="AY75" s="42">
        <f t="shared" si="53"/>
        <v>296371.20243187854</v>
      </c>
      <c r="AZ75" s="42">
        <f t="shared" si="53"/>
        <v>295751.02395690163</v>
      </c>
      <c r="BA75" s="42">
        <f t="shared" si="53"/>
        <v>295132.14325086336</v>
      </c>
      <c r="BB75" s="42">
        <f t="shared" si="53"/>
        <v>294514.55759808706</v>
      </c>
      <c r="BC75" s="42">
        <f t="shared" si="53"/>
        <v>293898.26428857888</v>
      </c>
      <c r="BD75" s="42">
        <f t="shared" si="53"/>
        <v>293283.26061801566</v>
      </c>
      <c r="BE75" s="42">
        <f t="shared" si="53"/>
        <v>292669.54388773337</v>
      </c>
      <c r="BF75" s="42">
        <f t="shared" si="53"/>
        <v>238241.807012412</v>
      </c>
      <c r="BG75" s="42">
        <f t="shared" si="53"/>
        <v>237743.26856017273</v>
      </c>
      <c r="BH75" s="42">
        <f t="shared" si="53"/>
        <v>237245.77333620421</v>
      </c>
      <c r="BI75" s="42">
        <f t="shared" si="53"/>
        <v>236749.31915747482</v>
      </c>
      <c r="BJ75" s="42">
        <f t="shared" si="53"/>
        <v>236253.90384552104</v>
      </c>
      <c r="BK75" s="42">
        <f t="shared" si="53"/>
        <v>235759.52522643801</v>
      </c>
      <c r="BL75" s="42">
        <f t="shared" si="53"/>
        <v>235266.18113086984</v>
      </c>
      <c r="BM75" s="42">
        <f t="shared" si="53"/>
        <v>234773.86939400027</v>
      </c>
      <c r="BN75" s="42">
        <f t="shared" si="53"/>
        <v>234282.58785554295</v>
      </c>
      <c r="BO75" s="42">
        <f t="shared" si="53"/>
        <v>233792.33435973208</v>
      </c>
      <c r="BP75" s="42">
        <f t="shared" si="53"/>
        <v>233303.10675531314</v>
      </c>
      <c r="BQ75" s="42">
        <f t="shared" si="53"/>
        <v>232814.90289553316</v>
      </c>
      <c r="BR75" s="42">
        <f t="shared" si="53"/>
        <v>240191.12041357585</v>
      </c>
      <c r="BS75" s="42">
        <f t="shared" si="53"/>
        <v>239688.50288009498</v>
      </c>
      <c r="BT75" s="42">
        <f t="shared" si="53"/>
        <v>239186.93711066147</v>
      </c>
      <c r="BU75" s="42">
        <f t="shared" si="53"/>
        <v>238686.42090438199</v>
      </c>
      <c r="BV75" s="42">
        <f t="shared" si="53"/>
        <v>238186.9520649687</v>
      </c>
      <c r="BW75" s="42">
        <f t="shared" ref="BW75:DY75" si="54">IFERROR(BW70*BW72,0)</f>
        <v>237688.52840072964</v>
      </c>
      <c r="BX75" s="42">
        <f t="shared" si="54"/>
        <v>237191.14772455898</v>
      </c>
      <c r="BY75" s="42">
        <f t="shared" si="54"/>
        <v>236694.80785392789</v>
      </c>
      <c r="BZ75" s="42">
        <f t="shared" si="54"/>
        <v>236199.50661087429</v>
      </c>
      <c r="CA75" s="42">
        <f t="shared" si="54"/>
        <v>235705.24182199387</v>
      </c>
      <c r="CB75" s="42">
        <f t="shared" si="54"/>
        <v>235212.01131843028</v>
      </c>
      <c r="CC75" s="42">
        <f t="shared" si="54"/>
        <v>234719.81293586557</v>
      </c>
      <c r="CD75" s="42">
        <f t="shared" si="54"/>
        <v>217759.44294708446</v>
      </c>
      <c r="CE75" s="42">
        <f t="shared" si="54"/>
        <v>217303.76534369183</v>
      </c>
      <c r="CF75" s="42">
        <f t="shared" si="54"/>
        <v>216849.04127910073</v>
      </c>
      <c r="CG75" s="42">
        <f t="shared" si="54"/>
        <v>216395.26875796114</v>
      </c>
      <c r="CH75" s="42">
        <f t="shared" si="54"/>
        <v>215942.44578909874</v>
      </c>
      <c r="CI75" s="42">
        <f t="shared" si="54"/>
        <v>215490.57038550571</v>
      </c>
      <c r="CJ75" s="42">
        <f t="shared" si="54"/>
        <v>215039.64056433216</v>
      </c>
      <c r="CK75" s="42">
        <f t="shared" si="54"/>
        <v>214589.65434687771</v>
      </c>
      <c r="CL75" s="42">
        <f t="shared" si="54"/>
        <v>214140.60975858217</v>
      </c>
      <c r="CM75" s="42">
        <f t="shared" si="54"/>
        <v>213692.50482901762</v>
      </c>
      <c r="CN75" s="42">
        <f t="shared" si="54"/>
        <v>213245.33759187924</v>
      </c>
      <c r="CO75" s="42">
        <f t="shared" si="54"/>
        <v>212799.10608497681</v>
      </c>
      <c r="CP75" s="42">
        <f t="shared" si="54"/>
        <v>187558.37837521455</v>
      </c>
      <c r="CQ75" s="42">
        <f t="shared" si="54"/>
        <v>187165.89871418333</v>
      </c>
      <c r="CR75" s="42">
        <f t="shared" si="54"/>
        <v>186774.24034562468</v>
      </c>
      <c r="CS75" s="42">
        <f t="shared" si="54"/>
        <v>186383.40155092382</v>
      </c>
      <c r="CT75" s="42">
        <f t="shared" si="54"/>
        <v>185993.38061506243</v>
      </c>
      <c r="CU75" s="42">
        <f t="shared" si="54"/>
        <v>185604.17582661079</v>
      </c>
      <c r="CV75" s="42">
        <f t="shared" si="54"/>
        <v>185215.7854777207</v>
      </c>
      <c r="CW75" s="42">
        <f t="shared" si="54"/>
        <v>184828.2078641176</v>
      </c>
      <c r="CX75" s="42">
        <f t="shared" si="54"/>
        <v>184441.44128509337</v>
      </c>
      <c r="CY75" s="42">
        <f t="shared" si="54"/>
        <v>184055.48404349867</v>
      </c>
      <c r="CZ75" s="42">
        <f t="shared" si="54"/>
        <v>183670.33444573544</v>
      </c>
      <c r="DA75" s="42">
        <f t="shared" si="54"/>
        <v>183285.99080174987</v>
      </c>
      <c r="DB75" s="42">
        <f t="shared" si="54"/>
        <v>122212.09254308454</v>
      </c>
      <c r="DC75" s="42">
        <f t="shared" si="54"/>
        <v>121956.35477721802</v>
      </c>
      <c r="DD75" s="42">
        <f t="shared" si="54"/>
        <v>121701.1521613807</v>
      </c>
      <c r="DE75" s="42">
        <f t="shared" si="54"/>
        <v>121446.48357573185</v>
      </c>
      <c r="DF75" s="42">
        <f t="shared" si="54"/>
        <v>121192.34790277416</v>
      </c>
      <c r="DG75" s="42">
        <f t="shared" si="54"/>
        <v>120938.74402734873</v>
      </c>
      <c r="DH75" s="42">
        <f t="shared" si="54"/>
        <v>120685.67083663029</v>
      </c>
      <c r="DI75" s="42">
        <f t="shared" si="54"/>
        <v>120433.1272201221</v>
      </c>
      <c r="DJ75" s="42">
        <f t="shared" si="54"/>
        <v>120181.11206965135</v>
      </c>
      <c r="DK75" s="42">
        <f t="shared" si="54"/>
        <v>119929.62427936404</v>
      </c>
      <c r="DL75" s="42">
        <f t="shared" si="54"/>
        <v>119678.66274572033</v>
      </c>
      <c r="DM75" s="42">
        <f t="shared" si="54"/>
        <v>119428.22636748967</v>
      </c>
      <c r="DN75" s="42">
        <f t="shared" si="54"/>
        <v>68756.719641776392</v>
      </c>
      <c r="DO75" s="42">
        <f t="shared" si="54"/>
        <v>68612.841163766541</v>
      </c>
      <c r="DP75" s="42">
        <f t="shared" si="54"/>
        <v>68469.263762022994</v>
      </c>
      <c r="DQ75" s="42">
        <f t="shared" si="54"/>
        <v>68325.986806521629</v>
      </c>
      <c r="DR75" s="42">
        <f t="shared" si="54"/>
        <v>68183.00966855661</v>
      </c>
      <c r="DS75" s="42">
        <f t="shared" si="54"/>
        <v>68040.331720737784</v>
      </c>
      <c r="DT75" s="42">
        <f t="shared" si="54"/>
        <v>67897.952336987815</v>
      </c>
      <c r="DU75" s="42">
        <f t="shared" si="54"/>
        <v>67755.870892539489</v>
      </c>
      <c r="DV75" s="42">
        <f t="shared" si="54"/>
        <v>67614.086763932966</v>
      </c>
      <c r="DW75" s="42">
        <f t="shared" si="54"/>
        <v>67472.599329013101</v>
      </c>
      <c r="DX75" s="42">
        <f t="shared" si="54"/>
        <v>67331.407966926505</v>
      </c>
      <c r="DY75" s="42">
        <f t="shared" si="54"/>
        <v>67190.512058119144</v>
      </c>
    </row>
    <row r="76" spans="1:129" s="24" customFormat="1" x14ac:dyDescent="0.35">
      <c r="C76" s="48"/>
      <c r="D76" s="48"/>
      <c r="E76" s="48"/>
      <c r="F76" s="48"/>
      <c r="G76" s="48"/>
      <c r="H76" s="49"/>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row>
    <row r="78" spans="1:129" x14ac:dyDescent="0.35">
      <c r="B78" s="25" t="s">
        <v>673</v>
      </c>
      <c r="C78" s="25"/>
      <c r="D78" s="25"/>
      <c r="E78" s="25"/>
      <c r="F78" s="25"/>
      <c r="G78" s="25"/>
      <c r="H78" s="31"/>
      <c r="J78" s="25"/>
      <c r="K78" s="25"/>
      <c r="L78" s="25"/>
      <c r="M78" s="25"/>
      <c r="N78" s="25"/>
      <c r="O78" s="25"/>
      <c r="P78" s="25"/>
      <c r="Q78" s="25"/>
    </row>
    <row r="79" spans="1:129" x14ac:dyDescent="0.35">
      <c r="B79" s="14"/>
      <c r="C79" s="524"/>
    </row>
    <row r="80" spans="1:129" x14ac:dyDescent="0.35">
      <c r="B80" s="14"/>
      <c r="C80" s="524" t="s">
        <v>593</v>
      </c>
    </row>
    <row r="81" spans="2:17" x14ac:dyDescent="0.35">
      <c r="B81" s="14"/>
      <c r="C81" s="14"/>
      <c r="D81" t="s">
        <v>674</v>
      </c>
      <c r="E81" s="44"/>
      <c r="F81" s="44"/>
      <c r="H81" s="46" t="s">
        <v>147</v>
      </c>
      <c r="J81" s="435">
        <f>SUM(J70:U70)</f>
        <v>143084.12672373932</v>
      </c>
      <c r="K81" s="66"/>
      <c r="L81" s="66"/>
      <c r="M81" s="66"/>
      <c r="N81" s="66"/>
      <c r="O81" s="66"/>
      <c r="P81" s="66"/>
      <c r="Q81" s="66"/>
    </row>
    <row r="82" spans="2:17" x14ac:dyDescent="0.35">
      <c r="B82" s="14"/>
      <c r="C82" s="14"/>
      <c r="D82" t="s">
        <v>675</v>
      </c>
      <c r="H82" s="46" t="s">
        <v>147</v>
      </c>
      <c r="J82" s="435">
        <f>SUM(V70:AG70)</f>
        <v>182989.91715539322</v>
      </c>
    </row>
    <row r="83" spans="2:17" x14ac:dyDescent="0.35">
      <c r="B83" s="14"/>
      <c r="C83" s="14"/>
      <c r="D83" t="s">
        <v>676</v>
      </c>
      <c r="H83" s="46" t="s">
        <v>147</v>
      </c>
      <c r="J83" s="435">
        <f>SUM(AH70:AS70)</f>
        <v>222072.85774035525</v>
      </c>
    </row>
    <row r="84" spans="2:17" x14ac:dyDescent="0.35">
      <c r="B84" s="14"/>
      <c r="C84" s="14"/>
      <c r="D84" t="s">
        <v>677</v>
      </c>
      <c r="H84" s="46" t="s">
        <v>147</v>
      </c>
      <c r="J84" s="435">
        <f>SUM(AT70:BE70)</f>
        <v>249510.62019125366</v>
      </c>
    </row>
    <row r="85" spans="2:17" x14ac:dyDescent="0.35">
      <c r="B85" s="14"/>
      <c r="C85" s="14"/>
      <c r="D85" t="s">
        <v>678</v>
      </c>
      <c r="H85" s="46" t="s">
        <v>147</v>
      </c>
      <c r="J85" s="435">
        <f>SUM(BF70:BQ70)</f>
        <v>176143.16531349349</v>
      </c>
    </row>
    <row r="86" spans="2:17" x14ac:dyDescent="0.35">
      <c r="B86" s="14"/>
      <c r="C86" s="14"/>
      <c r="D86" t="s">
        <v>679</v>
      </c>
      <c r="H86" s="46" t="s">
        <v>147</v>
      </c>
      <c r="J86" s="435">
        <f>SUM(BR70:CC70)</f>
        <v>157597.12283963774</v>
      </c>
    </row>
    <row r="87" spans="2:17" x14ac:dyDescent="0.35">
      <c r="B87" s="14"/>
      <c r="C87" s="14"/>
      <c r="D87" t="s">
        <v>680</v>
      </c>
      <c r="H87" s="46" t="s">
        <v>147</v>
      </c>
      <c r="J87" s="435">
        <f>SUM(CD70:CO70)</f>
        <v>126797.83785340398</v>
      </c>
    </row>
    <row r="88" spans="2:17" x14ac:dyDescent="0.35">
      <c r="B88" s="14"/>
      <c r="C88" s="14"/>
      <c r="D88" t="s">
        <v>681</v>
      </c>
      <c r="H88" s="46" t="s">
        <v>147</v>
      </c>
      <c r="J88" s="435">
        <f>SUM(CP70:DA70)</f>
        <v>96920.319015831017</v>
      </c>
    </row>
    <row r="89" spans="2:17" x14ac:dyDescent="0.35">
      <c r="B89" s="14"/>
      <c r="C89" s="14"/>
      <c r="D89" t="s">
        <v>682</v>
      </c>
      <c r="H89" s="46" t="s">
        <v>147</v>
      </c>
      <c r="J89" s="435">
        <f>SUM(DB70:DM70)</f>
        <v>56044.895101061491</v>
      </c>
    </row>
    <row r="90" spans="2:17" x14ac:dyDescent="0.35">
      <c r="B90" s="14"/>
      <c r="C90" s="14"/>
      <c r="D90" t="s">
        <v>683</v>
      </c>
      <c r="H90" s="46" t="s">
        <v>147</v>
      </c>
      <c r="J90" s="435">
        <f>SUM(DN70:DY70)</f>
        <v>27982.115409834267</v>
      </c>
    </row>
    <row r="92" spans="2:17" x14ac:dyDescent="0.35">
      <c r="B92" s="25" t="s">
        <v>684</v>
      </c>
      <c r="C92" s="25"/>
      <c r="D92" s="25"/>
      <c r="E92" s="25"/>
      <c r="F92" s="25"/>
      <c r="G92" s="25"/>
      <c r="H92" s="31"/>
      <c r="J92" s="25"/>
      <c r="K92" s="25"/>
      <c r="L92" s="25"/>
      <c r="M92" s="25"/>
      <c r="N92" s="25"/>
      <c r="O92" s="25"/>
      <c r="P92" s="25"/>
      <c r="Q92" s="25"/>
    </row>
    <row r="93" spans="2:17" s="516" customFormat="1" x14ac:dyDescent="0.35">
      <c r="B93" s="529"/>
      <c r="H93" s="525"/>
    </row>
    <row r="94" spans="2:17" x14ac:dyDescent="0.35">
      <c r="B94" s="14"/>
      <c r="C94" t="s">
        <v>853</v>
      </c>
    </row>
    <row r="95" spans="2:17" x14ac:dyDescent="0.35">
      <c r="B95" s="14"/>
      <c r="C95" s="14"/>
      <c r="E95" t="s">
        <v>53</v>
      </c>
      <c r="H95" s="215" t="s">
        <v>54</v>
      </c>
      <c r="J95" s="37">
        <f>'1.1 Assumptions'!$J$19</f>
        <v>0.84110949999999995</v>
      </c>
    </row>
    <row r="96" spans="2:17" x14ac:dyDescent="0.35">
      <c r="B96" s="14"/>
      <c r="C96" s="14"/>
      <c r="D96" t="s">
        <v>567</v>
      </c>
      <c r="E96" s="44"/>
      <c r="H96" s="45" t="s">
        <v>41</v>
      </c>
      <c r="J96" s="435">
        <f>SUM(J75:U75)*$J$95</f>
        <v>1197730.8446849547</v>
      </c>
      <c r="K96" s="66"/>
      <c r="L96" s="66"/>
      <c r="M96" s="66"/>
      <c r="N96" s="66"/>
      <c r="O96" s="66"/>
      <c r="P96" s="66"/>
    </row>
    <row r="97" spans="2:10" x14ac:dyDescent="0.35">
      <c r="B97" s="14"/>
      <c r="C97" s="14"/>
      <c r="D97" t="s">
        <v>568</v>
      </c>
      <c r="H97" s="45" t="s">
        <v>41</v>
      </c>
      <c r="J97" s="435">
        <f>SUM(V75:AG75)*$J$95</f>
        <v>1726042.2516950464</v>
      </c>
    </row>
    <row r="98" spans="2:10" x14ac:dyDescent="0.35">
      <c r="B98" s="14"/>
      <c r="C98" s="14"/>
      <c r="D98" t="s">
        <v>569</v>
      </c>
      <c r="H98" s="45" t="s">
        <v>41</v>
      </c>
      <c r="J98" s="435">
        <f>SUM(AH75:AS75)*$J$95</f>
        <v>2360349.0352229592</v>
      </c>
    </row>
    <row r="99" spans="2:10" x14ac:dyDescent="0.35">
      <c r="B99" s="14"/>
      <c r="C99" s="14"/>
      <c r="D99" t="s">
        <v>570</v>
      </c>
      <c r="H99" s="45" t="s">
        <v>41</v>
      </c>
      <c r="J99" s="435">
        <f>SUM(AT75:BE75)*$J$95</f>
        <v>2988314.2689163606</v>
      </c>
    </row>
    <row r="100" spans="2:10" x14ac:dyDescent="0.35">
      <c r="B100" s="14"/>
      <c r="C100" s="14"/>
      <c r="D100" t="s">
        <v>571</v>
      </c>
      <c r="H100" s="45" t="s">
        <v>41</v>
      </c>
      <c r="J100" s="435">
        <f>SUM(BF75:BQ75)*$J$95</f>
        <v>2377166.0251945271</v>
      </c>
    </row>
    <row r="101" spans="2:10" x14ac:dyDescent="0.35">
      <c r="B101" s="14"/>
      <c r="C101" s="14"/>
      <c r="D101" t="s">
        <v>572</v>
      </c>
      <c r="H101" s="45" t="s">
        <v>41</v>
      </c>
      <c r="J101" s="435">
        <f>SUM(BR75:CC75)*$J$95</f>
        <v>2396616.1865571029</v>
      </c>
    </row>
    <row r="102" spans="2:10" x14ac:dyDescent="0.35">
      <c r="B102" s="14"/>
      <c r="C102" s="14"/>
      <c r="D102" t="s">
        <v>573</v>
      </c>
      <c r="H102" s="45" t="s">
        <v>41</v>
      </c>
      <c r="J102" s="435">
        <f>SUM(CD75:CO75)*$J$95</f>
        <v>2172793.9186262395</v>
      </c>
    </row>
    <row r="103" spans="2:10" x14ac:dyDescent="0.35">
      <c r="B103" s="14"/>
      <c r="C103" s="14"/>
      <c r="D103" t="s">
        <v>574</v>
      </c>
      <c r="H103" s="45" t="s">
        <v>41</v>
      </c>
      <c r="J103" s="435">
        <f>SUM(CP75:DA75)*$J$95</f>
        <v>1871449.0559203634</v>
      </c>
    </row>
    <row r="104" spans="2:10" x14ac:dyDescent="0.35">
      <c r="B104" s="14"/>
      <c r="C104" s="14"/>
      <c r="D104" t="s">
        <v>575</v>
      </c>
      <c r="H104" s="45" t="s">
        <v>41</v>
      </c>
      <c r="J104" s="435">
        <f>SUM(DB75:DM75)*$J$95</f>
        <v>1219426.7576480161</v>
      </c>
    </row>
    <row r="105" spans="2:10" x14ac:dyDescent="0.35">
      <c r="B105" s="14"/>
      <c r="C105" s="14"/>
      <c r="D105" t="s">
        <v>576</v>
      </c>
      <c r="H105" s="45" t="s">
        <v>41</v>
      </c>
      <c r="J105" s="435">
        <f>SUM(DN75:DY75)*$J$95</f>
        <v>686051.45329400885</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A16CD-4C76-4B01-8A1E-51463E7C661B}">
  <sheetPr>
    <tabColor theme="4" tint="0.79998168889431442"/>
  </sheetPr>
  <dimension ref="A1:DY98"/>
  <sheetViews>
    <sheetView showGridLines="0" zoomScale="81" zoomScaleNormal="81" workbookViewId="0">
      <pane ySplit="5" topLeftCell="A27" activePane="bottomLeft" state="frozen"/>
      <selection activeCell="J10" sqref="J10"/>
      <selection pane="bottomLeft" activeCell="J10" sqref="J10"/>
    </sheetView>
  </sheetViews>
  <sheetFormatPr defaultColWidth="9" defaultRowHeight="14.5" outlineLevelRow="1" x14ac:dyDescent="0.35"/>
  <cols>
    <col min="1" max="5" width="3" customWidth="1"/>
    <col min="6" max="6" width="6.26953125" customWidth="1"/>
    <col min="7" max="7" width="33.08984375" customWidth="1"/>
    <col min="8" max="8" width="8.26953125" customWidth="1"/>
    <col min="9" max="9" width="3.7265625" customWidth="1"/>
    <col min="10" max="17" width="12.7265625" bestFit="1" customWidth="1"/>
    <col min="18" max="129" width="12.26953125" customWidth="1"/>
  </cols>
  <sheetData>
    <row r="1" spans="1:129" ht="31" x14ac:dyDescent="0.7">
      <c r="A1" s="12" t="s">
        <v>685</v>
      </c>
      <c r="B1" s="12"/>
    </row>
    <row r="2" spans="1:129" ht="16.149999999999999" customHeight="1" x14ac:dyDescent="0.7">
      <c r="A2" t="s">
        <v>686</v>
      </c>
      <c r="B2" s="12"/>
    </row>
    <row r="3" spans="1:129" x14ac:dyDescent="0.35">
      <c r="J3" s="577" t="s">
        <v>418</v>
      </c>
      <c r="K3" s="578"/>
      <c r="L3" s="578"/>
      <c r="M3" s="578"/>
      <c r="N3" s="578"/>
      <c r="O3" s="578"/>
      <c r="P3" s="578"/>
      <c r="Q3" s="578"/>
      <c r="R3" s="578"/>
      <c r="S3" s="578"/>
      <c r="T3" s="578"/>
      <c r="U3" s="579"/>
      <c r="V3" s="577" t="s">
        <v>419</v>
      </c>
      <c r="W3" s="578"/>
      <c r="X3" s="578"/>
      <c r="Y3" s="578"/>
      <c r="Z3" s="578"/>
      <c r="AA3" s="578"/>
      <c r="AB3" s="578"/>
      <c r="AC3" s="578"/>
      <c r="AD3" s="578"/>
      <c r="AE3" s="578"/>
      <c r="AF3" s="578"/>
      <c r="AG3" s="579"/>
      <c r="AH3" s="577" t="s">
        <v>420</v>
      </c>
      <c r="AI3" s="578"/>
      <c r="AJ3" s="578"/>
      <c r="AK3" s="578"/>
      <c r="AL3" s="578"/>
      <c r="AM3" s="578"/>
      <c r="AN3" s="578"/>
      <c r="AO3" s="578"/>
      <c r="AP3" s="578"/>
      <c r="AQ3" s="578"/>
      <c r="AR3" s="578"/>
      <c r="AS3" s="579"/>
      <c r="AT3" s="577" t="s">
        <v>421</v>
      </c>
      <c r="AU3" s="578"/>
      <c r="AV3" s="578"/>
      <c r="AW3" s="578"/>
      <c r="AX3" s="578"/>
      <c r="AY3" s="578"/>
      <c r="AZ3" s="578"/>
      <c r="BA3" s="578"/>
      <c r="BB3" s="578"/>
      <c r="BC3" s="578"/>
      <c r="BD3" s="578"/>
      <c r="BE3" s="579"/>
      <c r="BF3" s="577" t="s">
        <v>422</v>
      </c>
      <c r="BG3" s="578"/>
      <c r="BH3" s="578"/>
      <c r="BI3" s="578"/>
      <c r="BJ3" s="578"/>
      <c r="BK3" s="578"/>
      <c r="BL3" s="578"/>
      <c r="BM3" s="578"/>
      <c r="BN3" s="578"/>
      <c r="BO3" s="578"/>
      <c r="BP3" s="578"/>
      <c r="BQ3" s="579"/>
      <c r="BR3" s="577" t="s">
        <v>423</v>
      </c>
      <c r="BS3" s="578"/>
      <c r="BT3" s="578"/>
      <c r="BU3" s="578"/>
      <c r="BV3" s="578"/>
      <c r="BW3" s="578"/>
      <c r="BX3" s="578"/>
      <c r="BY3" s="578"/>
      <c r="BZ3" s="578"/>
      <c r="CA3" s="578"/>
      <c r="CB3" s="578"/>
      <c r="CC3" s="579"/>
      <c r="CD3" s="577" t="s">
        <v>424</v>
      </c>
      <c r="CE3" s="578"/>
      <c r="CF3" s="578"/>
      <c r="CG3" s="578"/>
      <c r="CH3" s="578"/>
      <c r="CI3" s="578"/>
      <c r="CJ3" s="578"/>
      <c r="CK3" s="578"/>
      <c r="CL3" s="578"/>
      <c r="CM3" s="578"/>
      <c r="CN3" s="578"/>
      <c r="CO3" s="579"/>
      <c r="CP3" s="577" t="s">
        <v>425</v>
      </c>
      <c r="CQ3" s="578"/>
      <c r="CR3" s="578"/>
      <c r="CS3" s="578"/>
      <c r="CT3" s="578"/>
      <c r="CU3" s="578"/>
      <c r="CV3" s="578"/>
      <c r="CW3" s="578"/>
      <c r="CX3" s="578"/>
      <c r="CY3" s="578"/>
      <c r="CZ3" s="578"/>
      <c r="DA3" s="579"/>
      <c r="DB3" s="577" t="s">
        <v>426</v>
      </c>
      <c r="DC3" s="578"/>
      <c r="DD3" s="578"/>
      <c r="DE3" s="578"/>
      <c r="DF3" s="578"/>
      <c r="DG3" s="578"/>
      <c r="DH3" s="578"/>
      <c r="DI3" s="578"/>
      <c r="DJ3" s="578"/>
      <c r="DK3" s="578"/>
      <c r="DL3" s="578"/>
      <c r="DM3" s="579"/>
      <c r="DN3" s="577" t="s">
        <v>427</v>
      </c>
      <c r="DO3" s="578"/>
      <c r="DP3" s="578"/>
      <c r="DQ3" s="578"/>
      <c r="DR3" s="578"/>
      <c r="DS3" s="578"/>
      <c r="DT3" s="578"/>
      <c r="DU3" s="578"/>
      <c r="DV3" s="578"/>
      <c r="DW3" s="578"/>
      <c r="DX3" s="578"/>
      <c r="DY3" s="579"/>
    </row>
    <row r="4" spans="1:129" s="101" customFormat="1" x14ac:dyDescent="0.35">
      <c r="H4" s="175" t="s">
        <v>444</v>
      </c>
      <c r="J4" s="229">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445</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536</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30"/>
    </row>
    <row r="9" spans="1:129" x14ac:dyDescent="0.35">
      <c r="B9" s="14"/>
      <c r="C9" s="24" t="s">
        <v>687</v>
      </c>
      <c r="H9" s="525"/>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40"/>
    </row>
    <row r="10" spans="1:129" x14ac:dyDescent="0.35">
      <c r="B10" s="14"/>
      <c r="C10" s="14"/>
      <c r="E10" s="37" t="str">
        <f>'1.1 Assumptions'!$J$32</f>
        <v>iBeLink BM-N1</v>
      </c>
      <c r="F10" s="37"/>
      <c r="G10" s="37"/>
      <c r="H10" s="525" t="s">
        <v>45</v>
      </c>
      <c r="J10" s="83">
        <f>'1.4.8 CF'!J51</f>
        <v>27</v>
      </c>
      <c r="K10" s="83">
        <f>'1.4.8 CF'!K51</f>
        <v>27</v>
      </c>
      <c r="L10" s="83">
        <f>'1.4.8 CF'!L51</f>
        <v>27</v>
      </c>
      <c r="M10" s="83">
        <f>'1.4.8 CF'!M51</f>
        <v>27</v>
      </c>
      <c r="N10" s="83">
        <f>'1.4.8 CF'!N51</f>
        <v>27</v>
      </c>
      <c r="O10" s="83">
        <f>'1.4.8 CF'!O51</f>
        <v>27</v>
      </c>
      <c r="P10" s="83">
        <f>'1.4.8 CF'!P51</f>
        <v>27</v>
      </c>
      <c r="Q10" s="83">
        <f>'1.4.8 CF'!Q51</f>
        <v>27</v>
      </c>
      <c r="R10" s="83">
        <f>'1.4.8 CF'!R51</f>
        <v>27</v>
      </c>
      <c r="S10" s="83">
        <f>'1.4.8 CF'!S51</f>
        <v>27</v>
      </c>
      <c r="T10" s="83">
        <f>'1.4.8 CF'!T51</f>
        <v>27</v>
      </c>
      <c r="U10" s="83">
        <f>'1.4.8 CF'!U51</f>
        <v>27</v>
      </c>
      <c r="V10" s="83">
        <f>'1.4.8 CF'!V51</f>
        <v>38</v>
      </c>
      <c r="W10" s="83">
        <f>'1.4.8 CF'!W51</f>
        <v>38</v>
      </c>
      <c r="X10" s="83">
        <f>'1.4.8 CF'!X51</f>
        <v>38</v>
      </c>
      <c r="Y10" s="83">
        <f>'1.4.8 CF'!Y51</f>
        <v>38</v>
      </c>
      <c r="Z10" s="83">
        <f>'1.4.8 CF'!Z51</f>
        <v>38</v>
      </c>
      <c r="AA10" s="83">
        <f>'1.4.8 CF'!AA51</f>
        <v>38</v>
      </c>
      <c r="AB10" s="83">
        <f>'1.4.8 CF'!AB51</f>
        <v>38</v>
      </c>
      <c r="AC10" s="83">
        <f>'1.4.8 CF'!AC51</f>
        <v>38</v>
      </c>
      <c r="AD10" s="83">
        <f>'1.4.8 CF'!AD51</f>
        <v>38</v>
      </c>
      <c r="AE10" s="83">
        <f>'1.4.8 CF'!AE51</f>
        <v>38</v>
      </c>
      <c r="AF10" s="83">
        <f>'1.4.8 CF'!AF51</f>
        <v>38</v>
      </c>
      <c r="AG10" s="83">
        <f>'1.4.8 CF'!AG51</f>
        <v>38</v>
      </c>
      <c r="AH10" s="83">
        <f>'1.4.8 CF'!AH51</f>
        <v>50</v>
      </c>
      <c r="AI10" s="83">
        <f>'1.4.8 CF'!AI51</f>
        <v>50</v>
      </c>
      <c r="AJ10" s="83">
        <f>'1.4.8 CF'!AJ51</f>
        <v>50</v>
      </c>
      <c r="AK10" s="83">
        <f>'1.4.8 CF'!AK51</f>
        <v>50</v>
      </c>
      <c r="AL10" s="83">
        <f>'1.4.8 CF'!AL51</f>
        <v>50</v>
      </c>
      <c r="AM10" s="83">
        <f>'1.4.8 CF'!AM51</f>
        <v>50</v>
      </c>
      <c r="AN10" s="83">
        <f>'1.4.8 CF'!AN51</f>
        <v>50</v>
      </c>
      <c r="AO10" s="83">
        <f>'1.4.8 CF'!AO51</f>
        <v>50</v>
      </c>
      <c r="AP10" s="83">
        <f>'1.4.8 CF'!AP51</f>
        <v>50</v>
      </c>
      <c r="AQ10" s="83">
        <f>'1.4.8 CF'!AQ51</f>
        <v>50</v>
      </c>
      <c r="AR10" s="83">
        <f>'1.4.8 CF'!AR51</f>
        <v>50</v>
      </c>
      <c r="AS10" s="83">
        <f>'1.4.8 CF'!AS51</f>
        <v>50</v>
      </c>
      <c r="AT10" s="83">
        <f>'1.4.8 CF'!AT51</f>
        <v>62</v>
      </c>
      <c r="AU10" s="83">
        <f>'1.4.8 CF'!AU51</f>
        <v>62</v>
      </c>
      <c r="AV10" s="83">
        <f>'1.4.8 CF'!AV51</f>
        <v>62</v>
      </c>
      <c r="AW10" s="83">
        <f>'1.4.8 CF'!AW51</f>
        <v>62</v>
      </c>
      <c r="AX10" s="83">
        <f>'1.4.8 CF'!AX51</f>
        <v>62</v>
      </c>
      <c r="AY10" s="83">
        <f>'1.4.8 CF'!AY51</f>
        <v>62</v>
      </c>
      <c r="AZ10" s="83">
        <f>'1.4.8 CF'!AZ51</f>
        <v>62</v>
      </c>
      <c r="BA10" s="83">
        <f>'1.4.8 CF'!BA51</f>
        <v>62</v>
      </c>
      <c r="BB10" s="83">
        <f>'1.4.8 CF'!BB51</f>
        <v>62</v>
      </c>
      <c r="BC10" s="83">
        <f>'1.4.8 CF'!BC51</f>
        <v>62</v>
      </c>
      <c r="BD10" s="83">
        <f>'1.4.8 CF'!BD51</f>
        <v>62</v>
      </c>
      <c r="BE10" s="83">
        <f>'1.4.8 CF'!BE51</f>
        <v>62</v>
      </c>
      <c r="BF10" s="83">
        <f>'1.4.8 CF'!BF51</f>
        <v>48</v>
      </c>
      <c r="BG10" s="83">
        <f>'1.4.8 CF'!BG51</f>
        <v>48</v>
      </c>
      <c r="BH10" s="83">
        <f>'1.4.8 CF'!BH51</f>
        <v>48</v>
      </c>
      <c r="BI10" s="83">
        <f>'1.4.8 CF'!BI51</f>
        <v>48</v>
      </c>
      <c r="BJ10" s="83">
        <f>'1.4.8 CF'!BJ51</f>
        <v>48</v>
      </c>
      <c r="BK10" s="83">
        <f>'1.4.8 CF'!BK51</f>
        <v>48</v>
      </c>
      <c r="BL10" s="83">
        <f>'1.4.8 CF'!BL51</f>
        <v>48</v>
      </c>
      <c r="BM10" s="83">
        <f>'1.4.8 CF'!BM51</f>
        <v>48</v>
      </c>
      <c r="BN10" s="83">
        <f>'1.4.8 CF'!BN51</f>
        <v>48</v>
      </c>
      <c r="BO10" s="83">
        <f>'1.4.8 CF'!BO51</f>
        <v>48</v>
      </c>
      <c r="BP10" s="83">
        <f>'1.4.8 CF'!BP51</f>
        <v>48</v>
      </c>
      <c r="BQ10" s="83">
        <f>'1.4.8 CF'!BQ51</f>
        <v>48</v>
      </c>
      <c r="BR10" s="83">
        <f>'1.4.8 CF'!BR51</f>
        <v>47</v>
      </c>
      <c r="BS10" s="83">
        <f>'1.4.8 CF'!BS51</f>
        <v>47</v>
      </c>
      <c r="BT10" s="83">
        <f>'1.4.8 CF'!BT51</f>
        <v>47</v>
      </c>
      <c r="BU10" s="83">
        <f>'1.4.8 CF'!BU51</f>
        <v>47</v>
      </c>
      <c r="BV10" s="83">
        <f>'1.4.8 CF'!BV51</f>
        <v>47</v>
      </c>
      <c r="BW10" s="83">
        <f>'1.4.8 CF'!BW51</f>
        <v>47</v>
      </c>
      <c r="BX10" s="83">
        <f>'1.4.8 CF'!BX51</f>
        <v>47</v>
      </c>
      <c r="BY10" s="83">
        <f>'1.4.8 CF'!BY51</f>
        <v>47</v>
      </c>
      <c r="BZ10" s="83">
        <f>'1.4.8 CF'!BZ51</f>
        <v>47</v>
      </c>
      <c r="CA10" s="83">
        <f>'1.4.8 CF'!CA51</f>
        <v>47</v>
      </c>
      <c r="CB10" s="83">
        <f>'1.4.8 CF'!CB51</f>
        <v>47</v>
      </c>
      <c r="CC10" s="83">
        <f>'1.4.8 CF'!CC51</f>
        <v>47</v>
      </c>
      <c r="CD10" s="83">
        <f>'1.4.8 CF'!CD51</f>
        <v>42</v>
      </c>
      <c r="CE10" s="83">
        <f>'1.4.8 CF'!CE51</f>
        <v>42</v>
      </c>
      <c r="CF10" s="83">
        <f>'1.4.8 CF'!CF51</f>
        <v>42</v>
      </c>
      <c r="CG10" s="83">
        <f>'1.4.8 CF'!CG51</f>
        <v>42</v>
      </c>
      <c r="CH10" s="83">
        <f>'1.4.8 CF'!CH51</f>
        <v>42</v>
      </c>
      <c r="CI10" s="83">
        <f>'1.4.8 CF'!CI51</f>
        <v>42</v>
      </c>
      <c r="CJ10" s="83">
        <f>'1.4.8 CF'!CJ51</f>
        <v>42</v>
      </c>
      <c r="CK10" s="83">
        <f>'1.4.8 CF'!CK51</f>
        <v>42</v>
      </c>
      <c r="CL10" s="83">
        <f>'1.4.8 CF'!CL51</f>
        <v>42</v>
      </c>
      <c r="CM10" s="83">
        <f>'1.4.8 CF'!CM51</f>
        <v>42</v>
      </c>
      <c r="CN10" s="83">
        <f>'1.4.8 CF'!CN51</f>
        <v>42</v>
      </c>
      <c r="CO10" s="83">
        <f>'1.4.8 CF'!CO51</f>
        <v>42</v>
      </c>
      <c r="CP10" s="83">
        <f>'1.4.8 CF'!CP51</f>
        <v>35</v>
      </c>
      <c r="CQ10" s="83">
        <f>'1.4.8 CF'!CQ51</f>
        <v>35</v>
      </c>
      <c r="CR10" s="83">
        <f>'1.4.8 CF'!CR51</f>
        <v>35</v>
      </c>
      <c r="CS10" s="83">
        <f>'1.4.8 CF'!CS51</f>
        <v>35</v>
      </c>
      <c r="CT10" s="83">
        <f>'1.4.8 CF'!CT51</f>
        <v>35</v>
      </c>
      <c r="CU10" s="83">
        <f>'1.4.8 CF'!CU51</f>
        <v>35</v>
      </c>
      <c r="CV10" s="83">
        <f>'1.4.8 CF'!CV51</f>
        <v>35</v>
      </c>
      <c r="CW10" s="83">
        <f>'1.4.8 CF'!CW51</f>
        <v>35</v>
      </c>
      <c r="CX10" s="83">
        <f>'1.4.8 CF'!CX51</f>
        <v>35</v>
      </c>
      <c r="CY10" s="83">
        <f>'1.4.8 CF'!CY51</f>
        <v>35</v>
      </c>
      <c r="CZ10" s="83">
        <f>'1.4.8 CF'!CZ51</f>
        <v>35</v>
      </c>
      <c r="DA10" s="83">
        <f>'1.4.8 CF'!DA51</f>
        <v>35</v>
      </c>
      <c r="DB10" s="83">
        <f>'1.4.8 CF'!DB51</f>
        <v>22</v>
      </c>
      <c r="DC10" s="83">
        <f>'1.4.8 CF'!DC51</f>
        <v>22</v>
      </c>
      <c r="DD10" s="83">
        <f>'1.4.8 CF'!DD51</f>
        <v>22</v>
      </c>
      <c r="DE10" s="83">
        <f>'1.4.8 CF'!DE51</f>
        <v>22</v>
      </c>
      <c r="DF10" s="83">
        <f>'1.4.8 CF'!DF51</f>
        <v>22</v>
      </c>
      <c r="DG10" s="83">
        <f>'1.4.8 CF'!DG51</f>
        <v>22</v>
      </c>
      <c r="DH10" s="83">
        <f>'1.4.8 CF'!DH51</f>
        <v>22</v>
      </c>
      <c r="DI10" s="83">
        <f>'1.4.8 CF'!DI51</f>
        <v>22</v>
      </c>
      <c r="DJ10" s="83">
        <f>'1.4.8 CF'!DJ51</f>
        <v>22</v>
      </c>
      <c r="DK10" s="83">
        <f>'1.4.8 CF'!DK51</f>
        <v>22</v>
      </c>
      <c r="DL10" s="83">
        <f>'1.4.8 CF'!DL51</f>
        <v>22</v>
      </c>
      <c r="DM10" s="83">
        <f>'1.4.8 CF'!DM51</f>
        <v>22</v>
      </c>
      <c r="DN10" s="83">
        <f>'1.4.8 CF'!DN51</f>
        <v>12</v>
      </c>
      <c r="DO10" s="83">
        <f>'1.4.8 CF'!DO51</f>
        <v>12</v>
      </c>
      <c r="DP10" s="83">
        <f>'1.4.8 CF'!DP51</f>
        <v>12</v>
      </c>
      <c r="DQ10" s="83">
        <f>'1.4.8 CF'!DQ51</f>
        <v>12</v>
      </c>
      <c r="DR10" s="83">
        <f>'1.4.8 CF'!DR51</f>
        <v>12</v>
      </c>
      <c r="DS10" s="83">
        <f>'1.4.8 CF'!DS51</f>
        <v>12</v>
      </c>
      <c r="DT10" s="83">
        <f>'1.4.8 CF'!DT51</f>
        <v>12</v>
      </c>
      <c r="DU10" s="83">
        <f>'1.4.8 CF'!DU51</f>
        <v>12</v>
      </c>
      <c r="DV10" s="83">
        <f>'1.4.8 CF'!DV51</f>
        <v>12</v>
      </c>
      <c r="DW10" s="83">
        <f>'1.4.8 CF'!DW51</f>
        <v>12</v>
      </c>
      <c r="DX10" s="83">
        <f>'1.4.8 CF'!DX51</f>
        <v>12</v>
      </c>
      <c r="DY10" s="83">
        <f>'1.4.8 CF'!DY51</f>
        <v>12</v>
      </c>
    </row>
    <row r="11" spans="1:129" x14ac:dyDescent="0.35">
      <c r="B11" s="14"/>
      <c r="H11" s="525"/>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row>
    <row r="12" spans="1:129" x14ac:dyDescent="0.35">
      <c r="B12" s="14"/>
      <c r="C12" s="24" t="s">
        <v>688</v>
      </c>
      <c r="H12" s="525"/>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130"/>
    </row>
    <row r="13" spans="1:129" x14ac:dyDescent="0.35">
      <c r="B13" s="14"/>
      <c r="C13" s="14"/>
      <c r="D13" t="s">
        <v>540</v>
      </c>
      <c r="H13" s="525"/>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40"/>
    </row>
    <row r="14" spans="1:129" x14ac:dyDescent="0.35">
      <c r="B14" s="14"/>
      <c r="C14" s="14"/>
      <c r="E14" s="37" t="str">
        <f>'1.1 Assumptions'!$J$32</f>
        <v>iBeLink BM-N1</v>
      </c>
      <c r="F14" s="37"/>
      <c r="G14" s="37"/>
      <c r="H14" s="525" t="s">
        <v>635</v>
      </c>
      <c r="J14" s="56">
        <f>J15</f>
        <v>6600</v>
      </c>
      <c r="K14" s="56">
        <f>J14*K17</f>
        <v>6600</v>
      </c>
      <c r="L14" s="56">
        <f t="shared" ref="L14:BW14" si="7">K14*L17</f>
        <v>6600</v>
      </c>
      <c r="M14" s="56">
        <f t="shared" si="7"/>
        <v>6600</v>
      </c>
      <c r="N14" s="56">
        <f t="shared" si="7"/>
        <v>6600</v>
      </c>
      <c r="O14" s="56">
        <f t="shared" si="7"/>
        <v>6600</v>
      </c>
      <c r="P14" s="56">
        <f t="shared" si="7"/>
        <v>6600</v>
      </c>
      <c r="Q14" s="56">
        <f t="shared" si="7"/>
        <v>6600</v>
      </c>
      <c r="R14" s="56">
        <f t="shared" si="7"/>
        <v>6600</v>
      </c>
      <c r="S14" s="56">
        <f t="shared" si="7"/>
        <v>6600</v>
      </c>
      <c r="T14" s="56">
        <f t="shared" si="7"/>
        <v>6600</v>
      </c>
      <c r="U14" s="56">
        <f t="shared" si="7"/>
        <v>6600</v>
      </c>
      <c r="V14" s="56">
        <f t="shared" si="7"/>
        <v>6930</v>
      </c>
      <c r="W14" s="56">
        <f t="shared" si="7"/>
        <v>6930</v>
      </c>
      <c r="X14" s="56">
        <f t="shared" si="7"/>
        <v>6930</v>
      </c>
      <c r="Y14" s="56">
        <f t="shared" si="7"/>
        <v>6930</v>
      </c>
      <c r="Z14" s="56">
        <f t="shared" si="7"/>
        <v>6930</v>
      </c>
      <c r="AA14" s="56">
        <f t="shared" si="7"/>
        <v>6930</v>
      </c>
      <c r="AB14" s="56">
        <f t="shared" si="7"/>
        <v>6930</v>
      </c>
      <c r="AC14" s="56">
        <f t="shared" si="7"/>
        <v>6930</v>
      </c>
      <c r="AD14" s="56">
        <f t="shared" si="7"/>
        <v>6930</v>
      </c>
      <c r="AE14" s="56">
        <f t="shared" si="7"/>
        <v>6930</v>
      </c>
      <c r="AF14" s="56">
        <f t="shared" si="7"/>
        <v>6930</v>
      </c>
      <c r="AG14" s="56">
        <f t="shared" si="7"/>
        <v>6930</v>
      </c>
      <c r="AH14" s="56">
        <f t="shared" si="7"/>
        <v>7276.5</v>
      </c>
      <c r="AI14" s="56">
        <f t="shared" si="7"/>
        <v>7276.5</v>
      </c>
      <c r="AJ14" s="56">
        <f t="shared" si="7"/>
        <v>7276.5</v>
      </c>
      <c r="AK14" s="56">
        <f t="shared" si="7"/>
        <v>7276.5</v>
      </c>
      <c r="AL14" s="56">
        <f t="shared" si="7"/>
        <v>7276.5</v>
      </c>
      <c r="AM14" s="56">
        <f t="shared" si="7"/>
        <v>7276.5</v>
      </c>
      <c r="AN14" s="56">
        <f t="shared" si="7"/>
        <v>7276.5</v>
      </c>
      <c r="AO14" s="56">
        <f t="shared" si="7"/>
        <v>7276.5</v>
      </c>
      <c r="AP14" s="56">
        <f t="shared" si="7"/>
        <v>7276.5</v>
      </c>
      <c r="AQ14" s="56">
        <f t="shared" si="7"/>
        <v>7276.5</v>
      </c>
      <c r="AR14" s="56">
        <f t="shared" si="7"/>
        <v>7276.5</v>
      </c>
      <c r="AS14" s="56">
        <f t="shared" si="7"/>
        <v>7276.5</v>
      </c>
      <c r="AT14" s="56">
        <f t="shared" si="7"/>
        <v>7640.3250000000007</v>
      </c>
      <c r="AU14" s="56">
        <f t="shared" si="7"/>
        <v>7640.3250000000007</v>
      </c>
      <c r="AV14" s="56">
        <f t="shared" si="7"/>
        <v>7640.3250000000007</v>
      </c>
      <c r="AW14" s="56">
        <f t="shared" si="7"/>
        <v>7640.3250000000007</v>
      </c>
      <c r="AX14" s="56">
        <f t="shared" si="7"/>
        <v>7640.3250000000007</v>
      </c>
      <c r="AY14" s="56">
        <f t="shared" si="7"/>
        <v>7640.3250000000007</v>
      </c>
      <c r="AZ14" s="56">
        <f t="shared" si="7"/>
        <v>7640.3250000000007</v>
      </c>
      <c r="BA14" s="56">
        <f t="shared" si="7"/>
        <v>7640.3250000000007</v>
      </c>
      <c r="BB14" s="56">
        <f t="shared" si="7"/>
        <v>7640.3250000000007</v>
      </c>
      <c r="BC14" s="56">
        <f t="shared" si="7"/>
        <v>7640.3250000000007</v>
      </c>
      <c r="BD14" s="56">
        <f t="shared" si="7"/>
        <v>7640.3250000000007</v>
      </c>
      <c r="BE14" s="56">
        <f t="shared" si="7"/>
        <v>7640.3250000000007</v>
      </c>
      <c r="BF14" s="56">
        <f t="shared" si="7"/>
        <v>8022.3412500000013</v>
      </c>
      <c r="BG14" s="56">
        <f t="shared" si="7"/>
        <v>8022.3412500000013</v>
      </c>
      <c r="BH14" s="56">
        <f t="shared" si="7"/>
        <v>8022.3412500000013</v>
      </c>
      <c r="BI14" s="56">
        <f t="shared" si="7"/>
        <v>8022.3412500000013</v>
      </c>
      <c r="BJ14" s="56">
        <f t="shared" si="7"/>
        <v>8022.3412500000013</v>
      </c>
      <c r="BK14" s="56">
        <f t="shared" si="7"/>
        <v>8022.3412500000013</v>
      </c>
      <c r="BL14" s="56">
        <f t="shared" si="7"/>
        <v>8022.3412500000013</v>
      </c>
      <c r="BM14" s="56">
        <f t="shared" si="7"/>
        <v>8022.3412500000013</v>
      </c>
      <c r="BN14" s="56">
        <f t="shared" si="7"/>
        <v>8022.3412500000013</v>
      </c>
      <c r="BO14" s="56">
        <f t="shared" si="7"/>
        <v>8022.3412500000013</v>
      </c>
      <c r="BP14" s="56">
        <f t="shared" si="7"/>
        <v>8022.3412500000013</v>
      </c>
      <c r="BQ14" s="56">
        <f t="shared" si="7"/>
        <v>8022.3412500000013</v>
      </c>
      <c r="BR14" s="56">
        <f t="shared" si="7"/>
        <v>8423.4583125000008</v>
      </c>
      <c r="BS14" s="56">
        <f t="shared" si="7"/>
        <v>8423.4583125000008</v>
      </c>
      <c r="BT14" s="56">
        <f t="shared" si="7"/>
        <v>8423.4583125000008</v>
      </c>
      <c r="BU14" s="56">
        <f t="shared" si="7"/>
        <v>8423.4583125000008</v>
      </c>
      <c r="BV14" s="56">
        <f t="shared" si="7"/>
        <v>8423.4583125000008</v>
      </c>
      <c r="BW14" s="56">
        <f t="shared" si="7"/>
        <v>8423.4583125000008</v>
      </c>
      <c r="BX14" s="56">
        <f t="shared" ref="BX14:DY14" si="8">BW14*BX17</f>
        <v>8423.4583125000008</v>
      </c>
      <c r="BY14" s="56">
        <f t="shared" si="8"/>
        <v>8423.4583125000008</v>
      </c>
      <c r="BZ14" s="56">
        <f t="shared" si="8"/>
        <v>8423.4583125000008</v>
      </c>
      <c r="CA14" s="56">
        <f t="shared" si="8"/>
        <v>8423.4583125000008</v>
      </c>
      <c r="CB14" s="56">
        <f t="shared" si="8"/>
        <v>8423.4583125000008</v>
      </c>
      <c r="CC14" s="56">
        <f t="shared" si="8"/>
        <v>8423.4583125000008</v>
      </c>
      <c r="CD14" s="56">
        <f t="shared" si="8"/>
        <v>8844.6312281250011</v>
      </c>
      <c r="CE14" s="56">
        <f t="shared" si="8"/>
        <v>8844.6312281250011</v>
      </c>
      <c r="CF14" s="56">
        <f t="shared" si="8"/>
        <v>8844.6312281250011</v>
      </c>
      <c r="CG14" s="56">
        <f t="shared" si="8"/>
        <v>8844.6312281250011</v>
      </c>
      <c r="CH14" s="56">
        <f t="shared" si="8"/>
        <v>8844.6312281250011</v>
      </c>
      <c r="CI14" s="56">
        <f t="shared" si="8"/>
        <v>8844.6312281250011</v>
      </c>
      <c r="CJ14" s="56">
        <f t="shared" si="8"/>
        <v>8844.6312281250011</v>
      </c>
      <c r="CK14" s="56">
        <f t="shared" si="8"/>
        <v>8844.6312281250011</v>
      </c>
      <c r="CL14" s="56">
        <f t="shared" si="8"/>
        <v>8844.6312281250011</v>
      </c>
      <c r="CM14" s="56">
        <f t="shared" si="8"/>
        <v>8844.6312281250011</v>
      </c>
      <c r="CN14" s="56">
        <f t="shared" si="8"/>
        <v>8844.6312281250011</v>
      </c>
      <c r="CO14" s="56">
        <f t="shared" si="8"/>
        <v>8844.6312281250011</v>
      </c>
      <c r="CP14" s="56">
        <f t="shared" si="8"/>
        <v>9286.8627895312511</v>
      </c>
      <c r="CQ14" s="56">
        <f t="shared" si="8"/>
        <v>9286.8627895312511</v>
      </c>
      <c r="CR14" s="56">
        <f t="shared" si="8"/>
        <v>9286.8627895312511</v>
      </c>
      <c r="CS14" s="56">
        <f t="shared" si="8"/>
        <v>9286.8627895312511</v>
      </c>
      <c r="CT14" s="56">
        <f t="shared" si="8"/>
        <v>9286.8627895312511</v>
      </c>
      <c r="CU14" s="56">
        <f t="shared" si="8"/>
        <v>9286.8627895312511</v>
      </c>
      <c r="CV14" s="56">
        <f t="shared" si="8"/>
        <v>9286.8627895312511</v>
      </c>
      <c r="CW14" s="56">
        <f t="shared" si="8"/>
        <v>9286.8627895312511</v>
      </c>
      <c r="CX14" s="56">
        <f t="shared" si="8"/>
        <v>9286.8627895312511</v>
      </c>
      <c r="CY14" s="56">
        <f t="shared" si="8"/>
        <v>9286.8627895312511</v>
      </c>
      <c r="CZ14" s="56">
        <f t="shared" si="8"/>
        <v>9286.8627895312511</v>
      </c>
      <c r="DA14" s="56">
        <f t="shared" si="8"/>
        <v>9286.8627895312511</v>
      </c>
      <c r="DB14" s="56">
        <f t="shared" si="8"/>
        <v>9751.2059290078141</v>
      </c>
      <c r="DC14" s="56">
        <f t="shared" si="8"/>
        <v>9751.2059290078141</v>
      </c>
      <c r="DD14" s="56">
        <f t="shared" si="8"/>
        <v>9751.2059290078141</v>
      </c>
      <c r="DE14" s="56">
        <f t="shared" si="8"/>
        <v>9751.2059290078141</v>
      </c>
      <c r="DF14" s="56">
        <f t="shared" si="8"/>
        <v>9751.2059290078141</v>
      </c>
      <c r="DG14" s="56">
        <f t="shared" si="8"/>
        <v>9751.2059290078141</v>
      </c>
      <c r="DH14" s="56">
        <f t="shared" si="8"/>
        <v>9751.2059290078141</v>
      </c>
      <c r="DI14" s="56">
        <f t="shared" si="8"/>
        <v>9751.2059290078141</v>
      </c>
      <c r="DJ14" s="56">
        <f t="shared" si="8"/>
        <v>9751.2059290078141</v>
      </c>
      <c r="DK14" s="56">
        <f t="shared" si="8"/>
        <v>9751.2059290078141</v>
      </c>
      <c r="DL14" s="56">
        <f t="shared" si="8"/>
        <v>9751.2059290078141</v>
      </c>
      <c r="DM14" s="56">
        <f t="shared" si="8"/>
        <v>9751.2059290078141</v>
      </c>
      <c r="DN14" s="56">
        <f t="shared" si="8"/>
        <v>10238.766225458205</v>
      </c>
      <c r="DO14" s="56">
        <f t="shared" si="8"/>
        <v>10238.766225458205</v>
      </c>
      <c r="DP14" s="56">
        <f t="shared" si="8"/>
        <v>10238.766225458205</v>
      </c>
      <c r="DQ14" s="56">
        <f t="shared" si="8"/>
        <v>10238.766225458205</v>
      </c>
      <c r="DR14" s="56">
        <f t="shared" si="8"/>
        <v>10238.766225458205</v>
      </c>
      <c r="DS14" s="56">
        <f t="shared" si="8"/>
        <v>10238.766225458205</v>
      </c>
      <c r="DT14" s="56">
        <f t="shared" si="8"/>
        <v>10238.766225458205</v>
      </c>
      <c r="DU14" s="56">
        <f t="shared" si="8"/>
        <v>10238.766225458205</v>
      </c>
      <c r="DV14" s="56">
        <f t="shared" si="8"/>
        <v>10238.766225458205</v>
      </c>
      <c r="DW14" s="56">
        <f t="shared" si="8"/>
        <v>10238.766225458205</v>
      </c>
      <c r="DX14" s="56">
        <f t="shared" si="8"/>
        <v>10238.766225458205</v>
      </c>
      <c r="DY14" s="56">
        <f t="shared" si="8"/>
        <v>10238.766225458205</v>
      </c>
    </row>
    <row r="15" spans="1:129" x14ac:dyDescent="0.35">
      <c r="B15" s="14"/>
      <c r="C15" s="14"/>
      <c r="F15" s="37" t="str">
        <f>'1.1 Assumptions'!$J$32</f>
        <v>iBeLink BM-N1</v>
      </c>
      <c r="G15" s="37"/>
      <c r="H15" s="525" t="s">
        <v>635</v>
      </c>
      <c r="J15" s="83">
        <f>'2.1 Miner Sourcing'!$K$25</f>
        <v>6600</v>
      </c>
      <c r="K15" s="83">
        <f>'2.1 Miner Sourcing'!$K$25</f>
        <v>6600</v>
      </c>
      <c r="L15" s="83">
        <f>'2.1 Miner Sourcing'!$K$25</f>
        <v>6600</v>
      </c>
      <c r="M15" s="83">
        <f>'2.1 Miner Sourcing'!$K$25</f>
        <v>6600</v>
      </c>
      <c r="N15" s="83">
        <f>'2.1 Miner Sourcing'!$K$25</f>
        <v>6600</v>
      </c>
      <c r="O15" s="83">
        <f>'2.1 Miner Sourcing'!$K$25</f>
        <v>6600</v>
      </c>
      <c r="P15" s="83">
        <f>'2.1 Miner Sourcing'!$K$25</f>
        <v>6600</v>
      </c>
      <c r="Q15" s="83">
        <f>'2.1 Miner Sourcing'!$K$25</f>
        <v>6600</v>
      </c>
      <c r="R15" s="83">
        <f>'2.1 Miner Sourcing'!$K$25</f>
        <v>6600</v>
      </c>
      <c r="S15" s="83">
        <f>'2.1 Miner Sourcing'!$K$25</f>
        <v>6600</v>
      </c>
      <c r="T15" s="83">
        <f>'2.1 Miner Sourcing'!$K$25</f>
        <v>6600</v>
      </c>
      <c r="U15" s="83">
        <f>'2.1 Miner Sourcing'!$K$25</f>
        <v>6600</v>
      </c>
      <c r="V15" s="83">
        <f>'2.1 Miner Sourcing'!$K$25</f>
        <v>6600</v>
      </c>
      <c r="W15" s="83">
        <f>'2.1 Miner Sourcing'!$K$25</f>
        <v>6600</v>
      </c>
      <c r="X15" s="83">
        <f>'2.1 Miner Sourcing'!$K$25</f>
        <v>6600</v>
      </c>
      <c r="Y15" s="83">
        <f>'2.1 Miner Sourcing'!$K$25</f>
        <v>6600</v>
      </c>
      <c r="Z15" s="83">
        <f>'2.1 Miner Sourcing'!$K$25</f>
        <v>6600</v>
      </c>
      <c r="AA15" s="83">
        <f>'2.1 Miner Sourcing'!$K$25</f>
        <v>6600</v>
      </c>
      <c r="AB15" s="83">
        <f>'2.1 Miner Sourcing'!$K$25</f>
        <v>6600</v>
      </c>
      <c r="AC15" s="83">
        <f>'2.1 Miner Sourcing'!$K$25</f>
        <v>6600</v>
      </c>
      <c r="AD15" s="83">
        <f>'2.1 Miner Sourcing'!$K$25</f>
        <v>6600</v>
      </c>
      <c r="AE15" s="83">
        <f>'2.1 Miner Sourcing'!$K$25</f>
        <v>6600</v>
      </c>
      <c r="AF15" s="83">
        <f>'2.1 Miner Sourcing'!$K$25</f>
        <v>6600</v>
      </c>
      <c r="AG15" s="83">
        <f>'2.1 Miner Sourcing'!$K$25</f>
        <v>6600</v>
      </c>
      <c r="AH15" s="83">
        <f>'2.1 Miner Sourcing'!$K$25</f>
        <v>6600</v>
      </c>
      <c r="AI15" s="83">
        <f>'2.1 Miner Sourcing'!$K$25</f>
        <v>6600</v>
      </c>
      <c r="AJ15" s="83">
        <f>'2.1 Miner Sourcing'!$K$25</f>
        <v>6600</v>
      </c>
      <c r="AK15" s="83">
        <f>'2.1 Miner Sourcing'!$K$25</f>
        <v>6600</v>
      </c>
      <c r="AL15" s="83">
        <f>'2.1 Miner Sourcing'!$K$25</f>
        <v>6600</v>
      </c>
      <c r="AM15" s="83">
        <f>'2.1 Miner Sourcing'!$K$25</f>
        <v>6600</v>
      </c>
      <c r="AN15" s="83">
        <f>'2.1 Miner Sourcing'!$K$25</f>
        <v>6600</v>
      </c>
      <c r="AO15" s="83">
        <f>'2.1 Miner Sourcing'!$K$25</f>
        <v>6600</v>
      </c>
      <c r="AP15" s="83">
        <f>'2.1 Miner Sourcing'!$K$25</f>
        <v>6600</v>
      </c>
      <c r="AQ15" s="83">
        <f>'2.1 Miner Sourcing'!$K$25</f>
        <v>6600</v>
      </c>
      <c r="AR15" s="83">
        <f>'2.1 Miner Sourcing'!$K$25</f>
        <v>6600</v>
      </c>
      <c r="AS15" s="83">
        <f>'2.1 Miner Sourcing'!$K$25</f>
        <v>6600</v>
      </c>
      <c r="AT15" s="83">
        <f>'2.1 Miner Sourcing'!$K$25</f>
        <v>6600</v>
      </c>
      <c r="AU15" s="83">
        <f>'2.1 Miner Sourcing'!$K$25</f>
        <v>6600</v>
      </c>
      <c r="AV15" s="83">
        <f>'2.1 Miner Sourcing'!$K$25</f>
        <v>6600</v>
      </c>
      <c r="AW15" s="83">
        <f>'2.1 Miner Sourcing'!$K$25</f>
        <v>6600</v>
      </c>
      <c r="AX15" s="83">
        <f>'2.1 Miner Sourcing'!$K$25</f>
        <v>6600</v>
      </c>
      <c r="AY15" s="83">
        <f>'2.1 Miner Sourcing'!$K$25</f>
        <v>6600</v>
      </c>
      <c r="AZ15" s="83">
        <f>'2.1 Miner Sourcing'!$K$25</f>
        <v>6600</v>
      </c>
      <c r="BA15" s="83">
        <f>'2.1 Miner Sourcing'!$K$25</f>
        <v>6600</v>
      </c>
      <c r="BB15" s="83">
        <f>'2.1 Miner Sourcing'!$K$25</f>
        <v>6600</v>
      </c>
      <c r="BC15" s="83">
        <f>'2.1 Miner Sourcing'!$K$25</f>
        <v>6600</v>
      </c>
      <c r="BD15" s="83">
        <f>'2.1 Miner Sourcing'!$K$25</f>
        <v>6600</v>
      </c>
      <c r="BE15" s="83">
        <f>'2.1 Miner Sourcing'!$K$25</f>
        <v>6600</v>
      </c>
      <c r="BF15" s="83">
        <f>'2.1 Miner Sourcing'!$K$25</f>
        <v>6600</v>
      </c>
      <c r="BG15" s="83">
        <f>'2.1 Miner Sourcing'!$K$25</f>
        <v>6600</v>
      </c>
      <c r="BH15" s="83">
        <f>'2.1 Miner Sourcing'!$K$25</f>
        <v>6600</v>
      </c>
      <c r="BI15" s="83">
        <f>'2.1 Miner Sourcing'!$K$25</f>
        <v>6600</v>
      </c>
      <c r="BJ15" s="83">
        <f>'2.1 Miner Sourcing'!$K$25</f>
        <v>6600</v>
      </c>
      <c r="BK15" s="83">
        <f>'2.1 Miner Sourcing'!$K$25</f>
        <v>6600</v>
      </c>
      <c r="BL15" s="83">
        <f>'2.1 Miner Sourcing'!$K$25</f>
        <v>6600</v>
      </c>
      <c r="BM15" s="83">
        <f>'2.1 Miner Sourcing'!$K$25</f>
        <v>6600</v>
      </c>
      <c r="BN15" s="83">
        <f>'2.1 Miner Sourcing'!$K$25</f>
        <v>6600</v>
      </c>
      <c r="BO15" s="83">
        <f>'2.1 Miner Sourcing'!$K$25</f>
        <v>6600</v>
      </c>
      <c r="BP15" s="83">
        <f>'2.1 Miner Sourcing'!$K$25</f>
        <v>6600</v>
      </c>
      <c r="BQ15" s="83">
        <f>'2.1 Miner Sourcing'!$K$25</f>
        <v>6600</v>
      </c>
      <c r="BR15" s="83">
        <f>'2.1 Miner Sourcing'!$K$25</f>
        <v>6600</v>
      </c>
      <c r="BS15" s="83">
        <f>'2.1 Miner Sourcing'!$K$25</f>
        <v>6600</v>
      </c>
      <c r="BT15" s="83">
        <f>'2.1 Miner Sourcing'!$K$25</f>
        <v>6600</v>
      </c>
      <c r="BU15" s="83">
        <f>'2.1 Miner Sourcing'!$K$25</f>
        <v>6600</v>
      </c>
      <c r="BV15" s="83">
        <f>'2.1 Miner Sourcing'!$K$25</f>
        <v>6600</v>
      </c>
      <c r="BW15" s="83">
        <f>'2.1 Miner Sourcing'!$K$25</f>
        <v>6600</v>
      </c>
      <c r="BX15" s="83">
        <f>'2.1 Miner Sourcing'!$K$25</f>
        <v>6600</v>
      </c>
      <c r="BY15" s="83">
        <f>'2.1 Miner Sourcing'!$K$25</f>
        <v>6600</v>
      </c>
      <c r="BZ15" s="83">
        <f>'2.1 Miner Sourcing'!$K$25</f>
        <v>6600</v>
      </c>
      <c r="CA15" s="83">
        <f>'2.1 Miner Sourcing'!$K$25</f>
        <v>6600</v>
      </c>
      <c r="CB15" s="83">
        <f>'2.1 Miner Sourcing'!$K$25</f>
        <v>6600</v>
      </c>
      <c r="CC15" s="83">
        <f>'2.1 Miner Sourcing'!$K$25</f>
        <v>6600</v>
      </c>
      <c r="CD15" s="83">
        <f>'2.1 Miner Sourcing'!$K$25</f>
        <v>6600</v>
      </c>
      <c r="CE15" s="83">
        <f>'2.1 Miner Sourcing'!$K$25</f>
        <v>6600</v>
      </c>
      <c r="CF15" s="83">
        <f>'2.1 Miner Sourcing'!$K$25</f>
        <v>6600</v>
      </c>
      <c r="CG15" s="83">
        <f>'2.1 Miner Sourcing'!$K$25</f>
        <v>6600</v>
      </c>
      <c r="CH15" s="83">
        <f>'2.1 Miner Sourcing'!$K$25</f>
        <v>6600</v>
      </c>
      <c r="CI15" s="83">
        <f>'2.1 Miner Sourcing'!$K$25</f>
        <v>6600</v>
      </c>
      <c r="CJ15" s="83">
        <f>'2.1 Miner Sourcing'!$K$25</f>
        <v>6600</v>
      </c>
      <c r="CK15" s="83">
        <f>'2.1 Miner Sourcing'!$K$25</f>
        <v>6600</v>
      </c>
      <c r="CL15" s="83">
        <f>'2.1 Miner Sourcing'!$K$25</f>
        <v>6600</v>
      </c>
      <c r="CM15" s="83">
        <f>'2.1 Miner Sourcing'!$K$25</f>
        <v>6600</v>
      </c>
      <c r="CN15" s="83">
        <f>'2.1 Miner Sourcing'!$K$25</f>
        <v>6600</v>
      </c>
      <c r="CO15" s="83">
        <f>'2.1 Miner Sourcing'!$K$25</f>
        <v>6600</v>
      </c>
      <c r="CP15" s="83">
        <f>'2.1 Miner Sourcing'!$K$25</f>
        <v>6600</v>
      </c>
      <c r="CQ15" s="83">
        <f>'2.1 Miner Sourcing'!$K$25</f>
        <v>6600</v>
      </c>
      <c r="CR15" s="83">
        <f>'2.1 Miner Sourcing'!$K$25</f>
        <v>6600</v>
      </c>
      <c r="CS15" s="83">
        <f>'2.1 Miner Sourcing'!$K$25</f>
        <v>6600</v>
      </c>
      <c r="CT15" s="83">
        <f>'2.1 Miner Sourcing'!$K$25</f>
        <v>6600</v>
      </c>
      <c r="CU15" s="83">
        <f>'2.1 Miner Sourcing'!$K$25</f>
        <v>6600</v>
      </c>
      <c r="CV15" s="83">
        <f>'2.1 Miner Sourcing'!$K$25</f>
        <v>6600</v>
      </c>
      <c r="CW15" s="83">
        <f>'2.1 Miner Sourcing'!$K$25</f>
        <v>6600</v>
      </c>
      <c r="CX15" s="83">
        <f>'2.1 Miner Sourcing'!$K$25</f>
        <v>6600</v>
      </c>
      <c r="CY15" s="83">
        <f>'2.1 Miner Sourcing'!$K$25</f>
        <v>6600</v>
      </c>
      <c r="CZ15" s="83">
        <f>'2.1 Miner Sourcing'!$K$25</f>
        <v>6600</v>
      </c>
      <c r="DA15" s="83">
        <f>'2.1 Miner Sourcing'!$K$25</f>
        <v>6600</v>
      </c>
      <c r="DB15" s="83">
        <f>'2.1 Miner Sourcing'!$K$25</f>
        <v>6600</v>
      </c>
      <c r="DC15" s="83">
        <f>'2.1 Miner Sourcing'!$K$25</f>
        <v>6600</v>
      </c>
      <c r="DD15" s="83">
        <f>'2.1 Miner Sourcing'!$K$25</f>
        <v>6600</v>
      </c>
      <c r="DE15" s="83">
        <f>'2.1 Miner Sourcing'!$K$25</f>
        <v>6600</v>
      </c>
      <c r="DF15" s="83">
        <f>'2.1 Miner Sourcing'!$K$25</f>
        <v>6600</v>
      </c>
      <c r="DG15" s="83">
        <f>'2.1 Miner Sourcing'!$K$25</f>
        <v>6600</v>
      </c>
      <c r="DH15" s="83">
        <f>'2.1 Miner Sourcing'!$K$25</f>
        <v>6600</v>
      </c>
      <c r="DI15" s="83">
        <f>'2.1 Miner Sourcing'!$K$25</f>
        <v>6600</v>
      </c>
      <c r="DJ15" s="83">
        <f>'2.1 Miner Sourcing'!$K$25</f>
        <v>6600</v>
      </c>
      <c r="DK15" s="83">
        <f>'2.1 Miner Sourcing'!$K$25</f>
        <v>6600</v>
      </c>
      <c r="DL15" s="83">
        <f>'2.1 Miner Sourcing'!$K$25</f>
        <v>6600</v>
      </c>
      <c r="DM15" s="83">
        <f>'2.1 Miner Sourcing'!$K$25</f>
        <v>6600</v>
      </c>
      <c r="DN15" s="83">
        <f>'2.1 Miner Sourcing'!$K$25</f>
        <v>6600</v>
      </c>
      <c r="DO15" s="83">
        <f>'2.1 Miner Sourcing'!$K$25</f>
        <v>6600</v>
      </c>
      <c r="DP15" s="83">
        <f>'2.1 Miner Sourcing'!$K$25</f>
        <v>6600</v>
      </c>
      <c r="DQ15" s="83">
        <f>'2.1 Miner Sourcing'!$K$25</f>
        <v>6600</v>
      </c>
      <c r="DR15" s="83">
        <f>'2.1 Miner Sourcing'!$K$25</f>
        <v>6600</v>
      </c>
      <c r="DS15" s="83">
        <f>'2.1 Miner Sourcing'!$K$25</f>
        <v>6600</v>
      </c>
      <c r="DT15" s="83">
        <f>'2.1 Miner Sourcing'!$K$25</f>
        <v>6600</v>
      </c>
      <c r="DU15" s="83">
        <f>'2.1 Miner Sourcing'!$K$25</f>
        <v>6600</v>
      </c>
      <c r="DV15" s="83">
        <f>'2.1 Miner Sourcing'!$K$25</f>
        <v>6600</v>
      </c>
      <c r="DW15" s="83">
        <f>'2.1 Miner Sourcing'!$K$25</f>
        <v>6600</v>
      </c>
      <c r="DX15" s="83">
        <f>'2.1 Miner Sourcing'!$K$25</f>
        <v>6600</v>
      </c>
      <c r="DY15" s="83">
        <f>'2.1 Miner Sourcing'!$K$25</f>
        <v>6600</v>
      </c>
    </row>
    <row r="16" spans="1:129" outlineLevel="1" x14ac:dyDescent="0.35">
      <c r="B16" s="14"/>
      <c r="C16" s="14"/>
      <c r="F16" s="516" t="s">
        <v>542</v>
      </c>
      <c r="G16" s="516"/>
      <c r="H16" s="526" t="s">
        <v>48</v>
      </c>
      <c r="J16" s="474">
        <f>'1.1 Assumptions'!$J$144</f>
        <v>0.05</v>
      </c>
      <c r="K16" s="474">
        <f>'1.1 Assumptions'!$J$144</f>
        <v>0.05</v>
      </c>
      <c r="L16" s="474">
        <f>'1.1 Assumptions'!$J$144</f>
        <v>0.05</v>
      </c>
      <c r="M16" s="474">
        <f>'1.1 Assumptions'!$J$144</f>
        <v>0.05</v>
      </c>
      <c r="N16" s="474">
        <f>'1.1 Assumptions'!$J$144</f>
        <v>0.05</v>
      </c>
      <c r="O16" s="474">
        <f>'1.1 Assumptions'!$J$144</f>
        <v>0.05</v>
      </c>
      <c r="P16" s="474">
        <f>'1.1 Assumptions'!$J$144</f>
        <v>0.05</v>
      </c>
      <c r="Q16" s="474">
        <f>'1.1 Assumptions'!$J$144</f>
        <v>0.05</v>
      </c>
      <c r="R16" s="474">
        <f>'1.1 Assumptions'!$J$144</f>
        <v>0.05</v>
      </c>
      <c r="S16" s="474">
        <f>'1.1 Assumptions'!$J$144</f>
        <v>0.05</v>
      </c>
      <c r="T16" s="474">
        <f>'1.1 Assumptions'!$J$144</f>
        <v>0.05</v>
      </c>
      <c r="U16" s="474">
        <f>'1.1 Assumptions'!$J$144</f>
        <v>0.05</v>
      </c>
      <c r="V16" s="474">
        <f>'1.1 Assumptions'!$J$144</f>
        <v>0.05</v>
      </c>
      <c r="W16" s="474">
        <f>'1.1 Assumptions'!$J$144</f>
        <v>0.05</v>
      </c>
      <c r="X16" s="474">
        <f>'1.1 Assumptions'!$J$144</f>
        <v>0.05</v>
      </c>
      <c r="Y16" s="474">
        <f>'1.1 Assumptions'!$J$144</f>
        <v>0.05</v>
      </c>
      <c r="Z16" s="474">
        <f>'1.1 Assumptions'!$J$144</f>
        <v>0.05</v>
      </c>
      <c r="AA16" s="474">
        <f>'1.1 Assumptions'!$J$144</f>
        <v>0.05</v>
      </c>
      <c r="AB16" s="474">
        <f>'1.1 Assumptions'!$J$144</f>
        <v>0.05</v>
      </c>
      <c r="AC16" s="474">
        <f>'1.1 Assumptions'!$J$144</f>
        <v>0.05</v>
      </c>
      <c r="AD16" s="474">
        <f>'1.1 Assumptions'!$J$144</f>
        <v>0.05</v>
      </c>
      <c r="AE16" s="474">
        <f>'1.1 Assumptions'!$J$144</f>
        <v>0.05</v>
      </c>
      <c r="AF16" s="474">
        <f>'1.1 Assumptions'!$J$144</f>
        <v>0.05</v>
      </c>
      <c r="AG16" s="474">
        <f>'1.1 Assumptions'!$J$144</f>
        <v>0.05</v>
      </c>
      <c r="AH16" s="474">
        <f>'1.1 Assumptions'!$J$144</f>
        <v>0.05</v>
      </c>
      <c r="AI16" s="474">
        <f>'1.1 Assumptions'!$J$144</f>
        <v>0.05</v>
      </c>
      <c r="AJ16" s="474">
        <f>'1.1 Assumptions'!$J$144</f>
        <v>0.05</v>
      </c>
      <c r="AK16" s="474">
        <f>'1.1 Assumptions'!$J$144</f>
        <v>0.05</v>
      </c>
      <c r="AL16" s="474">
        <f>'1.1 Assumptions'!$J$144</f>
        <v>0.05</v>
      </c>
      <c r="AM16" s="474">
        <f>'1.1 Assumptions'!$J$144</f>
        <v>0.05</v>
      </c>
      <c r="AN16" s="474">
        <f>'1.1 Assumptions'!$J$144</f>
        <v>0.05</v>
      </c>
      <c r="AO16" s="474">
        <f>'1.1 Assumptions'!$J$144</f>
        <v>0.05</v>
      </c>
      <c r="AP16" s="474">
        <f>'1.1 Assumptions'!$J$144</f>
        <v>0.05</v>
      </c>
      <c r="AQ16" s="474">
        <f>'1.1 Assumptions'!$J$144</f>
        <v>0.05</v>
      </c>
      <c r="AR16" s="474">
        <f>'1.1 Assumptions'!$J$144</f>
        <v>0.05</v>
      </c>
      <c r="AS16" s="474">
        <f>'1.1 Assumptions'!$J$144</f>
        <v>0.05</v>
      </c>
      <c r="AT16" s="474">
        <f>'1.1 Assumptions'!$J$144</f>
        <v>0.05</v>
      </c>
      <c r="AU16" s="474">
        <f>'1.1 Assumptions'!$J$144</f>
        <v>0.05</v>
      </c>
      <c r="AV16" s="474">
        <f>'1.1 Assumptions'!$J$144</f>
        <v>0.05</v>
      </c>
      <c r="AW16" s="474">
        <f>'1.1 Assumptions'!$J$144</f>
        <v>0.05</v>
      </c>
      <c r="AX16" s="474">
        <f>'1.1 Assumptions'!$J$144</f>
        <v>0.05</v>
      </c>
      <c r="AY16" s="474">
        <f>'1.1 Assumptions'!$J$144</f>
        <v>0.05</v>
      </c>
      <c r="AZ16" s="474">
        <f>'1.1 Assumptions'!$J$144</f>
        <v>0.05</v>
      </c>
      <c r="BA16" s="474">
        <f>'1.1 Assumptions'!$J$144</f>
        <v>0.05</v>
      </c>
      <c r="BB16" s="474">
        <f>'1.1 Assumptions'!$J$144</f>
        <v>0.05</v>
      </c>
      <c r="BC16" s="474">
        <f>'1.1 Assumptions'!$J$144</f>
        <v>0.05</v>
      </c>
      <c r="BD16" s="474">
        <f>'1.1 Assumptions'!$J$144</f>
        <v>0.05</v>
      </c>
      <c r="BE16" s="474">
        <f>'1.1 Assumptions'!$J$144</f>
        <v>0.05</v>
      </c>
      <c r="BF16" s="474">
        <f>'1.1 Assumptions'!$J$144</f>
        <v>0.05</v>
      </c>
      <c r="BG16" s="474">
        <f>'1.1 Assumptions'!$J$144</f>
        <v>0.05</v>
      </c>
      <c r="BH16" s="474">
        <f>'1.1 Assumptions'!$J$144</f>
        <v>0.05</v>
      </c>
      <c r="BI16" s="474">
        <f>'1.1 Assumptions'!$J$144</f>
        <v>0.05</v>
      </c>
      <c r="BJ16" s="474">
        <f>'1.1 Assumptions'!$J$144</f>
        <v>0.05</v>
      </c>
      <c r="BK16" s="474">
        <f>'1.1 Assumptions'!$J$144</f>
        <v>0.05</v>
      </c>
      <c r="BL16" s="474">
        <f>'1.1 Assumptions'!$J$144</f>
        <v>0.05</v>
      </c>
      <c r="BM16" s="474">
        <f>'1.1 Assumptions'!$J$144</f>
        <v>0.05</v>
      </c>
      <c r="BN16" s="474">
        <f>'1.1 Assumptions'!$J$144</f>
        <v>0.05</v>
      </c>
      <c r="BO16" s="474">
        <f>'1.1 Assumptions'!$J$144</f>
        <v>0.05</v>
      </c>
      <c r="BP16" s="474">
        <f>'1.1 Assumptions'!$J$144</f>
        <v>0.05</v>
      </c>
      <c r="BQ16" s="474">
        <f>'1.1 Assumptions'!$J$144</f>
        <v>0.05</v>
      </c>
      <c r="BR16" s="474">
        <f>'1.1 Assumptions'!$J$144</f>
        <v>0.05</v>
      </c>
      <c r="BS16" s="474">
        <f>'1.1 Assumptions'!$J$144</f>
        <v>0.05</v>
      </c>
      <c r="BT16" s="474">
        <f>'1.1 Assumptions'!$J$144</f>
        <v>0.05</v>
      </c>
      <c r="BU16" s="474">
        <f>'1.1 Assumptions'!$J$144</f>
        <v>0.05</v>
      </c>
      <c r="BV16" s="474">
        <f>'1.1 Assumptions'!$J$144</f>
        <v>0.05</v>
      </c>
      <c r="BW16" s="474">
        <f>'1.1 Assumptions'!$J$144</f>
        <v>0.05</v>
      </c>
      <c r="BX16" s="474">
        <f>'1.1 Assumptions'!$J$144</f>
        <v>0.05</v>
      </c>
      <c r="BY16" s="474">
        <f>'1.1 Assumptions'!$J$144</f>
        <v>0.05</v>
      </c>
      <c r="BZ16" s="474">
        <f>'1.1 Assumptions'!$J$144</f>
        <v>0.05</v>
      </c>
      <c r="CA16" s="474">
        <f>'1.1 Assumptions'!$J$144</f>
        <v>0.05</v>
      </c>
      <c r="CB16" s="474">
        <f>'1.1 Assumptions'!$J$144</f>
        <v>0.05</v>
      </c>
      <c r="CC16" s="474">
        <f>'1.1 Assumptions'!$J$144</f>
        <v>0.05</v>
      </c>
      <c r="CD16" s="474">
        <f>'1.1 Assumptions'!$J$144</f>
        <v>0.05</v>
      </c>
      <c r="CE16" s="474">
        <f>'1.1 Assumptions'!$J$144</f>
        <v>0.05</v>
      </c>
      <c r="CF16" s="474">
        <f>'1.1 Assumptions'!$J$144</f>
        <v>0.05</v>
      </c>
      <c r="CG16" s="474">
        <f>'1.1 Assumptions'!$J$144</f>
        <v>0.05</v>
      </c>
      <c r="CH16" s="474">
        <f>'1.1 Assumptions'!$J$144</f>
        <v>0.05</v>
      </c>
      <c r="CI16" s="474">
        <f>'1.1 Assumptions'!$J$144</f>
        <v>0.05</v>
      </c>
      <c r="CJ16" s="474">
        <f>'1.1 Assumptions'!$J$144</f>
        <v>0.05</v>
      </c>
      <c r="CK16" s="474">
        <f>'1.1 Assumptions'!$J$144</f>
        <v>0.05</v>
      </c>
      <c r="CL16" s="474">
        <f>'1.1 Assumptions'!$J$144</f>
        <v>0.05</v>
      </c>
      <c r="CM16" s="474">
        <f>'1.1 Assumptions'!$J$144</f>
        <v>0.05</v>
      </c>
      <c r="CN16" s="474">
        <f>'1.1 Assumptions'!$J$144</f>
        <v>0.05</v>
      </c>
      <c r="CO16" s="474">
        <f>'1.1 Assumptions'!$J$144</f>
        <v>0.05</v>
      </c>
      <c r="CP16" s="474">
        <f>'1.1 Assumptions'!$J$144</f>
        <v>0.05</v>
      </c>
      <c r="CQ16" s="474">
        <f>'1.1 Assumptions'!$J$144</f>
        <v>0.05</v>
      </c>
      <c r="CR16" s="474">
        <f>'1.1 Assumptions'!$J$144</f>
        <v>0.05</v>
      </c>
      <c r="CS16" s="474">
        <f>'1.1 Assumptions'!$J$144</f>
        <v>0.05</v>
      </c>
      <c r="CT16" s="474">
        <f>'1.1 Assumptions'!$J$144</f>
        <v>0.05</v>
      </c>
      <c r="CU16" s="474">
        <f>'1.1 Assumptions'!$J$144</f>
        <v>0.05</v>
      </c>
      <c r="CV16" s="474">
        <f>'1.1 Assumptions'!$J$144</f>
        <v>0.05</v>
      </c>
      <c r="CW16" s="474">
        <f>'1.1 Assumptions'!$J$144</f>
        <v>0.05</v>
      </c>
      <c r="CX16" s="474">
        <f>'1.1 Assumptions'!$J$144</f>
        <v>0.05</v>
      </c>
      <c r="CY16" s="474">
        <f>'1.1 Assumptions'!$J$144</f>
        <v>0.05</v>
      </c>
      <c r="CZ16" s="474">
        <f>'1.1 Assumptions'!$J$144</f>
        <v>0.05</v>
      </c>
      <c r="DA16" s="474">
        <f>'1.1 Assumptions'!$J$144</f>
        <v>0.05</v>
      </c>
      <c r="DB16" s="474">
        <f>'1.1 Assumptions'!$J$144</f>
        <v>0.05</v>
      </c>
      <c r="DC16" s="474">
        <f>'1.1 Assumptions'!$J$144</f>
        <v>0.05</v>
      </c>
      <c r="DD16" s="474">
        <f>'1.1 Assumptions'!$J$144</f>
        <v>0.05</v>
      </c>
      <c r="DE16" s="474">
        <f>'1.1 Assumptions'!$J$144</f>
        <v>0.05</v>
      </c>
      <c r="DF16" s="474">
        <f>'1.1 Assumptions'!$J$144</f>
        <v>0.05</v>
      </c>
      <c r="DG16" s="474">
        <f>'1.1 Assumptions'!$J$144</f>
        <v>0.05</v>
      </c>
      <c r="DH16" s="474">
        <f>'1.1 Assumptions'!$J$144</f>
        <v>0.05</v>
      </c>
      <c r="DI16" s="474">
        <f>'1.1 Assumptions'!$J$144</f>
        <v>0.05</v>
      </c>
      <c r="DJ16" s="474">
        <f>'1.1 Assumptions'!$J$144</f>
        <v>0.05</v>
      </c>
      <c r="DK16" s="474">
        <f>'1.1 Assumptions'!$J$144</f>
        <v>0.05</v>
      </c>
      <c r="DL16" s="474">
        <f>'1.1 Assumptions'!$J$144</f>
        <v>0.05</v>
      </c>
      <c r="DM16" s="474">
        <f>'1.1 Assumptions'!$J$144</f>
        <v>0.05</v>
      </c>
      <c r="DN16" s="474">
        <f>'1.1 Assumptions'!$J$144</f>
        <v>0.05</v>
      </c>
      <c r="DO16" s="474">
        <f>'1.1 Assumptions'!$J$144</f>
        <v>0.05</v>
      </c>
      <c r="DP16" s="474">
        <f>'1.1 Assumptions'!$J$144</f>
        <v>0.05</v>
      </c>
      <c r="DQ16" s="474">
        <f>'1.1 Assumptions'!$J$144</f>
        <v>0.05</v>
      </c>
      <c r="DR16" s="474">
        <f>'1.1 Assumptions'!$J$144</f>
        <v>0.05</v>
      </c>
      <c r="DS16" s="474">
        <f>'1.1 Assumptions'!$J$144</f>
        <v>0.05</v>
      </c>
      <c r="DT16" s="474">
        <f>'1.1 Assumptions'!$J$144</f>
        <v>0.05</v>
      </c>
      <c r="DU16" s="474">
        <f>'1.1 Assumptions'!$J$144</f>
        <v>0.05</v>
      </c>
      <c r="DV16" s="474">
        <f>'1.1 Assumptions'!$J$144</f>
        <v>0.05</v>
      </c>
      <c r="DW16" s="474">
        <f>'1.1 Assumptions'!$J$144</f>
        <v>0.05</v>
      </c>
      <c r="DX16" s="474">
        <f>'1.1 Assumptions'!$J$144</f>
        <v>0.05</v>
      </c>
      <c r="DY16" s="474">
        <f>'1.1 Assumptions'!$J$144</f>
        <v>0.05</v>
      </c>
    </row>
    <row r="17" spans="2:129" outlineLevel="1" x14ac:dyDescent="0.35">
      <c r="B17" s="14"/>
      <c r="C17" s="14"/>
      <c r="F17" t="s">
        <v>543</v>
      </c>
      <c r="H17" s="526" t="s">
        <v>45</v>
      </c>
      <c r="J17">
        <f>IF(OR(J$5=12+1,J$5=24+1,J$5=36+1,J$5=48+1,J$5=48+12+1,J$5=48+24+1,,J$5=48+36+1,,J$5=48*2+1,,J$5=48+48+12+1,),(1+J16),1)</f>
        <v>1</v>
      </c>
      <c r="K17">
        <f t="shared" ref="K17:BV17" si="9">IF(OR(K$5=12+1,K$5=24+1,K$5=36+1,K$5=48+1,K$5=48+12+1,K$5=48+24+1,,K$5=48+36+1,,K$5=48*2+1,,K$5=48+48+12+1,),(1+K16),1)</f>
        <v>1</v>
      </c>
      <c r="L17">
        <f t="shared" si="9"/>
        <v>1</v>
      </c>
      <c r="M17">
        <f t="shared" si="9"/>
        <v>1</v>
      </c>
      <c r="N17">
        <f t="shared" si="9"/>
        <v>1</v>
      </c>
      <c r="O17">
        <f t="shared" si="9"/>
        <v>1</v>
      </c>
      <c r="P17">
        <f t="shared" si="9"/>
        <v>1</v>
      </c>
      <c r="Q17">
        <f t="shared" si="9"/>
        <v>1</v>
      </c>
      <c r="R17">
        <f t="shared" si="9"/>
        <v>1</v>
      </c>
      <c r="S17">
        <f t="shared" si="9"/>
        <v>1</v>
      </c>
      <c r="T17">
        <f t="shared" si="9"/>
        <v>1</v>
      </c>
      <c r="U17">
        <f t="shared" si="9"/>
        <v>1</v>
      </c>
      <c r="V17">
        <f t="shared" si="9"/>
        <v>1.05</v>
      </c>
      <c r="W17">
        <f t="shared" si="9"/>
        <v>1</v>
      </c>
      <c r="X17">
        <f t="shared" si="9"/>
        <v>1</v>
      </c>
      <c r="Y17">
        <f t="shared" si="9"/>
        <v>1</v>
      </c>
      <c r="Z17">
        <f t="shared" si="9"/>
        <v>1</v>
      </c>
      <c r="AA17">
        <f t="shared" si="9"/>
        <v>1</v>
      </c>
      <c r="AB17">
        <f t="shared" si="9"/>
        <v>1</v>
      </c>
      <c r="AC17">
        <f t="shared" si="9"/>
        <v>1</v>
      </c>
      <c r="AD17">
        <f t="shared" si="9"/>
        <v>1</v>
      </c>
      <c r="AE17">
        <f t="shared" si="9"/>
        <v>1</v>
      </c>
      <c r="AF17">
        <f t="shared" si="9"/>
        <v>1</v>
      </c>
      <c r="AG17">
        <f t="shared" si="9"/>
        <v>1</v>
      </c>
      <c r="AH17">
        <f t="shared" si="9"/>
        <v>1.05</v>
      </c>
      <c r="AI17">
        <f t="shared" si="9"/>
        <v>1</v>
      </c>
      <c r="AJ17">
        <f t="shared" si="9"/>
        <v>1</v>
      </c>
      <c r="AK17">
        <f t="shared" si="9"/>
        <v>1</v>
      </c>
      <c r="AL17">
        <f t="shared" si="9"/>
        <v>1</v>
      </c>
      <c r="AM17">
        <f t="shared" si="9"/>
        <v>1</v>
      </c>
      <c r="AN17">
        <f t="shared" si="9"/>
        <v>1</v>
      </c>
      <c r="AO17">
        <f t="shared" si="9"/>
        <v>1</v>
      </c>
      <c r="AP17">
        <f t="shared" si="9"/>
        <v>1</v>
      </c>
      <c r="AQ17">
        <f t="shared" si="9"/>
        <v>1</v>
      </c>
      <c r="AR17">
        <f t="shared" si="9"/>
        <v>1</v>
      </c>
      <c r="AS17">
        <f t="shared" si="9"/>
        <v>1</v>
      </c>
      <c r="AT17">
        <f t="shared" si="9"/>
        <v>1.05</v>
      </c>
      <c r="AU17">
        <f t="shared" si="9"/>
        <v>1</v>
      </c>
      <c r="AV17">
        <f t="shared" si="9"/>
        <v>1</v>
      </c>
      <c r="AW17">
        <f t="shared" si="9"/>
        <v>1</v>
      </c>
      <c r="AX17">
        <f t="shared" si="9"/>
        <v>1</v>
      </c>
      <c r="AY17">
        <f t="shared" si="9"/>
        <v>1</v>
      </c>
      <c r="AZ17">
        <f t="shared" si="9"/>
        <v>1</v>
      </c>
      <c r="BA17">
        <f t="shared" si="9"/>
        <v>1</v>
      </c>
      <c r="BB17">
        <f t="shared" si="9"/>
        <v>1</v>
      </c>
      <c r="BC17">
        <f t="shared" si="9"/>
        <v>1</v>
      </c>
      <c r="BD17">
        <f t="shared" si="9"/>
        <v>1</v>
      </c>
      <c r="BE17">
        <f t="shared" si="9"/>
        <v>1</v>
      </c>
      <c r="BF17">
        <f t="shared" si="9"/>
        <v>1.05</v>
      </c>
      <c r="BG17">
        <f t="shared" si="9"/>
        <v>1</v>
      </c>
      <c r="BH17">
        <f t="shared" si="9"/>
        <v>1</v>
      </c>
      <c r="BI17">
        <f t="shared" si="9"/>
        <v>1</v>
      </c>
      <c r="BJ17">
        <f t="shared" si="9"/>
        <v>1</v>
      </c>
      <c r="BK17">
        <f t="shared" si="9"/>
        <v>1</v>
      </c>
      <c r="BL17">
        <f t="shared" si="9"/>
        <v>1</v>
      </c>
      <c r="BM17">
        <f t="shared" si="9"/>
        <v>1</v>
      </c>
      <c r="BN17">
        <f t="shared" si="9"/>
        <v>1</v>
      </c>
      <c r="BO17">
        <f t="shared" si="9"/>
        <v>1</v>
      </c>
      <c r="BP17">
        <f t="shared" si="9"/>
        <v>1</v>
      </c>
      <c r="BQ17">
        <f t="shared" si="9"/>
        <v>1</v>
      </c>
      <c r="BR17">
        <f t="shared" si="9"/>
        <v>1.05</v>
      </c>
      <c r="BS17">
        <f t="shared" si="9"/>
        <v>1</v>
      </c>
      <c r="BT17">
        <f t="shared" si="9"/>
        <v>1</v>
      </c>
      <c r="BU17">
        <f t="shared" si="9"/>
        <v>1</v>
      </c>
      <c r="BV17">
        <f t="shared" si="9"/>
        <v>1</v>
      </c>
      <c r="BW17">
        <f t="shared" ref="BW17:DY17" si="10">IF(OR(BW$5=12+1,BW$5=24+1,BW$5=36+1,BW$5=48+1,BW$5=48+12+1,BW$5=48+24+1,,BW$5=48+36+1,,BW$5=48*2+1,,BW$5=48+48+12+1,),(1+BW16),1)</f>
        <v>1</v>
      </c>
      <c r="BX17">
        <f t="shared" si="10"/>
        <v>1</v>
      </c>
      <c r="BY17">
        <f t="shared" si="10"/>
        <v>1</v>
      </c>
      <c r="BZ17">
        <f t="shared" si="10"/>
        <v>1</v>
      </c>
      <c r="CA17">
        <f t="shared" si="10"/>
        <v>1</v>
      </c>
      <c r="CB17">
        <f t="shared" si="10"/>
        <v>1</v>
      </c>
      <c r="CC17">
        <f t="shared" si="10"/>
        <v>1</v>
      </c>
      <c r="CD17">
        <f t="shared" si="10"/>
        <v>1.05</v>
      </c>
      <c r="CE17">
        <f t="shared" si="10"/>
        <v>1</v>
      </c>
      <c r="CF17">
        <f t="shared" si="10"/>
        <v>1</v>
      </c>
      <c r="CG17">
        <f t="shared" si="10"/>
        <v>1</v>
      </c>
      <c r="CH17">
        <f t="shared" si="10"/>
        <v>1</v>
      </c>
      <c r="CI17">
        <f t="shared" si="10"/>
        <v>1</v>
      </c>
      <c r="CJ17">
        <f t="shared" si="10"/>
        <v>1</v>
      </c>
      <c r="CK17">
        <f t="shared" si="10"/>
        <v>1</v>
      </c>
      <c r="CL17">
        <f t="shared" si="10"/>
        <v>1</v>
      </c>
      <c r="CM17">
        <f t="shared" si="10"/>
        <v>1</v>
      </c>
      <c r="CN17">
        <f t="shared" si="10"/>
        <v>1</v>
      </c>
      <c r="CO17">
        <f t="shared" si="10"/>
        <v>1</v>
      </c>
      <c r="CP17">
        <f t="shared" si="10"/>
        <v>1.05</v>
      </c>
      <c r="CQ17">
        <f t="shared" si="10"/>
        <v>1</v>
      </c>
      <c r="CR17">
        <f t="shared" si="10"/>
        <v>1</v>
      </c>
      <c r="CS17">
        <f t="shared" si="10"/>
        <v>1</v>
      </c>
      <c r="CT17">
        <f t="shared" si="10"/>
        <v>1</v>
      </c>
      <c r="CU17">
        <f t="shared" si="10"/>
        <v>1</v>
      </c>
      <c r="CV17">
        <f t="shared" si="10"/>
        <v>1</v>
      </c>
      <c r="CW17">
        <f t="shared" si="10"/>
        <v>1</v>
      </c>
      <c r="CX17">
        <f t="shared" si="10"/>
        <v>1</v>
      </c>
      <c r="CY17">
        <f t="shared" si="10"/>
        <v>1</v>
      </c>
      <c r="CZ17">
        <f t="shared" si="10"/>
        <v>1</v>
      </c>
      <c r="DA17">
        <f t="shared" si="10"/>
        <v>1</v>
      </c>
      <c r="DB17">
        <f t="shared" si="10"/>
        <v>1.05</v>
      </c>
      <c r="DC17">
        <f t="shared" si="10"/>
        <v>1</v>
      </c>
      <c r="DD17">
        <f t="shared" si="10"/>
        <v>1</v>
      </c>
      <c r="DE17">
        <f t="shared" si="10"/>
        <v>1</v>
      </c>
      <c r="DF17">
        <f t="shared" si="10"/>
        <v>1</v>
      </c>
      <c r="DG17">
        <f t="shared" si="10"/>
        <v>1</v>
      </c>
      <c r="DH17">
        <f t="shared" si="10"/>
        <v>1</v>
      </c>
      <c r="DI17">
        <f t="shared" si="10"/>
        <v>1</v>
      </c>
      <c r="DJ17">
        <f t="shared" si="10"/>
        <v>1</v>
      </c>
      <c r="DK17">
        <f t="shared" si="10"/>
        <v>1</v>
      </c>
      <c r="DL17">
        <f t="shared" si="10"/>
        <v>1</v>
      </c>
      <c r="DM17">
        <f t="shared" si="10"/>
        <v>1</v>
      </c>
      <c r="DN17">
        <f t="shared" si="10"/>
        <v>1.05</v>
      </c>
      <c r="DO17">
        <f t="shared" si="10"/>
        <v>1</v>
      </c>
      <c r="DP17">
        <f t="shared" si="10"/>
        <v>1</v>
      </c>
      <c r="DQ17">
        <f t="shared" si="10"/>
        <v>1</v>
      </c>
      <c r="DR17">
        <f t="shared" si="10"/>
        <v>1</v>
      </c>
      <c r="DS17">
        <f t="shared" si="10"/>
        <v>1</v>
      </c>
      <c r="DT17">
        <f t="shared" si="10"/>
        <v>1</v>
      </c>
      <c r="DU17">
        <f t="shared" si="10"/>
        <v>1</v>
      </c>
      <c r="DV17">
        <f t="shared" si="10"/>
        <v>1</v>
      </c>
      <c r="DW17">
        <f t="shared" si="10"/>
        <v>1</v>
      </c>
      <c r="DX17">
        <f t="shared" si="10"/>
        <v>1</v>
      </c>
      <c r="DY17">
        <f t="shared" si="10"/>
        <v>1</v>
      </c>
    </row>
    <row r="18" spans="2:129" x14ac:dyDescent="0.35">
      <c r="B18" s="14"/>
      <c r="C18" s="14"/>
      <c r="H18" s="525"/>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row>
    <row r="19" spans="2:129" x14ac:dyDescent="0.35">
      <c r="B19" s="14"/>
      <c r="C19" s="14"/>
      <c r="D19" t="s">
        <v>689</v>
      </c>
      <c r="H19" s="525"/>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c r="DC19" s="130"/>
      <c r="DD19" s="130"/>
      <c r="DE19" s="130"/>
      <c r="DF19" s="130"/>
      <c r="DG19" s="130"/>
      <c r="DH19" s="130"/>
      <c r="DI19" s="130"/>
      <c r="DJ19" s="130"/>
      <c r="DK19" s="130"/>
      <c r="DL19" s="130"/>
      <c r="DM19" s="130"/>
      <c r="DN19" s="130"/>
      <c r="DO19" s="130"/>
      <c r="DP19" s="130"/>
      <c r="DQ19" s="130"/>
      <c r="DR19" s="130"/>
      <c r="DS19" s="130"/>
      <c r="DT19" s="130"/>
      <c r="DU19" s="130"/>
      <c r="DV19" s="130"/>
      <c r="DW19" s="130"/>
      <c r="DX19" s="130"/>
      <c r="DY19" s="130"/>
    </row>
    <row r="20" spans="2:129" x14ac:dyDescent="0.35">
      <c r="B20" s="14"/>
      <c r="C20" s="14"/>
      <c r="E20" s="37" t="str">
        <f>'1.1 Assumptions'!$J$32</f>
        <v>iBeLink BM-N1</v>
      </c>
      <c r="F20" s="37"/>
      <c r="G20" s="37"/>
      <c r="H20" s="525" t="s">
        <v>635</v>
      </c>
      <c r="J20" s="130">
        <f>J10*J14</f>
        <v>178200</v>
      </c>
      <c r="K20" s="130">
        <f t="shared" ref="K20:BV20" si="11">K10*K14</f>
        <v>178200</v>
      </c>
      <c r="L20" s="130">
        <f t="shared" si="11"/>
        <v>178200</v>
      </c>
      <c r="M20" s="130">
        <f t="shared" si="11"/>
        <v>178200</v>
      </c>
      <c r="N20" s="130">
        <f t="shared" si="11"/>
        <v>178200</v>
      </c>
      <c r="O20" s="130">
        <f t="shared" si="11"/>
        <v>178200</v>
      </c>
      <c r="P20" s="130">
        <f t="shared" si="11"/>
        <v>178200</v>
      </c>
      <c r="Q20" s="130">
        <f t="shared" si="11"/>
        <v>178200</v>
      </c>
      <c r="R20" s="130">
        <f t="shared" si="11"/>
        <v>178200</v>
      </c>
      <c r="S20" s="130">
        <f t="shared" si="11"/>
        <v>178200</v>
      </c>
      <c r="T20" s="130">
        <f t="shared" si="11"/>
        <v>178200</v>
      </c>
      <c r="U20" s="130">
        <f t="shared" si="11"/>
        <v>178200</v>
      </c>
      <c r="V20" s="130">
        <f t="shared" si="11"/>
        <v>263340</v>
      </c>
      <c r="W20" s="130">
        <f t="shared" si="11"/>
        <v>263340</v>
      </c>
      <c r="X20" s="130">
        <f t="shared" si="11"/>
        <v>263340</v>
      </c>
      <c r="Y20" s="130">
        <f t="shared" si="11"/>
        <v>263340</v>
      </c>
      <c r="Z20" s="130">
        <f t="shared" si="11"/>
        <v>263340</v>
      </c>
      <c r="AA20" s="130">
        <f t="shared" si="11"/>
        <v>263340</v>
      </c>
      <c r="AB20" s="130">
        <f t="shared" si="11"/>
        <v>263340</v>
      </c>
      <c r="AC20" s="130">
        <f t="shared" si="11"/>
        <v>263340</v>
      </c>
      <c r="AD20" s="130">
        <f t="shared" si="11"/>
        <v>263340</v>
      </c>
      <c r="AE20" s="130">
        <f t="shared" si="11"/>
        <v>263340</v>
      </c>
      <c r="AF20" s="130">
        <f t="shared" si="11"/>
        <v>263340</v>
      </c>
      <c r="AG20" s="130">
        <f t="shared" si="11"/>
        <v>263340</v>
      </c>
      <c r="AH20" s="130">
        <f t="shared" si="11"/>
        <v>363825</v>
      </c>
      <c r="AI20" s="130">
        <f t="shared" si="11"/>
        <v>363825</v>
      </c>
      <c r="AJ20" s="130">
        <f t="shared" si="11"/>
        <v>363825</v>
      </c>
      <c r="AK20" s="130">
        <f t="shared" si="11"/>
        <v>363825</v>
      </c>
      <c r="AL20" s="130">
        <f t="shared" si="11"/>
        <v>363825</v>
      </c>
      <c r="AM20" s="130">
        <f t="shared" si="11"/>
        <v>363825</v>
      </c>
      <c r="AN20" s="130">
        <f t="shared" si="11"/>
        <v>363825</v>
      </c>
      <c r="AO20" s="130">
        <f t="shared" si="11"/>
        <v>363825</v>
      </c>
      <c r="AP20" s="130">
        <f t="shared" si="11"/>
        <v>363825</v>
      </c>
      <c r="AQ20" s="130">
        <f t="shared" si="11"/>
        <v>363825</v>
      </c>
      <c r="AR20" s="130">
        <f t="shared" si="11"/>
        <v>363825</v>
      </c>
      <c r="AS20" s="130">
        <f t="shared" si="11"/>
        <v>363825</v>
      </c>
      <c r="AT20" s="130">
        <f t="shared" si="11"/>
        <v>473700.15</v>
      </c>
      <c r="AU20" s="130">
        <f t="shared" si="11"/>
        <v>473700.15</v>
      </c>
      <c r="AV20" s="130">
        <f t="shared" si="11"/>
        <v>473700.15</v>
      </c>
      <c r="AW20" s="130">
        <f t="shared" si="11"/>
        <v>473700.15</v>
      </c>
      <c r="AX20" s="130">
        <f t="shared" si="11"/>
        <v>473700.15</v>
      </c>
      <c r="AY20" s="130">
        <f t="shared" si="11"/>
        <v>473700.15</v>
      </c>
      <c r="AZ20" s="130">
        <f t="shared" si="11"/>
        <v>473700.15</v>
      </c>
      <c r="BA20" s="130">
        <f t="shared" si="11"/>
        <v>473700.15</v>
      </c>
      <c r="BB20" s="130">
        <f t="shared" si="11"/>
        <v>473700.15</v>
      </c>
      <c r="BC20" s="130">
        <f t="shared" si="11"/>
        <v>473700.15</v>
      </c>
      <c r="BD20" s="130">
        <f t="shared" si="11"/>
        <v>473700.15</v>
      </c>
      <c r="BE20" s="130">
        <f t="shared" si="11"/>
        <v>473700.15</v>
      </c>
      <c r="BF20" s="130">
        <f t="shared" si="11"/>
        <v>385072.38000000006</v>
      </c>
      <c r="BG20" s="130">
        <f t="shared" si="11"/>
        <v>385072.38000000006</v>
      </c>
      <c r="BH20" s="130">
        <f t="shared" si="11"/>
        <v>385072.38000000006</v>
      </c>
      <c r="BI20" s="130">
        <f t="shared" si="11"/>
        <v>385072.38000000006</v>
      </c>
      <c r="BJ20" s="130">
        <f t="shared" si="11"/>
        <v>385072.38000000006</v>
      </c>
      <c r="BK20" s="130">
        <f t="shared" si="11"/>
        <v>385072.38000000006</v>
      </c>
      <c r="BL20" s="130">
        <f t="shared" si="11"/>
        <v>385072.38000000006</v>
      </c>
      <c r="BM20" s="130">
        <f t="shared" si="11"/>
        <v>385072.38000000006</v>
      </c>
      <c r="BN20" s="130">
        <f t="shared" si="11"/>
        <v>385072.38000000006</v>
      </c>
      <c r="BO20" s="130">
        <f t="shared" si="11"/>
        <v>385072.38000000006</v>
      </c>
      <c r="BP20" s="130">
        <f t="shared" si="11"/>
        <v>385072.38000000006</v>
      </c>
      <c r="BQ20" s="130">
        <f t="shared" si="11"/>
        <v>385072.38000000006</v>
      </c>
      <c r="BR20" s="130">
        <f t="shared" si="11"/>
        <v>395902.54068750003</v>
      </c>
      <c r="BS20" s="130">
        <f t="shared" si="11"/>
        <v>395902.54068750003</v>
      </c>
      <c r="BT20" s="130">
        <f t="shared" si="11"/>
        <v>395902.54068750003</v>
      </c>
      <c r="BU20" s="130">
        <f t="shared" si="11"/>
        <v>395902.54068750003</v>
      </c>
      <c r="BV20" s="130">
        <f t="shared" si="11"/>
        <v>395902.54068750003</v>
      </c>
      <c r="BW20" s="130">
        <f t="shared" ref="BW20:DY20" si="12">BW10*BW14</f>
        <v>395902.54068750003</v>
      </c>
      <c r="BX20" s="130">
        <f t="shared" si="12"/>
        <v>395902.54068750003</v>
      </c>
      <c r="BY20" s="130">
        <f t="shared" si="12"/>
        <v>395902.54068750003</v>
      </c>
      <c r="BZ20" s="130">
        <f t="shared" si="12"/>
        <v>395902.54068750003</v>
      </c>
      <c r="CA20" s="130">
        <f t="shared" si="12"/>
        <v>395902.54068750003</v>
      </c>
      <c r="CB20" s="130">
        <f t="shared" si="12"/>
        <v>395902.54068750003</v>
      </c>
      <c r="CC20" s="130">
        <f t="shared" si="12"/>
        <v>395902.54068750003</v>
      </c>
      <c r="CD20" s="130">
        <f t="shared" si="12"/>
        <v>371474.51158125006</v>
      </c>
      <c r="CE20" s="130">
        <f t="shared" si="12"/>
        <v>371474.51158125006</v>
      </c>
      <c r="CF20" s="130">
        <f t="shared" si="12"/>
        <v>371474.51158125006</v>
      </c>
      <c r="CG20" s="130">
        <f t="shared" si="12"/>
        <v>371474.51158125006</v>
      </c>
      <c r="CH20" s="130">
        <f t="shared" si="12"/>
        <v>371474.51158125006</v>
      </c>
      <c r="CI20" s="130">
        <f t="shared" si="12"/>
        <v>371474.51158125006</v>
      </c>
      <c r="CJ20" s="130">
        <f t="shared" si="12"/>
        <v>371474.51158125006</v>
      </c>
      <c r="CK20" s="130">
        <f t="shared" si="12"/>
        <v>371474.51158125006</v>
      </c>
      <c r="CL20" s="130">
        <f t="shared" si="12"/>
        <v>371474.51158125006</v>
      </c>
      <c r="CM20" s="130">
        <f t="shared" si="12"/>
        <v>371474.51158125006</v>
      </c>
      <c r="CN20" s="130">
        <f t="shared" si="12"/>
        <v>371474.51158125006</v>
      </c>
      <c r="CO20" s="130">
        <f t="shared" si="12"/>
        <v>371474.51158125006</v>
      </c>
      <c r="CP20" s="130">
        <f t="shared" si="12"/>
        <v>325040.19763359381</v>
      </c>
      <c r="CQ20" s="130">
        <f t="shared" si="12"/>
        <v>325040.19763359381</v>
      </c>
      <c r="CR20" s="130">
        <f t="shared" si="12"/>
        <v>325040.19763359381</v>
      </c>
      <c r="CS20" s="130">
        <f t="shared" si="12"/>
        <v>325040.19763359381</v>
      </c>
      <c r="CT20" s="130">
        <f t="shared" si="12"/>
        <v>325040.19763359381</v>
      </c>
      <c r="CU20" s="130">
        <f t="shared" si="12"/>
        <v>325040.19763359381</v>
      </c>
      <c r="CV20" s="130">
        <f t="shared" si="12"/>
        <v>325040.19763359381</v>
      </c>
      <c r="CW20" s="130">
        <f t="shared" si="12"/>
        <v>325040.19763359381</v>
      </c>
      <c r="CX20" s="130">
        <f t="shared" si="12"/>
        <v>325040.19763359381</v>
      </c>
      <c r="CY20" s="130">
        <f t="shared" si="12"/>
        <v>325040.19763359381</v>
      </c>
      <c r="CZ20" s="130">
        <f t="shared" si="12"/>
        <v>325040.19763359381</v>
      </c>
      <c r="DA20" s="130">
        <f t="shared" si="12"/>
        <v>325040.19763359381</v>
      </c>
      <c r="DB20" s="130">
        <f t="shared" si="12"/>
        <v>214526.5304381719</v>
      </c>
      <c r="DC20" s="130">
        <f t="shared" si="12"/>
        <v>214526.5304381719</v>
      </c>
      <c r="DD20" s="130">
        <f t="shared" si="12"/>
        <v>214526.5304381719</v>
      </c>
      <c r="DE20" s="130">
        <f t="shared" si="12"/>
        <v>214526.5304381719</v>
      </c>
      <c r="DF20" s="130">
        <f t="shared" si="12"/>
        <v>214526.5304381719</v>
      </c>
      <c r="DG20" s="130">
        <f t="shared" si="12"/>
        <v>214526.5304381719</v>
      </c>
      <c r="DH20" s="130">
        <f t="shared" si="12"/>
        <v>214526.5304381719</v>
      </c>
      <c r="DI20" s="130">
        <f t="shared" si="12"/>
        <v>214526.5304381719</v>
      </c>
      <c r="DJ20" s="130">
        <f t="shared" si="12"/>
        <v>214526.5304381719</v>
      </c>
      <c r="DK20" s="130">
        <f t="shared" si="12"/>
        <v>214526.5304381719</v>
      </c>
      <c r="DL20" s="130">
        <f t="shared" si="12"/>
        <v>214526.5304381719</v>
      </c>
      <c r="DM20" s="130">
        <f t="shared" si="12"/>
        <v>214526.5304381719</v>
      </c>
      <c r="DN20" s="130">
        <f t="shared" si="12"/>
        <v>122865.19470549846</v>
      </c>
      <c r="DO20" s="130">
        <f t="shared" si="12"/>
        <v>122865.19470549846</v>
      </c>
      <c r="DP20" s="130">
        <f t="shared" si="12"/>
        <v>122865.19470549846</v>
      </c>
      <c r="DQ20" s="130">
        <f t="shared" si="12"/>
        <v>122865.19470549846</v>
      </c>
      <c r="DR20" s="130">
        <f t="shared" si="12"/>
        <v>122865.19470549846</v>
      </c>
      <c r="DS20" s="130">
        <f t="shared" si="12"/>
        <v>122865.19470549846</v>
      </c>
      <c r="DT20" s="130">
        <f t="shared" si="12"/>
        <v>122865.19470549846</v>
      </c>
      <c r="DU20" s="130">
        <f t="shared" si="12"/>
        <v>122865.19470549846</v>
      </c>
      <c r="DV20" s="130">
        <f t="shared" si="12"/>
        <v>122865.19470549846</v>
      </c>
      <c r="DW20" s="130">
        <f t="shared" si="12"/>
        <v>122865.19470549846</v>
      </c>
      <c r="DX20" s="130">
        <f t="shared" si="12"/>
        <v>122865.19470549846</v>
      </c>
      <c r="DY20" s="130">
        <f t="shared" si="12"/>
        <v>122865.19470549846</v>
      </c>
    </row>
    <row r="21" spans="2:129" x14ac:dyDescent="0.35">
      <c r="B21" s="14"/>
      <c r="C21" s="109"/>
      <c r="D21" s="40" t="s">
        <v>545</v>
      </c>
      <c r="E21" s="40"/>
      <c r="F21" s="40"/>
      <c r="G21" s="40"/>
      <c r="H21" s="527"/>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36"/>
    </row>
    <row r="22" spans="2:129" x14ac:dyDescent="0.35">
      <c r="B22" s="14"/>
      <c r="C22" s="14"/>
      <c r="E22" s="37" t="str">
        <f>'1.1 Assumptions'!$J$32</f>
        <v>iBeLink BM-N1</v>
      </c>
      <c r="F22" s="37"/>
      <c r="G22" s="37"/>
      <c r="H22" s="525" t="s">
        <v>635</v>
      </c>
      <c r="J22" s="56">
        <f>IFERROR(J20*J26*J24,"")</f>
        <v>174636</v>
      </c>
      <c r="K22" s="56">
        <f t="shared" ref="K22:BV22" si="13">IFERROR(K20*K26*K24,"")</f>
        <v>174636</v>
      </c>
      <c r="L22" s="56">
        <f t="shared" si="13"/>
        <v>174636</v>
      </c>
      <c r="M22" s="56">
        <f t="shared" si="13"/>
        <v>174636</v>
      </c>
      <c r="N22" s="56">
        <f t="shared" si="13"/>
        <v>174636</v>
      </c>
      <c r="O22" s="56">
        <f t="shared" si="13"/>
        <v>174636</v>
      </c>
      <c r="P22" s="56">
        <f t="shared" si="13"/>
        <v>174636</v>
      </c>
      <c r="Q22" s="56">
        <f t="shared" si="13"/>
        <v>174636</v>
      </c>
      <c r="R22" s="56">
        <f t="shared" si="13"/>
        <v>174636</v>
      </c>
      <c r="S22" s="56">
        <f t="shared" si="13"/>
        <v>174636</v>
      </c>
      <c r="T22" s="56">
        <f t="shared" si="13"/>
        <v>174636</v>
      </c>
      <c r="U22" s="56">
        <f t="shared" si="13"/>
        <v>174636</v>
      </c>
      <c r="V22" s="56">
        <f t="shared" si="13"/>
        <v>258073.19999999998</v>
      </c>
      <c r="W22" s="56">
        <f t="shared" si="13"/>
        <v>258073.19999999998</v>
      </c>
      <c r="X22" s="56">
        <f t="shared" si="13"/>
        <v>258073.19999999998</v>
      </c>
      <c r="Y22" s="56">
        <f t="shared" si="13"/>
        <v>258073.19999999998</v>
      </c>
      <c r="Z22" s="56">
        <f t="shared" si="13"/>
        <v>258073.19999999998</v>
      </c>
      <c r="AA22" s="56">
        <f t="shared" si="13"/>
        <v>258073.19999999998</v>
      </c>
      <c r="AB22" s="56">
        <f t="shared" si="13"/>
        <v>258073.19999999998</v>
      </c>
      <c r="AC22" s="56">
        <f t="shared" si="13"/>
        <v>258073.19999999998</v>
      </c>
      <c r="AD22" s="56">
        <f t="shared" si="13"/>
        <v>258073.19999999998</v>
      </c>
      <c r="AE22" s="56">
        <f t="shared" si="13"/>
        <v>258073.19999999998</v>
      </c>
      <c r="AF22" s="56">
        <f t="shared" si="13"/>
        <v>258073.19999999998</v>
      </c>
      <c r="AG22" s="56">
        <f t="shared" si="13"/>
        <v>258073.19999999998</v>
      </c>
      <c r="AH22" s="56">
        <f t="shared" si="13"/>
        <v>356548.5</v>
      </c>
      <c r="AI22" s="56">
        <f t="shared" si="13"/>
        <v>356548.5</v>
      </c>
      <c r="AJ22" s="56">
        <f t="shared" si="13"/>
        <v>356548.5</v>
      </c>
      <c r="AK22" s="56">
        <f t="shared" si="13"/>
        <v>356548.5</v>
      </c>
      <c r="AL22" s="56">
        <f t="shared" si="13"/>
        <v>356548.5</v>
      </c>
      <c r="AM22" s="56">
        <f t="shared" si="13"/>
        <v>356548.5</v>
      </c>
      <c r="AN22" s="56">
        <f t="shared" si="13"/>
        <v>356548.5</v>
      </c>
      <c r="AO22" s="56">
        <f t="shared" si="13"/>
        <v>356548.5</v>
      </c>
      <c r="AP22" s="56">
        <f t="shared" si="13"/>
        <v>356548.5</v>
      </c>
      <c r="AQ22" s="56">
        <f t="shared" si="13"/>
        <v>356548.5</v>
      </c>
      <c r="AR22" s="56">
        <f t="shared" si="13"/>
        <v>356548.5</v>
      </c>
      <c r="AS22" s="56">
        <f t="shared" si="13"/>
        <v>356548.5</v>
      </c>
      <c r="AT22" s="56">
        <f t="shared" si="13"/>
        <v>464226.147</v>
      </c>
      <c r="AU22" s="56">
        <f t="shared" si="13"/>
        <v>464226.147</v>
      </c>
      <c r="AV22" s="56">
        <f t="shared" si="13"/>
        <v>464226.147</v>
      </c>
      <c r="AW22" s="56">
        <f t="shared" si="13"/>
        <v>464226.147</v>
      </c>
      <c r="AX22" s="56">
        <f t="shared" si="13"/>
        <v>464226.147</v>
      </c>
      <c r="AY22" s="56">
        <f t="shared" si="13"/>
        <v>464226.147</v>
      </c>
      <c r="AZ22" s="56">
        <f t="shared" si="13"/>
        <v>464226.147</v>
      </c>
      <c r="BA22" s="56">
        <f t="shared" si="13"/>
        <v>464226.147</v>
      </c>
      <c r="BB22" s="56">
        <f t="shared" si="13"/>
        <v>464226.147</v>
      </c>
      <c r="BC22" s="56">
        <f t="shared" si="13"/>
        <v>464226.147</v>
      </c>
      <c r="BD22" s="56">
        <f t="shared" si="13"/>
        <v>464226.147</v>
      </c>
      <c r="BE22" s="56">
        <f t="shared" si="13"/>
        <v>464226.147</v>
      </c>
      <c r="BF22" s="56">
        <f t="shared" si="13"/>
        <v>377370.93240000005</v>
      </c>
      <c r="BG22" s="56">
        <f t="shared" si="13"/>
        <v>377370.93240000005</v>
      </c>
      <c r="BH22" s="56">
        <f t="shared" si="13"/>
        <v>377370.93240000005</v>
      </c>
      <c r="BI22" s="56">
        <f t="shared" si="13"/>
        <v>377370.93240000005</v>
      </c>
      <c r="BJ22" s="56">
        <f t="shared" si="13"/>
        <v>377370.93240000005</v>
      </c>
      <c r="BK22" s="56">
        <f t="shared" si="13"/>
        <v>377370.93240000005</v>
      </c>
      <c r="BL22" s="56">
        <f t="shared" si="13"/>
        <v>377370.93240000005</v>
      </c>
      <c r="BM22" s="56">
        <f t="shared" si="13"/>
        <v>377370.93240000005</v>
      </c>
      <c r="BN22" s="56">
        <f t="shared" si="13"/>
        <v>377370.93240000005</v>
      </c>
      <c r="BO22" s="56">
        <f t="shared" si="13"/>
        <v>377370.93240000005</v>
      </c>
      <c r="BP22" s="56">
        <f t="shared" si="13"/>
        <v>377370.93240000005</v>
      </c>
      <c r="BQ22" s="56">
        <f t="shared" si="13"/>
        <v>377370.93240000005</v>
      </c>
      <c r="BR22" s="56">
        <f t="shared" si="13"/>
        <v>387984.48987375002</v>
      </c>
      <c r="BS22" s="56">
        <f t="shared" si="13"/>
        <v>387984.48987375002</v>
      </c>
      <c r="BT22" s="56">
        <f t="shared" si="13"/>
        <v>387984.48987375002</v>
      </c>
      <c r="BU22" s="56">
        <f t="shared" si="13"/>
        <v>387984.48987375002</v>
      </c>
      <c r="BV22" s="56">
        <f t="shared" si="13"/>
        <v>387984.48987375002</v>
      </c>
      <c r="BW22" s="56">
        <f t="shared" ref="BW22:DY22" si="14">IFERROR(BW20*BW26*BW24,"")</f>
        <v>387984.48987375002</v>
      </c>
      <c r="BX22" s="56">
        <f t="shared" si="14"/>
        <v>387984.48987375002</v>
      </c>
      <c r="BY22" s="56">
        <f t="shared" si="14"/>
        <v>387984.48987375002</v>
      </c>
      <c r="BZ22" s="56">
        <f t="shared" si="14"/>
        <v>387984.48987375002</v>
      </c>
      <c r="CA22" s="56">
        <f t="shared" si="14"/>
        <v>387984.48987375002</v>
      </c>
      <c r="CB22" s="56">
        <f t="shared" si="14"/>
        <v>387984.48987375002</v>
      </c>
      <c r="CC22" s="56">
        <f t="shared" si="14"/>
        <v>387984.48987375002</v>
      </c>
      <c r="CD22" s="56">
        <f t="shared" si="14"/>
        <v>364045.02134962508</v>
      </c>
      <c r="CE22" s="56">
        <f t="shared" si="14"/>
        <v>364045.02134962508</v>
      </c>
      <c r="CF22" s="56">
        <f t="shared" si="14"/>
        <v>364045.02134962508</v>
      </c>
      <c r="CG22" s="56">
        <f t="shared" si="14"/>
        <v>364045.02134962508</v>
      </c>
      <c r="CH22" s="56">
        <f t="shared" si="14"/>
        <v>364045.02134962508</v>
      </c>
      <c r="CI22" s="56">
        <f t="shared" si="14"/>
        <v>364045.02134962508</v>
      </c>
      <c r="CJ22" s="56">
        <f t="shared" si="14"/>
        <v>364045.02134962508</v>
      </c>
      <c r="CK22" s="56">
        <f t="shared" si="14"/>
        <v>364045.02134962508</v>
      </c>
      <c r="CL22" s="56">
        <f t="shared" si="14"/>
        <v>364045.02134962508</v>
      </c>
      <c r="CM22" s="56">
        <f t="shared" si="14"/>
        <v>364045.02134962508</v>
      </c>
      <c r="CN22" s="56">
        <f t="shared" si="14"/>
        <v>364045.02134962508</v>
      </c>
      <c r="CO22" s="56">
        <f t="shared" si="14"/>
        <v>364045.02134962508</v>
      </c>
      <c r="CP22" s="56">
        <f t="shared" si="14"/>
        <v>318539.39368092193</v>
      </c>
      <c r="CQ22" s="56">
        <f t="shared" si="14"/>
        <v>318539.39368092193</v>
      </c>
      <c r="CR22" s="56">
        <f t="shared" si="14"/>
        <v>318539.39368092193</v>
      </c>
      <c r="CS22" s="56">
        <f t="shared" si="14"/>
        <v>318539.39368092193</v>
      </c>
      <c r="CT22" s="56">
        <f t="shared" si="14"/>
        <v>318539.39368092193</v>
      </c>
      <c r="CU22" s="56">
        <f t="shared" si="14"/>
        <v>318539.39368092193</v>
      </c>
      <c r="CV22" s="56">
        <f t="shared" si="14"/>
        <v>318539.39368092193</v>
      </c>
      <c r="CW22" s="56">
        <f t="shared" si="14"/>
        <v>318539.39368092193</v>
      </c>
      <c r="CX22" s="56">
        <f t="shared" si="14"/>
        <v>318539.39368092193</v>
      </c>
      <c r="CY22" s="56">
        <f t="shared" si="14"/>
        <v>318539.39368092193</v>
      </c>
      <c r="CZ22" s="56">
        <f t="shared" si="14"/>
        <v>318539.39368092193</v>
      </c>
      <c r="DA22" s="56">
        <f t="shared" si="14"/>
        <v>318539.39368092193</v>
      </c>
      <c r="DB22" s="56">
        <f t="shared" si="14"/>
        <v>210235.99982940845</v>
      </c>
      <c r="DC22" s="56">
        <f t="shared" si="14"/>
        <v>210235.99982940845</v>
      </c>
      <c r="DD22" s="56">
        <f t="shared" si="14"/>
        <v>210235.99982940845</v>
      </c>
      <c r="DE22" s="56">
        <f t="shared" si="14"/>
        <v>210235.99982940845</v>
      </c>
      <c r="DF22" s="56">
        <f t="shared" si="14"/>
        <v>210235.99982940845</v>
      </c>
      <c r="DG22" s="56">
        <f t="shared" si="14"/>
        <v>210235.99982940845</v>
      </c>
      <c r="DH22" s="56">
        <f t="shared" si="14"/>
        <v>210235.99982940845</v>
      </c>
      <c r="DI22" s="56">
        <f t="shared" si="14"/>
        <v>210235.99982940845</v>
      </c>
      <c r="DJ22" s="56">
        <f t="shared" si="14"/>
        <v>210235.99982940845</v>
      </c>
      <c r="DK22" s="56">
        <f t="shared" si="14"/>
        <v>210235.99982940845</v>
      </c>
      <c r="DL22" s="56">
        <f t="shared" si="14"/>
        <v>210235.99982940845</v>
      </c>
      <c r="DM22" s="56">
        <f t="shared" si="14"/>
        <v>210235.99982940845</v>
      </c>
      <c r="DN22" s="56">
        <f t="shared" si="14"/>
        <v>120407.8908113885</v>
      </c>
      <c r="DO22" s="56">
        <f t="shared" si="14"/>
        <v>120407.8908113885</v>
      </c>
      <c r="DP22" s="56">
        <f t="shared" si="14"/>
        <v>120407.8908113885</v>
      </c>
      <c r="DQ22" s="56">
        <f t="shared" si="14"/>
        <v>120407.8908113885</v>
      </c>
      <c r="DR22" s="56">
        <f t="shared" si="14"/>
        <v>120407.8908113885</v>
      </c>
      <c r="DS22" s="56">
        <f t="shared" si="14"/>
        <v>120407.8908113885</v>
      </c>
      <c r="DT22" s="56">
        <f t="shared" si="14"/>
        <v>120407.8908113885</v>
      </c>
      <c r="DU22" s="56">
        <f t="shared" si="14"/>
        <v>120407.8908113885</v>
      </c>
      <c r="DV22" s="56">
        <f t="shared" si="14"/>
        <v>120407.8908113885</v>
      </c>
      <c r="DW22" s="56">
        <f t="shared" si="14"/>
        <v>120407.8908113885</v>
      </c>
      <c r="DX22" s="56">
        <f t="shared" si="14"/>
        <v>120407.8908113885</v>
      </c>
      <c r="DY22" s="56">
        <f t="shared" si="14"/>
        <v>120407.8908113885</v>
      </c>
    </row>
    <row r="23" spans="2:129" x14ac:dyDescent="0.35">
      <c r="B23" s="14"/>
      <c r="C23" s="14"/>
      <c r="F23" t="s">
        <v>546</v>
      </c>
      <c r="H23" s="525"/>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40"/>
    </row>
    <row r="24" spans="2:129" x14ac:dyDescent="0.35">
      <c r="B24" s="14"/>
      <c r="C24" s="14"/>
      <c r="G24" s="37" t="str">
        <f>'1.1 Assumptions'!$J$32</f>
        <v>iBeLink BM-N1</v>
      </c>
      <c r="H24" s="525" t="s">
        <v>48</v>
      </c>
      <c r="J24" s="129">
        <f>'1.1 Assumptions'!$J$132</f>
        <v>1</v>
      </c>
      <c r="K24" s="129">
        <f>'1.1 Assumptions'!$J$132</f>
        <v>1</v>
      </c>
      <c r="L24" s="129">
        <f>'1.1 Assumptions'!$J$132</f>
        <v>1</v>
      </c>
      <c r="M24" s="129">
        <f>'1.1 Assumptions'!$J$132</f>
        <v>1</v>
      </c>
      <c r="N24" s="129">
        <f>'1.1 Assumptions'!$J$132</f>
        <v>1</v>
      </c>
      <c r="O24" s="129">
        <f>'1.1 Assumptions'!$J$132</f>
        <v>1</v>
      </c>
      <c r="P24" s="129">
        <f>'1.1 Assumptions'!$J$132</f>
        <v>1</v>
      </c>
      <c r="Q24" s="129">
        <f>'1.1 Assumptions'!$J$132</f>
        <v>1</v>
      </c>
      <c r="R24" s="129">
        <f>'1.1 Assumptions'!$J$132</f>
        <v>1</v>
      </c>
      <c r="S24" s="129">
        <f>'1.1 Assumptions'!$J$132</f>
        <v>1</v>
      </c>
      <c r="T24" s="129">
        <f>'1.1 Assumptions'!$J$132</f>
        <v>1</v>
      </c>
      <c r="U24" s="129">
        <f>'1.1 Assumptions'!$J$132</f>
        <v>1</v>
      </c>
      <c r="V24" s="129">
        <f>'1.1 Assumptions'!$J$132</f>
        <v>1</v>
      </c>
      <c r="W24" s="129">
        <f>'1.1 Assumptions'!$J$132</f>
        <v>1</v>
      </c>
      <c r="X24" s="129">
        <f>'1.1 Assumptions'!$J$132</f>
        <v>1</v>
      </c>
      <c r="Y24" s="129">
        <f>'1.1 Assumptions'!$J$132</f>
        <v>1</v>
      </c>
      <c r="Z24" s="129">
        <f>'1.1 Assumptions'!$J$132</f>
        <v>1</v>
      </c>
      <c r="AA24" s="129">
        <f>'1.1 Assumptions'!$J$132</f>
        <v>1</v>
      </c>
      <c r="AB24" s="129">
        <f>'1.1 Assumptions'!$J$132</f>
        <v>1</v>
      </c>
      <c r="AC24" s="129">
        <f>'1.1 Assumptions'!$J$132</f>
        <v>1</v>
      </c>
      <c r="AD24" s="129">
        <f>'1.1 Assumptions'!$J$132</f>
        <v>1</v>
      </c>
      <c r="AE24" s="129">
        <f>'1.1 Assumptions'!$J$132</f>
        <v>1</v>
      </c>
      <c r="AF24" s="129">
        <f>'1.1 Assumptions'!$J$132</f>
        <v>1</v>
      </c>
      <c r="AG24" s="129">
        <f>'1.1 Assumptions'!$J$132</f>
        <v>1</v>
      </c>
      <c r="AH24" s="129">
        <f>'1.1 Assumptions'!$J$132</f>
        <v>1</v>
      </c>
      <c r="AI24" s="129">
        <f>'1.1 Assumptions'!$J$132</f>
        <v>1</v>
      </c>
      <c r="AJ24" s="129">
        <f>'1.1 Assumptions'!$J$132</f>
        <v>1</v>
      </c>
      <c r="AK24" s="129">
        <f>'1.1 Assumptions'!$J$132</f>
        <v>1</v>
      </c>
      <c r="AL24" s="129">
        <f>'1.1 Assumptions'!$J$132</f>
        <v>1</v>
      </c>
      <c r="AM24" s="129">
        <f>'1.1 Assumptions'!$J$132</f>
        <v>1</v>
      </c>
      <c r="AN24" s="129">
        <f>'1.1 Assumptions'!$J$132</f>
        <v>1</v>
      </c>
      <c r="AO24" s="129">
        <f>'1.1 Assumptions'!$J$132</f>
        <v>1</v>
      </c>
      <c r="AP24" s="129">
        <f>'1.1 Assumptions'!$J$132</f>
        <v>1</v>
      </c>
      <c r="AQ24" s="129">
        <f>'1.1 Assumptions'!$J$132</f>
        <v>1</v>
      </c>
      <c r="AR24" s="129">
        <f>'1.1 Assumptions'!$J$132</f>
        <v>1</v>
      </c>
      <c r="AS24" s="129">
        <f>'1.1 Assumptions'!$J$132</f>
        <v>1</v>
      </c>
      <c r="AT24" s="129">
        <f>'1.1 Assumptions'!$J$132</f>
        <v>1</v>
      </c>
      <c r="AU24" s="129">
        <f>'1.1 Assumptions'!$J$132</f>
        <v>1</v>
      </c>
      <c r="AV24" s="129">
        <f>'1.1 Assumptions'!$J$132</f>
        <v>1</v>
      </c>
      <c r="AW24" s="129">
        <f>'1.1 Assumptions'!$J$132</f>
        <v>1</v>
      </c>
      <c r="AX24" s="129">
        <f>'1.1 Assumptions'!$J$132</f>
        <v>1</v>
      </c>
      <c r="AY24" s="129">
        <f>'1.1 Assumptions'!$J$132</f>
        <v>1</v>
      </c>
      <c r="AZ24" s="129">
        <f>'1.1 Assumptions'!$J$132</f>
        <v>1</v>
      </c>
      <c r="BA24" s="129">
        <f>'1.1 Assumptions'!$J$132</f>
        <v>1</v>
      </c>
      <c r="BB24" s="129">
        <f>'1.1 Assumptions'!$J$132</f>
        <v>1</v>
      </c>
      <c r="BC24" s="129">
        <f>'1.1 Assumptions'!$J$132</f>
        <v>1</v>
      </c>
      <c r="BD24" s="129">
        <f>'1.1 Assumptions'!$J$132</f>
        <v>1</v>
      </c>
      <c r="BE24" s="129">
        <f>'1.1 Assumptions'!$J$132</f>
        <v>1</v>
      </c>
      <c r="BF24" s="129">
        <f>'1.1 Assumptions'!$J$132</f>
        <v>1</v>
      </c>
      <c r="BG24" s="129">
        <f>'1.1 Assumptions'!$J$132</f>
        <v>1</v>
      </c>
      <c r="BH24" s="129">
        <f>'1.1 Assumptions'!$J$132</f>
        <v>1</v>
      </c>
      <c r="BI24" s="129">
        <f>'1.1 Assumptions'!$J$132</f>
        <v>1</v>
      </c>
      <c r="BJ24" s="129">
        <f>'1.1 Assumptions'!$J$132</f>
        <v>1</v>
      </c>
      <c r="BK24" s="129">
        <f>'1.1 Assumptions'!$J$132</f>
        <v>1</v>
      </c>
      <c r="BL24" s="129">
        <f>'1.1 Assumptions'!$J$132</f>
        <v>1</v>
      </c>
      <c r="BM24" s="129">
        <f>'1.1 Assumptions'!$J$132</f>
        <v>1</v>
      </c>
      <c r="BN24" s="129">
        <f>'1.1 Assumptions'!$J$132</f>
        <v>1</v>
      </c>
      <c r="BO24" s="129">
        <f>'1.1 Assumptions'!$J$132</f>
        <v>1</v>
      </c>
      <c r="BP24" s="129">
        <f>'1.1 Assumptions'!$J$132</f>
        <v>1</v>
      </c>
      <c r="BQ24" s="129">
        <f>'1.1 Assumptions'!$J$132</f>
        <v>1</v>
      </c>
      <c r="BR24" s="129">
        <f>'1.1 Assumptions'!$J$132</f>
        <v>1</v>
      </c>
      <c r="BS24" s="129">
        <f>'1.1 Assumptions'!$J$132</f>
        <v>1</v>
      </c>
      <c r="BT24" s="129">
        <f>'1.1 Assumptions'!$J$132</f>
        <v>1</v>
      </c>
      <c r="BU24" s="129">
        <f>'1.1 Assumptions'!$J$132</f>
        <v>1</v>
      </c>
      <c r="BV24" s="129">
        <f>'1.1 Assumptions'!$J$132</f>
        <v>1</v>
      </c>
      <c r="BW24" s="129">
        <f>'1.1 Assumptions'!$J$132</f>
        <v>1</v>
      </c>
      <c r="BX24" s="129">
        <f>'1.1 Assumptions'!$J$132</f>
        <v>1</v>
      </c>
      <c r="BY24" s="129">
        <f>'1.1 Assumptions'!$J$132</f>
        <v>1</v>
      </c>
      <c r="BZ24" s="129">
        <f>'1.1 Assumptions'!$J$132</f>
        <v>1</v>
      </c>
      <c r="CA24" s="129">
        <f>'1.1 Assumptions'!$J$132</f>
        <v>1</v>
      </c>
      <c r="CB24" s="129">
        <f>'1.1 Assumptions'!$J$132</f>
        <v>1</v>
      </c>
      <c r="CC24" s="129">
        <f>'1.1 Assumptions'!$J$132</f>
        <v>1</v>
      </c>
      <c r="CD24" s="129">
        <f>'1.1 Assumptions'!$J$132</f>
        <v>1</v>
      </c>
      <c r="CE24" s="129">
        <f>'1.1 Assumptions'!$J$132</f>
        <v>1</v>
      </c>
      <c r="CF24" s="129">
        <f>'1.1 Assumptions'!$J$132</f>
        <v>1</v>
      </c>
      <c r="CG24" s="129">
        <f>'1.1 Assumptions'!$J$132</f>
        <v>1</v>
      </c>
      <c r="CH24" s="129">
        <f>'1.1 Assumptions'!$J$132</f>
        <v>1</v>
      </c>
      <c r="CI24" s="129">
        <f>'1.1 Assumptions'!$J$132</f>
        <v>1</v>
      </c>
      <c r="CJ24" s="129">
        <f>'1.1 Assumptions'!$J$132</f>
        <v>1</v>
      </c>
      <c r="CK24" s="129">
        <f>'1.1 Assumptions'!$J$132</f>
        <v>1</v>
      </c>
      <c r="CL24" s="129">
        <f>'1.1 Assumptions'!$J$132</f>
        <v>1</v>
      </c>
      <c r="CM24" s="129">
        <f>'1.1 Assumptions'!$J$132</f>
        <v>1</v>
      </c>
      <c r="CN24" s="129">
        <f>'1.1 Assumptions'!$J$132</f>
        <v>1</v>
      </c>
      <c r="CO24" s="129">
        <f>'1.1 Assumptions'!$J$132</f>
        <v>1</v>
      </c>
      <c r="CP24" s="129">
        <f>'1.1 Assumptions'!$J$132</f>
        <v>1</v>
      </c>
      <c r="CQ24" s="129">
        <f>'1.1 Assumptions'!$J$132</f>
        <v>1</v>
      </c>
      <c r="CR24" s="129">
        <f>'1.1 Assumptions'!$J$132</f>
        <v>1</v>
      </c>
      <c r="CS24" s="129">
        <f>'1.1 Assumptions'!$J$132</f>
        <v>1</v>
      </c>
      <c r="CT24" s="129">
        <f>'1.1 Assumptions'!$J$132</f>
        <v>1</v>
      </c>
      <c r="CU24" s="129">
        <f>'1.1 Assumptions'!$J$132</f>
        <v>1</v>
      </c>
      <c r="CV24" s="129">
        <f>'1.1 Assumptions'!$J$132</f>
        <v>1</v>
      </c>
      <c r="CW24" s="129">
        <f>'1.1 Assumptions'!$J$132</f>
        <v>1</v>
      </c>
      <c r="CX24" s="129">
        <f>'1.1 Assumptions'!$J$132</f>
        <v>1</v>
      </c>
      <c r="CY24" s="129">
        <f>'1.1 Assumptions'!$J$132</f>
        <v>1</v>
      </c>
      <c r="CZ24" s="129">
        <f>'1.1 Assumptions'!$J$132</f>
        <v>1</v>
      </c>
      <c r="DA24" s="129">
        <f>'1.1 Assumptions'!$J$132</f>
        <v>1</v>
      </c>
      <c r="DB24" s="129">
        <f>'1.1 Assumptions'!$J$132</f>
        <v>1</v>
      </c>
      <c r="DC24" s="129">
        <f>'1.1 Assumptions'!$J$132</f>
        <v>1</v>
      </c>
      <c r="DD24" s="129">
        <f>'1.1 Assumptions'!$J$132</f>
        <v>1</v>
      </c>
      <c r="DE24" s="129">
        <f>'1.1 Assumptions'!$J$132</f>
        <v>1</v>
      </c>
      <c r="DF24" s="129">
        <f>'1.1 Assumptions'!$J$132</f>
        <v>1</v>
      </c>
      <c r="DG24" s="129">
        <f>'1.1 Assumptions'!$J$132</f>
        <v>1</v>
      </c>
      <c r="DH24" s="129">
        <f>'1.1 Assumptions'!$J$132</f>
        <v>1</v>
      </c>
      <c r="DI24" s="129">
        <f>'1.1 Assumptions'!$J$132</f>
        <v>1</v>
      </c>
      <c r="DJ24" s="129">
        <f>'1.1 Assumptions'!$J$132</f>
        <v>1</v>
      </c>
      <c r="DK24" s="129">
        <f>'1.1 Assumptions'!$J$132</f>
        <v>1</v>
      </c>
      <c r="DL24" s="129">
        <f>'1.1 Assumptions'!$J$132</f>
        <v>1</v>
      </c>
      <c r="DM24" s="129">
        <f>'1.1 Assumptions'!$J$132</f>
        <v>1</v>
      </c>
      <c r="DN24" s="129">
        <f>'1.1 Assumptions'!$J$132</f>
        <v>1</v>
      </c>
      <c r="DO24" s="129">
        <f>'1.1 Assumptions'!$J$132</f>
        <v>1</v>
      </c>
      <c r="DP24" s="129">
        <f>'1.1 Assumptions'!$J$132</f>
        <v>1</v>
      </c>
      <c r="DQ24" s="129">
        <f>'1.1 Assumptions'!$J$132</f>
        <v>1</v>
      </c>
      <c r="DR24" s="129">
        <f>'1.1 Assumptions'!$J$132</f>
        <v>1</v>
      </c>
      <c r="DS24" s="129">
        <f>'1.1 Assumptions'!$J$132</f>
        <v>1</v>
      </c>
      <c r="DT24" s="129">
        <f>'1.1 Assumptions'!$J$132</f>
        <v>1</v>
      </c>
      <c r="DU24" s="129">
        <f>'1.1 Assumptions'!$J$132</f>
        <v>1</v>
      </c>
      <c r="DV24" s="129">
        <f>'1.1 Assumptions'!$J$132</f>
        <v>1</v>
      </c>
      <c r="DW24" s="129">
        <f>'1.1 Assumptions'!$J$132</f>
        <v>1</v>
      </c>
      <c r="DX24" s="129">
        <f>'1.1 Assumptions'!$J$132</f>
        <v>1</v>
      </c>
      <c r="DY24" s="129">
        <f>'1.1 Assumptions'!$J$132</f>
        <v>1</v>
      </c>
    </row>
    <row r="25" spans="2:129" x14ac:dyDescent="0.35">
      <c r="B25" s="14"/>
      <c r="C25" s="14"/>
      <c r="H25" s="525"/>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40"/>
    </row>
    <row r="26" spans="2:129" x14ac:dyDescent="0.35">
      <c r="B26" s="14"/>
      <c r="C26" s="14"/>
      <c r="E26" s="516" t="s">
        <v>201</v>
      </c>
      <c r="F26" s="516"/>
      <c r="G26" s="516"/>
      <c r="H26" s="525" t="s">
        <v>48</v>
      </c>
      <c r="J26" s="39">
        <f>'1.1 Assumptions'!$J$170</f>
        <v>0.98</v>
      </c>
      <c r="K26" s="39">
        <f>'1.1 Assumptions'!$J$170</f>
        <v>0.98</v>
      </c>
      <c r="L26" s="39">
        <f>'1.1 Assumptions'!$J$170</f>
        <v>0.98</v>
      </c>
      <c r="M26" s="39">
        <f>'1.1 Assumptions'!$J$170</f>
        <v>0.98</v>
      </c>
      <c r="N26" s="39">
        <f>'1.1 Assumptions'!$J$170</f>
        <v>0.98</v>
      </c>
      <c r="O26" s="39">
        <f>'1.1 Assumptions'!$J$170</f>
        <v>0.98</v>
      </c>
      <c r="P26" s="39">
        <f>'1.1 Assumptions'!$J$170</f>
        <v>0.98</v>
      </c>
      <c r="Q26" s="39">
        <f>'1.1 Assumptions'!$J$170</f>
        <v>0.98</v>
      </c>
      <c r="R26" s="39">
        <f>'1.1 Assumptions'!$J$170</f>
        <v>0.98</v>
      </c>
      <c r="S26" s="39">
        <f>'1.1 Assumptions'!$J$170</f>
        <v>0.98</v>
      </c>
      <c r="T26" s="39">
        <f>'1.1 Assumptions'!$J$170</f>
        <v>0.98</v>
      </c>
      <c r="U26" s="39">
        <f>'1.1 Assumptions'!$J$170</f>
        <v>0.98</v>
      </c>
      <c r="V26" s="39">
        <f>'1.1 Assumptions'!$J$170</f>
        <v>0.98</v>
      </c>
      <c r="W26" s="39">
        <f>'1.1 Assumptions'!$J$170</f>
        <v>0.98</v>
      </c>
      <c r="X26" s="39">
        <f>'1.1 Assumptions'!$J$170</f>
        <v>0.98</v>
      </c>
      <c r="Y26" s="39">
        <f>'1.1 Assumptions'!$J$170</f>
        <v>0.98</v>
      </c>
      <c r="Z26" s="39">
        <f>'1.1 Assumptions'!$J$170</f>
        <v>0.98</v>
      </c>
      <c r="AA26" s="39">
        <f>'1.1 Assumptions'!$J$170</f>
        <v>0.98</v>
      </c>
      <c r="AB26" s="39">
        <f>'1.1 Assumptions'!$J$170</f>
        <v>0.98</v>
      </c>
      <c r="AC26" s="39">
        <f>'1.1 Assumptions'!$J$170</f>
        <v>0.98</v>
      </c>
      <c r="AD26" s="39">
        <f>'1.1 Assumptions'!$J$170</f>
        <v>0.98</v>
      </c>
      <c r="AE26" s="39">
        <f>'1.1 Assumptions'!$J$170</f>
        <v>0.98</v>
      </c>
      <c r="AF26" s="39">
        <f>'1.1 Assumptions'!$J$170</f>
        <v>0.98</v>
      </c>
      <c r="AG26" s="39">
        <f>'1.1 Assumptions'!$J$170</f>
        <v>0.98</v>
      </c>
      <c r="AH26" s="39">
        <f>'1.1 Assumptions'!$J$170</f>
        <v>0.98</v>
      </c>
      <c r="AI26" s="39">
        <f>'1.1 Assumptions'!$J$170</f>
        <v>0.98</v>
      </c>
      <c r="AJ26" s="39">
        <f>'1.1 Assumptions'!$J$170</f>
        <v>0.98</v>
      </c>
      <c r="AK26" s="39">
        <f>'1.1 Assumptions'!$J$170</f>
        <v>0.98</v>
      </c>
      <c r="AL26" s="39">
        <f>'1.1 Assumptions'!$J$170</f>
        <v>0.98</v>
      </c>
      <c r="AM26" s="39">
        <f>'1.1 Assumptions'!$J$170</f>
        <v>0.98</v>
      </c>
      <c r="AN26" s="39">
        <f>'1.1 Assumptions'!$J$170</f>
        <v>0.98</v>
      </c>
      <c r="AO26" s="39">
        <f>'1.1 Assumptions'!$J$170</f>
        <v>0.98</v>
      </c>
      <c r="AP26" s="39">
        <f>'1.1 Assumptions'!$J$170</f>
        <v>0.98</v>
      </c>
      <c r="AQ26" s="39">
        <f>'1.1 Assumptions'!$J$170</f>
        <v>0.98</v>
      </c>
      <c r="AR26" s="39">
        <f>'1.1 Assumptions'!$J$170</f>
        <v>0.98</v>
      </c>
      <c r="AS26" s="39">
        <f>'1.1 Assumptions'!$J$170</f>
        <v>0.98</v>
      </c>
      <c r="AT26" s="39">
        <f>'1.1 Assumptions'!$J$170</f>
        <v>0.98</v>
      </c>
      <c r="AU26" s="39">
        <f>'1.1 Assumptions'!$J$170</f>
        <v>0.98</v>
      </c>
      <c r="AV26" s="39">
        <f>'1.1 Assumptions'!$J$170</f>
        <v>0.98</v>
      </c>
      <c r="AW26" s="39">
        <f>'1.1 Assumptions'!$J$170</f>
        <v>0.98</v>
      </c>
      <c r="AX26" s="39">
        <f>'1.1 Assumptions'!$J$170</f>
        <v>0.98</v>
      </c>
      <c r="AY26" s="39">
        <f>'1.1 Assumptions'!$J$170</f>
        <v>0.98</v>
      </c>
      <c r="AZ26" s="39">
        <f>'1.1 Assumptions'!$J$170</f>
        <v>0.98</v>
      </c>
      <c r="BA26" s="39">
        <f>'1.1 Assumptions'!$J$170</f>
        <v>0.98</v>
      </c>
      <c r="BB26" s="39">
        <f>'1.1 Assumptions'!$J$170</f>
        <v>0.98</v>
      </c>
      <c r="BC26" s="39">
        <f>'1.1 Assumptions'!$J$170</f>
        <v>0.98</v>
      </c>
      <c r="BD26" s="39">
        <f>'1.1 Assumptions'!$J$170</f>
        <v>0.98</v>
      </c>
      <c r="BE26" s="39">
        <f>'1.1 Assumptions'!$J$170</f>
        <v>0.98</v>
      </c>
      <c r="BF26" s="39">
        <f>'1.1 Assumptions'!$J$170</f>
        <v>0.98</v>
      </c>
      <c r="BG26" s="39">
        <f>'1.1 Assumptions'!$J$170</f>
        <v>0.98</v>
      </c>
      <c r="BH26" s="39">
        <f>'1.1 Assumptions'!$J$170</f>
        <v>0.98</v>
      </c>
      <c r="BI26" s="39">
        <f>'1.1 Assumptions'!$J$170</f>
        <v>0.98</v>
      </c>
      <c r="BJ26" s="39">
        <f>'1.1 Assumptions'!$J$170</f>
        <v>0.98</v>
      </c>
      <c r="BK26" s="39">
        <f>'1.1 Assumptions'!$J$170</f>
        <v>0.98</v>
      </c>
      <c r="BL26" s="39">
        <f>'1.1 Assumptions'!$J$170</f>
        <v>0.98</v>
      </c>
      <c r="BM26" s="39">
        <f>'1.1 Assumptions'!$J$170</f>
        <v>0.98</v>
      </c>
      <c r="BN26" s="39">
        <f>'1.1 Assumptions'!$J$170</f>
        <v>0.98</v>
      </c>
      <c r="BO26" s="39">
        <f>'1.1 Assumptions'!$J$170</f>
        <v>0.98</v>
      </c>
      <c r="BP26" s="39">
        <f>'1.1 Assumptions'!$J$170</f>
        <v>0.98</v>
      </c>
      <c r="BQ26" s="39">
        <f>'1.1 Assumptions'!$J$170</f>
        <v>0.98</v>
      </c>
      <c r="BR26" s="39">
        <f>'1.1 Assumptions'!$J$170</f>
        <v>0.98</v>
      </c>
      <c r="BS26" s="39">
        <f>'1.1 Assumptions'!$J$170</f>
        <v>0.98</v>
      </c>
      <c r="BT26" s="39">
        <f>'1.1 Assumptions'!$J$170</f>
        <v>0.98</v>
      </c>
      <c r="BU26" s="39">
        <f>'1.1 Assumptions'!$J$170</f>
        <v>0.98</v>
      </c>
      <c r="BV26" s="39">
        <f>'1.1 Assumptions'!$J$170</f>
        <v>0.98</v>
      </c>
      <c r="BW26" s="39">
        <f>'1.1 Assumptions'!$J$170</f>
        <v>0.98</v>
      </c>
      <c r="BX26" s="39">
        <f>'1.1 Assumptions'!$J$170</f>
        <v>0.98</v>
      </c>
      <c r="BY26" s="39">
        <f>'1.1 Assumptions'!$J$170</f>
        <v>0.98</v>
      </c>
      <c r="BZ26" s="39">
        <f>'1.1 Assumptions'!$J$170</f>
        <v>0.98</v>
      </c>
      <c r="CA26" s="39">
        <f>'1.1 Assumptions'!$J$170</f>
        <v>0.98</v>
      </c>
      <c r="CB26" s="39">
        <f>'1.1 Assumptions'!$J$170</f>
        <v>0.98</v>
      </c>
      <c r="CC26" s="39">
        <f>'1.1 Assumptions'!$J$170</f>
        <v>0.98</v>
      </c>
      <c r="CD26" s="39">
        <f>'1.1 Assumptions'!$J$170</f>
        <v>0.98</v>
      </c>
      <c r="CE26" s="39">
        <f>'1.1 Assumptions'!$J$170</f>
        <v>0.98</v>
      </c>
      <c r="CF26" s="39">
        <f>'1.1 Assumptions'!$J$170</f>
        <v>0.98</v>
      </c>
      <c r="CG26" s="39">
        <f>'1.1 Assumptions'!$J$170</f>
        <v>0.98</v>
      </c>
      <c r="CH26" s="39">
        <f>'1.1 Assumptions'!$J$170</f>
        <v>0.98</v>
      </c>
      <c r="CI26" s="39">
        <f>'1.1 Assumptions'!$J$170</f>
        <v>0.98</v>
      </c>
      <c r="CJ26" s="39">
        <f>'1.1 Assumptions'!$J$170</f>
        <v>0.98</v>
      </c>
      <c r="CK26" s="39">
        <f>'1.1 Assumptions'!$J$170</f>
        <v>0.98</v>
      </c>
      <c r="CL26" s="39">
        <f>'1.1 Assumptions'!$J$170</f>
        <v>0.98</v>
      </c>
      <c r="CM26" s="39">
        <f>'1.1 Assumptions'!$J$170</f>
        <v>0.98</v>
      </c>
      <c r="CN26" s="39">
        <f>'1.1 Assumptions'!$J$170</f>
        <v>0.98</v>
      </c>
      <c r="CO26" s="39">
        <f>'1.1 Assumptions'!$J$170</f>
        <v>0.98</v>
      </c>
      <c r="CP26" s="39">
        <f>'1.1 Assumptions'!$J$170</f>
        <v>0.98</v>
      </c>
      <c r="CQ26" s="39">
        <f>'1.1 Assumptions'!$J$170</f>
        <v>0.98</v>
      </c>
      <c r="CR26" s="39">
        <f>'1.1 Assumptions'!$J$170</f>
        <v>0.98</v>
      </c>
      <c r="CS26" s="39">
        <f>'1.1 Assumptions'!$J$170</f>
        <v>0.98</v>
      </c>
      <c r="CT26" s="39">
        <f>'1.1 Assumptions'!$J$170</f>
        <v>0.98</v>
      </c>
      <c r="CU26" s="39">
        <f>'1.1 Assumptions'!$J$170</f>
        <v>0.98</v>
      </c>
      <c r="CV26" s="39">
        <f>'1.1 Assumptions'!$J$170</f>
        <v>0.98</v>
      </c>
      <c r="CW26" s="39">
        <f>'1.1 Assumptions'!$J$170</f>
        <v>0.98</v>
      </c>
      <c r="CX26" s="39">
        <f>'1.1 Assumptions'!$J$170</f>
        <v>0.98</v>
      </c>
      <c r="CY26" s="39">
        <f>'1.1 Assumptions'!$J$170</f>
        <v>0.98</v>
      </c>
      <c r="CZ26" s="39">
        <f>'1.1 Assumptions'!$J$170</f>
        <v>0.98</v>
      </c>
      <c r="DA26" s="39">
        <f>'1.1 Assumptions'!$J$170</f>
        <v>0.98</v>
      </c>
      <c r="DB26" s="39">
        <f>'1.1 Assumptions'!$J$170</f>
        <v>0.98</v>
      </c>
      <c r="DC26" s="39">
        <f>'1.1 Assumptions'!$J$170</f>
        <v>0.98</v>
      </c>
      <c r="DD26" s="39">
        <f>'1.1 Assumptions'!$J$170</f>
        <v>0.98</v>
      </c>
      <c r="DE26" s="39">
        <f>'1.1 Assumptions'!$J$170</f>
        <v>0.98</v>
      </c>
      <c r="DF26" s="39">
        <f>'1.1 Assumptions'!$J$170</f>
        <v>0.98</v>
      </c>
      <c r="DG26" s="39">
        <f>'1.1 Assumptions'!$J$170</f>
        <v>0.98</v>
      </c>
      <c r="DH26" s="39">
        <f>'1.1 Assumptions'!$J$170</f>
        <v>0.98</v>
      </c>
      <c r="DI26" s="39">
        <f>'1.1 Assumptions'!$J$170</f>
        <v>0.98</v>
      </c>
      <c r="DJ26" s="39">
        <f>'1.1 Assumptions'!$J$170</f>
        <v>0.98</v>
      </c>
      <c r="DK26" s="39">
        <f>'1.1 Assumptions'!$J$170</f>
        <v>0.98</v>
      </c>
      <c r="DL26" s="39">
        <f>'1.1 Assumptions'!$J$170</f>
        <v>0.98</v>
      </c>
      <c r="DM26" s="39">
        <f>'1.1 Assumptions'!$J$170</f>
        <v>0.98</v>
      </c>
      <c r="DN26" s="39">
        <f>'1.1 Assumptions'!$J$170</f>
        <v>0.98</v>
      </c>
      <c r="DO26" s="39">
        <f>'1.1 Assumptions'!$J$170</f>
        <v>0.98</v>
      </c>
      <c r="DP26" s="39">
        <f>'1.1 Assumptions'!$J$170</f>
        <v>0.98</v>
      </c>
      <c r="DQ26" s="39">
        <f>'1.1 Assumptions'!$J$170</f>
        <v>0.98</v>
      </c>
      <c r="DR26" s="39">
        <f>'1.1 Assumptions'!$J$170</f>
        <v>0.98</v>
      </c>
      <c r="DS26" s="39">
        <f>'1.1 Assumptions'!$J$170</f>
        <v>0.98</v>
      </c>
      <c r="DT26" s="39">
        <f>'1.1 Assumptions'!$J$170</f>
        <v>0.98</v>
      </c>
      <c r="DU26" s="39">
        <f>'1.1 Assumptions'!$J$170</f>
        <v>0.98</v>
      </c>
      <c r="DV26" s="39">
        <f>'1.1 Assumptions'!$J$170</f>
        <v>0.98</v>
      </c>
      <c r="DW26" s="39">
        <f>'1.1 Assumptions'!$J$170</f>
        <v>0.98</v>
      </c>
      <c r="DX26" s="39">
        <f>'1.1 Assumptions'!$J$170</f>
        <v>0.98</v>
      </c>
      <c r="DY26" s="39">
        <f>'1.1 Assumptions'!$J$170</f>
        <v>0.98</v>
      </c>
    </row>
    <row r="27" spans="2:129" x14ac:dyDescent="0.35">
      <c r="B27" s="14"/>
      <c r="C27" s="14"/>
      <c r="E27" s="516"/>
      <c r="F27" s="516"/>
      <c r="G27" s="516"/>
      <c r="H27" s="525"/>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40"/>
    </row>
    <row r="28" spans="2:129" x14ac:dyDescent="0.35">
      <c r="B28" s="14"/>
      <c r="C28" s="24" t="s">
        <v>690</v>
      </c>
      <c r="H28" s="528" t="s">
        <v>155</v>
      </c>
      <c r="J28" s="243">
        <f>J22/(1000*1000)</f>
        <v>0.17463600000000001</v>
      </c>
      <c r="K28" s="243">
        <f t="shared" ref="K28:BV28" si="15">K22/(1000*1000)</f>
        <v>0.17463600000000001</v>
      </c>
      <c r="L28" s="243">
        <f t="shared" si="15"/>
        <v>0.17463600000000001</v>
      </c>
      <c r="M28" s="243">
        <f t="shared" si="15"/>
        <v>0.17463600000000001</v>
      </c>
      <c r="N28" s="243">
        <f t="shared" si="15"/>
        <v>0.17463600000000001</v>
      </c>
      <c r="O28" s="243">
        <f t="shared" si="15"/>
        <v>0.17463600000000001</v>
      </c>
      <c r="P28" s="243">
        <f t="shared" si="15"/>
        <v>0.17463600000000001</v>
      </c>
      <c r="Q28" s="243">
        <f t="shared" si="15"/>
        <v>0.17463600000000001</v>
      </c>
      <c r="R28" s="243">
        <f t="shared" si="15"/>
        <v>0.17463600000000001</v>
      </c>
      <c r="S28" s="243">
        <f t="shared" si="15"/>
        <v>0.17463600000000001</v>
      </c>
      <c r="T28" s="243">
        <f t="shared" si="15"/>
        <v>0.17463600000000001</v>
      </c>
      <c r="U28" s="243">
        <f t="shared" si="15"/>
        <v>0.17463600000000001</v>
      </c>
      <c r="V28" s="243">
        <f t="shared" si="15"/>
        <v>0.2580732</v>
      </c>
      <c r="W28" s="243">
        <f t="shared" si="15"/>
        <v>0.2580732</v>
      </c>
      <c r="X28" s="243">
        <f t="shared" si="15"/>
        <v>0.2580732</v>
      </c>
      <c r="Y28" s="243">
        <f t="shared" si="15"/>
        <v>0.2580732</v>
      </c>
      <c r="Z28" s="243">
        <f t="shared" si="15"/>
        <v>0.2580732</v>
      </c>
      <c r="AA28" s="243">
        <f t="shared" si="15"/>
        <v>0.2580732</v>
      </c>
      <c r="AB28" s="243">
        <f t="shared" si="15"/>
        <v>0.2580732</v>
      </c>
      <c r="AC28" s="243">
        <f t="shared" si="15"/>
        <v>0.2580732</v>
      </c>
      <c r="AD28" s="243">
        <f t="shared" si="15"/>
        <v>0.2580732</v>
      </c>
      <c r="AE28" s="243">
        <f t="shared" si="15"/>
        <v>0.2580732</v>
      </c>
      <c r="AF28" s="243">
        <f t="shared" si="15"/>
        <v>0.2580732</v>
      </c>
      <c r="AG28" s="243">
        <f t="shared" si="15"/>
        <v>0.2580732</v>
      </c>
      <c r="AH28" s="243">
        <f t="shared" si="15"/>
        <v>0.35654849999999999</v>
      </c>
      <c r="AI28" s="243">
        <f t="shared" si="15"/>
        <v>0.35654849999999999</v>
      </c>
      <c r="AJ28" s="243">
        <f t="shared" si="15"/>
        <v>0.35654849999999999</v>
      </c>
      <c r="AK28" s="243">
        <f t="shared" si="15"/>
        <v>0.35654849999999999</v>
      </c>
      <c r="AL28" s="243">
        <f t="shared" si="15"/>
        <v>0.35654849999999999</v>
      </c>
      <c r="AM28" s="243">
        <f t="shared" si="15"/>
        <v>0.35654849999999999</v>
      </c>
      <c r="AN28" s="243">
        <f t="shared" si="15"/>
        <v>0.35654849999999999</v>
      </c>
      <c r="AO28" s="243">
        <f t="shared" si="15"/>
        <v>0.35654849999999999</v>
      </c>
      <c r="AP28" s="243">
        <f t="shared" si="15"/>
        <v>0.35654849999999999</v>
      </c>
      <c r="AQ28" s="243">
        <f t="shared" si="15"/>
        <v>0.35654849999999999</v>
      </c>
      <c r="AR28" s="243">
        <f t="shared" si="15"/>
        <v>0.35654849999999999</v>
      </c>
      <c r="AS28" s="243">
        <f t="shared" si="15"/>
        <v>0.35654849999999999</v>
      </c>
      <c r="AT28" s="243">
        <f t="shared" si="15"/>
        <v>0.46422614699999998</v>
      </c>
      <c r="AU28" s="243">
        <f t="shared" si="15"/>
        <v>0.46422614699999998</v>
      </c>
      <c r="AV28" s="243">
        <f t="shared" si="15"/>
        <v>0.46422614699999998</v>
      </c>
      <c r="AW28" s="243">
        <f t="shared" si="15"/>
        <v>0.46422614699999998</v>
      </c>
      <c r="AX28" s="243">
        <f t="shared" si="15"/>
        <v>0.46422614699999998</v>
      </c>
      <c r="AY28" s="243">
        <f t="shared" si="15"/>
        <v>0.46422614699999998</v>
      </c>
      <c r="AZ28" s="243">
        <f t="shared" si="15"/>
        <v>0.46422614699999998</v>
      </c>
      <c r="BA28" s="243">
        <f t="shared" si="15"/>
        <v>0.46422614699999998</v>
      </c>
      <c r="BB28" s="243">
        <f t="shared" si="15"/>
        <v>0.46422614699999998</v>
      </c>
      <c r="BC28" s="243">
        <f t="shared" si="15"/>
        <v>0.46422614699999998</v>
      </c>
      <c r="BD28" s="243">
        <f t="shared" si="15"/>
        <v>0.46422614699999998</v>
      </c>
      <c r="BE28" s="243">
        <f t="shared" si="15"/>
        <v>0.46422614699999998</v>
      </c>
      <c r="BF28" s="243">
        <f t="shared" si="15"/>
        <v>0.37737093240000003</v>
      </c>
      <c r="BG28" s="243">
        <f t="shared" si="15"/>
        <v>0.37737093240000003</v>
      </c>
      <c r="BH28" s="243">
        <f t="shared" si="15"/>
        <v>0.37737093240000003</v>
      </c>
      <c r="BI28" s="243">
        <f t="shared" si="15"/>
        <v>0.37737093240000003</v>
      </c>
      <c r="BJ28" s="243">
        <f t="shared" si="15"/>
        <v>0.37737093240000003</v>
      </c>
      <c r="BK28" s="243">
        <f t="shared" si="15"/>
        <v>0.37737093240000003</v>
      </c>
      <c r="BL28" s="243">
        <f t="shared" si="15"/>
        <v>0.37737093240000003</v>
      </c>
      <c r="BM28" s="243">
        <f t="shared" si="15"/>
        <v>0.37737093240000003</v>
      </c>
      <c r="BN28" s="243">
        <f t="shared" si="15"/>
        <v>0.37737093240000003</v>
      </c>
      <c r="BO28" s="243">
        <f t="shared" si="15"/>
        <v>0.37737093240000003</v>
      </c>
      <c r="BP28" s="243">
        <f t="shared" si="15"/>
        <v>0.37737093240000003</v>
      </c>
      <c r="BQ28" s="243">
        <f t="shared" si="15"/>
        <v>0.37737093240000003</v>
      </c>
      <c r="BR28" s="243">
        <f t="shared" si="15"/>
        <v>0.38798448987375</v>
      </c>
      <c r="BS28" s="243">
        <f t="shared" si="15"/>
        <v>0.38798448987375</v>
      </c>
      <c r="BT28" s="243">
        <f t="shared" si="15"/>
        <v>0.38798448987375</v>
      </c>
      <c r="BU28" s="243">
        <f t="shared" si="15"/>
        <v>0.38798448987375</v>
      </c>
      <c r="BV28" s="243">
        <f t="shared" si="15"/>
        <v>0.38798448987375</v>
      </c>
      <c r="BW28" s="243">
        <f t="shared" ref="BW28:DY28" si="16">BW22/(1000*1000)</f>
        <v>0.38798448987375</v>
      </c>
      <c r="BX28" s="243">
        <f t="shared" si="16"/>
        <v>0.38798448987375</v>
      </c>
      <c r="BY28" s="243">
        <f t="shared" si="16"/>
        <v>0.38798448987375</v>
      </c>
      <c r="BZ28" s="243">
        <f t="shared" si="16"/>
        <v>0.38798448987375</v>
      </c>
      <c r="CA28" s="243">
        <f t="shared" si="16"/>
        <v>0.38798448987375</v>
      </c>
      <c r="CB28" s="243">
        <f t="shared" si="16"/>
        <v>0.38798448987375</v>
      </c>
      <c r="CC28" s="243">
        <f t="shared" si="16"/>
        <v>0.38798448987375</v>
      </c>
      <c r="CD28" s="243">
        <f t="shared" si="16"/>
        <v>0.36404502134962508</v>
      </c>
      <c r="CE28" s="243">
        <f t="shared" si="16"/>
        <v>0.36404502134962508</v>
      </c>
      <c r="CF28" s="243">
        <f t="shared" si="16"/>
        <v>0.36404502134962508</v>
      </c>
      <c r="CG28" s="243">
        <f t="shared" si="16"/>
        <v>0.36404502134962508</v>
      </c>
      <c r="CH28" s="243">
        <f t="shared" si="16"/>
        <v>0.36404502134962508</v>
      </c>
      <c r="CI28" s="243">
        <f t="shared" si="16"/>
        <v>0.36404502134962508</v>
      </c>
      <c r="CJ28" s="243">
        <f t="shared" si="16"/>
        <v>0.36404502134962508</v>
      </c>
      <c r="CK28" s="243">
        <f t="shared" si="16"/>
        <v>0.36404502134962508</v>
      </c>
      <c r="CL28" s="243">
        <f t="shared" si="16"/>
        <v>0.36404502134962508</v>
      </c>
      <c r="CM28" s="243">
        <f t="shared" si="16"/>
        <v>0.36404502134962508</v>
      </c>
      <c r="CN28" s="243">
        <f t="shared" si="16"/>
        <v>0.36404502134962508</v>
      </c>
      <c r="CO28" s="243">
        <f t="shared" si="16"/>
        <v>0.36404502134962508</v>
      </c>
      <c r="CP28" s="243">
        <f t="shared" si="16"/>
        <v>0.31853939368092193</v>
      </c>
      <c r="CQ28" s="243">
        <f t="shared" si="16"/>
        <v>0.31853939368092193</v>
      </c>
      <c r="CR28" s="243">
        <f t="shared" si="16"/>
        <v>0.31853939368092193</v>
      </c>
      <c r="CS28" s="243">
        <f t="shared" si="16"/>
        <v>0.31853939368092193</v>
      </c>
      <c r="CT28" s="243">
        <f t="shared" si="16"/>
        <v>0.31853939368092193</v>
      </c>
      <c r="CU28" s="243">
        <f t="shared" si="16"/>
        <v>0.31853939368092193</v>
      </c>
      <c r="CV28" s="243">
        <f t="shared" si="16"/>
        <v>0.31853939368092193</v>
      </c>
      <c r="CW28" s="243">
        <f t="shared" si="16"/>
        <v>0.31853939368092193</v>
      </c>
      <c r="CX28" s="243">
        <f t="shared" si="16"/>
        <v>0.31853939368092193</v>
      </c>
      <c r="CY28" s="243">
        <f t="shared" si="16"/>
        <v>0.31853939368092193</v>
      </c>
      <c r="CZ28" s="243">
        <f t="shared" si="16"/>
        <v>0.31853939368092193</v>
      </c>
      <c r="DA28" s="243">
        <f t="shared" si="16"/>
        <v>0.31853939368092193</v>
      </c>
      <c r="DB28" s="243">
        <f t="shared" si="16"/>
        <v>0.21023599982940844</v>
      </c>
      <c r="DC28" s="243">
        <f t="shared" si="16"/>
        <v>0.21023599982940844</v>
      </c>
      <c r="DD28" s="243">
        <f t="shared" si="16"/>
        <v>0.21023599982940844</v>
      </c>
      <c r="DE28" s="243">
        <f t="shared" si="16"/>
        <v>0.21023599982940844</v>
      </c>
      <c r="DF28" s="243">
        <f t="shared" si="16"/>
        <v>0.21023599982940844</v>
      </c>
      <c r="DG28" s="243">
        <f t="shared" si="16"/>
        <v>0.21023599982940844</v>
      </c>
      <c r="DH28" s="243">
        <f t="shared" si="16"/>
        <v>0.21023599982940844</v>
      </c>
      <c r="DI28" s="243">
        <f t="shared" si="16"/>
        <v>0.21023599982940844</v>
      </c>
      <c r="DJ28" s="243">
        <f t="shared" si="16"/>
        <v>0.21023599982940844</v>
      </c>
      <c r="DK28" s="243">
        <f t="shared" si="16"/>
        <v>0.21023599982940844</v>
      </c>
      <c r="DL28" s="243">
        <f t="shared" si="16"/>
        <v>0.21023599982940844</v>
      </c>
      <c r="DM28" s="243">
        <f t="shared" si="16"/>
        <v>0.21023599982940844</v>
      </c>
      <c r="DN28" s="243">
        <f t="shared" si="16"/>
        <v>0.1204078908113885</v>
      </c>
      <c r="DO28" s="243">
        <f t="shared" si="16"/>
        <v>0.1204078908113885</v>
      </c>
      <c r="DP28" s="243">
        <f t="shared" si="16"/>
        <v>0.1204078908113885</v>
      </c>
      <c r="DQ28" s="243">
        <f t="shared" si="16"/>
        <v>0.1204078908113885</v>
      </c>
      <c r="DR28" s="243">
        <f t="shared" si="16"/>
        <v>0.1204078908113885</v>
      </c>
      <c r="DS28" s="243">
        <f t="shared" si="16"/>
        <v>0.1204078908113885</v>
      </c>
      <c r="DT28" s="243">
        <f t="shared" si="16"/>
        <v>0.1204078908113885</v>
      </c>
      <c r="DU28" s="243">
        <f t="shared" si="16"/>
        <v>0.1204078908113885</v>
      </c>
      <c r="DV28" s="243">
        <f t="shared" si="16"/>
        <v>0.1204078908113885</v>
      </c>
      <c r="DW28" s="243">
        <f t="shared" si="16"/>
        <v>0.1204078908113885</v>
      </c>
      <c r="DX28" s="243">
        <f t="shared" si="16"/>
        <v>0.1204078908113885</v>
      </c>
      <c r="DY28" s="243">
        <f t="shared" si="16"/>
        <v>0.1204078908113885</v>
      </c>
    </row>
    <row r="29" spans="2:129" x14ac:dyDescent="0.35">
      <c r="C29" s="24"/>
      <c r="H29" s="54"/>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row>
    <row r="30" spans="2:129" x14ac:dyDescent="0.35">
      <c r="B30" s="25" t="s">
        <v>548</v>
      </c>
      <c r="C30" s="25"/>
      <c r="D30" s="25"/>
      <c r="E30" s="25"/>
      <c r="F30" s="25"/>
      <c r="G30" s="25"/>
      <c r="H30" s="31"/>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row>
    <row r="31" spans="2:129" x14ac:dyDescent="0.35">
      <c r="B31" s="14"/>
      <c r="C31" s="2"/>
      <c r="D31" s="2"/>
      <c r="E31" s="2"/>
      <c r="F31" s="2"/>
      <c r="G31" s="2"/>
      <c r="H31" s="114"/>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40"/>
    </row>
    <row r="32" spans="2:129" x14ac:dyDescent="0.35">
      <c r="B32" s="14"/>
      <c r="C32" s="24" t="s">
        <v>691</v>
      </c>
      <c r="H32" s="525"/>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131"/>
    </row>
    <row r="33" spans="1:129" x14ac:dyDescent="0.35">
      <c r="B33" s="14"/>
      <c r="C33" s="14"/>
      <c r="D33" t="s">
        <v>550</v>
      </c>
      <c r="H33" s="525"/>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40"/>
    </row>
    <row r="34" spans="1:129" x14ac:dyDescent="0.35">
      <c r="B34" s="14"/>
      <c r="C34" s="14"/>
      <c r="E34" s="37" t="str">
        <f>'1.1 Assumptions'!$J$32</f>
        <v>iBeLink BM-N1</v>
      </c>
      <c r="F34" s="37"/>
      <c r="G34" s="37"/>
      <c r="H34" s="525" t="s">
        <v>462</v>
      </c>
      <c r="J34" s="83">
        <f>'2.1 Miner Sourcing'!$J$25</f>
        <v>1753.2</v>
      </c>
      <c r="K34" s="83">
        <f>'2.1 Miner Sourcing'!$J$25</f>
        <v>1753.2</v>
      </c>
      <c r="L34" s="83">
        <f>'2.1 Miner Sourcing'!$J$25</f>
        <v>1753.2</v>
      </c>
      <c r="M34" s="83">
        <f>'2.1 Miner Sourcing'!$J$25</f>
        <v>1753.2</v>
      </c>
      <c r="N34" s="83">
        <f>'2.1 Miner Sourcing'!$J$25</f>
        <v>1753.2</v>
      </c>
      <c r="O34" s="83">
        <f>'2.1 Miner Sourcing'!$J$25</f>
        <v>1753.2</v>
      </c>
      <c r="P34" s="83">
        <f>'2.1 Miner Sourcing'!$J$25</f>
        <v>1753.2</v>
      </c>
      <c r="Q34" s="83">
        <f>'2.1 Miner Sourcing'!$J$25</f>
        <v>1753.2</v>
      </c>
      <c r="R34" s="83">
        <f>'2.1 Miner Sourcing'!$J$25</f>
        <v>1753.2</v>
      </c>
      <c r="S34" s="83">
        <f>'2.1 Miner Sourcing'!$J$25</f>
        <v>1753.2</v>
      </c>
      <c r="T34" s="83">
        <f>'2.1 Miner Sourcing'!$J$25</f>
        <v>1753.2</v>
      </c>
      <c r="U34" s="83">
        <f>'2.1 Miner Sourcing'!$J$25</f>
        <v>1753.2</v>
      </c>
      <c r="V34" s="83">
        <f>'2.1 Miner Sourcing'!$J$25</f>
        <v>1753.2</v>
      </c>
      <c r="W34" s="83">
        <f>'2.1 Miner Sourcing'!$J$25</f>
        <v>1753.2</v>
      </c>
      <c r="X34" s="83">
        <f>'2.1 Miner Sourcing'!$J$25</f>
        <v>1753.2</v>
      </c>
      <c r="Y34" s="83">
        <f>'2.1 Miner Sourcing'!$J$25</f>
        <v>1753.2</v>
      </c>
      <c r="Z34" s="83">
        <f>'2.1 Miner Sourcing'!$J$25</f>
        <v>1753.2</v>
      </c>
      <c r="AA34" s="83">
        <f>'2.1 Miner Sourcing'!$J$25</f>
        <v>1753.2</v>
      </c>
      <c r="AB34" s="83">
        <f>'2.1 Miner Sourcing'!$J$25</f>
        <v>1753.2</v>
      </c>
      <c r="AC34" s="83">
        <f>'2.1 Miner Sourcing'!$J$25</f>
        <v>1753.2</v>
      </c>
      <c r="AD34" s="83">
        <f>'2.1 Miner Sourcing'!$J$25</f>
        <v>1753.2</v>
      </c>
      <c r="AE34" s="83">
        <f>'2.1 Miner Sourcing'!$J$25</f>
        <v>1753.2</v>
      </c>
      <c r="AF34" s="83">
        <f>'2.1 Miner Sourcing'!$J$25</f>
        <v>1753.2</v>
      </c>
      <c r="AG34" s="83">
        <f>'2.1 Miner Sourcing'!$J$25</f>
        <v>1753.2</v>
      </c>
      <c r="AH34" s="83">
        <f>'2.1 Miner Sourcing'!$J$25</f>
        <v>1753.2</v>
      </c>
      <c r="AI34" s="83">
        <f>'2.1 Miner Sourcing'!$J$25</f>
        <v>1753.2</v>
      </c>
      <c r="AJ34" s="83">
        <f>'2.1 Miner Sourcing'!$J$25</f>
        <v>1753.2</v>
      </c>
      <c r="AK34" s="83">
        <f>'2.1 Miner Sourcing'!$J$25</f>
        <v>1753.2</v>
      </c>
      <c r="AL34" s="83">
        <f>'2.1 Miner Sourcing'!$J$25</f>
        <v>1753.2</v>
      </c>
      <c r="AM34" s="83">
        <f>'2.1 Miner Sourcing'!$J$25</f>
        <v>1753.2</v>
      </c>
      <c r="AN34" s="83">
        <f>'2.1 Miner Sourcing'!$J$25</f>
        <v>1753.2</v>
      </c>
      <c r="AO34" s="83">
        <f>'2.1 Miner Sourcing'!$J$25</f>
        <v>1753.2</v>
      </c>
      <c r="AP34" s="83">
        <f>'2.1 Miner Sourcing'!$J$25</f>
        <v>1753.2</v>
      </c>
      <c r="AQ34" s="83">
        <f>'2.1 Miner Sourcing'!$J$25</f>
        <v>1753.2</v>
      </c>
      <c r="AR34" s="83">
        <f>'2.1 Miner Sourcing'!$J$25</f>
        <v>1753.2</v>
      </c>
      <c r="AS34" s="83">
        <f>'2.1 Miner Sourcing'!$J$25</f>
        <v>1753.2</v>
      </c>
      <c r="AT34" s="83">
        <f>'2.1 Miner Sourcing'!$J$25</f>
        <v>1753.2</v>
      </c>
      <c r="AU34" s="83">
        <f>'2.1 Miner Sourcing'!$J$25</f>
        <v>1753.2</v>
      </c>
      <c r="AV34" s="83">
        <f>'2.1 Miner Sourcing'!$J$25</f>
        <v>1753.2</v>
      </c>
      <c r="AW34" s="83">
        <f>'2.1 Miner Sourcing'!$J$25</f>
        <v>1753.2</v>
      </c>
      <c r="AX34" s="83">
        <f>'2.1 Miner Sourcing'!$J$25</f>
        <v>1753.2</v>
      </c>
      <c r="AY34" s="83">
        <f>'2.1 Miner Sourcing'!$J$25</f>
        <v>1753.2</v>
      </c>
      <c r="AZ34" s="83">
        <f>'2.1 Miner Sourcing'!$J$25</f>
        <v>1753.2</v>
      </c>
      <c r="BA34" s="83">
        <f>'2.1 Miner Sourcing'!$J$25</f>
        <v>1753.2</v>
      </c>
      <c r="BB34" s="83">
        <f>'2.1 Miner Sourcing'!$J$25</f>
        <v>1753.2</v>
      </c>
      <c r="BC34" s="83">
        <f>'2.1 Miner Sourcing'!$J$25</f>
        <v>1753.2</v>
      </c>
      <c r="BD34" s="83">
        <f>'2.1 Miner Sourcing'!$J$25</f>
        <v>1753.2</v>
      </c>
      <c r="BE34" s="83">
        <f>'2.1 Miner Sourcing'!$J$25</f>
        <v>1753.2</v>
      </c>
      <c r="BF34" s="83">
        <f>'2.1 Miner Sourcing'!$J$25</f>
        <v>1753.2</v>
      </c>
      <c r="BG34" s="83">
        <f>'2.1 Miner Sourcing'!$J$25</f>
        <v>1753.2</v>
      </c>
      <c r="BH34" s="83">
        <f>'2.1 Miner Sourcing'!$J$25</f>
        <v>1753.2</v>
      </c>
      <c r="BI34" s="83">
        <f>'2.1 Miner Sourcing'!$J$25</f>
        <v>1753.2</v>
      </c>
      <c r="BJ34" s="83">
        <f>'2.1 Miner Sourcing'!$J$25</f>
        <v>1753.2</v>
      </c>
      <c r="BK34" s="83">
        <f>'2.1 Miner Sourcing'!$J$25</f>
        <v>1753.2</v>
      </c>
      <c r="BL34" s="83">
        <f>'2.1 Miner Sourcing'!$J$25</f>
        <v>1753.2</v>
      </c>
      <c r="BM34" s="83">
        <f>'2.1 Miner Sourcing'!$J$25</f>
        <v>1753.2</v>
      </c>
      <c r="BN34" s="83">
        <f>'2.1 Miner Sourcing'!$J$25</f>
        <v>1753.2</v>
      </c>
      <c r="BO34" s="83">
        <f>'2.1 Miner Sourcing'!$J$25</f>
        <v>1753.2</v>
      </c>
      <c r="BP34" s="83">
        <f>'2.1 Miner Sourcing'!$J$25</f>
        <v>1753.2</v>
      </c>
      <c r="BQ34" s="83">
        <f>'2.1 Miner Sourcing'!$J$25</f>
        <v>1753.2</v>
      </c>
      <c r="BR34" s="83">
        <f>'2.1 Miner Sourcing'!$J$25</f>
        <v>1753.2</v>
      </c>
      <c r="BS34" s="83">
        <f>'2.1 Miner Sourcing'!$J$25</f>
        <v>1753.2</v>
      </c>
      <c r="BT34" s="83">
        <f>'2.1 Miner Sourcing'!$J$25</f>
        <v>1753.2</v>
      </c>
      <c r="BU34" s="83">
        <f>'2.1 Miner Sourcing'!$J$25</f>
        <v>1753.2</v>
      </c>
      <c r="BV34" s="83">
        <f>'2.1 Miner Sourcing'!$J$25</f>
        <v>1753.2</v>
      </c>
      <c r="BW34" s="83">
        <f>'2.1 Miner Sourcing'!$J$25</f>
        <v>1753.2</v>
      </c>
      <c r="BX34" s="83">
        <f>'2.1 Miner Sourcing'!$J$25</f>
        <v>1753.2</v>
      </c>
      <c r="BY34" s="83">
        <f>'2.1 Miner Sourcing'!$J$25</f>
        <v>1753.2</v>
      </c>
      <c r="BZ34" s="83">
        <f>'2.1 Miner Sourcing'!$J$25</f>
        <v>1753.2</v>
      </c>
      <c r="CA34" s="83">
        <f>'2.1 Miner Sourcing'!$J$25</f>
        <v>1753.2</v>
      </c>
      <c r="CB34" s="83">
        <f>'2.1 Miner Sourcing'!$J$25</f>
        <v>1753.2</v>
      </c>
      <c r="CC34" s="83">
        <f>'2.1 Miner Sourcing'!$J$25</f>
        <v>1753.2</v>
      </c>
      <c r="CD34" s="83">
        <f>'2.1 Miner Sourcing'!$J$25</f>
        <v>1753.2</v>
      </c>
      <c r="CE34" s="83">
        <f>'2.1 Miner Sourcing'!$J$25</f>
        <v>1753.2</v>
      </c>
      <c r="CF34" s="83">
        <f>'2.1 Miner Sourcing'!$J$25</f>
        <v>1753.2</v>
      </c>
      <c r="CG34" s="83">
        <f>'2.1 Miner Sourcing'!$J$25</f>
        <v>1753.2</v>
      </c>
      <c r="CH34" s="83">
        <f>'2.1 Miner Sourcing'!$J$25</f>
        <v>1753.2</v>
      </c>
      <c r="CI34" s="83">
        <f>'2.1 Miner Sourcing'!$J$25</f>
        <v>1753.2</v>
      </c>
      <c r="CJ34" s="83">
        <f>'2.1 Miner Sourcing'!$J$25</f>
        <v>1753.2</v>
      </c>
      <c r="CK34" s="83">
        <f>'2.1 Miner Sourcing'!$J$25</f>
        <v>1753.2</v>
      </c>
      <c r="CL34" s="83">
        <f>'2.1 Miner Sourcing'!$J$25</f>
        <v>1753.2</v>
      </c>
      <c r="CM34" s="83">
        <f>'2.1 Miner Sourcing'!$J$25</f>
        <v>1753.2</v>
      </c>
      <c r="CN34" s="83">
        <f>'2.1 Miner Sourcing'!$J$25</f>
        <v>1753.2</v>
      </c>
      <c r="CO34" s="83">
        <f>'2.1 Miner Sourcing'!$J$25</f>
        <v>1753.2</v>
      </c>
      <c r="CP34" s="83">
        <f>'2.1 Miner Sourcing'!$J$25</f>
        <v>1753.2</v>
      </c>
      <c r="CQ34" s="83">
        <f>'2.1 Miner Sourcing'!$J$25</f>
        <v>1753.2</v>
      </c>
      <c r="CR34" s="83">
        <f>'2.1 Miner Sourcing'!$J$25</f>
        <v>1753.2</v>
      </c>
      <c r="CS34" s="83">
        <f>'2.1 Miner Sourcing'!$J$25</f>
        <v>1753.2</v>
      </c>
      <c r="CT34" s="83">
        <f>'2.1 Miner Sourcing'!$J$25</f>
        <v>1753.2</v>
      </c>
      <c r="CU34" s="83">
        <f>'2.1 Miner Sourcing'!$J$25</f>
        <v>1753.2</v>
      </c>
      <c r="CV34" s="83">
        <f>'2.1 Miner Sourcing'!$J$25</f>
        <v>1753.2</v>
      </c>
      <c r="CW34" s="83">
        <f>'2.1 Miner Sourcing'!$J$25</f>
        <v>1753.2</v>
      </c>
      <c r="CX34" s="83">
        <f>'2.1 Miner Sourcing'!$J$25</f>
        <v>1753.2</v>
      </c>
      <c r="CY34" s="83">
        <f>'2.1 Miner Sourcing'!$J$25</f>
        <v>1753.2</v>
      </c>
      <c r="CZ34" s="83">
        <f>'2.1 Miner Sourcing'!$J$25</f>
        <v>1753.2</v>
      </c>
      <c r="DA34" s="83">
        <f>'2.1 Miner Sourcing'!$J$25</f>
        <v>1753.2</v>
      </c>
      <c r="DB34" s="83">
        <f>'2.1 Miner Sourcing'!$J$25</f>
        <v>1753.2</v>
      </c>
      <c r="DC34" s="83">
        <f>'2.1 Miner Sourcing'!$J$25</f>
        <v>1753.2</v>
      </c>
      <c r="DD34" s="83">
        <f>'2.1 Miner Sourcing'!$J$25</f>
        <v>1753.2</v>
      </c>
      <c r="DE34" s="83">
        <f>'2.1 Miner Sourcing'!$J$25</f>
        <v>1753.2</v>
      </c>
      <c r="DF34" s="83">
        <f>'2.1 Miner Sourcing'!$J$25</f>
        <v>1753.2</v>
      </c>
      <c r="DG34" s="83">
        <f>'2.1 Miner Sourcing'!$J$25</f>
        <v>1753.2</v>
      </c>
      <c r="DH34" s="83">
        <f>'2.1 Miner Sourcing'!$J$25</f>
        <v>1753.2</v>
      </c>
      <c r="DI34" s="83">
        <f>'2.1 Miner Sourcing'!$J$25</f>
        <v>1753.2</v>
      </c>
      <c r="DJ34" s="83">
        <f>'2.1 Miner Sourcing'!$J$25</f>
        <v>1753.2</v>
      </c>
      <c r="DK34" s="83">
        <f>'2.1 Miner Sourcing'!$J$25</f>
        <v>1753.2</v>
      </c>
      <c r="DL34" s="83">
        <f>'2.1 Miner Sourcing'!$J$25</f>
        <v>1753.2</v>
      </c>
      <c r="DM34" s="83">
        <f>'2.1 Miner Sourcing'!$J$25</f>
        <v>1753.2</v>
      </c>
      <c r="DN34" s="83">
        <f>'2.1 Miner Sourcing'!$J$25</f>
        <v>1753.2</v>
      </c>
      <c r="DO34" s="83">
        <f>'2.1 Miner Sourcing'!$J$25</f>
        <v>1753.2</v>
      </c>
      <c r="DP34" s="83">
        <f>'2.1 Miner Sourcing'!$J$25</f>
        <v>1753.2</v>
      </c>
      <c r="DQ34" s="83">
        <f>'2.1 Miner Sourcing'!$J$25</f>
        <v>1753.2</v>
      </c>
      <c r="DR34" s="83">
        <f>'2.1 Miner Sourcing'!$J$25</f>
        <v>1753.2</v>
      </c>
      <c r="DS34" s="83">
        <f>'2.1 Miner Sourcing'!$J$25</f>
        <v>1753.2</v>
      </c>
      <c r="DT34" s="83">
        <f>'2.1 Miner Sourcing'!$J$25</f>
        <v>1753.2</v>
      </c>
      <c r="DU34" s="83">
        <f>'2.1 Miner Sourcing'!$J$25</f>
        <v>1753.2</v>
      </c>
      <c r="DV34" s="83">
        <f>'2.1 Miner Sourcing'!$J$25</f>
        <v>1753.2</v>
      </c>
      <c r="DW34" s="83">
        <f>'2.1 Miner Sourcing'!$J$25</f>
        <v>1753.2</v>
      </c>
      <c r="DX34" s="83">
        <f>'2.1 Miner Sourcing'!$J$25</f>
        <v>1753.2</v>
      </c>
      <c r="DY34" s="83">
        <f>'2.1 Miner Sourcing'!$J$25</f>
        <v>1753.2</v>
      </c>
    </row>
    <row r="35" spans="1:129" x14ac:dyDescent="0.35">
      <c r="B35" s="14"/>
      <c r="C35" s="529"/>
      <c r="D35" s="516"/>
      <c r="E35" s="516"/>
      <c r="F35" s="516"/>
      <c r="G35" s="516"/>
      <c r="H35" s="525"/>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row>
    <row r="36" spans="1:129" x14ac:dyDescent="0.35">
      <c r="B36" s="14"/>
      <c r="C36" s="529"/>
      <c r="D36" s="516" t="s">
        <v>854</v>
      </c>
      <c r="E36" s="516"/>
      <c r="F36" s="516"/>
      <c r="G36" s="516"/>
      <c r="H36" s="525"/>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row>
    <row r="37" spans="1:129" x14ac:dyDescent="0.35">
      <c r="B37" s="14"/>
      <c r="C37" s="14"/>
      <c r="D37" s="30"/>
      <c r="E37" s="37" t="str">
        <f>'1.1 Assumptions'!$J$32</f>
        <v>iBeLink BM-N1</v>
      </c>
      <c r="F37" s="37"/>
      <c r="G37" s="37"/>
      <c r="H37" s="525" t="s">
        <v>48</v>
      </c>
      <c r="J37" s="129">
        <f>'1.1 Assumptions'!$J$158</f>
        <v>1</v>
      </c>
      <c r="K37" s="129">
        <f>'1.1 Assumptions'!$J$158</f>
        <v>1</v>
      </c>
      <c r="L37" s="129">
        <f>'1.1 Assumptions'!$J$158</f>
        <v>1</v>
      </c>
      <c r="M37" s="129">
        <f>'1.1 Assumptions'!$J$158</f>
        <v>1</v>
      </c>
      <c r="N37" s="129">
        <f>'1.1 Assumptions'!$J$158</f>
        <v>1</v>
      </c>
      <c r="O37" s="129">
        <f>'1.1 Assumptions'!$J$158</f>
        <v>1</v>
      </c>
      <c r="P37" s="129">
        <f>'1.1 Assumptions'!$J$158</f>
        <v>1</v>
      </c>
      <c r="Q37" s="129">
        <f>'1.1 Assumptions'!$J$158</f>
        <v>1</v>
      </c>
      <c r="R37" s="129">
        <f>'1.1 Assumptions'!$J$158</f>
        <v>1</v>
      </c>
      <c r="S37" s="129">
        <f>'1.1 Assumptions'!$J$158</f>
        <v>1</v>
      </c>
      <c r="T37" s="129">
        <f>'1.1 Assumptions'!$J$158</f>
        <v>1</v>
      </c>
      <c r="U37" s="129">
        <f>'1.1 Assumptions'!$J$158</f>
        <v>1</v>
      </c>
      <c r="V37" s="129">
        <f>'1.1 Assumptions'!$J$158</f>
        <v>1</v>
      </c>
      <c r="W37" s="129">
        <f>'1.1 Assumptions'!$J$158</f>
        <v>1</v>
      </c>
      <c r="X37" s="129">
        <f>'1.1 Assumptions'!$J$158</f>
        <v>1</v>
      </c>
      <c r="Y37" s="129">
        <f>'1.1 Assumptions'!$J$158</f>
        <v>1</v>
      </c>
      <c r="Z37" s="129">
        <f>'1.1 Assumptions'!$J$158</f>
        <v>1</v>
      </c>
      <c r="AA37" s="129">
        <f>'1.1 Assumptions'!$J$158</f>
        <v>1</v>
      </c>
      <c r="AB37" s="129">
        <f>'1.1 Assumptions'!$J$158</f>
        <v>1</v>
      </c>
      <c r="AC37" s="129">
        <f>'1.1 Assumptions'!$J$158</f>
        <v>1</v>
      </c>
      <c r="AD37" s="129">
        <f>'1.1 Assumptions'!$J$158</f>
        <v>1</v>
      </c>
      <c r="AE37" s="129">
        <f>'1.1 Assumptions'!$J$158</f>
        <v>1</v>
      </c>
      <c r="AF37" s="129">
        <f>'1.1 Assumptions'!$J$158</f>
        <v>1</v>
      </c>
      <c r="AG37" s="129">
        <f>'1.1 Assumptions'!$J$158</f>
        <v>1</v>
      </c>
      <c r="AH37" s="129">
        <f>'1.1 Assumptions'!$J$158</f>
        <v>1</v>
      </c>
      <c r="AI37" s="129">
        <f>'1.1 Assumptions'!$J$158</f>
        <v>1</v>
      </c>
      <c r="AJ37" s="129">
        <f>'1.1 Assumptions'!$J$158</f>
        <v>1</v>
      </c>
      <c r="AK37" s="129">
        <f>'1.1 Assumptions'!$J$158</f>
        <v>1</v>
      </c>
      <c r="AL37" s="129">
        <f>'1.1 Assumptions'!$J$158</f>
        <v>1</v>
      </c>
      <c r="AM37" s="129">
        <f>'1.1 Assumptions'!$J$158</f>
        <v>1</v>
      </c>
      <c r="AN37" s="129">
        <f>'1.1 Assumptions'!$J$158</f>
        <v>1</v>
      </c>
      <c r="AO37" s="129">
        <f>'1.1 Assumptions'!$J$158</f>
        <v>1</v>
      </c>
      <c r="AP37" s="129">
        <f>'1.1 Assumptions'!$J$158</f>
        <v>1</v>
      </c>
      <c r="AQ37" s="129">
        <f>'1.1 Assumptions'!$J$158</f>
        <v>1</v>
      </c>
      <c r="AR37" s="129">
        <f>'1.1 Assumptions'!$J$158</f>
        <v>1</v>
      </c>
      <c r="AS37" s="129">
        <f>'1.1 Assumptions'!$J$158</f>
        <v>1</v>
      </c>
      <c r="AT37" s="129">
        <f>'1.1 Assumptions'!$J$158</f>
        <v>1</v>
      </c>
      <c r="AU37" s="129">
        <f>'1.1 Assumptions'!$J$158</f>
        <v>1</v>
      </c>
      <c r="AV37" s="129">
        <f>'1.1 Assumptions'!$J$158</f>
        <v>1</v>
      </c>
      <c r="AW37" s="129">
        <f>'1.1 Assumptions'!$J$158</f>
        <v>1</v>
      </c>
      <c r="AX37" s="129">
        <f>'1.1 Assumptions'!$J$158</f>
        <v>1</v>
      </c>
      <c r="AY37" s="129">
        <f>'1.1 Assumptions'!$J$158</f>
        <v>1</v>
      </c>
      <c r="AZ37" s="129">
        <f>'1.1 Assumptions'!$J$158</f>
        <v>1</v>
      </c>
      <c r="BA37" s="129">
        <f>'1.1 Assumptions'!$J$158</f>
        <v>1</v>
      </c>
      <c r="BB37" s="129">
        <f>'1.1 Assumptions'!$J$158</f>
        <v>1</v>
      </c>
      <c r="BC37" s="129">
        <f>'1.1 Assumptions'!$J$158</f>
        <v>1</v>
      </c>
      <c r="BD37" s="129">
        <f>'1.1 Assumptions'!$J$158</f>
        <v>1</v>
      </c>
      <c r="BE37" s="129">
        <f>'1.1 Assumptions'!$J$158</f>
        <v>1</v>
      </c>
      <c r="BF37" s="129">
        <f>'1.1 Assumptions'!$J$158</f>
        <v>1</v>
      </c>
      <c r="BG37" s="129">
        <f>'1.1 Assumptions'!$J$158</f>
        <v>1</v>
      </c>
      <c r="BH37" s="129">
        <f>'1.1 Assumptions'!$J$158</f>
        <v>1</v>
      </c>
      <c r="BI37" s="129">
        <f>'1.1 Assumptions'!$J$158</f>
        <v>1</v>
      </c>
      <c r="BJ37" s="129">
        <f>'1.1 Assumptions'!$J$158</f>
        <v>1</v>
      </c>
      <c r="BK37" s="129">
        <f>'1.1 Assumptions'!$J$158</f>
        <v>1</v>
      </c>
      <c r="BL37" s="129">
        <f>'1.1 Assumptions'!$J$158</f>
        <v>1</v>
      </c>
      <c r="BM37" s="129">
        <f>'1.1 Assumptions'!$J$158</f>
        <v>1</v>
      </c>
      <c r="BN37" s="129">
        <f>'1.1 Assumptions'!$J$158</f>
        <v>1</v>
      </c>
      <c r="BO37" s="129">
        <f>'1.1 Assumptions'!$J$158</f>
        <v>1</v>
      </c>
      <c r="BP37" s="129">
        <f>'1.1 Assumptions'!$J$158</f>
        <v>1</v>
      </c>
      <c r="BQ37" s="129">
        <f>'1.1 Assumptions'!$J$158</f>
        <v>1</v>
      </c>
      <c r="BR37" s="129">
        <f>'1.1 Assumptions'!$J$158</f>
        <v>1</v>
      </c>
      <c r="BS37" s="129">
        <f>'1.1 Assumptions'!$J$158</f>
        <v>1</v>
      </c>
      <c r="BT37" s="129">
        <f>'1.1 Assumptions'!$J$158</f>
        <v>1</v>
      </c>
      <c r="BU37" s="129">
        <f>'1.1 Assumptions'!$J$158</f>
        <v>1</v>
      </c>
      <c r="BV37" s="129">
        <f>'1.1 Assumptions'!$J$158</f>
        <v>1</v>
      </c>
      <c r="BW37" s="129">
        <f>'1.1 Assumptions'!$J$158</f>
        <v>1</v>
      </c>
      <c r="BX37" s="129">
        <f>'1.1 Assumptions'!$J$158</f>
        <v>1</v>
      </c>
      <c r="BY37" s="129">
        <f>'1.1 Assumptions'!$J$158</f>
        <v>1</v>
      </c>
      <c r="BZ37" s="129">
        <f>'1.1 Assumptions'!$J$158</f>
        <v>1</v>
      </c>
      <c r="CA37" s="129">
        <f>'1.1 Assumptions'!$J$158</f>
        <v>1</v>
      </c>
      <c r="CB37" s="129">
        <f>'1.1 Assumptions'!$J$158</f>
        <v>1</v>
      </c>
      <c r="CC37" s="129">
        <f>'1.1 Assumptions'!$J$158</f>
        <v>1</v>
      </c>
      <c r="CD37" s="129">
        <f>'1.1 Assumptions'!$J$158</f>
        <v>1</v>
      </c>
      <c r="CE37" s="129">
        <f>'1.1 Assumptions'!$J$158</f>
        <v>1</v>
      </c>
      <c r="CF37" s="129">
        <f>'1.1 Assumptions'!$J$158</f>
        <v>1</v>
      </c>
      <c r="CG37" s="129">
        <f>'1.1 Assumptions'!$J$158</f>
        <v>1</v>
      </c>
      <c r="CH37" s="129">
        <f>'1.1 Assumptions'!$J$158</f>
        <v>1</v>
      </c>
      <c r="CI37" s="129">
        <f>'1.1 Assumptions'!$J$158</f>
        <v>1</v>
      </c>
      <c r="CJ37" s="129">
        <f>'1.1 Assumptions'!$J$158</f>
        <v>1</v>
      </c>
      <c r="CK37" s="129">
        <f>'1.1 Assumptions'!$J$158</f>
        <v>1</v>
      </c>
      <c r="CL37" s="129">
        <f>'1.1 Assumptions'!$J$158</f>
        <v>1</v>
      </c>
      <c r="CM37" s="129">
        <f>'1.1 Assumptions'!$J$158</f>
        <v>1</v>
      </c>
      <c r="CN37" s="129">
        <f>'1.1 Assumptions'!$J$158</f>
        <v>1</v>
      </c>
      <c r="CO37" s="129">
        <f>'1.1 Assumptions'!$J$158</f>
        <v>1</v>
      </c>
      <c r="CP37" s="129">
        <f>'1.1 Assumptions'!$J$158</f>
        <v>1</v>
      </c>
      <c r="CQ37" s="129">
        <f>'1.1 Assumptions'!$J$158</f>
        <v>1</v>
      </c>
      <c r="CR37" s="129">
        <f>'1.1 Assumptions'!$J$158</f>
        <v>1</v>
      </c>
      <c r="CS37" s="129">
        <f>'1.1 Assumptions'!$J$158</f>
        <v>1</v>
      </c>
      <c r="CT37" s="129">
        <f>'1.1 Assumptions'!$J$158</f>
        <v>1</v>
      </c>
      <c r="CU37" s="129">
        <f>'1.1 Assumptions'!$J$158</f>
        <v>1</v>
      </c>
      <c r="CV37" s="129">
        <f>'1.1 Assumptions'!$J$158</f>
        <v>1</v>
      </c>
      <c r="CW37" s="129">
        <f>'1.1 Assumptions'!$J$158</f>
        <v>1</v>
      </c>
      <c r="CX37" s="129">
        <f>'1.1 Assumptions'!$J$158</f>
        <v>1</v>
      </c>
      <c r="CY37" s="129">
        <f>'1.1 Assumptions'!$J$158</f>
        <v>1</v>
      </c>
      <c r="CZ37" s="129">
        <f>'1.1 Assumptions'!$J$158</f>
        <v>1</v>
      </c>
      <c r="DA37" s="129">
        <f>'1.1 Assumptions'!$J$158</f>
        <v>1</v>
      </c>
      <c r="DB37" s="129">
        <f>'1.1 Assumptions'!$J$158</f>
        <v>1</v>
      </c>
      <c r="DC37" s="129">
        <f>'1.1 Assumptions'!$J$158</f>
        <v>1</v>
      </c>
      <c r="DD37" s="129">
        <f>'1.1 Assumptions'!$J$158</f>
        <v>1</v>
      </c>
      <c r="DE37" s="129">
        <f>'1.1 Assumptions'!$J$158</f>
        <v>1</v>
      </c>
      <c r="DF37" s="129">
        <f>'1.1 Assumptions'!$J$158</f>
        <v>1</v>
      </c>
      <c r="DG37" s="129">
        <f>'1.1 Assumptions'!$J$158</f>
        <v>1</v>
      </c>
      <c r="DH37" s="129">
        <f>'1.1 Assumptions'!$J$158</f>
        <v>1</v>
      </c>
      <c r="DI37" s="129">
        <f>'1.1 Assumptions'!$J$158</f>
        <v>1</v>
      </c>
      <c r="DJ37" s="129">
        <f>'1.1 Assumptions'!$J$158</f>
        <v>1</v>
      </c>
      <c r="DK37" s="129">
        <f>'1.1 Assumptions'!$J$158</f>
        <v>1</v>
      </c>
      <c r="DL37" s="129">
        <f>'1.1 Assumptions'!$J$158</f>
        <v>1</v>
      </c>
      <c r="DM37" s="129">
        <f>'1.1 Assumptions'!$J$158</f>
        <v>1</v>
      </c>
      <c r="DN37" s="129">
        <f>'1.1 Assumptions'!$J$158</f>
        <v>1</v>
      </c>
      <c r="DO37" s="129">
        <f>'1.1 Assumptions'!$J$158</f>
        <v>1</v>
      </c>
      <c r="DP37" s="129">
        <f>'1.1 Assumptions'!$J$158</f>
        <v>1</v>
      </c>
      <c r="DQ37" s="129">
        <f>'1.1 Assumptions'!$J$158</f>
        <v>1</v>
      </c>
      <c r="DR37" s="129">
        <f>'1.1 Assumptions'!$J$158</f>
        <v>1</v>
      </c>
      <c r="DS37" s="129">
        <f>'1.1 Assumptions'!$J$158</f>
        <v>1</v>
      </c>
      <c r="DT37" s="129">
        <f>'1.1 Assumptions'!$J$158</f>
        <v>1</v>
      </c>
      <c r="DU37" s="129">
        <f>'1.1 Assumptions'!$J$158</f>
        <v>1</v>
      </c>
      <c r="DV37" s="129">
        <f>'1.1 Assumptions'!$J$158</f>
        <v>1</v>
      </c>
      <c r="DW37" s="129">
        <f>'1.1 Assumptions'!$J$158</f>
        <v>1</v>
      </c>
      <c r="DX37" s="129">
        <f>'1.1 Assumptions'!$J$158</f>
        <v>1</v>
      </c>
      <c r="DY37" s="129">
        <f>'1.1 Assumptions'!$J$158</f>
        <v>1</v>
      </c>
    </row>
    <row r="38" spans="1:129" x14ac:dyDescent="0.35">
      <c r="B38" s="14"/>
      <c r="C38" s="14"/>
      <c r="D38" s="30"/>
      <c r="H38" s="525"/>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row>
    <row r="39" spans="1:129" x14ac:dyDescent="0.35">
      <c r="B39" s="14"/>
      <c r="C39" s="14"/>
      <c r="D39" t="s">
        <v>874</v>
      </c>
      <c r="H39" s="525"/>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row>
    <row r="40" spans="1:129" x14ac:dyDescent="0.35">
      <c r="B40" s="14"/>
      <c r="C40" s="14"/>
      <c r="E40" s="37" t="str">
        <f>'1.1 Assumptions'!$J$32</f>
        <v>iBeLink BM-N1</v>
      </c>
      <c r="F40" s="37"/>
      <c r="G40" s="37"/>
      <c r="H40" s="525" t="s">
        <v>462</v>
      </c>
      <c r="J40" s="56">
        <f>IFERROR(J34*J26*J37,"")</f>
        <v>1718.136</v>
      </c>
      <c r="K40" s="56">
        <f t="shared" ref="K40:BU40" si="17">IFERROR(K34*K26*K37,"")</f>
        <v>1718.136</v>
      </c>
      <c r="L40" s="56">
        <f t="shared" si="17"/>
        <v>1718.136</v>
      </c>
      <c r="M40" s="56">
        <f t="shared" si="17"/>
        <v>1718.136</v>
      </c>
      <c r="N40" s="56">
        <f t="shared" si="17"/>
        <v>1718.136</v>
      </c>
      <c r="O40" s="56">
        <f t="shared" si="17"/>
        <v>1718.136</v>
      </c>
      <c r="P40" s="56">
        <f t="shared" si="17"/>
        <v>1718.136</v>
      </c>
      <c r="Q40" s="56">
        <f t="shared" si="17"/>
        <v>1718.136</v>
      </c>
      <c r="R40" s="56">
        <f t="shared" si="17"/>
        <v>1718.136</v>
      </c>
      <c r="S40" s="56">
        <f t="shared" si="17"/>
        <v>1718.136</v>
      </c>
      <c r="T40" s="56">
        <f t="shared" si="17"/>
        <v>1718.136</v>
      </c>
      <c r="U40" s="56">
        <f t="shared" si="17"/>
        <v>1718.136</v>
      </c>
      <c r="V40" s="56">
        <f t="shared" si="17"/>
        <v>1718.136</v>
      </c>
      <c r="W40" s="56">
        <f t="shared" si="17"/>
        <v>1718.136</v>
      </c>
      <c r="X40" s="56">
        <f t="shared" si="17"/>
        <v>1718.136</v>
      </c>
      <c r="Y40" s="56">
        <f t="shared" si="17"/>
        <v>1718.136</v>
      </c>
      <c r="Z40" s="56">
        <f t="shared" si="17"/>
        <v>1718.136</v>
      </c>
      <c r="AA40" s="56">
        <f t="shared" si="17"/>
        <v>1718.136</v>
      </c>
      <c r="AB40" s="56">
        <f t="shared" si="17"/>
        <v>1718.136</v>
      </c>
      <c r="AC40" s="56">
        <f t="shared" si="17"/>
        <v>1718.136</v>
      </c>
      <c r="AD40" s="56">
        <f t="shared" si="17"/>
        <v>1718.136</v>
      </c>
      <c r="AE40" s="56">
        <f t="shared" si="17"/>
        <v>1718.136</v>
      </c>
      <c r="AF40" s="56">
        <f t="shared" si="17"/>
        <v>1718.136</v>
      </c>
      <c r="AG40" s="56">
        <f t="shared" si="17"/>
        <v>1718.136</v>
      </c>
      <c r="AH40" s="56">
        <f t="shared" si="17"/>
        <v>1718.136</v>
      </c>
      <c r="AI40" s="56">
        <f t="shared" si="17"/>
        <v>1718.136</v>
      </c>
      <c r="AJ40" s="56">
        <f t="shared" si="17"/>
        <v>1718.136</v>
      </c>
      <c r="AK40" s="56">
        <f t="shared" si="17"/>
        <v>1718.136</v>
      </c>
      <c r="AL40" s="56">
        <f t="shared" si="17"/>
        <v>1718.136</v>
      </c>
      <c r="AM40" s="56">
        <f t="shared" si="17"/>
        <v>1718.136</v>
      </c>
      <c r="AN40" s="56">
        <f t="shared" si="17"/>
        <v>1718.136</v>
      </c>
      <c r="AO40" s="56">
        <f t="shared" si="17"/>
        <v>1718.136</v>
      </c>
      <c r="AP40" s="56">
        <f t="shared" si="17"/>
        <v>1718.136</v>
      </c>
      <c r="AQ40" s="56">
        <f t="shared" si="17"/>
        <v>1718.136</v>
      </c>
      <c r="AR40" s="56">
        <f t="shared" si="17"/>
        <v>1718.136</v>
      </c>
      <c r="AS40" s="56">
        <f t="shared" si="17"/>
        <v>1718.136</v>
      </c>
      <c r="AT40" s="56">
        <f t="shared" si="17"/>
        <v>1718.136</v>
      </c>
      <c r="AU40" s="56">
        <f t="shared" si="17"/>
        <v>1718.136</v>
      </c>
      <c r="AV40" s="56">
        <f t="shared" si="17"/>
        <v>1718.136</v>
      </c>
      <c r="AW40" s="56">
        <f t="shared" si="17"/>
        <v>1718.136</v>
      </c>
      <c r="AX40" s="56">
        <f t="shared" si="17"/>
        <v>1718.136</v>
      </c>
      <c r="AY40" s="56">
        <f t="shared" si="17"/>
        <v>1718.136</v>
      </c>
      <c r="AZ40" s="56">
        <f t="shared" si="17"/>
        <v>1718.136</v>
      </c>
      <c r="BA40" s="56">
        <f t="shared" si="17"/>
        <v>1718.136</v>
      </c>
      <c r="BB40" s="56">
        <f t="shared" si="17"/>
        <v>1718.136</v>
      </c>
      <c r="BC40" s="56">
        <f t="shared" si="17"/>
        <v>1718.136</v>
      </c>
      <c r="BD40" s="56">
        <f t="shared" si="17"/>
        <v>1718.136</v>
      </c>
      <c r="BE40" s="56">
        <f t="shared" si="17"/>
        <v>1718.136</v>
      </c>
      <c r="BF40" s="56">
        <f t="shared" si="17"/>
        <v>1718.136</v>
      </c>
      <c r="BG40" s="56">
        <f t="shared" si="17"/>
        <v>1718.136</v>
      </c>
      <c r="BH40" s="56">
        <f t="shared" si="17"/>
        <v>1718.136</v>
      </c>
      <c r="BI40" s="56">
        <f t="shared" si="17"/>
        <v>1718.136</v>
      </c>
      <c r="BJ40" s="56">
        <f t="shared" si="17"/>
        <v>1718.136</v>
      </c>
      <c r="BK40" s="56">
        <f t="shared" si="17"/>
        <v>1718.136</v>
      </c>
      <c r="BL40" s="56">
        <f t="shared" si="17"/>
        <v>1718.136</v>
      </c>
      <c r="BM40" s="56">
        <f t="shared" si="17"/>
        <v>1718.136</v>
      </c>
      <c r="BN40" s="56">
        <f t="shared" si="17"/>
        <v>1718.136</v>
      </c>
      <c r="BO40" s="56">
        <f t="shared" si="17"/>
        <v>1718.136</v>
      </c>
      <c r="BP40" s="56">
        <f t="shared" si="17"/>
        <v>1718.136</v>
      </c>
      <c r="BQ40" s="56">
        <f t="shared" si="17"/>
        <v>1718.136</v>
      </c>
      <c r="BR40" s="56">
        <f t="shared" si="17"/>
        <v>1718.136</v>
      </c>
      <c r="BS40" s="56">
        <f t="shared" si="17"/>
        <v>1718.136</v>
      </c>
      <c r="BT40" s="56">
        <f t="shared" si="17"/>
        <v>1718.136</v>
      </c>
      <c r="BU40" s="56">
        <f t="shared" si="17"/>
        <v>1718.136</v>
      </c>
      <c r="BV40" s="56">
        <f t="shared" ref="BV40:DY40" si="18">IFERROR(BV34*BV26*BV37,"")</f>
        <v>1718.136</v>
      </c>
      <c r="BW40" s="56">
        <f t="shared" si="18"/>
        <v>1718.136</v>
      </c>
      <c r="BX40" s="56">
        <f t="shared" si="18"/>
        <v>1718.136</v>
      </c>
      <c r="BY40" s="56">
        <f t="shared" si="18"/>
        <v>1718.136</v>
      </c>
      <c r="BZ40" s="56">
        <f t="shared" si="18"/>
        <v>1718.136</v>
      </c>
      <c r="CA40" s="56">
        <f t="shared" si="18"/>
        <v>1718.136</v>
      </c>
      <c r="CB40" s="56">
        <f t="shared" si="18"/>
        <v>1718.136</v>
      </c>
      <c r="CC40" s="56">
        <f t="shared" si="18"/>
        <v>1718.136</v>
      </c>
      <c r="CD40" s="56">
        <f t="shared" si="18"/>
        <v>1718.136</v>
      </c>
      <c r="CE40" s="56">
        <f t="shared" si="18"/>
        <v>1718.136</v>
      </c>
      <c r="CF40" s="56">
        <f t="shared" si="18"/>
        <v>1718.136</v>
      </c>
      <c r="CG40" s="56">
        <f t="shared" si="18"/>
        <v>1718.136</v>
      </c>
      <c r="CH40" s="56">
        <f t="shared" si="18"/>
        <v>1718.136</v>
      </c>
      <c r="CI40" s="56">
        <f t="shared" si="18"/>
        <v>1718.136</v>
      </c>
      <c r="CJ40" s="56">
        <f t="shared" si="18"/>
        <v>1718.136</v>
      </c>
      <c r="CK40" s="56">
        <f t="shared" si="18"/>
        <v>1718.136</v>
      </c>
      <c r="CL40" s="56">
        <f t="shared" si="18"/>
        <v>1718.136</v>
      </c>
      <c r="CM40" s="56">
        <f t="shared" si="18"/>
        <v>1718.136</v>
      </c>
      <c r="CN40" s="56">
        <f t="shared" si="18"/>
        <v>1718.136</v>
      </c>
      <c r="CO40" s="56">
        <f t="shared" si="18"/>
        <v>1718.136</v>
      </c>
      <c r="CP40" s="56">
        <f t="shared" si="18"/>
        <v>1718.136</v>
      </c>
      <c r="CQ40" s="56">
        <f t="shared" si="18"/>
        <v>1718.136</v>
      </c>
      <c r="CR40" s="56">
        <f t="shared" si="18"/>
        <v>1718.136</v>
      </c>
      <c r="CS40" s="56">
        <f t="shared" si="18"/>
        <v>1718.136</v>
      </c>
      <c r="CT40" s="56">
        <f t="shared" si="18"/>
        <v>1718.136</v>
      </c>
      <c r="CU40" s="56">
        <f t="shared" si="18"/>
        <v>1718.136</v>
      </c>
      <c r="CV40" s="56">
        <f t="shared" si="18"/>
        <v>1718.136</v>
      </c>
      <c r="CW40" s="56">
        <f t="shared" si="18"/>
        <v>1718.136</v>
      </c>
      <c r="CX40" s="56">
        <f t="shared" si="18"/>
        <v>1718.136</v>
      </c>
      <c r="CY40" s="56">
        <f t="shared" si="18"/>
        <v>1718.136</v>
      </c>
      <c r="CZ40" s="56">
        <f t="shared" si="18"/>
        <v>1718.136</v>
      </c>
      <c r="DA40" s="56">
        <f t="shared" si="18"/>
        <v>1718.136</v>
      </c>
      <c r="DB40" s="56">
        <f t="shared" si="18"/>
        <v>1718.136</v>
      </c>
      <c r="DC40" s="56">
        <f t="shared" si="18"/>
        <v>1718.136</v>
      </c>
      <c r="DD40" s="56">
        <f t="shared" si="18"/>
        <v>1718.136</v>
      </c>
      <c r="DE40" s="56">
        <f t="shared" si="18"/>
        <v>1718.136</v>
      </c>
      <c r="DF40" s="56">
        <f t="shared" si="18"/>
        <v>1718.136</v>
      </c>
      <c r="DG40" s="56">
        <f t="shared" si="18"/>
        <v>1718.136</v>
      </c>
      <c r="DH40" s="56">
        <f t="shared" si="18"/>
        <v>1718.136</v>
      </c>
      <c r="DI40" s="56">
        <f t="shared" si="18"/>
        <v>1718.136</v>
      </c>
      <c r="DJ40" s="56">
        <f t="shared" si="18"/>
        <v>1718.136</v>
      </c>
      <c r="DK40" s="56">
        <f t="shared" si="18"/>
        <v>1718.136</v>
      </c>
      <c r="DL40" s="56">
        <f t="shared" si="18"/>
        <v>1718.136</v>
      </c>
      <c r="DM40" s="56">
        <f t="shared" si="18"/>
        <v>1718.136</v>
      </c>
      <c r="DN40" s="56">
        <f t="shared" si="18"/>
        <v>1718.136</v>
      </c>
      <c r="DO40" s="56">
        <f t="shared" si="18"/>
        <v>1718.136</v>
      </c>
      <c r="DP40" s="56">
        <f t="shared" si="18"/>
        <v>1718.136</v>
      </c>
      <c r="DQ40" s="56">
        <f t="shared" si="18"/>
        <v>1718.136</v>
      </c>
      <c r="DR40" s="56">
        <f t="shared" si="18"/>
        <v>1718.136</v>
      </c>
      <c r="DS40" s="56">
        <f t="shared" si="18"/>
        <v>1718.136</v>
      </c>
      <c r="DT40" s="56">
        <f t="shared" si="18"/>
        <v>1718.136</v>
      </c>
      <c r="DU40" s="56">
        <f t="shared" si="18"/>
        <v>1718.136</v>
      </c>
      <c r="DV40" s="56">
        <f t="shared" si="18"/>
        <v>1718.136</v>
      </c>
      <c r="DW40" s="56">
        <f t="shared" si="18"/>
        <v>1718.136</v>
      </c>
      <c r="DX40" s="56">
        <f t="shared" si="18"/>
        <v>1718.136</v>
      </c>
      <c r="DY40" s="56">
        <f t="shared" si="18"/>
        <v>1718.136</v>
      </c>
    </row>
    <row r="41" spans="1:129" x14ac:dyDescent="0.35">
      <c r="B41" s="14"/>
      <c r="C41" s="14"/>
      <c r="H41" s="525"/>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row>
    <row r="42" spans="1:129" x14ac:dyDescent="0.35">
      <c r="B42" s="14"/>
      <c r="C42" s="14"/>
      <c r="D42" t="s">
        <v>552</v>
      </c>
      <c r="H42" s="51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row>
    <row r="43" spans="1:129" x14ac:dyDescent="0.35">
      <c r="B43" s="14"/>
      <c r="C43" s="14"/>
      <c r="E43" s="37" t="str">
        <f>'1.1 Assumptions'!$J$32</f>
        <v>iBeLink BM-N1</v>
      </c>
      <c r="F43" s="37"/>
      <c r="G43" s="37"/>
      <c r="H43" s="525" t="s">
        <v>462</v>
      </c>
      <c r="J43" s="130">
        <f>J40*J10</f>
        <v>46389.671999999999</v>
      </c>
      <c r="K43" s="130">
        <f t="shared" ref="K43:BV43" si="19">K40*K10</f>
        <v>46389.671999999999</v>
      </c>
      <c r="L43" s="130">
        <f t="shared" si="19"/>
        <v>46389.671999999999</v>
      </c>
      <c r="M43" s="130">
        <f t="shared" si="19"/>
        <v>46389.671999999999</v>
      </c>
      <c r="N43" s="130">
        <f t="shared" si="19"/>
        <v>46389.671999999999</v>
      </c>
      <c r="O43" s="130">
        <f t="shared" si="19"/>
        <v>46389.671999999999</v>
      </c>
      <c r="P43" s="130">
        <f t="shared" si="19"/>
        <v>46389.671999999999</v>
      </c>
      <c r="Q43" s="130">
        <f t="shared" si="19"/>
        <v>46389.671999999999</v>
      </c>
      <c r="R43" s="130">
        <f t="shared" si="19"/>
        <v>46389.671999999999</v>
      </c>
      <c r="S43" s="130">
        <f t="shared" si="19"/>
        <v>46389.671999999999</v>
      </c>
      <c r="T43" s="130">
        <f t="shared" si="19"/>
        <v>46389.671999999999</v>
      </c>
      <c r="U43" s="130">
        <f t="shared" si="19"/>
        <v>46389.671999999999</v>
      </c>
      <c r="V43" s="130">
        <f t="shared" si="19"/>
        <v>65289.167999999998</v>
      </c>
      <c r="W43" s="130">
        <f t="shared" si="19"/>
        <v>65289.167999999998</v>
      </c>
      <c r="X43" s="130">
        <f t="shared" si="19"/>
        <v>65289.167999999998</v>
      </c>
      <c r="Y43" s="130">
        <f t="shared" si="19"/>
        <v>65289.167999999998</v>
      </c>
      <c r="Z43" s="130">
        <f t="shared" si="19"/>
        <v>65289.167999999998</v>
      </c>
      <c r="AA43" s="130">
        <f t="shared" si="19"/>
        <v>65289.167999999998</v>
      </c>
      <c r="AB43" s="130">
        <f t="shared" si="19"/>
        <v>65289.167999999998</v>
      </c>
      <c r="AC43" s="130">
        <f t="shared" si="19"/>
        <v>65289.167999999998</v>
      </c>
      <c r="AD43" s="130">
        <f t="shared" si="19"/>
        <v>65289.167999999998</v>
      </c>
      <c r="AE43" s="130">
        <f t="shared" si="19"/>
        <v>65289.167999999998</v>
      </c>
      <c r="AF43" s="130">
        <f t="shared" si="19"/>
        <v>65289.167999999998</v>
      </c>
      <c r="AG43" s="130">
        <f t="shared" si="19"/>
        <v>65289.167999999998</v>
      </c>
      <c r="AH43" s="130">
        <f t="shared" si="19"/>
        <v>85906.8</v>
      </c>
      <c r="AI43" s="130">
        <f t="shared" si="19"/>
        <v>85906.8</v>
      </c>
      <c r="AJ43" s="130">
        <f t="shared" si="19"/>
        <v>85906.8</v>
      </c>
      <c r="AK43" s="130">
        <f t="shared" si="19"/>
        <v>85906.8</v>
      </c>
      <c r="AL43" s="130">
        <f t="shared" si="19"/>
        <v>85906.8</v>
      </c>
      <c r="AM43" s="130">
        <f t="shared" si="19"/>
        <v>85906.8</v>
      </c>
      <c r="AN43" s="130">
        <f t="shared" si="19"/>
        <v>85906.8</v>
      </c>
      <c r="AO43" s="130">
        <f t="shared" si="19"/>
        <v>85906.8</v>
      </c>
      <c r="AP43" s="130">
        <f t="shared" si="19"/>
        <v>85906.8</v>
      </c>
      <c r="AQ43" s="130">
        <f t="shared" si="19"/>
        <v>85906.8</v>
      </c>
      <c r="AR43" s="130">
        <f t="shared" si="19"/>
        <v>85906.8</v>
      </c>
      <c r="AS43" s="130">
        <f t="shared" si="19"/>
        <v>85906.8</v>
      </c>
      <c r="AT43" s="130">
        <f t="shared" si="19"/>
        <v>106524.432</v>
      </c>
      <c r="AU43" s="130">
        <f t="shared" si="19"/>
        <v>106524.432</v>
      </c>
      <c r="AV43" s="130">
        <f t="shared" si="19"/>
        <v>106524.432</v>
      </c>
      <c r="AW43" s="130">
        <f t="shared" si="19"/>
        <v>106524.432</v>
      </c>
      <c r="AX43" s="130">
        <f t="shared" si="19"/>
        <v>106524.432</v>
      </c>
      <c r="AY43" s="130">
        <f t="shared" si="19"/>
        <v>106524.432</v>
      </c>
      <c r="AZ43" s="130">
        <f t="shared" si="19"/>
        <v>106524.432</v>
      </c>
      <c r="BA43" s="130">
        <f t="shared" si="19"/>
        <v>106524.432</v>
      </c>
      <c r="BB43" s="130">
        <f t="shared" si="19"/>
        <v>106524.432</v>
      </c>
      <c r="BC43" s="130">
        <f t="shared" si="19"/>
        <v>106524.432</v>
      </c>
      <c r="BD43" s="130">
        <f t="shared" si="19"/>
        <v>106524.432</v>
      </c>
      <c r="BE43" s="130">
        <f t="shared" si="19"/>
        <v>106524.432</v>
      </c>
      <c r="BF43" s="130">
        <f t="shared" si="19"/>
        <v>82470.527999999991</v>
      </c>
      <c r="BG43" s="130">
        <f t="shared" si="19"/>
        <v>82470.527999999991</v>
      </c>
      <c r="BH43" s="130">
        <f t="shared" si="19"/>
        <v>82470.527999999991</v>
      </c>
      <c r="BI43" s="130">
        <f t="shared" si="19"/>
        <v>82470.527999999991</v>
      </c>
      <c r="BJ43" s="130">
        <f t="shared" si="19"/>
        <v>82470.527999999991</v>
      </c>
      <c r="BK43" s="130">
        <f t="shared" si="19"/>
        <v>82470.527999999991</v>
      </c>
      <c r="BL43" s="130">
        <f t="shared" si="19"/>
        <v>82470.527999999991</v>
      </c>
      <c r="BM43" s="130">
        <f t="shared" si="19"/>
        <v>82470.527999999991</v>
      </c>
      <c r="BN43" s="130">
        <f t="shared" si="19"/>
        <v>82470.527999999991</v>
      </c>
      <c r="BO43" s="130">
        <f t="shared" si="19"/>
        <v>82470.527999999991</v>
      </c>
      <c r="BP43" s="130">
        <f t="shared" si="19"/>
        <v>82470.527999999991</v>
      </c>
      <c r="BQ43" s="130">
        <f t="shared" si="19"/>
        <v>82470.527999999991</v>
      </c>
      <c r="BR43" s="130">
        <f t="shared" si="19"/>
        <v>80752.391999999993</v>
      </c>
      <c r="BS43" s="130">
        <f t="shared" si="19"/>
        <v>80752.391999999993</v>
      </c>
      <c r="BT43" s="130">
        <f t="shared" si="19"/>
        <v>80752.391999999993</v>
      </c>
      <c r="BU43" s="130">
        <f t="shared" si="19"/>
        <v>80752.391999999993</v>
      </c>
      <c r="BV43" s="130">
        <f t="shared" si="19"/>
        <v>80752.391999999993</v>
      </c>
      <c r="BW43" s="130">
        <f t="shared" ref="BW43:DY43" si="20">BW40*BW10</f>
        <v>80752.391999999993</v>
      </c>
      <c r="BX43" s="130">
        <f t="shared" si="20"/>
        <v>80752.391999999993</v>
      </c>
      <c r="BY43" s="130">
        <f t="shared" si="20"/>
        <v>80752.391999999993</v>
      </c>
      <c r="BZ43" s="130">
        <f t="shared" si="20"/>
        <v>80752.391999999993</v>
      </c>
      <c r="CA43" s="130">
        <f t="shared" si="20"/>
        <v>80752.391999999993</v>
      </c>
      <c r="CB43" s="130">
        <f t="shared" si="20"/>
        <v>80752.391999999993</v>
      </c>
      <c r="CC43" s="130">
        <f t="shared" si="20"/>
        <v>80752.391999999993</v>
      </c>
      <c r="CD43" s="130">
        <f t="shared" si="20"/>
        <v>72161.712</v>
      </c>
      <c r="CE43" s="130">
        <f t="shared" si="20"/>
        <v>72161.712</v>
      </c>
      <c r="CF43" s="130">
        <f t="shared" si="20"/>
        <v>72161.712</v>
      </c>
      <c r="CG43" s="130">
        <f t="shared" si="20"/>
        <v>72161.712</v>
      </c>
      <c r="CH43" s="130">
        <f t="shared" si="20"/>
        <v>72161.712</v>
      </c>
      <c r="CI43" s="130">
        <f t="shared" si="20"/>
        <v>72161.712</v>
      </c>
      <c r="CJ43" s="130">
        <f t="shared" si="20"/>
        <v>72161.712</v>
      </c>
      <c r="CK43" s="130">
        <f t="shared" si="20"/>
        <v>72161.712</v>
      </c>
      <c r="CL43" s="130">
        <f t="shared" si="20"/>
        <v>72161.712</v>
      </c>
      <c r="CM43" s="130">
        <f t="shared" si="20"/>
        <v>72161.712</v>
      </c>
      <c r="CN43" s="130">
        <f t="shared" si="20"/>
        <v>72161.712</v>
      </c>
      <c r="CO43" s="130">
        <f t="shared" si="20"/>
        <v>72161.712</v>
      </c>
      <c r="CP43" s="130">
        <f t="shared" si="20"/>
        <v>60134.76</v>
      </c>
      <c r="CQ43" s="130">
        <f t="shared" si="20"/>
        <v>60134.76</v>
      </c>
      <c r="CR43" s="130">
        <f t="shared" si="20"/>
        <v>60134.76</v>
      </c>
      <c r="CS43" s="130">
        <f t="shared" si="20"/>
        <v>60134.76</v>
      </c>
      <c r="CT43" s="130">
        <f t="shared" si="20"/>
        <v>60134.76</v>
      </c>
      <c r="CU43" s="130">
        <f t="shared" si="20"/>
        <v>60134.76</v>
      </c>
      <c r="CV43" s="130">
        <f t="shared" si="20"/>
        <v>60134.76</v>
      </c>
      <c r="CW43" s="130">
        <f t="shared" si="20"/>
        <v>60134.76</v>
      </c>
      <c r="CX43" s="130">
        <f t="shared" si="20"/>
        <v>60134.76</v>
      </c>
      <c r="CY43" s="130">
        <f t="shared" si="20"/>
        <v>60134.76</v>
      </c>
      <c r="CZ43" s="130">
        <f t="shared" si="20"/>
        <v>60134.76</v>
      </c>
      <c r="DA43" s="130">
        <f t="shared" si="20"/>
        <v>60134.76</v>
      </c>
      <c r="DB43" s="130">
        <f t="shared" si="20"/>
        <v>37798.991999999998</v>
      </c>
      <c r="DC43" s="130">
        <f t="shared" si="20"/>
        <v>37798.991999999998</v>
      </c>
      <c r="DD43" s="130">
        <f t="shared" si="20"/>
        <v>37798.991999999998</v>
      </c>
      <c r="DE43" s="130">
        <f t="shared" si="20"/>
        <v>37798.991999999998</v>
      </c>
      <c r="DF43" s="130">
        <f t="shared" si="20"/>
        <v>37798.991999999998</v>
      </c>
      <c r="DG43" s="130">
        <f t="shared" si="20"/>
        <v>37798.991999999998</v>
      </c>
      <c r="DH43" s="130">
        <f t="shared" si="20"/>
        <v>37798.991999999998</v>
      </c>
      <c r="DI43" s="130">
        <f t="shared" si="20"/>
        <v>37798.991999999998</v>
      </c>
      <c r="DJ43" s="130">
        <f t="shared" si="20"/>
        <v>37798.991999999998</v>
      </c>
      <c r="DK43" s="130">
        <f t="shared" si="20"/>
        <v>37798.991999999998</v>
      </c>
      <c r="DL43" s="130">
        <f t="shared" si="20"/>
        <v>37798.991999999998</v>
      </c>
      <c r="DM43" s="130">
        <f t="shared" si="20"/>
        <v>37798.991999999998</v>
      </c>
      <c r="DN43" s="130">
        <f t="shared" si="20"/>
        <v>20617.631999999998</v>
      </c>
      <c r="DO43" s="130">
        <f t="shared" si="20"/>
        <v>20617.631999999998</v>
      </c>
      <c r="DP43" s="130">
        <f t="shared" si="20"/>
        <v>20617.631999999998</v>
      </c>
      <c r="DQ43" s="130">
        <f t="shared" si="20"/>
        <v>20617.631999999998</v>
      </c>
      <c r="DR43" s="130">
        <f t="shared" si="20"/>
        <v>20617.631999999998</v>
      </c>
      <c r="DS43" s="130">
        <f t="shared" si="20"/>
        <v>20617.631999999998</v>
      </c>
      <c r="DT43" s="130">
        <f t="shared" si="20"/>
        <v>20617.631999999998</v>
      </c>
      <c r="DU43" s="130">
        <f t="shared" si="20"/>
        <v>20617.631999999998</v>
      </c>
      <c r="DV43" s="130">
        <f t="shared" si="20"/>
        <v>20617.631999999998</v>
      </c>
      <c r="DW43" s="130">
        <f t="shared" si="20"/>
        <v>20617.631999999998</v>
      </c>
      <c r="DX43" s="130">
        <f t="shared" si="20"/>
        <v>20617.631999999998</v>
      </c>
      <c r="DY43" s="130">
        <f t="shared" si="20"/>
        <v>20617.631999999998</v>
      </c>
    </row>
    <row r="44" spans="1:129" x14ac:dyDescent="0.35">
      <c r="B44" s="14"/>
      <c r="C44" s="14"/>
      <c r="H44" s="525"/>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40"/>
    </row>
    <row r="45" spans="1:129" x14ac:dyDescent="0.35">
      <c r="B45" s="14"/>
      <c r="C45" s="24" t="s">
        <v>692</v>
      </c>
      <c r="F45" s="24"/>
      <c r="H45" s="528" t="s">
        <v>462</v>
      </c>
      <c r="J45" s="122">
        <f>J43</f>
        <v>46389.671999999999</v>
      </c>
      <c r="K45" s="122">
        <f t="shared" ref="K45:BV45" si="21">K43</f>
        <v>46389.671999999999</v>
      </c>
      <c r="L45" s="122">
        <f t="shared" si="21"/>
        <v>46389.671999999999</v>
      </c>
      <c r="M45" s="122">
        <f t="shared" si="21"/>
        <v>46389.671999999999</v>
      </c>
      <c r="N45" s="122">
        <f t="shared" si="21"/>
        <v>46389.671999999999</v>
      </c>
      <c r="O45" s="122">
        <f t="shared" si="21"/>
        <v>46389.671999999999</v>
      </c>
      <c r="P45" s="122">
        <f t="shared" si="21"/>
        <v>46389.671999999999</v>
      </c>
      <c r="Q45" s="122">
        <f t="shared" si="21"/>
        <v>46389.671999999999</v>
      </c>
      <c r="R45" s="122">
        <f t="shared" si="21"/>
        <v>46389.671999999999</v>
      </c>
      <c r="S45" s="122">
        <f t="shared" si="21"/>
        <v>46389.671999999999</v>
      </c>
      <c r="T45" s="122">
        <f t="shared" si="21"/>
        <v>46389.671999999999</v>
      </c>
      <c r="U45" s="122">
        <f t="shared" si="21"/>
        <v>46389.671999999999</v>
      </c>
      <c r="V45" s="122">
        <f t="shared" si="21"/>
        <v>65289.167999999998</v>
      </c>
      <c r="W45" s="122">
        <f t="shared" si="21"/>
        <v>65289.167999999998</v>
      </c>
      <c r="X45" s="122">
        <f t="shared" si="21"/>
        <v>65289.167999999998</v>
      </c>
      <c r="Y45" s="122">
        <f t="shared" si="21"/>
        <v>65289.167999999998</v>
      </c>
      <c r="Z45" s="122">
        <f t="shared" si="21"/>
        <v>65289.167999999998</v>
      </c>
      <c r="AA45" s="122">
        <f t="shared" si="21"/>
        <v>65289.167999999998</v>
      </c>
      <c r="AB45" s="122">
        <f t="shared" si="21"/>
        <v>65289.167999999998</v>
      </c>
      <c r="AC45" s="122">
        <f t="shared" si="21"/>
        <v>65289.167999999998</v>
      </c>
      <c r="AD45" s="122">
        <f t="shared" si="21"/>
        <v>65289.167999999998</v>
      </c>
      <c r="AE45" s="122">
        <f t="shared" si="21"/>
        <v>65289.167999999998</v>
      </c>
      <c r="AF45" s="122">
        <f t="shared" si="21"/>
        <v>65289.167999999998</v>
      </c>
      <c r="AG45" s="122">
        <f t="shared" si="21"/>
        <v>65289.167999999998</v>
      </c>
      <c r="AH45" s="122">
        <f t="shared" si="21"/>
        <v>85906.8</v>
      </c>
      <c r="AI45" s="122">
        <f t="shared" si="21"/>
        <v>85906.8</v>
      </c>
      <c r="AJ45" s="122">
        <f t="shared" si="21"/>
        <v>85906.8</v>
      </c>
      <c r="AK45" s="122">
        <f t="shared" si="21"/>
        <v>85906.8</v>
      </c>
      <c r="AL45" s="122">
        <f t="shared" si="21"/>
        <v>85906.8</v>
      </c>
      <c r="AM45" s="122">
        <f t="shared" si="21"/>
        <v>85906.8</v>
      </c>
      <c r="AN45" s="122">
        <f t="shared" si="21"/>
        <v>85906.8</v>
      </c>
      <c r="AO45" s="122">
        <f t="shared" si="21"/>
        <v>85906.8</v>
      </c>
      <c r="AP45" s="122">
        <f t="shared" si="21"/>
        <v>85906.8</v>
      </c>
      <c r="AQ45" s="122">
        <f t="shared" si="21"/>
        <v>85906.8</v>
      </c>
      <c r="AR45" s="122">
        <f t="shared" si="21"/>
        <v>85906.8</v>
      </c>
      <c r="AS45" s="122">
        <f t="shared" si="21"/>
        <v>85906.8</v>
      </c>
      <c r="AT45" s="122">
        <f t="shared" si="21"/>
        <v>106524.432</v>
      </c>
      <c r="AU45" s="122">
        <f t="shared" si="21"/>
        <v>106524.432</v>
      </c>
      <c r="AV45" s="122">
        <f t="shared" si="21"/>
        <v>106524.432</v>
      </c>
      <c r="AW45" s="122">
        <f t="shared" si="21"/>
        <v>106524.432</v>
      </c>
      <c r="AX45" s="122">
        <f t="shared" si="21"/>
        <v>106524.432</v>
      </c>
      <c r="AY45" s="122">
        <f t="shared" si="21"/>
        <v>106524.432</v>
      </c>
      <c r="AZ45" s="122">
        <f t="shared" si="21"/>
        <v>106524.432</v>
      </c>
      <c r="BA45" s="122">
        <f t="shared" si="21"/>
        <v>106524.432</v>
      </c>
      <c r="BB45" s="122">
        <f t="shared" si="21"/>
        <v>106524.432</v>
      </c>
      <c r="BC45" s="122">
        <f t="shared" si="21"/>
        <v>106524.432</v>
      </c>
      <c r="BD45" s="122">
        <f t="shared" si="21"/>
        <v>106524.432</v>
      </c>
      <c r="BE45" s="122">
        <f t="shared" si="21"/>
        <v>106524.432</v>
      </c>
      <c r="BF45" s="122">
        <f t="shared" si="21"/>
        <v>82470.527999999991</v>
      </c>
      <c r="BG45" s="122">
        <f t="shared" si="21"/>
        <v>82470.527999999991</v>
      </c>
      <c r="BH45" s="122">
        <f t="shared" si="21"/>
        <v>82470.527999999991</v>
      </c>
      <c r="BI45" s="122">
        <f t="shared" si="21"/>
        <v>82470.527999999991</v>
      </c>
      <c r="BJ45" s="122">
        <f t="shared" si="21"/>
        <v>82470.527999999991</v>
      </c>
      <c r="BK45" s="122">
        <f t="shared" si="21"/>
        <v>82470.527999999991</v>
      </c>
      <c r="BL45" s="122">
        <f t="shared" si="21"/>
        <v>82470.527999999991</v>
      </c>
      <c r="BM45" s="122">
        <f t="shared" si="21"/>
        <v>82470.527999999991</v>
      </c>
      <c r="BN45" s="122">
        <f t="shared" si="21"/>
        <v>82470.527999999991</v>
      </c>
      <c r="BO45" s="122">
        <f t="shared" si="21"/>
        <v>82470.527999999991</v>
      </c>
      <c r="BP45" s="122">
        <f t="shared" si="21"/>
        <v>82470.527999999991</v>
      </c>
      <c r="BQ45" s="122">
        <f t="shared" si="21"/>
        <v>82470.527999999991</v>
      </c>
      <c r="BR45" s="122">
        <f t="shared" si="21"/>
        <v>80752.391999999993</v>
      </c>
      <c r="BS45" s="122">
        <f t="shared" si="21"/>
        <v>80752.391999999993</v>
      </c>
      <c r="BT45" s="122">
        <f t="shared" si="21"/>
        <v>80752.391999999993</v>
      </c>
      <c r="BU45" s="122">
        <f t="shared" si="21"/>
        <v>80752.391999999993</v>
      </c>
      <c r="BV45" s="122">
        <f t="shared" si="21"/>
        <v>80752.391999999993</v>
      </c>
      <c r="BW45" s="122">
        <f t="shared" ref="BW45:DY45" si="22">BW43</f>
        <v>80752.391999999993</v>
      </c>
      <c r="BX45" s="122">
        <f t="shared" si="22"/>
        <v>80752.391999999993</v>
      </c>
      <c r="BY45" s="122">
        <f t="shared" si="22"/>
        <v>80752.391999999993</v>
      </c>
      <c r="BZ45" s="122">
        <f t="shared" si="22"/>
        <v>80752.391999999993</v>
      </c>
      <c r="CA45" s="122">
        <f t="shared" si="22"/>
        <v>80752.391999999993</v>
      </c>
      <c r="CB45" s="122">
        <f t="shared" si="22"/>
        <v>80752.391999999993</v>
      </c>
      <c r="CC45" s="122">
        <f t="shared" si="22"/>
        <v>80752.391999999993</v>
      </c>
      <c r="CD45" s="122">
        <f t="shared" si="22"/>
        <v>72161.712</v>
      </c>
      <c r="CE45" s="122">
        <f t="shared" si="22"/>
        <v>72161.712</v>
      </c>
      <c r="CF45" s="122">
        <f t="shared" si="22"/>
        <v>72161.712</v>
      </c>
      <c r="CG45" s="122">
        <f t="shared" si="22"/>
        <v>72161.712</v>
      </c>
      <c r="CH45" s="122">
        <f t="shared" si="22"/>
        <v>72161.712</v>
      </c>
      <c r="CI45" s="122">
        <f t="shared" si="22"/>
        <v>72161.712</v>
      </c>
      <c r="CJ45" s="122">
        <f t="shared" si="22"/>
        <v>72161.712</v>
      </c>
      <c r="CK45" s="122">
        <f t="shared" si="22"/>
        <v>72161.712</v>
      </c>
      <c r="CL45" s="122">
        <f t="shared" si="22"/>
        <v>72161.712</v>
      </c>
      <c r="CM45" s="122">
        <f t="shared" si="22"/>
        <v>72161.712</v>
      </c>
      <c r="CN45" s="122">
        <f t="shared" si="22"/>
        <v>72161.712</v>
      </c>
      <c r="CO45" s="122">
        <f t="shared" si="22"/>
        <v>72161.712</v>
      </c>
      <c r="CP45" s="122">
        <f t="shared" si="22"/>
        <v>60134.76</v>
      </c>
      <c r="CQ45" s="122">
        <f t="shared" si="22"/>
        <v>60134.76</v>
      </c>
      <c r="CR45" s="122">
        <f t="shared" si="22"/>
        <v>60134.76</v>
      </c>
      <c r="CS45" s="122">
        <f t="shared" si="22"/>
        <v>60134.76</v>
      </c>
      <c r="CT45" s="122">
        <f t="shared" si="22"/>
        <v>60134.76</v>
      </c>
      <c r="CU45" s="122">
        <f t="shared" si="22"/>
        <v>60134.76</v>
      </c>
      <c r="CV45" s="122">
        <f t="shared" si="22"/>
        <v>60134.76</v>
      </c>
      <c r="CW45" s="122">
        <f t="shared" si="22"/>
        <v>60134.76</v>
      </c>
      <c r="CX45" s="122">
        <f t="shared" si="22"/>
        <v>60134.76</v>
      </c>
      <c r="CY45" s="122">
        <f t="shared" si="22"/>
        <v>60134.76</v>
      </c>
      <c r="CZ45" s="122">
        <f t="shared" si="22"/>
        <v>60134.76</v>
      </c>
      <c r="DA45" s="122">
        <f t="shared" si="22"/>
        <v>60134.76</v>
      </c>
      <c r="DB45" s="122">
        <f t="shared" si="22"/>
        <v>37798.991999999998</v>
      </c>
      <c r="DC45" s="122">
        <f t="shared" si="22"/>
        <v>37798.991999999998</v>
      </c>
      <c r="DD45" s="122">
        <f t="shared" si="22"/>
        <v>37798.991999999998</v>
      </c>
      <c r="DE45" s="122">
        <f t="shared" si="22"/>
        <v>37798.991999999998</v>
      </c>
      <c r="DF45" s="122">
        <f t="shared" si="22"/>
        <v>37798.991999999998</v>
      </c>
      <c r="DG45" s="122">
        <f t="shared" si="22"/>
        <v>37798.991999999998</v>
      </c>
      <c r="DH45" s="122">
        <f t="shared" si="22"/>
        <v>37798.991999999998</v>
      </c>
      <c r="DI45" s="122">
        <f t="shared" si="22"/>
        <v>37798.991999999998</v>
      </c>
      <c r="DJ45" s="122">
        <f t="shared" si="22"/>
        <v>37798.991999999998</v>
      </c>
      <c r="DK45" s="122">
        <f t="shared" si="22"/>
        <v>37798.991999999998</v>
      </c>
      <c r="DL45" s="122">
        <f t="shared" si="22"/>
        <v>37798.991999999998</v>
      </c>
      <c r="DM45" s="122">
        <f t="shared" si="22"/>
        <v>37798.991999999998</v>
      </c>
      <c r="DN45" s="122">
        <f t="shared" si="22"/>
        <v>20617.631999999998</v>
      </c>
      <c r="DO45" s="122">
        <f t="shared" si="22"/>
        <v>20617.631999999998</v>
      </c>
      <c r="DP45" s="122">
        <f t="shared" si="22"/>
        <v>20617.631999999998</v>
      </c>
      <c r="DQ45" s="122">
        <f t="shared" si="22"/>
        <v>20617.631999999998</v>
      </c>
      <c r="DR45" s="122">
        <f t="shared" si="22"/>
        <v>20617.631999999998</v>
      </c>
      <c r="DS45" s="122">
        <f t="shared" si="22"/>
        <v>20617.631999999998</v>
      </c>
      <c r="DT45" s="122">
        <f t="shared" si="22"/>
        <v>20617.631999999998</v>
      </c>
      <c r="DU45" s="122">
        <f t="shared" si="22"/>
        <v>20617.631999999998</v>
      </c>
      <c r="DV45" s="122">
        <f t="shared" si="22"/>
        <v>20617.631999999998</v>
      </c>
      <c r="DW45" s="122">
        <f t="shared" si="22"/>
        <v>20617.631999999998</v>
      </c>
      <c r="DX45" s="122">
        <f t="shared" si="22"/>
        <v>20617.631999999998</v>
      </c>
      <c r="DY45" s="122">
        <f t="shared" si="22"/>
        <v>20617.631999999998</v>
      </c>
    </row>
    <row r="46" spans="1:129" x14ac:dyDescent="0.35">
      <c r="H46" s="525"/>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40"/>
    </row>
    <row r="47" spans="1:129" x14ac:dyDescent="0.35">
      <c r="B47" s="25" t="s">
        <v>84</v>
      </c>
      <c r="C47" s="25"/>
      <c r="D47" s="25"/>
      <c r="E47" s="25"/>
      <c r="F47" s="25"/>
      <c r="G47" s="25"/>
      <c r="H47" s="31"/>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row>
    <row r="48" spans="1:129" s="24" customFormat="1" x14ac:dyDescent="0.35">
      <c r="A48" s="48"/>
      <c r="B48" s="120"/>
      <c r="C48"/>
      <c r="D48"/>
      <c r="E48"/>
      <c r="F48"/>
      <c r="G48"/>
      <c r="H48" s="30"/>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row>
    <row r="49" spans="1:129" s="24" customFormat="1" x14ac:dyDescent="0.35">
      <c r="A49" s="48"/>
      <c r="B49" s="14"/>
      <c r="C49" s="43" t="s">
        <v>693</v>
      </c>
      <c r="D49"/>
      <c r="E49"/>
      <c r="F49"/>
      <c r="G49"/>
      <c r="H49" s="45"/>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row>
    <row r="50" spans="1:129" s="24" customFormat="1" x14ac:dyDescent="0.35">
      <c r="A50" s="48"/>
      <c r="B50" s="113"/>
      <c r="C50" s="187"/>
      <c r="D50" t="s">
        <v>146</v>
      </c>
      <c r="E50"/>
      <c r="F50" s="44"/>
      <c r="G50"/>
      <c r="H50" s="530" t="s">
        <v>417</v>
      </c>
      <c r="I50"/>
      <c r="J50">
        <v>1198</v>
      </c>
      <c r="K50">
        <v>1198</v>
      </c>
      <c r="L50">
        <v>1198</v>
      </c>
      <c r="M50">
        <v>1198</v>
      </c>
      <c r="N50">
        <v>1198</v>
      </c>
      <c r="O50">
        <v>1198</v>
      </c>
      <c r="P50">
        <v>1198</v>
      </c>
      <c r="Q50">
        <v>1198</v>
      </c>
      <c r="R50">
        <v>1198</v>
      </c>
      <c r="S50">
        <v>1198</v>
      </c>
      <c r="T50">
        <v>1198</v>
      </c>
      <c r="U50">
        <v>1198</v>
      </c>
      <c r="V50">
        <v>1198</v>
      </c>
      <c r="W50">
        <v>1198</v>
      </c>
      <c r="X50">
        <v>1198</v>
      </c>
      <c r="Y50">
        <v>1198</v>
      </c>
      <c r="Z50">
        <v>1198</v>
      </c>
      <c r="AA50">
        <v>1198</v>
      </c>
      <c r="AB50">
        <v>1198</v>
      </c>
      <c r="AC50">
        <v>1198</v>
      </c>
      <c r="AD50">
        <v>1198</v>
      </c>
      <c r="AE50">
        <v>1198</v>
      </c>
      <c r="AF50">
        <v>1198</v>
      </c>
      <c r="AG50">
        <v>1198</v>
      </c>
      <c r="AH50">
        <v>1198</v>
      </c>
      <c r="AI50">
        <v>1198</v>
      </c>
      <c r="AJ50">
        <v>1198</v>
      </c>
      <c r="AK50">
        <v>1198</v>
      </c>
      <c r="AL50">
        <v>1198</v>
      </c>
      <c r="AM50">
        <v>1198</v>
      </c>
      <c r="AN50">
        <v>1198</v>
      </c>
      <c r="AO50">
        <v>1198</v>
      </c>
      <c r="AP50">
        <v>1198</v>
      </c>
      <c r="AQ50">
        <v>1198</v>
      </c>
      <c r="AR50">
        <v>1198</v>
      </c>
      <c r="AS50">
        <v>1198</v>
      </c>
      <c r="AT50">
        <v>1198</v>
      </c>
      <c r="AU50">
        <v>1198</v>
      </c>
      <c r="AV50">
        <v>1198</v>
      </c>
      <c r="AW50">
        <v>1198</v>
      </c>
      <c r="AX50">
        <v>1198</v>
      </c>
      <c r="AY50">
        <v>1198</v>
      </c>
      <c r="AZ50">
        <v>1198</v>
      </c>
      <c r="BA50">
        <v>1198</v>
      </c>
      <c r="BB50">
        <v>1198</v>
      </c>
      <c r="BC50">
        <v>1198</v>
      </c>
      <c r="BD50">
        <v>1198</v>
      </c>
      <c r="BE50">
        <v>1198</v>
      </c>
      <c r="BF50">
        <v>1198</v>
      </c>
      <c r="BG50">
        <v>1198</v>
      </c>
      <c r="BH50">
        <v>1198</v>
      </c>
      <c r="BI50">
        <v>1198</v>
      </c>
      <c r="BJ50">
        <v>1198</v>
      </c>
      <c r="BK50">
        <v>1198</v>
      </c>
      <c r="BL50">
        <v>1198</v>
      </c>
      <c r="BM50">
        <v>1198</v>
      </c>
      <c r="BN50">
        <v>1198</v>
      </c>
      <c r="BO50">
        <v>1198</v>
      </c>
      <c r="BP50">
        <v>1198</v>
      </c>
      <c r="BQ50">
        <v>1198</v>
      </c>
      <c r="BR50">
        <v>1198</v>
      </c>
      <c r="BS50">
        <v>1198</v>
      </c>
      <c r="BT50">
        <v>1198</v>
      </c>
      <c r="BU50">
        <v>1198</v>
      </c>
      <c r="BV50">
        <v>1198</v>
      </c>
      <c r="BW50">
        <v>1198</v>
      </c>
      <c r="BX50">
        <v>1198</v>
      </c>
      <c r="BY50">
        <v>1198</v>
      </c>
      <c r="BZ50">
        <v>1198</v>
      </c>
      <c r="CA50">
        <v>1198</v>
      </c>
      <c r="CB50">
        <v>1198</v>
      </c>
      <c r="CC50">
        <v>1198</v>
      </c>
      <c r="CD50">
        <v>1198</v>
      </c>
      <c r="CE50">
        <v>1198</v>
      </c>
      <c r="CF50">
        <v>1198</v>
      </c>
      <c r="CG50">
        <v>1198</v>
      </c>
      <c r="CH50">
        <v>1198</v>
      </c>
      <c r="CI50">
        <v>1198</v>
      </c>
      <c r="CJ50">
        <v>1198</v>
      </c>
      <c r="CK50">
        <v>1198</v>
      </c>
      <c r="CL50">
        <v>1198</v>
      </c>
      <c r="CM50">
        <v>1198</v>
      </c>
      <c r="CN50">
        <v>1198</v>
      </c>
      <c r="CO50">
        <v>1198</v>
      </c>
      <c r="CP50">
        <v>1198</v>
      </c>
      <c r="CQ50">
        <v>1198</v>
      </c>
      <c r="CR50">
        <v>1198</v>
      </c>
      <c r="CS50">
        <v>1198</v>
      </c>
      <c r="CT50">
        <v>1198</v>
      </c>
      <c r="CU50">
        <v>1198</v>
      </c>
      <c r="CV50">
        <v>1198</v>
      </c>
      <c r="CW50">
        <v>1198</v>
      </c>
      <c r="CX50">
        <v>1198</v>
      </c>
      <c r="CY50">
        <v>1198</v>
      </c>
      <c r="CZ50">
        <v>1198</v>
      </c>
      <c r="DA50">
        <v>1198</v>
      </c>
      <c r="DB50">
        <v>1198</v>
      </c>
      <c r="DC50">
        <v>1198</v>
      </c>
      <c r="DD50">
        <v>1198</v>
      </c>
      <c r="DE50">
        <v>1198</v>
      </c>
      <c r="DF50">
        <v>1198</v>
      </c>
      <c r="DG50">
        <v>1198</v>
      </c>
      <c r="DH50">
        <v>1198</v>
      </c>
      <c r="DI50">
        <v>1198</v>
      </c>
      <c r="DJ50">
        <v>1198</v>
      </c>
      <c r="DK50">
        <v>1198</v>
      </c>
      <c r="DL50">
        <v>1198</v>
      </c>
      <c r="DM50">
        <v>1198</v>
      </c>
      <c r="DN50">
        <v>1198</v>
      </c>
      <c r="DO50">
        <v>1198</v>
      </c>
      <c r="DP50">
        <v>1198</v>
      </c>
      <c r="DQ50">
        <v>1198</v>
      </c>
      <c r="DR50">
        <v>1198</v>
      </c>
      <c r="DS50">
        <v>1198</v>
      </c>
      <c r="DT50">
        <v>1198</v>
      </c>
      <c r="DU50">
        <v>1198</v>
      </c>
      <c r="DV50">
        <v>1198</v>
      </c>
      <c r="DW50">
        <v>1198</v>
      </c>
      <c r="DX50">
        <v>1198</v>
      </c>
      <c r="DY50">
        <v>1198</v>
      </c>
    </row>
    <row r="51" spans="1:129" x14ac:dyDescent="0.35">
      <c r="A51" s="48"/>
      <c r="B51" s="120"/>
      <c r="C51" s="119"/>
      <c r="D51" t="s">
        <v>555</v>
      </c>
      <c r="G51" s="44"/>
      <c r="H51" s="530" t="s">
        <v>417</v>
      </c>
      <c r="J51" s="37" cm="1">
        <f t="array" ref="J51:DY51">IF($J$4:$DY$4&gt;='1.1 Assumptions'!$J$121, IF($J$4:$DY$4&gt;='1.1 Assumptions'!$J$122, (J50/2/2), (J50/2)), J50)</f>
        <v>1198</v>
      </c>
      <c r="K51" s="248">
        <v>1198</v>
      </c>
      <c r="L51" s="248">
        <v>1198</v>
      </c>
      <c r="M51" s="248">
        <v>1198</v>
      </c>
      <c r="N51" s="248">
        <v>1198</v>
      </c>
      <c r="O51" s="248">
        <v>599</v>
      </c>
      <c r="P51" s="248">
        <v>599</v>
      </c>
      <c r="Q51" s="248">
        <v>599</v>
      </c>
      <c r="R51" s="248">
        <v>599</v>
      </c>
      <c r="S51" s="248">
        <v>599</v>
      </c>
      <c r="T51" s="248">
        <v>599</v>
      </c>
      <c r="U51" s="248">
        <v>599</v>
      </c>
      <c r="V51" s="248">
        <v>599</v>
      </c>
      <c r="W51" s="248">
        <v>599</v>
      </c>
      <c r="X51" s="248">
        <v>599</v>
      </c>
      <c r="Y51" s="248">
        <v>599</v>
      </c>
      <c r="Z51" s="248">
        <v>599</v>
      </c>
      <c r="AA51" s="248">
        <v>599</v>
      </c>
      <c r="AB51" s="248">
        <v>599</v>
      </c>
      <c r="AC51" s="248">
        <v>599</v>
      </c>
      <c r="AD51" s="248">
        <v>599</v>
      </c>
      <c r="AE51" s="248">
        <v>599</v>
      </c>
      <c r="AF51" s="248">
        <v>599</v>
      </c>
      <c r="AG51" s="248">
        <v>599</v>
      </c>
      <c r="AH51" s="248">
        <v>599</v>
      </c>
      <c r="AI51" s="248">
        <v>599</v>
      </c>
      <c r="AJ51" s="248">
        <v>599</v>
      </c>
      <c r="AK51" s="248">
        <v>599</v>
      </c>
      <c r="AL51" s="248">
        <v>599</v>
      </c>
      <c r="AM51" s="248">
        <v>599</v>
      </c>
      <c r="AN51" s="248">
        <v>599</v>
      </c>
      <c r="AO51" s="248">
        <v>599</v>
      </c>
      <c r="AP51" s="248">
        <v>599</v>
      </c>
      <c r="AQ51" s="248">
        <v>599</v>
      </c>
      <c r="AR51" s="248">
        <v>599</v>
      </c>
      <c r="AS51" s="248">
        <v>599</v>
      </c>
      <c r="AT51" s="248">
        <v>599</v>
      </c>
      <c r="AU51" s="248">
        <v>599</v>
      </c>
      <c r="AV51" s="248">
        <v>599</v>
      </c>
      <c r="AW51" s="248">
        <v>599</v>
      </c>
      <c r="AX51" s="248">
        <v>599</v>
      </c>
      <c r="AY51" s="248">
        <v>599</v>
      </c>
      <c r="AZ51" s="248">
        <v>599</v>
      </c>
      <c r="BA51" s="248">
        <v>599</v>
      </c>
      <c r="BB51" s="248">
        <v>599</v>
      </c>
      <c r="BC51" s="248">
        <v>599</v>
      </c>
      <c r="BD51" s="248">
        <v>599</v>
      </c>
      <c r="BE51" s="248">
        <v>599</v>
      </c>
      <c r="BF51" s="248">
        <v>599</v>
      </c>
      <c r="BG51" s="248">
        <v>599</v>
      </c>
      <c r="BH51" s="248">
        <v>599</v>
      </c>
      <c r="BI51" s="248">
        <v>599</v>
      </c>
      <c r="BJ51" s="248">
        <v>599</v>
      </c>
      <c r="BK51" s="248">
        <v>299.5</v>
      </c>
      <c r="BL51" s="248">
        <v>299.5</v>
      </c>
      <c r="BM51" s="248">
        <v>299.5</v>
      </c>
      <c r="BN51" s="248">
        <v>299.5</v>
      </c>
      <c r="BO51" s="248">
        <v>299.5</v>
      </c>
      <c r="BP51" s="248">
        <v>299.5</v>
      </c>
      <c r="BQ51" s="248">
        <v>299.5</v>
      </c>
      <c r="BR51" s="248">
        <v>299.5</v>
      </c>
      <c r="BS51" s="248">
        <v>299.5</v>
      </c>
      <c r="BT51" s="248">
        <v>299.5</v>
      </c>
      <c r="BU51" s="248">
        <v>299.5</v>
      </c>
      <c r="BV51" s="248">
        <v>299.5</v>
      </c>
      <c r="BW51" s="248">
        <v>299.5</v>
      </c>
      <c r="BX51" s="248">
        <v>299.5</v>
      </c>
      <c r="BY51" s="248">
        <v>299.5</v>
      </c>
      <c r="BZ51" s="248">
        <v>299.5</v>
      </c>
      <c r="CA51" s="248">
        <v>299.5</v>
      </c>
      <c r="CB51" s="248">
        <v>299.5</v>
      </c>
      <c r="CC51" s="248">
        <v>299.5</v>
      </c>
      <c r="CD51" s="248">
        <v>299.5</v>
      </c>
      <c r="CE51" s="248">
        <v>299.5</v>
      </c>
      <c r="CF51" s="248">
        <v>299.5</v>
      </c>
      <c r="CG51" s="248">
        <v>299.5</v>
      </c>
      <c r="CH51" s="248">
        <v>299.5</v>
      </c>
      <c r="CI51" s="248">
        <v>299.5</v>
      </c>
      <c r="CJ51" s="248">
        <v>299.5</v>
      </c>
      <c r="CK51" s="248">
        <v>299.5</v>
      </c>
      <c r="CL51" s="248">
        <v>299.5</v>
      </c>
      <c r="CM51" s="248">
        <v>299.5</v>
      </c>
      <c r="CN51" s="248">
        <v>299.5</v>
      </c>
      <c r="CO51" s="248">
        <v>299.5</v>
      </c>
      <c r="CP51" s="248">
        <v>299.5</v>
      </c>
      <c r="CQ51" s="248">
        <v>299.5</v>
      </c>
      <c r="CR51" s="248">
        <v>299.5</v>
      </c>
      <c r="CS51" s="248">
        <v>299.5</v>
      </c>
      <c r="CT51" s="248">
        <v>299.5</v>
      </c>
      <c r="CU51" s="248">
        <v>299.5</v>
      </c>
      <c r="CV51" s="248">
        <v>299.5</v>
      </c>
      <c r="CW51" s="248">
        <v>299.5</v>
      </c>
      <c r="CX51" s="248">
        <v>299.5</v>
      </c>
      <c r="CY51" s="248">
        <v>299.5</v>
      </c>
      <c r="CZ51" s="248">
        <v>299.5</v>
      </c>
      <c r="DA51" s="248">
        <v>299.5</v>
      </c>
      <c r="DB51" s="248">
        <v>299.5</v>
      </c>
      <c r="DC51" s="248">
        <v>299.5</v>
      </c>
      <c r="DD51" s="248">
        <v>299.5</v>
      </c>
      <c r="DE51" s="248">
        <v>299.5</v>
      </c>
      <c r="DF51" s="248">
        <v>299.5</v>
      </c>
      <c r="DG51" s="248">
        <v>299.5</v>
      </c>
      <c r="DH51" s="248">
        <v>299.5</v>
      </c>
      <c r="DI51" s="248">
        <v>299.5</v>
      </c>
      <c r="DJ51" s="248">
        <v>299.5</v>
      </c>
      <c r="DK51" s="248">
        <v>299.5</v>
      </c>
      <c r="DL51" s="248">
        <v>299.5</v>
      </c>
      <c r="DM51" s="248">
        <v>299.5</v>
      </c>
      <c r="DN51" s="248">
        <v>299.5</v>
      </c>
      <c r="DO51" s="248">
        <v>299.5</v>
      </c>
      <c r="DP51" s="248">
        <v>299.5</v>
      </c>
      <c r="DQ51" s="248">
        <v>299.5</v>
      </c>
      <c r="DR51" s="248">
        <v>299.5</v>
      </c>
      <c r="DS51" s="248">
        <v>299.5</v>
      </c>
      <c r="DT51" s="248">
        <v>299.5</v>
      </c>
      <c r="DU51" s="248">
        <v>299.5</v>
      </c>
      <c r="DV51" s="248">
        <v>299.5</v>
      </c>
      <c r="DW51" s="248">
        <v>299.5</v>
      </c>
      <c r="DX51" s="248">
        <v>299.5</v>
      </c>
      <c r="DY51" s="248">
        <v>299.5</v>
      </c>
    </row>
    <row r="52" spans="1:129" x14ac:dyDescent="0.35">
      <c r="A52" s="48"/>
      <c r="B52" s="120"/>
      <c r="C52" s="119"/>
      <c r="D52" s="516" t="s">
        <v>89</v>
      </c>
      <c r="E52" s="516"/>
      <c r="F52" s="516"/>
      <c r="G52" s="536"/>
      <c r="H52" s="531" t="s">
        <v>556</v>
      </c>
      <c r="J52" s="50">
        <f>'1.1 Assumptions'!$J$119</f>
        <v>12</v>
      </c>
      <c r="K52" s="50">
        <f>'1.1 Assumptions'!$J$119</f>
        <v>12</v>
      </c>
      <c r="L52" s="50">
        <f>'1.1 Assumptions'!$J$119</f>
        <v>12</v>
      </c>
      <c r="M52" s="50">
        <f>'1.1 Assumptions'!$J$119</f>
        <v>12</v>
      </c>
      <c r="N52" s="50">
        <f>'1.1 Assumptions'!$J$119</f>
        <v>12</v>
      </c>
      <c r="O52" s="50">
        <f>'1.1 Assumptions'!$J$119</f>
        <v>12</v>
      </c>
      <c r="P52" s="50">
        <f>'1.1 Assumptions'!$J$119</f>
        <v>12</v>
      </c>
      <c r="Q52" s="50">
        <f>'1.1 Assumptions'!$J$119</f>
        <v>12</v>
      </c>
      <c r="R52" s="50">
        <f>'1.1 Assumptions'!$J$119</f>
        <v>12</v>
      </c>
      <c r="S52" s="50">
        <f>'1.1 Assumptions'!$J$119</f>
        <v>12</v>
      </c>
      <c r="T52" s="50">
        <f>'1.1 Assumptions'!$J$119</f>
        <v>12</v>
      </c>
      <c r="U52" s="50">
        <f>'1.1 Assumptions'!$J$119</f>
        <v>12</v>
      </c>
      <c r="V52" s="50">
        <f>'1.1 Assumptions'!$J$119</f>
        <v>12</v>
      </c>
      <c r="W52" s="50">
        <f>'1.1 Assumptions'!$J$119</f>
        <v>12</v>
      </c>
      <c r="X52" s="50">
        <f>'1.1 Assumptions'!$J$119</f>
        <v>12</v>
      </c>
      <c r="Y52" s="50">
        <f>'1.1 Assumptions'!$J$119</f>
        <v>12</v>
      </c>
      <c r="Z52" s="50">
        <f>'1.1 Assumptions'!$J$119</f>
        <v>12</v>
      </c>
      <c r="AA52" s="50">
        <f>'1.1 Assumptions'!$J$119</f>
        <v>12</v>
      </c>
      <c r="AB52" s="50">
        <f>'1.1 Assumptions'!$J$119</f>
        <v>12</v>
      </c>
      <c r="AC52" s="50">
        <f>'1.1 Assumptions'!$J$119</f>
        <v>12</v>
      </c>
      <c r="AD52" s="50">
        <f>'1.1 Assumptions'!$J$119</f>
        <v>12</v>
      </c>
      <c r="AE52" s="50">
        <f>'1.1 Assumptions'!$J$119</f>
        <v>12</v>
      </c>
      <c r="AF52" s="50">
        <f>'1.1 Assumptions'!$J$119</f>
        <v>12</v>
      </c>
      <c r="AG52" s="50">
        <f>'1.1 Assumptions'!$J$119</f>
        <v>12</v>
      </c>
      <c r="AH52" s="50">
        <f>'1.1 Assumptions'!$J$119</f>
        <v>12</v>
      </c>
      <c r="AI52" s="50">
        <f>'1.1 Assumptions'!$J$119</f>
        <v>12</v>
      </c>
      <c r="AJ52" s="50">
        <f>'1.1 Assumptions'!$J$119</f>
        <v>12</v>
      </c>
      <c r="AK52" s="50">
        <f>'1.1 Assumptions'!$J$119</f>
        <v>12</v>
      </c>
      <c r="AL52" s="50">
        <f>'1.1 Assumptions'!$J$119</f>
        <v>12</v>
      </c>
      <c r="AM52" s="50">
        <f>'1.1 Assumptions'!$J$119</f>
        <v>12</v>
      </c>
      <c r="AN52" s="50">
        <f>'1.1 Assumptions'!$J$119</f>
        <v>12</v>
      </c>
      <c r="AO52" s="50">
        <f>'1.1 Assumptions'!$J$119</f>
        <v>12</v>
      </c>
      <c r="AP52" s="50">
        <f>'1.1 Assumptions'!$J$119</f>
        <v>12</v>
      </c>
      <c r="AQ52" s="50">
        <f>'1.1 Assumptions'!$J$119</f>
        <v>12</v>
      </c>
      <c r="AR52" s="50">
        <f>'1.1 Assumptions'!$J$119</f>
        <v>12</v>
      </c>
      <c r="AS52" s="50">
        <f>'1.1 Assumptions'!$J$119</f>
        <v>12</v>
      </c>
      <c r="AT52" s="50">
        <f>'1.1 Assumptions'!$J$119</f>
        <v>12</v>
      </c>
      <c r="AU52" s="50">
        <f>'1.1 Assumptions'!$J$119</f>
        <v>12</v>
      </c>
      <c r="AV52" s="50">
        <f>'1.1 Assumptions'!$J$119</f>
        <v>12</v>
      </c>
      <c r="AW52" s="50">
        <f>'1.1 Assumptions'!$J$119</f>
        <v>12</v>
      </c>
      <c r="AX52" s="50">
        <f>'1.1 Assumptions'!$J$119</f>
        <v>12</v>
      </c>
      <c r="AY52" s="50">
        <f>'1.1 Assumptions'!$J$119</f>
        <v>12</v>
      </c>
      <c r="AZ52" s="50">
        <f>'1.1 Assumptions'!$J$119</f>
        <v>12</v>
      </c>
      <c r="BA52" s="50">
        <f>'1.1 Assumptions'!$J$119</f>
        <v>12</v>
      </c>
      <c r="BB52" s="50">
        <f>'1.1 Assumptions'!$J$119</f>
        <v>12</v>
      </c>
      <c r="BC52" s="50">
        <f>'1.1 Assumptions'!$J$119</f>
        <v>12</v>
      </c>
      <c r="BD52" s="50">
        <f>'1.1 Assumptions'!$J$119</f>
        <v>12</v>
      </c>
      <c r="BE52" s="50">
        <f>'1.1 Assumptions'!$J$119</f>
        <v>12</v>
      </c>
      <c r="BF52" s="50">
        <f>'1.1 Assumptions'!$J$119</f>
        <v>12</v>
      </c>
      <c r="BG52" s="50">
        <f>'1.1 Assumptions'!$J$119</f>
        <v>12</v>
      </c>
      <c r="BH52" s="50">
        <f>'1.1 Assumptions'!$J$119</f>
        <v>12</v>
      </c>
      <c r="BI52" s="50">
        <f>'1.1 Assumptions'!$J$119</f>
        <v>12</v>
      </c>
      <c r="BJ52" s="50">
        <f>'1.1 Assumptions'!$J$119</f>
        <v>12</v>
      </c>
      <c r="BK52" s="50">
        <f>'1.1 Assumptions'!$J$119</f>
        <v>12</v>
      </c>
      <c r="BL52" s="50">
        <f>'1.1 Assumptions'!$J$119</f>
        <v>12</v>
      </c>
      <c r="BM52" s="50">
        <f>'1.1 Assumptions'!$J$119</f>
        <v>12</v>
      </c>
      <c r="BN52" s="50">
        <f>'1.1 Assumptions'!$J$119</f>
        <v>12</v>
      </c>
      <c r="BO52" s="50">
        <f>'1.1 Assumptions'!$J$119</f>
        <v>12</v>
      </c>
      <c r="BP52" s="50">
        <f>'1.1 Assumptions'!$J$119</f>
        <v>12</v>
      </c>
      <c r="BQ52" s="50">
        <f>'1.1 Assumptions'!$J$119</f>
        <v>12</v>
      </c>
      <c r="BR52" s="50">
        <f>'1.1 Assumptions'!$J$119</f>
        <v>12</v>
      </c>
      <c r="BS52" s="50">
        <f>'1.1 Assumptions'!$J$119</f>
        <v>12</v>
      </c>
      <c r="BT52" s="50">
        <f>'1.1 Assumptions'!$J$119</f>
        <v>12</v>
      </c>
      <c r="BU52" s="50">
        <f>'1.1 Assumptions'!$J$119</f>
        <v>12</v>
      </c>
      <c r="BV52" s="50">
        <f>'1.1 Assumptions'!$J$119</f>
        <v>12</v>
      </c>
      <c r="BW52" s="50">
        <f>'1.1 Assumptions'!$J$119</f>
        <v>12</v>
      </c>
      <c r="BX52" s="50">
        <f>'1.1 Assumptions'!$J$119</f>
        <v>12</v>
      </c>
      <c r="BY52" s="50">
        <f>'1.1 Assumptions'!$J$119</f>
        <v>12</v>
      </c>
      <c r="BZ52" s="50">
        <f>'1.1 Assumptions'!$J$119</f>
        <v>12</v>
      </c>
      <c r="CA52" s="50">
        <f>'1.1 Assumptions'!$J$119</f>
        <v>12</v>
      </c>
      <c r="CB52" s="50">
        <f>'1.1 Assumptions'!$J$119</f>
        <v>12</v>
      </c>
      <c r="CC52" s="50">
        <f>'1.1 Assumptions'!$J$119</f>
        <v>12</v>
      </c>
      <c r="CD52" s="50">
        <f>'1.1 Assumptions'!$J$119</f>
        <v>12</v>
      </c>
      <c r="CE52" s="50">
        <f>'1.1 Assumptions'!$J$119</f>
        <v>12</v>
      </c>
      <c r="CF52" s="50">
        <f>'1.1 Assumptions'!$J$119</f>
        <v>12</v>
      </c>
      <c r="CG52" s="50">
        <f>'1.1 Assumptions'!$J$119</f>
        <v>12</v>
      </c>
      <c r="CH52" s="50">
        <f>'1.1 Assumptions'!$J$119</f>
        <v>12</v>
      </c>
      <c r="CI52" s="50">
        <f>'1.1 Assumptions'!$J$119</f>
        <v>12</v>
      </c>
      <c r="CJ52" s="50">
        <f>'1.1 Assumptions'!$J$119</f>
        <v>12</v>
      </c>
      <c r="CK52" s="50">
        <f>'1.1 Assumptions'!$J$119</f>
        <v>12</v>
      </c>
      <c r="CL52" s="50">
        <f>'1.1 Assumptions'!$J$119</f>
        <v>12</v>
      </c>
      <c r="CM52" s="50">
        <f>'1.1 Assumptions'!$J$119</f>
        <v>12</v>
      </c>
      <c r="CN52" s="50">
        <f>'1.1 Assumptions'!$J$119</f>
        <v>12</v>
      </c>
      <c r="CO52" s="50">
        <f>'1.1 Assumptions'!$J$119</f>
        <v>12</v>
      </c>
      <c r="CP52" s="50">
        <f>'1.1 Assumptions'!$J$119</f>
        <v>12</v>
      </c>
      <c r="CQ52" s="50">
        <f>'1.1 Assumptions'!$J$119</f>
        <v>12</v>
      </c>
      <c r="CR52" s="50">
        <f>'1.1 Assumptions'!$J$119</f>
        <v>12</v>
      </c>
      <c r="CS52" s="50">
        <f>'1.1 Assumptions'!$J$119</f>
        <v>12</v>
      </c>
      <c r="CT52" s="50">
        <f>'1.1 Assumptions'!$J$119</f>
        <v>12</v>
      </c>
      <c r="CU52" s="50">
        <f>'1.1 Assumptions'!$J$119</f>
        <v>12</v>
      </c>
      <c r="CV52" s="50">
        <f>'1.1 Assumptions'!$J$119</f>
        <v>12</v>
      </c>
      <c r="CW52" s="50">
        <f>'1.1 Assumptions'!$J$119</f>
        <v>12</v>
      </c>
      <c r="CX52" s="50">
        <f>'1.1 Assumptions'!$J$119</f>
        <v>12</v>
      </c>
      <c r="CY52" s="50">
        <f>'1.1 Assumptions'!$J$119</f>
        <v>12</v>
      </c>
      <c r="CZ52" s="50">
        <f>'1.1 Assumptions'!$J$119</f>
        <v>12</v>
      </c>
      <c r="DA52" s="50">
        <f>'1.1 Assumptions'!$J$119</f>
        <v>12</v>
      </c>
      <c r="DB52" s="50">
        <f>'1.1 Assumptions'!$J$119</f>
        <v>12</v>
      </c>
      <c r="DC52" s="50">
        <f>'1.1 Assumptions'!$J$119</f>
        <v>12</v>
      </c>
      <c r="DD52" s="50">
        <f>'1.1 Assumptions'!$J$119</f>
        <v>12</v>
      </c>
      <c r="DE52" s="50">
        <f>'1.1 Assumptions'!$J$119</f>
        <v>12</v>
      </c>
      <c r="DF52" s="50">
        <f>'1.1 Assumptions'!$J$119</f>
        <v>12</v>
      </c>
      <c r="DG52" s="50">
        <f>'1.1 Assumptions'!$J$119</f>
        <v>12</v>
      </c>
      <c r="DH52" s="50">
        <f>'1.1 Assumptions'!$J$119</f>
        <v>12</v>
      </c>
      <c r="DI52" s="50">
        <f>'1.1 Assumptions'!$J$119</f>
        <v>12</v>
      </c>
      <c r="DJ52" s="50">
        <f>'1.1 Assumptions'!$J$119</f>
        <v>12</v>
      </c>
      <c r="DK52" s="50">
        <f>'1.1 Assumptions'!$J$119</f>
        <v>12</v>
      </c>
      <c r="DL52" s="50">
        <f>'1.1 Assumptions'!$J$119</f>
        <v>12</v>
      </c>
      <c r="DM52" s="50">
        <f>'1.1 Assumptions'!$J$119</f>
        <v>12</v>
      </c>
      <c r="DN52" s="50">
        <f>'1.1 Assumptions'!$J$119</f>
        <v>12</v>
      </c>
      <c r="DO52" s="50">
        <f>'1.1 Assumptions'!$J$119</f>
        <v>12</v>
      </c>
      <c r="DP52" s="50">
        <f>'1.1 Assumptions'!$J$119</f>
        <v>12</v>
      </c>
      <c r="DQ52" s="50">
        <f>'1.1 Assumptions'!$J$119</f>
        <v>12</v>
      </c>
      <c r="DR52" s="50">
        <f>'1.1 Assumptions'!$J$119</f>
        <v>12</v>
      </c>
      <c r="DS52" s="50">
        <f>'1.1 Assumptions'!$J$119</f>
        <v>12</v>
      </c>
      <c r="DT52" s="50">
        <f>'1.1 Assumptions'!$J$119</f>
        <v>12</v>
      </c>
      <c r="DU52" s="50">
        <f>'1.1 Assumptions'!$J$119</f>
        <v>12</v>
      </c>
      <c r="DV52" s="50">
        <f>'1.1 Assumptions'!$J$119</f>
        <v>12</v>
      </c>
      <c r="DW52" s="50">
        <f>'1.1 Assumptions'!$J$119</f>
        <v>12</v>
      </c>
      <c r="DX52" s="50">
        <f>'1.1 Assumptions'!$J$119</f>
        <v>12</v>
      </c>
      <c r="DY52" s="50">
        <f>'1.1 Assumptions'!$J$119</f>
        <v>12</v>
      </c>
    </row>
    <row r="53" spans="1:129" x14ac:dyDescent="0.35">
      <c r="B53" s="14"/>
      <c r="C53" s="119"/>
      <c r="D53" s="516" t="s">
        <v>92</v>
      </c>
      <c r="E53" s="516"/>
      <c r="F53" s="516"/>
      <c r="G53" s="536"/>
      <c r="H53" s="530" t="s">
        <v>93</v>
      </c>
      <c r="J53" s="138">
        <f>'1.1 Assumptions'!$J$120</f>
        <v>88.39</v>
      </c>
      <c r="K53" s="139">
        <f>J53*(1+K54)</f>
        <v>89.273899999999998</v>
      </c>
      <c r="L53" s="139">
        <f t="shared" ref="L53:BW53" si="23">K53*(1+L54)</f>
        <v>90.166639000000004</v>
      </c>
      <c r="M53" s="139">
        <f t="shared" si="23"/>
        <v>91.068305390000006</v>
      </c>
      <c r="N53" s="139">
        <f t="shared" si="23"/>
        <v>91.978988443900008</v>
      </c>
      <c r="O53" s="139">
        <f t="shared" si="23"/>
        <v>92.898778328339006</v>
      </c>
      <c r="P53" s="139">
        <f t="shared" si="23"/>
        <v>93.827766111622395</v>
      </c>
      <c r="Q53" s="139">
        <f t="shared" si="23"/>
        <v>94.766043772738627</v>
      </c>
      <c r="R53" s="139">
        <f t="shared" si="23"/>
        <v>95.71370421046602</v>
      </c>
      <c r="S53" s="139">
        <f t="shared" si="23"/>
        <v>96.670841252570682</v>
      </c>
      <c r="T53" s="139">
        <f t="shared" si="23"/>
        <v>97.637549665096387</v>
      </c>
      <c r="U53" s="139">
        <f t="shared" si="23"/>
        <v>98.613925161747346</v>
      </c>
      <c r="V53" s="139">
        <f t="shared" si="23"/>
        <v>99.600064413364819</v>
      </c>
      <c r="W53" s="139">
        <f t="shared" si="23"/>
        <v>100.59606505749846</v>
      </c>
      <c r="X53" s="139">
        <f t="shared" si="23"/>
        <v>101.60202570807346</v>
      </c>
      <c r="Y53" s="139">
        <f t="shared" si="23"/>
        <v>102.6180459651542</v>
      </c>
      <c r="Z53" s="139">
        <f t="shared" si="23"/>
        <v>103.64422642480574</v>
      </c>
      <c r="AA53" s="139">
        <f t="shared" si="23"/>
        <v>104.68066868905379</v>
      </c>
      <c r="AB53" s="139">
        <f t="shared" si="23"/>
        <v>105.72747537594432</v>
      </c>
      <c r="AC53" s="139">
        <f t="shared" si="23"/>
        <v>106.78475012970377</v>
      </c>
      <c r="AD53" s="139">
        <f t="shared" si="23"/>
        <v>107.8525976310008</v>
      </c>
      <c r="AE53" s="139">
        <f t="shared" si="23"/>
        <v>108.93112360731081</v>
      </c>
      <c r="AF53" s="139">
        <f t="shared" si="23"/>
        <v>110.02043484338392</v>
      </c>
      <c r="AG53" s="139">
        <f t="shared" si="23"/>
        <v>111.12063919181776</v>
      </c>
      <c r="AH53" s="139">
        <f t="shared" si="23"/>
        <v>112.23184558373593</v>
      </c>
      <c r="AI53" s="139">
        <f t="shared" si="23"/>
        <v>113.35416403957329</v>
      </c>
      <c r="AJ53" s="139">
        <f t="shared" si="23"/>
        <v>114.48770567996903</v>
      </c>
      <c r="AK53" s="139">
        <f t="shared" si="23"/>
        <v>115.63258273676871</v>
      </c>
      <c r="AL53" s="139">
        <f t="shared" si="23"/>
        <v>116.78890856413641</v>
      </c>
      <c r="AM53" s="139">
        <f t="shared" si="23"/>
        <v>117.95679764977777</v>
      </c>
      <c r="AN53" s="139">
        <f t="shared" si="23"/>
        <v>119.13636562627555</v>
      </c>
      <c r="AO53" s="139">
        <f t="shared" si="23"/>
        <v>120.3277292825383</v>
      </c>
      <c r="AP53" s="139">
        <f t="shared" si="23"/>
        <v>121.53100657536369</v>
      </c>
      <c r="AQ53" s="139">
        <f t="shared" si="23"/>
        <v>122.74631664111733</v>
      </c>
      <c r="AR53" s="139">
        <f t="shared" si="23"/>
        <v>123.9737798075285</v>
      </c>
      <c r="AS53" s="139">
        <f t="shared" si="23"/>
        <v>125.21351760560378</v>
      </c>
      <c r="AT53" s="139">
        <f t="shared" si="23"/>
        <v>126.46565278165983</v>
      </c>
      <c r="AU53" s="139">
        <f t="shared" si="23"/>
        <v>127.73030930947643</v>
      </c>
      <c r="AV53" s="139">
        <f t="shared" si="23"/>
        <v>129.0076124025712</v>
      </c>
      <c r="AW53" s="139">
        <f t="shared" si="23"/>
        <v>130.29768852659691</v>
      </c>
      <c r="AX53" s="139">
        <f t="shared" si="23"/>
        <v>131.60066541186288</v>
      </c>
      <c r="AY53" s="139">
        <f t="shared" si="23"/>
        <v>132.91667206598152</v>
      </c>
      <c r="AZ53" s="139">
        <f t="shared" si="23"/>
        <v>134.24583878664134</v>
      </c>
      <c r="BA53" s="139">
        <f t="shared" si="23"/>
        <v>135.58829717450774</v>
      </c>
      <c r="BB53" s="139">
        <f t="shared" si="23"/>
        <v>136.94418014625282</v>
      </c>
      <c r="BC53" s="139">
        <f t="shared" si="23"/>
        <v>138.31362194771535</v>
      </c>
      <c r="BD53" s="139">
        <f t="shared" si="23"/>
        <v>139.69675816719251</v>
      </c>
      <c r="BE53" s="139">
        <f t="shared" si="23"/>
        <v>141.09372574886444</v>
      </c>
      <c r="BF53" s="139">
        <f t="shared" si="23"/>
        <v>142.5046630063531</v>
      </c>
      <c r="BG53" s="139">
        <f t="shared" si="23"/>
        <v>143.92970963641662</v>
      </c>
      <c r="BH53" s="139">
        <f t="shared" si="23"/>
        <v>145.36900673278078</v>
      </c>
      <c r="BI53" s="139">
        <f t="shared" si="23"/>
        <v>146.82269680010859</v>
      </c>
      <c r="BJ53" s="139">
        <f t="shared" si="23"/>
        <v>148.29092376810968</v>
      </c>
      <c r="BK53" s="139">
        <f t="shared" si="23"/>
        <v>149.77383300579078</v>
      </c>
      <c r="BL53" s="139">
        <f t="shared" si="23"/>
        <v>151.27157133584868</v>
      </c>
      <c r="BM53" s="139">
        <f t="shared" si="23"/>
        <v>152.78428704920717</v>
      </c>
      <c r="BN53" s="139">
        <f t="shared" si="23"/>
        <v>154.31212991969923</v>
      </c>
      <c r="BO53" s="139">
        <f t="shared" si="23"/>
        <v>155.85525121889623</v>
      </c>
      <c r="BP53" s="139">
        <f t="shared" si="23"/>
        <v>157.41380373108518</v>
      </c>
      <c r="BQ53" s="139">
        <f t="shared" si="23"/>
        <v>158.98794176839604</v>
      </c>
      <c r="BR53" s="139">
        <f t="shared" si="23"/>
        <v>160.57782118608</v>
      </c>
      <c r="BS53" s="139">
        <f t="shared" si="23"/>
        <v>162.18359939794081</v>
      </c>
      <c r="BT53" s="139">
        <f t="shared" si="23"/>
        <v>163.80543539192021</v>
      </c>
      <c r="BU53" s="139">
        <f t="shared" si="23"/>
        <v>165.44348974583943</v>
      </c>
      <c r="BV53" s="139">
        <f t="shared" si="23"/>
        <v>167.09792464329783</v>
      </c>
      <c r="BW53" s="139">
        <f t="shared" si="23"/>
        <v>168.76890388973081</v>
      </c>
      <c r="BX53" s="139">
        <f t="shared" ref="BX53:DY53" si="24">BW53*(1+BX54)</f>
        <v>170.45659292862811</v>
      </c>
      <c r="BY53" s="139">
        <f t="shared" si="24"/>
        <v>172.16115885791439</v>
      </c>
      <c r="BZ53" s="139">
        <f t="shared" si="24"/>
        <v>173.88277044649354</v>
      </c>
      <c r="CA53" s="139">
        <f t="shared" si="24"/>
        <v>175.62159815095848</v>
      </c>
      <c r="CB53" s="139">
        <f t="shared" si="24"/>
        <v>177.37781413246807</v>
      </c>
      <c r="CC53" s="139">
        <f t="shared" si="24"/>
        <v>179.15159227379274</v>
      </c>
      <c r="CD53" s="139">
        <f t="shared" si="24"/>
        <v>180.94310819653066</v>
      </c>
      <c r="CE53" s="139">
        <f t="shared" si="24"/>
        <v>182.75253927849596</v>
      </c>
      <c r="CF53" s="139">
        <f t="shared" si="24"/>
        <v>184.58006467128092</v>
      </c>
      <c r="CG53" s="139">
        <f t="shared" si="24"/>
        <v>186.42586531799373</v>
      </c>
      <c r="CH53" s="139">
        <f t="shared" si="24"/>
        <v>188.29012397117367</v>
      </c>
      <c r="CI53" s="139">
        <f t="shared" si="24"/>
        <v>190.17302521088541</v>
      </c>
      <c r="CJ53" s="139">
        <f t="shared" si="24"/>
        <v>192.07475546299426</v>
      </c>
      <c r="CK53" s="139">
        <f t="shared" si="24"/>
        <v>193.9955030176242</v>
      </c>
      <c r="CL53" s="139">
        <f t="shared" si="24"/>
        <v>195.93545804780044</v>
      </c>
      <c r="CM53" s="139">
        <f t="shared" si="24"/>
        <v>197.89481262827843</v>
      </c>
      <c r="CN53" s="139">
        <f t="shared" si="24"/>
        <v>199.8737607545612</v>
      </c>
      <c r="CO53" s="139">
        <f t="shared" si="24"/>
        <v>201.87249836210682</v>
      </c>
      <c r="CP53" s="139">
        <f t="shared" si="24"/>
        <v>203.89122334572789</v>
      </c>
      <c r="CQ53" s="139">
        <f t="shared" si="24"/>
        <v>205.93013557918516</v>
      </c>
      <c r="CR53" s="139">
        <f t="shared" si="24"/>
        <v>207.98943693497702</v>
      </c>
      <c r="CS53" s="139">
        <f t="shared" si="24"/>
        <v>210.06933130432679</v>
      </c>
      <c r="CT53" s="139">
        <f t="shared" si="24"/>
        <v>212.17002461737007</v>
      </c>
      <c r="CU53" s="139">
        <f t="shared" si="24"/>
        <v>214.29172486354378</v>
      </c>
      <c r="CV53" s="139">
        <f t="shared" si="24"/>
        <v>216.4346421121792</v>
      </c>
      <c r="CW53" s="139">
        <f t="shared" si="24"/>
        <v>218.598988533301</v>
      </c>
      <c r="CX53" s="139">
        <f t="shared" si="24"/>
        <v>220.78497841863401</v>
      </c>
      <c r="CY53" s="139">
        <f t="shared" si="24"/>
        <v>222.99282820282036</v>
      </c>
      <c r="CZ53" s="139">
        <f t="shared" si="24"/>
        <v>225.22275648484856</v>
      </c>
      <c r="DA53" s="139">
        <f t="shared" si="24"/>
        <v>227.47498404969704</v>
      </c>
      <c r="DB53" s="139">
        <f t="shared" si="24"/>
        <v>229.74973389019402</v>
      </c>
      <c r="DC53" s="139">
        <f t="shared" si="24"/>
        <v>232.04723122909596</v>
      </c>
      <c r="DD53" s="139">
        <f t="shared" si="24"/>
        <v>234.36770354138693</v>
      </c>
      <c r="DE53" s="139">
        <f t="shared" si="24"/>
        <v>236.71138057680079</v>
      </c>
      <c r="DF53" s="139">
        <f t="shared" si="24"/>
        <v>239.07849438256881</v>
      </c>
      <c r="DG53" s="139">
        <f t="shared" si="24"/>
        <v>241.46927932639448</v>
      </c>
      <c r="DH53" s="139">
        <f t="shared" si="24"/>
        <v>243.88397211965844</v>
      </c>
      <c r="DI53" s="139">
        <f t="shared" si="24"/>
        <v>246.32281184085502</v>
      </c>
      <c r="DJ53" s="139">
        <f t="shared" si="24"/>
        <v>248.78603995926358</v>
      </c>
      <c r="DK53" s="139">
        <f t="shared" si="24"/>
        <v>251.27390035885622</v>
      </c>
      <c r="DL53" s="139">
        <f t="shared" si="24"/>
        <v>253.78663936244479</v>
      </c>
      <c r="DM53" s="139">
        <f t="shared" si="24"/>
        <v>256.32450575606924</v>
      </c>
      <c r="DN53" s="139">
        <f t="shared" si="24"/>
        <v>258.88775081362996</v>
      </c>
      <c r="DO53" s="139">
        <f t="shared" si="24"/>
        <v>261.47662832176627</v>
      </c>
      <c r="DP53" s="139">
        <f t="shared" si="24"/>
        <v>264.09139460498392</v>
      </c>
      <c r="DQ53" s="139">
        <f t="shared" si="24"/>
        <v>266.73230855103378</v>
      </c>
      <c r="DR53" s="139">
        <f t="shared" si="24"/>
        <v>269.39963163654414</v>
      </c>
      <c r="DS53" s="139">
        <f t="shared" si="24"/>
        <v>272.09362795290957</v>
      </c>
      <c r="DT53" s="139">
        <f t="shared" si="24"/>
        <v>274.81456423243867</v>
      </c>
      <c r="DU53" s="139">
        <f t="shared" si="24"/>
        <v>277.56270987476307</v>
      </c>
      <c r="DV53" s="139">
        <f t="shared" si="24"/>
        <v>280.33833697351071</v>
      </c>
      <c r="DW53" s="139">
        <f t="shared" si="24"/>
        <v>283.14172034324582</v>
      </c>
      <c r="DX53" s="139">
        <f t="shared" si="24"/>
        <v>285.97313754667829</v>
      </c>
      <c r="DY53" s="139">
        <f t="shared" si="24"/>
        <v>288.83286892214505</v>
      </c>
    </row>
    <row r="54" spans="1:129" x14ac:dyDescent="0.35">
      <c r="B54" s="14"/>
      <c r="C54" s="119"/>
      <c r="E54" s="142" t="s">
        <v>694</v>
      </c>
      <c r="F54" s="37"/>
      <c r="G54" s="80"/>
      <c r="H54" s="530" t="s">
        <v>48</v>
      </c>
      <c r="J54" s="34">
        <f>IF('1.1 Assumptions'!$J$13="Optimistic Scenario",'2.2 Scenario Assumptions'!$H$7,IF('1.1 Assumptions'!$J$13="Base Case Scenario",'2.2 Scenario Assumptions'!$H$8,'2.2 Scenario Assumptions'!$H$9))</f>
        <v>0.01</v>
      </c>
      <c r="K54" s="34">
        <f>IF('1.1 Assumptions'!$J$13="Optimistic Scenario",'2.2 Scenario Assumptions'!$H$7,IF('1.1 Assumptions'!$J$13="Base Case Scenario",'2.2 Scenario Assumptions'!$H$8,'2.2 Scenario Assumptions'!$H$9))</f>
        <v>0.01</v>
      </c>
      <c r="L54" s="34">
        <f>IF('1.1 Assumptions'!$J$13="Optimistic Scenario",'2.2 Scenario Assumptions'!$H$7,IF('1.1 Assumptions'!$J$13="Base Case Scenario",'2.2 Scenario Assumptions'!$H$8,'2.2 Scenario Assumptions'!$H$9))</f>
        <v>0.01</v>
      </c>
      <c r="M54" s="34">
        <f>IF('1.1 Assumptions'!$J$13="Optimistic Scenario",'2.2 Scenario Assumptions'!$H$7,IF('1.1 Assumptions'!$J$13="Base Case Scenario",'2.2 Scenario Assumptions'!$H$8,'2.2 Scenario Assumptions'!$H$9))</f>
        <v>0.01</v>
      </c>
      <c r="N54" s="34">
        <f>IF('1.1 Assumptions'!$J$13="Optimistic Scenario",'2.2 Scenario Assumptions'!$H$7,IF('1.1 Assumptions'!$J$13="Base Case Scenario",'2.2 Scenario Assumptions'!$H$8,'2.2 Scenario Assumptions'!$H$9))</f>
        <v>0.01</v>
      </c>
      <c r="O54" s="34">
        <f>IF('1.1 Assumptions'!$J$13="Optimistic Scenario",'2.2 Scenario Assumptions'!$H$7,IF('1.1 Assumptions'!$J$13="Base Case Scenario",'2.2 Scenario Assumptions'!$H$8,'2.2 Scenario Assumptions'!$H$9))</f>
        <v>0.01</v>
      </c>
      <c r="P54" s="34">
        <f>IF('1.1 Assumptions'!$J$13="Optimistic Scenario",'2.2 Scenario Assumptions'!$H$7,IF('1.1 Assumptions'!$J$13="Base Case Scenario",'2.2 Scenario Assumptions'!$H$8,'2.2 Scenario Assumptions'!$H$9))</f>
        <v>0.01</v>
      </c>
      <c r="Q54" s="34">
        <f>IF('1.1 Assumptions'!$J$13="Optimistic Scenario",'2.2 Scenario Assumptions'!$H$7,IF('1.1 Assumptions'!$J$13="Base Case Scenario",'2.2 Scenario Assumptions'!$H$8,'2.2 Scenario Assumptions'!$H$9))</f>
        <v>0.01</v>
      </c>
      <c r="R54" s="34">
        <f>IF('1.1 Assumptions'!$J$13="Optimistic Scenario",'2.2 Scenario Assumptions'!$H$7,IF('1.1 Assumptions'!$J$13="Base Case Scenario",'2.2 Scenario Assumptions'!$H$8,'2.2 Scenario Assumptions'!$H$9))</f>
        <v>0.01</v>
      </c>
      <c r="S54" s="34">
        <f>IF('1.1 Assumptions'!$J$13="Optimistic Scenario",'2.2 Scenario Assumptions'!$H$7,IF('1.1 Assumptions'!$J$13="Base Case Scenario",'2.2 Scenario Assumptions'!$H$8,'2.2 Scenario Assumptions'!$H$9))</f>
        <v>0.01</v>
      </c>
      <c r="T54" s="34">
        <f>IF('1.1 Assumptions'!$J$13="Optimistic Scenario",'2.2 Scenario Assumptions'!$H$7,IF('1.1 Assumptions'!$J$13="Base Case Scenario",'2.2 Scenario Assumptions'!$H$8,'2.2 Scenario Assumptions'!$H$9))</f>
        <v>0.01</v>
      </c>
      <c r="U54" s="34">
        <f>IF('1.1 Assumptions'!$J$13="Optimistic Scenario",'2.2 Scenario Assumptions'!$H$7,IF('1.1 Assumptions'!$J$13="Base Case Scenario",'2.2 Scenario Assumptions'!$H$8,'2.2 Scenario Assumptions'!$H$9))</f>
        <v>0.01</v>
      </c>
      <c r="V54" s="34">
        <f>IF('1.1 Assumptions'!$J$13="Optimistic Scenario",'2.2 Scenario Assumptions'!$H$7,IF('1.1 Assumptions'!$J$13="Base Case Scenario",'2.2 Scenario Assumptions'!$H$8,'2.2 Scenario Assumptions'!$H$9))</f>
        <v>0.01</v>
      </c>
      <c r="W54" s="34">
        <f>IF('1.1 Assumptions'!$J$13="Optimistic Scenario",'2.2 Scenario Assumptions'!$H$7,IF('1.1 Assumptions'!$J$13="Base Case Scenario",'2.2 Scenario Assumptions'!$H$8,'2.2 Scenario Assumptions'!$H$9))</f>
        <v>0.01</v>
      </c>
      <c r="X54" s="34">
        <f>IF('1.1 Assumptions'!$J$13="Optimistic Scenario",'2.2 Scenario Assumptions'!$H$7,IF('1.1 Assumptions'!$J$13="Base Case Scenario",'2.2 Scenario Assumptions'!$H$8,'2.2 Scenario Assumptions'!$H$9))</f>
        <v>0.01</v>
      </c>
      <c r="Y54" s="34">
        <f>IF('1.1 Assumptions'!$J$13="Optimistic Scenario",'2.2 Scenario Assumptions'!$H$7,IF('1.1 Assumptions'!$J$13="Base Case Scenario",'2.2 Scenario Assumptions'!$H$8,'2.2 Scenario Assumptions'!$H$9))</f>
        <v>0.01</v>
      </c>
      <c r="Z54" s="34">
        <f>IF('1.1 Assumptions'!$J$13="Optimistic Scenario",'2.2 Scenario Assumptions'!$H$7,IF('1.1 Assumptions'!$J$13="Base Case Scenario",'2.2 Scenario Assumptions'!$H$8,'2.2 Scenario Assumptions'!$H$9))</f>
        <v>0.01</v>
      </c>
      <c r="AA54" s="34">
        <f>IF('1.1 Assumptions'!$J$13="Optimistic Scenario",'2.2 Scenario Assumptions'!$H$7,IF('1.1 Assumptions'!$J$13="Base Case Scenario",'2.2 Scenario Assumptions'!$H$8,'2.2 Scenario Assumptions'!$H$9))</f>
        <v>0.01</v>
      </c>
      <c r="AB54" s="34">
        <f>IF('1.1 Assumptions'!$J$13="Optimistic Scenario",'2.2 Scenario Assumptions'!$H$7,IF('1.1 Assumptions'!$J$13="Base Case Scenario",'2.2 Scenario Assumptions'!$H$8,'2.2 Scenario Assumptions'!$H$9))</f>
        <v>0.01</v>
      </c>
      <c r="AC54" s="34">
        <f>IF('1.1 Assumptions'!$J$13="Optimistic Scenario",'2.2 Scenario Assumptions'!$H$7,IF('1.1 Assumptions'!$J$13="Base Case Scenario",'2.2 Scenario Assumptions'!$H$8,'2.2 Scenario Assumptions'!$H$9))</f>
        <v>0.01</v>
      </c>
      <c r="AD54" s="34">
        <f>IF('1.1 Assumptions'!$J$13="Optimistic Scenario",'2.2 Scenario Assumptions'!$H$7,IF('1.1 Assumptions'!$J$13="Base Case Scenario",'2.2 Scenario Assumptions'!$H$8,'2.2 Scenario Assumptions'!$H$9))</f>
        <v>0.01</v>
      </c>
      <c r="AE54" s="34">
        <f>IF('1.1 Assumptions'!$J$13="Optimistic Scenario",'2.2 Scenario Assumptions'!$H$7,IF('1.1 Assumptions'!$J$13="Base Case Scenario",'2.2 Scenario Assumptions'!$H$8,'2.2 Scenario Assumptions'!$H$9))</f>
        <v>0.01</v>
      </c>
      <c r="AF54" s="34">
        <f>IF('1.1 Assumptions'!$J$13="Optimistic Scenario",'2.2 Scenario Assumptions'!$H$7,IF('1.1 Assumptions'!$J$13="Base Case Scenario",'2.2 Scenario Assumptions'!$H$8,'2.2 Scenario Assumptions'!$H$9))</f>
        <v>0.01</v>
      </c>
      <c r="AG54" s="34">
        <f>IF('1.1 Assumptions'!$J$13="Optimistic Scenario",'2.2 Scenario Assumptions'!$H$7,IF('1.1 Assumptions'!$J$13="Base Case Scenario",'2.2 Scenario Assumptions'!$H$8,'2.2 Scenario Assumptions'!$H$9))</f>
        <v>0.01</v>
      </c>
      <c r="AH54" s="34">
        <f>IF('1.1 Assumptions'!$J$13="Optimistic Scenario",'2.2 Scenario Assumptions'!$H$7,IF('1.1 Assumptions'!$J$13="Base Case Scenario",'2.2 Scenario Assumptions'!$H$8,'2.2 Scenario Assumptions'!$H$9))</f>
        <v>0.01</v>
      </c>
      <c r="AI54" s="34">
        <f>IF('1.1 Assumptions'!$J$13="Optimistic Scenario",'2.2 Scenario Assumptions'!$H$7,IF('1.1 Assumptions'!$J$13="Base Case Scenario",'2.2 Scenario Assumptions'!$H$8,'2.2 Scenario Assumptions'!$H$9))</f>
        <v>0.01</v>
      </c>
      <c r="AJ54" s="34">
        <f>IF('1.1 Assumptions'!$J$13="Optimistic Scenario",'2.2 Scenario Assumptions'!$H$7,IF('1.1 Assumptions'!$J$13="Base Case Scenario",'2.2 Scenario Assumptions'!$H$8,'2.2 Scenario Assumptions'!$H$9))</f>
        <v>0.01</v>
      </c>
      <c r="AK54" s="34">
        <f>IF('1.1 Assumptions'!$J$13="Optimistic Scenario",'2.2 Scenario Assumptions'!$H$7,IF('1.1 Assumptions'!$J$13="Base Case Scenario",'2.2 Scenario Assumptions'!$H$8,'2.2 Scenario Assumptions'!$H$9))</f>
        <v>0.01</v>
      </c>
      <c r="AL54" s="34">
        <f>IF('1.1 Assumptions'!$J$13="Optimistic Scenario",'2.2 Scenario Assumptions'!$H$7,IF('1.1 Assumptions'!$J$13="Base Case Scenario",'2.2 Scenario Assumptions'!$H$8,'2.2 Scenario Assumptions'!$H$9))</f>
        <v>0.01</v>
      </c>
      <c r="AM54" s="34">
        <f>IF('1.1 Assumptions'!$J$13="Optimistic Scenario",'2.2 Scenario Assumptions'!$H$7,IF('1.1 Assumptions'!$J$13="Base Case Scenario",'2.2 Scenario Assumptions'!$H$8,'2.2 Scenario Assumptions'!$H$9))</f>
        <v>0.01</v>
      </c>
      <c r="AN54" s="34">
        <f>IF('1.1 Assumptions'!$J$13="Optimistic Scenario",'2.2 Scenario Assumptions'!$H$7,IF('1.1 Assumptions'!$J$13="Base Case Scenario",'2.2 Scenario Assumptions'!$H$8,'2.2 Scenario Assumptions'!$H$9))</f>
        <v>0.01</v>
      </c>
      <c r="AO54" s="34">
        <f>IF('1.1 Assumptions'!$J$13="Optimistic Scenario",'2.2 Scenario Assumptions'!$H$7,IF('1.1 Assumptions'!$J$13="Base Case Scenario",'2.2 Scenario Assumptions'!$H$8,'2.2 Scenario Assumptions'!$H$9))</f>
        <v>0.01</v>
      </c>
      <c r="AP54" s="34">
        <f>IF('1.1 Assumptions'!$J$13="Optimistic Scenario",'2.2 Scenario Assumptions'!$H$7,IF('1.1 Assumptions'!$J$13="Base Case Scenario",'2.2 Scenario Assumptions'!$H$8,'2.2 Scenario Assumptions'!$H$9))</f>
        <v>0.01</v>
      </c>
      <c r="AQ54" s="34">
        <f>IF('1.1 Assumptions'!$J$13="Optimistic Scenario",'2.2 Scenario Assumptions'!$H$7,IF('1.1 Assumptions'!$J$13="Base Case Scenario",'2.2 Scenario Assumptions'!$H$8,'2.2 Scenario Assumptions'!$H$9))</f>
        <v>0.01</v>
      </c>
      <c r="AR54" s="34">
        <f>IF('1.1 Assumptions'!$J$13="Optimistic Scenario",'2.2 Scenario Assumptions'!$H$7,IF('1.1 Assumptions'!$J$13="Base Case Scenario",'2.2 Scenario Assumptions'!$H$8,'2.2 Scenario Assumptions'!$H$9))</f>
        <v>0.01</v>
      </c>
      <c r="AS54" s="34">
        <f>IF('1.1 Assumptions'!$J$13="Optimistic Scenario",'2.2 Scenario Assumptions'!$H$7,IF('1.1 Assumptions'!$J$13="Base Case Scenario",'2.2 Scenario Assumptions'!$H$8,'2.2 Scenario Assumptions'!$H$9))</f>
        <v>0.01</v>
      </c>
      <c r="AT54" s="34">
        <f>IF('1.1 Assumptions'!$J$13="Optimistic Scenario",'2.2 Scenario Assumptions'!$H$7,IF('1.1 Assumptions'!$J$13="Base Case Scenario",'2.2 Scenario Assumptions'!$H$8,'2.2 Scenario Assumptions'!$H$9))</f>
        <v>0.01</v>
      </c>
      <c r="AU54" s="34">
        <f>IF('1.1 Assumptions'!$J$13="Optimistic Scenario",'2.2 Scenario Assumptions'!$H$7,IF('1.1 Assumptions'!$J$13="Base Case Scenario",'2.2 Scenario Assumptions'!$H$8,'2.2 Scenario Assumptions'!$H$9))</f>
        <v>0.01</v>
      </c>
      <c r="AV54" s="34">
        <f>IF('1.1 Assumptions'!$J$13="Optimistic Scenario",'2.2 Scenario Assumptions'!$H$7,IF('1.1 Assumptions'!$J$13="Base Case Scenario",'2.2 Scenario Assumptions'!$H$8,'2.2 Scenario Assumptions'!$H$9))</f>
        <v>0.01</v>
      </c>
      <c r="AW54" s="34">
        <f>IF('1.1 Assumptions'!$J$13="Optimistic Scenario",'2.2 Scenario Assumptions'!$H$7,IF('1.1 Assumptions'!$J$13="Base Case Scenario",'2.2 Scenario Assumptions'!$H$8,'2.2 Scenario Assumptions'!$H$9))</f>
        <v>0.01</v>
      </c>
      <c r="AX54" s="34">
        <f>IF('1.1 Assumptions'!$J$13="Optimistic Scenario",'2.2 Scenario Assumptions'!$H$7,IF('1.1 Assumptions'!$J$13="Base Case Scenario",'2.2 Scenario Assumptions'!$H$8,'2.2 Scenario Assumptions'!$H$9))</f>
        <v>0.01</v>
      </c>
      <c r="AY54" s="34">
        <f>IF('1.1 Assumptions'!$J$13="Optimistic Scenario",'2.2 Scenario Assumptions'!$H$7,IF('1.1 Assumptions'!$J$13="Base Case Scenario",'2.2 Scenario Assumptions'!$H$8,'2.2 Scenario Assumptions'!$H$9))</f>
        <v>0.01</v>
      </c>
      <c r="AZ54" s="34">
        <f>IF('1.1 Assumptions'!$J$13="Optimistic Scenario",'2.2 Scenario Assumptions'!$H$7,IF('1.1 Assumptions'!$J$13="Base Case Scenario",'2.2 Scenario Assumptions'!$H$8,'2.2 Scenario Assumptions'!$H$9))</f>
        <v>0.01</v>
      </c>
      <c r="BA54" s="34">
        <f>IF('1.1 Assumptions'!$J$13="Optimistic Scenario",'2.2 Scenario Assumptions'!$H$7,IF('1.1 Assumptions'!$J$13="Base Case Scenario",'2.2 Scenario Assumptions'!$H$8,'2.2 Scenario Assumptions'!$H$9))</f>
        <v>0.01</v>
      </c>
      <c r="BB54" s="34">
        <f>IF('1.1 Assumptions'!$J$13="Optimistic Scenario",'2.2 Scenario Assumptions'!$H$7,IF('1.1 Assumptions'!$J$13="Base Case Scenario",'2.2 Scenario Assumptions'!$H$8,'2.2 Scenario Assumptions'!$H$9))</f>
        <v>0.01</v>
      </c>
      <c r="BC54" s="34">
        <f>IF('1.1 Assumptions'!$J$13="Optimistic Scenario",'2.2 Scenario Assumptions'!$H$7,IF('1.1 Assumptions'!$J$13="Base Case Scenario",'2.2 Scenario Assumptions'!$H$8,'2.2 Scenario Assumptions'!$H$9))</f>
        <v>0.01</v>
      </c>
      <c r="BD54" s="34">
        <f>IF('1.1 Assumptions'!$J$13="Optimistic Scenario",'2.2 Scenario Assumptions'!$H$7,IF('1.1 Assumptions'!$J$13="Base Case Scenario",'2.2 Scenario Assumptions'!$H$8,'2.2 Scenario Assumptions'!$H$9))</f>
        <v>0.01</v>
      </c>
      <c r="BE54" s="34">
        <f>IF('1.1 Assumptions'!$J$13="Optimistic Scenario",'2.2 Scenario Assumptions'!$H$7,IF('1.1 Assumptions'!$J$13="Base Case Scenario",'2.2 Scenario Assumptions'!$H$8,'2.2 Scenario Assumptions'!$H$9))</f>
        <v>0.01</v>
      </c>
      <c r="BF54" s="34">
        <f>IF('1.1 Assumptions'!$J$13="Optimistic Scenario",'2.2 Scenario Assumptions'!$H$7,IF('1.1 Assumptions'!$J$13="Base Case Scenario",'2.2 Scenario Assumptions'!$H$8,'2.2 Scenario Assumptions'!$H$9))</f>
        <v>0.01</v>
      </c>
      <c r="BG54" s="34">
        <f>IF('1.1 Assumptions'!$J$13="Optimistic Scenario",'2.2 Scenario Assumptions'!$H$7,IF('1.1 Assumptions'!$J$13="Base Case Scenario",'2.2 Scenario Assumptions'!$H$8,'2.2 Scenario Assumptions'!$H$9))</f>
        <v>0.01</v>
      </c>
      <c r="BH54" s="34">
        <f>IF('1.1 Assumptions'!$J$13="Optimistic Scenario",'2.2 Scenario Assumptions'!$H$7,IF('1.1 Assumptions'!$J$13="Base Case Scenario",'2.2 Scenario Assumptions'!$H$8,'2.2 Scenario Assumptions'!$H$9))</f>
        <v>0.01</v>
      </c>
      <c r="BI54" s="34">
        <f>IF('1.1 Assumptions'!$J$13="Optimistic Scenario",'2.2 Scenario Assumptions'!$H$7,IF('1.1 Assumptions'!$J$13="Base Case Scenario",'2.2 Scenario Assumptions'!$H$8,'2.2 Scenario Assumptions'!$H$9))</f>
        <v>0.01</v>
      </c>
      <c r="BJ54" s="34">
        <f>IF('1.1 Assumptions'!$J$13="Optimistic Scenario",'2.2 Scenario Assumptions'!$H$7,IF('1.1 Assumptions'!$J$13="Base Case Scenario",'2.2 Scenario Assumptions'!$H$8,'2.2 Scenario Assumptions'!$H$9))</f>
        <v>0.01</v>
      </c>
      <c r="BK54" s="34">
        <f>IF('1.1 Assumptions'!$J$13="Optimistic Scenario",'2.2 Scenario Assumptions'!$H$7,IF('1.1 Assumptions'!$J$13="Base Case Scenario",'2.2 Scenario Assumptions'!$H$8,'2.2 Scenario Assumptions'!$H$9))</f>
        <v>0.01</v>
      </c>
      <c r="BL54" s="34">
        <f>IF('1.1 Assumptions'!$J$13="Optimistic Scenario",'2.2 Scenario Assumptions'!$H$7,IF('1.1 Assumptions'!$J$13="Base Case Scenario",'2.2 Scenario Assumptions'!$H$8,'2.2 Scenario Assumptions'!$H$9))</f>
        <v>0.01</v>
      </c>
      <c r="BM54" s="34">
        <f>IF('1.1 Assumptions'!$J$13="Optimistic Scenario",'2.2 Scenario Assumptions'!$H$7,IF('1.1 Assumptions'!$J$13="Base Case Scenario",'2.2 Scenario Assumptions'!$H$8,'2.2 Scenario Assumptions'!$H$9))</f>
        <v>0.01</v>
      </c>
      <c r="BN54" s="34">
        <f>IF('1.1 Assumptions'!$J$13="Optimistic Scenario",'2.2 Scenario Assumptions'!$H$7,IF('1.1 Assumptions'!$J$13="Base Case Scenario",'2.2 Scenario Assumptions'!$H$8,'2.2 Scenario Assumptions'!$H$9))</f>
        <v>0.01</v>
      </c>
      <c r="BO54" s="34">
        <f>IF('1.1 Assumptions'!$J$13="Optimistic Scenario",'2.2 Scenario Assumptions'!$H$7,IF('1.1 Assumptions'!$J$13="Base Case Scenario",'2.2 Scenario Assumptions'!$H$8,'2.2 Scenario Assumptions'!$H$9))</f>
        <v>0.01</v>
      </c>
      <c r="BP54" s="34">
        <f>IF('1.1 Assumptions'!$J$13="Optimistic Scenario",'2.2 Scenario Assumptions'!$H$7,IF('1.1 Assumptions'!$J$13="Base Case Scenario",'2.2 Scenario Assumptions'!$H$8,'2.2 Scenario Assumptions'!$H$9))</f>
        <v>0.01</v>
      </c>
      <c r="BQ54" s="34">
        <f>IF('1.1 Assumptions'!$J$13="Optimistic Scenario",'2.2 Scenario Assumptions'!$H$7,IF('1.1 Assumptions'!$J$13="Base Case Scenario",'2.2 Scenario Assumptions'!$H$8,'2.2 Scenario Assumptions'!$H$9))</f>
        <v>0.01</v>
      </c>
      <c r="BR54" s="34">
        <f>IF('1.1 Assumptions'!$J$13="Optimistic Scenario",'2.2 Scenario Assumptions'!$H$7,IF('1.1 Assumptions'!$J$13="Base Case Scenario",'2.2 Scenario Assumptions'!$H$8,'2.2 Scenario Assumptions'!$H$9))</f>
        <v>0.01</v>
      </c>
      <c r="BS54" s="34">
        <f>IF('1.1 Assumptions'!$J$13="Optimistic Scenario",'2.2 Scenario Assumptions'!$H$7,IF('1.1 Assumptions'!$J$13="Base Case Scenario",'2.2 Scenario Assumptions'!$H$8,'2.2 Scenario Assumptions'!$H$9))</f>
        <v>0.01</v>
      </c>
      <c r="BT54" s="34">
        <f>IF('1.1 Assumptions'!$J$13="Optimistic Scenario",'2.2 Scenario Assumptions'!$H$7,IF('1.1 Assumptions'!$J$13="Base Case Scenario",'2.2 Scenario Assumptions'!$H$8,'2.2 Scenario Assumptions'!$H$9))</f>
        <v>0.01</v>
      </c>
      <c r="BU54" s="34">
        <f>IF('1.1 Assumptions'!$J$13="Optimistic Scenario",'2.2 Scenario Assumptions'!$H$7,IF('1.1 Assumptions'!$J$13="Base Case Scenario",'2.2 Scenario Assumptions'!$H$8,'2.2 Scenario Assumptions'!$H$9))</f>
        <v>0.01</v>
      </c>
      <c r="BV54" s="34">
        <f>IF('1.1 Assumptions'!$J$13="Optimistic Scenario",'2.2 Scenario Assumptions'!$H$7,IF('1.1 Assumptions'!$J$13="Base Case Scenario",'2.2 Scenario Assumptions'!$H$8,'2.2 Scenario Assumptions'!$H$9))</f>
        <v>0.01</v>
      </c>
      <c r="BW54" s="34">
        <f>IF('1.1 Assumptions'!$J$13="Optimistic Scenario",'2.2 Scenario Assumptions'!$H$7,IF('1.1 Assumptions'!$J$13="Base Case Scenario",'2.2 Scenario Assumptions'!$H$8,'2.2 Scenario Assumptions'!$H$9))</f>
        <v>0.01</v>
      </c>
      <c r="BX54" s="34">
        <f>IF('1.1 Assumptions'!$J$13="Optimistic Scenario",'2.2 Scenario Assumptions'!$H$7,IF('1.1 Assumptions'!$J$13="Base Case Scenario",'2.2 Scenario Assumptions'!$H$8,'2.2 Scenario Assumptions'!$H$9))</f>
        <v>0.01</v>
      </c>
      <c r="BY54" s="34">
        <f>IF('1.1 Assumptions'!$J$13="Optimistic Scenario",'2.2 Scenario Assumptions'!$H$7,IF('1.1 Assumptions'!$J$13="Base Case Scenario",'2.2 Scenario Assumptions'!$H$8,'2.2 Scenario Assumptions'!$H$9))</f>
        <v>0.01</v>
      </c>
      <c r="BZ54" s="34">
        <f>IF('1.1 Assumptions'!$J$13="Optimistic Scenario",'2.2 Scenario Assumptions'!$H$7,IF('1.1 Assumptions'!$J$13="Base Case Scenario",'2.2 Scenario Assumptions'!$H$8,'2.2 Scenario Assumptions'!$H$9))</f>
        <v>0.01</v>
      </c>
      <c r="CA54" s="34">
        <f>IF('1.1 Assumptions'!$J$13="Optimistic Scenario",'2.2 Scenario Assumptions'!$H$7,IF('1.1 Assumptions'!$J$13="Base Case Scenario",'2.2 Scenario Assumptions'!$H$8,'2.2 Scenario Assumptions'!$H$9))</f>
        <v>0.01</v>
      </c>
      <c r="CB54" s="34">
        <f>IF('1.1 Assumptions'!$J$13="Optimistic Scenario",'2.2 Scenario Assumptions'!$H$7,IF('1.1 Assumptions'!$J$13="Base Case Scenario",'2.2 Scenario Assumptions'!$H$8,'2.2 Scenario Assumptions'!$H$9))</f>
        <v>0.01</v>
      </c>
      <c r="CC54" s="34">
        <f>IF('1.1 Assumptions'!$J$13="Optimistic Scenario",'2.2 Scenario Assumptions'!$H$7,IF('1.1 Assumptions'!$J$13="Base Case Scenario",'2.2 Scenario Assumptions'!$H$8,'2.2 Scenario Assumptions'!$H$9))</f>
        <v>0.01</v>
      </c>
      <c r="CD54" s="34">
        <f>IF('1.1 Assumptions'!$J$13="Optimistic Scenario",'2.2 Scenario Assumptions'!$H$7,IF('1.1 Assumptions'!$J$13="Base Case Scenario",'2.2 Scenario Assumptions'!$H$8,'2.2 Scenario Assumptions'!$H$9))</f>
        <v>0.01</v>
      </c>
      <c r="CE54" s="34">
        <f>IF('1.1 Assumptions'!$J$13="Optimistic Scenario",'2.2 Scenario Assumptions'!$H$7,IF('1.1 Assumptions'!$J$13="Base Case Scenario",'2.2 Scenario Assumptions'!$H$8,'2.2 Scenario Assumptions'!$H$9))</f>
        <v>0.01</v>
      </c>
      <c r="CF54" s="34">
        <f>IF('1.1 Assumptions'!$J$13="Optimistic Scenario",'2.2 Scenario Assumptions'!$H$7,IF('1.1 Assumptions'!$J$13="Base Case Scenario",'2.2 Scenario Assumptions'!$H$8,'2.2 Scenario Assumptions'!$H$9))</f>
        <v>0.01</v>
      </c>
      <c r="CG54" s="34">
        <f>IF('1.1 Assumptions'!$J$13="Optimistic Scenario",'2.2 Scenario Assumptions'!$H$7,IF('1.1 Assumptions'!$J$13="Base Case Scenario",'2.2 Scenario Assumptions'!$H$8,'2.2 Scenario Assumptions'!$H$9))</f>
        <v>0.01</v>
      </c>
      <c r="CH54" s="34">
        <f>IF('1.1 Assumptions'!$J$13="Optimistic Scenario",'2.2 Scenario Assumptions'!$H$7,IF('1.1 Assumptions'!$J$13="Base Case Scenario",'2.2 Scenario Assumptions'!$H$8,'2.2 Scenario Assumptions'!$H$9))</f>
        <v>0.01</v>
      </c>
      <c r="CI54" s="34">
        <f>IF('1.1 Assumptions'!$J$13="Optimistic Scenario",'2.2 Scenario Assumptions'!$H$7,IF('1.1 Assumptions'!$J$13="Base Case Scenario",'2.2 Scenario Assumptions'!$H$8,'2.2 Scenario Assumptions'!$H$9))</f>
        <v>0.01</v>
      </c>
      <c r="CJ54" s="34">
        <f>IF('1.1 Assumptions'!$J$13="Optimistic Scenario",'2.2 Scenario Assumptions'!$H$7,IF('1.1 Assumptions'!$J$13="Base Case Scenario",'2.2 Scenario Assumptions'!$H$8,'2.2 Scenario Assumptions'!$H$9))</f>
        <v>0.01</v>
      </c>
      <c r="CK54" s="34">
        <f>IF('1.1 Assumptions'!$J$13="Optimistic Scenario",'2.2 Scenario Assumptions'!$H$7,IF('1.1 Assumptions'!$J$13="Base Case Scenario",'2.2 Scenario Assumptions'!$H$8,'2.2 Scenario Assumptions'!$H$9))</f>
        <v>0.01</v>
      </c>
      <c r="CL54" s="34">
        <f>IF('1.1 Assumptions'!$J$13="Optimistic Scenario",'2.2 Scenario Assumptions'!$H$7,IF('1.1 Assumptions'!$J$13="Base Case Scenario",'2.2 Scenario Assumptions'!$H$8,'2.2 Scenario Assumptions'!$H$9))</f>
        <v>0.01</v>
      </c>
      <c r="CM54" s="34">
        <f>IF('1.1 Assumptions'!$J$13="Optimistic Scenario",'2.2 Scenario Assumptions'!$H$7,IF('1.1 Assumptions'!$J$13="Base Case Scenario",'2.2 Scenario Assumptions'!$H$8,'2.2 Scenario Assumptions'!$H$9))</f>
        <v>0.01</v>
      </c>
      <c r="CN54" s="34">
        <f>IF('1.1 Assumptions'!$J$13="Optimistic Scenario",'2.2 Scenario Assumptions'!$H$7,IF('1.1 Assumptions'!$J$13="Base Case Scenario",'2.2 Scenario Assumptions'!$H$8,'2.2 Scenario Assumptions'!$H$9))</f>
        <v>0.01</v>
      </c>
      <c r="CO54" s="34">
        <f>IF('1.1 Assumptions'!$J$13="Optimistic Scenario",'2.2 Scenario Assumptions'!$H$7,IF('1.1 Assumptions'!$J$13="Base Case Scenario",'2.2 Scenario Assumptions'!$H$8,'2.2 Scenario Assumptions'!$H$9))</f>
        <v>0.01</v>
      </c>
      <c r="CP54" s="34">
        <f>IF('1.1 Assumptions'!$J$13="Optimistic Scenario",'2.2 Scenario Assumptions'!$H$7,IF('1.1 Assumptions'!$J$13="Base Case Scenario",'2.2 Scenario Assumptions'!$H$8,'2.2 Scenario Assumptions'!$H$9))</f>
        <v>0.01</v>
      </c>
      <c r="CQ54" s="34">
        <f>IF('1.1 Assumptions'!$J$13="Optimistic Scenario",'2.2 Scenario Assumptions'!$H$7,IF('1.1 Assumptions'!$J$13="Base Case Scenario",'2.2 Scenario Assumptions'!$H$8,'2.2 Scenario Assumptions'!$H$9))</f>
        <v>0.01</v>
      </c>
      <c r="CR54" s="34">
        <f>IF('1.1 Assumptions'!$J$13="Optimistic Scenario",'2.2 Scenario Assumptions'!$H$7,IF('1.1 Assumptions'!$J$13="Base Case Scenario",'2.2 Scenario Assumptions'!$H$8,'2.2 Scenario Assumptions'!$H$9))</f>
        <v>0.01</v>
      </c>
      <c r="CS54" s="34">
        <f>IF('1.1 Assumptions'!$J$13="Optimistic Scenario",'2.2 Scenario Assumptions'!$H$7,IF('1.1 Assumptions'!$J$13="Base Case Scenario",'2.2 Scenario Assumptions'!$H$8,'2.2 Scenario Assumptions'!$H$9))</f>
        <v>0.01</v>
      </c>
      <c r="CT54" s="34">
        <f>IF('1.1 Assumptions'!$J$13="Optimistic Scenario",'2.2 Scenario Assumptions'!$H$7,IF('1.1 Assumptions'!$J$13="Base Case Scenario",'2.2 Scenario Assumptions'!$H$8,'2.2 Scenario Assumptions'!$H$9))</f>
        <v>0.01</v>
      </c>
      <c r="CU54" s="34">
        <f>IF('1.1 Assumptions'!$J$13="Optimistic Scenario",'2.2 Scenario Assumptions'!$H$7,IF('1.1 Assumptions'!$J$13="Base Case Scenario",'2.2 Scenario Assumptions'!$H$8,'2.2 Scenario Assumptions'!$H$9))</f>
        <v>0.01</v>
      </c>
      <c r="CV54" s="34">
        <f>IF('1.1 Assumptions'!$J$13="Optimistic Scenario",'2.2 Scenario Assumptions'!$H$7,IF('1.1 Assumptions'!$J$13="Base Case Scenario",'2.2 Scenario Assumptions'!$H$8,'2.2 Scenario Assumptions'!$H$9))</f>
        <v>0.01</v>
      </c>
      <c r="CW54" s="34">
        <f>IF('1.1 Assumptions'!$J$13="Optimistic Scenario",'2.2 Scenario Assumptions'!$H$7,IF('1.1 Assumptions'!$J$13="Base Case Scenario",'2.2 Scenario Assumptions'!$H$8,'2.2 Scenario Assumptions'!$H$9))</f>
        <v>0.01</v>
      </c>
      <c r="CX54" s="34">
        <f>IF('1.1 Assumptions'!$J$13="Optimistic Scenario",'2.2 Scenario Assumptions'!$H$7,IF('1.1 Assumptions'!$J$13="Base Case Scenario",'2.2 Scenario Assumptions'!$H$8,'2.2 Scenario Assumptions'!$H$9))</f>
        <v>0.01</v>
      </c>
      <c r="CY54" s="34">
        <f>IF('1.1 Assumptions'!$J$13="Optimistic Scenario",'2.2 Scenario Assumptions'!$H$7,IF('1.1 Assumptions'!$J$13="Base Case Scenario",'2.2 Scenario Assumptions'!$H$8,'2.2 Scenario Assumptions'!$H$9))</f>
        <v>0.01</v>
      </c>
      <c r="CZ54" s="34">
        <f>IF('1.1 Assumptions'!$J$13="Optimistic Scenario",'2.2 Scenario Assumptions'!$H$7,IF('1.1 Assumptions'!$J$13="Base Case Scenario",'2.2 Scenario Assumptions'!$H$8,'2.2 Scenario Assumptions'!$H$9))</f>
        <v>0.01</v>
      </c>
      <c r="DA54" s="34">
        <f>IF('1.1 Assumptions'!$J$13="Optimistic Scenario",'2.2 Scenario Assumptions'!$H$7,IF('1.1 Assumptions'!$J$13="Base Case Scenario",'2.2 Scenario Assumptions'!$H$8,'2.2 Scenario Assumptions'!$H$9))</f>
        <v>0.01</v>
      </c>
      <c r="DB54" s="34">
        <f>IF('1.1 Assumptions'!$J$13="Optimistic Scenario",'2.2 Scenario Assumptions'!$H$7,IF('1.1 Assumptions'!$J$13="Base Case Scenario",'2.2 Scenario Assumptions'!$H$8,'2.2 Scenario Assumptions'!$H$9))</f>
        <v>0.01</v>
      </c>
      <c r="DC54" s="34">
        <f>IF('1.1 Assumptions'!$J$13="Optimistic Scenario",'2.2 Scenario Assumptions'!$H$7,IF('1.1 Assumptions'!$J$13="Base Case Scenario",'2.2 Scenario Assumptions'!$H$8,'2.2 Scenario Assumptions'!$H$9))</f>
        <v>0.01</v>
      </c>
      <c r="DD54" s="34">
        <f>IF('1.1 Assumptions'!$J$13="Optimistic Scenario",'2.2 Scenario Assumptions'!$H$7,IF('1.1 Assumptions'!$J$13="Base Case Scenario",'2.2 Scenario Assumptions'!$H$8,'2.2 Scenario Assumptions'!$H$9))</f>
        <v>0.01</v>
      </c>
      <c r="DE54" s="34">
        <f>IF('1.1 Assumptions'!$J$13="Optimistic Scenario",'2.2 Scenario Assumptions'!$H$7,IF('1.1 Assumptions'!$J$13="Base Case Scenario",'2.2 Scenario Assumptions'!$H$8,'2.2 Scenario Assumptions'!$H$9))</f>
        <v>0.01</v>
      </c>
      <c r="DF54" s="34">
        <f>IF('1.1 Assumptions'!$J$13="Optimistic Scenario",'2.2 Scenario Assumptions'!$H$7,IF('1.1 Assumptions'!$J$13="Base Case Scenario",'2.2 Scenario Assumptions'!$H$8,'2.2 Scenario Assumptions'!$H$9))</f>
        <v>0.01</v>
      </c>
      <c r="DG54" s="34">
        <f>IF('1.1 Assumptions'!$J$13="Optimistic Scenario",'2.2 Scenario Assumptions'!$H$7,IF('1.1 Assumptions'!$J$13="Base Case Scenario",'2.2 Scenario Assumptions'!$H$8,'2.2 Scenario Assumptions'!$H$9))</f>
        <v>0.01</v>
      </c>
      <c r="DH54" s="34">
        <f>IF('1.1 Assumptions'!$J$13="Optimistic Scenario",'2.2 Scenario Assumptions'!$H$7,IF('1.1 Assumptions'!$J$13="Base Case Scenario",'2.2 Scenario Assumptions'!$H$8,'2.2 Scenario Assumptions'!$H$9))</f>
        <v>0.01</v>
      </c>
      <c r="DI54" s="34">
        <f>IF('1.1 Assumptions'!$J$13="Optimistic Scenario",'2.2 Scenario Assumptions'!$H$7,IF('1.1 Assumptions'!$J$13="Base Case Scenario",'2.2 Scenario Assumptions'!$H$8,'2.2 Scenario Assumptions'!$H$9))</f>
        <v>0.01</v>
      </c>
      <c r="DJ54" s="34">
        <f>IF('1.1 Assumptions'!$J$13="Optimistic Scenario",'2.2 Scenario Assumptions'!$H$7,IF('1.1 Assumptions'!$J$13="Base Case Scenario",'2.2 Scenario Assumptions'!$H$8,'2.2 Scenario Assumptions'!$H$9))</f>
        <v>0.01</v>
      </c>
      <c r="DK54" s="34">
        <f>IF('1.1 Assumptions'!$J$13="Optimistic Scenario",'2.2 Scenario Assumptions'!$H$7,IF('1.1 Assumptions'!$J$13="Base Case Scenario",'2.2 Scenario Assumptions'!$H$8,'2.2 Scenario Assumptions'!$H$9))</f>
        <v>0.01</v>
      </c>
      <c r="DL54" s="34">
        <f>IF('1.1 Assumptions'!$J$13="Optimistic Scenario",'2.2 Scenario Assumptions'!$H$7,IF('1.1 Assumptions'!$J$13="Base Case Scenario",'2.2 Scenario Assumptions'!$H$8,'2.2 Scenario Assumptions'!$H$9))</f>
        <v>0.01</v>
      </c>
      <c r="DM54" s="34">
        <f>IF('1.1 Assumptions'!$J$13="Optimistic Scenario",'2.2 Scenario Assumptions'!$H$7,IF('1.1 Assumptions'!$J$13="Base Case Scenario",'2.2 Scenario Assumptions'!$H$8,'2.2 Scenario Assumptions'!$H$9))</f>
        <v>0.01</v>
      </c>
      <c r="DN54" s="34">
        <f>IF('1.1 Assumptions'!$J$13="Optimistic Scenario",'2.2 Scenario Assumptions'!$H$7,IF('1.1 Assumptions'!$J$13="Base Case Scenario",'2.2 Scenario Assumptions'!$H$8,'2.2 Scenario Assumptions'!$H$9))</f>
        <v>0.01</v>
      </c>
      <c r="DO54" s="34">
        <f>IF('1.1 Assumptions'!$J$13="Optimistic Scenario",'2.2 Scenario Assumptions'!$H$7,IF('1.1 Assumptions'!$J$13="Base Case Scenario",'2.2 Scenario Assumptions'!$H$8,'2.2 Scenario Assumptions'!$H$9))</f>
        <v>0.01</v>
      </c>
      <c r="DP54" s="34">
        <f>IF('1.1 Assumptions'!$J$13="Optimistic Scenario",'2.2 Scenario Assumptions'!$H$7,IF('1.1 Assumptions'!$J$13="Base Case Scenario",'2.2 Scenario Assumptions'!$H$8,'2.2 Scenario Assumptions'!$H$9))</f>
        <v>0.01</v>
      </c>
      <c r="DQ54" s="34">
        <f>IF('1.1 Assumptions'!$J$13="Optimistic Scenario",'2.2 Scenario Assumptions'!$H$7,IF('1.1 Assumptions'!$J$13="Base Case Scenario",'2.2 Scenario Assumptions'!$H$8,'2.2 Scenario Assumptions'!$H$9))</f>
        <v>0.01</v>
      </c>
      <c r="DR54" s="34">
        <f>IF('1.1 Assumptions'!$J$13="Optimistic Scenario",'2.2 Scenario Assumptions'!$H$7,IF('1.1 Assumptions'!$J$13="Base Case Scenario",'2.2 Scenario Assumptions'!$H$8,'2.2 Scenario Assumptions'!$H$9))</f>
        <v>0.01</v>
      </c>
      <c r="DS54" s="34">
        <f>IF('1.1 Assumptions'!$J$13="Optimistic Scenario",'2.2 Scenario Assumptions'!$H$7,IF('1.1 Assumptions'!$J$13="Base Case Scenario",'2.2 Scenario Assumptions'!$H$8,'2.2 Scenario Assumptions'!$H$9))</f>
        <v>0.01</v>
      </c>
      <c r="DT54" s="34">
        <f>IF('1.1 Assumptions'!$J$13="Optimistic Scenario",'2.2 Scenario Assumptions'!$H$7,IF('1.1 Assumptions'!$J$13="Base Case Scenario",'2.2 Scenario Assumptions'!$H$8,'2.2 Scenario Assumptions'!$H$9))</f>
        <v>0.01</v>
      </c>
      <c r="DU54" s="34">
        <f>IF('1.1 Assumptions'!$J$13="Optimistic Scenario",'2.2 Scenario Assumptions'!$H$7,IF('1.1 Assumptions'!$J$13="Base Case Scenario",'2.2 Scenario Assumptions'!$H$8,'2.2 Scenario Assumptions'!$H$9))</f>
        <v>0.01</v>
      </c>
      <c r="DV54" s="34">
        <f>IF('1.1 Assumptions'!$J$13="Optimistic Scenario",'2.2 Scenario Assumptions'!$H$7,IF('1.1 Assumptions'!$J$13="Base Case Scenario",'2.2 Scenario Assumptions'!$H$8,'2.2 Scenario Assumptions'!$H$9))</f>
        <v>0.01</v>
      </c>
      <c r="DW54" s="34">
        <f>IF('1.1 Assumptions'!$J$13="Optimistic Scenario",'2.2 Scenario Assumptions'!$H$7,IF('1.1 Assumptions'!$J$13="Base Case Scenario",'2.2 Scenario Assumptions'!$H$8,'2.2 Scenario Assumptions'!$H$9))</f>
        <v>0.01</v>
      </c>
      <c r="DX54" s="34">
        <f>IF('1.1 Assumptions'!$J$13="Optimistic Scenario",'2.2 Scenario Assumptions'!$H$7,IF('1.1 Assumptions'!$J$13="Base Case Scenario",'2.2 Scenario Assumptions'!$H$8,'2.2 Scenario Assumptions'!$H$9))</f>
        <v>0.01</v>
      </c>
      <c r="DY54" s="34">
        <f>IF('1.1 Assumptions'!$J$13="Optimistic Scenario",'2.2 Scenario Assumptions'!$H$7,IF('1.1 Assumptions'!$J$13="Base Case Scenario",'2.2 Scenario Assumptions'!$H$8,'2.2 Scenario Assumptions'!$H$9))</f>
        <v>0.01</v>
      </c>
    </row>
    <row r="55" spans="1:129" s="24" customFormat="1" x14ac:dyDescent="0.35">
      <c r="A55" s="48"/>
      <c r="B55" s="14"/>
      <c r="C55" s="14"/>
      <c r="D55"/>
      <c r="E55"/>
      <c r="F55"/>
      <c r="G55"/>
      <c r="H55" s="516"/>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row>
    <row r="56" spans="1:129" x14ac:dyDescent="0.35">
      <c r="A56" s="48"/>
      <c r="B56" s="120"/>
      <c r="C56" s="119"/>
      <c r="D56" s="44" t="s">
        <v>245</v>
      </c>
      <c r="E56" s="44"/>
      <c r="F56" s="44"/>
      <c r="G56" s="44"/>
      <c r="H56" s="530" t="s">
        <v>557</v>
      </c>
      <c r="J56" s="293">
        <f>365.25/12</f>
        <v>30.4375</v>
      </c>
      <c r="K56" s="293">
        <f t="shared" ref="K56:BV56" si="25">365.25/12</f>
        <v>30.4375</v>
      </c>
      <c r="L56" s="293">
        <f t="shared" si="25"/>
        <v>30.4375</v>
      </c>
      <c r="M56" s="293">
        <f t="shared" si="25"/>
        <v>30.4375</v>
      </c>
      <c r="N56" s="293">
        <f t="shared" si="25"/>
        <v>30.4375</v>
      </c>
      <c r="O56" s="293">
        <f t="shared" si="25"/>
        <v>30.4375</v>
      </c>
      <c r="P56" s="293">
        <f t="shared" si="25"/>
        <v>30.4375</v>
      </c>
      <c r="Q56" s="293">
        <f t="shared" si="25"/>
        <v>30.4375</v>
      </c>
      <c r="R56" s="293">
        <f t="shared" si="25"/>
        <v>30.4375</v>
      </c>
      <c r="S56" s="293">
        <f t="shared" si="25"/>
        <v>30.4375</v>
      </c>
      <c r="T56" s="293">
        <f t="shared" si="25"/>
        <v>30.4375</v>
      </c>
      <c r="U56" s="293">
        <f t="shared" si="25"/>
        <v>30.4375</v>
      </c>
      <c r="V56" s="293">
        <f t="shared" si="25"/>
        <v>30.4375</v>
      </c>
      <c r="W56" s="293">
        <f t="shared" si="25"/>
        <v>30.4375</v>
      </c>
      <c r="X56" s="293">
        <f t="shared" si="25"/>
        <v>30.4375</v>
      </c>
      <c r="Y56" s="293">
        <f t="shared" si="25"/>
        <v>30.4375</v>
      </c>
      <c r="Z56" s="293">
        <f t="shared" si="25"/>
        <v>30.4375</v>
      </c>
      <c r="AA56" s="293">
        <f t="shared" si="25"/>
        <v>30.4375</v>
      </c>
      <c r="AB56" s="293">
        <f t="shared" si="25"/>
        <v>30.4375</v>
      </c>
      <c r="AC56" s="293">
        <f t="shared" si="25"/>
        <v>30.4375</v>
      </c>
      <c r="AD56" s="293">
        <f t="shared" si="25"/>
        <v>30.4375</v>
      </c>
      <c r="AE56" s="293">
        <f t="shared" si="25"/>
        <v>30.4375</v>
      </c>
      <c r="AF56" s="293">
        <f t="shared" si="25"/>
        <v>30.4375</v>
      </c>
      <c r="AG56" s="293">
        <f t="shared" si="25"/>
        <v>30.4375</v>
      </c>
      <c r="AH56" s="293">
        <f t="shared" si="25"/>
        <v>30.4375</v>
      </c>
      <c r="AI56" s="293">
        <f t="shared" si="25"/>
        <v>30.4375</v>
      </c>
      <c r="AJ56" s="293">
        <f t="shared" si="25"/>
        <v>30.4375</v>
      </c>
      <c r="AK56" s="293">
        <f t="shared" si="25"/>
        <v>30.4375</v>
      </c>
      <c r="AL56" s="293">
        <f t="shared" si="25"/>
        <v>30.4375</v>
      </c>
      <c r="AM56" s="293">
        <f t="shared" si="25"/>
        <v>30.4375</v>
      </c>
      <c r="AN56" s="293">
        <f t="shared" si="25"/>
        <v>30.4375</v>
      </c>
      <c r="AO56" s="293">
        <f t="shared" si="25"/>
        <v>30.4375</v>
      </c>
      <c r="AP56" s="293">
        <f t="shared" si="25"/>
        <v>30.4375</v>
      </c>
      <c r="AQ56" s="293">
        <f t="shared" si="25"/>
        <v>30.4375</v>
      </c>
      <c r="AR56" s="293">
        <f t="shared" si="25"/>
        <v>30.4375</v>
      </c>
      <c r="AS56" s="293">
        <f t="shared" si="25"/>
        <v>30.4375</v>
      </c>
      <c r="AT56" s="293">
        <f t="shared" si="25"/>
        <v>30.4375</v>
      </c>
      <c r="AU56" s="293">
        <f t="shared" si="25"/>
        <v>30.4375</v>
      </c>
      <c r="AV56" s="293">
        <f t="shared" si="25"/>
        <v>30.4375</v>
      </c>
      <c r="AW56" s="293">
        <f t="shared" si="25"/>
        <v>30.4375</v>
      </c>
      <c r="AX56" s="293">
        <f t="shared" si="25"/>
        <v>30.4375</v>
      </c>
      <c r="AY56" s="293">
        <f t="shared" si="25"/>
        <v>30.4375</v>
      </c>
      <c r="AZ56" s="293">
        <f t="shared" si="25"/>
        <v>30.4375</v>
      </c>
      <c r="BA56" s="293">
        <f t="shared" si="25"/>
        <v>30.4375</v>
      </c>
      <c r="BB56" s="293">
        <f t="shared" si="25"/>
        <v>30.4375</v>
      </c>
      <c r="BC56" s="293">
        <f t="shared" si="25"/>
        <v>30.4375</v>
      </c>
      <c r="BD56" s="293">
        <f t="shared" si="25"/>
        <v>30.4375</v>
      </c>
      <c r="BE56" s="293">
        <f t="shared" si="25"/>
        <v>30.4375</v>
      </c>
      <c r="BF56" s="293">
        <f t="shared" si="25"/>
        <v>30.4375</v>
      </c>
      <c r="BG56" s="293">
        <f t="shared" si="25"/>
        <v>30.4375</v>
      </c>
      <c r="BH56" s="293">
        <f t="shared" si="25"/>
        <v>30.4375</v>
      </c>
      <c r="BI56" s="293">
        <f t="shared" si="25"/>
        <v>30.4375</v>
      </c>
      <c r="BJ56" s="293">
        <f t="shared" si="25"/>
        <v>30.4375</v>
      </c>
      <c r="BK56" s="293">
        <f t="shared" si="25"/>
        <v>30.4375</v>
      </c>
      <c r="BL56" s="293">
        <f t="shared" si="25"/>
        <v>30.4375</v>
      </c>
      <c r="BM56" s="293">
        <f t="shared" si="25"/>
        <v>30.4375</v>
      </c>
      <c r="BN56" s="293">
        <f t="shared" si="25"/>
        <v>30.4375</v>
      </c>
      <c r="BO56" s="293">
        <f t="shared" si="25"/>
        <v>30.4375</v>
      </c>
      <c r="BP56" s="293">
        <f t="shared" si="25"/>
        <v>30.4375</v>
      </c>
      <c r="BQ56" s="293">
        <f t="shared" si="25"/>
        <v>30.4375</v>
      </c>
      <c r="BR56" s="293">
        <f t="shared" si="25"/>
        <v>30.4375</v>
      </c>
      <c r="BS56" s="293">
        <f t="shared" si="25"/>
        <v>30.4375</v>
      </c>
      <c r="BT56" s="293">
        <f t="shared" si="25"/>
        <v>30.4375</v>
      </c>
      <c r="BU56" s="293">
        <f t="shared" si="25"/>
        <v>30.4375</v>
      </c>
      <c r="BV56" s="293">
        <f t="shared" si="25"/>
        <v>30.4375</v>
      </c>
      <c r="BW56" s="293">
        <f t="shared" ref="BW56:DY56" si="26">365.25/12</f>
        <v>30.4375</v>
      </c>
      <c r="BX56" s="293">
        <f t="shared" si="26"/>
        <v>30.4375</v>
      </c>
      <c r="BY56" s="293">
        <f t="shared" si="26"/>
        <v>30.4375</v>
      </c>
      <c r="BZ56" s="293">
        <f t="shared" si="26"/>
        <v>30.4375</v>
      </c>
      <c r="CA56" s="293">
        <f t="shared" si="26"/>
        <v>30.4375</v>
      </c>
      <c r="CB56" s="293">
        <f t="shared" si="26"/>
        <v>30.4375</v>
      </c>
      <c r="CC56" s="293">
        <f t="shared" si="26"/>
        <v>30.4375</v>
      </c>
      <c r="CD56" s="293">
        <f t="shared" si="26"/>
        <v>30.4375</v>
      </c>
      <c r="CE56" s="293">
        <f t="shared" si="26"/>
        <v>30.4375</v>
      </c>
      <c r="CF56" s="293">
        <f t="shared" si="26"/>
        <v>30.4375</v>
      </c>
      <c r="CG56" s="293">
        <f t="shared" si="26"/>
        <v>30.4375</v>
      </c>
      <c r="CH56" s="293">
        <f t="shared" si="26"/>
        <v>30.4375</v>
      </c>
      <c r="CI56" s="293">
        <f t="shared" si="26"/>
        <v>30.4375</v>
      </c>
      <c r="CJ56" s="293">
        <f t="shared" si="26"/>
        <v>30.4375</v>
      </c>
      <c r="CK56" s="293">
        <f t="shared" si="26"/>
        <v>30.4375</v>
      </c>
      <c r="CL56" s="293">
        <f t="shared" si="26"/>
        <v>30.4375</v>
      </c>
      <c r="CM56" s="293">
        <f t="shared" si="26"/>
        <v>30.4375</v>
      </c>
      <c r="CN56" s="293">
        <f t="shared" si="26"/>
        <v>30.4375</v>
      </c>
      <c r="CO56" s="293">
        <f t="shared" si="26"/>
        <v>30.4375</v>
      </c>
      <c r="CP56" s="293">
        <f t="shared" si="26"/>
        <v>30.4375</v>
      </c>
      <c r="CQ56" s="293">
        <f t="shared" si="26"/>
        <v>30.4375</v>
      </c>
      <c r="CR56" s="293">
        <f t="shared" si="26"/>
        <v>30.4375</v>
      </c>
      <c r="CS56" s="293">
        <f t="shared" si="26"/>
        <v>30.4375</v>
      </c>
      <c r="CT56" s="293">
        <f t="shared" si="26"/>
        <v>30.4375</v>
      </c>
      <c r="CU56" s="293">
        <f t="shared" si="26"/>
        <v>30.4375</v>
      </c>
      <c r="CV56" s="293">
        <f t="shared" si="26"/>
        <v>30.4375</v>
      </c>
      <c r="CW56" s="293">
        <f t="shared" si="26"/>
        <v>30.4375</v>
      </c>
      <c r="CX56" s="293">
        <f t="shared" si="26"/>
        <v>30.4375</v>
      </c>
      <c r="CY56" s="293">
        <f t="shared" si="26"/>
        <v>30.4375</v>
      </c>
      <c r="CZ56" s="293">
        <f t="shared" si="26"/>
        <v>30.4375</v>
      </c>
      <c r="DA56" s="293">
        <f t="shared" si="26"/>
        <v>30.4375</v>
      </c>
      <c r="DB56" s="293">
        <f t="shared" si="26"/>
        <v>30.4375</v>
      </c>
      <c r="DC56" s="293">
        <f t="shared" si="26"/>
        <v>30.4375</v>
      </c>
      <c r="DD56" s="293">
        <f t="shared" si="26"/>
        <v>30.4375</v>
      </c>
      <c r="DE56" s="293">
        <f t="shared" si="26"/>
        <v>30.4375</v>
      </c>
      <c r="DF56" s="293">
        <f t="shared" si="26"/>
        <v>30.4375</v>
      </c>
      <c r="DG56" s="293">
        <f t="shared" si="26"/>
        <v>30.4375</v>
      </c>
      <c r="DH56" s="293">
        <f t="shared" si="26"/>
        <v>30.4375</v>
      </c>
      <c r="DI56" s="293">
        <f t="shared" si="26"/>
        <v>30.4375</v>
      </c>
      <c r="DJ56" s="293">
        <f t="shared" si="26"/>
        <v>30.4375</v>
      </c>
      <c r="DK56" s="293">
        <f t="shared" si="26"/>
        <v>30.4375</v>
      </c>
      <c r="DL56" s="293">
        <f t="shared" si="26"/>
        <v>30.4375</v>
      </c>
      <c r="DM56" s="293">
        <f t="shared" si="26"/>
        <v>30.4375</v>
      </c>
      <c r="DN56" s="293">
        <f t="shared" si="26"/>
        <v>30.4375</v>
      </c>
      <c r="DO56" s="293">
        <f t="shared" si="26"/>
        <v>30.4375</v>
      </c>
      <c r="DP56" s="293">
        <f t="shared" si="26"/>
        <v>30.4375</v>
      </c>
      <c r="DQ56" s="293">
        <f t="shared" si="26"/>
        <v>30.4375</v>
      </c>
      <c r="DR56" s="293">
        <f t="shared" si="26"/>
        <v>30.4375</v>
      </c>
      <c r="DS56" s="293">
        <f t="shared" si="26"/>
        <v>30.4375</v>
      </c>
      <c r="DT56" s="293">
        <f t="shared" si="26"/>
        <v>30.4375</v>
      </c>
      <c r="DU56" s="293">
        <f t="shared" si="26"/>
        <v>30.4375</v>
      </c>
      <c r="DV56" s="293">
        <f t="shared" si="26"/>
        <v>30.4375</v>
      </c>
      <c r="DW56" s="293">
        <f t="shared" si="26"/>
        <v>30.4375</v>
      </c>
      <c r="DX56" s="293">
        <f t="shared" si="26"/>
        <v>30.4375</v>
      </c>
      <c r="DY56" s="293">
        <f t="shared" si="26"/>
        <v>30.4375</v>
      </c>
    </row>
    <row r="57" spans="1:129" x14ac:dyDescent="0.35">
      <c r="B57" s="14"/>
      <c r="C57" s="48" t="s">
        <v>695</v>
      </c>
      <c r="D57" s="123"/>
      <c r="E57" s="47"/>
      <c r="F57" s="47"/>
      <c r="G57" s="47"/>
      <c r="H57" s="531" t="s">
        <v>417</v>
      </c>
      <c r="J57" s="35">
        <f>((24*60*60)/J52)*J51*J56</f>
        <v>262541700</v>
      </c>
      <c r="K57" s="35">
        <f t="shared" ref="K57:BV57" si="27">((24*60*60)/K52)*K51*K56</f>
        <v>262541700</v>
      </c>
      <c r="L57" s="35">
        <f t="shared" si="27"/>
        <v>262541700</v>
      </c>
      <c r="M57" s="35">
        <f t="shared" si="27"/>
        <v>262541700</v>
      </c>
      <c r="N57" s="35">
        <f t="shared" si="27"/>
        <v>262541700</v>
      </c>
      <c r="O57" s="35">
        <f t="shared" si="27"/>
        <v>131270850</v>
      </c>
      <c r="P57" s="35">
        <f t="shared" si="27"/>
        <v>131270850</v>
      </c>
      <c r="Q57" s="35">
        <f t="shared" si="27"/>
        <v>131270850</v>
      </c>
      <c r="R57" s="35">
        <f t="shared" si="27"/>
        <v>131270850</v>
      </c>
      <c r="S57" s="35">
        <f t="shared" si="27"/>
        <v>131270850</v>
      </c>
      <c r="T57" s="35">
        <f t="shared" si="27"/>
        <v>131270850</v>
      </c>
      <c r="U57" s="35">
        <f t="shared" si="27"/>
        <v>131270850</v>
      </c>
      <c r="V57" s="35">
        <f t="shared" si="27"/>
        <v>131270850</v>
      </c>
      <c r="W57" s="35">
        <f t="shared" si="27"/>
        <v>131270850</v>
      </c>
      <c r="X57" s="35">
        <f t="shared" si="27"/>
        <v>131270850</v>
      </c>
      <c r="Y57" s="35">
        <f t="shared" si="27"/>
        <v>131270850</v>
      </c>
      <c r="Z57" s="35">
        <f t="shared" si="27"/>
        <v>131270850</v>
      </c>
      <c r="AA57" s="35">
        <f t="shared" si="27"/>
        <v>131270850</v>
      </c>
      <c r="AB57" s="35">
        <f t="shared" si="27"/>
        <v>131270850</v>
      </c>
      <c r="AC57" s="35">
        <f t="shared" si="27"/>
        <v>131270850</v>
      </c>
      <c r="AD57" s="35">
        <f t="shared" si="27"/>
        <v>131270850</v>
      </c>
      <c r="AE57" s="35">
        <f t="shared" si="27"/>
        <v>131270850</v>
      </c>
      <c r="AF57" s="35">
        <f t="shared" si="27"/>
        <v>131270850</v>
      </c>
      <c r="AG57" s="35">
        <f t="shared" si="27"/>
        <v>131270850</v>
      </c>
      <c r="AH57" s="35">
        <f t="shared" si="27"/>
        <v>131270850</v>
      </c>
      <c r="AI57" s="35">
        <f t="shared" si="27"/>
        <v>131270850</v>
      </c>
      <c r="AJ57" s="35">
        <f t="shared" si="27"/>
        <v>131270850</v>
      </c>
      <c r="AK57" s="35">
        <f t="shared" si="27"/>
        <v>131270850</v>
      </c>
      <c r="AL57" s="35">
        <f t="shared" si="27"/>
        <v>131270850</v>
      </c>
      <c r="AM57" s="35">
        <f t="shared" si="27"/>
        <v>131270850</v>
      </c>
      <c r="AN57" s="35">
        <f t="shared" si="27"/>
        <v>131270850</v>
      </c>
      <c r="AO57" s="35">
        <f t="shared" si="27"/>
        <v>131270850</v>
      </c>
      <c r="AP57" s="35">
        <f t="shared" si="27"/>
        <v>131270850</v>
      </c>
      <c r="AQ57" s="35">
        <f t="shared" si="27"/>
        <v>131270850</v>
      </c>
      <c r="AR57" s="35">
        <f t="shared" si="27"/>
        <v>131270850</v>
      </c>
      <c r="AS57" s="35">
        <f t="shared" si="27"/>
        <v>131270850</v>
      </c>
      <c r="AT57" s="35">
        <f t="shared" si="27"/>
        <v>131270850</v>
      </c>
      <c r="AU57" s="35">
        <f t="shared" si="27"/>
        <v>131270850</v>
      </c>
      <c r="AV57" s="35">
        <f t="shared" si="27"/>
        <v>131270850</v>
      </c>
      <c r="AW57" s="35">
        <f t="shared" si="27"/>
        <v>131270850</v>
      </c>
      <c r="AX57" s="35">
        <f t="shared" si="27"/>
        <v>131270850</v>
      </c>
      <c r="AY57" s="35">
        <f t="shared" si="27"/>
        <v>131270850</v>
      </c>
      <c r="AZ57" s="35">
        <f t="shared" si="27"/>
        <v>131270850</v>
      </c>
      <c r="BA57" s="35">
        <f t="shared" si="27"/>
        <v>131270850</v>
      </c>
      <c r="BB57" s="35">
        <f t="shared" si="27"/>
        <v>131270850</v>
      </c>
      <c r="BC57" s="35">
        <f t="shared" si="27"/>
        <v>131270850</v>
      </c>
      <c r="BD57" s="35">
        <f t="shared" si="27"/>
        <v>131270850</v>
      </c>
      <c r="BE57" s="35">
        <f t="shared" si="27"/>
        <v>131270850</v>
      </c>
      <c r="BF57" s="35">
        <f t="shared" si="27"/>
        <v>131270850</v>
      </c>
      <c r="BG57" s="35">
        <f t="shared" si="27"/>
        <v>131270850</v>
      </c>
      <c r="BH57" s="35">
        <f t="shared" si="27"/>
        <v>131270850</v>
      </c>
      <c r="BI57" s="35">
        <f t="shared" si="27"/>
        <v>131270850</v>
      </c>
      <c r="BJ57" s="35">
        <f t="shared" si="27"/>
        <v>131270850</v>
      </c>
      <c r="BK57" s="35">
        <f t="shared" si="27"/>
        <v>65635425</v>
      </c>
      <c r="BL57" s="35">
        <f t="shared" si="27"/>
        <v>65635425</v>
      </c>
      <c r="BM57" s="35">
        <f t="shared" si="27"/>
        <v>65635425</v>
      </c>
      <c r="BN57" s="35">
        <f t="shared" si="27"/>
        <v>65635425</v>
      </c>
      <c r="BO57" s="35">
        <f t="shared" si="27"/>
        <v>65635425</v>
      </c>
      <c r="BP57" s="35">
        <f t="shared" si="27"/>
        <v>65635425</v>
      </c>
      <c r="BQ57" s="35">
        <f t="shared" si="27"/>
        <v>65635425</v>
      </c>
      <c r="BR57" s="35">
        <f t="shared" si="27"/>
        <v>65635425</v>
      </c>
      <c r="BS57" s="35">
        <f t="shared" si="27"/>
        <v>65635425</v>
      </c>
      <c r="BT57" s="35">
        <f t="shared" si="27"/>
        <v>65635425</v>
      </c>
      <c r="BU57" s="35">
        <f t="shared" si="27"/>
        <v>65635425</v>
      </c>
      <c r="BV57" s="35">
        <f t="shared" si="27"/>
        <v>65635425</v>
      </c>
      <c r="BW57" s="35">
        <f t="shared" ref="BW57:DY57" si="28">((24*60*60)/BW52)*BW51*BW56</f>
        <v>65635425</v>
      </c>
      <c r="BX57" s="35">
        <f t="shared" si="28"/>
        <v>65635425</v>
      </c>
      <c r="BY57" s="35">
        <f t="shared" si="28"/>
        <v>65635425</v>
      </c>
      <c r="BZ57" s="35">
        <f t="shared" si="28"/>
        <v>65635425</v>
      </c>
      <c r="CA57" s="35">
        <f t="shared" si="28"/>
        <v>65635425</v>
      </c>
      <c r="CB57" s="35">
        <f t="shared" si="28"/>
        <v>65635425</v>
      </c>
      <c r="CC57" s="35">
        <f t="shared" si="28"/>
        <v>65635425</v>
      </c>
      <c r="CD57" s="35">
        <f t="shared" si="28"/>
        <v>65635425</v>
      </c>
      <c r="CE57" s="35">
        <f t="shared" si="28"/>
        <v>65635425</v>
      </c>
      <c r="CF57" s="35">
        <f t="shared" si="28"/>
        <v>65635425</v>
      </c>
      <c r="CG57" s="35">
        <f t="shared" si="28"/>
        <v>65635425</v>
      </c>
      <c r="CH57" s="35">
        <f t="shared" si="28"/>
        <v>65635425</v>
      </c>
      <c r="CI57" s="35">
        <f t="shared" si="28"/>
        <v>65635425</v>
      </c>
      <c r="CJ57" s="35">
        <f t="shared" si="28"/>
        <v>65635425</v>
      </c>
      <c r="CK57" s="35">
        <f t="shared" si="28"/>
        <v>65635425</v>
      </c>
      <c r="CL57" s="35">
        <f t="shared" si="28"/>
        <v>65635425</v>
      </c>
      <c r="CM57" s="35">
        <f t="shared" si="28"/>
        <v>65635425</v>
      </c>
      <c r="CN57" s="35">
        <f t="shared" si="28"/>
        <v>65635425</v>
      </c>
      <c r="CO57" s="35">
        <f t="shared" si="28"/>
        <v>65635425</v>
      </c>
      <c r="CP57" s="35">
        <f t="shared" si="28"/>
        <v>65635425</v>
      </c>
      <c r="CQ57" s="35">
        <f t="shared" si="28"/>
        <v>65635425</v>
      </c>
      <c r="CR57" s="35">
        <f t="shared" si="28"/>
        <v>65635425</v>
      </c>
      <c r="CS57" s="35">
        <f t="shared" si="28"/>
        <v>65635425</v>
      </c>
      <c r="CT57" s="35">
        <f t="shared" si="28"/>
        <v>65635425</v>
      </c>
      <c r="CU57" s="35">
        <f t="shared" si="28"/>
        <v>65635425</v>
      </c>
      <c r="CV57" s="35">
        <f t="shared" si="28"/>
        <v>65635425</v>
      </c>
      <c r="CW57" s="35">
        <f t="shared" si="28"/>
        <v>65635425</v>
      </c>
      <c r="CX57" s="35">
        <f t="shared" si="28"/>
        <v>65635425</v>
      </c>
      <c r="CY57" s="35">
        <f t="shared" si="28"/>
        <v>65635425</v>
      </c>
      <c r="CZ57" s="35">
        <f t="shared" si="28"/>
        <v>65635425</v>
      </c>
      <c r="DA57" s="35">
        <f t="shared" si="28"/>
        <v>65635425</v>
      </c>
      <c r="DB57" s="35">
        <f t="shared" si="28"/>
        <v>65635425</v>
      </c>
      <c r="DC57" s="35">
        <f t="shared" si="28"/>
        <v>65635425</v>
      </c>
      <c r="DD57" s="35">
        <f t="shared" si="28"/>
        <v>65635425</v>
      </c>
      <c r="DE57" s="35">
        <f t="shared" si="28"/>
        <v>65635425</v>
      </c>
      <c r="DF57" s="35">
        <f t="shared" si="28"/>
        <v>65635425</v>
      </c>
      <c r="DG57" s="35">
        <f t="shared" si="28"/>
        <v>65635425</v>
      </c>
      <c r="DH57" s="35">
        <f t="shared" si="28"/>
        <v>65635425</v>
      </c>
      <c r="DI57" s="35">
        <f t="shared" si="28"/>
        <v>65635425</v>
      </c>
      <c r="DJ57" s="35">
        <f t="shared" si="28"/>
        <v>65635425</v>
      </c>
      <c r="DK57" s="35">
        <f t="shared" si="28"/>
        <v>65635425</v>
      </c>
      <c r="DL57" s="35">
        <f t="shared" si="28"/>
        <v>65635425</v>
      </c>
      <c r="DM57" s="35">
        <f t="shared" si="28"/>
        <v>65635425</v>
      </c>
      <c r="DN57" s="35">
        <f t="shared" si="28"/>
        <v>65635425</v>
      </c>
      <c r="DO57" s="35">
        <f t="shared" si="28"/>
        <v>65635425</v>
      </c>
      <c r="DP57" s="35">
        <f t="shared" si="28"/>
        <v>65635425</v>
      </c>
      <c r="DQ57" s="35">
        <f t="shared" si="28"/>
        <v>65635425</v>
      </c>
      <c r="DR57" s="35">
        <f t="shared" si="28"/>
        <v>65635425</v>
      </c>
      <c r="DS57" s="35">
        <f t="shared" si="28"/>
        <v>65635425</v>
      </c>
      <c r="DT57" s="35">
        <f t="shared" si="28"/>
        <v>65635425</v>
      </c>
      <c r="DU57" s="35">
        <f t="shared" si="28"/>
        <v>65635425</v>
      </c>
      <c r="DV57" s="35">
        <f t="shared" si="28"/>
        <v>65635425</v>
      </c>
      <c r="DW57" s="35">
        <f t="shared" si="28"/>
        <v>65635425</v>
      </c>
      <c r="DX57" s="35">
        <f t="shared" si="28"/>
        <v>65635425</v>
      </c>
      <c r="DY57" s="35">
        <f t="shared" si="28"/>
        <v>65635425</v>
      </c>
    </row>
    <row r="58" spans="1:129" s="24" customFormat="1" x14ac:dyDescent="0.35">
      <c r="A58" s="48"/>
      <c r="B58" s="14"/>
      <c r="C58" s="44"/>
      <c r="D58" s="44"/>
      <c r="E58" s="44"/>
      <c r="F58" s="44"/>
      <c r="G58"/>
      <c r="H58" s="530"/>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row>
    <row r="59" spans="1:129" s="24" customFormat="1" x14ac:dyDescent="0.35">
      <c r="A59" s="48"/>
      <c r="B59" s="14"/>
      <c r="C59" s="43" t="s">
        <v>696</v>
      </c>
      <c r="D59" s="44"/>
      <c r="E59" s="44"/>
      <c r="F59" s="44"/>
      <c r="G59"/>
      <c r="H59" s="530"/>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row>
    <row r="60" spans="1:129" x14ac:dyDescent="0.35">
      <c r="B60" s="14"/>
      <c r="C60" s="14"/>
      <c r="D60" s="44" t="s">
        <v>560</v>
      </c>
      <c r="E60" s="44"/>
      <c r="F60" s="44"/>
      <c r="G60" s="44"/>
      <c r="H60" s="530" t="s">
        <v>48</v>
      </c>
      <c r="J60" s="140">
        <f>J28/J53</f>
        <v>1.9757438624278768E-3</v>
      </c>
      <c r="K60" s="140">
        <f t="shared" ref="K60:AO60" si="29">K28/K53</f>
        <v>1.9561820420077986E-3</v>
      </c>
      <c r="L60" s="140">
        <f t="shared" si="29"/>
        <v>1.9368139029780184E-3</v>
      </c>
      <c r="M60" s="140">
        <f t="shared" si="29"/>
        <v>1.9176375277010081E-3</v>
      </c>
      <c r="N60" s="140">
        <f t="shared" si="29"/>
        <v>1.8986510175257507E-3</v>
      </c>
      <c r="O60" s="140">
        <f t="shared" si="29"/>
        <v>1.8798524925997531E-3</v>
      </c>
      <c r="P60" s="140">
        <f t="shared" si="29"/>
        <v>1.861240091682924E-3</v>
      </c>
      <c r="Q60" s="140">
        <f t="shared" si="29"/>
        <v>1.8428119719632909E-3</v>
      </c>
      <c r="R60" s="140">
        <f t="shared" si="29"/>
        <v>1.8245663088745454E-3</v>
      </c>
      <c r="S60" s="140">
        <f t="shared" si="29"/>
        <v>1.8065012959153914E-3</v>
      </c>
      <c r="T60" s="140">
        <f t="shared" si="29"/>
        <v>1.7886151444706847E-3</v>
      </c>
      <c r="U60" s="140">
        <f t="shared" si="29"/>
        <v>1.7709060836343412E-3</v>
      </c>
      <c r="V60" s="140">
        <f t="shared" si="29"/>
        <v>2.591094709828024E-3</v>
      </c>
      <c r="W60" s="140">
        <f t="shared" si="29"/>
        <v>2.5654403067604196E-3</v>
      </c>
      <c r="X60" s="140">
        <f t="shared" si="29"/>
        <v>2.5400399076835837E-3</v>
      </c>
      <c r="Y60" s="140">
        <f t="shared" si="29"/>
        <v>2.5148909977065186E-3</v>
      </c>
      <c r="Z60" s="140">
        <f t="shared" si="29"/>
        <v>2.4899910868381369E-3</v>
      </c>
      <c r="AA60" s="140">
        <f t="shared" si="29"/>
        <v>2.4653377097407299E-3</v>
      </c>
      <c r="AB60" s="140">
        <f t="shared" si="29"/>
        <v>2.4409284254858711E-3</v>
      </c>
      <c r="AC60" s="140">
        <f t="shared" si="29"/>
        <v>2.416760817312744E-3</v>
      </c>
      <c r="AD60" s="140">
        <f t="shared" si="29"/>
        <v>2.3928324923888551E-3</v>
      </c>
      <c r="AE60" s="140">
        <f t="shared" si="29"/>
        <v>2.3691410815731241E-3</v>
      </c>
      <c r="AF60" s="140">
        <f t="shared" si="29"/>
        <v>2.3456842391813108E-3</v>
      </c>
      <c r="AG60" s="140">
        <f t="shared" si="29"/>
        <v>2.3224596427537732E-3</v>
      </c>
      <c r="AH60" s="140">
        <f t="shared" si="29"/>
        <v>3.176892424298413E-3</v>
      </c>
      <c r="AI60" s="140">
        <f t="shared" si="29"/>
        <v>3.1454380438598151E-3</v>
      </c>
      <c r="AJ60" s="140">
        <f t="shared" si="29"/>
        <v>3.1142950929305096E-3</v>
      </c>
      <c r="AK60" s="140">
        <f t="shared" si="29"/>
        <v>3.0834604880500098E-3</v>
      </c>
      <c r="AL60" s="140">
        <f t="shared" si="29"/>
        <v>3.0529311762871381E-3</v>
      </c>
      <c r="AM60" s="140">
        <f t="shared" si="29"/>
        <v>3.0227041349377608E-3</v>
      </c>
      <c r="AN60" s="140">
        <f t="shared" si="29"/>
        <v>2.9927763712255056E-3</v>
      </c>
      <c r="AO60" s="140">
        <f t="shared" si="29"/>
        <v>2.9631449220054512E-3</v>
      </c>
      <c r="AP60" s="140">
        <f t="shared" ref="AP60:BU60" si="30">AP28/AP53</f>
        <v>2.9338068534707435E-3</v>
      </c>
      <c r="AQ60" s="140">
        <f t="shared" si="30"/>
        <v>2.9047592608621221E-3</v>
      </c>
      <c r="AR60" s="140">
        <f t="shared" si="30"/>
        <v>2.8759992681803193E-3</v>
      </c>
      <c r="AS60" s="140">
        <f t="shared" si="30"/>
        <v>2.847524027901306E-3</v>
      </c>
      <c r="AT60" s="140">
        <f t="shared" si="30"/>
        <v>3.6707685983440597E-3</v>
      </c>
      <c r="AU60" s="140">
        <f t="shared" si="30"/>
        <v>3.6344243547960986E-3</v>
      </c>
      <c r="AV60" s="140">
        <f t="shared" si="30"/>
        <v>3.5984399552436617E-3</v>
      </c>
      <c r="AW60" s="140">
        <f t="shared" si="30"/>
        <v>3.5628118368749126E-3</v>
      </c>
      <c r="AX60" s="140">
        <f t="shared" si="30"/>
        <v>3.5275364721533788E-3</v>
      </c>
      <c r="AY60" s="140">
        <f t="shared" si="30"/>
        <v>3.4926103684686919E-3</v>
      </c>
      <c r="AZ60" s="140">
        <f t="shared" si="30"/>
        <v>3.4580300677907838E-3</v>
      </c>
      <c r="BA60" s="140">
        <f t="shared" si="30"/>
        <v>3.4237921463275089E-3</v>
      </c>
      <c r="BB60" s="140">
        <f t="shared" si="30"/>
        <v>3.3898932141856524E-3</v>
      </c>
      <c r="BC60" s="140">
        <f t="shared" si="30"/>
        <v>3.3563299150352996E-3</v>
      </c>
      <c r="BD60" s="140">
        <f t="shared" si="30"/>
        <v>3.3230989257775237E-3</v>
      </c>
      <c r="BE60" s="140">
        <f t="shared" si="30"/>
        <v>3.2901969562153699E-3</v>
      </c>
      <c r="BF60" s="140">
        <f t="shared" si="30"/>
        <v>2.6481304150950918E-3</v>
      </c>
      <c r="BG60" s="140">
        <f t="shared" si="30"/>
        <v>2.6219113020743488E-3</v>
      </c>
      <c r="BH60" s="140">
        <f t="shared" si="30"/>
        <v>2.5959517842320287E-3</v>
      </c>
      <c r="BI60" s="140">
        <f t="shared" si="30"/>
        <v>2.5702492913188399E-3</v>
      </c>
      <c r="BJ60" s="140">
        <f t="shared" si="30"/>
        <v>2.544801278533505E-3</v>
      </c>
      <c r="BK60" s="140">
        <f t="shared" si="30"/>
        <v>2.5196052262707971E-3</v>
      </c>
      <c r="BL60" s="140">
        <f t="shared" si="30"/>
        <v>2.4946586398720762E-3</v>
      </c>
      <c r="BM60" s="140">
        <f t="shared" si="30"/>
        <v>2.4699590493782934E-3</v>
      </c>
      <c r="BN60" s="140">
        <f t="shared" si="30"/>
        <v>2.445504009285439E-3</v>
      </c>
      <c r="BO60" s="140">
        <f t="shared" si="30"/>
        <v>2.4212910983024147E-3</v>
      </c>
      <c r="BP60" s="140">
        <f t="shared" si="30"/>
        <v>2.3973179191113018E-3</v>
      </c>
      <c r="BQ60" s="140">
        <f t="shared" si="30"/>
        <v>2.3735820981300019E-3</v>
      </c>
      <c r="BR60" s="140">
        <f t="shared" si="30"/>
        <v>2.4161773214256515E-3</v>
      </c>
      <c r="BS60" s="140">
        <f t="shared" si="30"/>
        <v>2.3922547736887636E-3</v>
      </c>
      <c r="BT60" s="140">
        <f t="shared" si="30"/>
        <v>2.3685690828601624E-3</v>
      </c>
      <c r="BU60" s="140">
        <f t="shared" si="30"/>
        <v>2.3451179038219425E-3</v>
      </c>
      <c r="BV60" s="140">
        <f t="shared" ref="BV60:DA60" si="31">BV28/BV53</f>
        <v>2.3218989146751904E-3</v>
      </c>
      <c r="BW60" s="140">
        <f t="shared" si="31"/>
        <v>2.2989098165100896E-3</v>
      </c>
      <c r="BX60" s="140">
        <f t="shared" si="31"/>
        <v>2.2761483331783065E-3</v>
      </c>
      <c r="BY60" s="140">
        <f t="shared" si="31"/>
        <v>2.2536122110676303E-3</v>
      </c>
      <c r="BZ60" s="140">
        <f t="shared" si="31"/>
        <v>2.2312992188788421E-3</v>
      </c>
      <c r="CA60" s="140">
        <f t="shared" si="31"/>
        <v>2.209207147404794E-3</v>
      </c>
      <c r="CB60" s="140">
        <f t="shared" si="31"/>
        <v>2.1873338093116768E-3</v>
      </c>
      <c r="CC60" s="140">
        <f t="shared" si="31"/>
        <v>2.1656770389224525E-3</v>
      </c>
      <c r="CD60" s="140">
        <f t="shared" si="31"/>
        <v>2.0119308493044066E-3</v>
      </c>
      <c r="CE60" s="140">
        <f t="shared" si="31"/>
        <v>1.992010741885551E-3</v>
      </c>
      <c r="CF60" s="140">
        <f t="shared" si="31"/>
        <v>1.9722878632530208E-3</v>
      </c>
      <c r="CG60" s="140">
        <f t="shared" si="31"/>
        <v>1.9527602606465556E-3</v>
      </c>
      <c r="CH60" s="140">
        <f t="shared" si="31"/>
        <v>1.9334260006401538E-3</v>
      </c>
      <c r="CI60" s="140">
        <f t="shared" si="31"/>
        <v>1.9142831689506472E-3</v>
      </c>
      <c r="CJ60" s="140">
        <f t="shared" si="31"/>
        <v>1.8953298702481657E-3</v>
      </c>
      <c r="CK60" s="140">
        <f t="shared" si="31"/>
        <v>1.876564227968481E-3</v>
      </c>
      <c r="CL60" s="140">
        <f t="shared" si="31"/>
        <v>1.857984384127209E-3</v>
      </c>
      <c r="CM60" s="140">
        <f t="shared" si="31"/>
        <v>1.8395884991358506E-3</v>
      </c>
      <c r="CN60" s="140">
        <f t="shared" si="31"/>
        <v>1.8213747516196541E-3</v>
      </c>
      <c r="CO60" s="140">
        <f t="shared" si="31"/>
        <v>1.8033413382372813E-3</v>
      </c>
      <c r="CP60" s="140">
        <f t="shared" si="31"/>
        <v>1.5623006643144762E-3</v>
      </c>
      <c r="CQ60" s="140">
        <f t="shared" si="31"/>
        <v>1.5468323409054221E-3</v>
      </c>
      <c r="CR60" s="140">
        <f t="shared" si="31"/>
        <v>1.5315171692132892E-3</v>
      </c>
      <c r="CS60" s="140">
        <f t="shared" si="31"/>
        <v>1.5163536328844447E-3</v>
      </c>
      <c r="CT60" s="140">
        <f t="shared" si="31"/>
        <v>1.501340230578658E-3</v>
      </c>
      <c r="CU60" s="140">
        <f t="shared" si="31"/>
        <v>1.4864754758204535E-3</v>
      </c>
      <c r="CV60" s="140">
        <f t="shared" si="31"/>
        <v>1.4717578968519343E-3</v>
      </c>
      <c r="CW60" s="140">
        <f t="shared" si="31"/>
        <v>1.4571860364870637E-3</v>
      </c>
      <c r="CX60" s="140">
        <f t="shared" si="31"/>
        <v>1.4427584519673897E-3</v>
      </c>
      <c r="CY60" s="140">
        <f t="shared" si="31"/>
        <v>1.4284737148191975E-3</v>
      </c>
      <c r="CZ60" s="140">
        <f t="shared" si="31"/>
        <v>1.4143304107120769E-3</v>
      </c>
      <c r="DA60" s="140">
        <f t="shared" si="31"/>
        <v>1.4003271393188881E-3</v>
      </c>
      <c r="DB60" s="140">
        <f t="shared" ref="DB60:DY60" si="32">DB28/DB53</f>
        <v>9.1506525935689692E-4</v>
      </c>
      <c r="DC60" s="140">
        <f t="shared" si="32"/>
        <v>9.0600520728405633E-4</v>
      </c>
      <c r="DD60" s="140">
        <f t="shared" si="32"/>
        <v>8.9703485869708545E-4</v>
      </c>
      <c r="DE60" s="140">
        <f t="shared" si="32"/>
        <v>8.8815332544265886E-4</v>
      </c>
      <c r="DF60" s="140">
        <f t="shared" si="32"/>
        <v>8.7935972816104841E-4</v>
      </c>
      <c r="DG60" s="140">
        <f t="shared" si="32"/>
        <v>8.7065319619905786E-4</v>
      </c>
      <c r="DH60" s="140">
        <f t="shared" si="32"/>
        <v>8.6203286752381959E-4</v>
      </c>
      <c r="DI60" s="140">
        <f t="shared" si="32"/>
        <v>8.5349788863744514E-4</v>
      </c>
      <c r="DJ60" s="140">
        <f t="shared" si="32"/>
        <v>8.4504741449251998E-4</v>
      </c>
      <c r="DK60" s="140">
        <f t="shared" si="32"/>
        <v>8.3668060840843552E-4</v>
      </c>
      <c r="DL60" s="140">
        <f t="shared" si="32"/>
        <v>8.2839664198855001E-4</v>
      </c>
      <c r="DM60" s="140">
        <f t="shared" si="32"/>
        <v>8.201946950381683E-4</v>
      </c>
      <c r="DN60" s="140">
        <f t="shared" si="32"/>
        <v>4.650969017768192E-4</v>
      </c>
      <c r="DO60" s="140">
        <f t="shared" si="32"/>
        <v>4.6049198195724674E-4</v>
      </c>
      <c r="DP60" s="140">
        <f t="shared" si="32"/>
        <v>4.5593265540321459E-4</v>
      </c>
      <c r="DQ60" s="140">
        <f t="shared" si="32"/>
        <v>4.5141847069625203E-4</v>
      </c>
      <c r="DR60" s="140">
        <f t="shared" si="32"/>
        <v>4.4694898088737823E-4</v>
      </c>
      <c r="DS60" s="140">
        <f t="shared" si="32"/>
        <v>4.4252374345284974E-4</v>
      </c>
      <c r="DT60" s="140">
        <f t="shared" si="32"/>
        <v>4.381423202503463E-4</v>
      </c>
      <c r="DU60" s="140">
        <f t="shared" si="32"/>
        <v>4.3380427747559034E-4</v>
      </c>
      <c r="DV60" s="140">
        <f t="shared" si="32"/>
        <v>4.2950918561939638E-4</v>
      </c>
      <c r="DW60" s="140">
        <f t="shared" si="32"/>
        <v>4.2525661942514491E-4</v>
      </c>
      <c r="DX60" s="140">
        <f t="shared" si="32"/>
        <v>4.2104615784667812E-4</v>
      </c>
      <c r="DY60" s="140">
        <f t="shared" si="32"/>
        <v>4.1687738400661206E-4</v>
      </c>
    </row>
    <row r="61" spans="1:129" x14ac:dyDescent="0.35">
      <c r="B61" s="14"/>
      <c r="C61" s="14"/>
      <c r="D61" s="44" t="s">
        <v>697</v>
      </c>
      <c r="E61" s="44"/>
      <c r="F61" s="44"/>
      <c r="G61" s="44"/>
      <c r="H61" s="530" t="s">
        <v>417</v>
      </c>
      <c r="J61" s="57">
        <f>IFERROR(J57*J60,"")</f>
        <v>518715.15240638092</v>
      </c>
      <c r="K61" s="57">
        <f t="shared" ref="K61:BV61" si="33">IFERROR(K57*K60,"")</f>
        <v>513579.35881819885</v>
      </c>
      <c r="L61" s="57">
        <f t="shared" si="33"/>
        <v>508494.41467148403</v>
      </c>
      <c r="M61" s="57">
        <f t="shared" si="33"/>
        <v>503459.8165064198</v>
      </c>
      <c r="N61" s="57">
        <f t="shared" si="33"/>
        <v>498475.06584794039</v>
      </c>
      <c r="O61" s="57">
        <f t="shared" si="33"/>
        <v>246769.83457818831</v>
      </c>
      <c r="P61" s="57">
        <f t="shared" si="33"/>
        <v>244326.56888929536</v>
      </c>
      <c r="Q61" s="57">
        <f t="shared" si="33"/>
        <v>241907.49394979735</v>
      </c>
      <c r="R61" s="57">
        <f t="shared" si="33"/>
        <v>239512.37024732411</v>
      </c>
      <c r="S61" s="57">
        <f t="shared" si="33"/>
        <v>237140.96064091497</v>
      </c>
      <c r="T61" s="57">
        <f t="shared" si="33"/>
        <v>234793.03033753959</v>
      </c>
      <c r="U61" s="57">
        <f t="shared" si="33"/>
        <v>232468.34686885108</v>
      </c>
      <c r="V61" s="57">
        <f t="shared" si="33"/>
        <v>340135.20498962805</v>
      </c>
      <c r="W61" s="57">
        <f t="shared" si="33"/>
        <v>336767.52969270101</v>
      </c>
      <c r="X61" s="57">
        <f t="shared" si="33"/>
        <v>333433.19771554554</v>
      </c>
      <c r="Y61" s="57">
        <f t="shared" si="33"/>
        <v>330131.87892628275</v>
      </c>
      <c r="Z61" s="57">
        <f t="shared" si="33"/>
        <v>326863.24646166607</v>
      </c>
      <c r="AA61" s="57">
        <f t="shared" si="33"/>
        <v>323626.97669471888</v>
      </c>
      <c r="AB61" s="57">
        <f t="shared" si="33"/>
        <v>320422.74920269195</v>
      </c>
      <c r="AC61" s="57">
        <f t="shared" si="33"/>
        <v>317250.24673533859</v>
      </c>
      <c r="AD61" s="57">
        <f t="shared" si="33"/>
        <v>314109.15518350352</v>
      </c>
      <c r="AE61" s="57">
        <f t="shared" si="33"/>
        <v>310999.16354802332</v>
      </c>
      <c r="AF61" s="57">
        <f t="shared" si="33"/>
        <v>307919.96390893398</v>
      </c>
      <c r="AG61" s="57">
        <f t="shared" si="33"/>
        <v>304871.25139498414</v>
      </c>
      <c r="AH61" s="57">
        <f t="shared" si="33"/>
        <v>417033.3688962133</v>
      </c>
      <c r="AI61" s="57">
        <f t="shared" si="33"/>
        <v>412904.32563981519</v>
      </c>
      <c r="AJ61" s="57">
        <f t="shared" si="33"/>
        <v>408816.16399981698</v>
      </c>
      <c r="AK61" s="57">
        <f t="shared" si="33"/>
        <v>404768.47920773964</v>
      </c>
      <c r="AL61" s="57">
        <f t="shared" si="33"/>
        <v>400760.8705027125</v>
      </c>
      <c r="AM61" s="57">
        <f t="shared" si="33"/>
        <v>396792.94109179458</v>
      </c>
      <c r="AN61" s="57">
        <f t="shared" si="33"/>
        <v>392864.29811068764</v>
      </c>
      <c r="AO61" s="57">
        <f t="shared" si="33"/>
        <v>388974.55258483929</v>
      </c>
      <c r="AP61" s="57">
        <f t="shared" si="33"/>
        <v>385123.31939092994</v>
      </c>
      <c r="AQ61" s="57">
        <f t="shared" si="33"/>
        <v>381310.21721874247</v>
      </c>
      <c r="AR61" s="57">
        <f t="shared" si="33"/>
        <v>377534.86853340844</v>
      </c>
      <c r="AS61" s="57">
        <f t="shared" si="33"/>
        <v>373796.89953802817</v>
      </c>
      <c r="AT61" s="57">
        <f t="shared" si="33"/>
        <v>481864.91405793332</v>
      </c>
      <c r="AU61" s="57">
        <f t="shared" si="33"/>
        <v>477093.97431478545</v>
      </c>
      <c r="AV61" s="57">
        <f t="shared" si="33"/>
        <v>472370.27159879741</v>
      </c>
      <c r="AW61" s="57">
        <f t="shared" si="33"/>
        <v>467693.33821663115</v>
      </c>
      <c r="AX61" s="57">
        <f t="shared" si="33"/>
        <v>463062.71110557538</v>
      </c>
      <c r="AY61" s="57">
        <f t="shared" si="33"/>
        <v>458477.93178769841</v>
      </c>
      <c r="AZ61" s="57">
        <f t="shared" si="33"/>
        <v>453938.54632445378</v>
      </c>
      <c r="BA61" s="57">
        <f t="shared" si="33"/>
        <v>449444.10527173645</v>
      </c>
      <c r="BB61" s="57">
        <f t="shared" si="33"/>
        <v>444994.16363538266</v>
      </c>
      <c r="BC61" s="57">
        <f t="shared" si="33"/>
        <v>440588.28082711156</v>
      </c>
      <c r="BD61" s="57">
        <f t="shared" si="33"/>
        <v>436226.02062090242</v>
      </c>
      <c r="BE61" s="57">
        <f t="shared" si="33"/>
        <v>431906.95110980439</v>
      </c>
      <c r="BF61" s="57">
        <f t="shared" si="33"/>
        <v>347622.33050038555</v>
      </c>
      <c r="BG61" s="57">
        <f t="shared" si="33"/>
        <v>344180.52524790651</v>
      </c>
      <c r="BH61" s="57">
        <f t="shared" si="33"/>
        <v>340772.79727515503</v>
      </c>
      <c r="BI61" s="57">
        <f t="shared" si="33"/>
        <v>337398.80918332172</v>
      </c>
      <c r="BJ61" s="57">
        <f t="shared" si="33"/>
        <v>334058.22691417998</v>
      </c>
      <c r="BK61" s="57">
        <f t="shared" si="33"/>
        <v>165375.35985850493</v>
      </c>
      <c r="BL61" s="57">
        <f t="shared" si="33"/>
        <v>163737.98005792566</v>
      </c>
      <c r="BM61" s="57">
        <f t="shared" si="33"/>
        <v>162116.81193854028</v>
      </c>
      <c r="BN61" s="57">
        <f t="shared" si="33"/>
        <v>160511.69498865373</v>
      </c>
      <c r="BO61" s="57">
        <f t="shared" si="33"/>
        <v>158922.47028579577</v>
      </c>
      <c r="BP61" s="57">
        <f t="shared" si="33"/>
        <v>157348.98048098592</v>
      </c>
      <c r="BQ61" s="57">
        <f t="shared" si="33"/>
        <v>155791.06978315438</v>
      </c>
      <c r="BR61" s="57">
        <f t="shared" si="33"/>
        <v>158586.82536713424</v>
      </c>
      <c r="BS61" s="57">
        <f t="shared" si="33"/>
        <v>157016.65877934083</v>
      </c>
      <c r="BT61" s="57">
        <f t="shared" si="33"/>
        <v>155462.03839538698</v>
      </c>
      <c r="BU61" s="57">
        <f t="shared" si="33"/>
        <v>153922.81029246232</v>
      </c>
      <c r="BV61" s="57">
        <f t="shared" si="33"/>
        <v>152398.82207174486</v>
      </c>
      <c r="BW61" s="57">
        <f t="shared" ref="BW61:DY61" si="34">IFERROR(BW57*BW60,"")</f>
        <v>150889.92284331174</v>
      </c>
      <c r="BX61" s="57">
        <f t="shared" si="34"/>
        <v>149395.96321119976</v>
      </c>
      <c r="BY61" s="57">
        <f t="shared" si="34"/>
        <v>147916.79525861362</v>
      </c>
      <c r="BZ61" s="57">
        <f t="shared" si="34"/>
        <v>146452.27253328083</v>
      </c>
      <c r="CA61" s="57">
        <f t="shared" si="34"/>
        <v>145002.2500329513</v>
      </c>
      <c r="CB61" s="57">
        <f t="shared" si="34"/>
        <v>143566.58419104086</v>
      </c>
      <c r="CC61" s="57">
        <f t="shared" si="34"/>
        <v>142145.13286241671</v>
      </c>
      <c r="CD61" s="57">
        <f t="shared" si="34"/>
        <v>132053.93636470567</v>
      </c>
      <c r="CE61" s="57">
        <f t="shared" si="34"/>
        <v>130746.47164822345</v>
      </c>
      <c r="CF61" s="57">
        <f t="shared" si="34"/>
        <v>129451.9521269539</v>
      </c>
      <c r="CG61" s="57">
        <f t="shared" si="34"/>
        <v>128170.24963064745</v>
      </c>
      <c r="CH61" s="57">
        <f t="shared" si="34"/>
        <v>126901.23725806676</v>
      </c>
      <c r="CI61" s="57">
        <f t="shared" si="34"/>
        <v>125644.78936442254</v>
      </c>
      <c r="CJ61" s="57">
        <f t="shared" si="34"/>
        <v>124400.78154893321</v>
      </c>
      <c r="CK61" s="57">
        <f t="shared" si="34"/>
        <v>123169.09064250813</v>
      </c>
      <c r="CL61" s="57">
        <f t="shared" si="34"/>
        <v>121949.59469555262</v>
      </c>
      <c r="CM61" s="57">
        <f t="shared" si="34"/>
        <v>120742.17296589368</v>
      </c>
      <c r="CN61" s="57">
        <f t="shared" si="34"/>
        <v>119546.70590682543</v>
      </c>
      <c r="CO61" s="57">
        <f t="shared" si="34"/>
        <v>118363.0751552727</v>
      </c>
      <c r="CP61" s="57">
        <f t="shared" si="34"/>
        <v>102542.26808006298</v>
      </c>
      <c r="CQ61" s="57">
        <f t="shared" si="34"/>
        <v>101526.99809907227</v>
      </c>
      <c r="CR61" s="57">
        <f t="shared" si="34"/>
        <v>100521.78029611116</v>
      </c>
      <c r="CS61" s="57">
        <f t="shared" si="34"/>
        <v>99526.515144664503</v>
      </c>
      <c r="CT61" s="57">
        <f t="shared" si="34"/>
        <v>98541.104103628211</v>
      </c>
      <c r="CU61" s="57">
        <f t="shared" si="34"/>
        <v>97565.449607552684</v>
      </c>
      <c r="CV61" s="57">
        <f t="shared" si="34"/>
        <v>96599.455056982872</v>
      </c>
      <c r="CW61" s="57">
        <f t="shared" si="34"/>
        <v>95643.024808893926</v>
      </c>
      <c r="CX61" s="57">
        <f t="shared" si="34"/>
        <v>94696.064167221703</v>
      </c>
      <c r="CY61" s="57">
        <f t="shared" si="34"/>
        <v>93758.479373486829</v>
      </c>
      <c r="CZ61" s="57">
        <f t="shared" si="34"/>
        <v>92830.17759751172</v>
      </c>
      <c r="DA61" s="57">
        <f t="shared" si="34"/>
        <v>91911.066928229426</v>
      </c>
      <c r="DB61" s="57">
        <f t="shared" si="34"/>
        <v>60060.697200625153</v>
      </c>
      <c r="DC61" s="57">
        <f t="shared" si="34"/>
        <v>59466.036832302132</v>
      </c>
      <c r="DD61" s="57">
        <f t="shared" si="34"/>
        <v>58877.264190398149</v>
      </c>
      <c r="DE61" s="57">
        <f t="shared" si="34"/>
        <v>58294.320980592231</v>
      </c>
      <c r="DF61" s="57">
        <f t="shared" si="34"/>
        <v>57717.149485734881</v>
      </c>
      <c r="DG61" s="57">
        <f t="shared" si="34"/>
        <v>57145.692560133546</v>
      </c>
      <c r="DH61" s="57">
        <f t="shared" si="34"/>
        <v>56579.893623894597</v>
      </c>
      <c r="DI61" s="57">
        <f t="shared" si="34"/>
        <v>56019.696657321379</v>
      </c>
      <c r="DJ61" s="57">
        <f t="shared" si="34"/>
        <v>55465.046195367708</v>
      </c>
      <c r="DK61" s="57">
        <f t="shared" si="34"/>
        <v>54915.887322146242</v>
      </c>
      <c r="DL61" s="57">
        <f t="shared" si="34"/>
        <v>54372.165665491324</v>
      </c>
      <c r="DM61" s="57">
        <f t="shared" si="34"/>
        <v>53833.827391575571</v>
      </c>
      <c r="DN61" s="57">
        <f t="shared" si="34"/>
        <v>30526.832814304784</v>
      </c>
      <c r="DO61" s="57">
        <f t="shared" si="34"/>
        <v>30224.586944856223</v>
      </c>
      <c r="DP61" s="57">
        <f t="shared" si="34"/>
        <v>29925.333608768535</v>
      </c>
      <c r="DQ61" s="57">
        <f t="shared" si="34"/>
        <v>29629.043176998548</v>
      </c>
      <c r="DR61" s="57">
        <f t="shared" si="34"/>
        <v>29335.686313859947</v>
      </c>
      <c r="DS61" s="57">
        <f t="shared" si="34"/>
        <v>29045.233974118761</v>
      </c>
      <c r="DT61" s="57">
        <f t="shared" si="34"/>
        <v>28757.657400117587</v>
      </c>
      <c r="DU61" s="57">
        <f t="shared" si="34"/>
        <v>28472.928118928299</v>
      </c>
      <c r="DV61" s="57">
        <f t="shared" si="34"/>
        <v>28191.017939532969</v>
      </c>
      <c r="DW61" s="57">
        <f t="shared" si="34"/>
        <v>27911.898950032642</v>
      </c>
      <c r="DX61" s="57">
        <f t="shared" si="34"/>
        <v>27635.543514883804</v>
      </c>
      <c r="DY61" s="57">
        <f t="shared" si="34"/>
        <v>27361.924272162185</v>
      </c>
    </row>
    <row r="62" spans="1:129" x14ac:dyDescent="0.35">
      <c r="B62" s="14"/>
      <c r="C62" s="119"/>
      <c r="D62" s="536" t="s">
        <v>178</v>
      </c>
      <c r="E62" s="536"/>
      <c r="F62" s="536"/>
      <c r="G62" s="536"/>
      <c r="H62" s="530" t="s">
        <v>48</v>
      </c>
      <c r="J62" s="55">
        <f>'1.1 Assumptions'!$J$140</f>
        <v>0.97</v>
      </c>
      <c r="K62" s="55">
        <f>'1.1 Assumptions'!$J$140</f>
        <v>0.97</v>
      </c>
      <c r="L62" s="55">
        <f>'1.1 Assumptions'!$J$140</f>
        <v>0.97</v>
      </c>
      <c r="M62" s="55">
        <f>'1.1 Assumptions'!$J$140</f>
        <v>0.97</v>
      </c>
      <c r="N62" s="55">
        <f>'1.1 Assumptions'!$J$140</f>
        <v>0.97</v>
      </c>
      <c r="O62" s="55">
        <f>'1.1 Assumptions'!$J$140</f>
        <v>0.97</v>
      </c>
      <c r="P62" s="55">
        <f>'1.1 Assumptions'!$J$140</f>
        <v>0.97</v>
      </c>
      <c r="Q62" s="55">
        <f>'1.1 Assumptions'!$J$140</f>
        <v>0.97</v>
      </c>
      <c r="R62" s="55">
        <f>'1.1 Assumptions'!$J$140</f>
        <v>0.97</v>
      </c>
      <c r="S62" s="55">
        <f>'1.1 Assumptions'!$J$140</f>
        <v>0.97</v>
      </c>
      <c r="T62" s="55">
        <f>'1.1 Assumptions'!$J$140</f>
        <v>0.97</v>
      </c>
      <c r="U62" s="55">
        <f>'1.1 Assumptions'!$J$140</f>
        <v>0.97</v>
      </c>
      <c r="V62" s="55">
        <f>'1.1 Assumptions'!$J$140</f>
        <v>0.97</v>
      </c>
      <c r="W62" s="55">
        <f>'1.1 Assumptions'!$J$140</f>
        <v>0.97</v>
      </c>
      <c r="X62" s="55">
        <f>'1.1 Assumptions'!$J$140</f>
        <v>0.97</v>
      </c>
      <c r="Y62" s="55">
        <f>'1.1 Assumptions'!$J$140</f>
        <v>0.97</v>
      </c>
      <c r="Z62" s="55">
        <f>'1.1 Assumptions'!$J$140</f>
        <v>0.97</v>
      </c>
      <c r="AA62" s="55">
        <f>'1.1 Assumptions'!$J$140</f>
        <v>0.97</v>
      </c>
      <c r="AB62" s="55">
        <f>'1.1 Assumptions'!$J$140</f>
        <v>0.97</v>
      </c>
      <c r="AC62" s="55">
        <f>'1.1 Assumptions'!$J$140</f>
        <v>0.97</v>
      </c>
      <c r="AD62" s="55">
        <f>'1.1 Assumptions'!$J$140</f>
        <v>0.97</v>
      </c>
      <c r="AE62" s="55">
        <f>'1.1 Assumptions'!$J$140</f>
        <v>0.97</v>
      </c>
      <c r="AF62" s="55">
        <f>'1.1 Assumptions'!$J$140</f>
        <v>0.97</v>
      </c>
      <c r="AG62" s="55">
        <f>'1.1 Assumptions'!$J$140</f>
        <v>0.97</v>
      </c>
      <c r="AH62" s="55">
        <f>'1.1 Assumptions'!$J$140</f>
        <v>0.97</v>
      </c>
      <c r="AI62" s="55">
        <f>'1.1 Assumptions'!$J$140</f>
        <v>0.97</v>
      </c>
      <c r="AJ62" s="55">
        <f>'1.1 Assumptions'!$J$140</f>
        <v>0.97</v>
      </c>
      <c r="AK62" s="55">
        <f>'1.1 Assumptions'!$J$140</f>
        <v>0.97</v>
      </c>
      <c r="AL62" s="55">
        <f>'1.1 Assumptions'!$J$140</f>
        <v>0.97</v>
      </c>
      <c r="AM62" s="55">
        <f>'1.1 Assumptions'!$J$140</f>
        <v>0.97</v>
      </c>
      <c r="AN62" s="55">
        <f>'1.1 Assumptions'!$J$140</f>
        <v>0.97</v>
      </c>
      <c r="AO62" s="55">
        <f>'1.1 Assumptions'!$J$140</f>
        <v>0.97</v>
      </c>
      <c r="AP62" s="55">
        <f>'1.1 Assumptions'!$J$140</f>
        <v>0.97</v>
      </c>
      <c r="AQ62" s="55">
        <f>'1.1 Assumptions'!$J$140</f>
        <v>0.97</v>
      </c>
      <c r="AR62" s="55">
        <f>'1.1 Assumptions'!$J$140</f>
        <v>0.97</v>
      </c>
      <c r="AS62" s="55">
        <f>'1.1 Assumptions'!$J$140</f>
        <v>0.97</v>
      </c>
      <c r="AT62" s="55">
        <f>'1.1 Assumptions'!$J$140</f>
        <v>0.97</v>
      </c>
      <c r="AU62" s="55">
        <f>'1.1 Assumptions'!$J$140</f>
        <v>0.97</v>
      </c>
      <c r="AV62" s="55">
        <f>'1.1 Assumptions'!$J$140</f>
        <v>0.97</v>
      </c>
      <c r="AW62" s="55">
        <f>'1.1 Assumptions'!$J$140</f>
        <v>0.97</v>
      </c>
      <c r="AX62" s="55">
        <f>'1.1 Assumptions'!$J$140</f>
        <v>0.97</v>
      </c>
      <c r="AY62" s="55">
        <f>'1.1 Assumptions'!$J$140</f>
        <v>0.97</v>
      </c>
      <c r="AZ62" s="55">
        <f>'1.1 Assumptions'!$J$140</f>
        <v>0.97</v>
      </c>
      <c r="BA62" s="55">
        <f>'1.1 Assumptions'!$J$140</f>
        <v>0.97</v>
      </c>
      <c r="BB62" s="55">
        <f>'1.1 Assumptions'!$J$140</f>
        <v>0.97</v>
      </c>
      <c r="BC62" s="55">
        <f>'1.1 Assumptions'!$J$140</f>
        <v>0.97</v>
      </c>
      <c r="BD62" s="55">
        <f>'1.1 Assumptions'!$J$140</f>
        <v>0.97</v>
      </c>
      <c r="BE62" s="55">
        <f>'1.1 Assumptions'!$J$140</f>
        <v>0.97</v>
      </c>
      <c r="BF62" s="55">
        <f>'1.1 Assumptions'!$J$140</f>
        <v>0.97</v>
      </c>
      <c r="BG62" s="55">
        <f>'1.1 Assumptions'!$J$140</f>
        <v>0.97</v>
      </c>
      <c r="BH62" s="55">
        <f>'1.1 Assumptions'!$J$140</f>
        <v>0.97</v>
      </c>
      <c r="BI62" s="55">
        <f>'1.1 Assumptions'!$J$140</f>
        <v>0.97</v>
      </c>
      <c r="BJ62" s="55">
        <f>'1.1 Assumptions'!$J$140</f>
        <v>0.97</v>
      </c>
      <c r="BK62" s="55">
        <f>'1.1 Assumptions'!$J$140</f>
        <v>0.97</v>
      </c>
      <c r="BL62" s="55">
        <f>'1.1 Assumptions'!$J$140</f>
        <v>0.97</v>
      </c>
      <c r="BM62" s="55">
        <f>'1.1 Assumptions'!$J$140</f>
        <v>0.97</v>
      </c>
      <c r="BN62" s="55">
        <f>'1.1 Assumptions'!$J$140</f>
        <v>0.97</v>
      </c>
      <c r="BO62" s="55">
        <f>'1.1 Assumptions'!$J$140</f>
        <v>0.97</v>
      </c>
      <c r="BP62" s="55">
        <f>'1.1 Assumptions'!$J$140</f>
        <v>0.97</v>
      </c>
      <c r="BQ62" s="55">
        <f>'1.1 Assumptions'!$J$140</f>
        <v>0.97</v>
      </c>
      <c r="BR62" s="55">
        <f>'1.1 Assumptions'!$J$140</f>
        <v>0.97</v>
      </c>
      <c r="BS62" s="55">
        <f>'1.1 Assumptions'!$J$140</f>
        <v>0.97</v>
      </c>
      <c r="BT62" s="55">
        <f>'1.1 Assumptions'!$J$140</f>
        <v>0.97</v>
      </c>
      <c r="BU62" s="55">
        <f>'1.1 Assumptions'!$J$140</f>
        <v>0.97</v>
      </c>
      <c r="BV62" s="55">
        <f>'1.1 Assumptions'!$J$140</f>
        <v>0.97</v>
      </c>
      <c r="BW62" s="55">
        <f>'1.1 Assumptions'!$J$140</f>
        <v>0.97</v>
      </c>
      <c r="BX62" s="55">
        <f>'1.1 Assumptions'!$J$140</f>
        <v>0.97</v>
      </c>
      <c r="BY62" s="55">
        <f>'1.1 Assumptions'!$J$140</f>
        <v>0.97</v>
      </c>
      <c r="BZ62" s="55">
        <f>'1.1 Assumptions'!$J$140</f>
        <v>0.97</v>
      </c>
      <c r="CA62" s="55">
        <f>'1.1 Assumptions'!$J$140</f>
        <v>0.97</v>
      </c>
      <c r="CB62" s="55">
        <f>'1.1 Assumptions'!$J$140</f>
        <v>0.97</v>
      </c>
      <c r="CC62" s="55">
        <f>'1.1 Assumptions'!$J$140</f>
        <v>0.97</v>
      </c>
      <c r="CD62" s="55">
        <f>'1.1 Assumptions'!$J$140</f>
        <v>0.97</v>
      </c>
      <c r="CE62" s="55">
        <f>'1.1 Assumptions'!$J$140</f>
        <v>0.97</v>
      </c>
      <c r="CF62" s="55">
        <f>'1.1 Assumptions'!$J$140</f>
        <v>0.97</v>
      </c>
      <c r="CG62" s="55">
        <f>'1.1 Assumptions'!$J$140</f>
        <v>0.97</v>
      </c>
      <c r="CH62" s="55">
        <f>'1.1 Assumptions'!$J$140</f>
        <v>0.97</v>
      </c>
      <c r="CI62" s="55">
        <f>'1.1 Assumptions'!$J$140</f>
        <v>0.97</v>
      </c>
      <c r="CJ62" s="55">
        <f>'1.1 Assumptions'!$J$140</f>
        <v>0.97</v>
      </c>
      <c r="CK62" s="55">
        <f>'1.1 Assumptions'!$J$140</f>
        <v>0.97</v>
      </c>
      <c r="CL62" s="55">
        <f>'1.1 Assumptions'!$J$140</f>
        <v>0.97</v>
      </c>
      <c r="CM62" s="55">
        <f>'1.1 Assumptions'!$J$140</f>
        <v>0.97</v>
      </c>
      <c r="CN62" s="55">
        <f>'1.1 Assumptions'!$J$140</f>
        <v>0.97</v>
      </c>
      <c r="CO62" s="55">
        <f>'1.1 Assumptions'!$J$140</f>
        <v>0.97</v>
      </c>
      <c r="CP62" s="55">
        <f>'1.1 Assumptions'!$J$140</f>
        <v>0.97</v>
      </c>
      <c r="CQ62" s="55">
        <f>'1.1 Assumptions'!$J$140</f>
        <v>0.97</v>
      </c>
      <c r="CR62" s="55">
        <f>'1.1 Assumptions'!$J$140</f>
        <v>0.97</v>
      </c>
      <c r="CS62" s="55">
        <f>'1.1 Assumptions'!$J$140</f>
        <v>0.97</v>
      </c>
      <c r="CT62" s="55">
        <f>'1.1 Assumptions'!$J$140</f>
        <v>0.97</v>
      </c>
      <c r="CU62" s="55">
        <f>'1.1 Assumptions'!$J$140</f>
        <v>0.97</v>
      </c>
      <c r="CV62" s="55">
        <f>'1.1 Assumptions'!$J$140</f>
        <v>0.97</v>
      </c>
      <c r="CW62" s="55">
        <f>'1.1 Assumptions'!$J$140</f>
        <v>0.97</v>
      </c>
      <c r="CX62" s="55">
        <f>'1.1 Assumptions'!$J$140</f>
        <v>0.97</v>
      </c>
      <c r="CY62" s="55">
        <f>'1.1 Assumptions'!$J$140</f>
        <v>0.97</v>
      </c>
      <c r="CZ62" s="55">
        <f>'1.1 Assumptions'!$J$140</f>
        <v>0.97</v>
      </c>
      <c r="DA62" s="55">
        <f>'1.1 Assumptions'!$J$140</f>
        <v>0.97</v>
      </c>
      <c r="DB62" s="55">
        <f>'1.1 Assumptions'!$J$140</f>
        <v>0.97</v>
      </c>
      <c r="DC62" s="55">
        <f>'1.1 Assumptions'!$J$140</f>
        <v>0.97</v>
      </c>
      <c r="DD62" s="55">
        <f>'1.1 Assumptions'!$J$140</f>
        <v>0.97</v>
      </c>
      <c r="DE62" s="55">
        <f>'1.1 Assumptions'!$J$140</f>
        <v>0.97</v>
      </c>
      <c r="DF62" s="55">
        <f>'1.1 Assumptions'!$J$140</f>
        <v>0.97</v>
      </c>
      <c r="DG62" s="55">
        <f>'1.1 Assumptions'!$J$140</f>
        <v>0.97</v>
      </c>
      <c r="DH62" s="55">
        <f>'1.1 Assumptions'!$J$140</f>
        <v>0.97</v>
      </c>
      <c r="DI62" s="55">
        <f>'1.1 Assumptions'!$J$140</f>
        <v>0.97</v>
      </c>
      <c r="DJ62" s="55">
        <f>'1.1 Assumptions'!$J$140</f>
        <v>0.97</v>
      </c>
      <c r="DK62" s="55">
        <f>'1.1 Assumptions'!$J$140</f>
        <v>0.97</v>
      </c>
      <c r="DL62" s="55">
        <f>'1.1 Assumptions'!$J$140</f>
        <v>0.97</v>
      </c>
      <c r="DM62" s="55">
        <f>'1.1 Assumptions'!$J$140</f>
        <v>0.97</v>
      </c>
      <c r="DN62" s="55">
        <f>'1.1 Assumptions'!$J$140</f>
        <v>0.97</v>
      </c>
      <c r="DO62" s="55">
        <f>'1.1 Assumptions'!$J$140</f>
        <v>0.97</v>
      </c>
      <c r="DP62" s="55">
        <f>'1.1 Assumptions'!$J$140</f>
        <v>0.97</v>
      </c>
      <c r="DQ62" s="55">
        <f>'1.1 Assumptions'!$J$140</f>
        <v>0.97</v>
      </c>
      <c r="DR62" s="55">
        <f>'1.1 Assumptions'!$J$140</f>
        <v>0.97</v>
      </c>
      <c r="DS62" s="55">
        <f>'1.1 Assumptions'!$J$140</f>
        <v>0.97</v>
      </c>
      <c r="DT62" s="55">
        <f>'1.1 Assumptions'!$J$140</f>
        <v>0.97</v>
      </c>
      <c r="DU62" s="55">
        <f>'1.1 Assumptions'!$J$140</f>
        <v>0.97</v>
      </c>
      <c r="DV62" s="55">
        <f>'1.1 Assumptions'!$J$140</f>
        <v>0.97</v>
      </c>
      <c r="DW62" s="55">
        <f>'1.1 Assumptions'!$J$140</f>
        <v>0.97</v>
      </c>
      <c r="DX62" s="55">
        <f>'1.1 Assumptions'!$J$140</f>
        <v>0.97</v>
      </c>
      <c r="DY62" s="55">
        <f>'1.1 Assumptions'!$J$140</f>
        <v>0.97</v>
      </c>
    </row>
    <row r="63" spans="1:129" s="24" customFormat="1" x14ac:dyDescent="0.35">
      <c r="B63" s="60"/>
      <c r="C63" s="43" t="s">
        <v>698</v>
      </c>
      <c r="D63" s="43"/>
      <c r="E63" s="43"/>
      <c r="F63" s="43"/>
      <c r="G63" s="43"/>
      <c r="H63" s="532" t="s">
        <v>417</v>
      </c>
      <c r="J63" s="242">
        <f>IFERROR(J62*J61,"")</f>
        <v>503153.69783418946</v>
      </c>
      <c r="K63" s="242">
        <f t="shared" ref="K63:BV63" si="35">IFERROR(K62*K61,"")</f>
        <v>498171.97805365286</v>
      </c>
      <c r="L63" s="242">
        <f t="shared" si="35"/>
        <v>493239.58223133947</v>
      </c>
      <c r="M63" s="242">
        <f t="shared" si="35"/>
        <v>488356.02201122721</v>
      </c>
      <c r="N63" s="242">
        <f t="shared" si="35"/>
        <v>483520.81387250219</v>
      </c>
      <c r="O63" s="242">
        <f t="shared" si="35"/>
        <v>239366.73954084265</v>
      </c>
      <c r="P63" s="242">
        <f t="shared" si="35"/>
        <v>236996.77182261649</v>
      </c>
      <c r="Q63" s="242">
        <f t="shared" si="35"/>
        <v>234650.26913130342</v>
      </c>
      <c r="R63" s="242">
        <f t="shared" si="35"/>
        <v>232326.99913990439</v>
      </c>
      <c r="S63" s="242">
        <f t="shared" si="35"/>
        <v>230026.73182168751</v>
      </c>
      <c r="T63" s="242">
        <f t="shared" si="35"/>
        <v>227749.23942741338</v>
      </c>
      <c r="U63" s="242">
        <f t="shared" si="35"/>
        <v>225494.29646278554</v>
      </c>
      <c r="V63" s="242">
        <f t="shared" si="35"/>
        <v>329931.14883993921</v>
      </c>
      <c r="W63" s="242">
        <f t="shared" si="35"/>
        <v>326664.50380191999</v>
      </c>
      <c r="X63" s="242">
        <f t="shared" si="35"/>
        <v>323430.20178407914</v>
      </c>
      <c r="Y63" s="242">
        <f t="shared" si="35"/>
        <v>320227.92255849426</v>
      </c>
      <c r="Z63" s="242">
        <f t="shared" si="35"/>
        <v>317057.3490678161</v>
      </c>
      <c r="AA63" s="242">
        <f t="shared" si="35"/>
        <v>313918.16739387729</v>
      </c>
      <c r="AB63" s="242">
        <f t="shared" si="35"/>
        <v>310810.06672661117</v>
      </c>
      <c r="AC63" s="242">
        <f t="shared" si="35"/>
        <v>307732.73933327844</v>
      </c>
      <c r="AD63" s="242">
        <f t="shared" si="35"/>
        <v>304685.88052799838</v>
      </c>
      <c r="AE63" s="242">
        <f t="shared" si="35"/>
        <v>301669.18864158262</v>
      </c>
      <c r="AF63" s="242">
        <f t="shared" si="35"/>
        <v>298682.36499166593</v>
      </c>
      <c r="AG63" s="242">
        <f t="shared" si="35"/>
        <v>295725.11385313462</v>
      </c>
      <c r="AH63" s="242">
        <f t="shared" si="35"/>
        <v>404522.36782932689</v>
      </c>
      <c r="AI63" s="242">
        <f t="shared" si="35"/>
        <v>400517.19587062072</v>
      </c>
      <c r="AJ63" s="242">
        <f t="shared" si="35"/>
        <v>396551.67907982244</v>
      </c>
      <c r="AK63" s="242">
        <f t="shared" si="35"/>
        <v>392625.42483150744</v>
      </c>
      <c r="AL63" s="242">
        <f t="shared" si="35"/>
        <v>388738.04438763112</v>
      </c>
      <c r="AM63" s="242">
        <f t="shared" si="35"/>
        <v>384889.15285904071</v>
      </c>
      <c r="AN63" s="242">
        <f t="shared" si="35"/>
        <v>381078.369167367</v>
      </c>
      <c r="AO63" s="242">
        <f t="shared" si="35"/>
        <v>377305.31600729411</v>
      </c>
      <c r="AP63" s="242">
        <f t="shared" si="35"/>
        <v>373569.61980920203</v>
      </c>
      <c r="AQ63" s="242">
        <f t="shared" si="35"/>
        <v>369870.91070218018</v>
      </c>
      <c r="AR63" s="242">
        <f t="shared" si="35"/>
        <v>366208.82247740618</v>
      </c>
      <c r="AS63" s="242">
        <f t="shared" si="35"/>
        <v>362582.99255188729</v>
      </c>
      <c r="AT63" s="242">
        <f t="shared" si="35"/>
        <v>467408.96663619531</v>
      </c>
      <c r="AU63" s="242">
        <f t="shared" si="35"/>
        <v>462781.15508534189</v>
      </c>
      <c r="AV63" s="242">
        <f t="shared" si="35"/>
        <v>458199.16345083347</v>
      </c>
      <c r="AW63" s="242">
        <f t="shared" si="35"/>
        <v>453662.5380701322</v>
      </c>
      <c r="AX63" s="242">
        <f t="shared" si="35"/>
        <v>449170.82977240812</v>
      </c>
      <c r="AY63" s="242">
        <f t="shared" si="35"/>
        <v>444723.59383406746</v>
      </c>
      <c r="AZ63" s="242">
        <f t="shared" si="35"/>
        <v>440320.38993472018</v>
      </c>
      <c r="BA63" s="242">
        <f t="shared" si="35"/>
        <v>435960.78211358434</v>
      </c>
      <c r="BB63" s="242">
        <f t="shared" si="35"/>
        <v>431644.33872632118</v>
      </c>
      <c r="BC63" s="242">
        <f t="shared" si="35"/>
        <v>427370.63240229822</v>
      </c>
      <c r="BD63" s="242">
        <f t="shared" si="35"/>
        <v>423139.24000227533</v>
      </c>
      <c r="BE63" s="242">
        <f t="shared" si="35"/>
        <v>418949.74257651024</v>
      </c>
      <c r="BF63" s="242">
        <f t="shared" si="35"/>
        <v>337193.66058537399</v>
      </c>
      <c r="BG63" s="242">
        <f t="shared" si="35"/>
        <v>333855.10949046933</v>
      </c>
      <c r="BH63" s="242">
        <f t="shared" si="35"/>
        <v>330549.61335690034</v>
      </c>
      <c r="BI63" s="242">
        <f t="shared" si="35"/>
        <v>327276.84490782203</v>
      </c>
      <c r="BJ63" s="242">
        <f t="shared" si="35"/>
        <v>324036.48010675458</v>
      </c>
      <c r="BK63" s="242">
        <f t="shared" si="35"/>
        <v>160414.09906274977</v>
      </c>
      <c r="BL63" s="242">
        <f t="shared" si="35"/>
        <v>158825.84065618788</v>
      </c>
      <c r="BM63" s="242">
        <f t="shared" si="35"/>
        <v>157253.30758038408</v>
      </c>
      <c r="BN63" s="242">
        <f t="shared" si="35"/>
        <v>155696.34413899411</v>
      </c>
      <c r="BO63" s="242">
        <f t="shared" si="35"/>
        <v>154154.7961772219</v>
      </c>
      <c r="BP63" s="242">
        <f t="shared" si="35"/>
        <v>152628.51106655633</v>
      </c>
      <c r="BQ63" s="242">
        <f t="shared" si="35"/>
        <v>151117.33768965973</v>
      </c>
      <c r="BR63" s="242">
        <f t="shared" si="35"/>
        <v>153829.22060612022</v>
      </c>
      <c r="BS63" s="242">
        <f t="shared" si="35"/>
        <v>152306.15901596058</v>
      </c>
      <c r="BT63" s="242">
        <f t="shared" si="35"/>
        <v>150798.17724352537</v>
      </c>
      <c r="BU63" s="242">
        <f t="shared" si="35"/>
        <v>149305.12598368846</v>
      </c>
      <c r="BV63" s="242">
        <f t="shared" si="35"/>
        <v>147826.85740959251</v>
      </c>
      <c r="BW63" s="242">
        <f t="shared" ref="BW63:DY63" si="36">IFERROR(BW62*BW61,"")</f>
        <v>146363.22515801238</v>
      </c>
      <c r="BX63" s="242">
        <f t="shared" si="36"/>
        <v>144914.08431486378</v>
      </c>
      <c r="BY63" s="242">
        <f t="shared" si="36"/>
        <v>143479.2914008552</v>
      </c>
      <c r="BZ63" s="242">
        <f t="shared" si="36"/>
        <v>142058.7043572824</v>
      </c>
      <c r="CA63" s="242">
        <f t="shared" si="36"/>
        <v>140652.18253196275</v>
      </c>
      <c r="CB63" s="242">
        <f t="shared" si="36"/>
        <v>139259.58666530965</v>
      </c>
      <c r="CC63" s="242">
        <f t="shared" si="36"/>
        <v>137880.77887654421</v>
      </c>
      <c r="CD63" s="242">
        <f t="shared" si="36"/>
        <v>128092.3182737645</v>
      </c>
      <c r="CE63" s="242">
        <f t="shared" si="36"/>
        <v>126824.07749877675</v>
      </c>
      <c r="CF63" s="242">
        <f t="shared" si="36"/>
        <v>125568.39356314528</v>
      </c>
      <c r="CG63" s="242">
        <f t="shared" si="36"/>
        <v>124325.14214172802</v>
      </c>
      <c r="CH63" s="242">
        <f t="shared" si="36"/>
        <v>123094.20014032476</v>
      </c>
      <c r="CI63" s="242">
        <f t="shared" si="36"/>
        <v>121875.44568348986</v>
      </c>
      <c r="CJ63" s="242">
        <f t="shared" si="36"/>
        <v>120668.75810246522</v>
      </c>
      <c r="CK63" s="242">
        <f t="shared" si="36"/>
        <v>119474.01792323288</v>
      </c>
      <c r="CL63" s="242">
        <f t="shared" si="36"/>
        <v>118291.10685468603</v>
      </c>
      <c r="CM63" s="242">
        <f t="shared" si="36"/>
        <v>117119.90777691687</v>
      </c>
      <c r="CN63" s="242">
        <f t="shared" si="36"/>
        <v>115960.30472962066</v>
      </c>
      <c r="CO63" s="242">
        <f t="shared" si="36"/>
        <v>114812.18290061451</v>
      </c>
      <c r="CP63" s="242">
        <f t="shared" si="36"/>
        <v>99466.000037661084</v>
      </c>
      <c r="CQ63" s="242">
        <f t="shared" si="36"/>
        <v>98481.188156100092</v>
      </c>
      <c r="CR63" s="242">
        <f t="shared" si="36"/>
        <v>97506.126887227816</v>
      </c>
      <c r="CS63" s="242">
        <f t="shared" si="36"/>
        <v>96540.719690324564</v>
      </c>
      <c r="CT63" s="242">
        <f t="shared" si="36"/>
        <v>95584.870980519365</v>
      </c>
      <c r="CU63" s="242">
        <f t="shared" si="36"/>
        <v>94638.486119326102</v>
      </c>
      <c r="CV63" s="242">
        <f t="shared" si="36"/>
        <v>93701.471405273376</v>
      </c>
      <c r="CW63" s="242">
        <f t="shared" si="36"/>
        <v>92773.734064627104</v>
      </c>
      <c r="CX63" s="242">
        <f t="shared" si="36"/>
        <v>91855.182242205046</v>
      </c>
      <c r="CY63" s="242">
        <f t="shared" si="36"/>
        <v>90945.724992282223</v>
      </c>
      <c r="CZ63" s="242">
        <f t="shared" si="36"/>
        <v>90045.272269586363</v>
      </c>
      <c r="DA63" s="242">
        <f t="shared" si="36"/>
        <v>89153.734920382543</v>
      </c>
      <c r="DB63" s="242">
        <f t="shared" si="36"/>
        <v>58258.876284606398</v>
      </c>
      <c r="DC63" s="242">
        <f t="shared" si="36"/>
        <v>57682.055727333063</v>
      </c>
      <c r="DD63" s="242">
        <f t="shared" si="36"/>
        <v>57110.946264686201</v>
      </c>
      <c r="DE63" s="242">
        <f t="shared" si="36"/>
        <v>56545.49135117446</v>
      </c>
      <c r="DF63" s="242">
        <f t="shared" si="36"/>
        <v>55985.635001162831</v>
      </c>
      <c r="DG63" s="242">
        <f t="shared" si="36"/>
        <v>55431.321783329535</v>
      </c>
      <c r="DH63" s="242">
        <f t="shared" si="36"/>
        <v>54882.496815177758</v>
      </c>
      <c r="DI63" s="242">
        <f t="shared" si="36"/>
        <v>54339.105757601734</v>
      </c>
      <c r="DJ63" s="242">
        <f t="shared" si="36"/>
        <v>53801.094809506678</v>
      </c>
      <c r="DK63" s="242">
        <f t="shared" si="36"/>
        <v>53268.410702481851</v>
      </c>
      <c r="DL63" s="242">
        <f t="shared" si="36"/>
        <v>52741.000695526585</v>
      </c>
      <c r="DM63" s="242">
        <f t="shared" si="36"/>
        <v>52218.812569828304</v>
      </c>
      <c r="DN63" s="242">
        <f t="shared" si="36"/>
        <v>29611.027829875638</v>
      </c>
      <c r="DO63" s="242">
        <f t="shared" si="36"/>
        <v>29317.849336510535</v>
      </c>
      <c r="DP63" s="242">
        <f t="shared" si="36"/>
        <v>29027.573600505479</v>
      </c>
      <c r="DQ63" s="242">
        <f t="shared" si="36"/>
        <v>28740.171881688591</v>
      </c>
      <c r="DR63" s="242">
        <f t="shared" si="36"/>
        <v>28455.615724444149</v>
      </c>
      <c r="DS63" s="242">
        <f t="shared" si="36"/>
        <v>28173.876954895197</v>
      </c>
      <c r="DT63" s="242">
        <f t="shared" si="36"/>
        <v>27894.927678114058</v>
      </c>
      <c r="DU63" s="242">
        <f t="shared" si="36"/>
        <v>27618.740275360451</v>
      </c>
      <c r="DV63" s="242">
        <f t="shared" si="36"/>
        <v>27345.287401346977</v>
      </c>
      <c r="DW63" s="242">
        <f t="shared" si="36"/>
        <v>27074.541981531664</v>
      </c>
      <c r="DX63" s="242">
        <f t="shared" si="36"/>
        <v>26806.477209437289</v>
      </c>
      <c r="DY63" s="242">
        <f t="shared" si="36"/>
        <v>26541.06654399732</v>
      </c>
    </row>
    <row r="64" spans="1:129" s="24" customFormat="1" x14ac:dyDescent="0.35">
      <c r="B64" s="60"/>
      <c r="C64" s="43"/>
      <c r="D64" s="43"/>
      <c r="E64" s="43"/>
      <c r="F64" s="43"/>
      <c r="G64" s="43"/>
      <c r="H64" s="532"/>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row>
    <row r="65" spans="1:129" s="24" customFormat="1" x14ac:dyDescent="0.35">
      <c r="B65" s="534"/>
      <c r="C65" s="535" t="s">
        <v>165</v>
      </c>
      <c r="D65" s="535"/>
      <c r="E65" s="535"/>
      <c r="F65" s="535"/>
      <c r="G65" s="535"/>
      <c r="H65" s="532" t="s">
        <v>166</v>
      </c>
      <c r="J65" s="246">
        <f>'1.1 Assumptions'!$J$124</f>
        <v>3.04024E-2</v>
      </c>
      <c r="K65" s="247">
        <f>J65*(1+K66)</f>
        <v>3.0706424E-2</v>
      </c>
      <c r="L65" s="247">
        <f t="shared" ref="L65:BW65" si="37">K65*(1+L66)</f>
        <v>3.1013488240000001E-2</v>
      </c>
      <c r="M65" s="247">
        <f t="shared" si="37"/>
        <v>3.1323623122400002E-2</v>
      </c>
      <c r="N65" s="247">
        <f t="shared" si="37"/>
        <v>3.1636859353624001E-2</v>
      </c>
      <c r="O65" s="247">
        <f t="shared" si="37"/>
        <v>3.195322794716024E-2</v>
      </c>
      <c r="P65" s="247">
        <f t="shared" si="37"/>
        <v>3.2272760226631843E-2</v>
      </c>
      <c r="Q65" s="247">
        <f t="shared" si="37"/>
        <v>3.2595487828898165E-2</v>
      </c>
      <c r="R65" s="247">
        <f t="shared" si="37"/>
        <v>3.2921442707187144E-2</v>
      </c>
      <c r="S65" s="247">
        <f t="shared" si="37"/>
        <v>3.3250657134259017E-2</v>
      </c>
      <c r="T65" s="247">
        <f t="shared" si="37"/>
        <v>3.3583163705601604E-2</v>
      </c>
      <c r="U65" s="247">
        <f t="shared" si="37"/>
        <v>3.3918995342657618E-2</v>
      </c>
      <c r="V65" s="247">
        <f t="shared" si="37"/>
        <v>3.4258185296084195E-2</v>
      </c>
      <c r="W65" s="247">
        <f t="shared" si="37"/>
        <v>3.4600767149045038E-2</v>
      </c>
      <c r="X65" s="247">
        <f t="shared" si="37"/>
        <v>3.4946774820535487E-2</v>
      </c>
      <c r="Y65" s="247">
        <f t="shared" si="37"/>
        <v>3.5296242568740845E-2</v>
      </c>
      <c r="Z65" s="247">
        <f t="shared" si="37"/>
        <v>3.5649204994428252E-2</v>
      </c>
      <c r="AA65" s="247">
        <f t="shared" si="37"/>
        <v>3.6005697044372537E-2</v>
      </c>
      <c r="AB65" s="247">
        <f t="shared" si="37"/>
        <v>3.6365754014816259E-2</v>
      </c>
      <c r="AC65" s="247">
        <f t="shared" si="37"/>
        <v>3.6729411554964425E-2</v>
      </c>
      <c r="AD65" s="247">
        <f t="shared" si="37"/>
        <v>3.7096705670514069E-2</v>
      </c>
      <c r="AE65" s="247">
        <f t="shared" si="37"/>
        <v>3.7467672727219209E-2</v>
      </c>
      <c r="AF65" s="247">
        <f t="shared" si="37"/>
        <v>3.78423494544914E-2</v>
      </c>
      <c r="AG65" s="247">
        <f t="shared" si="37"/>
        <v>3.8220772949036315E-2</v>
      </c>
      <c r="AH65" s="247">
        <f t="shared" si="37"/>
        <v>3.8602980678526681E-2</v>
      </c>
      <c r="AI65" s="247">
        <f t="shared" si="37"/>
        <v>3.8989010485311948E-2</v>
      </c>
      <c r="AJ65" s="247">
        <f t="shared" si="37"/>
        <v>3.9378900590165071E-2</v>
      </c>
      <c r="AK65" s="247">
        <f t="shared" si="37"/>
        <v>3.9772689596066724E-2</v>
      </c>
      <c r="AL65" s="247">
        <f t="shared" si="37"/>
        <v>4.0170416492027392E-2</v>
      </c>
      <c r="AM65" s="247">
        <f t="shared" si="37"/>
        <v>4.0572120656947666E-2</v>
      </c>
      <c r="AN65" s="247">
        <f t="shared" si="37"/>
        <v>4.0977841863517141E-2</v>
      </c>
      <c r="AO65" s="247">
        <f t="shared" si="37"/>
        <v>4.1387620282152315E-2</v>
      </c>
      <c r="AP65" s="247">
        <f t="shared" si="37"/>
        <v>4.1801496484973839E-2</v>
      </c>
      <c r="AQ65" s="247">
        <f t="shared" si="37"/>
        <v>4.2219511449823575E-2</v>
      </c>
      <c r="AR65" s="247">
        <f t="shared" si="37"/>
        <v>4.2641706564321813E-2</v>
      </c>
      <c r="AS65" s="247">
        <f t="shared" si="37"/>
        <v>4.3068123629965031E-2</v>
      </c>
      <c r="AT65" s="247">
        <f t="shared" si="37"/>
        <v>4.349880486626468E-2</v>
      </c>
      <c r="AU65" s="247">
        <f t="shared" si="37"/>
        <v>4.3933792914927328E-2</v>
      </c>
      <c r="AV65" s="247">
        <f t="shared" si="37"/>
        <v>4.4373130844076604E-2</v>
      </c>
      <c r="AW65" s="247">
        <f t="shared" si="37"/>
        <v>4.4816862152517373E-2</v>
      </c>
      <c r="AX65" s="247">
        <f t="shared" si="37"/>
        <v>4.526503077404255E-2</v>
      </c>
      <c r="AY65" s="247">
        <f t="shared" si="37"/>
        <v>4.5717681081782979E-2</v>
      </c>
      <c r="AZ65" s="247">
        <f t="shared" si="37"/>
        <v>4.6174857892600812E-2</v>
      </c>
      <c r="BA65" s="247">
        <f t="shared" si="37"/>
        <v>4.6636606471526822E-2</v>
      </c>
      <c r="BB65" s="247">
        <f t="shared" si="37"/>
        <v>4.7102972536242092E-2</v>
      </c>
      <c r="BC65" s="247">
        <f t="shared" si="37"/>
        <v>4.7574002261604513E-2</v>
      </c>
      <c r="BD65" s="247">
        <f t="shared" si="37"/>
        <v>4.8049742284220556E-2</v>
      </c>
      <c r="BE65" s="247">
        <f t="shared" si="37"/>
        <v>4.8530239707062765E-2</v>
      </c>
      <c r="BF65" s="247">
        <f t="shared" si="37"/>
        <v>4.9015542104133392E-2</v>
      </c>
      <c r="BG65" s="247">
        <f t="shared" si="37"/>
        <v>4.9505697525174724E-2</v>
      </c>
      <c r="BH65" s="247">
        <f t="shared" si="37"/>
        <v>5.0000754500426473E-2</v>
      </c>
      <c r="BI65" s="247">
        <f t="shared" si="37"/>
        <v>5.050076204543074E-2</v>
      </c>
      <c r="BJ65" s="247">
        <f t="shared" si="37"/>
        <v>5.1005769665885048E-2</v>
      </c>
      <c r="BK65" s="247">
        <f t="shared" si="37"/>
        <v>5.1515827362543898E-2</v>
      </c>
      <c r="BL65" s="247">
        <f t="shared" si="37"/>
        <v>5.2030985636169334E-2</v>
      </c>
      <c r="BM65" s="247">
        <f t="shared" si="37"/>
        <v>5.2551295492531028E-2</v>
      </c>
      <c r="BN65" s="247">
        <f t="shared" si="37"/>
        <v>5.3076808447456339E-2</v>
      </c>
      <c r="BO65" s="247">
        <f t="shared" si="37"/>
        <v>5.3607576531930906E-2</v>
      </c>
      <c r="BP65" s="247">
        <f t="shared" si="37"/>
        <v>5.4143652297250218E-2</v>
      </c>
      <c r="BQ65" s="247">
        <f t="shared" si="37"/>
        <v>5.4685088820222723E-2</v>
      </c>
      <c r="BR65" s="247">
        <f t="shared" si="37"/>
        <v>5.5231939708424951E-2</v>
      </c>
      <c r="BS65" s="247">
        <f t="shared" si="37"/>
        <v>5.5784259105509201E-2</v>
      </c>
      <c r="BT65" s="247">
        <f t="shared" si="37"/>
        <v>5.6342101696564291E-2</v>
      </c>
      <c r="BU65" s="247">
        <f t="shared" si="37"/>
        <v>5.6905522713529937E-2</v>
      </c>
      <c r="BV65" s="247">
        <f t="shared" si="37"/>
        <v>5.7474577940665239E-2</v>
      </c>
      <c r="BW65" s="247">
        <f t="shared" si="37"/>
        <v>5.8049323720071891E-2</v>
      </c>
      <c r="BX65" s="247">
        <f t="shared" ref="BX65:DY65" si="38">BW65*(1+BX66)</f>
        <v>5.862981695727261E-2</v>
      </c>
      <c r="BY65" s="247">
        <f t="shared" si="38"/>
        <v>5.921611512684534E-2</v>
      </c>
      <c r="BZ65" s="247">
        <f t="shared" si="38"/>
        <v>5.9808276278113796E-2</v>
      </c>
      <c r="CA65" s="247">
        <f t="shared" si="38"/>
        <v>6.0406359040894933E-2</v>
      </c>
      <c r="CB65" s="247">
        <f t="shared" si="38"/>
        <v>6.1010422631303886E-2</v>
      </c>
      <c r="CC65" s="247">
        <f t="shared" si="38"/>
        <v>6.1620526857616924E-2</v>
      </c>
      <c r="CD65" s="247">
        <f t="shared" si="38"/>
        <v>6.2236732126193094E-2</v>
      </c>
      <c r="CE65" s="247">
        <f t="shared" si="38"/>
        <v>6.2859099447455019E-2</v>
      </c>
      <c r="CF65" s="247">
        <f t="shared" si="38"/>
        <v>6.3487690441929576E-2</v>
      </c>
      <c r="CG65" s="247">
        <f t="shared" si="38"/>
        <v>6.4122567346348872E-2</v>
      </c>
      <c r="CH65" s="247">
        <f t="shared" si="38"/>
        <v>6.476379301981236E-2</v>
      </c>
      <c r="CI65" s="247">
        <f t="shared" si="38"/>
        <v>6.541143095001048E-2</v>
      </c>
      <c r="CJ65" s="247">
        <f t="shared" si="38"/>
        <v>6.6065545259510583E-2</v>
      </c>
      <c r="CK65" s="247">
        <f t="shared" si="38"/>
        <v>6.6726200712105693E-2</v>
      </c>
      <c r="CL65" s="247">
        <f t="shared" si="38"/>
        <v>6.7393462719226749E-2</v>
      </c>
      <c r="CM65" s="247">
        <f t="shared" si="38"/>
        <v>6.806739734641902E-2</v>
      </c>
      <c r="CN65" s="247">
        <f t="shared" si="38"/>
        <v>6.8748071319883211E-2</v>
      </c>
      <c r="CO65" s="247">
        <f t="shared" si="38"/>
        <v>6.9435552033082049E-2</v>
      </c>
      <c r="CP65" s="247">
        <f t="shared" si="38"/>
        <v>7.0129907553412876E-2</v>
      </c>
      <c r="CQ65" s="247">
        <f t="shared" si="38"/>
        <v>7.0831206628946999E-2</v>
      </c>
      <c r="CR65" s="247">
        <f t="shared" si="38"/>
        <v>7.1539518695236476E-2</v>
      </c>
      <c r="CS65" s="247">
        <f t="shared" si="38"/>
        <v>7.225491388218884E-2</v>
      </c>
      <c r="CT65" s="247">
        <f t="shared" si="38"/>
        <v>7.2977463021010727E-2</v>
      </c>
      <c r="CU65" s="247">
        <f t="shared" si="38"/>
        <v>7.3707237651220836E-2</v>
      </c>
      <c r="CV65" s="247">
        <f t="shared" si="38"/>
        <v>7.4444310027733052E-2</v>
      </c>
      <c r="CW65" s="247">
        <f t="shared" si="38"/>
        <v>7.5188753128010377E-2</v>
      </c>
      <c r="CX65" s="247">
        <f t="shared" si="38"/>
        <v>7.5940640659290487E-2</v>
      </c>
      <c r="CY65" s="247">
        <f t="shared" si="38"/>
        <v>7.6700047065883389E-2</v>
      </c>
      <c r="CZ65" s="247">
        <f t="shared" si="38"/>
        <v>7.7467047536542225E-2</v>
      </c>
      <c r="DA65" s="247">
        <f t="shared" si="38"/>
        <v>7.8241718011907643E-2</v>
      </c>
      <c r="DB65" s="247">
        <f t="shared" si="38"/>
        <v>7.9024135192026723E-2</v>
      </c>
      <c r="DC65" s="247">
        <f t="shared" si="38"/>
        <v>7.9814376543946991E-2</v>
      </c>
      <c r="DD65" s="247">
        <f t="shared" si="38"/>
        <v>8.0612520309386468E-2</v>
      </c>
      <c r="DE65" s="247">
        <f t="shared" si="38"/>
        <v>8.1418645512480334E-2</v>
      </c>
      <c r="DF65" s="247">
        <f t="shared" si="38"/>
        <v>8.2232831967605141E-2</v>
      </c>
      <c r="DG65" s="247">
        <f t="shared" si="38"/>
        <v>8.3055160287281188E-2</v>
      </c>
      <c r="DH65" s="247">
        <f t="shared" si="38"/>
        <v>8.3885711890153994E-2</v>
      </c>
      <c r="DI65" s="247">
        <f t="shared" si="38"/>
        <v>8.4724569009055534E-2</v>
      </c>
      <c r="DJ65" s="247">
        <f t="shared" si="38"/>
        <v>8.5571814699146084E-2</v>
      </c>
      <c r="DK65" s="247">
        <f t="shared" si="38"/>
        <v>8.642753284613755E-2</v>
      </c>
      <c r="DL65" s="247">
        <f t="shared" si="38"/>
        <v>8.7291808174598931E-2</v>
      </c>
      <c r="DM65" s="247">
        <f t="shared" si="38"/>
        <v>8.8164726256344916E-2</v>
      </c>
      <c r="DN65" s="247">
        <f t="shared" si="38"/>
        <v>8.9046373518908373E-2</v>
      </c>
      <c r="DO65" s="247">
        <f t="shared" si="38"/>
        <v>8.9936837254097457E-2</v>
      </c>
      <c r="DP65" s="247">
        <f t="shared" si="38"/>
        <v>9.0836205626638439E-2</v>
      </c>
      <c r="DQ65" s="247">
        <f t="shared" si="38"/>
        <v>9.1744567682904829E-2</v>
      </c>
      <c r="DR65" s="247">
        <f t="shared" si="38"/>
        <v>9.2662013359733883E-2</v>
      </c>
      <c r="DS65" s="247">
        <f t="shared" si="38"/>
        <v>9.3588633493331227E-2</v>
      </c>
      <c r="DT65" s="247">
        <f t="shared" si="38"/>
        <v>9.4524519828264542E-2</v>
      </c>
      <c r="DU65" s="247">
        <f t="shared" si="38"/>
        <v>9.5469765026547193E-2</v>
      </c>
      <c r="DV65" s="247">
        <f t="shared" si="38"/>
        <v>9.6424462676812664E-2</v>
      </c>
      <c r="DW65" s="247">
        <f t="shared" si="38"/>
        <v>9.738870730358079E-2</v>
      </c>
      <c r="DX65" s="247">
        <f t="shared" si="38"/>
        <v>9.8362594376616597E-2</v>
      </c>
      <c r="DY65" s="247">
        <f t="shared" si="38"/>
        <v>9.9346220320382761E-2</v>
      </c>
    </row>
    <row r="66" spans="1:129" x14ac:dyDescent="0.35">
      <c r="B66" s="14"/>
      <c r="C66" s="119"/>
      <c r="D66" s="142" t="str">
        <f>'2.2 Scenario Assumptions'!$I$5</f>
        <v>Monthly Price Increase</v>
      </c>
      <c r="E66" s="37"/>
      <c r="F66" s="37"/>
      <c r="G66" s="80"/>
      <c r="H66" s="530" t="s">
        <v>48</v>
      </c>
      <c r="J66" s="39">
        <f>IF('1.1 Assumptions'!$J$13="Optimistic Scenario",'2.2 Scenario Assumptions'!$I$7,IF('1.1 Assumptions'!$J$13="Base Case Scenario",'2.2 Scenario Assumptions'!$I$8,'2.2 Scenario Assumptions'!$I$9))</f>
        <v>0.01</v>
      </c>
      <c r="K66" s="39">
        <f>IF('1.1 Assumptions'!$J$13="Optimistic Scenario",'2.2 Scenario Assumptions'!$I$7,IF('1.1 Assumptions'!$J$13="Base Case Scenario",'2.2 Scenario Assumptions'!$I$8,'2.2 Scenario Assumptions'!$I$9))</f>
        <v>0.01</v>
      </c>
      <c r="L66" s="39">
        <f>IF('1.1 Assumptions'!$J$13="Optimistic Scenario",'2.2 Scenario Assumptions'!$I$7,IF('1.1 Assumptions'!$J$13="Base Case Scenario",'2.2 Scenario Assumptions'!$I$8,'2.2 Scenario Assumptions'!$I$9))</f>
        <v>0.01</v>
      </c>
      <c r="M66" s="39">
        <f>IF('1.1 Assumptions'!$J$13="Optimistic Scenario",'2.2 Scenario Assumptions'!$I$7,IF('1.1 Assumptions'!$J$13="Base Case Scenario",'2.2 Scenario Assumptions'!$I$8,'2.2 Scenario Assumptions'!$I$9))</f>
        <v>0.01</v>
      </c>
      <c r="N66" s="39">
        <f>IF('1.1 Assumptions'!$J$13="Optimistic Scenario",'2.2 Scenario Assumptions'!$I$7,IF('1.1 Assumptions'!$J$13="Base Case Scenario",'2.2 Scenario Assumptions'!$I$8,'2.2 Scenario Assumptions'!$I$9))</f>
        <v>0.01</v>
      </c>
      <c r="O66" s="39">
        <f>IF('1.1 Assumptions'!$J$13="Optimistic Scenario",'2.2 Scenario Assumptions'!$I$7,IF('1.1 Assumptions'!$J$13="Base Case Scenario",'2.2 Scenario Assumptions'!$I$8,'2.2 Scenario Assumptions'!$I$9))</f>
        <v>0.01</v>
      </c>
      <c r="P66" s="39">
        <f>IF('1.1 Assumptions'!$J$13="Optimistic Scenario",'2.2 Scenario Assumptions'!$I$7,IF('1.1 Assumptions'!$J$13="Base Case Scenario",'2.2 Scenario Assumptions'!$I$8,'2.2 Scenario Assumptions'!$I$9))</f>
        <v>0.01</v>
      </c>
      <c r="Q66" s="39">
        <f>IF('1.1 Assumptions'!$J$13="Optimistic Scenario",'2.2 Scenario Assumptions'!$I$7,IF('1.1 Assumptions'!$J$13="Base Case Scenario",'2.2 Scenario Assumptions'!$I$8,'2.2 Scenario Assumptions'!$I$9))</f>
        <v>0.01</v>
      </c>
      <c r="R66" s="39">
        <f>IF('1.1 Assumptions'!$J$13="Optimistic Scenario",'2.2 Scenario Assumptions'!$I$7,IF('1.1 Assumptions'!$J$13="Base Case Scenario",'2.2 Scenario Assumptions'!$I$8,'2.2 Scenario Assumptions'!$I$9))</f>
        <v>0.01</v>
      </c>
      <c r="S66" s="39">
        <f>IF('1.1 Assumptions'!$J$13="Optimistic Scenario",'2.2 Scenario Assumptions'!$I$7,IF('1.1 Assumptions'!$J$13="Base Case Scenario",'2.2 Scenario Assumptions'!$I$8,'2.2 Scenario Assumptions'!$I$9))</f>
        <v>0.01</v>
      </c>
      <c r="T66" s="39">
        <f>IF('1.1 Assumptions'!$J$13="Optimistic Scenario",'2.2 Scenario Assumptions'!$I$7,IF('1.1 Assumptions'!$J$13="Base Case Scenario",'2.2 Scenario Assumptions'!$I$8,'2.2 Scenario Assumptions'!$I$9))</f>
        <v>0.01</v>
      </c>
      <c r="U66" s="39">
        <f>IF('1.1 Assumptions'!$J$13="Optimistic Scenario",'2.2 Scenario Assumptions'!$I$7,IF('1.1 Assumptions'!$J$13="Base Case Scenario",'2.2 Scenario Assumptions'!$I$8,'2.2 Scenario Assumptions'!$I$9))</f>
        <v>0.01</v>
      </c>
      <c r="V66" s="39">
        <f>IF('1.1 Assumptions'!$J$13="Optimistic Scenario",'2.2 Scenario Assumptions'!$I$7,IF('1.1 Assumptions'!$J$13="Base Case Scenario",'2.2 Scenario Assumptions'!$I$8,'2.2 Scenario Assumptions'!$I$9))</f>
        <v>0.01</v>
      </c>
      <c r="W66" s="39">
        <f>IF('1.1 Assumptions'!$J$13="Optimistic Scenario",'2.2 Scenario Assumptions'!$I$7,IF('1.1 Assumptions'!$J$13="Base Case Scenario",'2.2 Scenario Assumptions'!$I$8,'2.2 Scenario Assumptions'!$I$9))</f>
        <v>0.01</v>
      </c>
      <c r="X66" s="39">
        <f>IF('1.1 Assumptions'!$J$13="Optimistic Scenario",'2.2 Scenario Assumptions'!$I$7,IF('1.1 Assumptions'!$J$13="Base Case Scenario",'2.2 Scenario Assumptions'!$I$8,'2.2 Scenario Assumptions'!$I$9))</f>
        <v>0.01</v>
      </c>
      <c r="Y66" s="39">
        <f>IF('1.1 Assumptions'!$J$13="Optimistic Scenario",'2.2 Scenario Assumptions'!$I$7,IF('1.1 Assumptions'!$J$13="Base Case Scenario",'2.2 Scenario Assumptions'!$I$8,'2.2 Scenario Assumptions'!$I$9))</f>
        <v>0.01</v>
      </c>
      <c r="Z66" s="39">
        <f>IF('1.1 Assumptions'!$J$13="Optimistic Scenario",'2.2 Scenario Assumptions'!$I$7,IF('1.1 Assumptions'!$J$13="Base Case Scenario",'2.2 Scenario Assumptions'!$I$8,'2.2 Scenario Assumptions'!$I$9))</f>
        <v>0.01</v>
      </c>
      <c r="AA66" s="39">
        <f>IF('1.1 Assumptions'!$J$13="Optimistic Scenario",'2.2 Scenario Assumptions'!$I$7,IF('1.1 Assumptions'!$J$13="Base Case Scenario",'2.2 Scenario Assumptions'!$I$8,'2.2 Scenario Assumptions'!$I$9))</f>
        <v>0.01</v>
      </c>
      <c r="AB66" s="39">
        <f>IF('1.1 Assumptions'!$J$13="Optimistic Scenario",'2.2 Scenario Assumptions'!$I$7,IF('1.1 Assumptions'!$J$13="Base Case Scenario",'2.2 Scenario Assumptions'!$I$8,'2.2 Scenario Assumptions'!$I$9))</f>
        <v>0.01</v>
      </c>
      <c r="AC66" s="39">
        <f>IF('1.1 Assumptions'!$J$13="Optimistic Scenario",'2.2 Scenario Assumptions'!$I$7,IF('1.1 Assumptions'!$J$13="Base Case Scenario",'2.2 Scenario Assumptions'!$I$8,'2.2 Scenario Assumptions'!$I$9))</f>
        <v>0.01</v>
      </c>
      <c r="AD66" s="39">
        <f>IF('1.1 Assumptions'!$J$13="Optimistic Scenario",'2.2 Scenario Assumptions'!$I$7,IF('1.1 Assumptions'!$J$13="Base Case Scenario",'2.2 Scenario Assumptions'!$I$8,'2.2 Scenario Assumptions'!$I$9))</f>
        <v>0.01</v>
      </c>
      <c r="AE66" s="39">
        <f>IF('1.1 Assumptions'!$J$13="Optimistic Scenario",'2.2 Scenario Assumptions'!$I$7,IF('1.1 Assumptions'!$J$13="Base Case Scenario",'2.2 Scenario Assumptions'!$I$8,'2.2 Scenario Assumptions'!$I$9))</f>
        <v>0.01</v>
      </c>
      <c r="AF66" s="39">
        <f>IF('1.1 Assumptions'!$J$13="Optimistic Scenario",'2.2 Scenario Assumptions'!$I$7,IF('1.1 Assumptions'!$J$13="Base Case Scenario",'2.2 Scenario Assumptions'!$I$8,'2.2 Scenario Assumptions'!$I$9))</f>
        <v>0.01</v>
      </c>
      <c r="AG66" s="39">
        <f>IF('1.1 Assumptions'!$J$13="Optimistic Scenario",'2.2 Scenario Assumptions'!$I$7,IF('1.1 Assumptions'!$J$13="Base Case Scenario",'2.2 Scenario Assumptions'!$I$8,'2.2 Scenario Assumptions'!$I$9))</f>
        <v>0.01</v>
      </c>
      <c r="AH66" s="39">
        <f>IF('1.1 Assumptions'!$J$13="Optimistic Scenario",'2.2 Scenario Assumptions'!$I$7,IF('1.1 Assumptions'!$J$13="Base Case Scenario",'2.2 Scenario Assumptions'!$I$8,'2.2 Scenario Assumptions'!$I$9))</f>
        <v>0.01</v>
      </c>
      <c r="AI66" s="39">
        <f>IF('1.1 Assumptions'!$J$13="Optimistic Scenario",'2.2 Scenario Assumptions'!$I$7,IF('1.1 Assumptions'!$J$13="Base Case Scenario",'2.2 Scenario Assumptions'!$I$8,'2.2 Scenario Assumptions'!$I$9))</f>
        <v>0.01</v>
      </c>
      <c r="AJ66" s="39">
        <f>IF('1.1 Assumptions'!$J$13="Optimistic Scenario",'2.2 Scenario Assumptions'!$I$7,IF('1.1 Assumptions'!$J$13="Base Case Scenario",'2.2 Scenario Assumptions'!$I$8,'2.2 Scenario Assumptions'!$I$9))</f>
        <v>0.01</v>
      </c>
      <c r="AK66" s="39">
        <f>IF('1.1 Assumptions'!$J$13="Optimistic Scenario",'2.2 Scenario Assumptions'!$I$7,IF('1.1 Assumptions'!$J$13="Base Case Scenario",'2.2 Scenario Assumptions'!$I$8,'2.2 Scenario Assumptions'!$I$9))</f>
        <v>0.01</v>
      </c>
      <c r="AL66" s="39">
        <f>IF('1.1 Assumptions'!$J$13="Optimistic Scenario",'2.2 Scenario Assumptions'!$I$7,IF('1.1 Assumptions'!$J$13="Base Case Scenario",'2.2 Scenario Assumptions'!$I$8,'2.2 Scenario Assumptions'!$I$9))</f>
        <v>0.01</v>
      </c>
      <c r="AM66" s="39">
        <f>IF('1.1 Assumptions'!$J$13="Optimistic Scenario",'2.2 Scenario Assumptions'!$I$7,IF('1.1 Assumptions'!$J$13="Base Case Scenario",'2.2 Scenario Assumptions'!$I$8,'2.2 Scenario Assumptions'!$I$9))</f>
        <v>0.01</v>
      </c>
      <c r="AN66" s="39">
        <f>IF('1.1 Assumptions'!$J$13="Optimistic Scenario",'2.2 Scenario Assumptions'!$I$7,IF('1.1 Assumptions'!$J$13="Base Case Scenario",'2.2 Scenario Assumptions'!$I$8,'2.2 Scenario Assumptions'!$I$9))</f>
        <v>0.01</v>
      </c>
      <c r="AO66" s="39">
        <f>IF('1.1 Assumptions'!$J$13="Optimistic Scenario",'2.2 Scenario Assumptions'!$I$7,IF('1.1 Assumptions'!$J$13="Base Case Scenario",'2.2 Scenario Assumptions'!$I$8,'2.2 Scenario Assumptions'!$I$9))</f>
        <v>0.01</v>
      </c>
      <c r="AP66" s="39">
        <f>IF('1.1 Assumptions'!$J$13="Optimistic Scenario",'2.2 Scenario Assumptions'!$I$7,IF('1.1 Assumptions'!$J$13="Base Case Scenario",'2.2 Scenario Assumptions'!$I$8,'2.2 Scenario Assumptions'!$I$9))</f>
        <v>0.01</v>
      </c>
      <c r="AQ66" s="39">
        <f>IF('1.1 Assumptions'!$J$13="Optimistic Scenario",'2.2 Scenario Assumptions'!$I$7,IF('1.1 Assumptions'!$J$13="Base Case Scenario",'2.2 Scenario Assumptions'!$I$8,'2.2 Scenario Assumptions'!$I$9))</f>
        <v>0.01</v>
      </c>
      <c r="AR66" s="39">
        <f>IF('1.1 Assumptions'!$J$13="Optimistic Scenario",'2.2 Scenario Assumptions'!$I$7,IF('1.1 Assumptions'!$J$13="Base Case Scenario",'2.2 Scenario Assumptions'!$I$8,'2.2 Scenario Assumptions'!$I$9))</f>
        <v>0.01</v>
      </c>
      <c r="AS66" s="39">
        <f>IF('1.1 Assumptions'!$J$13="Optimistic Scenario",'2.2 Scenario Assumptions'!$I$7,IF('1.1 Assumptions'!$J$13="Base Case Scenario",'2.2 Scenario Assumptions'!$I$8,'2.2 Scenario Assumptions'!$I$9))</f>
        <v>0.01</v>
      </c>
      <c r="AT66" s="39">
        <f>IF('1.1 Assumptions'!$J$13="Optimistic Scenario",'2.2 Scenario Assumptions'!$I$7,IF('1.1 Assumptions'!$J$13="Base Case Scenario",'2.2 Scenario Assumptions'!$I$8,'2.2 Scenario Assumptions'!$I$9))</f>
        <v>0.01</v>
      </c>
      <c r="AU66" s="39">
        <f>IF('1.1 Assumptions'!$J$13="Optimistic Scenario",'2.2 Scenario Assumptions'!$I$7,IF('1.1 Assumptions'!$J$13="Base Case Scenario",'2.2 Scenario Assumptions'!$I$8,'2.2 Scenario Assumptions'!$I$9))</f>
        <v>0.01</v>
      </c>
      <c r="AV66" s="39">
        <f>IF('1.1 Assumptions'!$J$13="Optimistic Scenario",'2.2 Scenario Assumptions'!$I$7,IF('1.1 Assumptions'!$J$13="Base Case Scenario",'2.2 Scenario Assumptions'!$I$8,'2.2 Scenario Assumptions'!$I$9))</f>
        <v>0.01</v>
      </c>
      <c r="AW66" s="39">
        <f>IF('1.1 Assumptions'!$J$13="Optimistic Scenario",'2.2 Scenario Assumptions'!$I$7,IF('1.1 Assumptions'!$J$13="Base Case Scenario",'2.2 Scenario Assumptions'!$I$8,'2.2 Scenario Assumptions'!$I$9))</f>
        <v>0.01</v>
      </c>
      <c r="AX66" s="39">
        <f>IF('1.1 Assumptions'!$J$13="Optimistic Scenario",'2.2 Scenario Assumptions'!$I$7,IF('1.1 Assumptions'!$J$13="Base Case Scenario",'2.2 Scenario Assumptions'!$I$8,'2.2 Scenario Assumptions'!$I$9))</f>
        <v>0.01</v>
      </c>
      <c r="AY66" s="39">
        <f>IF('1.1 Assumptions'!$J$13="Optimistic Scenario",'2.2 Scenario Assumptions'!$I$7,IF('1.1 Assumptions'!$J$13="Base Case Scenario",'2.2 Scenario Assumptions'!$I$8,'2.2 Scenario Assumptions'!$I$9))</f>
        <v>0.01</v>
      </c>
      <c r="AZ66" s="39">
        <f>IF('1.1 Assumptions'!$J$13="Optimistic Scenario",'2.2 Scenario Assumptions'!$I$7,IF('1.1 Assumptions'!$J$13="Base Case Scenario",'2.2 Scenario Assumptions'!$I$8,'2.2 Scenario Assumptions'!$I$9))</f>
        <v>0.01</v>
      </c>
      <c r="BA66" s="39">
        <f>IF('1.1 Assumptions'!$J$13="Optimistic Scenario",'2.2 Scenario Assumptions'!$I$7,IF('1.1 Assumptions'!$J$13="Base Case Scenario",'2.2 Scenario Assumptions'!$I$8,'2.2 Scenario Assumptions'!$I$9))</f>
        <v>0.01</v>
      </c>
      <c r="BB66" s="39">
        <f>IF('1.1 Assumptions'!$J$13="Optimistic Scenario",'2.2 Scenario Assumptions'!$I$7,IF('1.1 Assumptions'!$J$13="Base Case Scenario",'2.2 Scenario Assumptions'!$I$8,'2.2 Scenario Assumptions'!$I$9))</f>
        <v>0.01</v>
      </c>
      <c r="BC66" s="39">
        <f>IF('1.1 Assumptions'!$J$13="Optimistic Scenario",'2.2 Scenario Assumptions'!$I$7,IF('1.1 Assumptions'!$J$13="Base Case Scenario",'2.2 Scenario Assumptions'!$I$8,'2.2 Scenario Assumptions'!$I$9))</f>
        <v>0.01</v>
      </c>
      <c r="BD66" s="39">
        <f>IF('1.1 Assumptions'!$J$13="Optimistic Scenario",'2.2 Scenario Assumptions'!$I$7,IF('1.1 Assumptions'!$J$13="Base Case Scenario",'2.2 Scenario Assumptions'!$I$8,'2.2 Scenario Assumptions'!$I$9))</f>
        <v>0.01</v>
      </c>
      <c r="BE66" s="39">
        <f>IF('1.1 Assumptions'!$J$13="Optimistic Scenario",'2.2 Scenario Assumptions'!$I$7,IF('1.1 Assumptions'!$J$13="Base Case Scenario",'2.2 Scenario Assumptions'!$I$8,'2.2 Scenario Assumptions'!$I$9))</f>
        <v>0.01</v>
      </c>
      <c r="BF66" s="39">
        <f>IF('1.1 Assumptions'!$J$13="Optimistic Scenario",'2.2 Scenario Assumptions'!$I$7,IF('1.1 Assumptions'!$J$13="Base Case Scenario",'2.2 Scenario Assumptions'!$I$8,'2.2 Scenario Assumptions'!$I$9))</f>
        <v>0.01</v>
      </c>
      <c r="BG66" s="39">
        <f>IF('1.1 Assumptions'!$J$13="Optimistic Scenario",'2.2 Scenario Assumptions'!$I$7,IF('1.1 Assumptions'!$J$13="Base Case Scenario",'2.2 Scenario Assumptions'!$I$8,'2.2 Scenario Assumptions'!$I$9))</f>
        <v>0.01</v>
      </c>
      <c r="BH66" s="39">
        <f>IF('1.1 Assumptions'!$J$13="Optimistic Scenario",'2.2 Scenario Assumptions'!$I$7,IF('1.1 Assumptions'!$J$13="Base Case Scenario",'2.2 Scenario Assumptions'!$I$8,'2.2 Scenario Assumptions'!$I$9))</f>
        <v>0.01</v>
      </c>
      <c r="BI66" s="39">
        <f>IF('1.1 Assumptions'!$J$13="Optimistic Scenario",'2.2 Scenario Assumptions'!$I$7,IF('1.1 Assumptions'!$J$13="Base Case Scenario",'2.2 Scenario Assumptions'!$I$8,'2.2 Scenario Assumptions'!$I$9))</f>
        <v>0.01</v>
      </c>
      <c r="BJ66" s="39">
        <f>IF('1.1 Assumptions'!$J$13="Optimistic Scenario",'2.2 Scenario Assumptions'!$I$7,IF('1.1 Assumptions'!$J$13="Base Case Scenario",'2.2 Scenario Assumptions'!$I$8,'2.2 Scenario Assumptions'!$I$9))</f>
        <v>0.01</v>
      </c>
      <c r="BK66" s="39">
        <f>IF('1.1 Assumptions'!$J$13="Optimistic Scenario",'2.2 Scenario Assumptions'!$I$7,IF('1.1 Assumptions'!$J$13="Base Case Scenario",'2.2 Scenario Assumptions'!$I$8,'2.2 Scenario Assumptions'!$I$9))</f>
        <v>0.01</v>
      </c>
      <c r="BL66" s="39">
        <f>IF('1.1 Assumptions'!$J$13="Optimistic Scenario",'2.2 Scenario Assumptions'!$I$7,IF('1.1 Assumptions'!$J$13="Base Case Scenario",'2.2 Scenario Assumptions'!$I$8,'2.2 Scenario Assumptions'!$I$9))</f>
        <v>0.01</v>
      </c>
      <c r="BM66" s="39">
        <f>IF('1.1 Assumptions'!$J$13="Optimistic Scenario",'2.2 Scenario Assumptions'!$I$7,IF('1.1 Assumptions'!$J$13="Base Case Scenario",'2.2 Scenario Assumptions'!$I$8,'2.2 Scenario Assumptions'!$I$9))</f>
        <v>0.01</v>
      </c>
      <c r="BN66" s="39">
        <f>IF('1.1 Assumptions'!$J$13="Optimistic Scenario",'2.2 Scenario Assumptions'!$I$7,IF('1.1 Assumptions'!$J$13="Base Case Scenario",'2.2 Scenario Assumptions'!$I$8,'2.2 Scenario Assumptions'!$I$9))</f>
        <v>0.01</v>
      </c>
      <c r="BO66" s="39">
        <f>IF('1.1 Assumptions'!$J$13="Optimistic Scenario",'2.2 Scenario Assumptions'!$I$7,IF('1.1 Assumptions'!$J$13="Base Case Scenario",'2.2 Scenario Assumptions'!$I$8,'2.2 Scenario Assumptions'!$I$9))</f>
        <v>0.01</v>
      </c>
      <c r="BP66" s="39">
        <f>IF('1.1 Assumptions'!$J$13="Optimistic Scenario",'2.2 Scenario Assumptions'!$I$7,IF('1.1 Assumptions'!$J$13="Base Case Scenario",'2.2 Scenario Assumptions'!$I$8,'2.2 Scenario Assumptions'!$I$9))</f>
        <v>0.01</v>
      </c>
      <c r="BQ66" s="39">
        <f>IF('1.1 Assumptions'!$J$13="Optimistic Scenario",'2.2 Scenario Assumptions'!$I$7,IF('1.1 Assumptions'!$J$13="Base Case Scenario",'2.2 Scenario Assumptions'!$I$8,'2.2 Scenario Assumptions'!$I$9))</f>
        <v>0.01</v>
      </c>
      <c r="BR66" s="39">
        <f>IF('1.1 Assumptions'!$J$13="Optimistic Scenario",'2.2 Scenario Assumptions'!$I$7,IF('1.1 Assumptions'!$J$13="Base Case Scenario",'2.2 Scenario Assumptions'!$I$8,'2.2 Scenario Assumptions'!$I$9))</f>
        <v>0.01</v>
      </c>
      <c r="BS66" s="39">
        <f>IF('1.1 Assumptions'!$J$13="Optimistic Scenario",'2.2 Scenario Assumptions'!$I$7,IF('1.1 Assumptions'!$J$13="Base Case Scenario",'2.2 Scenario Assumptions'!$I$8,'2.2 Scenario Assumptions'!$I$9))</f>
        <v>0.01</v>
      </c>
      <c r="BT66" s="39">
        <f>IF('1.1 Assumptions'!$J$13="Optimistic Scenario",'2.2 Scenario Assumptions'!$I$7,IF('1.1 Assumptions'!$J$13="Base Case Scenario",'2.2 Scenario Assumptions'!$I$8,'2.2 Scenario Assumptions'!$I$9))</f>
        <v>0.01</v>
      </c>
      <c r="BU66" s="39">
        <f>IF('1.1 Assumptions'!$J$13="Optimistic Scenario",'2.2 Scenario Assumptions'!$I$7,IF('1.1 Assumptions'!$J$13="Base Case Scenario",'2.2 Scenario Assumptions'!$I$8,'2.2 Scenario Assumptions'!$I$9))</f>
        <v>0.01</v>
      </c>
      <c r="BV66" s="39">
        <f>IF('1.1 Assumptions'!$J$13="Optimistic Scenario",'2.2 Scenario Assumptions'!$I$7,IF('1.1 Assumptions'!$J$13="Base Case Scenario",'2.2 Scenario Assumptions'!$I$8,'2.2 Scenario Assumptions'!$I$9))</f>
        <v>0.01</v>
      </c>
      <c r="BW66" s="39">
        <f>IF('1.1 Assumptions'!$J$13="Optimistic Scenario",'2.2 Scenario Assumptions'!$I$7,IF('1.1 Assumptions'!$J$13="Base Case Scenario",'2.2 Scenario Assumptions'!$I$8,'2.2 Scenario Assumptions'!$I$9))</f>
        <v>0.01</v>
      </c>
      <c r="BX66" s="39">
        <f>IF('1.1 Assumptions'!$J$13="Optimistic Scenario",'2.2 Scenario Assumptions'!$I$7,IF('1.1 Assumptions'!$J$13="Base Case Scenario",'2.2 Scenario Assumptions'!$I$8,'2.2 Scenario Assumptions'!$I$9))</f>
        <v>0.01</v>
      </c>
      <c r="BY66" s="39">
        <f>IF('1.1 Assumptions'!$J$13="Optimistic Scenario",'2.2 Scenario Assumptions'!$I$7,IF('1.1 Assumptions'!$J$13="Base Case Scenario",'2.2 Scenario Assumptions'!$I$8,'2.2 Scenario Assumptions'!$I$9))</f>
        <v>0.01</v>
      </c>
      <c r="BZ66" s="39">
        <f>IF('1.1 Assumptions'!$J$13="Optimistic Scenario",'2.2 Scenario Assumptions'!$I$7,IF('1.1 Assumptions'!$J$13="Base Case Scenario",'2.2 Scenario Assumptions'!$I$8,'2.2 Scenario Assumptions'!$I$9))</f>
        <v>0.01</v>
      </c>
      <c r="CA66" s="39">
        <f>IF('1.1 Assumptions'!$J$13="Optimistic Scenario",'2.2 Scenario Assumptions'!$I$7,IF('1.1 Assumptions'!$J$13="Base Case Scenario",'2.2 Scenario Assumptions'!$I$8,'2.2 Scenario Assumptions'!$I$9))</f>
        <v>0.01</v>
      </c>
      <c r="CB66" s="39">
        <f>IF('1.1 Assumptions'!$J$13="Optimistic Scenario",'2.2 Scenario Assumptions'!$I$7,IF('1.1 Assumptions'!$J$13="Base Case Scenario",'2.2 Scenario Assumptions'!$I$8,'2.2 Scenario Assumptions'!$I$9))</f>
        <v>0.01</v>
      </c>
      <c r="CC66" s="39">
        <f>IF('1.1 Assumptions'!$J$13="Optimistic Scenario",'2.2 Scenario Assumptions'!$I$7,IF('1.1 Assumptions'!$J$13="Base Case Scenario",'2.2 Scenario Assumptions'!$I$8,'2.2 Scenario Assumptions'!$I$9))</f>
        <v>0.01</v>
      </c>
      <c r="CD66" s="39">
        <f>IF('1.1 Assumptions'!$J$13="Optimistic Scenario",'2.2 Scenario Assumptions'!$I$7,IF('1.1 Assumptions'!$J$13="Base Case Scenario",'2.2 Scenario Assumptions'!$I$8,'2.2 Scenario Assumptions'!$I$9))</f>
        <v>0.01</v>
      </c>
      <c r="CE66" s="39">
        <f>IF('1.1 Assumptions'!$J$13="Optimistic Scenario",'2.2 Scenario Assumptions'!$I$7,IF('1.1 Assumptions'!$J$13="Base Case Scenario",'2.2 Scenario Assumptions'!$I$8,'2.2 Scenario Assumptions'!$I$9))</f>
        <v>0.01</v>
      </c>
      <c r="CF66" s="39">
        <f>IF('1.1 Assumptions'!$J$13="Optimistic Scenario",'2.2 Scenario Assumptions'!$I$7,IF('1.1 Assumptions'!$J$13="Base Case Scenario",'2.2 Scenario Assumptions'!$I$8,'2.2 Scenario Assumptions'!$I$9))</f>
        <v>0.01</v>
      </c>
      <c r="CG66" s="39">
        <f>IF('1.1 Assumptions'!$J$13="Optimistic Scenario",'2.2 Scenario Assumptions'!$I$7,IF('1.1 Assumptions'!$J$13="Base Case Scenario",'2.2 Scenario Assumptions'!$I$8,'2.2 Scenario Assumptions'!$I$9))</f>
        <v>0.01</v>
      </c>
      <c r="CH66" s="39">
        <f>IF('1.1 Assumptions'!$J$13="Optimistic Scenario",'2.2 Scenario Assumptions'!$I$7,IF('1.1 Assumptions'!$J$13="Base Case Scenario",'2.2 Scenario Assumptions'!$I$8,'2.2 Scenario Assumptions'!$I$9))</f>
        <v>0.01</v>
      </c>
      <c r="CI66" s="39">
        <f>IF('1.1 Assumptions'!$J$13="Optimistic Scenario",'2.2 Scenario Assumptions'!$I$7,IF('1.1 Assumptions'!$J$13="Base Case Scenario",'2.2 Scenario Assumptions'!$I$8,'2.2 Scenario Assumptions'!$I$9))</f>
        <v>0.01</v>
      </c>
      <c r="CJ66" s="39">
        <f>IF('1.1 Assumptions'!$J$13="Optimistic Scenario",'2.2 Scenario Assumptions'!$I$7,IF('1.1 Assumptions'!$J$13="Base Case Scenario",'2.2 Scenario Assumptions'!$I$8,'2.2 Scenario Assumptions'!$I$9))</f>
        <v>0.01</v>
      </c>
      <c r="CK66" s="39">
        <f>IF('1.1 Assumptions'!$J$13="Optimistic Scenario",'2.2 Scenario Assumptions'!$I$7,IF('1.1 Assumptions'!$J$13="Base Case Scenario",'2.2 Scenario Assumptions'!$I$8,'2.2 Scenario Assumptions'!$I$9))</f>
        <v>0.01</v>
      </c>
      <c r="CL66" s="39">
        <f>IF('1.1 Assumptions'!$J$13="Optimistic Scenario",'2.2 Scenario Assumptions'!$I$7,IF('1.1 Assumptions'!$J$13="Base Case Scenario",'2.2 Scenario Assumptions'!$I$8,'2.2 Scenario Assumptions'!$I$9))</f>
        <v>0.01</v>
      </c>
      <c r="CM66" s="39">
        <f>IF('1.1 Assumptions'!$J$13="Optimistic Scenario",'2.2 Scenario Assumptions'!$I$7,IF('1.1 Assumptions'!$J$13="Base Case Scenario",'2.2 Scenario Assumptions'!$I$8,'2.2 Scenario Assumptions'!$I$9))</f>
        <v>0.01</v>
      </c>
      <c r="CN66" s="39">
        <f>IF('1.1 Assumptions'!$J$13="Optimistic Scenario",'2.2 Scenario Assumptions'!$I$7,IF('1.1 Assumptions'!$J$13="Base Case Scenario",'2.2 Scenario Assumptions'!$I$8,'2.2 Scenario Assumptions'!$I$9))</f>
        <v>0.01</v>
      </c>
      <c r="CO66" s="39">
        <f>IF('1.1 Assumptions'!$J$13="Optimistic Scenario",'2.2 Scenario Assumptions'!$I$7,IF('1.1 Assumptions'!$J$13="Base Case Scenario",'2.2 Scenario Assumptions'!$I$8,'2.2 Scenario Assumptions'!$I$9))</f>
        <v>0.01</v>
      </c>
      <c r="CP66" s="39">
        <f>IF('1.1 Assumptions'!$J$13="Optimistic Scenario",'2.2 Scenario Assumptions'!$I$7,IF('1.1 Assumptions'!$J$13="Base Case Scenario",'2.2 Scenario Assumptions'!$I$8,'2.2 Scenario Assumptions'!$I$9))</f>
        <v>0.01</v>
      </c>
      <c r="CQ66" s="39">
        <f>IF('1.1 Assumptions'!$J$13="Optimistic Scenario",'2.2 Scenario Assumptions'!$I$7,IF('1.1 Assumptions'!$J$13="Base Case Scenario",'2.2 Scenario Assumptions'!$I$8,'2.2 Scenario Assumptions'!$I$9))</f>
        <v>0.01</v>
      </c>
      <c r="CR66" s="39">
        <f>IF('1.1 Assumptions'!$J$13="Optimistic Scenario",'2.2 Scenario Assumptions'!$I$7,IF('1.1 Assumptions'!$J$13="Base Case Scenario",'2.2 Scenario Assumptions'!$I$8,'2.2 Scenario Assumptions'!$I$9))</f>
        <v>0.01</v>
      </c>
      <c r="CS66" s="39">
        <f>IF('1.1 Assumptions'!$J$13="Optimistic Scenario",'2.2 Scenario Assumptions'!$I$7,IF('1.1 Assumptions'!$J$13="Base Case Scenario",'2.2 Scenario Assumptions'!$I$8,'2.2 Scenario Assumptions'!$I$9))</f>
        <v>0.01</v>
      </c>
      <c r="CT66" s="39">
        <f>IF('1.1 Assumptions'!$J$13="Optimistic Scenario",'2.2 Scenario Assumptions'!$I$7,IF('1.1 Assumptions'!$J$13="Base Case Scenario",'2.2 Scenario Assumptions'!$I$8,'2.2 Scenario Assumptions'!$I$9))</f>
        <v>0.01</v>
      </c>
      <c r="CU66" s="39">
        <f>IF('1.1 Assumptions'!$J$13="Optimistic Scenario",'2.2 Scenario Assumptions'!$I$7,IF('1.1 Assumptions'!$J$13="Base Case Scenario",'2.2 Scenario Assumptions'!$I$8,'2.2 Scenario Assumptions'!$I$9))</f>
        <v>0.01</v>
      </c>
      <c r="CV66" s="39">
        <f>IF('1.1 Assumptions'!$J$13="Optimistic Scenario",'2.2 Scenario Assumptions'!$I$7,IF('1.1 Assumptions'!$J$13="Base Case Scenario",'2.2 Scenario Assumptions'!$I$8,'2.2 Scenario Assumptions'!$I$9))</f>
        <v>0.01</v>
      </c>
      <c r="CW66" s="39">
        <f>IF('1.1 Assumptions'!$J$13="Optimistic Scenario",'2.2 Scenario Assumptions'!$I$7,IF('1.1 Assumptions'!$J$13="Base Case Scenario",'2.2 Scenario Assumptions'!$I$8,'2.2 Scenario Assumptions'!$I$9))</f>
        <v>0.01</v>
      </c>
      <c r="CX66" s="39">
        <f>IF('1.1 Assumptions'!$J$13="Optimistic Scenario",'2.2 Scenario Assumptions'!$I$7,IF('1.1 Assumptions'!$J$13="Base Case Scenario",'2.2 Scenario Assumptions'!$I$8,'2.2 Scenario Assumptions'!$I$9))</f>
        <v>0.01</v>
      </c>
      <c r="CY66" s="39">
        <f>IF('1.1 Assumptions'!$J$13="Optimistic Scenario",'2.2 Scenario Assumptions'!$I$7,IF('1.1 Assumptions'!$J$13="Base Case Scenario",'2.2 Scenario Assumptions'!$I$8,'2.2 Scenario Assumptions'!$I$9))</f>
        <v>0.01</v>
      </c>
      <c r="CZ66" s="39">
        <f>IF('1.1 Assumptions'!$J$13="Optimistic Scenario",'2.2 Scenario Assumptions'!$I$7,IF('1.1 Assumptions'!$J$13="Base Case Scenario",'2.2 Scenario Assumptions'!$I$8,'2.2 Scenario Assumptions'!$I$9))</f>
        <v>0.01</v>
      </c>
      <c r="DA66" s="39">
        <f>IF('1.1 Assumptions'!$J$13="Optimistic Scenario",'2.2 Scenario Assumptions'!$I$7,IF('1.1 Assumptions'!$J$13="Base Case Scenario",'2.2 Scenario Assumptions'!$I$8,'2.2 Scenario Assumptions'!$I$9))</f>
        <v>0.01</v>
      </c>
      <c r="DB66" s="39">
        <f>IF('1.1 Assumptions'!$J$13="Optimistic Scenario",'2.2 Scenario Assumptions'!$I$7,IF('1.1 Assumptions'!$J$13="Base Case Scenario",'2.2 Scenario Assumptions'!$I$8,'2.2 Scenario Assumptions'!$I$9))</f>
        <v>0.01</v>
      </c>
      <c r="DC66" s="39">
        <f>IF('1.1 Assumptions'!$J$13="Optimistic Scenario",'2.2 Scenario Assumptions'!$I$7,IF('1.1 Assumptions'!$J$13="Base Case Scenario",'2.2 Scenario Assumptions'!$I$8,'2.2 Scenario Assumptions'!$I$9))</f>
        <v>0.01</v>
      </c>
      <c r="DD66" s="39">
        <f>IF('1.1 Assumptions'!$J$13="Optimistic Scenario",'2.2 Scenario Assumptions'!$I$7,IF('1.1 Assumptions'!$J$13="Base Case Scenario",'2.2 Scenario Assumptions'!$I$8,'2.2 Scenario Assumptions'!$I$9))</f>
        <v>0.01</v>
      </c>
      <c r="DE66" s="39">
        <f>IF('1.1 Assumptions'!$J$13="Optimistic Scenario",'2.2 Scenario Assumptions'!$I$7,IF('1.1 Assumptions'!$J$13="Base Case Scenario",'2.2 Scenario Assumptions'!$I$8,'2.2 Scenario Assumptions'!$I$9))</f>
        <v>0.01</v>
      </c>
      <c r="DF66" s="39">
        <f>IF('1.1 Assumptions'!$J$13="Optimistic Scenario",'2.2 Scenario Assumptions'!$I$7,IF('1.1 Assumptions'!$J$13="Base Case Scenario",'2.2 Scenario Assumptions'!$I$8,'2.2 Scenario Assumptions'!$I$9))</f>
        <v>0.01</v>
      </c>
      <c r="DG66" s="39">
        <f>IF('1.1 Assumptions'!$J$13="Optimistic Scenario",'2.2 Scenario Assumptions'!$I$7,IF('1.1 Assumptions'!$J$13="Base Case Scenario",'2.2 Scenario Assumptions'!$I$8,'2.2 Scenario Assumptions'!$I$9))</f>
        <v>0.01</v>
      </c>
      <c r="DH66" s="39">
        <f>IF('1.1 Assumptions'!$J$13="Optimistic Scenario",'2.2 Scenario Assumptions'!$I$7,IF('1.1 Assumptions'!$J$13="Base Case Scenario",'2.2 Scenario Assumptions'!$I$8,'2.2 Scenario Assumptions'!$I$9))</f>
        <v>0.01</v>
      </c>
      <c r="DI66" s="39">
        <f>IF('1.1 Assumptions'!$J$13="Optimistic Scenario",'2.2 Scenario Assumptions'!$I$7,IF('1.1 Assumptions'!$J$13="Base Case Scenario",'2.2 Scenario Assumptions'!$I$8,'2.2 Scenario Assumptions'!$I$9))</f>
        <v>0.01</v>
      </c>
      <c r="DJ66" s="39">
        <f>IF('1.1 Assumptions'!$J$13="Optimistic Scenario",'2.2 Scenario Assumptions'!$I$7,IF('1.1 Assumptions'!$J$13="Base Case Scenario",'2.2 Scenario Assumptions'!$I$8,'2.2 Scenario Assumptions'!$I$9))</f>
        <v>0.01</v>
      </c>
      <c r="DK66" s="39">
        <f>IF('1.1 Assumptions'!$J$13="Optimistic Scenario",'2.2 Scenario Assumptions'!$I$7,IF('1.1 Assumptions'!$J$13="Base Case Scenario",'2.2 Scenario Assumptions'!$I$8,'2.2 Scenario Assumptions'!$I$9))</f>
        <v>0.01</v>
      </c>
      <c r="DL66" s="39">
        <f>IF('1.1 Assumptions'!$J$13="Optimistic Scenario",'2.2 Scenario Assumptions'!$I$7,IF('1.1 Assumptions'!$J$13="Base Case Scenario",'2.2 Scenario Assumptions'!$I$8,'2.2 Scenario Assumptions'!$I$9))</f>
        <v>0.01</v>
      </c>
      <c r="DM66" s="39">
        <f>IF('1.1 Assumptions'!$J$13="Optimistic Scenario",'2.2 Scenario Assumptions'!$I$7,IF('1.1 Assumptions'!$J$13="Base Case Scenario",'2.2 Scenario Assumptions'!$I$8,'2.2 Scenario Assumptions'!$I$9))</f>
        <v>0.01</v>
      </c>
      <c r="DN66" s="39">
        <f>IF('1.1 Assumptions'!$J$13="Optimistic Scenario",'2.2 Scenario Assumptions'!$I$7,IF('1.1 Assumptions'!$J$13="Base Case Scenario",'2.2 Scenario Assumptions'!$I$8,'2.2 Scenario Assumptions'!$I$9))</f>
        <v>0.01</v>
      </c>
      <c r="DO66" s="39">
        <f>IF('1.1 Assumptions'!$J$13="Optimistic Scenario",'2.2 Scenario Assumptions'!$I$7,IF('1.1 Assumptions'!$J$13="Base Case Scenario",'2.2 Scenario Assumptions'!$I$8,'2.2 Scenario Assumptions'!$I$9))</f>
        <v>0.01</v>
      </c>
      <c r="DP66" s="39">
        <f>IF('1.1 Assumptions'!$J$13="Optimistic Scenario",'2.2 Scenario Assumptions'!$I$7,IF('1.1 Assumptions'!$J$13="Base Case Scenario",'2.2 Scenario Assumptions'!$I$8,'2.2 Scenario Assumptions'!$I$9))</f>
        <v>0.01</v>
      </c>
      <c r="DQ66" s="39">
        <f>IF('1.1 Assumptions'!$J$13="Optimistic Scenario",'2.2 Scenario Assumptions'!$I$7,IF('1.1 Assumptions'!$J$13="Base Case Scenario",'2.2 Scenario Assumptions'!$I$8,'2.2 Scenario Assumptions'!$I$9))</f>
        <v>0.01</v>
      </c>
      <c r="DR66" s="39">
        <f>IF('1.1 Assumptions'!$J$13="Optimistic Scenario",'2.2 Scenario Assumptions'!$I$7,IF('1.1 Assumptions'!$J$13="Base Case Scenario",'2.2 Scenario Assumptions'!$I$8,'2.2 Scenario Assumptions'!$I$9))</f>
        <v>0.01</v>
      </c>
      <c r="DS66" s="39">
        <f>IF('1.1 Assumptions'!$J$13="Optimistic Scenario",'2.2 Scenario Assumptions'!$I$7,IF('1.1 Assumptions'!$J$13="Base Case Scenario",'2.2 Scenario Assumptions'!$I$8,'2.2 Scenario Assumptions'!$I$9))</f>
        <v>0.01</v>
      </c>
      <c r="DT66" s="39">
        <f>IF('1.1 Assumptions'!$J$13="Optimistic Scenario",'2.2 Scenario Assumptions'!$I$7,IF('1.1 Assumptions'!$J$13="Base Case Scenario",'2.2 Scenario Assumptions'!$I$8,'2.2 Scenario Assumptions'!$I$9))</f>
        <v>0.01</v>
      </c>
      <c r="DU66" s="39">
        <f>IF('1.1 Assumptions'!$J$13="Optimistic Scenario",'2.2 Scenario Assumptions'!$I$7,IF('1.1 Assumptions'!$J$13="Base Case Scenario",'2.2 Scenario Assumptions'!$I$8,'2.2 Scenario Assumptions'!$I$9))</f>
        <v>0.01</v>
      </c>
      <c r="DV66" s="39">
        <f>IF('1.1 Assumptions'!$J$13="Optimistic Scenario",'2.2 Scenario Assumptions'!$I$7,IF('1.1 Assumptions'!$J$13="Base Case Scenario",'2.2 Scenario Assumptions'!$I$8,'2.2 Scenario Assumptions'!$I$9))</f>
        <v>0.01</v>
      </c>
      <c r="DW66" s="39">
        <f>IF('1.1 Assumptions'!$J$13="Optimistic Scenario",'2.2 Scenario Assumptions'!$I$7,IF('1.1 Assumptions'!$J$13="Base Case Scenario",'2.2 Scenario Assumptions'!$I$8,'2.2 Scenario Assumptions'!$I$9))</f>
        <v>0.01</v>
      </c>
      <c r="DX66" s="39">
        <f>IF('1.1 Assumptions'!$J$13="Optimistic Scenario",'2.2 Scenario Assumptions'!$I$7,IF('1.1 Assumptions'!$J$13="Base Case Scenario",'2.2 Scenario Assumptions'!$I$8,'2.2 Scenario Assumptions'!$I$9))</f>
        <v>0.01</v>
      </c>
      <c r="DY66" s="39">
        <f>IF('1.1 Assumptions'!$J$13="Optimistic Scenario",'2.2 Scenario Assumptions'!$I$7,IF('1.1 Assumptions'!$J$13="Base Case Scenario",'2.2 Scenario Assumptions'!$I$8,'2.2 Scenario Assumptions'!$I$9))</f>
        <v>0.01</v>
      </c>
    </row>
    <row r="67" spans="1:129" s="24" customFormat="1" x14ac:dyDescent="0.35">
      <c r="A67" s="48"/>
      <c r="B67" s="14"/>
      <c r="C67" s="44"/>
      <c r="D67" s="44"/>
      <c r="E67" s="112"/>
      <c r="F67" s="44"/>
      <c r="G67"/>
      <c r="H67" s="530"/>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row>
    <row r="68" spans="1:129" s="42" customFormat="1" x14ac:dyDescent="0.35">
      <c r="B68" s="537" t="s">
        <v>455</v>
      </c>
      <c r="D68" s="342"/>
      <c r="E68" s="342"/>
      <c r="F68" s="342"/>
      <c r="G68" s="342"/>
      <c r="H68" s="533" t="s">
        <v>855</v>
      </c>
      <c r="J68" s="42">
        <f>IFERROR(J63*J65,0)</f>
        <v>15297.079983034162</v>
      </c>
      <c r="K68" s="42">
        <f t="shared" ref="K68:AO68" si="39">IFERROR(K63*K65,0)</f>
        <v>15297.079983034158</v>
      </c>
      <c r="L68" s="42">
        <f t="shared" si="39"/>
        <v>15297.07998303416</v>
      </c>
      <c r="M68" s="42">
        <f t="shared" si="39"/>
        <v>15297.07998303416</v>
      </c>
      <c r="N68" s="42">
        <f t="shared" si="39"/>
        <v>15297.07998303416</v>
      </c>
      <c r="O68" s="42">
        <f t="shared" si="39"/>
        <v>7648.5399915170792</v>
      </c>
      <c r="P68" s="42">
        <f t="shared" si="39"/>
        <v>7648.5399915170792</v>
      </c>
      <c r="Q68" s="42">
        <f t="shared" si="39"/>
        <v>7648.5399915170792</v>
      </c>
      <c r="R68" s="42">
        <f t="shared" si="39"/>
        <v>7648.5399915170792</v>
      </c>
      <c r="S68" s="42">
        <f t="shared" si="39"/>
        <v>7648.5399915170792</v>
      </c>
      <c r="T68" s="42">
        <f t="shared" si="39"/>
        <v>7648.5399915170792</v>
      </c>
      <c r="U68" s="42">
        <f t="shared" si="39"/>
        <v>7648.5399915170792</v>
      </c>
      <c r="V68" s="42">
        <f t="shared" si="39"/>
        <v>11302.842431908572</v>
      </c>
      <c r="W68" s="42">
        <f t="shared" si="39"/>
        <v>11302.842431908572</v>
      </c>
      <c r="X68" s="42">
        <f t="shared" si="39"/>
        <v>11302.842431908568</v>
      </c>
      <c r="Y68" s="42">
        <f t="shared" si="39"/>
        <v>11302.842431908572</v>
      </c>
      <c r="Z68" s="42">
        <f t="shared" si="39"/>
        <v>11302.842431908572</v>
      </c>
      <c r="AA68" s="42">
        <f t="shared" si="39"/>
        <v>11302.84243190857</v>
      </c>
      <c r="AB68" s="42">
        <f t="shared" si="39"/>
        <v>11302.84243190857</v>
      </c>
      <c r="AC68" s="42">
        <f t="shared" si="39"/>
        <v>11302.842431908573</v>
      </c>
      <c r="AD68" s="42">
        <f t="shared" si="39"/>
        <v>11302.84243190857</v>
      </c>
      <c r="AE68" s="42">
        <f t="shared" si="39"/>
        <v>11302.842431908572</v>
      </c>
      <c r="AF68" s="42">
        <f t="shared" si="39"/>
        <v>11302.84243190857</v>
      </c>
      <c r="AG68" s="42">
        <f t="shared" si="39"/>
        <v>11302.842431908572</v>
      </c>
      <c r="AH68" s="42">
        <f t="shared" si="39"/>
        <v>15615.769149347369</v>
      </c>
      <c r="AI68" s="42">
        <f t="shared" si="39"/>
        <v>15615.76914934737</v>
      </c>
      <c r="AJ68" s="42">
        <f t="shared" si="39"/>
        <v>15615.76914934737</v>
      </c>
      <c r="AK68" s="42">
        <f t="shared" si="39"/>
        <v>15615.769149347374</v>
      </c>
      <c r="AL68" s="42">
        <f t="shared" si="39"/>
        <v>15615.769149347374</v>
      </c>
      <c r="AM68" s="42">
        <f t="shared" si="39"/>
        <v>15615.769149347374</v>
      </c>
      <c r="AN68" s="42">
        <f t="shared" si="39"/>
        <v>15615.76914934737</v>
      </c>
      <c r="AO68" s="42">
        <f t="shared" si="39"/>
        <v>15615.769149347374</v>
      </c>
      <c r="AP68" s="42">
        <f t="shared" ref="AP68:BU68" si="40">IFERROR(AP63*AP65,0)</f>
        <v>15615.769149347372</v>
      </c>
      <c r="AQ68" s="42">
        <f t="shared" si="40"/>
        <v>15615.769149347369</v>
      </c>
      <c r="AR68" s="42">
        <f t="shared" si="40"/>
        <v>15615.769149347372</v>
      </c>
      <c r="AS68" s="42">
        <f t="shared" si="40"/>
        <v>15615.769149347372</v>
      </c>
      <c r="AT68" s="42">
        <f t="shared" si="40"/>
        <v>20331.731432450277</v>
      </c>
      <c r="AU68" s="42">
        <f t="shared" si="40"/>
        <v>20331.731432450277</v>
      </c>
      <c r="AV68" s="42">
        <f t="shared" si="40"/>
        <v>20331.731432450277</v>
      </c>
      <c r="AW68" s="42">
        <f t="shared" si="40"/>
        <v>20331.73143245028</v>
      </c>
      <c r="AX68" s="42">
        <f t="shared" si="40"/>
        <v>20331.73143245028</v>
      </c>
      <c r="AY68" s="42">
        <f t="shared" si="40"/>
        <v>20331.731432450284</v>
      </c>
      <c r="AZ68" s="42">
        <f t="shared" si="40"/>
        <v>20331.73143245028</v>
      </c>
      <c r="BA68" s="42">
        <f t="shared" si="40"/>
        <v>20331.73143245028</v>
      </c>
      <c r="BB68" s="42">
        <f t="shared" si="40"/>
        <v>20331.731432450284</v>
      </c>
      <c r="BC68" s="42">
        <f t="shared" si="40"/>
        <v>20331.731432450288</v>
      </c>
      <c r="BD68" s="42">
        <f t="shared" si="40"/>
        <v>20331.73143245028</v>
      </c>
      <c r="BE68" s="42">
        <f t="shared" si="40"/>
        <v>20331.73143245028</v>
      </c>
      <c r="BF68" s="42">
        <f t="shared" si="40"/>
        <v>16527.730067669261</v>
      </c>
      <c r="BG68" s="42">
        <f t="shared" si="40"/>
        <v>16527.730067669265</v>
      </c>
      <c r="BH68" s="42">
        <f t="shared" si="40"/>
        <v>16527.730067669265</v>
      </c>
      <c r="BI68" s="42">
        <f t="shared" si="40"/>
        <v>16527.730067669261</v>
      </c>
      <c r="BJ68" s="42">
        <f t="shared" si="40"/>
        <v>16527.730067669265</v>
      </c>
      <c r="BK68" s="42">
        <f t="shared" si="40"/>
        <v>8263.8650338346324</v>
      </c>
      <c r="BL68" s="42">
        <f t="shared" si="40"/>
        <v>8263.8650338346306</v>
      </c>
      <c r="BM68" s="42">
        <f t="shared" si="40"/>
        <v>8263.8650338346324</v>
      </c>
      <c r="BN68" s="42">
        <f t="shared" si="40"/>
        <v>8263.8650338346324</v>
      </c>
      <c r="BO68" s="42">
        <f t="shared" si="40"/>
        <v>8263.8650338346324</v>
      </c>
      <c r="BP68" s="42">
        <f t="shared" si="40"/>
        <v>8263.8650338346324</v>
      </c>
      <c r="BQ68" s="42">
        <f t="shared" si="40"/>
        <v>8263.8650338346342</v>
      </c>
      <c r="BR68" s="42">
        <f t="shared" si="40"/>
        <v>8496.2862379112321</v>
      </c>
      <c r="BS68" s="42">
        <f t="shared" si="40"/>
        <v>8496.2862379112321</v>
      </c>
      <c r="BT68" s="42">
        <f t="shared" si="40"/>
        <v>8496.2862379112339</v>
      </c>
      <c r="BU68" s="42">
        <f t="shared" si="40"/>
        <v>8496.2862379112321</v>
      </c>
      <c r="BV68" s="42">
        <f t="shared" ref="BV68:DA68" si="41">IFERROR(BV63*BV65,0)</f>
        <v>8496.2862379112321</v>
      </c>
      <c r="BW68" s="42">
        <f t="shared" si="41"/>
        <v>8496.2862379112321</v>
      </c>
      <c r="BX68" s="42">
        <f t="shared" si="41"/>
        <v>8496.2862379112339</v>
      </c>
      <c r="BY68" s="42">
        <f t="shared" si="41"/>
        <v>8496.2862379112321</v>
      </c>
      <c r="BZ68" s="42">
        <f t="shared" si="41"/>
        <v>8496.2862379112339</v>
      </c>
      <c r="CA68" s="42">
        <f t="shared" si="41"/>
        <v>8496.2862379112321</v>
      </c>
      <c r="CB68" s="42">
        <f t="shared" si="41"/>
        <v>8496.2862379112321</v>
      </c>
      <c r="CC68" s="42">
        <f t="shared" si="41"/>
        <v>8496.2862379112321</v>
      </c>
      <c r="CD68" s="42">
        <f t="shared" si="41"/>
        <v>7972.0472998273499</v>
      </c>
      <c r="CE68" s="42">
        <f t="shared" si="41"/>
        <v>7972.0472998273499</v>
      </c>
      <c r="CF68" s="42">
        <f t="shared" si="41"/>
        <v>7972.0472998273499</v>
      </c>
      <c r="CG68" s="42">
        <f t="shared" si="41"/>
        <v>7972.0472998273508</v>
      </c>
      <c r="CH68" s="42">
        <f t="shared" si="41"/>
        <v>7972.0472998273499</v>
      </c>
      <c r="CI68" s="42">
        <f t="shared" si="41"/>
        <v>7972.0472998273499</v>
      </c>
      <c r="CJ68" s="42">
        <f t="shared" si="41"/>
        <v>7972.0472998273499</v>
      </c>
      <c r="CK68" s="42">
        <f t="shared" si="41"/>
        <v>7972.0472998273499</v>
      </c>
      <c r="CL68" s="42">
        <f t="shared" si="41"/>
        <v>7972.0472998273508</v>
      </c>
      <c r="CM68" s="42">
        <f t="shared" si="41"/>
        <v>7972.0472998273517</v>
      </c>
      <c r="CN68" s="42">
        <f t="shared" si="41"/>
        <v>7972.0472998273517</v>
      </c>
      <c r="CO68" s="42">
        <f t="shared" si="41"/>
        <v>7972.0472998273517</v>
      </c>
      <c r="CP68" s="42">
        <f t="shared" si="41"/>
        <v>6975.5413873489333</v>
      </c>
      <c r="CQ68" s="42">
        <f t="shared" si="41"/>
        <v>6975.5413873489333</v>
      </c>
      <c r="CR68" s="42">
        <f t="shared" si="41"/>
        <v>6975.5413873489342</v>
      </c>
      <c r="CS68" s="42">
        <f t="shared" si="41"/>
        <v>6975.5413873489342</v>
      </c>
      <c r="CT68" s="42">
        <f t="shared" si="41"/>
        <v>6975.5413873489333</v>
      </c>
      <c r="CU68" s="42">
        <f t="shared" si="41"/>
        <v>6975.5413873489333</v>
      </c>
      <c r="CV68" s="42">
        <f t="shared" si="41"/>
        <v>6975.5413873489342</v>
      </c>
      <c r="CW68" s="42">
        <f t="shared" si="41"/>
        <v>6975.5413873489342</v>
      </c>
      <c r="CX68" s="42">
        <f t="shared" si="41"/>
        <v>6975.5413873489342</v>
      </c>
      <c r="CY68" s="42">
        <f t="shared" si="41"/>
        <v>6975.5413873489333</v>
      </c>
      <c r="CZ68" s="42">
        <f t="shared" si="41"/>
        <v>6975.5413873489342</v>
      </c>
      <c r="DA68" s="42">
        <f t="shared" si="41"/>
        <v>6975.5413873489342</v>
      </c>
      <c r="DB68" s="42">
        <f t="shared" ref="DB68:DY68" si="42">IFERROR(DB63*DB65,0)</f>
        <v>4603.8573156502953</v>
      </c>
      <c r="DC68" s="42">
        <f t="shared" si="42"/>
        <v>4603.8573156502953</v>
      </c>
      <c r="DD68" s="42">
        <f t="shared" si="42"/>
        <v>4603.8573156502953</v>
      </c>
      <c r="DE68" s="42">
        <f t="shared" si="42"/>
        <v>4603.8573156502962</v>
      </c>
      <c r="DF68" s="42">
        <f t="shared" si="42"/>
        <v>4603.8573156502962</v>
      </c>
      <c r="DG68" s="42">
        <f t="shared" si="42"/>
        <v>4603.8573156502962</v>
      </c>
      <c r="DH68" s="42">
        <f t="shared" si="42"/>
        <v>4603.8573156502953</v>
      </c>
      <c r="DI68" s="42">
        <f t="shared" si="42"/>
        <v>4603.8573156502953</v>
      </c>
      <c r="DJ68" s="42">
        <f t="shared" si="42"/>
        <v>4603.8573156502953</v>
      </c>
      <c r="DK68" s="42">
        <f t="shared" si="42"/>
        <v>4603.8573156502953</v>
      </c>
      <c r="DL68" s="42">
        <f t="shared" si="42"/>
        <v>4603.8573156502953</v>
      </c>
      <c r="DM68" s="42">
        <f t="shared" si="42"/>
        <v>4603.8573156502953</v>
      </c>
      <c r="DN68" s="42">
        <f t="shared" si="42"/>
        <v>2636.754644417897</v>
      </c>
      <c r="DO68" s="42">
        <f t="shared" si="42"/>
        <v>2636.754644417897</v>
      </c>
      <c r="DP68" s="42">
        <f t="shared" si="42"/>
        <v>2636.754644417897</v>
      </c>
      <c r="DQ68" s="42">
        <f t="shared" si="42"/>
        <v>2636.754644417897</v>
      </c>
      <c r="DR68" s="42">
        <f t="shared" si="42"/>
        <v>2636.7546444178975</v>
      </c>
      <c r="DS68" s="42">
        <f t="shared" si="42"/>
        <v>2636.7546444178975</v>
      </c>
      <c r="DT68" s="42">
        <f t="shared" si="42"/>
        <v>2636.7546444178975</v>
      </c>
      <c r="DU68" s="42">
        <f t="shared" si="42"/>
        <v>2636.7546444178975</v>
      </c>
      <c r="DV68" s="42">
        <f t="shared" si="42"/>
        <v>2636.754644417897</v>
      </c>
      <c r="DW68" s="42">
        <f t="shared" si="42"/>
        <v>2636.7546444178975</v>
      </c>
      <c r="DX68" s="42">
        <f t="shared" si="42"/>
        <v>2636.7546444178975</v>
      </c>
      <c r="DY68" s="42">
        <f t="shared" si="42"/>
        <v>2636.7546444178975</v>
      </c>
    </row>
    <row r="69" spans="1:129" s="24" customFormat="1" x14ac:dyDescent="0.35">
      <c r="C69" s="48"/>
      <c r="D69" s="48"/>
      <c r="E69" s="48"/>
      <c r="F69" s="48"/>
      <c r="G69" s="48"/>
      <c r="H69" s="49"/>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row>
    <row r="71" spans="1:129" x14ac:dyDescent="0.35">
      <c r="B71" s="25" t="s">
        <v>699</v>
      </c>
      <c r="C71" s="25"/>
      <c r="D71" s="25"/>
      <c r="E71" s="25"/>
      <c r="F71" s="25"/>
      <c r="G71" s="25"/>
      <c r="H71" s="31"/>
      <c r="J71" s="25"/>
      <c r="K71" s="25"/>
      <c r="L71" s="25"/>
      <c r="M71" s="25"/>
      <c r="N71" s="25"/>
      <c r="O71" s="25"/>
      <c r="P71" s="25"/>
      <c r="Q71" s="25"/>
    </row>
    <row r="72" spans="1:129" x14ac:dyDescent="0.35">
      <c r="B72" s="14"/>
      <c r="C72" s="524"/>
    </row>
    <row r="73" spans="1:129" x14ac:dyDescent="0.35">
      <c r="B73" s="14"/>
      <c r="C73" s="524" t="s">
        <v>593</v>
      </c>
    </row>
    <row r="74" spans="1:129" x14ac:dyDescent="0.35">
      <c r="B74" s="14"/>
      <c r="C74" s="14"/>
      <c r="D74" t="s">
        <v>700</v>
      </c>
      <c r="E74" s="44"/>
      <c r="F74" s="44"/>
      <c r="H74" s="46" t="s">
        <v>417</v>
      </c>
      <c r="J74" s="435">
        <f>SUM(J63:U63)</f>
        <v>4093053.1413494642</v>
      </c>
      <c r="K74" s="66"/>
      <c r="L74" s="66"/>
      <c r="M74" s="66"/>
      <c r="N74" s="66"/>
      <c r="O74" s="66"/>
      <c r="P74" s="66"/>
      <c r="Q74" s="66"/>
    </row>
    <row r="75" spans="1:129" x14ac:dyDescent="0.35">
      <c r="B75" s="14"/>
      <c r="C75" s="14"/>
      <c r="D75" t="s">
        <v>701</v>
      </c>
      <c r="H75" s="46" t="s">
        <v>417</v>
      </c>
      <c r="J75" s="435">
        <f>SUM(V63:AG63)</f>
        <v>3750534.6475203969</v>
      </c>
    </row>
    <row r="76" spans="1:129" x14ac:dyDescent="0.35">
      <c r="B76" s="14"/>
      <c r="C76" s="14"/>
      <c r="D76" t="s">
        <v>702</v>
      </c>
      <c r="H76" s="46" t="s">
        <v>417</v>
      </c>
      <c r="J76" s="435">
        <f>SUM(AH63:AS63)</f>
        <v>4598459.8955732863</v>
      </c>
    </row>
    <row r="77" spans="1:129" x14ac:dyDescent="0.35">
      <c r="B77" s="14"/>
      <c r="C77" s="14"/>
      <c r="D77" t="s">
        <v>703</v>
      </c>
      <c r="H77" s="46" t="s">
        <v>417</v>
      </c>
      <c r="J77" s="435">
        <f>SUM(AT63:BE63)</f>
        <v>5313331.3726046886</v>
      </c>
    </row>
    <row r="78" spans="1:129" x14ac:dyDescent="0.35">
      <c r="B78" s="14"/>
      <c r="C78" s="14"/>
      <c r="D78" t="s">
        <v>704</v>
      </c>
      <c r="H78" s="46" t="s">
        <v>417</v>
      </c>
      <c r="J78" s="435">
        <f>SUM(BF63:BQ63)</f>
        <v>2743001.9448190741</v>
      </c>
    </row>
    <row r="79" spans="1:129" x14ac:dyDescent="0.35">
      <c r="B79" s="14"/>
      <c r="C79" s="14"/>
      <c r="D79" t="s">
        <v>705</v>
      </c>
      <c r="H79" s="46" t="s">
        <v>417</v>
      </c>
      <c r="J79" s="435">
        <f>SUM(BR63:CC63)</f>
        <v>1748673.3935637176</v>
      </c>
    </row>
    <row r="80" spans="1:129" x14ac:dyDescent="0.35">
      <c r="B80" s="14"/>
      <c r="C80" s="14"/>
      <c r="D80" t="s">
        <v>706</v>
      </c>
      <c r="H80" s="46" t="s">
        <v>417</v>
      </c>
      <c r="J80" s="435">
        <f>SUM(CD63:CO63)</f>
        <v>1456105.8555887653</v>
      </c>
    </row>
    <row r="81" spans="2:17" x14ac:dyDescent="0.35">
      <c r="B81" s="14"/>
      <c r="C81" s="14"/>
      <c r="D81" t="s">
        <v>707</v>
      </c>
      <c r="H81" s="46" t="s">
        <v>417</v>
      </c>
      <c r="J81" s="435">
        <f>SUM(CP63:DA63)</f>
        <v>1130692.5117655157</v>
      </c>
    </row>
    <row r="82" spans="2:17" x14ac:dyDescent="0.35">
      <c r="B82" s="14"/>
      <c r="C82" s="14"/>
      <c r="D82" t="s">
        <v>708</v>
      </c>
      <c r="H82" s="46" t="s">
        <v>417</v>
      </c>
      <c r="J82" s="435">
        <f>SUM(DB63:DM63)</f>
        <v>662265.24776241544</v>
      </c>
    </row>
    <row r="83" spans="2:17" x14ac:dyDescent="0.35">
      <c r="B83" s="14"/>
      <c r="C83" s="14"/>
      <c r="D83" t="s">
        <v>709</v>
      </c>
      <c r="H83" s="46" t="s">
        <v>417</v>
      </c>
      <c r="J83" s="435">
        <f>SUM(DN63:DY63)</f>
        <v>336607.15641770739</v>
      </c>
    </row>
    <row r="85" spans="2:17" x14ac:dyDescent="0.35">
      <c r="B85" s="25" t="s">
        <v>710</v>
      </c>
      <c r="C85" s="25"/>
      <c r="D85" s="25"/>
      <c r="E85" s="25"/>
      <c r="F85" s="25"/>
      <c r="G85" s="25"/>
      <c r="H85" s="31"/>
      <c r="J85" s="25"/>
      <c r="K85" s="25"/>
      <c r="L85" s="25"/>
      <c r="M85" s="25"/>
      <c r="N85" s="25"/>
      <c r="O85" s="25"/>
      <c r="P85" s="25"/>
      <c r="Q85" s="25"/>
    </row>
    <row r="86" spans="2:17" x14ac:dyDescent="0.35">
      <c r="B86" s="14"/>
    </row>
    <row r="87" spans="2:17" x14ac:dyDescent="0.35">
      <c r="B87" s="14"/>
      <c r="C87" t="s">
        <v>853</v>
      </c>
    </row>
    <row r="88" spans="2:17" x14ac:dyDescent="0.35">
      <c r="B88" s="14"/>
      <c r="C88" s="14"/>
      <c r="E88" t="s">
        <v>53</v>
      </c>
      <c r="H88" s="215" t="s">
        <v>54</v>
      </c>
      <c r="J88" s="37">
        <f>'1.1 Assumptions'!$J$19</f>
        <v>0.84110949999999995</v>
      </c>
    </row>
    <row r="89" spans="2:17" x14ac:dyDescent="0.35">
      <c r="B89" s="14"/>
      <c r="C89" s="14"/>
      <c r="D89" t="s">
        <v>567</v>
      </c>
      <c r="F89" s="44"/>
      <c r="H89" s="45" t="s">
        <v>41</v>
      </c>
      <c r="J89" s="435">
        <f>SUM(J68:U68)*$J$88</f>
        <v>109365.41401591392</v>
      </c>
      <c r="K89" s="66"/>
      <c r="L89" s="66"/>
      <c r="M89" s="66"/>
      <c r="N89" s="66"/>
      <c r="O89" s="66"/>
      <c r="P89" s="66"/>
    </row>
    <row r="90" spans="2:17" x14ac:dyDescent="0.35">
      <c r="B90" s="14"/>
      <c r="C90" s="14"/>
      <c r="D90" t="s">
        <v>568</v>
      </c>
      <c r="H90" s="45" t="s">
        <v>41</v>
      </c>
      <c r="J90" s="435">
        <f>SUM(V68:AG68)*$J$88</f>
        <v>114083.13775777684</v>
      </c>
    </row>
    <row r="91" spans="2:17" x14ac:dyDescent="0.35">
      <c r="B91" s="14"/>
      <c r="C91" s="14"/>
      <c r="D91" t="s">
        <v>569</v>
      </c>
      <c r="H91" s="45" t="s">
        <v>41</v>
      </c>
      <c r="J91" s="435">
        <f>SUM(AH68:AS68)*$J$88</f>
        <v>157614.86137587592</v>
      </c>
    </row>
    <row r="92" spans="2:17" x14ac:dyDescent="0.35">
      <c r="B92" s="14"/>
      <c r="C92" s="14"/>
      <c r="D92" t="s">
        <v>570</v>
      </c>
      <c r="H92" s="45" t="s">
        <v>41</v>
      </c>
      <c r="J92" s="435">
        <f>SUM(AT68:BE68)*$J$88</f>
        <v>205214.54951139051</v>
      </c>
    </row>
    <row r="93" spans="2:17" x14ac:dyDescent="0.35">
      <c r="B93" s="14"/>
      <c r="C93" s="14"/>
      <c r="D93" t="s">
        <v>571</v>
      </c>
      <c r="H93" s="45" t="s">
        <v>41</v>
      </c>
      <c r="J93" s="435">
        <f>SUM(BF68:BQ68)*$J$88</f>
        <v>118163.8615734942</v>
      </c>
    </row>
    <row r="94" spans="2:17" x14ac:dyDescent="0.35">
      <c r="B94" s="14"/>
      <c r="C94" s="14"/>
      <c r="D94" t="s">
        <v>572</v>
      </c>
      <c r="H94" s="45" t="s">
        <v>41</v>
      </c>
      <c r="J94" s="435">
        <f>SUM(BR68:CC68)*$J$88</f>
        <v>85755.684833116771</v>
      </c>
    </row>
    <row r="95" spans="2:17" x14ac:dyDescent="0.35">
      <c r="B95" s="14"/>
      <c r="C95" s="14"/>
      <c r="D95" t="s">
        <v>573</v>
      </c>
      <c r="H95" s="45" t="s">
        <v>41</v>
      </c>
      <c r="J95" s="435">
        <f>SUM(CD68:CO68)*$J$88</f>
        <v>80464.376620009571</v>
      </c>
    </row>
    <row r="96" spans="2:17" x14ac:dyDescent="0.35">
      <c r="B96" s="14"/>
      <c r="C96" s="14"/>
      <c r="D96" t="s">
        <v>574</v>
      </c>
      <c r="H96" s="45" t="s">
        <v>41</v>
      </c>
      <c r="J96" s="435">
        <f>SUM(CP68:DA68)*$J$88</f>
        <v>70406.329542508392</v>
      </c>
    </row>
    <row r="97" spans="2:10" x14ac:dyDescent="0.35">
      <c r="B97" s="14"/>
      <c r="C97" s="14"/>
      <c r="D97" t="s">
        <v>575</v>
      </c>
      <c r="H97" s="45" t="s">
        <v>41</v>
      </c>
      <c r="J97" s="435">
        <f>SUM(DB68:DM68)*$J$88</f>
        <v>46468.177498055556</v>
      </c>
    </row>
    <row r="98" spans="2:10" x14ac:dyDescent="0.35">
      <c r="B98" s="14"/>
      <c r="C98" s="14"/>
      <c r="D98" t="s">
        <v>576</v>
      </c>
      <c r="H98" s="45" t="s">
        <v>41</v>
      </c>
      <c r="J98" s="435">
        <f>SUM(DN68:DY68)*$J$88</f>
        <v>26613.59256706819</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0A894-75F3-4175-B672-CE6DC7DF50C0}">
  <sheetPr>
    <tabColor theme="8"/>
  </sheetPr>
  <dimension ref="A1:EB192"/>
  <sheetViews>
    <sheetView showGridLines="0" zoomScale="65" zoomScaleNormal="65" workbookViewId="0">
      <pane ySplit="5" topLeftCell="A67" activePane="bottomLeft" state="frozen"/>
      <selection activeCell="J10" sqref="J10"/>
      <selection pane="bottomLeft" activeCell="G78" sqref="G78"/>
    </sheetView>
  </sheetViews>
  <sheetFormatPr defaultColWidth="9" defaultRowHeight="14.5" x14ac:dyDescent="0.35"/>
  <cols>
    <col min="1" max="5" width="3" customWidth="1"/>
    <col min="6" max="6" width="6.26953125" customWidth="1"/>
    <col min="7" max="7" width="77.81640625" customWidth="1"/>
    <col min="8" max="8" width="9.36328125" style="11" bestFit="1" customWidth="1"/>
    <col min="9" max="9" width="6" customWidth="1"/>
    <col min="10" max="10" width="16.26953125" bestFit="1" customWidth="1"/>
    <col min="11" max="26" width="17.26953125" bestFit="1" customWidth="1"/>
    <col min="27" max="129" width="19" bestFit="1" customWidth="1"/>
    <col min="16362" max="16362" width="9" customWidth="1"/>
  </cols>
  <sheetData>
    <row r="1" spans="1:129" ht="31" x14ac:dyDescent="0.7">
      <c r="A1" s="12" t="s">
        <v>711</v>
      </c>
      <c r="B1" s="12"/>
    </row>
    <row r="2" spans="1:129" x14ac:dyDescent="0.35">
      <c r="A2" t="s">
        <v>712</v>
      </c>
      <c r="J2" s="577" t="s">
        <v>418</v>
      </c>
      <c r="K2" s="578"/>
      <c r="L2" s="578"/>
      <c r="M2" s="578"/>
      <c r="N2" s="578"/>
      <c r="O2" s="578"/>
      <c r="P2" s="578"/>
      <c r="Q2" s="578"/>
      <c r="R2" s="578"/>
      <c r="S2" s="578"/>
      <c r="T2" s="578"/>
      <c r="U2" s="579"/>
      <c r="V2" s="577" t="s">
        <v>419</v>
      </c>
      <c r="W2" s="578"/>
      <c r="X2" s="578"/>
      <c r="Y2" s="578"/>
      <c r="Z2" s="578"/>
      <c r="AA2" s="578"/>
      <c r="AB2" s="578"/>
      <c r="AC2" s="578"/>
      <c r="AD2" s="578"/>
      <c r="AE2" s="578"/>
      <c r="AF2" s="578"/>
      <c r="AG2" s="579"/>
      <c r="AH2" s="577" t="s">
        <v>420</v>
      </c>
      <c r="AI2" s="578"/>
      <c r="AJ2" s="578"/>
      <c r="AK2" s="578"/>
      <c r="AL2" s="578"/>
      <c r="AM2" s="578"/>
      <c r="AN2" s="578"/>
      <c r="AO2" s="578"/>
      <c r="AP2" s="578"/>
      <c r="AQ2" s="578"/>
      <c r="AR2" s="578"/>
      <c r="AS2" s="579"/>
      <c r="AT2" s="577" t="s">
        <v>421</v>
      </c>
      <c r="AU2" s="578"/>
      <c r="AV2" s="578"/>
      <c r="AW2" s="578"/>
      <c r="AX2" s="578"/>
      <c r="AY2" s="578"/>
      <c r="AZ2" s="578"/>
      <c r="BA2" s="578"/>
      <c r="BB2" s="578"/>
      <c r="BC2" s="578"/>
      <c r="BD2" s="578"/>
      <c r="BE2" s="579"/>
      <c r="BF2" s="577" t="s">
        <v>422</v>
      </c>
      <c r="BG2" s="578"/>
      <c r="BH2" s="578"/>
      <c r="BI2" s="578"/>
      <c r="BJ2" s="578"/>
      <c r="BK2" s="578"/>
      <c r="BL2" s="578"/>
      <c r="BM2" s="578"/>
      <c r="BN2" s="578"/>
      <c r="BO2" s="578"/>
      <c r="BP2" s="578"/>
      <c r="BQ2" s="579"/>
      <c r="BR2" s="577" t="s">
        <v>423</v>
      </c>
      <c r="BS2" s="578"/>
      <c r="BT2" s="578"/>
      <c r="BU2" s="578"/>
      <c r="BV2" s="578"/>
      <c r="BW2" s="578"/>
      <c r="BX2" s="578"/>
      <c r="BY2" s="578"/>
      <c r="BZ2" s="578"/>
      <c r="CA2" s="578"/>
      <c r="CB2" s="578"/>
      <c r="CC2" s="579"/>
      <c r="CD2" s="577" t="s">
        <v>424</v>
      </c>
      <c r="CE2" s="578"/>
      <c r="CF2" s="578"/>
      <c r="CG2" s="578"/>
      <c r="CH2" s="578"/>
      <c r="CI2" s="578"/>
      <c r="CJ2" s="578"/>
      <c r="CK2" s="578"/>
      <c r="CL2" s="578"/>
      <c r="CM2" s="578"/>
      <c r="CN2" s="578"/>
      <c r="CO2" s="579"/>
      <c r="CP2" s="577" t="s">
        <v>425</v>
      </c>
      <c r="CQ2" s="578"/>
      <c r="CR2" s="578"/>
      <c r="CS2" s="578"/>
      <c r="CT2" s="578"/>
      <c r="CU2" s="578"/>
      <c r="CV2" s="578"/>
      <c r="CW2" s="578"/>
      <c r="CX2" s="578"/>
      <c r="CY2" s="578"/>
      <c r="CZ2" s="578"/>
      <c r="DA2" s="579"/>
      <c r="DB2" s="577" t="s">
        <v>426</v>
      </c>
      <c r="DC2" s="578"/>
      <c r="DD2" s="578"/>
      <c r="DE2" s="578"/>
      <c r="DF2" s="578"/>
      <c r="DG2" s="578"/>
      <c r="DH2" s="578"/>
      <c r="DI2" s="578"/>
      <c r="DJ2" s="578"/>
      <c r="DK2" s="578"/>
      <c r="DL2" s="578"/>
      <c r="DM2" s="579"/>
      <c r="DN2" s="577" t="s">
        <v>427</v>
      </c>
      <c r="DO2" s="578"/>
      <c r="DP2" s="578"/>
      <c r="DQ2" s="578"/>
      <c r="DR2" s="578"/>
      <c r="DS2" s="578"/>
      <c r="DT2" s="578"/>
      <c r="DU2" s="578"/>
      <c r="DV2" s="578"/>
      <c r="DW2" s="578"/>
      <c r="DX2" s="578"/>
      <c r="DY2" s="579"/>
    </row>
    <row r="3" spans="1:129" x14ac:dyDescent="0.35">
      <c r="H3" s="30" t="s">
        <v>443</v>
      </c>
      <c r="J3" s="24">
        <v>1</v>
      </c>
      <c r="K3" s="24">
        <v>1</v>
      </c>
      <c r="L3" s="24">
        <v>1</v>
      </c>
      <c r="M3" s="24">
        <v>1</v>
      </c>
      <c r="N3" s="24">
        <v>1</v>
      </c>
      <c r="O3" s="24">
        <v>1</v>
      </c>
      <c r="P3" s="24">
        <v>1</v>
      </c>
      <c r="Q3" s="24">
        <v>1</v>
      </c>
      <c r="R3" s="24">
        <v>1</v>
      </c>
      <c r="S3" s="24">
        <v>1</v>
      </c>
      <c r="T3" s="24">
        <v>1</v>
      </c>
      <c r="U3" s="24">
        <v>1</v>
      </c>
      <c r="V3" s="24">
        <v>2</v>
      </c>
      <c r="W3" s="24">
        <v>2</v>
      </c>
      <c r="X3" s="24">
        <v>2</v>
      </c>
      <c r="Y3" s="24">
        <v>2</v>
      </c>
      <c r="Z3" s="24">
        <v>2</v>
      </c>
      <c r="AA3" s="24">
        <v>2</v>
      </c>
      <c r="AB3" s="24">
        <v>2</v>
      </c>
      <c r="AC3" s="24">
        <v>2</v>
      </c>
      <c r="AD3" s="24">
        <v>2</v>
      </c>
      <c r="AE3" s="24">
        <v>2</v>
      </c>
      <c r="AF3" s="24">
        <v>2</v>
      </c>
      <c r="AG3" s="24">
        <v>2</v>
      </c>
      <c r="AH3" s="24">
        <v>3</v>
      </c>
      <c r="AI3" s="24">
        <v>3</v>
      </c>
      <c r="AJ3" s="24">
        <v>3</v>
      </c>
      <c r="AK3" s="24">
        <v>3</v>
      </c>
      <c r="AL3" s="24">
        <v>3</v>
      </c>
      <c r="AM3" s="24">
        <v>3</v>
      </c>
      <c r="AN3" s="24">
        <v>3</v>
      </c>
      <c r="AO3" s="24">
        <v>3</v>
      </c>
      <c r="AP3" s="24">
        <v>3</v>
      </c>
      <c r="AQ3" s="24">
        <v>3</v>
      </c>
      <c r="AR3" s="24">
        <v>3</v>
      </c>
      <c r="AS3" s="24">
        <v>3</v>
      </c>
      <c r="AT3" s="24">
        <v>4</v>
      </c>
      <c r="AU3" s="24">
        <v>4</v>
      </c>
      <c r="AV3" s="24">
        <v>4</v>
      </c>
      <c r="AW3" s="24">
        <v>4</v>
      </c>
      <c r="AX3" s="24">
        <v>4</v>
      </c>
      <c r="AY3" s="24">
        <v>4</v>
      </c>
      <c r="AZ3" s="24">
        <v>4</v>
      </c>
      <c r="BA3" s="24">
        <v>4</v>
      </c>
      <c r="BB3" s="24">
        <v>4</v>
      </c>
      <c r="BC3" s="24">
        <v>4</v>
      </c>
      <c r="BD3" s="24">
        <v>4</v>
      </c>
      <c r="BE3" s="24">
        <v>4</v>
      </c>
      <c r="BF3" s="24">
        <v>5</v>
      </c>
      <c r="BG3" s="24">
        <v>5</v>
      </c>
      <c r="BH3" s="24">
        <v>5</v>
      </c>
      <c r="BI3" s="24">
        <v>5</v>
      </c>
      <c r="BJ3" s="24">
        <v>5</v>
      </c>
      <c r="BK3" s="24">
        <v>5</v>
      </c>
      <c r="BL3" s="24">
        <v>5</v>
      </c>
      <c r="BM3" s="24">
        <v>5</v>
      </c>
      <c r="BN3" s="24">
        <v>5</v>
      </c>
      <c r="BO3" s="24">
        <v>5</v>
      </c>
      <c r="BP3" s="24">
        <v>5</v>
      </c>
      <c r="BQ3" s="24">
        <v>5</v>
      </c>
      <c r="BR3" s="24">
        <v>6</v>
      </c>
      <c r="BS3" s="24">
        <v>6</v>
      </c>
      <c r="BT3" s="24">
        <v>6</v>
      </c>
      <c r="BU3" s="24">
        <v>6</v>
      </c>
      <c r="BV3" s="24">
        <v>6</v>
      </c>
      <c r="BW3" s="24">
        <v>6</v>
      </c>
      <c r="BX3" s="24">
        <v>6</v>
      </c>
      <c r="BY3" s="24">
        <v>6</v>
      </c>
      <c r="BZ3" s="24">
        <v>6</v>
      </c>
      <c r="CA3" s="24">
        <v>6</v>
      </c>
      <c r="CB3" s="24">
        <v>6</v>
      </c>
      <c r="CC3" s="24">
        <v>6</v>
      </c>
      <c r="CD3" s="24">
        <v>7</v>
      </c>
      <c r="CE3" s="24">
        <v>7</v>
      </c>
      <c r="CF3" s="24">
        <v>7</v>
      </c>
      <c r="CG3" s="24">
        <v>7</v>
      </c>
      <c r="CH3" s="24">
        <v>7</v>
      </c>
      <c r="CI3" s="24">
        <v>7</v>
      </c>
      <c r="CJ3" s="24">
        <v>7</v>
      </c>
      <c r="CK3" s="24">
        <v>7</v>
      </c>
      <c r="CL3" s="24">
        <v>7</v>
      </c>
      <c r="CM3" s="24">
        <v>7</v>
      </c>
      <c r="CN3" s="24">
        <v>7</v>
      </c>
      <c r="CO3" s="24">
        <v>7</v>
      </c>
      <c r="CP3" s="24">
        <v>8</v>
      </c>
      <c r="CQ3" s="24">
        <v>8</v>
      </c>
      <c r="CR3" s="24">
        <v>8</v>
      </c>
      <c r="CS3" s="24">
        <v>8</v>
      </c>
      <c r="CT3" s="24">
        <v>8</v>
      </c>
      <c r="CU3" s="24">
        <v>8</v>
      </c>
      <c r="CV3" s="24">
        <v>8</v>
      </c>
      <c r="CW3" s="24">
        <v>8</v>
      </c>
      <c r="CX3" s="24">
        <v>8</v>
      </c>
      <c r="CY3" s="24">
        <v>8</v>
      </c>
      <c r="CZ3" s="24">
        <v>8</v>
      </c>
      <c r="DA3" s="24">
        <v>8</v>
      </c>
      <c r="DB3" s="24">
        <v>9</v>
      </c>
      <c r="DC3" s="24">
        <v>9</v>
      </c>
      <c r="DD3" s="24">
        <v>9</v>
      </c>
      <c r="DE3" s="24">
        <v>9</v>
      </c>
      <c r="DF3" s="24">
        <v>9</v>
      </c>
      <c r="DG3" s="24">
        <v>9</v>
      </c>
      <c r="DH3" s="24">
        <v>9</v>
      </c>
      <c r="DI3" s="24">
        <v>9</v>
      </c>
      <c r="DJ3" s="24">
        <v>9</v>
      </c>
      <c r="DK3" s="24">
        <v>9</v>
      </c>
      <c r="DL3" s="24">
        <v>9</v>
      </c>
      <c r="DM3" s="24">
        <v>9</v>
      </c>
      <c r="DN3" s="24">
        <v>10</v>
      </c>
      <c r="DO3" s="24">
        <v>10</v>
      </c>
      <c r="DP3" s="24">
        <v>10</v>
      </c>
      <c r="DQ3" s="24">
        <v>10</v>
      </c>
      <c r="DR3" s="24">
        <v>10</v>
      </c>
      <c r="DS3" s="24">
        <v>10</v>
      </c>
      <c r="DT3" s="24">
        <v>10</v>
      </c>
      <c r="DU3" s="24">
        <v>10</v>
      </c>
      <c r="DV3" s="24">
        <v>10</v>
      </c>
      <c r="DW3" s="24">
        <v>10</v>
      </c>
      <c r="DX3" s="24">
        <v>10</v>
      </c>
      <c r="DY3" s="24">
        <v>10</v>
      </c>
    </row>
    <row r="4" spans="1:129" s="101" customFormat="1" x14ac:dyDescent="0.35">
      <c r="H4" s="361" t="s">
        <v>444</v>
      </c>
      <c r="J4" s="229">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1" t="s">
        <v>127</v>
      </c>
      <c r="I5" s="65" t="s">
        <v>445</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7" spans="1:129" x14ac:dyDescent="0.35">
      <c r="B7" s="25" t="s">
        <v>713</v>
      </c>
      <c r="C7" s="84"/>
      <c r="D7" s="25"/>
      <c r="E7" s="25"/>
      <c r="F7" s="25"/>
      <c r="G7" s="25"/>
      <c r="H7" s="14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J8" s="24"/>
      <c r="V8" s="24"/>
    </row>
    <row r="9" spans="1:129" x14ac:dyDescent="0.35">
      <c r="B9" s="14"/>
      <c r="C9" s="48" t="s">
        <v>714</v>
      </c>
      <c r="D9" s="123"/>
      <c r="E9" s="123"/>
      <c r="F9" s="123"/>
      <c r="G9" s="123"/>
      <c r="J9" s="24"/>
      <c r="V9" s="24"/>
    </row>
    <row r="10" spans="1:129" x14ac:dyDescent="0.35">
      <c r="B10" s="14"/>
      <c r="C10" s="224"/>
      <c r="D10" s="123" t="s">
        <v>40</v>
      </c>
      <c r="E10" s="123"/>
      <c r="F10" s="123"/>
      <c r="G10" s="123"/>
      <c r="H10" s="11" t="s">
        <v>41</v>
      </c>
      <c r="J10" s="250" cm="1">
        <f t="array" ref="J10:DY10">IF($J$5:$DY$5&lt;13, '1.1 Assumptions'!$J$10, 0)</f>
        <v>5000000</v>
      </c>
      <c r="K10" s="36">
        <v>5000000</v>
      </c>
      <c r="L10" s="36">
        <v>5000000</v>
      </c>
      <c r="M10" s="36">
        <v>5000000</v>
      </c>
      <c r="N10" s="36">
        <v>5000000</v>
      </c>
      <c r="O10" s="36">
        <v>5000000</v>
      </c>
      <c r="P10" s="36">
        <v>5000000</v>
      </c>
      <c r="Q10" s="36">
        <v>5000000</v>
      </c>
      <c r="R10" s="36">
        <v>5000000</v>
      </c>
      <c r="S10" s="36">
        <v>5000000</v>
      </c>
      <c r="T10" s="36">
        <v>5000000</v>
      </c>
      <c r="U10" s="36">
        <v>5000000</v>
      </c>
      <c r="V10" s="36">
        <v>0</v>
      </c>
      <c r="W10" s="36">
        <v>0</v>
      </c>
      <c r="X10" s="36">
        <v>0</v>
      </c>
      <c r="Y10" s="36">
        <v>0</v>
      </c>
      <c r="Z10" s="36">
        <v>0</v>
      </c>
      <c r="AA10" s="36">
        <v>0</v>
      </c>
      <c r="AB10" s="36">
        <v>0</v>
      </c>
      <c r="AC10" s="36">
        <v>0</v>
      </c>
      <c r="AD10" s="36">
        <v>0</v>
      </c>
      <c r="AE10" s="36">
        <v>0</v>
      </c>
      <c r="AF10" s="36">
        <v>0</v>
      </c>
      <c r="AG10" s="36">
        <v>0</v>
      </c>
      <c r="AH10" s="36">
        <v>0</v>
      </c>
      <c r="AI10" s="36">
        <v>0</v>
      </c>
      <c r="AJ10" s="36">
        <v>0</v>
      </c>
      <c r="AK10" s="36">
        <v>0</v>
      </c>
      <c r="AL10" s="36">
        <v>0</v>
      </c>
      <c r="AM10" s="36">
        <v>0</v>
      </c>
      <c r="AN10" s="36">
        <v>0</v>
      </c>
      <c r="AO10" s="36">
        <v>0</v>
      </c>
      <c r="AP10" s="36">
        <v>0</v>
      </c>
      <c r="AQ10" s="36">
        <v>0</v>
      </c>
      <c r="AR10" s="36">
        <v>0</v>
      </c>
      <c r="AS10" s="36">
        <v>0</v>
      </c>
      <c r="AT10" s="36">
        <v>0</v>
      </c>
      <c r="AU10" s="36">
        <v>0</v>
      </c>
      <c r="AV10" s="36">
        <v>0</v>
      </c>
      <c r="AW10" s="36">
        <v>0</v>
      </c>
      <c r="AX10" s="36">
        <v>0</v>
      </c>
      <c r="AY10" s="36">
        <v>0</v>
      </c>
      <c r="AZ10" s="36">
        <v>0</v>
      </c>
      <c r="BA10" s="36">
        <v>0</v>
      </c>
      <c r="BB10" s="36">
        <v>0</v>
      </c>
      <c r="BC10" s="36">
        <v>0</v>
      </c>
      <c r="BD10" s="36">
        <v>0</v>
      </c>
      <c r="BE10" s="36">
        <v>0</v>
      </c>
      <c r="BF10" s="36">
        <v>0</v>
      </c>
      <c r="BG10" s="36">
        <v>0</v>
      </c>
      <c r="BH10" s="36">
        <v>0</v>
      </c>
      <c r="BI10" s="36">
        <v>0</v>
      </c>
      <c r="BJ10" s="36">
        <v>0</v>
      </c>
      <c r="BK10" s="36">
        <v>0</v>
      </c>
      <c r="BL10" s="36">
        <v>0</v>
      </c>
      <c r="BM10" s="36">
        <v>0</v>
      </c>
      <c r="BN10" s="36">
        <v>0</v>
      </c>
      <c r="BO10" s="36">
        <v>0</v>
      </c>
      <c r="BP10" s="36">
        <v>0</v>
      </c>
      <c r="BQ10" s="36">
        <v>0</v>
      </c>
      <c r="BR10" s="36">
        <v>0</v>
      </c>
      <c r="BS10" s="36">
        <v>0</v>
      </c>
      <c r="BT10" s="36">
        <v>0</v>
      </c>
      <c r="BU10" s="36">
        <v>0</v>
      </c>
      <c r="BV10" s="36">
        <v>0</v>
      </c>
      <c r="BW10" s="36">
        <v>0</v>
      </c>
      <c r="BX10" s="36">
        <v>0</v>
      </c>
      <c r="BY10" s="36">
        <v>0</v>
      </c>
      <c r="BZ10" s="36">
        <v>0</v>
      </c>
      <c r="CA10" s="36">
        <v>0</v>
      </c>
      <c r="CB10" s="36">
        <v>0</v>
      </c>
      <c r="CC10" s="36">
        <v>0</v>
      </c>
      <c r="CD10" s="36">
        <v>0</v>
      </c>
      <c r="CE10" s="36">
        <v>0</v>
      </c>
      <c r="CF10" s="36">
        <v>0</v>
      </c>
      <c r="CG10" s="36">
        <v>0</v>
      </c>
      <c r="CH10" s="36">
        <v>0</v>
      </c>
      <c r="CI10" s="36">
        <v>0</v>
      </c>
      <c r="CJ10" s="36">
        <v>0</v>
      </c>
      <c r="CK10" s="36">
        <v>0</v>
      </c>
      <c r="CL10" s="36">
        <v>0</v>
      </c>
      <c r="CM10" s="36">
        <v>0</v>
      </c>
      <c r="CN10" s="36">
        <v>0</v>
      </c>
      <c r="CO10" s="36">
        <v>0</v>
      </c>
      <c r="CP10" s="36">
        <v>0</v>
      </c>
      <c r="CQ10" s="36">
        <v>0</v>
      </c>
      <c r="CR10" s="36">
        <v>0</v>
      </c>
      <c r="CS10" s="36">
        <v>0</v>
      </c>
      <c r="CT10" s="36">
        <v>0</v>
      </c>
      <c r="CU10" s="36">
        <v>0</v>
      </c>
      <c r="CV10" s="36">
        <v>0</v>
      </c>
      <c r="CW10" s="36">
        <v>0</v>
      </c>
      <c r="CX10" s="36">
        <v>0</v>
      </c>
      <c r="CY10" s="36">
        <v>0</v>
      </c>
      <c r="CZ10" s="36">
        <v>0</v>
      </c>
      <c r="DA10" s="36">
        <v>0</v>
      </c>
      <c r="DB10" s="36">
        <v>0</v>
      </c>
      <c r="DC10" s="36">
        <v>0</v>
      </c>
      <c r="DD10" s="36">
        <v>0</v>
      </c>
      <c r="DE10" s="36">
        <v>0</v>
      </c>
      <c r="DF10" s="36">
        <v>0</v>
      </c>
      <c r="DG10" s="36">
        <v>0</v>
      </c>
      <c r="DH10" s="36">
        <v>0</v>
      </c>
      <c r="DI10" s="36">
        <v>0</v>
      </c>
      <c r="DJ10" s="36">
        <v>0</v>
      </c>
      <c r="DK10" s="36">
        <v>0</v>
      </c>
      <c r="DL10" s="36">
        <v>0</v>
      </c>
      <c r="DM10" s="36">
        <v>0</v>
      </c>
      <c r="DN10" s="36">
        <v>0</v>
      </c>
      <c r="DO10" s="36">
        <v>0</v>
      </c>
      <c r="DP10" s="36">
        <v>0</v>
      </c>
      <c r="DQ10" s="36">
        <v>0</v>
      </c>
      <c r="DR10" s="36">
        <v>0</v>
      </c>
      <c r="DS10" s="36">
        <v>0</v>
      </c>
      <c r="DT10" s="36">
        <v>0</v>
      </c>
      <c r="DU10" s="36">
        <v>0</v>
      </c>
      <c r="DV10" s="36">
        <v>0</v>
      </c>
      <c r="DW10" s="36">
        <v>0</v>
      </c>
      <c r="DX10" s="36">
        <v>0</v>
      </c>
      <c r="DY10" s="36">
        <v>0</v>
      </c>
    </row>
    <row r="11" spans="1:129" x14ac:dyDescent="0.35">
      <c r="B11" s="14"/>
      <c r="C11" s="224"/>
      <c r="D11" s="123" t="s">
        <v>715</v>
      </c>
      <c r="E11" s="123"/>
      <c r="F11" s="123"/>
      <c r="G11" s="123"/>
      <c r="H11" s="11" t="s">
        <v>41</v>
      </c>
      <c r="J11" s="83" cm="1">
        <f t="array" ref="J11:DY11">IF($J$5:$DY$5&lt;13, '1.1 Assumptions'!$J$202, 0)</f>
        <v>930000</v>
      </c>
      <c r="K11" s="56">
        <v>930000</v>
      </c>
      <c r="L11" s="56">
        <v>930000</v>
      </c>
      <c r="M11" s="56">
        <v>930000</v>
      </c>
      <c r="N11" s="56">
        <v>930000</v>
      </c>
      <c r="O11" s="56">
        <v>930000</v>
      </c>
      <c r="P11" s="56">
        <v>930000</v>
      </c>
      <c r="Q11" s="56">
        <v>930000</v>
      </c>
      <c r="R11" s="56">
        <v>930000</v>
      </c>
      <c r="S11" s="56">
        <v>930000</v>
      </c>
      <c r="T11" s="56">
        <v>930000</v>
      </c>
      <c r="U11" s="56">
        <v>930000</v>
      </c>
      <c r="V11" s="56">
        <v>0</v>
      </c>
      <c r="W11" s="56">
        <v>0</v>
      </c>
      <c r="X11" s="56">
        <v>0</v>
      </c>
      <c r="Y11" s="56">
        <v>0</v>
      </c>
      <c r="Z11" s="56">
        <v>0</v>
      </c>
      <c r="AA11" s="56">
        <v>0</v>
      </c>
      <c r="AB11" s="56">
        <v>0</v>
      </c>
      <c r="AC11" s="56">
        <v>0</v>
      </c>
      <c r="AD11" s="56">
        <v>0</v>
      </c>
      <c r="AE11" s="56">
        <v>0</v>
      </c>
      <c r="AF11" s="56">
        <v>0</v>
      </c>
      <c r="AG11" s="56">
        <v>0</v>
      </c>
      <c r="AH11" s="56">
        <v>0</v>
      </c>
      <c r="AI11" s="56">
        <v>0</v>
      </c>
      <c r="AJ11" s="56">
        <v>0</v>
      </c>
      <c r="AK11" s="56">
        <v>0</v>
      </c>
      <c r="AL11" s="56">
        <v>0</v>
      </c>
      <c r="AM11" s="56">
        <v>0</v>
      </c>
      <c r="AN11" s="56">
        <v>0</v>
      </c>
      <c r="AO11" s="56">
        <v>0</v>
      </c>
      <c r="AP11" s="56">
        <v>0</v>
      </c>
      <c r="AQ11" s="56">
        <v>0</v>
      </c>
      <c r="AR11" s="56">
        <v>0</v>
      </c>
      <c r="AS11" s="56">
        <v>0</v>
      </c>
      <c r="AT11" s="56">
        <v>0</v>
      </c>
      <c r="AU11" s="56">
        <v>0</v>
      </c>
      <c r="AV11" s="56">
        <v>0</v>
      </c>
      <c r="AW11" s="56">
        <v>0</v>
      </c>
      <c r="AX11" s="56">
        <v>0</v>
      </c>
      <c r="AY11" s="56">
        <v>0</v>
      </c>
      <c r="AZ11" s="56">
        <v>0</v>
      </c>
      <c r="BA11" s="56">
        <v>0</v>
      </c>
      <c r="BB11" s="56">
        <v>0</v>
      </c>
      <c r="BC11" s="56">
        <v>0</v>
      </c>
      <c r="BD11" s="56">
        <v>0</v>
      </c>
      <c r="BE11" s="56">
        <v>0</v>
      </c>
      <c r="BF11" s="56">
        <v>0</v>
      </c>
      <c r="BG11" s="56">
        <v>0</v>
      </c>
      <c r="BH11" s="56">
        <v>0</v>
      </c>
      <c r="BI11" s="56">
        <v>0</v>
      </c>
      <c r="BJ11" s="56">
        <v>0</v>
      </c>
      <c r="BK11" s="56">
        <v>0</v>
      </c>
      <c r="BL11" s="56">
        <v>0</v>
      </c>
      <c r="BM11" s="56">
        <v>0</v>
      </c>
      <c r="BN11" s="56">
        <v>0</v>
      </c>
      <c r="BO11" s="56">
        <v>0</v>
      </c>
      <c r="BP11" s="56">
        <v>0</v>
      </c>
      <c r="BQ11" s="56">
        <v>0</v>
      </c>
      <c r="BR11" s="56">
        <v>0</v>
      </c>
      <c r="BS11" s="56">
        <v>0</v>
      </c>
      <c r="BT11" s="56">
        <v>0</v>
      </c>
      <c r="BU11" s="56">
        <v>0</v>
      </c>
      <c r="BV11" s="56">
        <v>0</v>
      </c>
      <c r="BW11" s="56">
        <v>0</v>
      </c>
      <c r="BX11" s="56">
        <v>0</v>
      </c>
      <c r="BY11" s="56">
        <v>0</v>
      </c>
      <c r="BZ11" s="56">
        <v>0</v>
      </c>
      <c r="CA11" s="56">
        <v>0</v>
      </c>
      <c r="CB11" s="56">
        <v>0</v>
      </c>
      <c r="CC11" s="56">
        <v>0</v>
      </c>
      <c r="CD11" s="56">
        <v>0</v>
      </c>
      <c r="CE11" s="56">
        <v>0</v>
      </c>
      <c r="CF11" s="56">
        <v>0</v>
      </c>
      <c r="CG11" s="56">
        <v>0</v>
      </c>
      <c r="CH11" s="56">
        <v>0</v>
      </c>
      <c r="CI11" s="56">
        <v>0</v>
      </c>
      <c r="CJ11" s="56">
        <v>0</v>
      </c>
      <c r="CK11" s="56">
        <v>0</v>
      </c>
      <c r="CL11" s="56">
        <v>0</v>
      </c>
      <c r="CM11" s="56">
        <v>0</v>
      </c>
      <c r="CN11" s="56">
        <v>0</v>
      </c>
      <c r="CO11" s="56">
        <v>0</v>
      </c>
      <c r="CP11" s="56">
        <v>0</v>
      </c>
      <c r="CQ11" s="56">
        <v>0</v>
      </c>
      <c r="CR11" s="56">
        <v>0</v>
      </c>
      <c r="CS11" s="56">
        <v>0</v>
      </c>
      <c r="CT11" s="56">
        <v>0</v>
      </c>
      <c r="CU11" s="56">
        <v>0</v>
      </c>
      <c r="CV11" s="56">
        <v>0</v>
      </c>
      <c r="CW11" s="56">
        <v>0</v>
      </c>
      <c r="CX11" s="56">
        <v>0</v>
      </c>
      <c r="CY11" s="56">
        <v>0</v>
      </c>
      <c r="CZ11" s="56">
        <v>0</v>
      </c>
      <c r="DA11" s="56">
        <v>0</v>
      </c>
      <c r="DB11" s="56">
        <v>0</v>
      </c>
      <c r="DC11" s="56">
        <v>0</v>
      </c>
      <c r="DD11" s="56">
        <v>0</v>
      </c>
      <c r="DE11" s="56">
        <v>0</v>
      </c>
      <c r="DF11" s="56">
        <v>0</v>
      </c>
      <c r="DG11" s="56">
        <v>0</v>
      </c>
      <c r="DH11" s="56">
        <v>0</v>
      </c>
      <c r="DI11" s="56">
        <v>0</v>
      </c>
      <c r="DJ11" s="56">
        <v>0</v>
      </c>
      <c r="DK11" s="56">
        <v>0</v>
      </c>
      <c r="DL11" s="56">
        <v>0</v>
      </c>
      <c r="DM11" s="56">
        <v>0</v>
      </c>
      <c r="DN11" s="56">
        <v>0</v>
      </c>
      <c r="DO11" s="56">
        <v>0</v>
      </c>
      <c r="DP11" s="56">
        <v>0</v>
      </c>
      <c r="DQ11" s="56">
        <v>0</v>
      </c>
      <c r="DR11" s="56">
        <v>0</v>
      </c>
      <c r="DS11" s="56">
        <v>0</v>
      </c>
      <c r="DT11" s="56">
        <v>0</v>
      </c>
      <c r="DU11" s="56">
        <v>0</v>
      </c>
      <c r="DV11" s="56">
        <v>0</v>
      </c>
      <c r="DW11" s="56">
        <v>0</v>
      </c>
      <c r="DX11" s="56">
        <v>0</v>
      </c>
      <c r="DY11" s="56">
        <v>0</v>
      </c>
    </row>
    <row r="12" spans="1:129" s="24" customFormat="1" x14ac:dyDescent="0.35">
      <c r="B12" s="60"/>
      <c r="C12" s="48" t="s">
        <v>714</v>
      </c>
      <c r="D12" s="48"/>
      <c r="E12" s="48"/>
      <c r="F12" s="48"/>
      <c r="G12" s="48"/>
      <c r="H12" s="190" t="s">
        <v>41</v>
      </c>
      <c r="J12" s="122">
        <f>J10-J11</f>
        <v>4070000</v>
      </c>
      <c r="K12" s="122">
        <f t="shared" ref="K12:U12" si="7">K10-K11</f>
        <v>4070000</v>
      </c>
      <c r="L12" s="122">
        <f t="shared" si="7"/>
        <v>4070000</v>
      </c>
      <c r="M12" s="122">
        <f t="shared" si="7"/>
        <v>4070000</v>
      </c>
      <c r="N12" s="122">
        <f t="shared" si="7"/>
        <v>4070000</v>
      </c>
      <c r="O12" s="122">
        <f t="shared" si="7"/>
        <v>4070000</v>
      </c>
      <c r="P12" s="122">
        <f t="shared" si="7"/>
        <v>4070000</v>
      </c>
      <c r="Q12" s="122">
        <f t="shared" si="7"/>
        <v>4070000</v>
      </c>
      <c r="R12" s="122">
        <f t="shared" si="7"/>
        <v>4070000</v>
      </c>
      <c r="S12" s="122">
        <f t="shared" si="7"/>
        <v>4070000</v>
      </c>
      <c r="T12" s="122">
        <f t="shared" si="7"/>
        <v>4070000</v>
      </c>
      <c r="U12" s="122">
        <f t="shared" si="7"/>
        <v>4070000</v>
      </c>
      <c r="V12" s="122">
        <f t="shared" ref="V12" si="8">V10-V11</f>
        <v>0</v>
      </c>
      <c r="W12" s="122">
        <f t="shared" ref="W12" si="9">W10-W11</f>
        <v>0</v>
      </c>
      <c r="X12" s="122">
        <f t="shared" ref="X12" si="10">X10-X11</f>
        <v>0</v>
      </c>
      <c r="Y12" s="122">
        <f t="shared" ref="Y12" si="11">Y10-Y11</f>
        <v>0</v>
      </c>
      <c r="Z12" s="122">
        <f t="shared" ref="Z12" si="12">Z10-Z11</f>
        <v>0</v>
      </c>
      <c r="AA12" s="122">
        <f t="shared" ref="AA12" si="13">AA10-AA11</f>
        <v>0</v>
      </c>
      <c r="AB12" s="122">
        <f t="shared" ref="AB12" si="14">AB10-AB11</f>
        <v>0</v>
      </c>
      <c r="AC12" s="122">
        <f t="shared" ref="AC12" si="15">AC10-AC11</f>
        <v>0</v>
      </c>
      <c r="AD12" s="122">
        <f t="shared" ref="AD12" si="16">AD10-AD11</f>
        <v>0</v>
      </c>
      <c r="AE12" s="122">
        <f t="shared" ref="AE12" si="17">AE10-AE11</f>
        <v>0</v>
      </c>
      <c r="AF12" s="122">
        <f t="shared" ref="AF12" si="18">AF10-AF11</f>
        <v>0</v>
      </c>
      <c r="AG12" s="122">
        <f t="shared" ref="AG12" si="19">AG10-AG11</f>
        <v>0</v>
      </c>
      <c r="AH12" s="122">
        <f t="shared" ref="AH12" si="20">AH10-AH11</f>
        <v>0</v>
      </c>
      <c r="AI12" s="122">
        <f t="shared" ref="AI12" si="21">AI10-AI11</f>
        <v>0</v>
      </c>
      <c r="AJ12" s="122">
        <f t="shared" ref="AJ12" si="22">AJ10-AJ11</f>
        <v>0</v>
      </c>
      <c r="AK12" s="122">
        <f t="shared" ref="AK12" si="23">AK10-AK11</f>
        <v>0</v>
      </c>
      <c r="AL12" s="122">
        <f t="shared" ref="AL12" si="24">AL10-AL11</f>
        <v>0</v>
      </c>
      <c r="AM12" s="122">
        <f t="shared" ref="AM12" si="25">AM10-AM11</f>
        <v>0</v>
      </c>
      <c r="AN12" s="122">
        <f t="shared" ref="AN12" si="26">AN10-AN11</f>
        <v>0</v>
      </c>
      <c r="AO12" s="122">
        <f t="shared" ref="AO12" si="27">AO10-AO11</f>
        <v>0</v>
      </c>
      <c r="AP12" s="122">
        <f t="shared" ref="AP12" si="28">AP10-AP11</f>
        <v>0</v>
      </c>
      <c r="AQ12" s="122">
        <f t="shared" ref="AQ12" si="29">AQ10-AQ11</f>
        <v>0</v>
      </c>
      <c r="AR12" s="122">
        <f t="shared" ref="AR12" si="30">AR10-AR11</f>
        <v>0</v>
      </c>
      <c r="AS12" s="122">
        <f t="shared" ref="AS12" si="31">AS10-AS11</f>
        <v>0</v>
      </c>
      <c r="AT12" s="122">
        <f t="shared" ref="AT12" si="32">AT10-AT11</f>
        <v>0</v>
      </c>
      <c r="AU12" s="122">
        <f t="shared" ref="AU12" si="33">AU10-AU11</f>
        <v>0</v>
      </c>
      <c r="AV12" s="122">
        <f t="shared" ref="AV12" si="34">AV10-AV11</f>
        <v>0</v>
      </c>
      <c r="AW12" s="122">
        <f t="shared" ref="AW12" si="35">AW10-AW11</f>
        <v>0</v>
      </c>
      <c r="AX12" s="122">
        <f t="shared" ref="AX12" si="36">AX10-AX11</f>
        <v>0</v>
      </c>
      <c r="AY12" s="122">
        <f t="shared" ref="AY12" si="37">AY10-AY11</f>
        <v>0</v>
      </c>
      <c r="AZ12" s="122">
        <f t="shared" ref="AZ12" si="38">AZ10-AZ11</f>
        <v>0</v>
      </c>
      <c r="BA12" s="122">
        <f t="shared" ref="BA12" si="39">BA10-BA11</f>
        <v>0</v>
      </c>
      <c r="BB12" s="122">
        <f t="shared" ref="BB12" si="40">BB10-BB11</f>
        <v>0</v>
      </c>
      <c r="BC12" s="122">
        <f t="shared" ref="BC12" si="41">BC10-BC11</f>
        <v>0</v>
      </c>
      <c r="BD12" s="122">
        <f t="shared" ref="BD12" si="42">BD10-BD11</f>
        <v>0</v>
      </c>
      <c r="BE12" s="122">
        <f t="shared" ref="BE12" si="43">BE10-BE11</f>
        <v>0</v>
      </c>
      <c r="BF12" s="122">
        <f t="shared" ref="BF12" si="44">BF10-BF11</f>
        <v>0</v>
      </c>
      <c r="BG12" s="122">
        <f t="shared" ref="BG12" si="45">BG10-BG11</f>
        <v>0</v>
      </c>
      <c r="BH12" s="122">
        <f t="shared" ref="BH12" si="46">BH10-BH11</f>
        <v>0</v>
      </c>
      <c r="BI12" s="122">
        <f t="shared" ref="BI12" si="47">BI10-BI11</f>
        <v>0</v>
      </c>
      <c r="BJ12" s="122">
        <f t="shared" ref="BJ12" si="48">BJ10-BJ11</f>
        <v>0</v>
      </c>
      <c r="BK12" s="122">
        <f t="shared" ref="BK12" si="49">BK10-BK11</f>
        <v>0</v>
      </c>
      <c r="BL12" s="122">
        <f t="shared" ref="BL12" si="50">BL10-BL11</f>
        <v>0</v>
      </c>
      <c r="BM12" s="122">
        <f t="shared" ref="BM12" si="51">BM10-BM11</f>
        <v>0</v>
      </c>
      <c r="BN12" s="122">
        <f t="shared" ref="BN12" si="52">BN10-BN11</f>
        <v>0</v>
      </c>
      <c r="BO12" s="122">
        <f t="shared" ref="BO12" si="53">BO10-BO11</f>
        <v>0</v>
      </c>
      <c r="BP12" s="122">
        <f t="shared" ref="BP12" si="54">BP10-BP11</f>
        <v>0</v>
      </c>
      <c r="BQ12" s="122">
        <f t="shared" ref="BQ12" si="55">BQ10-BQ11</f>
        <v>0</v>
      </c>
      <c r="BR12" s="122">
        <f t="shared" ref="BR12" si="56">BR10-BR11</f>
        <v>0</v>
      </c>
      <c r="BS12" s="122">
        <f t="shared" ref="BS12" si="57">BS10-BS11</f>
        <v>0</v>
      </c>
      <c r="BT12" s="122">
        <f t="shared" ref="BT12" si="58">BT10-BT11</f>
        <v>0</v>
      </c>
      <c r="BU12" s="122">
        <f t="shared" ref="BU12" si="59">BU10-BU11</f>
        <v>0</v>
      </c>
      <c r="BV12" s="122">
        <f t="shared" ref="BV12" si="60">BV10-BV11</f>
        <v>0</v>
      </c>
      <c r="BW12" s="122">
        <f t="shared" ref="BW12" si="61">BW10-BW11</f>
        <v>0</v>
      </c>
      <c r="BX12" s="122">
        <f t="shared" ref="BX12" si="62">BX10-BX11</f>
        <v>0</v>
      </c>
      <c r="BY12" s="122">
        <f t="shared" ref="BY12" si="63">BY10-BY11</f>
        <v>0</v>
      </c>
      <c r="BZ12" s="122">
        <f t="shared" ref="BZ12" si="64">BZ10-BZ11</f>
        <v>0</v>
      </c>
      <c r="CA12" s="122">
        <f t="shared" ref="CA12" si="65">CA10-CA11</f>
        <v>0</v>
      </c>
      <c r="CB12" s="122">
        <f t="shared" ref="CB12" si="66">CB10-CB11</f>
        <v>0</v>
      </c>
      <c r="CC12" s="122">
        <f t="shared" ref="CC12" si="67">CC10-CC11</f>
        <v>0</v>
      </c>
      <c r="CD12" s="122">
        <f t="shared" ref="CD12" si="68">CD10-CD11</f>
        <v>0</v>
      </c>
      <c r="CE12" s="122">
        <f t="shared" ref="CE12" si="69">CE10-CE11</f>
        <v>0</v>
      </c>
      <c r="CF12" s="122">
        <f t="shared" ref="CF12" si="70">CF10-CF11</f>
        <v>0</v>
      </c>
      <c r="CG12" s="122">
        <f t="shared" ref="CG12" si="71">CG10-CG11</f>
        <v>0</v>
      </c>
      <c r="CH12" s="122">
        <f t="shared" ref="CH12" si="72">CH10-CH11</f>
        <v>0</v>
      </c>
      <c r="CI12" s="122">
        <f t="shared" ref="CI12" si="73">CI10-CI11</f>
        <v>0</v>
      </c>
      <c r="CJ12" s="122">
        <f t="shared" ref="CJ12" si="74">CJ10-CJ11</f>
        <v>0</v>
      </c>
      <c r="CK12" s="122">
        <f t="shared" ref="CK12" si="75">CK10-CK11</f>
        <v>0</v>
      </c>
      <c r="CL12" s="122">
        <f t="shared" ref="CL12" si="76">CL10-CL11</f>
        <v>0</v>
      </c>
      <c r="CM12" s="122">
        <f t="shared" ref="CM12" si="77">CM10-CM11</f>
        <v>0</v>
      </c>
      <c r="CN12" s="122">
        <f t="shared" ref="CN12" si="78">CN10-CN11</f>
        <v>0</v>
      </c>
      <c r="CO12" s="122">
        <f t="shared" ref="CO12" si="79">CO10-CO11</f>
        <v>0</v>
      </c>
      <c r="CP12" s="122">
        <f t="shared" ref="CP12" si="80">CP10-CP11</f>
        <v>0</v>
      </c>
      <c r="CQ12" s="122">
        <f t="shared" ref="CQ12" si="81">CQ10-CQ11</f>
        <v>0</v>
      </c>
      <c r="CR12" s="122">
        <f t="shared" ref="CR12" si="82">CR10-CR11</f>
        <v>0</v>
      </c>
      <c r="CS12" s="122">
        <f t="shared" ref="CS12" si="83">CS10-CS11</f>
        <v>0</v>
      </c>
      <c r="CT12" s="122">
        <f t="shared" ref="CT12" si="84">CT10-CT11</f>
        <v>0</v>
      </c>
      <c r="CU12" s="122">
        <f t="shared" ref="CU12" si="85">CU10-CU11</f>
        <v>0</v>
      </c>
      <c r="CV12" s="122">
        <f t="shared" ref="CV12" si="86">CV10-CV11</f>
        <v>0</v>
      </c>
      <c r="CW12" s="122">
        <f t="shared" ref="CW12" si="87">CW10-CW11</f>
        <v>0</v>
      </c>
      <c r="CX12" s="122">
        <f t="shared" ref="CX12" si="88">CX10-CX11</f>
        <v>0</v>
      </c>
      <c r="CY12" s="122">
        <f t="shared" ref="CY12" si="89">CY10-CY11</f>
        <v>0</v>
      </c>
      <c r="CZ12" s="122">
        <f t="shared" ref="CZ12" si="90">CZ10-CZ11</f>
        <v>0</v>
      </c>
      <c r="DA12" s="122">
        <f t="shared" ref="DA12" si="91">DA10-DA11</f>
        <v>0</v>
      </c>
      <c r="DB12" s="122">
        <f t="shared" ref="DB12" si="92">DB10-DB11</f>
        <v>0</v>
      </c>
      <c r="DC12" s="122">
        <f t="shared" ref="DC12" si="93">DC10-DC11</f>
        <v>0</v>
      </c>
      <c r="DD12" s="122">
        <f t="shared" ref="DD12" si="94">DD10-DD11</f>
        <v>0</v>
      </c>
      <c r="DE12" s="122">
        <f t="shared" ref="DE12" si="95">DE10-DE11</f>
        <v>0</v>
      </c>
      <c r="DF12" s="122">
        <f t="shared" ref="DF12" si="96">DF10-DF11</f>
        <v>0</v>
      </c>
      <c r="DG12" s="122">
        <f t="shared" ref="DG12" si="97">DG10-DG11</f>
        <v>0</v>
      </c>
      <c r="DH12" s="122">
        <f t="shared" ref="DH12" si="98">DH10-DH11</f>
        <v>0</v>
      </c>
      <c r="DI12" s="122">
        <f t="shared" ref="DI12" si="99">DI10-DI11</f>
        <v>0</v>
      </c>
      <c r="DJ12" s="122">
        <f t="shared" ref="DJ12" si="100">DJ10-DJ11</f>
        <v>0</v>
      </c>
      <c r="DK12" s="122">
        <f t="shared" ref="DK12" si="101">DK10-DK11</f>
        <v>0</v>
      </c>
      <c r="DL12" s="122">
        <f t="shared" ref="DL12" si="102">DL10-DL11</f>
        <v>0</v>
      </c>
      <c r="DM12" s="122">
        <f t="shared" ref="DM12" si="103">DM10-DM11</f>
        <v>0</v>
      </c>
      <c r="DN12" s="122">
        <f t="shared" ref="DN12" si="104">DN10-DN11</f>
        <v>0</v>
      </c>
      <c r="DO12" s="122">
        <f t="shared" ref="DO12" si="105">DO10-DO11</f>
        <v>0</v>
      </c>
      <c r="DP12" s="122">
        <f t="shared" ref="DP12" si="106">DP10-DP11</f>
        <v>0</v>
      </c>
      <c r="DQ12" s="122">
        <f t="shared" ref="DQ12" si="107">DQ10-DQ11</f>
        <v>0</v>
      </c>
      <c r="DR12" s="122">
        <f t="shared" ref="DR12" si="108">DR10-DR11</f>
        <v>0</v>
      </c>
      <c r="DS12" s="122">
        <f t="shared" ref="DS12" si="109">DS10-DS11</f>
        <v>0</v>
      </c>
      <c r="DT12" s="122">
        <f t="shared" ref="DT12" si="110">DT10-DT11</f>
        <v>0</v>
      </c>
      <c r="DU12" s="122">
        <f t="shared" ref="DU12" si="111">DU10-DU11</f>
        <v>0</v>
      </c>
      <c r="DV12" s="122">
        <f t="shared" ref="DV12" si="112">DV10-DV11</f>
        <v>0</v>
      </c>
      <c r="DW12" s="122">
        <f t="shared" ref="DW12" si="113">DW10-DW11</f>
        <v>0</v>
      </c>
      <c r="DX12" s="122">
        <f t="shared" ref="DX12" si="114">DX10-DX11</f>
        <v>0</v>
      </c>
      <c r="DY12" s="122">
        <f t="shared" ref="DY12" si="115">DY10-DY11</f>
        <v>0</v>
      </c>
    </row>
    <row r="13" spans="1:129" x14ac:dyDescent="0.35">
      <c r="B13" s="14"/>
      <c r="C13" s="123"/>
      <c r="D13" s="123"/>
      <c r="E13" s="123"/>
      <c r="F13" s="123"/>
      <c r="G13" s="123"/>
      <c r="J13" s="130"/>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row>
    <row r="14" spans="1:129" x14ac:dyDescent="0.35">
      <c r="B14" s="14"/>
      <c r="C14" s="48" t="s">
        <v>716</v>
      </c>
      <c r="D14" s="123"/>
      <c r="E14" s="123"/>
      <c r="F14" s="123"/>
      <c r="G14" s="123"/>
      <c r="J14" s="130"/>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row>
    <row r="15" spans="1:129" x14ac:dyDescent="0.35">
      <c r="B15" s="14"/>
      <c r="C15" s="224"/>
      <c r="D15" s="123" t="s">
        <v>717</v>
      </c>
      <c r="E15" s="123"/>
      <c r="F15" s="123"/>
      <c r="G15" s="123"/>
      <c r="H15" s="11" t="s">
        <v>41</v>
      </c>
      <c r="J15" s="83">
        <f>'1.4 P&amp;L'!J100</f>
        <v>470594.27663521515</v>
      </c>
      <c r="K15" s="83">
        <f>'1.4 P&amp;L'!K100</f>
        <v>470387.64834916586</v>
      </c>
      <c r="L15" s="83">
        <f>'1.4 P&amp;L'!L100</f>
        <v>470181.45244795771</v>
      </c>
      <c r="M15" s="83">
        <f>'1.4 P&amp;L'!M100</f>
        <v>469975.68802679394</v>
      </c>
      <c r="N15" s="83">
        <f>'1.4 P&amp;L'!N100</f>
        <v>469770.35418277071</v>
      </c>
      <c r="O15" s="83">
        <f>'1.4 P&amp;L'!O100</f>
        <v>463273.72207913513</v>
      </c>
      <c r="P15" s="83">
        <f>'1.4 P&amp;L'!P100</f>
        <v>463069.24668823602</v>
      </c>
      <c r="Q15" s="83">
        <f>'1.4 P&amp;L'!Q100</f>
        <v>462865.19917708734</v>
      </c>
      <c r="R15" s="83">
        <f>'1.4 P&amp;L'!R100</f>
        <v>462661.57865031925</v>
      </c>
      <c r="S15" s="83">
        <f>'1.4 P&amp;L'!S100</f>
        <v>462458.38421443553</v>
      </c>
      <c r="T15" s="83">
        <f>'1.4 P&amp;L'!T100</f>
        <v>462255.61497780978</v>
      </c>
      <c r="U15" s="83">
        <f>'1.4 P&amp;L'!U100</f>
        <v>462053.27005068149</v>
      </c>
      <c r="V15" s="83">
        <f>'1.4 P&amp;L'!V100</f>
        <v>684209.62648499932</v>
      </c>
      <c r="W15" s="83">
        <f>'1.4 P&amp;L'!W100</f>
        <v>683911.85578492994</v>
      </c>
      <c r="X15" s="83">
        <f>'1.4 P&amp;L'!X100</f>
        <v>683614.70819188689</v>
      </c>
      <c r="Y15" s="83">
        <f>'1.4 P&amp;L'!Y100</f>
        <v>683318.18240197317</v>
      </c>
      <c r="Z15" s="83">
        <f>'1.4 P&amp;L'!Z100</f>
        <v>356675.0107506825</v>
      </c>
      <c r="AA15" s="83">
        <f>'1.4 P&amp;L'!AA100</f>
        <v>356379.724666244</v>
      </c>
      <c r="AB15" s="83">
        <f>'1.4 P&amp;L'!AB100</f>
        <v>356085.05648959166</v>
      </c>
      <c r="AC15" s="83">
        <f>'1.4 P&amp;L'!AC100</f>
        <v>355791.00492770807</v>
      </c>
      <c r="AD15" s="83">
        <f>'1.4 P&amp;L'!AD100</f>
        <v>355497.56869028119</v>
      </c>
      <c r="AE15" s="83">
        <f>'1.4 P&amp;L'!AE100</f>
        <v>355204.7464897001</v>
      </c>
      <c r="AF15" s="83">
        <f>'1.4 P&amp;L'!AF100</f>
        <v>354912.53704104718</v>
      </c>
      <c r="AG15" s="83">
        <f>'1.4 P&amp;L'!AG100</f>
        <v>354620.93906209426</v>
      </c>
      <c r="AH15" s="83">
        <f>'1.4 P&amp;L'!AH100</f>
        <v>510126.94978280214</v>
      </c>
      <c r="AI15" s="83">
        <f>'1.4 P&amp;L'!AI100</f>
        <v>509719.7507215183</v>
      </c>
      <c r="AJ15" s="83">
        <f>'1.4 P&amp;L'!AJ100</f>
        <v>509313.4037541314</v>
      </c>
      <c r="AK15" s="83">
        <f>'1.4 P&amp;L'!AK100</f>
        <v>508907.90709757246</v>
      </c>
      <c r="AL15" s="83">
        <f>'1.4 P&amp;L'!AL100</f>
        <v>508503.25897250394</v>
      </c>
      <c r="AM15" s="83">
        <f>'1.4 P&amp;L'!AM100</f>
        <v>508099.4576033114</v>
      </c>
      <c r="AN15" s="83">
        <f>'1.4 P&amp;L'!AN100</f>
        <v>507696.50121809577</v>
      </c>
      <c r="AO15" s="83">
        <f>'1.4 P&amp;L'!AO100</f>
        <v>507294.38804866653</v>
      </c>
      <c r="AP15" s="83">
        <f>'1.4 P&amp;L'!AP100</f>
        <v>506893.11633053247</v>
      </c>
      <c r="AQ15" s="83">
        <f>'1.4 P&amp;L'!AQ100</f>
        <v>506492.68430289521</v>
      </c>
      <c r="AR15" s="83">
        <f>'1.4 P&amp;L'!AR100</f>
        <v>506093.0902086409</v>
      </c>
      <c r="AS15" s="83">
        <f>'1.4 P&amp;L'!AS100</f>
        <v>505694.33229433245</v>
      </c>
      <c r="AT15" s="83">
        <f>'1.4 P&amp;L'!AT100</f>
        <v>667320.87600149633</v>
      </c>
      <c r="AU15" s="83">
        <f>'1.4 P&amp;L'!AU100</f>
        <v>666805.34260073013</v>
      </c>
      <c r="AV15" s="83">
        <f>'1.4 P&amp;L'!AV100</f>
        <v>666290.8879914108</v>
      </c>
      <c r="AW15" s="83">
        <f>'1.4 P&amp;L'!AW100</f>
        <v>665777.50991608796</v>
      </c>
      <c r="AX15" s="83">
        <f>'1.4 P&amp;L'!AX100</f>
        <v>665265.20612203551</v>
      </c>
      <c r="AY15" s="83">
        <f>'1.4 P&amp;L'!AY100</f>
        <v>664753.97436124121</v>
      </c>
      <c r="AZ15" s="83">
        <f>'1.4 P&amp;L'!AZ100</f>
        <v>664243.81239039672</v>
      </c>
      <c r="BA15" s="83">
        <f>'1.4 P&amp;L'!BA100</f>
        <v>663734.71797088778</v>
      </c>
      <c r="BB15" s="83">
        <f>'1.4 P&amp;L'!BB100</f>
        <v>663226.68886878574</v>
      </c>
      <c r="BC15" s="83">
        <f>'1.4 P&amp;L'!BC100</f>
        <v>662719.72285483498</v>
      </c>
      <c r="BD15" s="83">
        <f>'1.4 P&amp;L'!BD100</f>
        <v>662213.81770444603</v>
      </c>
      <c r="BE15" s="83">
        <f>'1.4 P&amp;L'!BE100</f>
        <v>661708.97119768395</v>
      </c>
      <c r="BF15" s="83">
        <f>'1.4 P&amp;L'!BF100</f>
        <v>522244.01460425649</v>
      </c>
      <c r="BG15" s="83">
        <f>'1.4 P&amp;L'!BG100</f>
        <v>521854.41934882867</v>
      </c>
      <c r="BH15" s="83">
        <f>'1.4 P&amp;L'!BH100</f>
        <v>521465.6393500432</v>
      </c>
      <c r="BI15" s="83">
        <f>'1.4 P&amp;L'!BI100</f>
        <v>521077.67290191574</v>
      </c>
      <c r="BJ15" s="83">
        <f>'1.4 P&amp;L'!BJ100</f>
        <v>520690.51830203191</v>
      </c>
      <c r="BK15" s="83">
        <f>'1.4 P&amp;L'!BK100</f>
        <v>513846.17127577885</v>
      </c>
      <c r="BL15" s="83">
        <f>'1.4 P&amp;L'!BL100</f>
        <v>513460.63527938118</v>
      </c>
      <c r="BM15" s="83">
        <f>'1.4 P&amp;L'!BM100</f>
        <v>513075.90604532853</v>
      </c>
      <c r="BN15" s="83">
        <f>'1.4 P&amp;L'!BN100</f>
        <v>512691.98188541154</v>
      </c>
      <c r="BO15" s="83">
        <f>'1.4 P&amp;L'!BO100</f>
        <v>512308.86111495388</v>
      </c>
      <c r="BP15" s="83">
        <f>'1.4 P&amp;L'!BP100</f>
        <v>511926.54205280356</v>
      </c>
      <c r="BQ15" s="83">
        <f>'1.4 P&amp;L'!BQ100</f>
        <v>511545.02302132791</v>
      </c>
      <c r="BR15" s="83">
        <f>'1.4 P&amp;L'!BR100</f>
        <v>531903.42061813083</v>
      </c>
      <c r="BS15" s="83">
        <f>'1.4 P&amp;L'!BS100</f>
        <v>531510.63766335708</v>
      </c>
      <c r="BT15" s="83">
        <f>'1.4 P&amp;L'!BT100</f>
        <v>531118.67663571995</v>
      </c>
      <c r="BU15" s="83">
        <f>'1.4 P&amp;L'!BU100</f>
        <v>530727.53581527725</v>
      </c>
      <c r="BV15" s="83">
        <f>'1.4 P&amp;L'!BV100</f>
        <v>290767.83976186218</v>
      </c>
      <c r="BW15" s="83">
        <f>'1.4 P&amp;L'!BW100</f>
        <v>290378.33421036822</v>
      </c>
      <c r="BX15" s="83">
        <f>'1.4 P&amp;L'!BX100</f>
        <v>289989.64372780424</v>
      </c>
      <c r="BY15" s="83">
        <f>'1.4 P&amp;L'!BY100</f>
        <v>289601.76660857932</v>
      </c>
      <c r="BZ15" s="83">
        <f>'1.4 P&amp;L'!BZ100</f>
        <v>289214.70115067041</v>
      </c>
      <c r="CA15" s="83">
        <f>'1.4 P&amp;L'!CA100</f>
        <v>288828.44565561716</v>
      </c>
      <c r="CB15" s="83">
        <f>'1.4 P&amp;L'!CB100</f>
        <v>288442.99842851266</v>
      </c>
      <c r="CC15" s="83">
        <f>'1.4 P&amp;L'!CC100</f>
        <v>288058.35777799692</v>
      </c>
      <c r="CD15" s="83">
        <f>'1.4 P&amp;L'!CD100</f>
        <v>269079.28624332219</v>
      </c>
      <c r="CE15" s="83">
        <f>'1.4 P&amp;L'!CE100</f>
        <v>268723.18566273706</v>
      </c>
      <c r="CF15" s="83">
        <f>'1.4 P&amp;L'!CF100</f>
        <v>268367.83024873072</v>
      </c>
      <c r="CG15" s="83">
        <f>'1.4 P&amp;L'!CG100</f>
        <v>268013.21844198776</v>
      </c>
      <c r="CH15" s="83">
        <f>'1.4 P&amp;L'!CH100</f>
        <v>267659.34868645528</v>
      </c>
      <c r="CI15" s="83">
        <f>'1.4 P&amp;L'!CI100</f>
        <v>267306.2194293366</v>
      </c>
      <c r="CJ15" s="83">
        <f>'1.4 P&amp;L'!CJ100</f>
        <v>266953.82912108442</v>
      </c>
      <c r="CK15" s="83">
        <f>'1.4 P&amp;L'!CK100</f>
        <v>266602.17621539463</v>
      </c>
      <c r="CL15" s="83">
        <f>'1.4 P&amp;L'!CL100</f>
        <v>266251.25916919764</v>
      </c>
      <c r="CM15" s="83">
        <f>'1.4 P&amp;L'!CM100</f>
        <v>265901.07644265372</v>
      </c>
      <c r="CN15" s="83">
        <f>'1.4 P&amp;L'!CN100</f>
        <v>265551.62649914518</v>
      </c>
      <c r="CO15" s="83">
        <f>'1.4 P&amp;L'!CO100</f>
        <v>265202.90780526982</v>
      </c>
      <c r="CP15" s="83">
        <f>'1.4 P&amp;L'!CP100</f>
        <v>234225.60132810532</v>
      </c>
      <c r="CQ15" s="83">
        <f>'1.4 P&amp;L'!CQ100</f>
        <v>233918.88834919099</v>
      </c>
      <c r="CR15" s="83">
        <f>'1.4 P&amp;L'!CR100</f>
        <v>233612.81718967727</v>
      </c>
      <c r="CS15" s="83">
        <f>'1.4 P&amp;L'!CS100</f>
        <v>233307.38650651014</v>
      </c>
      <c r="CT15" s="83">
        <f>'1.4 P&amp;L'!CT100</f>
        <v>233002.59495944582</v>
      </c>
      <c r="CU15" s="83">
        <f>'1.4 P&amp;L'!CU100</f>
        <v>232698.44121104496</v>
      </c>
      <c r="CV15" s="83">
        <f>'1.4 P&amp;L'!CV100</f>
        <v>232394.92392666731</v>
      </c>
      <c r="CW15" s="83">
        <f>'1.4 P&amp;L'!CW100</f>
        <v>232092.04177446515</v>
      </c>
      <c r="CX15" s="83">
        <f>'1.4 P&amp;L'!CX100</f>
        <v>231789.79342537787</v>
      </c>
      <c r="CY15" s="83">
        <f>'1.4 P&amp;L'!CY100</f>
        <v>231488.17755312595</v>
      </c>
      <c r="CZ15" s="83">
        <f>'1.4 P&amp;L'!CZ100</f>
        <v>231187.19283420517</v>
      </c>
      <c r="DA15" s="83">
        <f>'1.4 P&amp;L'!DA100</f>
        <v>230886.83794788105</v>
      </c>
      <c r="DB15" s="83">
        <f>'1.4 P&amp;L'!DB100</f>
        <v>157307.42795984226</v>
      </c>
      <c r="DC15" s="83">
        <f>'1.4 P&amp;L'!DC100</f>
        <v>157107.5753310876</v>
      </c>
      <c r="DD15" s="83">
        <f>'1.4 P&amp;L'!DD100</f>
        <v>156908.1409086145</v>
      </c>
      <c r="DE15" s="83">
        <f>'1.4 P&amp;L'!DE100</f>
        <v>156709.12381729559</v>
      </c>
      <c r="DF15" s="83">
        <f>'1.4 P&amp;L'!DF100</f>
        <v>156510.52318383491</v>
      </c>
      <c r="DG15" s="83">
        <f>'1.4 P&amp;L'!DG100</f>
        <v>156312.33813676372</v>
      </c>
      <c r="DH15" s="83">
        <f>'1.4 P&amp;L'!DH100</f>
        <v>156114.56780643715</v>
      </c>
      <c r="DI15" s="83">
        <f>'1.4 P&amp;L'!DI100</f>
        <v>155917.21132502996</v>
      </c>
      <c r="DJ15" s="83">
        <f>'1.4 P&amp;L'!DJ100</f>
        <v>155720.26782653283</v>
      </c>
      <c r="DK15" s="83">
        <f>'1.4 P&amp;L'!DK100</f>
        <v>155523.73644674895</v>
      </c>
      <c r="DL15" s="83">
        <f>'1.4 P&amp;L'!DL100</f>
        <v>155327.61632328952</v>
      </c>
      <c r="DM15" s="83">
        <f>'1.4 P&amp;L'!DM100</f>
        <v>155131.90659557053</v>
      </c>
      <c r="DN15" s="83">
        <f>'1.4 P&amp;L'!DN100</f>
        <v>85425.157525341754</v>
      </c>
      <c r="DO15" s="83">
        <f>'1.4 P&amp;L'!DO100</f>
        <v>85312.72011527032</v>
      </c>
      <c r="DP15" s="83">
        <f>'1.4 P&amp;L'!DP100</f>
        <v>85200.517988724867</v>
      </c>
      <c r="DQ15" s="83">
        <f>'1.4 P&amp;L'!DQ100</f>
        <v>85088.55065335735</v>
      </c>
      <c r="DR15" s="83">
        <f>'1.4 P&amp;L'!DR100</f>
        <v>84976.817617850029</v>
      </c>
      <c r="DS15" s="83">
        <f>'1.4 P&amp;L'!DS100</f>
        <v>84865.318391913315</v>
      </c>
      <c r="DT15" s="83">
        <f>'1.4 P&amp;L'!DT100</f>
        <v>84754.052486283443</v>
      </c>
      <c r="DU15" s="83">
        <f>'1.4 P&amp;L'!DU100</f>
        <v>84643.01941272062</v>
      </c>
      <c r="DV15" s="83">
        <f>'1.4 P&amp;L'!DV100</f>
        <v>84532.218684006657</v>
      </c>
      <c r="DW15" s="83">
        <f>'1.4 P&amp;L'!DW100</f>
        <v>84421.649813942917</v>
      </c>
      <c r="DX15" s="83">
        <f>'1.4 P&amp;L'!DX100</f>
        <v>84311.312317348173</v>
      </c>
      <c r="DY15" s="83">
        <f>'1.4 P&amp;L'!DY100</f>
        <v>84201.205710056442</v>
      </c>
    </row>
    <row r="16" spans="1:129" x14ac:dyDescent="0.35">
      <c r="B16" s="14"/>
      <c r="C16" s="224"/>
      <c r="D16" s="123" t="s">
        <v>718</v>
      </c>
      <c r="E16" s="123"/>
      <c r="F16" s="123"/>
      <c r="G16" s="123"/>
      <c r="H16" s="11" t="s">
        <v>41</v>
      </c>
      <c r="J16" s="130">
        <f>SUM($J$15:$U$15)</f>
        <v>5589546.4354796074</v>
      </c>
      <c r="K16" s="130">
        <f t="shared" ref="K16:U16" si="116">SUM($J$15:$U$15)</f>
        <v>5589546.4354796074</v>
      </c>
      <c r="L16" s="130">
        <f t="shared" si="116"/>
        <v>5589546.4354796074</v>
      </c>
      <c r="M16" s="130">
        <f t="shared" si="116"/>
        <v>5589546.4354796074</v>
      </c>
      <c r="N16" s="130">
        <f t="shared" si="116"/>
        <v>5589546.4354796074</v>
      </c>
      <c r="O16" s="130">
        <f t="shared" si="116"/>
        <v>5589546.4354796074</v>
      </c>
      <c r="P16" s="130">
        <f t="shared" si="116"/>
        <v>5589546.4354796074</v>
      </c>
      <c r="Q16" s="130">
        <f t="shared" si="116"/>
        <v>5589546.4354796074</v>
      </c>
      <c r="R16" s="130">
        <f t="shared" si="116"/>
        <v>5589546.4354796074</v>
      </c>
      <c r="S16" s="130">
        <f t="shared" si="116"/>
        <v>5589546.4354796074</v>
      </c>
      <c r="T16" s="130">
        <f t="shared" si="116"/>
        <v>5589546.4354796074</v>
      </c>
      <c r="U16" s="130">
        <f t="shared" si="116"/>
        <v>5589546.4354796074</v>
      </c>
      <c r="V16" s="130">
        <f>SUM($T$15:$AG$15)</f>
        <v>6504529.8460096298</v>
      </c>
      <c r="W16" s="130">
        <f t="shared" ref="W16:AG16" si="117">SUM($T$15:$AG$15)</f>
        <v>6504529.8460096298</v>
      </c>
      <c r="X16" s="130">
        <f t="shared" si="117"/>
        <v>6504529.8460096298</v>
      </c>
      <c r="Y16" s="130">
        <f t="shared" si="117"/>
        <v>6504529.8460096298</v>
      </c>
      <c r="Z16" s="130">
        <f t="shared" si="117"/>
        <v>6504529.8460096298</v>
      </c>
      <c r="AA16" s="130">
        <f t="shared" si="117"/>
        <v>6504529.8460096298</v>
      </c>
      <c r="AB16" s="130">
        <f t="shared" si="117"/>
        <v>6504529.8460096298</v>
      </c>
      <c r="AC16" s="130">
        <f t="shared" si="117"/>
        <v>6504529.8460096298</v>
      </c>
      <c r="AD16" s="130">
        <f t="shared" si="117"/>
        <v>6504529.8460096298</v>
      </c>
      <c r="AE16" s="130">
        <f t="shared" si="117"/>
        <v>6504529.8460096298</v>
      </c>
      <c r="AF16" s="130">
        <f t="shared" si="117"/>
        <v>6504529.8460096298</v>
      </c>
      <c r="AG16" s="130">
        <f t="shared" si="117"/>
        <v>6504529.8460096298</v>
      </c>
      <c r="AH16" s="130">
        <f>SUM($AH$15:$AS$15)</f>
        <v>6094834.840335004</v>
      </c>
      <c r="AI16" s="130">
        <f t="shared" ref="AI16:AS16" si="118">SUM($AH$15:$AS$15)</f>
        <v>6094834.840335004</v>
      </c>
      <c r="AJ16" s="130">
        <f t="shared" si="118"/>
        <v>6094834.840335004</v>
      </c>
      <c r="AK16" s="130">
        <f t="shared" si="118"/>
        <v>6094834.840335004</v>
      </c>
      <c r="AL16" s="130">
        <f t="shared" si="118"/>
        <v>6094834.840335004</v>
      </c>
      <c r="AM16" s="130">
        <f t="shared" si="118"/>
        <v>6094834.840335004</v>
      </c>
      <c r="AN16" s="130">
        <f t="shared" si="118"/>
        <v>6094834.840335004</v>
      </c>
      <c r="AO16" s="130">
        <f t="shared" si="118"/>
        <v>6094834.840335004</v>
      </c>
      <c r="AP16" s="130">
        <f t="shared" si="118"/>
        <v>6094834.840335004</v>
      </c>
      <c r="AQ16" s="130">
        <f t="shared" si="118"/>
        <v>6094834.840335004</v>
      </c>
      <c r="AR16" s="130">
        <f t="shared" si="118"/>
        <v>6094834.840335004</v>
      </c>
      <c r="AS16" s="130">
        <f t="shared" si="118"/>
        <v>6094834.840335004</v>
      </c>
      <c r="AT16" s="130">
        <f>SUM($AT$15:$BE$15)</f>
        <v>7974061.527980038</v>
      </c>
      <c r="AU16" s="130">
        <f t="shared" ref="AU16:BE16" si="119">SUM($AT$15:$BE$15)</f>
        <v>7974061.527980038</v>
      </c>
      <c r="AV16" s="130">
        <f t="shared" si="119"/>
        <v>7974061.527980038</v>
      </c>
      <c r="AW16" s="130">
        <f t="shared" si="119"/>
        <v>7974061.527980038</v>
      </c>
      <c r="AX16" s="130">
        <f t="shared" si="119"/>
        <v>7974061.527980038</v>
      </c>
      <c r="AY16" s="130">
        <f t="shared" si="119"/>
        <v>7974061.527980038</v>
      </c>
      <c r="AZ16" s="130">
        <f t="shared" si="119"/>
        <v>7974061.527980038</v>
      </c>
      <c r="BA16" s="130">
        <f t="shared" si="119"/>
        <v>7974061.527980038</v>
      </c>
      <c r="BB16" s="130">
        <f t="shared" si="119"/>
        <v>7974061.527980038</v>
      </c>
      <c r="BC16" s="130">
        <f t="shared" si="119"/>
        <v>7974061.527980038</v>
      </c>
      <c r="BD16" s="130">
        <f t="shared" si="119"/>
        <v>7974061.527980038</v>
      </c>
      <c r="BE16" s="130">
        <f t="shared" si="119"/>
        <v>7974061.527980038</v>
      </c>
      <c r="BF16" s="130">
        <f>SUM($BF$15:$BQ$15)</f>
        <v>6196187.3851820612</v>
      </c>
      <c r="BG16" s="130">
        <f t="shared" ref="BG16:BQ16" si="120">SUM($BF$15:$BQ$15)</f>
        <v>6196187.3851820612</v>
      </c>
      <c r="BH16" s="130">
        <f t="shared" si="120"/>
        <v>6196187.3851820612</v>
      </c>
      <c r="BI16" s="130">
        <f t="shared" si="120"/>
        <v>6196187.3851820612</v>
      </c>
      <c r="BJ16" s="130">
        <f t="shared" si="120"/>
        <v>6196187.3851820612</v>
      </c>
      <c r="BK16" s="130">
        <f t="shared" si="120"/>
        <v>6196187.3851820612</v>
      </c>
      <c r="BL16" s="130">
        <f t="shared" si="120"/>
        <v>6196187.3851820612</v>
      </c>
      <c r="BM16" s="130">
        <f t="shared" si="120"/>
        <v>6196187.3851820612</v>
      </c>
      <c r="BN16" s="130">
        <f t="shared" si="120"/>
        <v>6196187.3851820612</v>
      </c>
      <c r="BO16" s="130">
        <f t="shared" si="120"/>
        <v>6196187.3851820612</v>
      </c>
      <c r="BP16" s="130">
        <f t="shared" si="120"/>
        <v>6196187.3851820612</v>
      </c>
      <c r="BQ16" s="130">
        <f t="shared" si="120"/>
        <v>6196187.3851820612</v>
      </c>
      <c r="BR16" s="130">
        <f>SUM($BR$15:$CC$15)</f>
        <v>4440542.3580538966</v>
      </c>
      <c r="BS16" s="130">
        <f t="shared" ref="BS16:CC16" si="121">SUM($BR$15:$CC$15)</f>
        <v>4440542.3580538966</v>
      </c>
      <c r="BT16" s="130">
        <f t="shared" si="121"/>
        <v>4440542.3580538966</v>
      </c>
      <c r="BU16" s="130">
        <f t="shared" si="121"/>
        <v>4440542.3580538966</v>
      </c>
      <c r="BV16" s="130">
        <f t="shared" si="121"/>
        <v>4440542.3580538966</v>
      </c>
      <c r="BW16" s="130">
        <f t="shared" si="121"/>
        <v>4440542.3580538966</v>
      </c>
      <c r="BX16" s="130">
        <f t="shared" si="121"/>
        <v>4440542.3580538966</v>
      </c>
      <c r="BY16" s="130">
        <f t="shared" si="121"/>
        <v>4440542.3580538966</v>
      </c>
      <c r="BZ16" s="130">
        <f t="shared" si="121"/>
        <v>4440542.3580538966</v>
      </c>
      <c r="CA16" s="130">
        <f t="shared" si="121"/>
        <v>4440542.3580538966</v>
      </c>
      <c r="CB16" s="130">
        <f t="shared" si="121"/>
        <v>4440542.3580538966</v>
      </c>
      <c r="CC16" s="130">
        <f t="shared" si="121"/>
        <v>4440542.3580538966</v>
      </c>
      <c r="CD16" s="130">
        <f>SUM($CD$15:$CO$15)</f>
        <v>3205611.9639653154</v>
      </c>
      <c r="CE16" s="130">
        <f t="shared" ref="CE16:CO16" si="122">SUM($CD$15:$CO$15)</f>
        <v>3205611.9639653154</v>
      </c>
      <c r="CF16" s="130">
        <f t="shared" si="122"/>
        <v>3205611.9639653154</v>
      </c>
      <c r="CG16" s="130">
        <f t="shared" si="122"/>
        <v>3205611.9639653154</v>
      </c>
      <c r="CH16" s="130">
        <f t="shared" si="122"/>
        <v>3205611.9639653154</v>
      </c>
      <c r="CI16" s="130">
        <f t="shared" si="122"/>
        <v>3205611.9639653154</v>
      </c>
      <c r="CJ16" s="130">
        <f t="shared" si="122"/>
        <v>3205611.9639653154</v>
      </c>
      <c r="CK16" s="130">
        <f t="shared" si="122"/>
        <v>3205611.9639653154</v>
      </c>
      <c r="CL16" s="130">
        <f t="shared" si="122"/>
        <v>3205611.9639653154</v>
      </c>
      <c r="CM16" s="130">
        <f t="shared" si="122"/>
        <v>3205611.9639653154</v>
      </c>
      <c r="CN16" s="130">
        <f t="shared" si="122"/>
        <v>3205611.9639653154</v>
      </c>
      <c r="CO16" s="130">
        <f t="shared" si="122"/>
        <v>3205611.9639653154</v>
      </c>
      <c r="CP16" s="130">
        <f>SUM($CP$15:$DA$15)</f>
        <v>2790604.6970056971</v>
      </c>
      <c r="CQ16" s="130">
        <f t="shared" ref="CQ16:DA16" si="123">SUM($CP$15:$DA$15)</f>
        <v>2790604.6970056971</v>
      </c>
      <c r="CR16" s="130">
        <f t="shared" si="123"/>
        <v>2790604.6970056971</v>
      </c>
      <c r="CS16" s="130">
        <f t="shared" si="123"/>
        <v>2790604.6970056971</v>
      </c>
      <c r="CT16" s="130">
        <f t="shared" si="123"/>
        <v>2790604.6970056971</v>
      </c>
      <c r="CU16" s="130">
        <f t="shared" si="123"/>
        <v>2790604.6970056971</v>
      </c>
      <c r="CV16" s="130">
        <f t="shared" si="123"/>
        <v>2790604.6970056971</v>
      </c>
      <c r="CW16" s="130">
        <f t="shared" si="123"/>
        <v>2790604.6970056971</v>
      </c>
      <c r="CX16" s="130">
        <f t="shared" si="123"/>
        <v>2790604.6970056971</v>
      </c>
      <c r="CY16" s="130">
        <f t="shared" si="123"/>
        <v>2790604.6970056971</v>
      </c>
      <c r="CZ16" s="130">
        <f t="shared" si="123"/>
        <v>2790604.6970056971</v>
      </c>
      <c r="DA16" s="130">
        <f t="shared" si="123"/>
        <v>2790604.6970056971</v>
      </c>
      <c r="DB16" s="130">
        <f>SUM($DB$15:$DM$15)</f>
        <v>1874590.4356610477</v>
      </c>
      <c r="DC16" s="130">
        <f t="shared" ref="DC16:DM16" si="124">SUM($DB$15:$DM$15)</f>
        <v>1874590.4356610477</v>
      </c>
      <c r="DD16" s="130">
        <f t="shared" si="124"/>
        <v>1874590.4356610477</v>
      </c>
      <c r="DE16" s="130">
        <f t="shared" si="124"/>
        <v>1874590.4356610477</v>
      </c>
      <c r="DF16" s="130">
        <f t="shared" si="124"/>
        <v>1874590.4356610477</v>
      </c>
      <c r="DG16" s="130">
        <f t="shared" si="124"/>
        <v>1874590.4356610477</v>
      </c>
      <c r="DH16" s="130">
        <f t="shared" si="124"/>
        <v>1874590.4356610477</v>
      </c>
      <c r="DI16" s="130">
        <f t="shared" si="124"/>
        <v>1874590.4356610477</v>
      </c>
      <c r="DJ16" s="130">
        <f t="shared" si="124"/>
        <v>1874590.4356610477</v>
      </c>
      <c r="DK16" s="130">
        <f t="shared" si="124"/>
        <v>1874590.4356610477</v>
      </c>
      <c r="DL16" s="130">
        <f t="shared" si="124"/>
        <v>1874590.4356610477</v>
      </c>
      <c r="DM16" s="130">
        <f t="shared" si="124"/>
        <v>1874590.4356610477</v>
      </c>
      <c r="DN16" s="130">
        <f>SUM($DN$15:$DY$15)</f>
        <v>1017732.540716816</v>
      </c>
      <c r="DO16" s="130">
        <f t="shared" ref="DO16:DY16" si="125">SUM($DN$15:$DY$15)</f>
        <v>1017732.540716816</v>
      </c>
      <c r="DP16" s="130">
        <f t="shared" si="125"/>
        <v>1017732.540716816</v>
      </c>
      <c r="DQ16" s="130">
        <f t="shared" si="125"/>
        <v>1017732.540716816</v>
      </c>
      <c r="DR16" s="130">
        <f t="shared" si="125"/>
        <v>1017732.540716816</v>
      </c>
      <c r="DS16" s="130">
        <f t="shared" si="125"/>
        <v>1017732.540716816</v>
      </c>
      <c r="DT16" s="130">
        <f t="shared" si="125"/>
        <v>1017732.540716816</v>
      </c>
      <c r="DU16" s="130">
        <f t="shared" si="125"/>
        <v>1017732.540716816</v>
      </c>
      <c r="DV16" s="130">
        <f t="shared" si="125"/>
        <v>1017732.540716816</v>
      </c>
      <c r="DW16" s="130">
        <f t="shared" si="125"/>
        <v>1017732.540716816</v>
      </c>
      <c r="DX16" s="130">
        <f t="shared" si="125"/>
        <v>1017732.540716816</v>
      </c>
      <c r="DY16" s="130">
        <f t="shared" si="125"/>
        <v>1017732.540716816</v>
      </c>
    </row>
    <row r="17" spans="2:132" s="73" customFormat="1" x14ac:dyDescent="0.35">
      <c r="B17" s="337"/>
      <c r="C17" s="364"/>
      <c r="D17" s="73" t="s">
        <v>719</v>
      </c>
      <c r="H17" s="191" t="s">
        <v>41</v>
      </c>
      <c r="J17" s="365">
        <v>0</v>
      </c>
      <c r="K17" s="365">
        <v>0</v>
      </c>
      <c r="L17" s="365">
        <v>0</v>
      </c>
      <c r="M17" s="365">
        <v>0</v>
      </c>
      <c r="N17" s="365">
        <v>0</v>
      </c>
      <c r="O17" s="365">
        <v>0</v>
      </c>
      <c r="P17" s="365">
        <v>0</v>
      </c>
      <c r="Q17" s="365">
        <v>0</v>
      </c>
      <c r="R17" s="365">
        <v>0</v>
      </c>
      <c r="S17" s="365">
        <v>0</v>
      </c>
      <c r="T17" s="365">
        <v>0</v>
      </c>
      <c r="U17" s="365">
        <v>0</v>
      </c>
      <c r="V17" s="366" cm="1">
        <f t="array" ref="V17:AG17">J16:U16</f>
        <v>5589546.4354796074</v>
      </c>
      <c r="W17" s="366">
        <v>5589546.4354796074</v>
      </c>
      <c r="X17" s="366">
        <v>5589546.4354796074</v>
      </c>
      <c r="Y17" s="366">
        <v>5589546.4354796074</v>
      </c>
      <c r="Z17" s="366">
        <v>5589546.4354796074</v>
      </c>
      <c r="AA17" s="366">
        <v>5589546.4354796074</v>
      </c>
      <c r="AB17" s="366">
        <v>5589546.4354796074</v>
      </c>
      <c r="AC17" s="366">
        <v>5589546.4354796074</v>
      </c>
      <c r="AD17" s="366">
        <v>5589546.4354796074</v>
      </c>
      <c r="AE17" s="366">
        <v>5589546.4354796074</v>
      </c>
      <c r="AF17" s="366">
        <v>5589546.4354796074</v>
      </c>
      <c r="AG17" s="366">
        <v>5589546.4354796074</v>
      </c>
      <c r="AH17" s="366" cm="1">
        <f t="array" ref="AH17:AS17">V16:AG16</f>
        <v>6504529.8460096298</v>
      </c>
      <c r="AI17" s="366">
        <v>6504529.8460096298</v>
      </c>
      <c r="AJ17" s="366">
        <v>6504529.8460096298</v>
      </c>
      <c r="AK17" s="366">
        <v>6504529.8460096298</v>
      </c>
      <c r="AL17" s="366">
        <v>6504529.8460096298</v>
      </c>
      <c r="AM17" s="366">
        <v>6504529.8460096298</v>
      </c>
      <c r="AN17" s="366">
        <v>6504529.8460096298</v>
      </c>
      <c r="AO17" s="366">
        <v>6504529.8460096298</v>
      </c>
      <c r="AP17" s="366">
        <v>6504529.8460096298</v>
      </c>
      <c r="AQ17" s="366">
        <v>6504529.8460096298</v>
      </c>
      <c r="AR17" s="366">
        <v>6504529.8460096298</v>
      </c>
      <c r="AS17" s="366">
        <v>6504529.8460096298</v>
      </c>
      <c r="AT17" s="366" cm="1">
        <f t="array" ref="AT17:BE17">AH16:AS16</f>
        <v>6094834.840335004</v>
      </c>
      <c r="AU17" s="366">
        <v>6094834.840335004</v>
      </c>
      <c r="AV17" s="366">
        <v>6094834.840335004</v>
      </c>
      <c r="AW17" s="366">
        <v>6094834.840335004</v>
      </c>
      <c r="AX17" s="366">
        <v>6094834.840335004</v>
      </c>
      <c r="AY17" s="366">
        <v>6094834.840335004</v>
      </c>
      <c r="AZ17" s="366">
        <v>6094834.840335004</v>
      </c>
      <c r="BA17" s="366">
        <v>6094834.840335004</v>
      </c>
      <c r="BB17" s="366">
        <v>6094834.840335004</v>
      </c>
      <c r="BC17" s="366">
        <v>6094834.840335004</v>
      </c>
      <c r="BD17" s="366">
        <v>6094834.840335004</v>
      </c>
      <c r="BE17" s="366">
        <v>6094834.840335004</v>
      </c>
      <c r="BF17" s="366" cm="1">
        <f t="array" ref="BF17:BQ17">AT16:BE16</f>
        <v>7974061.527980038</v>
      </c>
      <c r="BG17" s="366">
        <v>7974061.527980038</v>
      </c>
      <c r="BH17" s="366">
        <v>7974061.527980038</v>
      </c>
      <c r="BI17" s="366">
        <v>7974061.527980038</v>
      </c>
      <c r="BJ17" s="366">
        <v>7974061.527980038</v>
      </c>
      <c r="BK17" s="366">
        <v>7974061.527980038</v>
      </c>
      <c r="BL17" s="366">
        <v>7974061.527980038</v>
      </c>
      <c r="BM17" s="366">
        <v>7974061.527980038</v>
      </c>
      <c r="BN17" s="366">
        <v>7974061.527980038</v>
      </c>
      <c r="BO17" s="366">
        <v>7974061.527980038</v>
      </c>
      <c r="BP17" s="366">
        <v>7974061.527980038</v>
      </c>
      <c r="BQ17" s="366">
        <v>7974061.527980038</v>
      </c>
      <c r="BR17" s="366" cm="1">
        <f t="array" ref="BR17:CC17">BF16:BQ16</f>
        <v>6196187.3851820612</v>
      </c>
      <c r="BS17" s="366">
        <v>6196187.3851820612</v>
      </c>
      <c r="BT17" s="366">
        <v>6196187.3851820612</v>
      </c>
      <c r="BU17" s="366">
        <v>6196187.3851820612</v>
      </c>
      <c r="BV17" s="366">
        <v>6196187.3851820612</v>
      </c>
      <c r="BW17" s="366">
        <v>6196187.3851820612</v>
      </c>
      <c r="BX17" s="366">
        <v>6196187.3851820612</v>
      </c>
      <c r="BY17" s="366">
        <v>6196187.3851820612</v>
      </c>
      <c r="BZ17" s="366">
        <v>6196187.3851820612</v>
      </c>
      <c r="CA17" s="366">
        <v>6196187.3851820612</v>
      </c>
      <c r="CB17" s="366">
        <v>6196187.3851820612</v>
      </c>
      <c r="CC17" s="366">
        <v>6196187.3851820612</v>
      </c>
      <c r="CD17" s="366" cm="1">
        <f t="array" ref="CD17:CO17">BR16:CC16</f>
        <v>4440542.3580538966</v>
      </c>
      <c r="CE17" s="366">
        <v>4440542.3580538966</v>
      </c>
      <c r="CF17" s="366">
        <v>4440542.3580538966</v>
      </c>
      <c r="CG17" s="366">
        <v>4440542.3580538966</v>
      </c>
      <c r="CH17" s="366">
        <v>4440542.3580538966</v>
      </c>
      <c r="CI17" s="366">
        <v>4440542.3580538966</v>
      </c>
      <c r="CJ17" s="366">
        <v>4440542.3580538966</v>
      </c>
      <c r="CK17" s="366">
        <v>4440542.3580538966</v>
      </c>
      <c r="CL17" s="366">
        <v>4440542.3580538966</v>
      </c>
      <c r="CM17" s="366">
        <v>4440542.3580538966</v>
      </c>
      <c r="CN17" s="366">
        <v>4440542.3580538966</v>
      </c>
      <c r="CO17" s="366">
        <v>4440542.3580538966</v>
      </c>
      <c r="CP17" s="366" cm="1">
        <f t="array" ref="CP17:DA17">CD16:CO16</f>
        <v>3205611.9639653154</v>
      </c>
      <c r="CQ17" s="366">
        <v>3205611.9639653154</v>
      </c>
      <c r="CR17" s="366">
        <v>3205611.9639653154</v>
      </c>
      <c r="CS17" s="366">
        <v>3205611.9639653154</v>
      </c>
      <c r="CT17" s="366">
        <v>3205611.9639653154</v>
      </c>
      <c r="CU17" s="366">
        <v>3205611.9639653154</v>
      </c>
      <c r="CV17" s="366">
        <v>3205611.9639653154</v>
      </c>
      <c r="CW17" s="366">
        <v>3205611.9639653154</v>
      </c>
      <c r="CX17" s="366">
        <v>3205611.9639653154</v>
      </c>
      <c r="CY17" s="366">
        <v>3205611.9639653154</v>
      </c>
      <c r="CZ17" s="366">
        <v>3205611.9639653154</v>
      </c>
      <c r="DA17" s="366">
        <v>3205611.9639653154</v>
      </c>
      <c r="DB17" s="366" cm="1">
        <f t="array" ref="DB17:DM17">CP16:DA16</f>
        <v>2790604.6970056971</v>
      </c>
      <c r="DC17" s="366">
        <v>2790604.6970056971</v>
      </c>
      <c r="DD17" s="366">
        <v>2790604.6970056971</v>
      </c>
      <c r="DE17" s="366">
        <v>2790604.6970056971</v>
      </c>
      <c r="DF17" s="366">
        <v>2790604.6970056971</v>
      </c>
      <c r="DG17" s="366">
        <v>2790604.6970056971</v>
      </c>
      <c r="DH17" s="366">
        <v>2790604.6970056971</v>
      </c>
      <c r="DI17" s="366">
        <v>2790604.6970056971</v>
      </c>
      <c r="DJ17" s="366">
        <v>2790604.6970056971</v>
      </c>
      <c r="DK17" s="366">
        <v>2790604.6970056971</v>
      </c>
      <c r="DL17" s="366">
        <v>2790604.6970056971</v>
      </c>
      <c r="DM17" s="366">
        <v>2790604.6970056971</v>
      </c>
      <c r="DN17" s="366" cm="1">
        <f t="array" ref="DN17:DY17">DB16:DM16</f>
        <v>1874590.4356610477</v>
      </c>
      <c r="DO17" s="366">
        <v>1874590.4356610477</v>
      </c>
      <c r="DP17" s="366">
        <v>1874590.4356610477</v>
      </c>
      <c r="DQ17" s="366">
        <v>1874590.4356610477</v>
      </c>
      <c r="DR17" s="366">
        <v>1874590.4356610477</v>
      </c>
      <c r="DS17" s="366">
        <v>1874590.4356610477</v>
      </c>
      <c r="DT17" s="366">
        <v>1874590.4356610477</v>
      </c>
      <c r="DU17" s="366">
        <v>1874590.4356610477</v>
      </c>
      <c r="DV17" s="366">
        <v>1874590.4356610477</v>
      </c>
      <c r="DW17" s="366">
        <v>1874590.4356610477</v>
      </c>
      <c r="DX17" s="366">
        <v>1874590.4356610477</v>
      </c>
      <c r="DY17" s="366">
        <v>1874590.4356610477</v>
      </c>
    </row>
    <row r="18" spans="2:132" x14ac:dyDescent="0.35">
      <c r="B18" s="14"/>
      <c r="C18" s="156"/>
      <c r="J18" s="130"/>
      <c r="K18" s="130"/>
      <c r="L18" s="130"/>
      <c r="M18" s="130"/>
      <c r="N18" s="130"/>
      <c r="O18" s="130"/>
      <c r="P18" s="130"/>
      <c r="Q18" s="130"/>
      <c r="R18" s="130"/>
      <c r="S18" s="130"/>
      <c r="T18" s="130"/>
      <c r="U18" s="130"/>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row>
    <row r="19" spans="2:132" s="41" customFormat="1" x14ac:dyDescent="0.35">
      <c r="B19" s="358"/>
      <c r="C19" s="338"/>
      <c r="D19" s="360" t="s">
        <v>720</v>
      </c>
      <c r="H19" s="362" t="s">
        <v>48</v>
      </c>
      <c r="J19" s="339">
        <f t="shared" ref="J19:AO19" si="126">IF(J5&lt;97, J20, J21)</f>
        <v>0.3</v>
      </c>
      <c r="K19" s="339">
        <f t="shared" si="126"/>
        <v>0.3</v>
      </c>
      <c r="L19" s="339">
        <f t="shared" si="126"/>
        <v>0.3</v>
      </c>
      <c r="M19" s="339">
        <f t="shared" si="126"/>
        <v>0.3</v>
      </c>
      <c r="N19" s="339">
        <f t="shared" si="126"/>
        <v>0.3</v>
      </c>
      <c r="O19" s="339">
        <f t="shared" si="126"/>
        <v>0.3</v>
      </c>
      <c r="P19" s="339">
        <f t="shared" si="126"/>
        <v>0.3</v>
      </c>
      <c r="Q19" s="339">
        <f t="shared" si="126"/>
        <v>0.3</v>
      </c>
      <c r="R19" s="339">
        <f t="shared" si="126"/>
        <v>0.3</v>
      </c>
      <c r="S19" s="339">
        <f t="shared" si="126"/>
        <v>0.3</v>
      </c>
      <c r="T19" s="339">
        <f t="shared" si="126"/>
        <v>0.3</v>
      </c>
      <c r="U19" s="339">
        <f t="shared" si="126"/>
        <v>0.3</v>
      </c>
      <c r="V19" s="339">
        <f t="shared" si="126"/>
        <v>0.3</v>
      </c>
      <c r="W19" s="339">
        <f t="shared" si="126"/>
        <v>0.3</v>
      </c>
      <c r="X19" s="339">
        <f t="shared" si="126"/>
        <v>0.3</v>
      </c>
      <c r="Y19" s="339">
        <f t="shared" si="126"/>
        <v>0.3</v>
      </c>
      <c r="Z19" s="339">
        <f t="shared" si="126"/>
        <v>0.3</v>
      </c>
      <c r="AA19" s="339">
        <f t="shared" si="126"/>
        <v>0.3</v>
      </c>
      <c r="AB19" s="339">
        <f t="shared" si="126"/>
        <v>0.3</v>
      </c>
      <c r="AC19" s="339">
        <f t="shared" si="126"/>
        <v>0.3</v>
      </c>
      <c r="AD19" s="339">
        <f t="shared" si="126"/>
        <v>0.3</v>
      </c>
      <c r="AE19" s="339">
        <f t="shared" si="126"/>
        <v>0.3</v>
      </c>
      <c r="AF19" s="339">
        <f t="shared" si="126"/>
        <v>0.3</v>
      </c>
      <c r="AG19" s="339">
        <f t="shared" si="126"/>
        <v>0.3</v>
      </c>
      <c r="AH19" s="339">
        <f t="shared" si="126"/>
        <v>0.3</v>
      </c>
      <c r="AI19" s="339">
        <f t="shared" si="126"/>
        <v>0.3</v>
      </c>
      <c r="AJ19" s="339">
        <f t="shared" si="126"/>
        <v>0.3</v>
      </c>
      <c r="AK19" s="339">
        <f t="shared" si="126"/>
        <v>0.3</v>
      </c>
      <c r="AL19" s="339">
        <f t="shared" si="126"/>
        <v>0.3</v>
      </c>
      <c r="AM19" s="339">
        <f t="shared" si="126"/>
        <v>0.3</v>
      </c>
      <c r="AN19" s="339">
        <f t="shared" si="126"/>
        <v>0.3</v>
      </c>
      <c r="AO19" s="339">
        <f t="shared" si="126"/>
        <v>0.3</v>
      </c>
      <c r="AP19" s="339">
        <f t="shared" ref="AP19:BU19" si="127">IF(AP5&lt;97, AP20, AP21)</f>
        <v>0.3</v>
      </c>
      <c r="AQ19" s="339">
        <f t="shared" si="127"/>
        <v>0.3</v>
      </c>
      <c r="AR19" s="339">
        <f t="shared" si="127"/>
        <v>0.3</v>
      </c>
      <c r="AS19" s="339">
        <f t="shared" si="127"/>
        <v>0.3</v>
      </c>
      <c r="AT19" s="339">
        <f t="shared" si="127"/>
        <v>0.3</v>
      </c>
      <c r="AU19" s="339">
        <f t="shared" si="127"/>
        <v>0.3</v>
      </c>
      <c r="AV19" s="339">
        <f t="shared" si="127"/>
        <v>0.3</v>
      </c>
      <c r="AW19" s="339">
        <f t="shared" si="127"/>
        <v>0.3</v>
      </c>
      <c r="AX19" s="339">
        <f t="shared" si="127"/>
        <v>0.3</v>
      </c>
      <c r="AY19" s="339">
        <f t="shared" si="127"/>
        <v>0.3</v>
      </c>
      <c r="AZ19" s="339">
        <f t="shared" si="127"/>
        <v>0.3</v>
      </c>
      <c r="BA19" s="339">
        <f t="shared" si="127"/>
        <v>0.3</v>
      </c>
      <c r="BB19" s="339">
        <f t="shared" si="127"/>
        <v>0.3</v>
      </c>
      <c r="BC19" s="339">
        <f t="shared" si="127"/>
        <v>0.3</v>
      </c>
      <c r="BD19" s="339">
        <f t="shared" si="127"/>
        <v>0.3</v>
      </c>
      <c r="BE19" s="339">
        <f t="shared" si="127"/>
        <v>0.3</v>
      </c>
      <c r="BF19" s="339">
        <f t="shared" si="127"/>
        <v>0.3</v>
      </c>
      <c r="BG19" s="339">
        <f t="shared" si="127"/>
        <v>0.3</v>
      </c>
      <c r="BH19" s="339">
        <f t="shared" si="127"/>
        <v>0.3</v>
      </c>
      <c r="BI19" s="339">
        <f t="shared" si="127"/>
        <v>0.3</v>
      </c>
      <c r="BJ19" s="339">
        <f t="shared" si="127"/>
        <v>0.3</v>
      </c>
      <c r="BK19" s="339">
        <f t="shared" si="127"/>
        <v>0.3</v>
      </c>
      <c r="BL19" s="339">
        <f t="shared" si="127"/>
        <v>0.3</v>
      </c>
      <c r="BM19" s="339">
        <f t="shared" si="127"/>
        <v>0.3</v>
      </c>
      <c r="BN19" s="339">
        <f t="shared" si="127"/>
        <v>0.3</v>
      </c>
      <c r="BO19" s="339">
        <f t="shared" si="127"/>
        <v>0.3</v>
      </c>
      <c r="BP19" s="339">
        <f t="shared" si="127"/>
        <v>0.3</v>
      </c>
      <c r="BQ19" s="339">
        <f t="shared" si="127"/>
        <v>0.3</v>
      </c>
      <c r="BR19" s="339">
        <f t="shared" si="127"/>
        <v>0.3</v>
      </c>
      <c r="BS19" s="339">
        <f t="shared" si="127"/>
        <v>0.3</v>
      </c>
      <c r="BT19" s="339">
        <f t="shared" si="127"/>
        <v>0.3</v>
      </c>
      <c r="BU19" s="339">
        <f t="shared" si="127"/>
        <v>0.3</v>
      </c>
      <c r="BV19" s="339">
        <f t="shared" ref="BV19:DA19" si="128">IF(BV5&lt;97, BV20, BV21)</f>
        <v>0.3</v>
      </c>
      <c r="BW19" s="339">
        <f t="shared" si="128"/>
        <v>0.3</v>
      </c>
      <c r="BX19" s="339">
        <f t="shared" si="128"/>
        <v>0.3</v>
      </c>
      <c r="BY19" s="339">
        <f t="shared" si="128"/>
        <v>0.3</v>
      </c>
      <c r="BZ19" s="339">
        <f t="shared" si="128"/>
        <v>0.3</v>
      </c>
      <c r="CA19" s="339">
        <f t="shared" si="128"/>
        <v>0.3</v>
      </c>
      <c r="CB19" s="339">
        <f t="shared" si="128"/>
        <v>0.3</v>
      </c>
      <c r="CC19" s="339">
        <f t="shared" si="128"/>
        <v>0.3</v>
      </c>
      <c r="CD19" s="339">
        <f t="shared" si="128"/>
        <v>0.3</v>
      </c>
      <c r="CE19" s="339">
        <f t="shared" si="128"/>
        <v>0.3</v>
      </c>
      <c r="CF19" s="339">
        <f t="shared" si="128"/>
        <v>0.3</v>
      </c>
      <c r="CG19" s="339">
        <f t="shared" si="128"/>
        <v>0.3</v>
      </c>
      <c r="CH19" s="339">
        <f t="shared" si="128"/>
        <v>0.3</v>
      </c>
      <c r="CI19" s="339">
        <f t="shared" si="128"/>
        <v>0.3</v>
      </c>
      <c r="CJ19" s="339">
        <f t="shared" si="128"/>
        <v>0.3</v>
      </c>
      <c r="CK19" s="339">
        <f t="shared" si="128"/>
        <v>0.3</v>
      </c>
      <c r="CL19" s="339">
        <f t="shared" si="128"/>
        <v>0.3</v>
      </c>
      <c r="CM19" s="339">
        <f t="shared" si="128"/>
        <v>0.3</v>
      </c>
      <c r="CN19" s="339">
        <f t="shared" si="128"/>
        <v>0.3</v>
      </c>
      <c r="CO19" s="339">
        <f t="shared" si="128"/>
        <v>0.3</v>
      </c>
      <c r="CP19" s="339">
        <f t="shared" si="128"/>
        <v>0.3</v>
      </c>
      <c r="CQ19" s="339">
        <f t="shared" si="128"/>
        <v>0.3</v>
      </c>
      <c r="CR19" s="339">
        <f t="shared" si="128"/>
        <v>0.3</v>
      </c>
      <c r="CS19" s="339">
        <f t="shared" si="128"/>
        <v>0.3</v>
      </c>
      <c r="CT19" s="339">
        <f t="shared" si="128"/>
        <v>0.3</v>
      </c>
      <c r="CU19" s="339">
        <f t="shared" si="128"/>
        <v>0.3</v>
      </c>
      <c r="CV19" s="339">
        <f t="shared" si="128"/>
        <v>0.3</v>
      </c>
      <c r="CW19" s="339">
        <f t="shared" si="128"/>
        <v>0.3</v>
      </c>
      <c r="CX19" s="339">
        <f t="shared" si="128"/>
        <v>0.3</v>
      </c>
      <c r="CY19" s="339">
        <f t="shared" si="128"/>
        <v>0.3</v>
      </c>
      <c r="CZ19" s="339">
        <f t="shared" si="128"/>
        <v>0.3</v>
      </c>
      <c r="DA19" s="339">
        <f t="shared" si="128"/>
        <v>0.3</v>
      </c>
      <c r="DB19" s="339">
        <f t="shared" ref="DB19:DY19" si="129">IF(DB5&lt;97, DB20, DB21)</f>
        <v>0</v>
      </c>
      <c r="DC19" s="339">
        <f t="shared" si="129"/>
        <v>0</v>
      </c>
      <c r="DD19" s="339">
        <f t="shared" si="129"/>
        <v>0</v>
      </c>
      <c r="DE19" s="339">
        <f t="shared" si="129"/>
        <v>0</v>
      </c>
      <c r="DF19" s="339">
        <f t="shared" si="129"/>
        <v>0</v>
      </c>
      <c r="DG19" s="339">
        <f t="shared" si="129"/>
        <v>0</v>
      </c>
      <c r="DH19" s="339">
        <f t="shared" si="129"/>
        <v>0</v>
      </c>
      <c r="DI19" s="339">
        <f t="shared" si="129"/>
        <v>0</v>
      </c>
      <c r="DJ19" s="339">
        <f t="shared" si="129"/>
        <v>0</v>
      </c>
      <c r="DK19" s="339">
        <f t="shared" si="129"/>
        <v>0</v>
      </c>
      <c r="DL19" s="339">
        <f t="shared" si="129"/>
        <v>0</v>
      </c>
      <c r="DM19" s="339">
        <f t="shared" si="129"/>
        <v>0</v>
      </c>
      <c r="DN19" s="339">
        <f t="shared" si="129"/>
        <v>0</v>
      </c>
      <c r="DO19" s="339">
        <f t="shared" si="129"/>
        <v>0</v>
      </c>
      <c r="DP19" s="339">
        <f t="shared" si="129"/>
        <v>0</v>
      </c>
      <c r="DQ19" s="339">
        <f t="shared" si="129"/>
        <v>0</v>
      </c>
      <c r="DR19" s="339">
        <f t="shared" si="129"/>
        <v>0</v>
      </c>
      <c r="DS19" s="339">
        <f t="shared" si="129"/>
        <v>0</v>
      </c>
      <c r="DT19" s="339">
        <f t="shared" si="129"/>
        <v>0</v>
      </c>
      <c r="DU19" s="339">
        <f t="shared" si="129"/>
        <v>0</v>
      </c>
      <c r="DV19" s="339">
        <f t="shared" si="129"/>
        <v>0</v>
      </c>
      <c r="DW19" s="339">
        <f t="shared" si="129"/>
        <v>0</v>
      </c>
      <c r="DX19" s="339">
        <f t="shared" si="129"/>
        <v>0</v>
      </c>
      <c r="DY19" s="339">
        <f t="shared" si="129"/>
        <v>0</v>
      </c>
    </row>
    <row r="20" spans="2:132" x14ac:dyDescent="0.35">
      <c r="B20" s="14"/>
      <c r="C20" s="14"/>
      <c r="D20" s="14"/>
      <c r="E20" t="s">
        <v>227</v>
      </c>
      <c r="H20" s="11" t="s">
        <v>48</v>
      </c>
      <c r="J20" s="319">
        <f>'1.1 Assumptions'!$J$209</f>
        <v>0.3</v>
      </c>
      <c r="K20" s="319">
        <f>'1.1 Assumptions'!$J$209</f>
        <v>0.3</v>
      </c>
      <c r="L20" s="319">
        <f>'1.1 Assumptions'!$J$209</f>
        <v>0.3</v>
      </c>
      <c r="M20" s="319">
        <f>'1.1 Assumptions'!$J$209</f>
        <v>0.3</v>
      </c>
      <c r="N20" s="319">
        <f>'1.1 Assumptions'!$J$209</f>
        <v>0.3</v>
      </c>
      <c r="O20" s="319">
        <f>'1.1 Assumptions'!$J$209</f>
        <v>0.3</v>
      </c>
      <c r="P20" s="319">
        <f>'1.1 Assumptions'!$J$209</f>
        <v>0.3</v>
      </c>
      <c r="Q20" s="319">
        <f>'1.1 Assumptions'!$J$209</f>
        <v>0.3</v>
      </c>
      <c r="R20" s="319">
        <f>'1.1 Assumptions'!$J$209</f>
        <v>0.3</v>
      </c>
      <c r="S20" s="319">
        <f>'1.1 Assumptions'!$J$209</f>
        <v>0.3</v>
      </c>
      <c r="T20" s="319">
        <f>'1.1 Assumptions'!$J$209</f>
        <v>0.3</v>
      </c>
      <c r="U20" s="319">
        <f>'1.1 Assumptions'!$J$209</f>
        <v>0.3</v>
      </c>
      <c r="V20" s="319">
        <f>'1.1 Assumptions'!$J$209</f>
        <v>0.3</v>
      </c>
      <c r="W20" s="319">
        <f>'1.1 Assumptions'!$J$209</f>
        <v>0.3</v>
      </c>
      <c r="X20" s="319">
        <f>'1.1 Assumptions'!$J$209</f>
        <v>0.3</v>
      </c>
      <c r="Y20" s="319">
        <f>'1.1 Assumptions'!$J$209</f>
        <v>0.3</v>
      </c>
      <c r="Z20" s="319">
        <f>'1.1 Assumptions'!$J$209</f>
        <v>0.3</v>
      </c>
      <c r="AA20" s="319">
        <f>'1.1 Assumptions'!$J$209</f>
        <v>0.3</v>
      </c>
      <c r="AB20" s="319">
        <f>'1.1 Assumptions'!$J$209</f>
        <v>0.3</v>
      </c>
      <c r="AC20" s="319">
        <f>'1.1 Assumptions'!$J$209</f>
        <v>0.3</v>
      </c>
      <c r="AD20" s="319">
        <f>'1.1 Assumptions'!$J$209</f>
        <v>0.3</v>
      </c>
      <c r="AE20" s="319">
        <f>'1.1 Assumptions'!$J$209</f>
        <v>0.3</v>
      </c>
      <c r="AF20" s="319">
        <f>'1.1 Assumptions'!$J$209</f>
        <v>0.3</v>
      </c>
      <c r="AG20" s="319">
        <f>'1.1 Assumptions'!$J$209</f>
        <v>0.3</v>
      </c>
      <c r="AH20" s="319">
        <f>'1.1 Assumptions'!$J$209</f>
        <v>0.3</v>
      </c>
      <c r="AI20" s="319">
        <f>'1.1 Assumptions'!$J$209</f>
        <v>0.3</v>
      </c>
      <c r="AJ20" s="319">
        <f>'1.1 Assumptions'!$J$209</f>
        <v>0.3</v>
      </c>
      <c r="AK20" s="319">
        <f>'1.1 Assumptions'!$J$209</f>
        <v>0.3</v>
      </c>
      <c r="AL20" s="319">
        <f>'1.1 Assumptions'!$J$209</f>
        <v>0.3</v>
      </c>
      <c r="AM20" s="319">
        <f>'1.1 Assumptions'!$J$209</f>
        <v>0.3</v>
      </c>
      <c r="AN20" s="319">
        <f>'1.1 Assumptions'!$J$209</f>
        <v>0.3</v>
      </c>
      <c r="AO20" s="319">
        <f>'1.1 Assumptions'!$J$209</f>
        <v>0.3</v>
      </c>
      <c r="AP20" s="319">
        <f>'1.1 Assumptions'!$J$209</f>
        <v>0.3</v>
      </c>
      <c r="AQ20" s="319">
        <f>'1.1 Assumptions'!$J$209</f>
        <v>0.3</v>
      </c>
      <c r="AR20" s="319">
        <f>'1.1 Assumptions'!$J$209</f>
        <v>0.3</v>
      </c>
      <c r="AS20" s="319">
        <f>'1.1 Assumptions'!$J$209</f>
        <v>0.3</v>
      </c>
      <c r="AT20" s="319">
        <f>'1.1 Assumptions'!$J$209</f>
        <v>0.3</v>
      </c>
      <c r="AU20" s="319">
        <f>'1.1 Assumptions'!$J$209</f>
        <v>0.3</v>
      </c>
      <c r="AV20" s="319">
        <f>'1.1 Assumptions'!$J$209</f>
        <v>0.3</v>
      </c>
      <c r="AW20" s="319">
        <f>'1.1 Assumptions'!$J$209</f>
        <v>0.3</v>
      </c>
      <c r="AX20" s="319">
        <f>'1.1 Assumptions'!$J$209</f>
        <v>0.3</v>
      </c>
      <c r="AY20" s="319">
        <f>'1.1 Assumptions'!$J$209</f>
        <v>0.3</v>
      </c>
      <c r="AZ20" s="319">
        <f>'1.1 Assumptions'!$J$209</f>
        <v>0.3</v>
      </c>
      <c r="BA20" s="319">
        <f>'1.1 Assumptions'!$J$209</f>
        <v>0.3</v>
      </c>
      <c r="BB20" s="319">
        <f>'1.1 Assumptions'!$J$209</f>
        <v>0.3</v>
      </c>
      <c r="BC20" s="319">
        <f>'1.1 Assumptions'!$J$209</f>
        <v>0.3</v>
      </c>
      <c r="BD20" s="319">
        <f>'1.1 Assumptions'!$J$209</f>
        <v>0.3</v>
      </c>
      <c r="BE20" s="319">
        <f>'1.1 Assumptions'!$J$209</f>
        <v>0.3</v>
      </c>
      <c r="BF20" s="319">
        <f>'1.1 Assumptions'!$J$209</f>
        <v>0.3</v>
      </c>
      <c r="BG20" s="319">
        <f>'1.1 Assumptions'!$J$209</f>
        <v>0.3</v>
      </c>
      <c r="BH20" s="319">
        <f>'1.1 Assumptions'!$J$209</f>
        <v>0.3</v>
      </c>
      <c r="BI20" s="319">
        <f>'1.1 Assumptions'!$J$209</f>
        <v>0.3</v>
      </c>
      <c r="BJ20" s="319">
        <f>'1.1 Assumptions'!$J$209</f>
        <v>0.3</v>
      </c>
      <c r="BK20" s="319">
        <f>'1.1 Assumptions'!$J$209</f>
        <v>0.3</v>
      </c>
      <c r="BL20" s="319">
        <f>'1.1 Assumptions'!$J$209</f>
        <v>0.3</v>
      </c>
      <c r="BM20" s="319">
        <f>'1.1 Assumptions'!$J$209</f>
        <v>0.3</v>
      </c>
      <c r="BN20" s="319">
        <f>'1.1 Assumptions'!$J$209</f>
        <v>0.3</v>
      </c>
      <c r="BO20" s="319">
        <f>'1.1 Assumptions'!$J$209</f>
        <v>0.3</v>
      </c>
      <c r="BP20" s="319">
        <f>'1.1 Assumptions'!$J$209</f>
        <v>0.3</v>
      </c>
      <c r="BQ20" s="319">
        <f>'1.1 Assumptions'!$J$209</f>
        <v>0.3</v>
      </c>
      <c r="BR20" s="319">
        <f>'1.1 Assumptions'!$J$209</f>
        <v>0.3</v>
      </c>
      <c r="BS20" s="319">
        <f>'1.1 Assumptions'!$J$209</f>
        <v>0.3</v>
      </c>
      <c r="BT20" s="319">
        <f>'1.1 Assumptions'!$J$209</f>
        <v>0.3</v>
      </c>
      <c r="BU20" s="319">
        <f>'1.1 Assumptions'!$J$209</f>
        <v>0.3</v>
      </c>
      <c r="BV20" s="319">
        <f>'1.1 Assumptions'!$J$209</f>
        <v>0.3</v>
      </c>
      <c r="BW20" s="319">
        <f>'1.1 Assumptions'!$J$209</f>
        <v>0.3</v>
      </c>
      <c r="BX20" s="319">
        <f>'1.1 Assumptions'!$J$209</f>
        <v>0.3</v>
      </c>
      <c r="BY20" s="319">
        <f>'1.1 Assumptions'!$J$209</f>
        <v>0.3</v>
      </c>
      <c r="BZ20" s="319">
        <f>'1.1 Assumptions'!$J$209</f>
        <v>0.3</v>
      </c>
      <c r="CA20" s="319">
        <f>'1.1 Assumptions'!$J$209</f>
        <v>0.3</v>
      </c>
      <c r="CB20" s="319">
        <f>'1.1 Assumptions'!$J$209</f>
        <v>0.3</v>
      </c>
      <c r="CC20" s="319">
        <f>'1.1 Assumptions'!$J$209</f>
        <v>0.3</v>
      </c>
      <c r="CD20" s="319">
        <f>'1.1 Assumptions'!$J$209</f>
        <v>0.3</v>
      </c>
      <c r="CE20" s="319">
        <f>'1.1 Assumptions'!$J$209</f>
        <v>0.3</v>
      </c>
      <c r="CF20" s="319">
        <f>'1.1 Assumptions'!$J$209</f>
        <v>0.3</v>
      </c>
      <c r="CG20" s="319">
        <f>'1.1 Assumptions'!$J$209</f>
        <v>0.3</v>
      </c>
      <c r="CH20" s="319">
        <f>'1.1 Assumptions'!$J$209</f>
        <v>0.3</v>
      </c>
      <c r="CI20" s="319">
        <f>'1.1 Assumptions'!$J$209</f>
        <v>0.3</v>
      </c>
      <c r="CJ20" s="319">
        <f>'1.1 Assumptions'!$J$209</f>
        <v>0.3</v>
      </c>
      <c r="CK20" s="319">
        <f>'1.1 Assumptions'!$J$209</f>
        <v>0.3</v>
      </c>
      <c r="CL20" s="319">
        <f>'1.1 Assumptions'!$J$209</f>
        <v>0.3</v>
      </c>
      <c r="CM20" s="319">
        <f>'1.1 Assumptions'!$J$209</f>
        <v>0.3</v>
      </c>
      <c r="CN20" s="319">
        <f>'1.1 Assumptions'!$J$209</f>
        <v>0.3</v>
      </c>
      <c r="CO20" s="319">
        <f>'1.1 Assumptions'!$J$209</f>
        <v>0.3</v>
      </c>
      <c r="CP20" s="319">
        <f>'1.1 Assumptions'!$J$209</f>
        <v>0.3</v>
      </c>
      <c r="CQ20" s="319">
        <f>'1.1 Assumptions'!$J$209</f>
        <v>0.3</v>
      </c>
      <c r="CR20" s="319">
        <f>'1.1 Assumptions'!$J$209</f>
        <v>0.3</v>
      </c>
      <c r="CS20" s="319">
        <f>'1.1 Assumptions'!$J$209</f>
        <v>0.3</v>
      </c>
      <c r="CT20" s="319">
        <f>'1.1 Assumptions'!$J$209</f>
        <v>0.3</v>
      </c>
      <c r="CU20" s="319">
        <f>'1.1 Assumptions'!$J$209</f>
        <v>0.3</v>
      </c>
      <c r="CV20" s="319">
        <f>'1.1 Assumptions'!$J$209</f>
        <v>0.3</v>
      </c>
      <c r="CW20" s="319">
        <f>'1.1 Assumptions'!$J$209</f>
        <v>0.3</v>
      </c>
      <c r="CX20" s="319">
        <f>'1.1 Assumptions'!$J$209</f>
        <v>0.3</v>
      </c>
      <c r="CY20" s="319">
        <f>'1.1 Assumptions'!$J$209</f>
        <v>0.3</v>
      </c>
      <c r="CZ20" s="319">
        <f>'1.1 Assumptions'!$J$209</f>
        <v>0.3</v>
      </c>
      <c r="DA20" s="319">
        <f>'1.1 Assumptions'!$J$209</f>
        <v>0.3</v>
      </c>
      <c r="DB20" s="319">
        <f>'1.1 Assumptions'!$J$209</f>
        <v>0.3</v>
      </c>
      <c r="DC20" s="319">
        <f>'1.1 Assumptions'!$J$209</f>
        <v>0.3</v>
      </c>
      <c r="DD20" s="319">
        <f>'1.1 Assumptions'!$J$209</f>
        <v>0.3</v>
      </c>
      <c r="DE20" s="319">
        <f>'1.1 Assumptions'!$J$209</f>
        <v>0.3</v>
      </c>
      <c r="DF20" s="319">
        <f>'1.1 Assumptions'!$J$209</f>
        <v>0.3</v>
      </c>
      <c r="DG20" s="319">
        <f>'1.1 Assumptions'!$J$209</f>
        <v>0.3</v>
      </c>
      <c r="DH20" s="319">
        <f>'1.1 Assumptions'!$J$209</f>
        <v>0.3</v>
      </c>
      <c r="DI20" s="319">
        <f>'1.1 Assumptions'!$J$209</f>
        <v>0.3</v>
      </c>
      <c r="DJ20" s="319">
        <f>'1.1 Assumptions'!$J$209</f>
        <v>0.3</v>
      </c>
      <c r="DK20" s="319">
        <f>'1.1 Assumptions'!$J$209</f>
        <v>0.3</v>
      </c>
      <c r="DL20" s="319">
        <f>'1.1 Assumptions'!$J$209</f>
        <v>0.3</v>
      </c>
      <c r="DM20" s="319">
        <f>'1.1 Assumptions'!$J$209</f>
        <v>0.3</v>
      </c>
      <c r="DN20" s="319">
        <f>'1.1 Assumptions'!$J$209</f>
        <v>0.3</v>
      </c>
      <c r="DO20" s="319">
        <f>'1.1 Assumptions'!$J$209</f>
        <v>0.3</v>
      </c>
      <c r="DP20" s="319">
        <f>'1.1 Assumptions'!$J$209</f>
        <v>0.3</v>
      </c>
      <c r="DQ20" s="319">
        <f>'1.1 Assumptions'!$J$209</f>
        <v>0.3</v>
      </c>
      <c r="DR20" s="319">
        <f>'1.1 Assumptions'!$J$209</f>
        <v>0.3</v>
      </c>
      <c r="DS20" s="319">
        <f>'1.1 Assumptions'!$J$209</f>
        <v>0.3</v>
      </c>
      <c r="DT20" s="319">
        <f>'1.1 Assumptions'!$J$209</f>
        <v>0.3</v>
      </c>
      <c r="DU20" s="319">
        <f>'1.1 Assumptions'!$J$209</f>
        <v>0.3</v>
      </c>
      <c r="DV20" s="319">
        <f>'1.1 Assumptions'!$J$209</f>
        <v>0.3</v>
      </c>
      <c r="DW20" s="319">
        <f>'1.1 Assumptions'!$J$209</f>
        <v>0.3</v>
      </c>
      <c r="DX20" s="319">
        <f>'1.1 Assumptions'!$J$209</f>
        <v>0.3</v>
      </c>
      <c r="DY20" s="319">
        <f>'1.1 Assumptions'!$J$209</f>
        <v>0.3</v>
      </c>
    </row>
    <row r="21" spans="2:132" x14ac:dyDescent="0.35">
      <c r="B21" s="14"/>
      <c r="C21" s="14"/>
      <c r="D21" s="14"/>
      <c r="E21" t="s">
        <v>228</v>
      </c>
      <c r="H21" s="11" t="s">
        <v>48</v>
      </c>
      <c r="J21" s="319">
        <f>'1.1 Assumptions'!$J$210</f>
        <v>0</v>
      </c>
      <c r="K21" s="319">
        <f>'1.1 Assumptions'!$J$210</f>
        <v>0</v>
      </c>
      <c r="L21" s="319">
        <f>'1.1 Assumptions'!$J$210</f>
        <v>0</v>
      </c>
      <c r="M21" s="319">
        <f>'1.1 Assumptions'!$J$210</f>
        <v>0</v>
      </c>
      <c r="N21" s="319">
        <f>'1.1 Assumptions'!$J$210</f>
        <v>0</v>
      </c>
      <c r="O21" s="319">
        <f>'1.1 Assumptions'!$J$210</f>
        <v>0</v>
      </c>
      <c r="P21" s="319">
        <f>'1.1 Assumptions'!$J$210</f>
        <v>0</v>
      </c>
      <c r="Q21" s="319">
        <f>'1.1 Assumptions'!$J$210</f>
        <v>0</v>
      </c>
      <c r="R21" s="319">
        <f>'1.1 Assumptions'!$J$210</f>
        <v>0</v>
      </c>
      <c r="S21" s="319">
        <f>'1.1 Assumptions'!$J$210</f>
        <v>0</v>
      </c>
      <c r="T21" s="319">
        <f>'1.1 Assumptions'!$J$210</f>
        <v>0</v>
      </c>
      <c r="U21" s="319">
        <f>'1.1 Assumptions'!$J$210</f>
        <v>0</v>
      </c>
      <c r="V21" s="319">
        <f>'1.1 Assumptions'!$J$210</f>
        <v>0</v>
      </c>
      <c r="W21" s="319">
        <f>'1.1 Assumptions'!$J$210</f>
        <v>0</v>
      </c>
      <c r="X21" s="319">
        <f>'1.1 Assumptions'!$J$210</f>
        <v>0</v>
      </c>
      <c r="Y21" s="319">
        <f>'1.1 Assumptions'!$J$210</f>
        <v>0</v>
      </c>
      <c r="Z21" s="319">
        <f>'1.1 Assumptions'!$J$210</f>
        <v>0</v>
      </c>
      <c r="AA21" s="319">
        <f>'1.1 Assumptions'!$J$210</f>
        <v>0</v>
      </c>
      <c r="AB21" s="319">
        <f>'1.1 Assumptions'!$J$210</f>
        <v>0</v>
      </c>
      <c r="AC21" s="319">
        <f>'1.1 Assumptions'!$J$210</f>
        <v>0</v>
      </c>
      <c r="AD21" s="319">
        <f>'1.1 Assumptions'!$J$210</f>
        <v>0</v>
      </c>
      <c r="AE21" s="319">
        <f>'1.1 Assumptions'!$J$210</f>
        <v>0</v>
      </c>
      <c r="AF21" s="319">
        <f>'1.1 Assumptions'!$J$210</f>
        <v>0</v>
      </c>
      <c r="AG21" s="319">
        <f>'1.1 Assumptions'!$J$210</f>
        <v>0</v>
      </c>
      <c r="AH21" s="319">
        <f>'1.1 Assumptions'!$J$210</f>
        <v>0</v>
      </c>
      <c r="AI21" s="319">
        <f>'1.1 Assumptions'!$J$210</f>
        <v>0</v>
      </c>
      <c r="AJ21" s="319">
        <f>'1.1 Assumptions'!$J$210</f>
        <v>0</v>
      </c>
      <c r="AK21" s="319">
        <f>'1.1 Assumptions'!$J$210</f>
        <v>0</v>
      </c>
      <c r="AL21" s="319">
        <f>'1.1 Assumptions'!$J$210</f>
        <v>0</v>
      </c>
      <c r="AM21" s="319">
        <f>'1.1 Assumptions'!$J$210</f>
        <v>0</v>
      </c>
      <c r="AN21" s="319">
        <f>'1.1 Assumptions'!$J$210</f>
        <v>0</v>
      </c>
      <c r="AO21" s="319">
        <f>'1.1 Assumptions'!$J$210</f>
        <v>0</v>
      </c>
      <c r="AP21" s="319">
        <f>'1.1 Assumptions'!$J$210</f>
        <v>0</v>
      </c>
      <c r="AQ21" s="319">
        <f>'1.1 Assumptions'!$J$210</f>
        <v>0</v>
      </c>
      <c r="AR21" s="319">
        <f>'1.1 Assumptions'!$J$210</f>
        <v>0</v>
      </c>
      <c r="AS21" s="319">
        <f>'1.1 Assumptions'!$J$210</f>
        <v>0</v>
      </c>
      <c r="AT21" s="319">
        <f>'1.1 Assumptions'!$J$210</f>
        <v>0</v>
      </c>
      <c r="AU21" s="319">
        <f>'1.1 Assumptions'!$J$210</f>
        <v>0</v>
      </c>
      <c r="AV21" s="319">
        <f>'1.1 Assumptions'!$J$210</f>
        <v>0</v>
      </c>
      <c r="AW21" s="319">
        <f>'1.1 Assumptions'!$J$210</f>
        <v>0</v>
      </c>
      <c r="AX21" s="319">
        <f>'1.1 Assumptions'!$J$210</f>
        <v>0</v>
      </c>
      <c r="AY21" s="319">
        <f>'1.1 Assumptions'!$J$210</f>
        <v>0</v>
      </c>
      <c r="AZ21" s="319">
        <f>'1.1 Assumptions'!$J$210</f>
        <v>0</v>
      </c>
      <c r="BA21" s="319">
        <f>'1.1 Assumptions'!$J$210</f>
        <v>0</v>
      </c>
      <c r="BB21" s="319">
        <f>'1.1 Assumptions'!$J$210</f>
        <v>0</v>
      </c>
      <c r="BC21" s="319">
        <f>'1.1 Assumptions'!$J$210</f>
        <v>0</v>
      </c>
      <c r="BD21" s="319">
        <f>'1.1 Assumptions'!$J$210</f>
        <v>0</v>
      </c>
      <c r="BE21" s="319">
        <f>'1.1 Assumptions'!$J$210</f>
        <v>0</v>
      </c>
      <c r="BF21" s="319">
        <f>'1.1 Assumptions'!$J$210</f>
        <v>0</v>
      </c>
      <c r="BG21" s="319">
        <f>'1.1 Assumptions'!$J$210</f>
        <v>0</v>
      </c>
      <c r="BH21" s="319">
        <f>'1.1 Assumptions'!$J$210</f>
        <v>0</v>
      </c>
      <c r="BI21" s="319">
        <f>'1.1 Assumptions'!$J$210</f>
        <v>0</v>
      </c>
      <c r="BJ21" s="319">
        <f>'1.1 Assumptions'!$J$210</f>
        <v>0</v>
      </c>
      <c r="BK21" s="319">
        <f>'1.1 Assumptions'!$J$210</f>
        <v>0</v>
      </c>
      <c r="BL21" s="319">
        <f>'1.1 Assumptions'!$J$210</f>
        <v>0</v>
      </c>
      <c r="BM21" s="319">
        <f>'1.1 Assumptions'!$J$210</f>
        <v>0</v>
      </c>
      <c r="BN21" s="319">
        <f>'1.1 Assumptions'!$J$210</f>
        <v>0</v>
      </c>
      <c r="BO21" s="319">
        <f>'1.1 Assumptions'!$J$210</f>
        <v>0</v>
      </c>
      <c r="BP21" s="319">
        <f>'1.1 Assumptions'!$J$210</f>
        <v>0</v>
      </c>
      <c r="BQ21" s="319">
        <f>'1.1 Assumptions'!$J$210</f>
        <v>0</v>
      </c>
      <c r="BR21" s="319">
        <f>'1.1 Assumptions'!$J$210</f>
        <v>0</v>
      </c>
      <c r="BS21" s="319">
        <f>'1.1 Assumptions'!$J$210</f>
        <v>0</v>
      </c>
      <c r="BT21" s="319">
        <f>'1.1 Assumptions'!$J$210</f>
        <v>0</v>
      </c>
      <c r="BU21" s="319">
        <f>'1.1 Assumptions'!$J$210</f>
        <v>0</v>
      </c>
      <c r="BV21" s="319">
        <f>'1.1 Assumptions'!$J$210</f>
        <v>0</v>
      </c>
      <c r="BW21" s="319">
        <f>'1.1 Assumptions'!$J$210</f>
        <v>0</v>
      </c>
      <c r="BX21" s="319">
        <f>'1.1 Assumptions'!$J$210</f>
        <v>0</v>
      </c>
      <c r="BY21" s="319">
        <f>'1.1 Assumptions'!$J$210</f>
        <v>0</v>
      </c>
      <c r="BZ21" s="319">
        <f>'1.1 Assumptions'!$J$210</f>
        <v>0</v>
      </c>
      <c r="CA21" s="319">
        <f>'1.1 Assumptions'!$J$210</f>
        <v>0</v>
      </c>
      <c r="CB21" s="319">
        <f>'1.1 Assumptions'!$J$210</f>
        <v>0</v>
      </c>
      <c r="CC21" s="319">
        <f>'1.1 Assumptions'!$J$210</f>
        <v>0</v>
      </c>
      <c r="CD21" s="319">
        <f>'1.1 Assumptions'!$J$210</f>
        <v>0</v>
      </c>
      <c r="CE21" s="319">
        <f>'1.1 Assumptions'!$J$210</f>
        <v>0</v>
      </c>
      <c r="CF21" s="319">
        <f>'1.1 Assumptions'!$J$210</f>
        <v>0</v>
      </c>
      <c r="CG21" s="319">
        <f>'1.1 Assumptions'!$J$210</f>
        <v>0</v>
      </c>
      <c r="CH21" s="319">
        <f>'1.1 Assumptions'!$J$210</f>
        <v>0</v>
      </c>
      <c r="CI21" s="319">
        <f>'1.1 Assumptions'!$J$210</f>
        <v>0</v>
      </c>
      <c r="CJ21" s="319">
        <f>'1.1 Assumptions'!$J$210</f>
        <v>0</v>
      </c>
      <c r="CK21" s="319">
        <f>'1.1 Assumptions'!$J$210</f>
        <v>0</v>
      </c>
      <c r="CL21" s="319">
        <f>'1.1 Assumptions'!$J$210</f>
        <v>0</v>
      </c>
      <c r="CM21" s="319">
        <f>'1.1 Assumptions'!$J$210</f>
        <v>0</v>
      </c>
      <c r="CN21" s="319">
        <f>'1.1 Assumptions'!$J$210</f>
        <v>0</v>
      </c>
      <c r="CO21" s="319">
        <f>'1.1 Assumptions'!$J$210</f>
        <v>0</v>
      </c>
      <c r="CP21" s="319">
        <f>'1.1 Assumptions'!$J$210</f>
        <v>0</v>
      </c>
      <c r="CQ21" s="319">
        <f>'1.1 Assumptions'!$J$210</f>
        <v>0</v>
      </c>
      <c r="CR21" s="319">
        <f>'1.1 Assumptions'!$J$210</f>
        <v>0</v>
      </c>
      <c r="CS21" s="319">
        <f>'1.1 Assumptions'!$J$210</f>
        <v>0</v>
      </c>
      <c r="CT21" s="319">
        <f>'1.1 Assumptions'!$J$210</f>
        <v>0</v>
      </c>
      <c r="CU21" s="319">
        <f>'1.1 Assumptions'!$J$210</f>
        <v>0</v>
      </c>
      <c r="CV21" s="319">
        <f>'1.1 Assumptions'!$J$210</f>
        <v>0</v>
      </c>
      <c r="CW21" s="319">
        <f>'1.1 Assumptions'!$J$210</f>
        <v>0</v>
      </c>
      <c r="CX21" s="319">
        <f>'1.1 Assumptions'!$J$210</f>
        <v>0</v>
      </c>
      <c r="CY21" s="319">
        <f>'1.1 Assumptions'!$J$210</f>
        <v>0</v>
      </c>
      <c r="CZ21" s="319">
        <f>'1.1 Assumptions'!$J$210</f>
        <v>0</v>
      </c>
      <c r="DA21" s="319">
        <f>'1.1 Assumptions'!$J$210</f>
        <v>0</v>
      </c>
      <c r="DB21" s="319">
        <f>'1.1 Assumptions'!$J$210</f>
        <v>0</v>
      </c>
      <c r="DC21" s="319">
        <f>'1.1 Assumptions'!$J$210</f>
        <v>0</v>
      </c>
      <c r="DD21" s="319">
        <f>'1.1 Assumptions'!$J$210</f>
        <v>0</v>
      </c>
      <c r="DE21" s="319">
        <f>'1.1 Assumptions'!$J$210</f>
        <v>0</v>
      </c>
      <c r="DF21" s="319">
        <f>'1.1 Assumptions'!$J$210</f>
        <v>0</v>
      </c>
      <c r="DG21" s="319">
        <f>'1.1 Assumptions'!$J$210</f>
        <v>0</v>
      </c>
      <c r="DH21" s="319">
        <f>'1.1 Assumptions'!$J$210</f>
        <v>0</v>
      </c>
      <c r="DI21" s="319">
        <f>'1.1 Assumptions'!$J$210</f>
        <v>0</v>
      </c>
      <c r="DJ21" s="319">
        <f>'1.1 Assumptions'!$J$210</f>
        <v>0</v>
      </c>
      <c r="DK21" s="319">
        <f>'1.1 Assumptions'!$J$210</f>
        <v>0</v>
      </c>
      <c r="DL21" s="319">
        <f>'1.1 Assumptions'!$J$210</f>
        <v>0</v>
      </c>
      <c r="DM21" s="319">
        <f>'1.1 Assumptions'!$J$210</f>
        <v>0</v>
      </c>
      <c r="DN21" s="319">
        <f>'1.1 Assumptions'!$J$210</f>
        <v>0</v>
      </c>
      <c r="DO21" s="319">
        <f>'1.1 Assumptions'!$J$210</f>
        <v>0</v>
      </c>
      <c r="DP21" s="319">
        <f>'1.1 Assumptions'!$J$210</f>
        <v>0</v>
      </c>
      <c r="DQ21" s="319">
        <f>'1.1 Assumptions'!$J$210</f>
        <v>0</v>
      </c>
      <c r="DR21" s="319">
        <f>'1.1 Assumptions'!$J$210</f>
        <v>0</v>
      </c>
      <c r="DS21" s="319">
        <f>'1.1 Assumptions'!$J$210</f>
        <v>0</v>
      </c>
      <c r="DT21" s="319">
        <f>'1.1 Assumptions'!$J$210</f>
        <v>0</v>
      </c>
      <c r="DU21" s="319">
        <f>'1.1 Assumptions'!$J$210</f>
        <v>0</v>
      </c>
      <c r="DV21" s="319">
        <f>'1.1 Assumptions'!$J$210</f>
        <v>0</v>
      </c>
      <c r="DW21" s="319">
        <f>'1.1 Assumptions'!$J$210</f>
        <v>0</v>
      </c>
      <c r="DX21" s="319">
        <f>'1.1 Assumptions'!$J$210</f>
        <v>0</v>
      </c>
      <c r="DY21" s="319">
        <f>'1.1 Assumptions'!$J$210</f>
        <v>0</v>
      </c>
    </row>
    <row r="22" spans="2:132" x14ac:dyDescent="0.35">
      <c r="B22" s="14"/>
      <c r="C22" s="14"/>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row>
    <row r="23" spans="2:132" s="24" customFormat="1" x14ac:dyDescent="0.35">
      <c r="B23" s="520"/>
      <c r="C23" s="24" t="s">
        <v>721</v>
      </c>
      <c r="H23" s="190" t="s">
        <v>41</v>
      </c>
      <c r="J23" s="185">
        <f t="shared" ref="J23:U23" si="130">J12</f>
        <v>4070000</v>
      </c>
      <c r="K23" s="185">
        <f t="shared" si="130"/>
        <v>4070000</v>
      </c>
      <c r="L23" s="185">
        <f t="shared" si="130"/>
        <v>4070000</v>
      </c>
      <c r="M23" s="185">
        <f t="shared" si="130"/>
        <v>4070000</v>
      </c>
      <c r="N23" s="185">
        <f t="shared" si="130"/>
        <v>4070000</v>
      </c>
      <c r="O23" s="185">
        <f t="shared" si="130"/>
        <v>4070000</v>
      </c>
      <c r="P23" s="185">
        <f t="shared" si="130"/>
        <v>4070000</v>
      </c>
      <c r="Q23" s="185">
        <f t="shared" si="130"/>
        <v>4070000</v>
      </c>
      <c r="R23" s="185">
        <f t="shared" si="130"/>
        <v>4070000</v>
      </c>
      <c r="S23" s="185">
        <f t="shared" si="130"/>
        <v>4070000</v>
      </c>
      <c r="T23" s="185">
        <f t="shared" si="130"/>
        <v>4070000</v>
      </c>
      <c r="U23" s="185">
        <f t="shared" si="130"/>
        <v>4070000</v>
      </c>
      <c r="V23" s="347">
        <f>IF(V17*V19&gt;0,V17*V19,0)</f>
        <v>1676863.9306438821</v>
      </c>
      <c r="W23" s="347">
        <f t="shared" ref="W23:CH23" si="131">IF(W17*W19&gt;0,W17*W19,0)</f>
        <v>1676863.9306438821</v>
      </c>
      <c r="X23" s="347">
        <f t="shared" si="131"/>
        <v>1676863.9306438821</v>
      </c>
      <c r="Y23" s="347">
        <f t="shared" si="131"/>
        <v>1676863.9306438821</v>
      </c>
      <c r="Z23" s="347">
        <f t="shared" si="131"/>
        <v>1676863.9306438821</v>
      </c>
      <c r="AA23" s="347">
        <f t="shared" si="131"/>
        <v>1676863.9306438821</v>
      </c>
      <c r="AB23" s="347">
        <f t="shared" si="131"/>
        <v>1676863.9306438821</v>
      </c>
      <c r="AC23" s="347">
        <f t="shared" si="131"/>
        <v>1676863.9306438821</v>
      </c>
      <c r="AD23" s="347">
        <f t="shared" si="131"/>
        <v>1676863.9306438821</v>
      </c>
      <c r="AE23" s="347">
        <f t="shared" si="131"/>
        <v>1676863.9306438821</v>
      </c>
      <c r="AF23" s="347">
        <f t="shared" si="131"/>
        <v>1676863.9306438821</v>
      </c>
      <c r="AG23" s="347">
        <f t="shared" si="131"/>
        <v>1676863.9306438821</v>
      </c>
      <c r="AH23" s="347">
        <f t="shared" si="131"/>
        <v>1951358.9538028887</v>
      </c>
      <c r="AI23" s="347">
        <f t="shared" si="131"/>
        <v>1951358.9538028887</v>
      </c>
      <c r="AJ23" s="347">
        <f t="shared" si="131"/>
        <v>1951358.9538028887</v>
      </c>
      <c r="AK23" s="347">
        <f t="shared" si="131"/>
        <v>1951358.9538028887</v>
      </c>
      <c r="AL23" s="347">
        <f t="shared" si="131"/>
        <v>1951358.9538028887</v>
      </c>
      <c r="AM23" s="347">
        <f t="shared" si="131"/>
        <v>1951358.9538028887</v>
      </c>
      <c r="AN23" s="347">
        <f t="shared" si="131"/>
        <v>1951358.9538028887</v>
      </c>
      <c r="AO23" s="347">
        <f t="shared" si="131"/>
        <v>1951358.9538028887</v>
      </c>
      <c r="AP23" s="347">
        <f t="shared" si="131"/>
        <v>1951358.9538028887</v>
      </c>
      <c r="AQ23" s="347">
        <f t="shared" si="131"/>
        <v>1951358.9538028887</v>
      </c>
      <c r="AR23" s="347">
        <f t="shared" si="131"/>
        <v>1951358.9538028887</v>
      </c>
      <c r="AS23" s="347">
        <f t="shared" si="131"/>
        <v>1951358.9538028887</v>
      </c>
      <c r="AT23" s="347">
        <f t="shared" si="131"/>
        <v>1828450.4521005012</v>
      </c>
      <c r="AU23" s="347">
        <f t="shared" si="131"/>
        <v>1828450.4521005012</v>
      </c>
      <c r="AV23" s="347">
        <f t="shared" si="131"/>
        <v>1828450.4521005012</v>
      </c>
      <c r="AW23" s="347">
        <f t="shared" si="131"/>
        <v>1828450.4521005012</v>
      </c>
      <c r="AX23" s="347">
        <f t="shared" si="131"/>
        <v>1828450.4521005012</v>
      </c>
      <c r="AY23" s="347">
        <f t="shared" si="131"/>
        <v>1828450.4521005012</v>
      </c>
      <c r="AZ23" s="347">
        <f t="shared" si="131"/>
        <v>1828450.4521005012</v>
      </c>
      <c r="BA23" s="347">
        <f t="shared" si="131"/>
        <v>1828450.4521005012</v>
      </c>
      <c r="BB23" s="347">
        <f t="shared" si="131"/>
        <v>1828450.4521005012</v>
      </c>
      <c r="BC23" s="347">
        <f t="shared" si="131"/>
        <v>1828450.4521005012</v>
      </c>
      <c r="BD23" s="347">
        <f t="shared" si="131"/>
        <v>1828450.4521005012</v>
      </c>
      <c r="BE23" s="347">
        <f t="shared" si="131"/>
        <v>1828450.4521005012</v>
      </c>
      <c r="BF23" s="347">
        <f t="shared" si="131"/>
        <v>2392218.4583940115</v>
      </c>
      <c r="BG23" s="347">
        <f t="shared" si="131"/>
        <v>2392218.4583940115</v>
      </c>
      <c r="BH23" s="347">
        <f t="shared" si="131"/>
        <v>2392218.4583940115</v>
      </c>
      <c r="BI23" s="347">
        <f t="shared" si="131"/>
        <v>2392218.4583940115</v>
      </c>
      <c r="BJ23" s="347">
        <f t="shared" si="131"/>
        <v>2392218.4583940115</v>
      </c>
      <c r="BK23" s="347">
        <f t="shared" si="131"/>
        <v>2392218.4583940115</v>
      </c>
      <c r="BL23" s="347">
        <f t="shared" si="131"/>
        <v>2392218.4583940115</v>
      </c>
      <c r="BM23" s="347">
        <f t="shared" si="131"/>
        <v>2392218.4583940115</v>
      </c>
      <c r="BN23" s="347">
        <f t="shared" si="131"/>
        <v>2392218.4583940115</v>
      </c>
      <c r="BO23" s="347">
        <f t="shared" si="131"/>
        <v>2392218.4583940115</v>
      </c>
      <c r="BP23" s="347">
        <f t="shared" si="131"/>
        <v>2392218.4583940115</v>
      </c>
      <c r="BQ23" s="347">
        <f t="shared" si="131"/>
        <v>2392218.4583940115</v>
      </c>
      <c r="BR23" s="347">
        <f t="shared" si="131"/>
        <v>1858856.2155546183</v>
      </c>
      <c r="BS23" s="347">
        <f t="shared" si="131"/>
        <v>1858856.2155546183</v>
      </c>
      <c r="BT23" s="347">
        <f t="shared" si="131"/>
        <v>1858856.2155546183</v>
      </c>
      <c r="BU23" s="347">
        <f t="shared" si="131"/>
        <v>1858856.2155546183</v>
      </c>
      <c r="BV23" s="347">
        <f t="shared" si="131"/>
        <v>1858856.2155546183</v>
      </c>
      <c r="BW23" s="347">
        <f t="shared" si="131"/>
        <v>1858856.2155546183</v>
      </c>
      <c r="BX23" s="347">
        <f t="shared" si="131"/>
        <v>1858856.2155546183</v>
      </c>
      <c r="BY23" s="347">
        <f t="shared" si="131"/>
        <v>1858856.2155546183</v>
      </c>
      <c r="BZ23" s="347">
        <f t="shared" si="131"/>
        <v>1858856.2155546183</v>
      </c>
      <c r="CA23" s="347">
        <f t="shared" si="131"/>
        <v>1858856.2155546183</v>
      </c>
      <c r="CB23" s="347">
        <f t="shared" si="131"/>
        <v>1858856.2155546183</v>
      </c>
      <c r="CC23" s="347">
        <f t="shared" si="131"/>
        <v>1858856.2155546183</v>
      </c>
      <c r="CD23" s="347">
        <f t="shared" si="131"/>
        <v>1332162.7074161689</v>
      </c>
      <c r="CE23" s="347">
        <f t="shared" si="131"/>
        <v>1332162.7074161689</v>
      </c>
      <c r="CF23" s="347">
        <f t="shared" si="131"/>
        <v>1332162.7074161689</v>
      </c>
      <c r="CG23" s="347">
        <f t="shared" si="131"/>
        <v>1332162.7074161689</v>
      </c>
      <c r="CH23" s="347">
        <f t="shared" si="131"/>
        <v>1332162.7074161689</v>
      </c>
      <c r="CI23" s="347">
        <f t="shared" ref="CI23:DY23" si="132">IF(CI17*CI19&gt;0,CI17*CI19,0)</f>
        <v>1332162.7074161689</v>
      </c>
      <c r="CJ23" s="347">
        <f t="shared" si="132"/>
        <v>1332162.7074161689</v>
      </c>
      <c r="CK23" s="347">
        <f t="shared" si="132"/>
        <v>1332162.7074161689</v>
      </c>
      <c r="CL23" s="347">
        <f t="shared" si="132"/>
        <v>1332162.7074161689</v>
      </c>
      <c r="CM23" s="347">
        <f t="shared" si="132"/>
        <v>1332162.7074161689</v>
      </c>
      <c r="CN23" s="347">
        <f t="shared" si="132"/>
        <v>1332162.7074161689</v>
      </c>
      <c r="CO23" s="347">
        <f t="shared" si="132"/>
        <v>1332162.7074161689</v>
      </c>
      <c r="CP23" s="347">
        <f t="shared" si="132"/>
        <v>961683.58918959461</v>
      </c>
      <c r="CQ23" s="347">
        <f t="shared" si="132"/>
        <v>961683.58918959461</v>
      </c>
      <c r="CR23" s="347">
        <f t="shared" si="132"/>
        <v>961683.58918959461</v>
      </c>
      <c r="CS23" s="347">
        <f t="shared" si="132"/>
        <v>961683.58918959461</v>
      </c>
      <c r="CT23" s="347">
        <f t="shared" si="132"/>
        <v>961683.58918959461</v>
      </c>
      <c r="CU23" s="347">
        <f t="shared" si="132"/>
        <v>961683.58918959461</v>
      </c>
      <c r="CV23" s="347">
        <f t="shared" si="132"/>
        <v>961683.58918959461</v>
      </c>
      <c r="CW23" s="347">
        <f t="shared" si="132"/>
        <v>961683.58918959461</v>
      </c>
      <c r="CX23" s="347">
        <f t="shared" si="132"/>
        <v>961683.58918959461</v>
      </c>
      <c r="CY23" s="347">
        <f t="shared" si="132"/>
        <v>961683.58918959461</v>
      </c>
      <c r="CZ23" s="347">
        <f t="shared" si="132"/>
        <v>961683.58918959461</v>
      </c>
      <c r="DA23" s="347">
        <f t="shared" si="132"/>
        <v>961683.58918959461</v>
      </c>
      <c r="DB23" s="347">
        <f t="shared" si="132"/>
        <v>0</v>
      </c>
      <c r="DC23" s="347">
        <f t="shared" si="132"/>
        <v>0</v>
      </c>
      <c r="DD23" s="347">
        <f t="shared" si="132"/>
        <v>0</v>
      </c>
      <c r="DE23" s="347">
        <f t="shared" si="132"/>
        <v>0</v>
      </c>
      <c r="DF23" s="347">
        <f t="shared" si="132"/>
        <v>0</v>
      </c>
      <c r="DG23" s="347">
        <f t="shared" si="132"/>
        <v>0</v>
      </c>
      <c r="DH23" s="347">
        <f t="shared" si="132"/>
        <v>0</v>
      </c>
      <c r="DI23" s="347">
        <f t="shared" si="132"/>
        <v>0</v>
      </c>
      <c r="DJ23" s="347">
        <f t="shared" si="132"/>
        <v>0</v>
      </c>
      <c r="DK23" s="347">
        <f t="shared" si="132"/>
        <v>0</v>
      </c>
      <c r="DL23" s="347">
        <f t="shared" si="132"/>
        <v>0</v>
      </c>
      <c r="DM23" s="347">
        <f t="shared" si="132"/>
        <v>0</v>
      </c>
      <c r="DN23" s="347">
        <f t="shared" si="132"/>
        <v>0</v>
      </c>
      <c r="DO23" s="347">
        <f t="shared" si="132"/>
        <v>0</v>
      </c>
      <c r="DP23" s="347">
        <f t="shared" si="132"/>
        <v>0</v>
      </c>
      <c r="DQ23" s="347">
        <f t="shared" si="132"/>
        <v>0</v>
      </c>
      <c r="DR23" s="347">
        <f t="shared" si="132"/>
        <v>0</v>
      </c>
      <c r="DS23" s="347">
        <f t="shared" si="132"/>
        <v>0</v>
      </c>
      <c r="DT23" s="347">
        <f t="shared" si="132"/>
        <v>0</v>
      </c>
      <c r="DU23" s="347">
        <f t="shared" si="132"/>
        <v>0</v>
      </c>
      <c r="DV23" s="347">
        <f t="shared" si="132"/>
        <v>0</v>
      </c>
      <c r="DW23" s="347">
        <f t="shared" si="132"/>
        <v>0</v>
      </c>
      <c r="DX23" s="347">
        <f t="shared" si="132"/>
        <v>0</v>
      </c>
      <c r="DY23" s="347">
        <f t="shared" si="132"/>
        <v>0</v>
      </c>
      <c r="EA23" s="347"/>
      <c r="EB23" s="347"/>
    </row>
    <row r="24" spans="2:132" x14ac:dyDescent="0.35">
      <c r="B24" s="521"/>
      <c r="D24" t="s">
        <v>489</v>
      </c>
      <c r="H24" s="11" t="s">
        <v>45</v>
      </c>
      <c r="J24" s="36">
        <v>12</v>
      </c>
      <c r="K24" s="36">
        <v>12</v>
      </c>
      <c r="L24" s="36">
        <v>12</v>
      </c>
      <c r="M24" s="36">
        <v>12</v>
      </c>
      <c r="N24" s="36">
        <v>12</v>
      </c>
      <c r="O24" s="36">
        <v>12</v>
      </c>
      <c r="P24" s="36">
        <v>12</v>
      </c>
      <c r="Q24" s="36">
        <v>12</v>
      </c>
      <c r="R24" s="36">
        <v>12</v>
      </c>
      <c r="S24" s="36">
        <v>12</v>
      </c>
      <c r="T24" s="36">
        <v>12</v>
      </c>
      <c r="U24" s="36">
        <v>12</v>
      </c>
      <c r="V24" s="36">
        <v>12</v>
      </c>
      <c r="W24" s="36">
        <v>12</v>
      </c>
      <c r="X24" s="36">
        <v>12</v>
      </c>
      <c r="Y24" s="36">
        <v>12</v>
      </c>
      <c r="Z24" s="36">
        <v>12</v>
      </c>
      <c r="AA24" s="36">
        <v>12</v>
      </c>
      <c r="AB24" s="36">
        <v>12</v>
      </c>
      <c r="AC24" s="36">
        <v>12</v>
      </c>
      <c r="AD24" s="36">
        <v>12</v>
      </c>
      <c r="AE24" s="36">
        <v>12</v>
      </c>
      <c r="AF24" s="36">
        <v>12</v>
      </c>
      <c r="AG24" s="36">
        <v>12</v>
      </c>
      <c r="AH24" s="36">
        <v>12</v>
      </c>
      <c r="AI24" s="36">
        <v>12</v>
      </c>
      <c r="AJ24" s="36">
        <v>12</v>
      </c>
      <c r="AK24" s="36">
        <v>12</v>
      </c>
      <c r="AL24" s="36">
        <v>12</v>
      </c>
      <c r="AM24" s="36">
        <v>12</v>
      </c>
      <c r="AN24" s="36">
        <v>12</v>
      </c>
      <c r="AO24" s="36">
        <v>12</v>
      </c>
      <c r="AP24" s="36">
        <v>12</v>
      </c>
      <c r="AQ24" s="36">
        <v>12</v>
      </c>
      <c r="AR24" s="36">
        <v>12</v>
      </c>
      <c r="AS24" s="36">
        <v>12</v>
      </c>
      <c r="AT24" s="36">
        <v>12</v>
      </c>
      <c r="AU24" s="36">
        <v>12</v>
      </c>
      <c r="AV24" s="36">
        <v>12</v>
      </c>
      <c r="AW24" s="36">
        <v>12</v>
      </c>
      <c r="AX24" s="36">
        <v>12</v>
      </c>
      <c r="AY24" s="36">
        <v>12</v>
      </c>
      <c r="AZ24" s="36">
        <v>12</v>
      </c>
      <c r="BA24" s="36">
        <v>12</v>
      </c>
      <c r="BB24" s="36">
        <v>12</v>
      </c>
      <c r="BC24" s="36">
        <v>12</v>
      </c>
      <c r="BD24" s="36">
        <v>12</v>
      </c>
      <c r="BE24" s="36">
        <v>12</v>
      </c>
      <c r="BF24" s="36">
        <v>12</v>
      </c>
      <c r="BG24" s="36">
        <v>12</v>
      </c>
      <c r="BH24" s="36">
        <v>12</v>
      </c>
      <c r="BI24" s="36">
        <v>12</v>
      </c>
      <c r="BJ24" s="36">
        <v>12</v>
      </c>
      <c r="BK24" s="36">
        <v>12</v>
      </c>
      <c r="BL24" s="36">
        <v>12</v>
      </c>
      <c r="BM24" s="36">
        <v>12</v>
      </c>
      <c r="BN24" s="36">
        <v>12</v>
      </c>
      <c r="BO24" s="36">
        <v>12</v>
      </c>
      <c r="BP24" s="36">
        <v>12</v>
      </c>
      <c r="BQ24" s="36">
        <v>12</v>
      </c>
      <c r="BR24" s="36">
        <v>12</v>
      </c>
      <c r="BS24" s="36">
        <v>12</v>
      </c>
      <c r="BT24" s="36">
        <v>12</v>
      </c>
      <c r="BU24" s="36">
        <v>12</v>
      </c>
      <c r="BV24" s="36">
        <v>12</v>
      </c>
      <c r="BW24" s="36">
        <v>12</v>
      </c>
      <c r="BX24" s="36">
        <v>12</v>
      </c>
      <c r="BY24" s="36">
        <v>12</v>
      </c>
      <c r="BZ24" s="36">
        <v>12</v>
      </c>
      <c r="CA24" s="36">
        <v>12</v>
      </c>
      <c r="CB24" s="36">
        <v>12</v>
      </c>
      <c r="CC24" s="36">
        <v>12</v>
      </c>
      <c r="CD24" s="36">
        <v>12</v>
      </c>
      <c r="CE24" s="36">
        <v>12</v>
      </c>
      <c r="CF24" s="36">
        <v>12</v>
      </c>
      <c r="CG24" s="36">
        <v>12</v>
      </c>
      <c r="CH24" s="36">
        <v>12</v>
      </c>
      <c r="CI24" s="36">
        <v>12</v>
      </c>
      <c r="CJ24" s="36">
        <v>12</v>
      </c>
      <c r="CK24" s="36">
        <v>12</v>
      </c>
      <c r="CL24" s="36">
        <v>12</v>
      </c>
      <c r="CM24" s="36">
        <v>12</v>
      </c>
      <c r="CN24" s="36">
        <v>12</v>
      </c>
      <c r="CO24" s="36">
        <v>12</v>
      </c>
      <c r="CP24" s="36">
        <v>12</v>
      </c>
      <c r="CQ24" s="36">
        <v>12</v>
      </c>
      <c r="CR24" s="36">
        <v>12</v>
      </c>
      <c r="CS24" s="36">
        <v>12</v>
      </c>
      <c r="CT24" s="36">
        <v>12</v>
      </c>
      <c r="CU24" s="36">
        <v>12</v>
      </c>
      <c r="CV24" s="36">
        <v>12</v>
      </c>
      <c r="CW24" s="36">
        <v>12</v>
      </c>
      <c r="CX24" s="36">
        <v>12</v>
      </c>
      <c r="CY24" s="36">
        <v>12</v>
      </c>
      <c r="CZ24" s="36">
        <v>12</v>
      </c>
      <c r="DA24" s="36">
        <v>12</v>
      </c>
      <c r="DB24" s="36">
        <v>12</v>
      </c>
      <c r="DC24" s="36">
        <v>12</v>
      </c>
      <c r="DD24" s="36">
        <v>12</v>
      </c>
      <c r="DE24" s="36">
        <v>12</v>
      </c>
      <c r="DF24" s="36">
        <v>12</v>
      </c>
      <c r="DG24" s="36">
        <v>12</v>
      </c>
      <c r="DH24" s="36">
        <v>12</v>
      </c>
      <c r="DI24" s="36">
        <v>12</v>
      </c>
      <c r="DJ24" s="36">
        <v>12</v>
      </c>
      <c r="DK24" s="36">
        <v>12</v>
      </c>
      <c r="DL24" s="36">
        <v>12</v>
      </c>
      <c r="DM24" s="36">
        <v>12</v>
      </c>
      <c r="DN24" s="36">
        <v>12</v>
      </c>
      <c r="DO24" s="36">
        <v>12</v>
      </c>
      <c r="DP24" s="36">
        <v>12</v>
      </c>
      <c r="DQ24" s="36">
        <v>12</v>
      </c>
      <c r="DR24" s="36">
        <v>12</v>
      </c>
      <c r="DS24" s="36">
        <v>12</v>
      </c>
      <c r="DT24" s="36">
        <v>12</v>
      </c>
      <c r="DU24" s="36">
        <v>12</v>
      </c>
      <c r="DV24" s="36">
        <v>12</v>
      </c>
      <c r="DW24" s="36">
        <v>12</v>
      </c>
      <c r="DX24" s="36">
        <v>12</v>
      </c>
      <c r="DY24" s="36">
        <v>12</v>
      </c>
      <c r="EA24" s="36"/>
      <c r="EB24" s="36"/>
    </row>
    <row r="25" spans="2:132" s="24" customFormat="1" x14ac:dyDescent="0.35">
      <c r="B25" s="521"/>
      <c r="C25" s="24" t="s">
        <v>722</v>
      </c>
      <c r="H25" s="190" t="s">
        <v>41</v>
      </c>
      <c r="J25" s="185">
        <f>J23/J24</f>
        <v>339166.66666666669</v>
      </c>
      <c r="K25" s="185">
        <f t="shared" ref="K25:BV25" si="133">K23/K24</f>
        <v>339166.66666666669</v>
      </c>
      <c r="L25" s="185">
        <f t="shared" si="133"/>
        <v>339166.66666666669</v>
      </c>
      <c r="M25" s="185">
        <f t="shared" si="133"/>
        <v>339166.66666666669</v>
      </c>
      <c r="N25" s="185">
        <f t="shared" si="133"/>
        <v>339166.66666666669</v>
      </c>
      <c r="O25" s="185">
        <f t="shared" si="133"/>
        <v>339166.66666666669</v>
      </c>
      <c r="P25" s="185">
        <f t="shared" si="133"/>
        <v>339166.66666666669</v>
      </c>
      <c r="Q25" s="185">
        <f t="shared" si="133"/>
        <v>339166.66666666669</v>
      </c>
      <c r="R25" s="185">
        <f t="shared" si="133"/>
        <v>339166.66666666669</v>
      </c>
      <c r="S25" s="185">
        <f t="shared" si="133"/>
        <v>339166.66666666669</v>
      </c>
      <c r="T25" s="185">
        <f t="shared" si="133"/>
        <v>339166.66666666669</v>
      </c>
      <c r="U25" s="185">
        <f t="shared" si="133"/>
        <v>339166.66666666669</v>
      </c>
      <c r="V25" s="185">
        <f t="shared" si="133"/>
        <v>139738.66088699017</v>
      </c>
      <c r="W25" s="185">
        <f t="shared" si="133"/>
        <v>139738.66088699017</v>
      </c>
      <c r="X25" s="185">
        <f t="shared" si="133"/>
        <v>139738.66088699017</v>
      </c>
      <c r="Y25" s="185">
        <f t="shared" si="133"/>
        <v>139738.66088699017</v>
      </c>
      <c r="Z25" s="185">
        <f t="shared" si="133"/>
        <v>139738.66088699017</v>
      </c>
      <c r="AA25" s="185">
        <f t="shared" si="133"/>
        <v>139738.66088699017</v>
      </c>
      <c r="AB25" s="185">
        <f t="shared" si="133"/>
        <v>139738.66088699017</v>
      </c>
      <c r="AC25" s="185">
        <f t="shared" si="133"/>
        <v>139738.66088699017</v>
      </c>
      <c r="AD25" s="185">
        <f t="shared" si="133"/>
        <v>139738.66088699017</v>
      </c>
      <c r="AE25" s="185">
        <f t="shared" si="133"/>
        <v>139738.66088699017</v>
      </c>
      <c r="AF25" s="185">
        <f t="shared" si="133"/>
        <v>139738.66088699017</v>
      </c>
      <c r="AG25" s="185">
        <f t="shared" si="133"/>
        <v>139738.66088699017</v>
      </c>
      <c r="AH25" s="185">
        <f t="shared" si="133"/>
        <v>162613.24615024074</v>
      </c>
      <c r="AI25" s="185">
        <f t="shared" si="133"/>
        <v>162613.24615024074</v>
      </c>
      <c r="AJ25" s="185">
        <f t="shared" si="133"/>
        <v>162613.24615024074</v>
      </c>
      <c r="AK25" s="185">
        <f t="shared" si="133"/>
        <v>162613.24615024074</v>
      </c>
      <c r="AL25" s="185">
        <f t="shared" si="133"/>
        <v>162613.24615024074</v>
      </c>
      <c r="AM25" s="185">
        <f t="shared" si="133"/>
        <v>162613.24615024074</v>
      </c>
      <c r="AN25" s="185">
        <f t="shared" si="133"/>
        <v>162613.24615024074</v>
      </c>
      <c r="AO25" s="185">
        <f t="shared" si="133"/>
        <v>162613.24615024074</v>
      </c>
      <c r="AP25" s="185">
        <f t="shared" si="133"/>
        <v>162613.24615024074</v>
      </c>
      <c r="AQ25" s="185">
        <f t="shared" si="133"/>
        <v>162613.24615024074</v>
      </c>
      <c r="AR25" s="185">
        <f t="shared" si="133"/>
        <v>162613.24615024074</v>
      </c>
      <c r="AS25" s="185">
        <f t="shared" si="133"/>
        <v>162613.24615024074</v>
      </c>
      <c r="AT25" s="185">
        <f t="shared" si="133"/>
        <v>152370.87100837511</v>
      </c>
      <c r="AU25" s="185">
        <f t="shared" si="133"/>
        <v>152370.87100837511</v>
      </c>
      <c r="AV25" s="185">
        <f t="shared" si="133"/>
        <v>152370.87100837511</v>
      </c>
      <c r="AW25" s="185">
        <f t="shared" si="133"/>
        <v>152370.87100837511</v>
      </c>
      <c r="AX25" s="185">
        <f t="shared" si="133"/>
        <v>152370.87100837511</v>
      </c>
      <c r="AY25" s="185">
        <f t="shared" si="133"/>
        <v>152370.87100837511</v>
      </c>
      <c r="AZ25" s="185">
        <f t="shared" si="133"/>
        <v>152370.87100837511</v>
      </c>
      <c r="BA25" s="185">
        <f t="shared" si="133"/>
        <v>152370.87100837511</v>
      </c>
      <c r="BB25" s="185">
        <f t="shared" si="133"/>
        <v>152370.87100837511</v>
      </c>
      <c r="BC25" s="185">
        <f t="shared" si="133"/>
        <v>152370.87100837511</v>
      </c>
      <c r="BD25" s="185">
        <f t="shared" si="133"/>
        <v>152370.87100837511</v>
      </c>
      <c r="BE25" s="185">
        <f t="shared" si="133"/>
        <v>152370.87100837511</v>
      </c>
      <c r="BF25" s="185">
        <f t="shared" si="133"/>
        <v>199351.53819950097</v>
      </c>
      <c r="BG25" s="185">
        <f t="shared" si="133"/>
        <v>199351.53819950097</v>
      </c>
      <c r="BH25" s="185">
        <f t="shared" si="133"/>
        <v>199351.53819950097</v>
      </c>
      <c r="BI25" s="185">
        <f t="shared" si="133"/>
        <v>199351.53819950097</v>
      </c>
      <c r="BJ25" s="185">
        <f t="shared" si="133"/>
        <v>199351.53819950097</v>
      </c>
      <c r="BK25" s="185">
        <f t="shared" si="133"/>
        <v>199351.53819950097</v>
      </c>
      <c r="BL25" s="185">
        <f t="shared" si="133"/>
        <v>199351.53819950097</v>
      </c>
      <c r="BM25" s="185">
        <f t="shared" si="133"/>
        <v>199351.53819950097</v>
      </c>
      <c r="BN25" s="185">
        <f t="shared" si="133"/>
        <v>199351.53819950097</v>
      </c>
      <c r="BO25" s="185">
        <f t="shared" si="133"/>
        <v>199351.53819950097</v>
      </c>
      <c r="BP25" s="185">
        <f t="shared" si="133"/>
        <v>199351.53819950097</v>
      </c>
      <c r="BQ25" s="185">
        <f t="shared" si="133"/>
        <v>199351.53819950097</v>
      </c>
      <c r="BR25" s="185">
        <f t="shared" si="133"/>
        <v>154904.68462955151</v>
      </c>
      <c r="BS25" s="185">
        <f t="shared" si="133"/>
        <v>154904.68462955151</v>
      </c>
      <c r="BT25" s="185">
        <f t="shared" si="133"/>
        <v>154904.68462955151</v>
      </c>
      <c r="BU25" s="185">
        <f t="shared" si="133"/>
        <v>154904.68462955151</v>
      </c>
      <c r="BV25" s="185">
        <f t="shared" si="133"/>
        <v>154904.68462955151</v>
      </c>
      <c r="BW25" s="185">
        <f t="shared" ref="BW25:DY25" si="134">BW23/BW24</f>
        <v>154904.68462955151</v>
      </c>
      <c r="BX25" s="185">
        <f t="shared" si="134"/>
        <v>154904.68462955151</v>
      </c>
      <c r="BY25" s="185">
        <f t="shared" si="134"/>
        <v>154904.68462955151</v>
      </c>
      <c r="BZ25" s="185">
        <f t="shared" si="134"/>
        <v>154904.68462955151</v>
      </c>
      <c r="CA25" s="185">
        <f t="shared" si="134"/>
        <v>154904.68462955151</v>
      </c>
      <c r="CB25" s="185">
        <f t="shared" si="134"/>
        <v>154904.68462955151</v>
      </c>
      <c r="CC25" s="185">
        <f t="shared" si="134"/>
        <v>154904.68462955151</v>
      </c>
      <c r="CD25" s="185">
        <f t="shared" si="134"/>
        <v>111013.55895134741</v>
      </c>
      <c r="CE25" s="185">
        <f t="shared" si="134"/>
        <v>111013.55895134741</v>
      </c>
      <c r="CF25" s="185">
        <f t="shared" si="134"/>
        <v>111013.55895134741</v>
      </c>
      <c r="CG25" s="185">
        <f t="shared" si="134"/>
        <v>111013.55895134741</v>
      </c>
      <c r="CH25" s="185">
        <f t="shared" si="134"/>
        <v>111013.55895134741</v>
      </c>
      <c r="CI25" s="185">
        <f t="shared" si="134"/>
        <v>111013.55895134741</v>
      </c>
      <c r="CJ25" s="185">
        <f t="shared" si="134"/>
        <v>111013.55895134741</v>
      </c>
      <c r="CK25" s="185">
        <f t="shared" si="134"/>
        <v>111013.55895134741</v>
      </c>
      <c r="CL25" s="185">
        <f t="shared" si="134"/>
        <v>111013.55895134741</v>
      </c>
      <c r="CM25" s="185">
        <f t="shared" si="134"/>
        <v>111013.55895134741</v>
      </c>
      <c r="CN25" s="185">
        <f t="shared" si="134"/>
        <v>111013.55895134741</v>
      </c>
      <c r="CO25" s="185">
        <f t="shared" si="134"/>
        <v>111013.55895134741</v>
      </c>
      <c r="CP25" s="185">
        <f t="shared" si="134"/>
        <v>80140.299099132884</v>
      </c>
      <c r="CQ25" s="185">
        <f t="shared" si="134"/>
        <v>80140.299099132884</v>
      </c>
      <c r="CR25" s="185">
        <f t="shared" si="134"/>
        <v>80140.299099132884</v>
      </c>
      <c r="CS25" s="185">
        <f t="shared" si="134"/>
        <v>80140.299099132884</v>
      </c>
      <c r="CT25" s="185">
        <f t="shared" si="134"/>
        <v>80140.299099132884</v>
      </c>
      <c r="CU25" s="185">
        <f t="shared" si="134"/>
        <v>80140.299099132884</v>
      </c>
      <c r="CV25" s="185">
        <f t="shared" si="134"/>
        <v>80140.299099132884</v>
      </c>
      <c r="CW25" s="185">
        <f t="shared" si="134"/>
        <v>80140.299099132884</v>
      </c>
      <c r="CX25" s="185">
        <f t="shared" si="134"/>
        <v>80140.299099132884</v>
      </c>
      <c r="CY25" s="185">
        <f t="shared" si="134"/>
        <v>80140.299099132884</v>
      </c>
      <c r="CZ25" s="185">
        <f t="shared" si="134"/>
        <v>80140.299099132884</v>
      </c>
      <c r="DA25" s="185">
        <f t="shared" si="134"/>
        <v>80140.299099132884</v>
      </c>
      <c r="DB25" s="185">
        <f t="shared" si="134"/>
        <v>0</v>
      </c>
      <c r="DC25" s="185">
        <f t="shared" si="134"/>
        <v>0</v>
      </c>
      <c r="DD25" s="185">
        <f t="shared" si="134"/>
        <v>0</v>
      </c>
      <c r="DE25" s="185">
        <f t="shared" si="134"/>
        <v>0</v>
      </c>
      <c r="DF25" s="185">
        <f t="shared" si="134"/>
        <v>0</v>
      </c>
      <c r="DG25" s="185">
        <f t="shared" si="134"/>
        <v>0</v>
      </c>
      <c r="DH25" s="185">
        <f t="shared" si="134"/>
        <v>0</v>
      </c>
      <c r="DI25" s="185">
        <f t="shared" si="134"/>
        <v>0</v>
      </c>
      <c r="DJ25" s="185">
        <f t="shared" si="134"/>
        <v>0</v>
      </c>
      <c r="DK25" s="185">
        <f t="shared" si="134"/>
        <v>0</v>
      </c>
      <c r="DL25" s="185">
        <f t="shared" si="134"/>
        <v>0</v>
      </c>
      <c r="DM25" s="185">
        <f t="shared" si="134"/>
        <v>0</v>
      </c>
      <c r="DN25" s="185">
        <f t="shared" si="134"/>
        <v>0</v>
      </c>
      <c r="DO25" s="185">
        <f t="shared" si="134"/>
        <v>0</v>
      </c>
      <c r="DP25" s="185">
        <f t="shared" si="134"/>
        <v>0</v>
      </c>
      <c r="DQ25" s="185">
        <f t="shared" si="134"/>
        <v>0</v>
      </c>
      <c r="DR25" s="185">
        <f t="shared" si="134"/>
        <v>0</v>
      </c>
      <c r="DS25" s="185">
        <f t="shared" si="134"/>
        <v>0</v>
      </c>
      <c r="DT25" s="185">
        <f t="shared" si="134"/>
        <v>0</v>
      </c>
      <c r="DU25" s="185">
        <f t="shared" si="134"/>
        <v>0</v>
      </c>
      <c r="DV25" s="185">
        <f t="shared" si="134"/>
        <v>0</v>
      </c>
      <c r="DW25" s="185">
        <f t="shared" si="134"/>
        <v>0</v>
      </c>
      <c r="DX25" s="185">
        <f t="shared" si="134"/>
        <v>0</v>
      </c>
      <c r="DY25" s="185">
        <f t="shared" si="134"/>
        <v>0</v>
      </c>
      <c r="EA25" s="185"/>
      <c r="EB25" s="185"/>
    </row>
    <row r="26" spans="2:132" s="24" customFormat="1" x14ac:dyDescent="0.35">
      <c r="H26" s="190"/>
      <c r="J26" s="185"/>
      <c r="K26" s="185"/>
      <c r="L26" s="185"/>
      <c r="M26" s="185"/>
      <c r="N26" s="185"/>
      <c r="O26" s="185"/>
      <c r="P26" s="185"/>
      <c r="Q26" s="185"/>
      <c r="R26" s="185"/>
      <c r="S26" s="185"/>
      <c r="T26" s="185"/>
      <c r="U26" s="185"/>
      <c r="V26" s="172"/>
      <c r="W26" s="172"/>
      <c r="X26" s="172"/>
      <c r="Y26" s="347"/>
      <c r="Z26" s="347"/>
      <c r="AA26" s="347"/>
      <c r="AB26" s="347"/>
      <c r="AC26" s="347"/>
      <c r="AD26" s="347"/>
      <c r="AE26" s="347"/>
      <c r="AF26" s="347"/>
      <c r="AG26" s="347"/>
      <c r="AH26" s="347"/>
      <c r="AI26" s="347"/>
      <c r="AJ26" s="347"/>
      <c r="AK26" s="347"/>
      <c r="AL26" s="347"/>
      <c r="AM26" s="347"/>
      <c r="AN26" s="347"/>
      <c r="AO26" s="347"/>
      <c r="AP26" s="347"/>
      <c r="AQ26" s="347"/>
      <c r="AR26" s="347"/>
      <c r="AS26" s="347"/>
      <c r="AT26" s="347"/>
      <c r="AU26" s="347"/>
      <c r="AV26" s="347"/>
      <c r="AW26" s="347"/>
      <c r="AX26" s="347"/>
      <c r="AY26" s="347"/>
      <c r="AZ26" s="347"/>
      <c r="BA26" s="347"/>
      <c r="BB26" s="347"/>
      <c r="BC26" s="347"/>
      <c r="BD26" s="347"/>
      <c r="BE26" s="347"/>
      <c r="BF26" s="347"/>
      <c r="BG26" s="347"/>
      <c r="BH26" s="347"/>
      <c r="BI26" s="347"/>
      <c r="BJ26" s="347"/>
      <c r="BK26" s="347"/>
      <c r="BL26" s="347"/>
      <c r="BM26" s="347"/>
      <c r="BN26" s="347"/>
      <c r="BO26" s="347"/>
      <c r="BP26" s="347"/>
      <c r="BQ26" s="347"/>
      <c r="BR26" s="347"/>
      <c r="BS26" s="347"/>
      <c r="BT26" s="347"/>
      <c r="BU26" s="347"/>
      <c r="BV26" s="347"/>
      <c r="BW26" s="347"/>
      <c r="BX26" s="347"/>
      <c r="BY26" s="347"/>
      <c r="BZ26" s="347"/>
      <c r="CA26" s="347"/>
      <c r="CB26" s="347"/>
      <c r="CC26" s="347"/>
      <c r="CD26" s="347"/>
      <c r="CE26" s="347"/>
      <c r="CF26" s="347"/>
      <c r="CG26" s="347"/>
      <c r="CH26" s="347"/>
      <c r="CI26" s="347"/>
      <c r="CJ26" s="347"/>
      <c r="CK26" s="347"/>
      <c r="CL26" s="347"/>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c r="DL26" s="347"/>
      <c r="DM26" s="347"/>
      <c r="DN26" s="347"/>
      <c r="DO26" s="347"/>
      <c r="DP26" s="347"/>
      <c r="DQ26" s="347"/>
      <c r="DR26" s="347"/>
      <c r="DS26" s="347"/>
      <c r="DT26" s="347"/>
      <c r="DU26" s="347"/>
      <c r="DV26" s="347"/>
      <c r="DW26" s="347"/>
      <c r="DX26" s="347"/>
      <c r="DY26" s="347"/>
    </row>
    <row r="28" spans="2:132" x14ac:dyDescent="0.35">
      <c r="B28" s="25" t="s">
        <v>723</v>
      </c>
      <c r="C28" s="84"/>
      <c r="D28" s="25"/>
      <c r="E28" s="25"/>
      <c r="F28" s="25"/>
      <c r="G28" s="25"/>
      <c r="H28" s="145"/>
      <c r="I28" s="2"/>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row>
    <row r="29" spans="2:132" x14ac:dyDescent="0.35">
      <c r="B29" s="14"/>
      <c r="J29" s="123"/>
      <c r="K29" s="123"/>
      <c r="L29" s="123"/>
      <c r="M29" s="123"/>
      <c r="N29" s="123"/>
      <c r="O29" s="123"/>
      <c r="P29" s="123"/>
      <c r="Q29" s="123"/>
      <c r="R29" s="123"/>
      <c r="S29" s="123"/>
      <c r="T29" s="123"/>
      <c r="U29" s="123"/>
      <c r="V29" s="112"/>
      <c r="W29" s="112"/>
    </row>
    <row r="30" spans="2:132" x14ac:dyDescent="0.35">
      <c r="B30" s="14"/>
      <c r="C30" t="s">
        <v>724</v>
      </c>
    </row>
    <row r="31" spans="2:132" x14ac:dyDescent="0.35">
      <c r="B31" s="14"/>
      <c r="C31" s="14">
        <v>1</v>
      </c>
      <c r="D31" s="37" t="str">
        <f>'1.1 Assumptions'!$J$27</f>
        <v>Bitmain Antminer S19 Pro</v>
      </c>
      <c r="E31" s="37"/>
      <c r="F31" s="37"/>
      <c r="G31" s="37"/>
      <c r="H31" s="11" t="s">
        <v>48</v>
      </c>
      <c r="J31" s="39" cm="1">
        <f t="array" ref="J31:J35">'1.1 Assumptions'!$J$43:$J$47</f>
        <v>0.75</v>
      </c>
      <c r="K31" s="39" cm="1">
        <f t="array" ref="K31:K35">'1.1 Assumptions'!$J$43:$J$47</f>
        <v>0.75</v>
      </c>
      <c r="L31" s="39" cm="1">
        <f t="array" ref="L31:L35">'1.1 Assumptions'!$J$43:$J$47</f>
        <v>0.75</v>
      </c>
      <c r="M31" s="39" cm="1">
        <f t="array" ref="M31:M35">'1.1 Assumptions'!$J$43:$J$47</f>
        <v>0.75</v>
      </c>
      <c r="N31" s="39" cm="1">
        <f t="array" ref="N31:N35">'1.1 Assumptions'!$J$43:$J$47</f>
        <v>0.75</v>
      </c>
      <c r="O31" s="39" cm="1">
        <f t="array" ref="O31:O35">'1.1 Assumptions'!$J$43:$J$47</f>
        <v>0.75</v>
      </c>
      <c r="P31" s="39" cm="1">
        <f t="array" ref="P31:P35">'1.1 Assumptions'!$J$43:$J$47</f>
        <v>0.75</v>
      </c>
      <c r="Q31" s="39" cm="1">
        <f t="array" ref="Q31:Q35">'1.1 Assumptions'!$J$43:$J$47</f>
        <v>0.75</v>
      </c>
      <c r="R31" s="39" cm="1">
        <f t="array" ref="R31:R35">'1.1 Assumptions'!$J$43:$J$47</f>
        <v>0.75</v>
      </c>
      <c r="S31" s="39" cm="1">
        <f t="array" ref="S31:S35">'1.1 Assumptions'!$J$43:$J$47</f>
        <v>0.75</v>
      </c>
      <c r="T31" s="39" cm="1">
        <f t="array" ref="T31:T35">'1.1 Assumptions'!$J$43:$J$47</f>
        <v>0.75</v>
      </c>
      <c r="U31" s="39" cm="1">
        <f t="array" ref="U31:U35">'1.1 Assumptions'!$J$43:$J$47</f>
        <v>0.75</v>
      </c>
      <c r="V31" s="39" cm="1">
        <f t="array" ref="V31:V35">'1.1 Assumptions'!$J$43:$J$47</f>
        <v>0.75</v>
      </c>
      <c r="W31" s="39" cm="1">
        <f t="array" ref="W31:W35">'1.1 Assumptions'!$J$43:$J$47</f>
        <v>0.75</v>
      </c>
      <c r="X31" s="39" cm="1">
        <f t="array" ref="X31:X35">'1.1 Assumptions'!$J$43:$J$47</f>
        <v>0.75</v>
      </c>
      <c r="Y31" s="39" cm="1">
        <f t="array" ref="Y31:Y35">'1.1 Assumptions'!$J$43:$J$47</f>
        <v>0.75</v>
      </c>
      <c r="Z31" s="39" cm="1">
        <f t="array" ref="Z31:Z35">'1.1 Assumptions'!$J$43:$J$47</f>
        <v>0.75</v>
      </c>
      <c r="AA31" s="39" cm="1">
        <f t="array" ref="AA31:AA35">'1.1 Assumptions'!$J$43:$J$47</f>
        <v>0.75</v>
      </c>
      <c r="AB31" s="39" cm="1">
        <f t="array" ref="AB31:AB35">'1.1 Assumptions'!$J$43:$J$47</f>
        <v>0.75</v>
      </c>
      <c r="AC31" s="39" cm="1">
        <f t="array" ref="AC31:AC35">'1.1 Assumptions'!$J$43:$J$47</f>
        <v>0.75</v>
      </c>
      <c r="AD31" s="39" cm="1">
        <f t="array" ref="AD31:AD35">'1.1 Assumptions'!$J$43:$J$47</f>
        <v>0.75</v>
      </c>
      <c r="AE31" s="39" cm="1">
        <f t="array" ref="AE31:AE35">'1.1 Assumptions'!$J$43:$J$47</f>
        <v>0.75</v>
      </c>
      <c r="AF31" s="39" cm="1">
        <f t="array" ref="AF31:AF35">'1.1 Assumptions'!$J$43:$J$47</f>
        <v>0.75</v>
      </c>
      <c r="AG31" s="39" cm="1">
        <f t="array" ref="AG31:AG35">'1.1 Assumptions'!$J$43:$J$47</f>
        <v>0.75</v>
      </c>
      <c r="AH31" s="39" cm="1">
        <f t="array" ref="AH31:AH35">'1.1 Assumptions'!$J$43:$J$47</f>
        <v>0.75</v>
      </c>
      <c r="AI31" s="39" cm="1">
        <f t="array" ref="AI31:AI35">'1.1 Assumptions'!$J$43:$J$47</f>
        <v>0.75</v>
      </c>
      <c r="AJ31" s="39" cm="1">
        <f t="array" ref="AJ31:AJ35">'1.1 Assumptions'!$J$43:$J$47</f>
        <v>0.75</v>
      </c>
      <c r="AK31" s="39" cm="1">
        <f t="array" ref="AK31:AK35">'1.1 Assumptions'!$J$43:$J$47</f>
        <v>0.75</v>
      </c>
      <c r="AL31" s="39" cm="1">
        <f t="array" ref="AL31:AL35">'1.1 Assumptions'!$J$43:$J$47</f>
        <v>0.75</v>
      </c>
      <c r="AM31" s="39" cm="1">
        <f t="array" ref="AM31:AM35">'1.1 Assumptions'!$J$43:$J$47</f>
        <v>0.75</v>
      </c>
      <c r="AN31" s="39" cm="1">
        <f t="array" ref="AN31:AN35">'1.1 Assumptions'!$J$43:$J$47</f>
        <v>0.75</v>
      </c>
      <c r="AO31" s="39" cm="1">
        <f t="array" ref="AO31:AO35">'1.1 Assumptions'!$J$43:$J$47</f>
        <v>0.75</v>
      </c>
      <c r="AP31" s="39" cm="1">
        <f t="array" ref="AP31:AP35">'1.1 Assumptions'!$J$43:$J$47</f>
        <v>0.75</v>
      </c>
      <c r="AQ31" s="39" cm="1">
        <f t="array" ref="AQ31:AQ35">'1.1 Assumptions'!$J$43:$J$47</f>
        <v>0.75</v>
      </c>
      <c r="AR31" s="39" cm="1">
        <f t="array" ref="AR31:AR35">'1.1 Assumptions'!$J$43:$J$47</f>
        <v>0.75</v>
      </c>
      <c r="AS31" s="39" cm="1">
        <f t="array" ref="AS31:AS35">'1.1 Assumptions'!$J$43:$J$47</f>
        <v>0.75</v>
      </c>
      <c r="AT31" s="39" cm="1">
        <f t="array" ref="AT31:AT35">'1.1 Assumptions'!$J$43:$J$47</f>
        <v>0.75</v>
      </c>
      <c r="AU31" s="39" cm="1">
        <f t="array" ref="AU31:AU35">'1.1 Assumptions'!$J$43:$J$47</f>
        <v>0.75</v>
      </c>
      <c r="AV31" s="39" cm="1">
        <f t="array" ref="AV31:AV35">'1.1 Assumptions'!$J$43:$J$47</f>
        <v>0.75</v>
      </c>
      <c r="AW31" s="39" cm="1">
        <f t="array" ref="AW31:AW35">'1.1 Assumptions'!$J$43:$J$47</f>
        <v>0.75</v>
      </c>
      <c r="AX31" s="39" cm="1">
        <f t="array" ref="AX31:AX35">'1.1 Assumptions'!$J$43:$J$47</f>
        <v>0.75</v>
      </c>
      <c r="AY31" s="39" cm="1">
        <f t="array" ref="AY31:AY35">'1.1 Assumptions'!$J$43:$J$47</f>
        <v>0.75</v>
      </c>
      <c r="AZ31" s="39" cm="1">
        <f t="array" ref="AZ31:AZ35">'1.1 Assumptions'!$J$43:$J$47</f>
        <v>0.75</v>
      </c>
      <c r="BA31" s="39" cm="1">
        <f t="array" ref="BA31:BA35">'1.1 Assumptions'!$J$43:$J$47</f>
        <v>0.75</v>
      </c>
      <c r="BB31" s="39" cm="1">
        <f t="array" ref="BB31:BB35">'1.1 Assumptions'!$J$43:$J$47</f>
        <v>0.75</v>
      </c>
      <c r="BC31" s="39" cm="1">
        <f t="array" ref="BC31:BC35">'1.1 Assumptions'!$J$43:$J$47</f>
        <v>0.75</v>
      </c>
      <c r="BD31" s="39" cm="1">
        <f t="array" ref="BD31:BD35">'1.1 Assumptions'!$J$43:$J$47</f>
        <v>0.75</v>
      </c>
      <c r="BE31" s="39" cm="1">
        <f t="array" ref="BE31:BE35">'1.1 Assumptions'!$J$43:$J$47</f>
        <v>0.75</v>
      </c>
      <c r="BF31" s="39" cm="1">
        <f t="array" ref="BF31:BF35">'1.1 Assumptions'!$J$43:$J$47</f>
        <v>0.75</v>
      </c>
      <c r="BG31" s="39" cm="1">
        <f t="array" ref="BG31:BG35">'1.1 Assumptions'!$J$43:$J$47</f>
        <v>0.75</v>
      </c>
      <c r="BH31" s="39" cm="1">
        <f t="array" ref="BH31:BH35">'1.1 Assumptions'!$J$43:$J$47</f>
        <v>0.75</v>
      </c>
      <c r="BI31" s="39" cm="1">
        <f t="array" ref="BI31:BI35">'1.1 Assumptions'!$J$43:$J$47</f>
        <v>0.75</v>
      </c>
      <c r="BJ31" s="39" cm="1">
        <f t="array" ref="BJ31:BJ35">'1.1 Assumptions'!$J$43:$J$47</f>
        <v>0.75</v>
      </c>
      <c r="BK31" s="39" cm="1">
        <f t="array" ref="BK31:BK35">'1.1 Assumptions'!$J$43:$J$47</f>
        <v>0.75</v>
      </c>
      <c r="BL31" s="39" cm="1">
        <f t="array" ref="BL31:BL35">'1.1 Assumptions'!$J$43:$J$47</f>
        <v>0.75</v>
      </c>
      <c r="BM31" s="39" cm="1">
        <f t="array" ref="BM31:BM35">'1.1 Assumptions'!$J$43:$J$47</f>
        <v>0.75</v>
      </c>
      <c r="BN31" s="39" cm="1">
        <f t="array" ref="BN31:BN35">'1.1 Assumptions'!$J$43:$J$47</f>
        <v>0.75</v>
      </c>
      <c r="BO31" s="39" cm="1">
        <f t="array" ref="BO31:BO35">'1.1 Assumptions'!$J$43:$J$47</f>
        <v>0.75</v>
      </c>
      <c r="BP31" s="39" cm="1">
        <f t="array" ref="BP31:BP35">'1.1 Assumptions'!$J$43:$J$47</f>
        <v>0.75</v>
      </c>
      <c r="BQ31" s="39" cm="1">
        <f t="array" ref="BQ31:BQ35">'1.1 Assumptions'!$J$43:$J$47</f>
        <v>0.75</v>
      </c>
      <c r="BR31" s="39" cm="1">
        <f t="array" ref="BR31:BR35">'1.1 Assumptions'!$J$43:$J$47</f>
        <v>0.75</v>
      </c>
      <c r="BS31" s="39" cm="1">
        <f t="array" ref="BS31:BS35">'1.1 Assumptions'!$J$43:$J$47</f>
        <v>0.75</v>
      </c>
      <c r="BT31" s="39" cm="1">
        <f t="array" ref="BT31:BT35">'1.1 Assumptions'!$J$43:$J$47</f>
        <v>0.75</v>
      </c>
      <c r="BU31" s="39" cm="1">
        <f t="array" ref="BU31:BU35">'1.1 Assumptions'!$J$43:$J$47</f>
        <v>0.75</v>
      </c>
      <c r="BV31" s="39" cm="1">
        <f t="array" ref="BV31:BV35">'1.1 Assumptions'!$J$43:$J$47</f>
        <v>0.75</v>
      </c>
      <c r="BW31" s="39" cm="1">
        <f t="array" ref="BW31:BW35">'1.1 Assumptions'!$J$43:$J$47</f>
        <v>0.75</v>
      </c>
      <c r="BX31" s="39" cm="1">
        <f t="array" ref="BX31:BX35">'1.1 Assumptions'!$J$43:$J$47</f>
        <v>0.75</v>
      </c>
      <c r="BY31" s="39" cm="1">
        <f t="array" ref="BY31:BY35">'1.1 Assumptions'!$J$43:$J$47</f>
        <v>0.75</v>
      </c>
      <c r="BZ31" s="39" cm="1">
        <f t="array" ref="BZ31:BZ35">'1.1 Assumptions'!$J$43:$J$47</f>
        <v>0.75</v>
      </c>
      <c r="CA31" s="39" cm="1">
        <f t="array" ref="CA31:CA35">'1.1 Assumptions'!$J$43:$J$47</f>
        <v>0.75</v>
      </c>
      <c r="CB31" s="39" cm="1">
        <f t="array" ref="CB31:CB35">'1.1 Assumptions'!$J$43:$J$47</f>
        <v>0.75</v>
      </c>
      <c r="CC31" s="39" cm="1">
        <f t="array" ref="CC31:CC35">'1.1 Assumptions'!$J$43:$J$47</f>
        <v>0.75</v>
      </c>
      <c r="CD31" s="39" cm="1">
        <f t="array" ref="CD31:CD35">'1.1 Assumptions'!$J$43:$J$47</f>
        <v>0.75</v>
      </c>
      <c r="CE31" s="39" cm="1">
        <f t="array" ref="CE31:CE35">'1.1 Assumptions'!$J$43:$J$47</f>
        <v>0.75</v>
      </c>
      <c r="CF31" s="39" cm="1">
        <f t="array" ref="CF31:CF35">'1.1 Assumptions'!$J$43:$J$47</f>
        <v>0.75</v>
      </c>
      <c r="CG31" s="39" cm="1">
        <f t="array" ref="CG31:CG35">'1.1 Assumptions'!$J$43:$J$47</f>
        <v>0.75</v>
      </c>
      <c r="CH31" s="39" cm="1">
        <f t="array" ref="CH31:CH35">'1.1 Assumptions'!$J$43:$J$47</f>
        <v>0.75</v>
      </c>
      <c r="CI31" s="39" cm="1">
        <f t="array" ref="CI31:CI35">'1.1 Assumptions'!$J$43:$J$47</f>
        <v>0.75</v>
      </c>
      <c r="CJ31" s="39" cm="1">
        <f t="array" ref="CJ31:CJ35">'1.1 Assumptions'!$J$43:$J$47</f>
        <v>0.75</v>
      </c>
      <c r="CK31" s="39" cm="1">
        <f t="array" ref="CK31:CK35">'1.1 Assumptions'!$J$43:$J$47</f>
        <v>0.75</v>
      </c>
      <c r="CL31" s="39" cm="1">
        <f t="array" ref="CL31:CL35">'1.1 Assumptions'!$J$43:$J$47</f>
        <v>0.75</v>
      </c>
      <c r="CM31" s="39" cm="1">
        <f t="array" ref="CM31:CM35">'1.1 Assumptions'!$J$43:$J$47</f>
        <v>0.75</v>
      </c>
      <c r="CN31" s="39" cm="1">
        <f t="array" ref="CN31:CN35">'1.1 Assumptions'!$J$43:$J$47</f>
        <v>0.75</v>
      </c>
      <c r="CO31" s="39" cm="1">
        <f t="array" ref="CO31:CO35">'1.1 Assumptions'!$J$43:$J$47</f>
        <v>0.75</v>
      </c>
      <c r="CP31" s="39" cm="1">
        <f t="array" ref="CP31:CP35">'1.1 Assumptions'!$J$43:$J$47</f>
        <v>0.75</v>
      </c>
      <c r="CQ31" s="39" cm="1">
        <f t="array" ref="CQ31:CQ35">'1.1 Assumptions'!$J$43:$J$47</f>
        <v>0.75</v>
      </c>
      <c r="CR31" s="39" cm="1">
        <f t="array" ref="CR31:CR35">'1.1 Assumptions'!$J$43:$J$47</f>
        <v>0.75</v>
      </c>
      <c r="CS31" s="39" cm="1">
        <f t="array" ref="CS31:CS35">'1.1 Assumptions'!$J$43:$J$47</f>
        <v>0.75</v>
      </c>
      <c r="CT31" s="39" cm="1">
        <f t="array" ref="CT31:CT35">'1.1 Assumptions'!$J$43:$J$47</f>
        <v>0.75</v>
      </c>
      <c r="CU31" s="39" cm="1">
        <f t="array" ref="CU31:CU35">'1.1 Assumptions'!$J$43:$J$47</f>
        <v>0.75</v>
      </c>
      <c r="CV31" s="39" cm="1">
        <f t="array" ref="CV31:CV35">'1.1 Assumptions'!$J$43:$J$47</f>
        <v>0.75</v>
      </c>
      <c r="CW31" s="39" cm="1">
        <f t="array" ref="CW31:CW35">'1.1 Assumptions'!$J$43:$J$47</f>
        <v>0.75</v>
      </c>
      <c r="CX31" s="39" cm="1">
        <f t="array" ref="CX31:CX35">'1.1 Assumptions'!$J$43:$J$47</f>
        <v>0.75</v>
      </c>
      <c r="CY31" s="39" cm="1">
        <f t="array" ref="CY31:CY35">'1.1 Assumptions'!$J$43:$J$47</f>
        <v>0.75</v>
      </c>
      <c r="CZ31" s="39" cm="1">
        <f t="array" ref="CZ31:CZ35">'1.1 Assumptions'!$J$43:$J$47</f>
        <v>0.75</v>
      </c>
      <c r="DA31" s="39" cm="1">
        <f t="array" ref="DA31:DA35">'1.1 Assumptions'!$J$43:$J$47</f>
        <v>0.75</v>
      </c>
      <c r="DB31" s="39" cm="1">
        <f t="array" ref="DB31:DB35">'1.1 Assumptions'!$J$43:$J$47</f>
        <v>0.75</v>
      </c>
      <c r="DC31" s="39" cm="1">
        <f t="array" ref="DC31:DC35">'1.1 Assumptions'!$J$43:$J$47</f>
        <v>0.75</v>
      </c>
      <c r="DD31" s="39" cm="1">
        <f t="array" ref="DD31:DD35">'1.1 Assumptions'!$J$43:$J$47</f>
        <v>0.75</v>
      </c>
      <c r="DE31" s="39" cm="1">
        <f t="array" ref="DE31:DE35">'1.1 Assumptions'!$J$43:$J$47</f>
        <v>0.75</v>
      </c>
      <c r="DF31" s="39" cm="1">
        <f t="array" ref="DF31:DF35">'1.1 Assumptions'!$J$43:$J$47</f>
        <v>0.75</v>
      </c>
      <c r="DG31" s="39" cm="1">
        <f t="array" ref="DG31:DG35">'1.1 Assumptions'!$J$43:$J$47</f>
        <v>0.75</v>
      </c>
      <c r="DH31" s="39" cm="1">
        <f t="array" ref="DH31:DH35">'1.1 Assumptions'!$J$43:$J$47</f>
        <v>0.75</v>
      </c>
      <c r="DI31" s="39" cm="1">
        <f t="array" ref="DI31:DI35">'1.1 Assumptions'!$J$43:$J$47</f>
        <v>0.75</v>
      </c>
      <c r="DJ31" s="39" cm="1">
        <f t="array" ref="DJ31:DJ35">'1.1 Assumptions'!$J$43:$J$47</f>
        <v>0.75</v>
      </c>
      <c r="DK31" s="39" cm="1">
        <f t="array" ref="DK31:DK35">'1.1 Assumptions'!$J$43:$J$47</f>
        <v>0.75</v>
      </c>
      <c r="DL31" s="39" cm="1">
        <f t="array" ref="DL31:DL35">'1.1 Assumptions'!$J$43:$J$47</f>
        <v>0.75</v>
      </c>
      <c r="DM31" s="39" cm="1">
        <f t="array" ref="DM31:DM35">'1.1 Assumptions'!$J$43:$J$47</f>
        <v>0.75</v>
      </c>
      <c r="DN31" s="39" cm="1">
        <f t="array" ref="DN31:DN35">'1.1 Assumptions'!$J$43:$J$47</f>
        <v>0.75</v>
      </c>
      <c r="DO31" s="39" cm="1">
        <f t="array" ref="DO31:DO35">'1.1 Assumptions'!$J$43:$J$47</f>
        <v>0.75</v>
      </c>
      <c r="DP31" s="39" cm="1">
        <f t="array" ref="DP31:DP35">'1.1 Assumptions'!$J$43:$J$47</f>
        <v>0.75</v>
      </c>
      <c r="DQ31" s="39" cm="1">
        <f t="array" ref="DQ31:DQ35">'1.1 Assumptions'!$J$43:$J$47</f>
        <v>0.75</v>
      </c>
      <c r="DR31" s="39" cm="1">
        <f t="array" ref="DR31:DR35">'1.1 Assumptions'!$J$43:$J$47</f>
        <v>0.75</v>
      </c>
      <c r="DS31" s="39" cm="1">
        <f t="array" ref="DS31:DS35">'1.1 Assumptions'!$J$43:$J$47</f>
        <v>0.75</v>
      </c>
      <c r="DT31" s="39" cm="1">
        <f t="array" ref="DT31:DT35">'1.1 Assumptions'!$J$43:$J$47</f>
        <v>0.75</v>
      </c>
      <c r="DU31" s="39" cm="1">
        <f t="array" ref="DU31:DU35">'1.1 Assumptions'!$J$43:$J$47</f>
        <v>0.75</v>
      </c>
      <c r="DV31" s="39" cm="1">
        <f t="array" ref="DV31:DV35">'1.1 Assumptions'!$J$43:$J$47</f>
        <v>0.75</v>
      </c>
      <c r="DW31" s="39" cm="1">
        <f t="array" ref="DW31:DW35">'1.1 Assumptions'!$J$43:$J$47</f>
        <v>0.75</v>
      </c>
      <c r="DX31" s="39" cm="1">
        <f t="array" ref="DX31:DX35">'1.1 Assumptions'!$J$43:$J$47</f>
        <v>0.75</v>
      </c>
      <c r="DY31" s="39" cm="1">
        <f t="array" ref="DY31:DY35">'1.1 Assumptions'!$J$43:$J$47</f>
        <v>0.75</v>
      </c>
    </row>
    <row r="32" spans="2:132" x14ac:dyDescent="0.35">
      <c r="B32" s="14"/>
      <c r="C32" s="14">
        <v>2</v>
      </c>
      <c r="D32" s="37" t="str">
        <f>'1.1 Assumptions'!$J$28</f>
        <v>MicroBT Whatsminer M30s</v>
      </c>
      <c r="E32" s="37"/>
      <c r="F32" s="37"/>
      <c r="G32" s="37"/>
      <c r="H32" s="11" t="s">
        <v>48</v>
      </c>
      <c r="J32" s="39">
        <v>0</v>
      </c>
      <c r="K32" s="39">
        <v>0</v>
      </c>
      <c r="L32" s="39">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0</v>
      </c>
      <c r="AJ32" s="39">
        <v>0</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39">
        <v>0</v>
      </c>
      <c r="BI32" s="39">
        <v>0</v>
      </c>
      <c r="BJ32" s="39">
        <v>0</v>
      </c>
      <c r="BK32" s="39">
        <v>0</v>
      </c>
      <c r="BL32" s="39">
        <v>0</v>
      </c>
      <c r="BM32" s="39">
        <v>0</v>
      </c>
      <c r="BN32" s="39">
        <v>0</v>
      </c>
      <c r="BO32" s="39">
        <v>0</v>
      </c>
      <c r="BP32" s="39">
        <v>0</v>
      </c>
      <c r="BQ32" s="39">
        <v>0</v>
      </c>
      <c r="BR32" s="39">
        <v>0</v>
      </c>
      <c r="BS32" s="39">
        <v>0</v>
      </c>
      <c r="BT32" s="39">
        <v>0</v>
      </c>
      <c r="BU32" s="39">
        <v>0</v>
      </c>
      <c r="BV32" s="39">
        <v>0</v>
      </c>
      <c r="BW32" s="39">
        <v>0</v>
      </c>
      <c r="BX32" s="39">
        <v>0</v>
      </c>
      <c r="BY32" s="39">
        <v>0</v>
      </c>
      <c r="BZ32" s="39">
        <v>0</v>
      </c>
      <c r="CA32" s="39">
        <v>0</v>
      </c>
      <c r="CB32" s="39">
        <v>0</v>
      </c>
      <c r="CC32" s="39">
        <v>0</v>
      </c>
      <c r="CD32" s="39">
        <v>0</v>
      </c>
      <c r="CE32" s="39">
        <v>0</v>
      </c>
      <c r="CF32" s="39">
        <v>0</v>
      </c>
      <c r="CG32" s="39">
        <v>0</v>
      </c>
      <c r="CH32" s="39">
        <v>0</v>
      </c>
      <c r="CI32" s="39">
        <v>0</v>
      </c>
      <c r="CJ32" s="39">
        <v>0</v>
      </c>
      <c r="CK32" s="39">
        <v>0</v>
      </c>
      <c r="CL32" s="39">
        <v>0</v>
      </c>
      <c r="CM32" s="39">
        <v>0</v>
      </c>
      <c r="CN32" s="39">
        <v>0</v>
      </c>
      <c r="CO32" s="39">
        <v>0</v>
      </c>
      <c r="CP32" s="39">
        <v>0</v>
      </c>
      <c r="CQ32" s="39">
        <v>0</v>
      </c>
      <c r="CR32" s="39">
        <v>0</v>
      </c>
      <c r="CS32" s="39">
        <v>0</v>
      </c>
      <c r="CT32" s="39">
        <v>0</v>
      </c>
      <c r="CU32" s="39">
        <v>0</v>
      </c>
      <c r="CV32" s="39">
        <v>0</v>
      </c>
      <c r="CW32" s="39">
        <v>0</v>
      </c>
      <c r="CX32" s="39">
        <v>0</v>
      </c>
      <c r="CY32" s="39">
        <v>0</v>
      </c>
      <c r="CZ32" s="39">
        <v>0</v>
      </c>
      <c r="DA32" s="39">
        <v>0</v>
      </c>
      <c r="DB32" s="39">
        <v>0</v>
      </c>
      <c r="DC32" s="39">
        <v>0</v>
      </c>
      <c r="DD32" s="39">
        <v>0</v>
      </c>
      <c r="DE32" s="39">
        <v>0</v>
      </c>
      <c r="DF32" s="39">
        <v>0</v>
      </c>
      <c r="DG32" s="39">
        <v>0</v>
      </c>
      <c r="DH32" s="39">
        <v>0</v>
      </c>
      <c r="DI32" s="39">
        <v>0</v>
      </c>
      <c r="DJ32" s="39">
        <v>0</v>
      </c>
      <c r="DK32" s="39">
        <v>0</v>
      </c>
      <c r="DL32" s="39">
        <v>0</v>
      </c>
      <c r="DM32" s="39">
        <v>0</v>
      </c>
      <c r="DN32" s="39">
        <v>0</v>
      </c>
      <c r="DO32" s="39">
        <v>0</v>
      </c>
      <c r="DP32" s="39">
        <v>0</v>
      </c>
      <c r="DQ32" s="39">
        <v>0</v>
      </c>
      <c r="DR32" s="39">
        <v>0</v>
      </c>
      <c r="DS32" s="39">
        <v>0</v>
      </c>
      <c r="DT32" s="39">
        <v>0</v>
      </c>
      <c r="DU32" s="39">
        <v>0</v>
      </c>
      <c r="DV32" s="39">
        <v>0</v>
      </c>
      <c r="DW32" s="39">
        <v>0</v>
      </c>
      <c r="DX32" s="39">
        <v>0</v>
      </c>
      <c r="DY32" s="39">
        <v>0</v>
      </c>
    </row>
    <row r="33" spans="2:129" x14ac:dyDescent="0.35">
      <c r="B33" s="14"/>
      <c r="C33" s="14">
        <v>3</v>
      </c>
      <c r="D33" s="37" t="str">
        <f>'1.1 Assumptions'!$J$29</f>
        <v>Innosilicon A11 Pro 8GB</v>
      </c>
      <c r="E33" s="37"/>
      <c r="F33" s="37"/>
      <c r="G33" s="37"/>
      <c r="H33" s="11" t="s">
        <v>48</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v>
      </c>
      <c r="AC33" s="39">
        <v>0</v>
      </c>
      <c r="AD33" s="39">
        <v>0</v>
      </c>
      <c r="AE33" s="39">
        <v>0</v>
      </c>
      <c r="AF33" s="39">
        <v>0</v>
      </c>
      <c r="AG33" s="39">
        <v>0</v>
      </c>
      <c r="AH33" s="39">
        <v>0</v>
      </c>
      <c r="AI33" s="39">
        <v>0</v>
      </c>
      <c r="AJ33" s="39">
        <v>0</v>
      </c>
      <c r="AK33" s="39">
        <v>0</v>
      </c>
      <c r="AL33" s="39">
        <v>0</v>
      </c>
      <c r="AM33" s="39">
        <v>0</v>
      </c>
      <c r="AN33" s="39">
        <v>0</v>
      </c>
      <c r="AO33" s="39">
        <v>0</v>
      </c>
      <c r="AP33" s="39">
        <v>0</v>
      </c>
      <c r="AQ33" s="39">
        <v>0</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39">
        <v>0</v>
      </c>
      <c r="BI33" s="39">
        <v>0</v>
      </c>
      <c r="BJ33" s="39">
        <v>0</v>
      </c>
      <c r="BK33" s="39">
        <v>0</v>
      </c>
      <c r="BL33" s="39">
        <v>0</v>
      </c>
      <c r="BM33" s="39">
        <v>0</v>
      </c>
      <c r="BN33" s="39">
        <v>0</v>
      </c>
      <c r="BO33" s="39">
        <v>0</v>
      </c>
      <c r="BP33" s="39">
        <v>0</v>
      </c>
      <c r="BQ33" s="39">
        <v>0</v>
      </c>
      <c r="BR33" s="39">
        <v>0</v>
      </c>
      <c r="BS33" s="39">
        <v>0</v>
      </c>
      <c r="BT33" s="39">
        <v>0</v>
      </c>
      <c r="BU33" s="39">
        <v>0</v>
      </c>
      <c r="BV33" s="39">
        <v>0</v>
      </c>
      <c r="BW33" s="39">
        <v>0</v>
      </c>
      <c r="BX33" s="39">
        <v>0</v>
      </c>
      <c r="BY33" s="39">
        <v>0</v>
      </c>
      <c r="BZ33" s="39">
        <v>0</v>
      </c>
      <c r="CA33" s="39">
        <v>0</v>
      </c>
      <c r="CB33" s="39">
        <v>0</v>
      </c>
      <c r="CC33" s="39">
        <v>0</v>
      </c>
      <c r="CD33" s="39">
        <v>0</v>
      </c>
      <c r="CE33" s="39">
        <v>0</v>
      </c>
      <c r="CF33" s="39">
        <v>0</v>
      </c>
      <c r="CG33" s="39">
        <v>0</v>
      </c>
      <c r="CH33" s="39">
        <v>0</v>
      </c>
      <c r="CI33" s="39">
        <v>0</v>
      </c>
      <c r="CJ33" s="39">
        <v>0</v>
      </c>
      <c r="CK33" s="39">
        <v>0</v>
      </c>
      <c r="CL33" s="39">
        <v>0</v>
      </c>
      <c r="CM33" s="39">
        <v>0</v>
      </c>
      <c r="CN33" s="39">
        <v>0</v>
      </c>
      <c r="CO33" s="39">
        <v>0</v>
      </c>
      <c r="CP33" s="39">
        <v>0</v>
      </c>
      <c r="CQ33" s="39">
        <v>0</v>
      </c>
      <c r="CR33" s="39">
        <v>0</v>
      </c>
      <c r="CS33" s="39">
        <v>0</v>
      </c>
      <c r="CT33" s="39">
        <v>0</v>
      </c>
      <c r="CU33" s="39">
        <v>0</v>
      </c>
      <c r="CV33" s="39">
        <v>0</v>
      </c>
      <c r="CW33" s="39">
        <v>0</v>
      </c>
      <c r="CX33" s="39">
        <v>0</v>
      </c>
      <c r="CY33" s="39">
        <v>0</v>
      </c>
      <c r="CZ33" s="39">
        <v>0</v>
      </c>
      <c r="DA33" s="39">
        <v>0</v>
      </c>
      <c r="DB33" s="39">
        <v>0</v>
      </c>
      <c r="DC33" s="39">
        <v>0</v>
      </c>
      <c r="DD33" s="39">
        <v>0</v>
      </c>
      <c r="DE33" s="39">
        <v>0</v>
      </c>
      <c r="DF33" s="39">
        <v>0</v>
      </c>
      <c r="DG33" s="39">
        <v>0</v>
      </c>
      <c r="DH33" s="39">
        <v>0</v>
      </c>
      <c r="DI33" s="39">
        <v>0</v>
      </c>
      <c r="DJ33" s="39">
        <v>0</v>
      </c>
      <c r="DK33" s="39">
        <v>0</v>
      </c>
      <c r="DL33" s="39">
        <v>0</v>
      </c>
      <c r="DM33" s="39">
        <v>0</v>
      </c>
      <c r="DN33" s="39">
        <v>0</v>
      </c>
      <c r="DO33" s="39">
        <v>0</v>
      </c>
      <c r="DP33" s="39">
        <v>0</v>
      </c>
      <c r="DQ33" s="39">
        <v>0</v>
      </c>
      <c r="DR33" s="39">
        <v>0</v>
      </c>
      <c r="DS33" s="39">
        <v>0</v>
      </c>
      <c r="DT33" s="39">
        <v>0</v>
      </c>
      <c r="DU33" s="39">
        <v>0</v>
      </c>
      <c r="DV33" s="39">
        <v>0</v>
      </c>
      <c r="DW33" s="39">
        <v>0</v>
      </c>
      <c r="DX33" s="39">
        <v>0</v>
      </c>
      <c r="DY33" s="39">
        <v>0</v>
      </c>
    </row>
    <row r="34" spans="2:129" x14ac:dyDescent="0.35">
      <c r="B34" s="14"/>
      <c r="C34" s="14">
        <v>4</v>
      </c>
      <c r="D34" s="37" t="str">
        <f>'1.1 Assumptions'!$J$31</f>
        <v>iBeLink BM-K1</v>
      </c>
      <c r="E34" s="37"/>
      <c r="F34" s="37"/>
      <c r="G34" s="37"/>
      <c r="H34" s="11" t="s">
        <v>48</v>
      </c>
      <c r="J34" s="39">
        <v>0.2</v>
      </c>
      <c r="K34" s="39">
        <v>0.2</v>
      </c>
      <c r="L34" s="39">
        <v>0.2</v>
      </c>
      <c r="M34" s="39">
        <v>0.2</v>
      </c>
      <c r="N34" s="39">
        <v>0.2</v>
      </c>
      <c r="O34" s="39">
        <v>0.2</v>
      </c>
      <c r="P34" s="39">
        <v>0.2</v>
      </c>
      <c r="Q34" s="39">
        <v>0.2</v>
      </c>
      <c r="R34" s="39">
        <v>0.2</v>
      </c>
      <c r="S34" s="39">
        <v>0.2</v>
      </c>
      <c r="T34" s="39">
        <v>0.2</v>
      </c>
      <c r="U34" s="39">
        <v>0.2</v>
      </c>
      <c r="V34" s="39">
        <v>0.2</v>
      </c>
      <c r="W34" s="39">
        <v>0.2</v>
      </c>
      <c r="X34" s="39">
        <v>0.2</v>
      </c>
      <c r="Y34" s="39">
        <v>0.2</v>
      </c>
      <c r="Z34" s="39">
        <v>0.2</v>
      </c>
      <c r="AA34" s="39">
        <v>0.2</v>
      </c>
      <c r="AB34" s="39">
        <v>0.2</v>
      </c>
      <c r="AC34" s="39">
        <v>0.2</v>
      </c>
      <c r="AD34" s="39">
        <v>0.2</v>
      </c>
      <c r="AE34" s="39">
        <v>0.2</v>
      </c>
      <c r="AF34" s="39">
        <v>0.2</v>
      </c>
      <c r="AG34" s="39">
        <v>0.2</v>
      </c>
      <c r="AH34" s="39">
        <v>0.2</v>
      </c>
      <c r="AI34" s="39">
        <v>0.2</v>
      </c>
      <c r="AJ34" s="39">
        <v>0.2</v>
      </c>
      <c r="AK34" s="39">
        <v>0.2</v>
      </c>
      <c r="AL34" s="39">
        <v>0.2</v>
      </c>
      <c r="AM34" s="39">
        <v>0.2</v>
      </c>
      <c r="AN34" s="39">
        <v>0.2</v>
      </c>
      <c r="AO34" s="39">
        <v>0.2</v>
      </c>
      <c r="AP34" s="39">
        <v>0.2</v>
      </c>
      <c r="AQ34" s="39">
        <v>0.2</v>
      </c>
      <c r="AR34" s="39">
        <v>0.2</v>
      </c>
      <c r="AS34" s="39">
        <v>0.2</v>
      </c>
      <c r="AT34" s="39">
        <v>0.2</v>
      </c>
      <c r="AU34" s="39">
        <v>0.2</v>
      </c>
      <c r="AV34" s="39">
        <v>0.2</v>
      </c>
      <c r="AW34" s="39">
        <v>0.2</v>
      </c>
      <c r="AX34" s="39">
        <v>0.2</v>
      </c>
      <c r="AY34" s="39">
        <v>0.2</v>
      </c>
      <c r="AZ34" s="39">
        <v>0.2</v>
      </c>
      <c r="BA34" s="39">
        <v>0.2</v>
      </c>
      <c r="BB34" s="39">
        <v>0.2</v>
      </c>
      <c r="BC34" s="39">
        <v>0.2</v>
      </c>
      <c r="BD34" s="39">
        <v>0.2</v>
      </c>
      <c r="BE34" s="39">
        <v>0.2</v>
      </c>
      <c r="BF34" s="39">
        <v>0.2</v>
      </c>
      <c r="BG34" s="39">
        <v>0.2</v>
      </c>
      <c r="BH34" s="39">
        <v>0.2</v>
      </c>
      <c r="BI34" s="39">
        <v>0.2</v>
      </c>
      <c r="BJ34" s="39">
        <v>0.2</v>
      </c>
      <c r="BK34" s="39">
        <v>0.2</v>
      </c>
      <c r="BL34" s="39">
        <v>0.2</v>
      </c>
      <c r="BM34" s="39">
        <v>0.2</v>
      </c>
      <c r="BN34" s="39">
        <v>0.2</v>
      </c>
      <c r="BO34" s="39">
        <v>0.2</v>
      </c>
      <c r="BP34" s="39">
        <v>0.2</v>
      </c>
      <c r="BQ34" s="39">
        <v>0.2</v>
      </c>
      <c r="BR34" s="39">
        <v>0.2</v>
      </c>
      <c r="BS34" s="39">
        <v>0.2</v>
      </c>
      <c r="BT34" s="39">
        <v>0.2</v>
      </c>
      <c r="BU34" s="39">
        <v>0.2</v>
      </c>
      <c r="BV34" s="39">
        <v>0.2</v>
      </c>
      <c r="BW34" s="39">
        <v>0.2</v>
      </c>
      <c r="BX34" s="39">
        <v>0.2</v>
      </c>
      <c r="BY34" s="39">
        <v>0.2</v>
      </c>
      <c r="BZ34" s="39">
        <v>0.2</v>
      </c>
      <c r="CA34" s="39">
        <v>0.2</v>
      </c>
      <c r="CB34" s="39">
        <v>0.2</v>
      </c>
      <c r="CC34" s="39">
        <v>0.2</v>
      </c>
      <c r="CD34" s="39">
        <v>0.2</v>
      </c>
      <c r="CE34" s="39">
        <v>0.2</v>
      </c>
      <c r="CF34" s="39">
        <v>0.2</v>
      </c>
      <c r="CG34" s="39">
        <v>0.2</v>
      </c>
      <c r="CH34" s="39">
        <v>0.2</v>
      </c>
      <c r="CI34" s="39">
        <v>0.2</v>
      </c>
      <c r="CJ34" s="39">
        <v>0.2</v>
      </c>
      <c r="CK34" s="39">
        <v>0.2</v>
      </c>
      <c r="CL34" s="39">
        <v>0.2</v>
      </c>
      <c r="CM34" s="39">
        <v>0.2</v>
      </c>
      <c r="CN34" s="39">
        <v>0.2</v>
      </c>
      <c r="CO34" s="39">
        <v>0.2</v>
      </c>
      <c r="CP34" s="39">
        <v>0.2</v>
      </c>
      <c r="CQ34" s="39">
        <v>0.2</v>
      </c>
      <c r="CR34" s="39">
        <v>0.2</v>
      </c>
      <c r="CS34" s="39">
        <v>0.2</v>
      </c>
      <c r="CT34" s="39">
        <v>0.2</v>
      </c>
      <c r="CU34" s="39">
        <v>0.2</v>
      </c>
      <c r="CV34" s="39">
        <v>0.2</v>
      </c>
      <c r="CW34" s="39">
        <v>0.2</v>
      </c>
      <c r="CX34" s="39">
        <v>0.2</v>
      </c>
      <c r="CY34" s="39">
        <v>0.2</v>
      </c>
      <c r="CZ34" s="39">
        <v>0.2</v>
      </c>
      <c r="DA34" s="39">
        <v>0.2</v>
      </c>
      <c r="DB34" s="39">
        <v>0.2</v>
      </c>
      <c r="DC34" s="39">
        <v>0.2</v>
      </c>
      <c r="DD34" s="39">
        <v>0.2</v>
      </c>
      <c r="DE34" s="39">
        <v>0.2</v>
      </c>
      <c r="DF34" s="39">
        <v>0.2</v>
      </c>
      <c r="DG34" s="39">
        <v>0.2</v>
      </c>
      <c r="DH34" s="39">
        <v>0.2</v>
      </c>
      <c r="DI34" s="39">
        <v>0.2</v>
      </c>
      <c r="DJ34" s="39">
        <v>0.2</v>
      </c>
      <c r="DK34" s="39">
        <v>0.2</v>
      </c>
      <c r="DL34" s="39">
        <v>0.2</v>
      </c>
      <c r="DM34" s="39">
        <v>0.2</v>
      </c>
      <c r="DN34" s="39">
        <v>0.2</v>
      </c>
      <c r="DO34" s="39">
        <v>0.2</v>
      </c>
      <c r="DP34" s="39">
        <v>0.2</v>
      </c>
      <c r="DQ34" s="39">
        <v>0.2</v>
      </c>
      <c r="DR34" s="39">
        <v>0.2</v>
      </c>
      <c r="DS34" s="39">
        <v>0.2</v>
      </c>
      <c r="DT34" s="39">
        <v>0.2</v>
      </c>
      <c r="DU34" s="39">
        <v>0.2</v>
      </c>
      <c r="DV34" s="39">
        <v>0.2</v>
      </c>
      <c r="DW34" s="39">
        <v>0.2</v>
      </c>
      <c r="DX34" s="39">
        <v>0.2</v>
      </c>
      <c r="DY34" s="39">
        <v>0.2</v>
      </c>
    </row>
    <row r="35" spans="2:129" x14ac:dyDescent="0.35">
      <c r="B35" s="14"/>
      <c r="C35" s="337">
        <v>5</v>
      </c>
      <c r="D35" s="37" t="str">
        <f>'1.1 Assumptions'!$J$32</f>
        <v>iBeLink BM-N1</v>
      </c>
      <c r="E35" s="37"/>
      <c r="F35" s="37"/>
      <c r="G35" s="37"/>
      <c r="H35" s="11" t="s">
        <v>48</v>
      </c>
      <c r="J35" s="39">
        <v>0.05</v>
      </c>
      <c r="K35" s="39">
        <v>0.05</v>
      </c>
      <c r="L35" s="39">
        <v>0.05</v>
      </c>
      <c r="M35" s="39">
        <v>0.05</v>
      </c>
      <c r="N35" s="39">
        <v>0.05</v>
      </c>
      <c r="O35" s="39">
        <v>0.05</v>
      </c>
      <c r="P35" s="39">
        <v>0.05</v>
      </c>
      <c r="Q35" s="39">
        <v>0.05</v>
      </c>
      <c r="R35" s="39">
        <v>0.05</v>
      </c>
      <c r="S35" s="39">
        <v>0.05</v>
      </c>
      <c r="T35" s="39">
        <v>0.05</v>
      </c>
      <c r="U35" s="39">
        <v>0.05</v>
      </c>
      <c r="V35" s="39">
        <v>0.05</v>
      </c>
      <c r="W35" s="39">
        <v>0.05</v>
      </c>
      <c r="X35" s="39">
        <v>0.05</v>
      </c>
      <c r="Y35" s="39">
        <v>0.05</v>
      </c>
      <c r="Z35" s="39">
        <v>0.05</v>
      </c>
      <c r="AA35" s="39">
        <v>0.05</v>
      </c>
      <c r="AB35" s="39">
        <v>0.05</v>
      </c>
      <c r="AC35" s="39">
        <v>0.05</v>
      </c>
      <c r="AD35" s="39">
        <v>0.05</v>
      </c>
      <c r="AE35" s="39">
        <v>0.05</v>
      </c>
      <c r="AF35" s="39">
        <v>0.05</v>
      </c>
      <c r="AG35" s="39">
        <v>0.05</v>
      </c>
      <c r="AH35" s="39">
        <v>0.05</v>
      </c>
      <c r="AI35" s="39">
        <v>0.05</v>
      </c>
      <c r="AJ35" s="39">
        <v>0.05</v>
      </c>
      <c r="AK35" s="39">
        <v>0.05</v>
      </c>
      <c r="AL35" s="39">
        <v>0.05</v>
      </c>
      <c r="AM35" s="39">
        <v>0.05</v>
      </c>
      <c r="AN35" s="39">
        <v>0.05</v>
      </c>
      <c r="AO35" s="39">
        <v>0.05</v>
      </c>
      <c r="AP35" s="39">
        <v>0.05</v>
      </c>
      <c r="AQ35" s="39">
        <v>0.05</v>
      </c>
      <c r="AR35" s="39">
        <v>0.05</v>
      </c>
      <c r="AS35" s="39">
        <v>0.05</v>
      </c>
      <c r="AT35" s="39">
        <v>0.05</v>
      </c>
      <c r="AU35" s="39">
        <v>0.05</v>
      </c>
      <c r="AV35" s="39">
        <v>0.05</v>
      </c>
      <c r="AW35" s="39">
        <v>0.05</v>
      </c>
      <c r="AX35" s="39">
        <v>0.05</v>
      </c>
      <c r="AY35" s="39">
        <v>0.05</v>
      </c>
      <c r="AZ35" s="39">
        <v>0.05</v>
      </c>
      <c r="BA35" s="39">
        <v>0.05</v>
      </c>
      <c r="BB35" s="39">
        <v>0.05</v>
      </c>
      <c r="BC35" s="39">
        <v>0.05</v>
      </c>
      <c r="BD35" s="39">
        <v>0.05</v>
      </c>
      <c r="BE35" s="39">
        <v>0.05</v>
      </c>
      <c r="BF35" s="39">
        <v>0.05</v>
      </c>
      <c r="BG35" s="39">
        <v>0.05</v>
      </c>
      <c r="BH35" s="39">
        <v>0.05</v>
      </c>
      <c r="BI35" s="39">
        <v>0.05</v>
      </c>
      <c r="BJ35" s="39">
        <v>0.05</v>
      </c>
      <c r="BK35" s="39">
        <v>0.05</v>
      </c>
      <c r="BL35" s="39">
        <v>0.05</v>
      </c>
      <c r="BM35" s="39">
        <v>0.05</v>
      </c>
      <c r="BN35" s="39">
        <v>0.05</v>
      </c>
      <c r="BO35" s="39">
        <v>0.05</v>
      </c>
      <c r="BP35" s="39">
        <v>0.05</v>
      </c>
      <c r="BQ35" s="39">
        <v>0.05</v>
      </c>
      <c r="BR35" s="39">
        <v>0.05</v>
      </c>
      <c r="BS35" s="39">
        <v>0.05</v>
      </c>
      <c r="BT35" s="39">
        <v>0.05</v>
      </c>
      <c r="BU35" s="39">
        <v>0.05</v>
      </c>
      <c r="BV35" s="39">
        <v>0.05</v>
      </c>
      <c r="BW35" s="39">
        <v>0.05</v>
      </c>
      <c r="BX35" s="39">
        <v>0.05</v>
      </c>
      <c r="BY35" s="39">
        <v>0.05</v>
      </c>
      <c r="BZ35" s="39">
        <v>0.05</v>
      </c>
      <c r="CA35" s="39">
        <v>0.05</v>
      </c>
      <c r="CB35" s="39">
        <v>0.05</v>
      </c>
      <c r="CC35" s="39">
        <v>0.05</v>
      </c>
      <c r="CD35" s="39">
        <v>0.05</v>
      </c>
      <c r="CE35" s="39">
        <v>0.05</v>
      </c>
      <c r="CF35" s="39">
        <v>0.05</v>
      </c>
      <c r="CG35" s="39">
        <v>0.05</v>
      </c>
      <c r="CH35" s="39">
        <v>0.05</v>
      </c>
      <c r="CI35" s="39">
        <v>0.05</v>
      </c>
      <c r="CJ35" s="39">
        <v>0.05</v>
      </c>
      <c r="CK35" s="39">
        <v>0.05</v>
      </c>
      <c r="CL35" s="39">
        <v>0.05</v>
      </c>
      <c r="CM35" s="39">
        <v>0.05</v>
      </c>
      <c r="CN35" s="39">
        <v>0.05</v>
      </c>
      <c r="CO35" s="39">
        <v>0.05</v>
      </c>
      <c r="CP35" s="39">
        <v>0.05</v>
      </c>
      <c r="CQ35" s="39">
        <v>0.05</v>
      </c>
      <c r="CR35" s="39">
        <v>0.05</v>
      </c>
      <c r="CS35" s="39">
        <v>0.05</v>
      </c>
      <c r="CT35" s="39">
        <v>0.05</v>
      </c>
      <c r="CU35" s="39">
        <v>0.05</v>
      </c>
      <c r="CV35" s="39">
        <v>0.05</v>
      </c>
      <c r="CW35" s="39">
        <v>0.05</v>
      </c>
      <c r="CX35" s="39">
        <v>0.05</v>
      </c>
      <c r="CY35" s="39">
        <v>0.05</v>
      </c>
      <c r="CZ35" s="39">
        <v>0.05</v>
      </c>
      <c r="DA35" s="39">
        <v>0.05</v>
      </c>
      <c r="DB35" s="39">
        <v>0.05</v>
      </c>
      <c r="DC35" s="39">
        <v>0.05</v>
      </c>
      <c r="DD35" s="39">
        <v>0.05</v>
      </c>
      <c r="DE35" s="39">
        <v>0.05</v>
      </c>
      <c r="DF35" s="39">
        <v>0.05</v>
      </c>
      <c r="DG35" s="39">
        <v>0.05</v>
      </c>
      <c r="DH35" s="39">
        <v>0.05</v>
      </c>
      <c r="DI35" s="39">
        <v>0.05</v>
      </c>
      <c r="DJ35" s="39">
        <v>0.05</v>
      </c>
      <c r="DK35" s="39">
        <v>0.05</v>
      </c>
      <c r="DL35" s="39">
        <v>0.05</v>
      </c>
      <c r="DM35" s="39">
        <v>0.05</v>
      </c>
      <c r="DN35" s="39">
        <v>0.05</v>
      </c>
      <c r="DO35" s="39">
        <v>0.05</v>
      </c>
      <c r="DP35" s="39">
        <v>0.05</v>
      </c>
      <c r="DQ35" s="39">
        <v>0.05</v>
      </c>
      <c r="DR35" s="39">
        <v>0.05</v>
      </c>
      <c r="DS35" s="39">
        <v>0.05</v>
      </c>
      <c r="DT35" s="39">
        <v>0.05</v>
      </c>
      <c r="DU35" s="39">
        <v>0.05</v>
      </c>
      <c r="DV35" s="39">
        <v>0.05</v>
      </c>
      <c r="DW35" s="39">
        <v>0.05</v>
      </c>
      <c r="DX35" s="39">
        <v>0.05</v>
      </c>
      <c r="DY35" s="39">
        <v>0.05</v>
      </c>
    </row>
    <row r="36" spans="2:129" x14ac:dyDescent="0.35">
      <c r="B36" s="14"/>
    </row>
    <row r="37" spans="2:129" x14ac:dyDescent="0.35">
      <c r="B37" s="14"/>
      <c r="C37" s="24" t="s">
        <v>725</v>
      </c>
      <c r="H37" s="11" t="s">
        <v>45</v>
      </c>
      <c r="J37" s="172">
        <f t="shared" ref="J37:AO37" si="135">ROUNDDOWN(J23/(J31*J77+J32*J78+J33*J79+J34*J80+J35*J81),0)</f>
        <v>540</v>
      </c>
      <c r="K37" s="172">
        <f t="shared" si="135"/>
        <v>540</v>
      </c>
      <c r="L37" s="172">
        <f t="shared" si="135"/>
        <v>540</v>
      </c>
      <c r="M37" s="172">
        <f t="shared" si="135"/>
        <v>540</v>
      </c>
      <c r="N37" s="172">
        <f t="shared" si="135"/>
        <v>540</v>
      </c>
      <c r="O37" s="172">
        <f t="shared" si="135"/>
        <v>540</v>
      </c>
      <c r="P37" s="172">
        <f t="shared" si="135"/>
        <v>540</v>
      </c>
      <c r="Q37" s="172">
        <f t="shared" si="135"/>
        <v>540</v>
      </c>
      <c r="R37" s="172">
        <f t="shared" si="135"/>
        <v>540</v>
      </c>
      <c r="S37" s="172">
        <f t="shared" si="135"/>
        <v>540</v>
      </c>
      <c r="T37" s="172">
        <f t="shared" si="135"/>
        <v>540</v>
      </c>
      <c r="U37" s="172">
        <f t="shared" si="135"/>
        <v>540</v>
      </c>
      <c r="V37" s="172">
        <f t="shared" si="135"/>
        <v>222</v>
      </c>
      <c r="W37" s="172">
        <f t="shared" si="135"/>
        <v>222</v>
      </c>
      <c r="X37" s="172">
        <f t="shared" si="135"/>
        <v>222</v>
      </c>
      <c r="Y37" s="172">
        <f t="shared" si="135"/>
        <v>222</v>
      </c>
      <c r="Z37" s="172">
        <f t="shared" si="135"/>
        <v>222</v>
      </c>
      <c r="AA37" s="172">
        <f t="shared" si="135"/>
        <v>222</v>
      </c>
      <c r="AB37" s="172">
        <f t="shared" si="135"/>
        <v>222</v>
      </c>
      <c r="AC37" s="172">
        <f t="shared" si="135"/>
        <v>222</v>
      </c>
      <c r="AD37" s="172">
        <f t="shared" si="135"/>
        <v>222</v>
      </c>
      <c r="AE37" s="172">
        <f t="shared" si="135"/>
        <v>222</v>
      </c>
      <c r="AF37" s="172">
        <f t="shared" si="135"/>
        <v>222</v>
      </c>
      <c r="AG37" s="172">
        <f t="shared" si="135"/>
        <v>222</v>
      </c>
      <c r="AH37" s="172">
        <f t="shared" si="135"/>
        <v>259</v>
      </c>
      <c r="AI37" s="172">
        <f t="shared" si="135"/>
        <v>259</v>
      </c>
      <c r="AJ37" s="172">
        <f t="shared" si="135"/>
        <v>259</v>
      </c>
      <c r="AK37" s="172">
        <f t="shared" si="135"/>
        <v>259</v>
      </c>
      <c r="AL37" s="172">
        <f t="shared" si="135"/>
        <v>259</v>
      </c>
      <c r="AM37" s="172">
        <f t="shared" si="135"/>
        <v>259</v>
      </c>
      <c r="AN37" s="172">
        <f t="shared" si="135"/>
        <v>259</v>
      </c>
      <c r="AO37" s="172">
        <f t="shared" si="135"/>
        <v>259</v>
      </c>
      <c r="AP37" s="172">
        <f t="shared" ref="AP37:BU37" si="136">ROUNDDOWN(AP23/(AP31*AP77+AP32*AP78+AP33*AP79+AP34*AP80+AP35*AP81),0)</f>
        <v>259</v>
      </c>
      <c r="AQ37" s="172">
        <f t="shared" si="136"/>
        <v>259</v>
      </c>
      <c r="AR37" s="172">
        <f t="shared" si="136"/>
        <v>259</v>
      </c>
      <c r="AS37" s="172">
        <f t="shared" si="136"/>
        <v>259</v>
      </c>
      <c r="AT37" s="172">
        <f t="shared" si="136"/>
        <v>242</v>
      </c>
      <c r="AU37" s="172">
        <f t="shared" si="136"/>
        <v>242</v>
      </c>
      <c r="AV37" s="172">
        <f t="shared" si="136"/>
        <v>242</v>
      </c>
      <c r="AW37" s="172">
        <f t="shared" si="136"/>
        <v>242</v>
      </c>
      <c r="AX37" s="172">
        <f t="shared" si="136"/>
        <v>242</v>
      </c>
      <c r="AY37" s="172">
        <f t="shared" si="136"/>
        <v>242</v>
      </c>
      <c r="AZ37" s="172">
        <f t="shared" si="136"/>
        <v>242</v>
      </c>
      <c r="BA37" s="172">
        <f t="shared" si="136"/>
        <v>242</v>
      </c>
      <c r="BB37" s="172">
        <f t="shared" si="136"/>
        <v>242</v>
      </c>
      <c r="BC37" s="172">
        <f t="shared" si="136"/>
        <v>242</v>
      </c>
      <c r="BD37" s="172">
        <f t="shared" si="136"/>
        <v>242</v>
      </c>
      <c r="BE37" s="172">
        <f t="shared" si="136"/>
        <v>242</v>
      </c>
      <c r="BF37" s="172">
        <f t="shared" si="136"/>
        <v>264</v>
      </c>
      <c r="BG37" s="172">
        <f t="shared" si="136"/>
        <v>264</v>
      </c>
      <c r="BH37" s="172">
        <f t="shared" si="136"/>
        <v>264</v>
      </c>
      <c r="BI37" s="172">
        <f t="shared" si="136"/>
        <v>264</v>
      </c>
      <c r="BJ37" s="172">
        <f t="shared" si="136"/>
        <v>264</v>
      </c>
      <c r="BK37" s="172">
        <f t="shared" si="136"/>
        <v>264</v>
      </c>
      <c r="BL37" s="172">
        <f t="shared" si="136"/>
        <v>264</v>
      </c>
      <c r="BM37" s="172">
        <f t="shared" si="136"/>
        <v>264</v>
      </c>
      <c r="BN37" s="172">
        <f t="shared" si="136"/>
        <v>264</v>
      </c>
      <c r="BO37" s="172">
        <f t="shared" si="136"/>
        <v>264</v>
      </c>
      <c r="BP37" s="172">
        <f t="shared" si="136"/>
        <v>264</v>
      </c>
      <c r="BQ37" s="172">
        <f t="shared" si="136"/>
        <v>264</v>
      </c>
      <c r="BR37" s="172">
        <f t="shared" si="136"/>
        <v>205</v>
      </c>
      <c r="BS37" s="172">
        <f t="shared" si="136"/>
        <v>205</v>
      </c>
      <c r="BT37" s="172">
        <f t="shared" si="136"/>
        <v>205</v>
      </c>
      <c r="BU37" s="172">
        <f t="shared" si="136"/>
        <v>205</v>
      </c>
      <c r="BV37" s="172">
        <f t="shared" ref="BV37:DA37" si="137">ROUNDDOWN(BV23/(BV31*BV77+BV32*BV78+BV33*BV79+BV34*BV80+BV35*BV81),0)</f>
        <v>205</v>
      </c>
      <c r="BW37" s="172">
        <f t="shared" si="137"/>
        <v>205</v>
      </c>
      <c r="BX37" s="172">
        <f t="shared" si="137"/>
        <v>205</v>
      </c>
      <c r="BY37" s="172">
        <f t="shared" si="137"/>
        <v>205</v>
      </c>
      <c r="BZ37" s="172">
        <f t="shared" si="137"/>
        <v>205</v>
      </c>
      <c r="CA37" s="172">
        <f t="shared" si="137"/>
        <v>205</v>
      </c>
      <c r="CB37" s="172">
        <f t="shared" si="137"/>
        <v>205</v>
      </c>
      <c r="CC37" s="172">
        <f t="shared" si="137"/>
        <v>205</v>
      </c>
      <c r="CD37" s="172">
        <f t="shared" si="137"/>
        <v>147</v>
      </c>
      <c r="CE37" s="172">
        <f t="shared" si="137"/>
        <v>147</v>
      </c>
      <c r="CF37" s="172">
        <f t="shared" si="137"/>
        <v>147</v>
      </c>
      <c r="CG37" s="172">
        <f t="shared" si="137"/>
        <v>147</v>
      </c>
      <c r="CH37" s="172">
        <f t="shared" si="137"/>
        <v>147</v>
      </c>
      <c r="CI37" s="172">
        <f t="shared" si="137"/>
        <v>147</v>
      </c>
      <c r="CJ37" s="172">
        <f t="shared" si="137"/>
        <v>147</v>
      </c>
      <c r="CK37" s="172">
        <f t="shared" si="137"/>
        <v>147</v>
      </c>
      <c r="CL37" s="172">
        <f t="shared" si="137"/>
        <v>147</v>
      </c>
      <c r="CM37" s="172">
        <f t="shared" si="137"/>
        <v>147</v>
      </c>
      <c r="CN37" s="172">
        <f t="shared" si="137"/>
        <v>147</v>
      </c>
      <c r="CO37" s="172">
        <f t="shared" si="137"/>
        <v>147</v>
      </c>
      <c r="CP37" s="172">
        <f t="shared" si="137"/>
        <v>106</v>
      </c>
      <c r="CQ37" s="172">
        <f t="shared" si="137"/>
        <v>106</v>
      </c>
      <c r="CR37" s="172">
        <f t="shared" si="137"/>
        <v>106</v>
      </c>
      <c r="CS37" s="172">
        <f t="shared" si="137"/>
        <v>106</v>
      </c>
      <c r="CT37" s="172">
        <f t="shared" si="137"/>
        <v>106</v>
      </c>
      <c r="CU37" s="172">
        <f t="shared" si="137"/>
        <v>106</v>
      </c>
      <c r="CV37" s="172">
        <f t="shared" si="137"/>
        <v>106</v>
      </c>
      <c r="CW37" s="172">
        <f t="shared" si="137"/>
        <v>106</v>
      </c>
      <c r="CX37" s="172">
        <f t="shared" si="137"/>
        <v>106</v>
      </c>
      <c r="CY37" s="172">
        <f t="shared" si="137"/>
        <v>106</v>
      </c>
      <c r="CZ37" s="172">
        <f t="shared" si="137"/>
        <v>106</v>
      </c>
      <c r="DA37" s="172">
        <f t="shared" si="137"/>
        <v>106</v>
      </c>
      <c r="DB37" s="172">
        <f t="shared" ref="DB37:DY37" si="138">ROUNDDOWN(DB23/(DB31*DB77+DB32*DB78+DB33*DB79+DB34*DB80+DB35*DB81),0)</f>
        <v>0</v>
      </c>
      <c r="DC37" s="172">
        <f t="shared" si="138"/>
        <v>0</v>
      </c>
      <c r="DD37" s="172">
        <f t="shared" si="138"/>
        <v>0</v>
      </c>
      <c r="DE37" s="172">
        <f t="shared" si="138"/>
        <v>0</v>
      </c>
      <c r="DF37" s="172">
        <f t="shared" si="138"/>
        <v>0</v>
      </c>
      <c r="DG37" s="172">
        <f t="shared" si="138"/>
        <v>0</v>
      </c>
      <c r="DH37" s="172">
        <f t="shared" si="138"/>
        <v>0</v>
      </c>
      <c r="DI37" s="172">
        <f t="shared" si="138"/>
        <v>0</v>
      </c>
      <c r="DJ37" s="172">
        <f t="shared" si="138"/>
        <v>0</v>
      </c>
      <c r="DK37" s="172">
        <f t="shared" si="138"/>
        <v>0</v>
      </c>
      <c r="DL37" s="172">
        <f t="shared" si="138"/>
        <v>0</v>
      </c>
      <c r="DM37" s="172">
        <f t="shared" si="138"/>
        <v>0</v>
      </c>
      <c r="DN37" s="172">
        <f t="shared" si="138"/>
        <v>0</v>
      </c>
      <c r="DO37" s="172">
        <f t="shared" si="138"/>
        <v>0</v>
      </c>
      <c r="DP37" s="172">
        <f t="shared" si="138"/>
        <v>0</v>
      </c>
      <c r="DQ37" s="172">
        <f t="shared" si="138"/>
        <v>0</v>
      </c>
      <c r="DR37" s="172">
        <f t="shared" si="138"/>
        <v>0</v>
      </c>
      <c r="DS37" s="172">
        <f t="shared" si="138"/>
        <v>0</v>
      </c>
      <c r="DT37" s="172">
        <f t="shared" si="138"/>
        <v>0</v>
      </c>
      <c r="DU37" s="172">
        <f t="shared" si="138"/>
        <v>0</v>
      </c>
      <c r="DV37" s="172">
        <f t="shared" si="138"/>
        <v>0</v>
      </c>
      <c r="DW37" s="172">
        <f t="shared" si="138"/>
        <v>0</v>
      </c>
      <c r="DX37" s="172">
        <f t="shared" si="138"/>
        <v>0</v>
      </c>
      <c r="DY37" s="172">
        <f t="shared" si="138"/>
        <v>0</v>
      </c>
    </row>
    <row r="38" spans="2:129" x14ac:dyDescent="0.35">
      <c r="B38" s="14"/>
    </row>
    <row r="39" spans="2:129" x14ac:dyDescent="0.35">
      <c r="B39" s="14"/>
      <c r="C39" t="s">
        <v>876</v>
      </c>
    </row>
    <row r="40" spans="2:129" x14ac:dyDescent="0.35">
      <c r="B40" s="14"/>
      <c r="C40" s="14">
        <v>1</v>
      </c>
      <c r="D40" s="37" t="str">
        <f>'1.1 Assumptions'!$J$27</f>
        <v>Bitmain Antminer S19 Pro</v>
      </c>
      <c r="E40" s="37"/>
      <c r="F40" s="37"/>
      <c r="G40" s="37"/>
      <c r="H40" s="11" t="s">
        <v>45</v>
      </c>
      <c r="J40" s="249">
        <f t="shared" ref="J40:AO40" si="139">ROUNDDOWN(J31*J$37,0)</f>
        <v>405</v>
      </c>
      <c r="K40" s="249">
        <f t="shared" si="139"/>
        <v>405</v>
      </c>
      <c r="L40" s="249">
        <f t="shared" si="139"/>
        <v>405</v>
      </c>
      <c r="M40" s="249">
        <f t="shared" si="139"/>
        <v>405</v>
      </c>
      <c r="N40" s="249">
        <f t="shared" si="139"/>
        <v>405</v>
      </c>
      <c r="O40" s="249">
        <f t="shared" si="139"/>
        <v>405</v>
      </c>
      <c r="P40" s="249">
        <f t="shared" si="139"/>
        <v>405</v>
      </c>
      <c r="Q40" s="249">
        <f t="shared" si="139"/>
        <v>405</v>
      </c>
      <c r="R40" s="249">
        <f t="shared" si="139"/>
        <v>405</v>
      </c>
      <c r="S40" s="249">
        <f t="shared" si="139"/>
        <v>405</v>
      </c>
      <c r="T40" s="249">
        <f t="shared" si="139"/>
        <v>405</v>
      </c>
      <c r="U40" s="249">
        <f t="shared" si="139"/>
        <v>405</v>
      </c>
      <c r="V40" s="249">
        <f t="shared" si="139"/>
        <v>166</v>
      </c>
      <c r="W40" s="249">
        <f t="shared" si="139"/>
        <v>166</v>
      </c>
      <c r="X40" s="249">
        <f t="shared" si="139"/>
        <v>166</v>
      </c>
      <c r="Y40" s="249">
        <f t="shared" si="139"/>
        <v>166</v>
      </c>
      <c r="Z40" s="249">
        <f t="shared" si="139"/>
        <v>166</v>
      </c>
      <c r="AA40" s="249">
        <f t="shared" si="139"/>
        <v>166</v>
      </c>
      <c r="AB40" s="249">
        <f t="shared" si="139"/>
        <v>166</v>
      </c>
      <c r="AC40" s="249">
        <f t="shared" si="139"/>
        <v>166</v>
      </c>
      <c r="AD40" s="249">
        <f t="shared" si="139"/>
        <v>166</v>
      </c>
      <c r="AE40" s="249">
        <f t="shared" si="139"/>
        <v>166</v>
      </c>
      <c r="AF40" s="249">
        <f t="shared" si="139"/>
        <v>166</v>
      </c>
      <c r="AG40" s="249">
        <f t="shared" si="139"/>
        <v>166</v>
      </c>
      <c r="AH40" s="249">
        <f t="shared" si="139"/>
        <v>194</v>
      </c>
      <c r="AI40" s="249">
        <f t="shared" si="139"/>
        <v>194</v>
      </c>
      <c r="AJ40" s="249">
        <f t="shared" si="139"/>
        <v>194</v>
      </c>
      <c r="AK40" s="249">
        <f t="shared" si="139"/>
        <v>194</v>
      </c>
      <c r="AL40" s="249">
        <f t="shared" si="139"/>
        <v>194</v>
      </c>
      <c r="AM40" s="249">
        <f t="shared" si="139"/>
        <v>194</v>
      </c>
      <c r="AN40" s="249">
        <f t="shared" si="139"/>
        <v>194</v>
      </c>
      <c r="AO40" s="249">
        <f t="shared" si="139"/>
        <v>194</v>
      </c>
      <c r="AP40" s="249">
        <f t="shared" ref="AP40:BU40" si="140">ROUNDDOWN(AP31*AP$37,0)</f>
        <v>194</v>
      </c>
      <c r="AQ40" s="249">
        <f t="shared" si="140"/>
        <v>194</v>
      </c>
      <c r="AR40" s="249">
        <f t="shared" si="140"/>
        <v>194</v>
      </c>
      <c r="AS40" s="249">
        <f t="shared" si="140"/>
        <v>194</v>
      </c>
      <c r="AT40" s="249">
        <f t="shared" si="140"/>
        <v>181</v>
      </c>
      <c r="AU40" s="249">
        <f t="shared" si="140"/>
        <v>181</v>
      </c>
      <c r="AV40" s="249">
        <f t="shared" si="140"/>
        <v>181</v>
      </c>
      <c r="AW40" s="249">
        <f t="shared" si="140"/>
        <v>181</v>
      </c>
      <c r="AX40" s="249">
        <f t="shared" si="140"/>
        <v>181</v>
      </c>
      <c r="AY40" s="249">
        <f t="shared" si="140"/>
        <v>181</v>
      </c>
      <c r="AZ40" s="249">
        <f t="shared" si="140"/>
        <v>181</v>
      </c>
      <c r="BA40" s="249">
        <f t="shared" si="140"/>
        <v>181</v>
      </c>
      <c r="BB40" s="249">
        <f t="shared" si="140"/>
        <v>181</v>
      </c>
      <c r="BC40" s="249">
        <f t="shared" si="140"/>
        <v>181</v>
      </c>
      <c r="BD40" s="249">
        <f t="shared" si="140"/>
        <v>181</v>
      </c>
      <c r="BE40" s="249">
        <f t="shared" si="140"/>
        <v>181</v>
      </c>
      <c r="BF40" s="249">
        <f t="shared" si="140"/>
        <v>198</v>
      </c>
      <c r="BG40" s="249">
        <f t="shared" si="140"/>
        <v>198</v>
      </c>
      <c r="BH40" s="249">
        <f t="shared" si="140"/>
        <v>198</v>
      </c>
      <c r="BI40" s="249">
        <f t="shared" si="140"/>
        <v>198</v>
      </c>
      <c r="BJ40" s="249">
        <f t="shared" si="140"/>
        <v>198</v>
      </c>
      <c r="BK40" s="249">
        <f t="shared" si="140"/>
        <v>198</v>
      </c>
      <c r="BL40" s="249">
        <f t="shared" si="140"/>
        <v>198</v>
      </c>
      <c r="BM40" s="249">
        <f t="shared" si="140"/>
        <v>198</v>
      </c>
      <c r="BN40" s="249">
        <f t="shared" si="140"/>
        <v>198</v>
      </c>
      <c r="BO40" s="249">
        <f t="shared" si="140"/>
        <v>198</v>
      </c>
      <c r="BP40" s="249">
        <f t="shared" si="140"/>
        <v>198</v>
      </c>
      <c r="BQ40" s="249">
        <f t="shared" si="140"/>
        <v>198</v>
      </c>
      <c r="BR40" s="249">
        <f t="shared" si="140"/>
        <v>153</v>
      </c>
      <c r="BS40" s="249">
        <f t="shared" si="140"/>
        <v>153</v>
      </c>
      <c r="BT40" s="249">
        <f t="shared" si="140"/>
        <v>153</v>
      </c>
      <c r="BU40" s="249">
        <f t="shared" si="140"/>
        <v>153</v>
      </c>
      <c r="BV40" s="249">
        <f t="shared" ref="BV40:DA40" si="141">ROUNDDOWN(BV31*BV$37,0)</f>
        <v>153</v>
      </c>
      <c r="BW40" s="249">
        <f t="shared" si="141"/>
        <v>153</v>
      </c>
      <c r="BX40" s="249">
        <f t="shared" si="141"/>
        <v>153</v>
      </c>
      <c r="BY40" s="249">
        <f t="shared" si="141"/>
        <v>153</v>
      </c>
      <c r="BZ40" s="249">
        <f t="shared" si="141"/>
        <v>153</v>
      </c>
      <c r="CA40" s="249">
        <f t="shared" si="141"/>
        <v>153</v>
      </c>
      <c r="CB40" s="249">
        <f t="shared" si="141"/>
        <v>153</v>
      </c>
      <c r="CC40" s="249">
        <f t="shared" si="141"/>
        <v>153</v>
      </c>
      <c r="CD40" s="249">
        <f t="shared" si="141"/>
        <v>110</v>
      </c>
      <c r="CE40" s="249">
        <f t="shared" si="141"/>
        <v>110</v>
      </c>
      <c r="CF40" s="249">
        <f t="shared" si="141"/>
        <v>110</v>
      </c>
      <c r="CG40" s="249">
        <f t="shared" si="141"/>
        <v>110</v>
      </c>
      <c r="CH40" s="249">
        <f t="shared" si="141"/>
        <v>110</v>
      </c>
      <c r="CI40" s="249">
        <f t="shared" si="141"/>
        <v>110</v>
      </c>
      <c r="CJ40" s="249">
        <f t="shared" si="141"/>
        <v>110</v>
      </c>
      <c r="CK40" s="249">
        <f t="shared" si="141"/>
        <v>110</v>
      </c>
      <c r="CL40" s="249">
        <f t="shared" si="141"/>
        <v>110</v>
      </c>
      <c r="CM40" s="249">
        <f t="shared" si="141"/>
        <v>110</v>
      </c>
      <c r="CN40" s="249">
        <f t="shared" si="141"/>
        <v>110</v>
      </c>
      <c r="CO40" s="249">
        <f t="shared" si="141"/>
        <v>110</v>
      </c>
      <c r="CP40" s="249">
        <f t="shared" si="141"/>
        <v>79</v>
      </c>
      <c r="CQ40" s="249">
        <f t="shared" si="141"/>
        <v>79</v>
      </c>
      <c r="CR40" s="249">
        <f t="shared" si="141"/>
        <v>79</v>
      </c>
      <c r="CS40" s="249">
        <f t="shared" si="141"/>
        <v>79</v>
      </c>
      <c r="CT40" s="249">
        <f t="shared" si="141"/>
        <v>79</v>
      </c>
      <c r="CU40" s="249">
        <f t="shared" si="141"/>
        <v>79</v>
      </c>
      <c r="CV40" s="249">
        <f t="shared" si="141"/>
        <v>79</v>
      </c>
      <c r="CW40" s="249">
        <f t="shared" si="141"/>
        <v>79</v>
      </c>
      <c r="CX40" s="249">
        <f t="shared" si="141"/>
        <v>79</v>
      </c>
      <c r="CY40" s="249">
        <f t="shared" si="141"/>
        <v>79</v>
      </c>
      <c r="CZ40" s="249">
        <f t="shared" si="141"/>
        <v>79</v>
      </c>
      <c r="DA40" s="249">
        <f t="shared" si="141"/>
        <v>79</v>
      </c>
      <c r="DB40" s="249">
        <f t="shared" ref="DB40:DY40" si="142">ROUNDDOWN(DB31*DB$37,0)</f>
        <v>0</v>
      </c>
      <c r="DC40" s="249">
        <f t="shared" si="142"/>
        <v>0</v>
      </c>
      <c r="DD40" s="249">
        <f t="shared" si="142"/>
        <v>0</v>
      </c>
      <c r="DE40" s="249">
        <f t="shared" si="142"/>
        <v>0</v>
      </c>
      <c r="DF40" s="249">
        <f t="shared" si="142"/>
        <v>0</v>
      </c>
      <c r="DG40" s="249">
        <f t="shared" si="142"/>
        <v>0</v>
      </c>
      <c r="DH40" s="249">
        <f t="shared" si="142"/>
        <v>0</v>
      </c>
      <c r="DI40" s="249">
        <f t="shared" si="142"/>
        <v>0</v>
      </c>
      <c r="DJ40" s="249">
        <f t="shared" si="142"/>
        <v>0</v>
      </c>
      <c r="DK40" s="249">
        <f t="shared" si="142"/>
        <v>0</v>
      </c>
      <c r="DL40" s="249">
        <f t="shared" si="142"/>
        <v>0</v>
      </c>
      <c r="DM40" s="249">
        <f t="shared" si="142"/>
        <v>0</v>
      </c>
      <c r="DN40" s="249">
        <f t="shared" si="142"/>
        <v>0</v>
      </c>
      <c r="DO40" s="249">
        <f t="shared" si="142"/>
        <v>0</v>
      </c>
      <c r="DP40" s="249">
        <f t="shared" si="142"/>
        <v>0</v>
      </c>
      <c r="DQ40" s="249">
        <f t="shared" si="142"/>
        <v>0</v>
      </c>
      <c r="DR40" s="249">
        <f t="shared" si="142"/>
        <v>0</v>
      </c>
      <c r="DS40" s="249">
        <f t="shared" si="142"/>
        <v>0</v>
      </c>
      <c r="DT40" s="249">
        <f t="shared" si="142"/>
        <v>0</v>
      </c>
      <c r="DU40" s="249">
        <f t="shared" si="142"/>
        <v>0</v>
      </c>
      <c r="DV40" s="249">
        <f t="shared" si="142"/>
        <v>0</v>
      </c>
      <c r="DW40" s="249">
        <f t="shared" si="142"/>
        <v>0</v>
      </c>
      <c r="DX40" s="249">
        <f t="shared" si="142"/>
        <v>0</v>
      </c>
      <c r="DY40" s="249">
        <f t="shared" si="142"/>
        <v>0</v>
      </c>
    </row>
    <row r="41" spans="2:129" x14ac:dyDescent="0.35">
      <c r="B41" s="14"/>
      <c r="C41" s="14">
        <v>2</v>
      </c>
      <c r="D41" s="37" t="str">
        <f>'1.1 Assumptions'!$J$28</f>
        <v>MicroBT Whatsminer M30s</v>
      </c>
      <c r="E41" s="37"/>
      <c r="F41" s="37"/>
      <c r="G41" s="37"/>
      <c r="H41" s="11" t="s">
        <v>45</v>
      </c>
      <c r="J41" s="249">
        <f t="shared" ref="J41:AO41" si="143">ROUNDDOWN(J32*J$37,0)</f>
        <v>0</v>
      </c>
      <c r="K41" s="249">
        <f t="shared" si="143"/>
        <v>0</v>
      </c>
      <c r="L41" s="249">
        <f t="shared" si="143"/>
        <v>0</v>
      </c>
      <c r="M41" s="249">
        <f t="shared" si="143"/>
        <v>0</v>
      </c>
      <c r="N41" s="249">
        <f t="shared" si="143"/>
        <v>0</v>
      </c>
      <c r="O41" s="249">
        <f t="shared" si="143"/>
        <v>0</v>
      </c>
      <c r="P41" s="249">
        <f t="shared" si="143"/>
        <v>0</v>
      </c>
      <c r="Q41" s="249">
        <f t="shared" si="143"/>
        <v>0</v>
      </c>
      <c r="R41" s="249">
        <f t="shared" si="143"/>
        <v>0</v>
      </c>
      <c r="S41" s="249">
        <f t="shared" si="143"/>
        <v>0</v>
      </c>
      <c r="T41" s="249">
        <f t="shared" si="143"/>
        <v>0</v>
      </c>
      <c r="U41" s="249">
        <f t="shared" si="143"/>
        <v>0</v>
      </c>
      <c r="V41" s="249">
        <f t="shared" si="143"/>
        <v>0</v>
      </c>
      <c r="W41" s="249">
        <f t="shared" si="143"/>
        <v>0</v>
      </c>
      <c r="X41" s="249">
        <f t="shared" si="143"/>
        <v>0</v>
      </c>
      <c r="Y41" s="249">
        <f t="shared" si="143"/>
        <v>0</v>
      </c>
      <c r="Z41" s="249">
        <f t="shared" si="143"/>
        <v>0</v>
      </c>
      <c r="AA41" s="249">
        <f t="shared" si="143"/>
        <v>0</v>
      </c>
      <c r="AB41" s="249">
        <f t="shared" si="143"/>
        <v>0</v>
      </c>
      <c r="AC41" s="249">
        <f t="shared" si="143"/>
        <v>0</v>
      </c>
      <c r="AD41" s="249">
        <f t="shared" si="143"/>
        <v>0</v>
      </c>
      <c r="AE41" s="249">
        <f t="shared" si="143"/>
        <v>0</v>
      </c>
      <c r="AF41" s="249">
        <f t="shared" si="143"/>
        <v>0</v>
      </c>
      <c r="AG41" s="249">
        <f t="shared" si="143"/>
        <v>0</v>
      </c>
      <c r="AH41" s="249">
        <f t="shared" si="143"/>
        <v>0</v>
      </c>
      <c r="AI41" s="249">
        <f t="shared" si="143"/>
        <v>0</v>
      </c>
      <c r="AJ41" s="249">
        <f t="shared" si="143"/>
        <v>0</v>
      </c>
      <c r="AK41" s="249">
        <f t="shared" si="143"/>
        <v>0</v>
      </c>
      <c r="AL41" s="249">
        <f t="shared" si="143"/>
        <v>0</v>
      </c>
      <c r="AM41" s="249">
        <f t="shared" si="143"/>
        <v>0</v>
      </c>
      <c r="AN41" s="249">
        <f t="shared" si="143"/>
        <v>0</v>
      </c>
      <c r="AO41" s="249">
        <f t="shared" si="143"/>
        <v>0</v>
      </c>
      <c r="AP41" s="249">
        <f t="shared" ref="AP41:BU41" si="144">ROUNDDOWN(AP32*AP$37,0)</f>
        <v>0</v>
      </c>
      <c r="AQ41" s="249">
        <f t="shared" si="144"/>
        <v>0</v>
      </c>
      <c r="AR41" s="249">
        <f t="shared" si="144"/>
        <v>0</v>
      </c>
      <c r="AS41" s="249">
        <f t="shared" si="144"/>
        <v>0</v>
      </c>
      <c r="AT41" s="249">
        <f t="shared" si="144"/>
        <v>0</v>
      </c>
      <c r="AU41" s="249">
        <f t="shared" si="144"/>
        <v>0</v>
      </c>
      <c r="AV41" s="249">
        <f t="shared" si="144"/>
        <v>0</v>
      </c>
      <c r="AW41" s="249">
        <f t="shared" si="144"/>
        <v>0</v>
      </c>
      <c r="AX41" s="249">
        <f t="shared" si="144"/>
        <v>0</v>
      </c>
      <c r="AY41" s="249">
        <f t="shared" si="144"/>
        <v>0</v>
      </c>
      <c r="AZ41" s="249">
        <f t="shared" si="144"/>
        <v>0</v>
      </c>
      <c r="BA41" s="249">
        <f t="shared" si="144"/>
        <v>0</v>
      </c>
      <c r="BB41" s="249">
        <f t="shared" si="144"/>
        <v>0</v>
      </c>
      <c r="BC41" s="249">
        <f t="shared" si="144"/>
        <v>0</v>
      </c>
      <c r="BD41" s="249">
        <f t="shared" si="144"/>
        <v>0</v>
      </c>
      <c r="BE41" s="249">
        <f t="shared" si="144"/>
        <v>0</v>
      </c>
      <c r="BF41" s="249">
        <f t="shared" si="144"/>
        <v>0</v>
      </c>
      <c r="BG41" s="249">
        <f t="shared" si="144"/>
        <v>0</v>
      </c>
      <c r="BH41" s="249">
        <f t="shared" si="144"/>
        <v>0</v>
      </c>
      <c r="BI41" s="249">
        <f t="shared" si="144"/>
        <v>0</v>
      </c>
      <c r="BJ41" s="249">
        <f t="shared" si="144"/>
        <v>0</v>
      </c>
      <c r="BK41" s="249">
        <f t="shared" si="144"/>
        <v>0</v>
      </c>
      <c r="BL41" s="249">
        <f t="shared" si="144"/>
        <v>0</v>
      </c>
      <c r="BM41" s="249">
        <f t="shared" si="144"/>
        <v>0</v>
      </c>
      <c r="BN41" s="249">
        <f t="shared" si="144"/>
        <v>0</v>
      </c>
      <c r="BO41" s="249">
        <f t="shared" si="144"/>
        <v>0</v>
      </c>
      <c r="BP41" s="249">
        <f t="shared" si="144"/>
        <v>0</v>
      </c>
      <c r="BQ41" s="249">
        <f t="shared" si="144"/>
        <v>0</v>
      </c>
      <c r="BR41" s="249">
        <f t="shared" si="144"/>
        <v>0</v>
      </c>
      <c r="BS41" s="249">
        <f t="shared" si="144"/>
        <v>0</v>
      </c>
      <c r="BT41" s="249">
        <f t="shared" si="144"/>
        <v>0</v>
      </c>
      <c r="BU41" s="249">
        <f t="shared" si="144"/>
        <v>0</v>
      </c>
      <c r="BV41" s="249">
        <f t="shared" ref="BV41:DA41" si="145">ROUNDDOWN(BV32*BV$37,0)</f>
        <v>0</v>
      </c>
      <c r="BW41" s="249">
        <f t="shared" si="145"/>
        <v>0</v>
      </c>
      <c r="BX41" s="249">
        <f t="shared" si="145"/>
        <v>0</v>
      </c>
      <c r="BY41" s="249">
        <f t="shared" si="145"/>
        <v>0</v>
      </c>
      <c r="BZ41" s="249">
        <f t="shared" si="145"/>
        <v>0</v>
      </c>
      <c r="CA41" s="249">
        <f t="shared" si="145"/>
        <v>0</v>
      </c>
      <c r="CB41" s="249">
        <f t="shared" si="145"/>
        <v>0</v>
      </c>
      <c r="CC41" s="249">
        <f t="shared" si="145"/>
        <v>0</v>
      </c>
      <c r="CD41" s="249">
        <f t="shared" si="145"/>
        <v>0</v>
      </c>
      <c r="CE41" s="249">
        <f t="shared" si="145"/>
        <v>0</v>
      </c>
      <c r="CF41" s="249">
        <f t="shared" si="145"/>
        <v>0</v>
      </c>
      <c r="CG41" s="249">
        <f t="shared" si="145"/>
        <v>0</v>
      </c>
      <c r="CH41" s="249">
        <f t="shared" si="145"/>
        <v>0</v>
      </c>
      <c r="CI41" s="249">
        <f t="shared" si="145"/>
        <v>0</v>
      </c>
      <c r="CJ41" s="249">
        <f t="shared" si="145"/>
        <v>0</v>
      </c>
      <c r="CK41" s="249">
        <f t="shared" si="145"/>
        <v>0</v>
      </c>
      <c r="CL41" s="249">
        <f t="shared" si="145"/>
        <v>0</v>
      </c>
      <c r="CM41" s="249">
        <f t="shared" si="145"/>
        <v>0</v>
      </c>
      <c r="CN41" s="249">
        <f t="shared" si="145"/>
        <v>0</v>
      </c>
      <c r="CO41" s="249">
        <f t="shared" si="145"/>
        <v>0</v>
      </c>
      <c r="CP41" s="249">
        <f t="shared" si="145"/>
        <v>0</v>
      </c>
      <c r="CQ41" s="249">
        <f t="shared" si="145"/>
        <v>0</v>
      </c>
      <c r="CR41" s="249">
        <f t="shared" si="145"/>
        <v>0</v>
      </c>
      <c r="CS41" s="249">
        <f t="shared" si="145"/>
        <v>0</v>
      </c>
      <c r="CT41" s="249">
        <f t="shared" si="145"/>
        <v>0</v>
      </c>
      <c r="CU41" s="249">
        <f t="shared" si="145"/>
        <v>0</v>
      </c>
      <c r="CV41" s="249">
        <f t="shared" si="145"/>
        <v>0</v>
      </c>
      <c r="CW41" s="249">
        <f t="shared" si="145"/>
        <v>0</v>
      </c>
      <c r="CX41" s="249">
        <f t="shared" si="145"/>
        <v>0</v>
      </c>
      <c r="CY41" s="249">
        <f t="shared" si="145"/>
        <v>0</v>
      </c>
      <c r="CZ41" s="249">
        <f t="shared" si="145"/>
        <v>0</v>
      </c>
      <c r="DA41" s="249">
        <f t="shared" si="145"/>
        <v>0</v>
      </c>
      <c r="DB41" s="249">
        <f t="shared" ref="DB41:DY41" si="146">ROUNDDOWN(DB32*DB$37,0)</f>
        <v>0</v>
      </c>
      <c r="DC41" s="249">
        <f t="shared" si="146"/>
        <v>0</v>
      </c>
      <c r="DD41" s="249">
        <f t="shared" si="146"/>
        <v>0</v>
      </c>
      <c r="DE41" s="249">
        <f t="shared" si="146"/>
        <v>0</v>
      </c>
      <c r="DF41" s="249">
        <f t="shared" si="146"/>
        <v>0</v>
      </c>
      <c r="DG41" s="249">
        <f t="shared" si="146"/>
        <v>0</v>
      </c>
      <c r="DH41" s="249">
        <f t="shared" si="146"/>
        <v>0</v>
      </c>
      <c r="DI41" s="249">
        <f t="shared" si="146"/>
        <v>0</v>
      </c>
      <c r="DJ41" s="249">
        <f t="shared" si="146"/>
        <v>0</v>
      </c>
      <c r="DK41" s="249">
        <f t="shared" si="146"/>
        <v>0</v>
      </c>
      <c r="DL41" s="249">
        <f t="shared" si="146"/>
        <v>0</v>
      </c>
      <c r="DM41" s="249">
        <f t="shared" si="146"/>
        <v>0</v>
      </c>
      <c r="DN41" s="249">
        <f t="shared" si="146"/>
        <v>0</v>
      </c>
      <c r="DO41" s="249">
        <f t="shared" si="146"/>
        <v>0</v>
      </c>
      <c r="DP41" s="249">
        <f t="shared" si="146"/>
        <v>0</v>
      </c>
      <c r="DQ41" s="249">
        <f t="shared" si="146"/>
        <v>0</v>
      </c>
      <c r="DR41" s="249">
        <f t="shared" si="146"/>
        <v>0</v>
      </c>
      <c r="DS41" s="249">
        <f t="shared" si="146"/>
        <v>0</v>
      </c>
      <c r="DT41" s="249">
        <f t="shared" si="146"/>
        <v>0</v>
      </c>
      <c r="DU41" s="249">
        <f t="shared" si="146"/>
        <v>0</v>
      </c>
      <c r="DV41" s="249">
        <f t="shared" si="146"/>
        <v>0</v>
      </c>
      <c r="DW41" s="249">
        <f t="shared" si="146"/>
        <v>0</v>
      </c>
      <c r="DX41" s="249">
        <f t="shared" si="146"/>
        <v>0</v>
      </c>
      <c r="DY41" s="249">
        <f t="shared" si="146"/>
        <v>0</v>
      </c>
    </row>
    <row r="42" spans="2:129" x14ac:dyDescent="0.35">
      <c r="B42" s="14"/>
      <c r="C42" s="14">
        <v>3</v>
      </c>
      <c r="D42" s="37" t="str">
        <f>'1.1 Assumptions'!$J$29</f>
        <v>Innosilicon A11 Pro 8GB</v>
      </c>
      <c r="E42" s="37"/>
      <c r="F42" s="37"/>
      <c r="G42" s="37"/>
      <c r="H42" s="11" t="s">
        <v>45</v>
      </c>
      <c r="J42" s="249">
        <f t="shared" ref="J42:AO42" si="147">ROUNDDOWN(J33*J$37,0)</f>
        <v>0</v>
      </c>
      <c r="K42" s="249">
        <f t="shared" si="147"/>
        <v>0</v>
      </c>
      <c r="L42" s="249">
        <f t="shared" si="147"/>
        <v>0</v>
      </c>
      <c r="M42" s="249">
        <f t="shared" si="147"/>
        <v>0</v>
      </c>
      <c r="N42" s="249">
        <f t="shared" si="147"/>
        <v>0</v>
      </c>
      <c r="O42" s="249">
        <f t="shared" si="147"/>
        <v>0</v>
      </c>
      <c r="P42" s="249">
        <f t="shared" si="147"/>
        <v>0</v>
      </c>
      <c r="Q42" s="249">
        <f t="shared" si="147"/>
        <v>0</v>
      </c>
      <c r="R42" s="249">
        <f t="shared" si="147"/>
        <v>0</v>
      </c>
      <c r="S42" s="249">
        <f t="shared" si="147"/>
        <v>0</v>
      </c>
      <c r="T42" s="249">
        <f t="shared" si="147"/>
        <v>0</v>
      </c>
      <c r="U42" s="249">
        <f t="shared" si="147"/>
        <v>0</v>
      </c>
      <c r="V42" s="249">
        <f t="shared" si="147"/>
        <v>0</v>
      </c>
      <c r="W42" s="249">
        <f t="shared" si="147"/>
        <v>0</v>
      </c>
      <c r="X42" s="249">
        <f t="shared" si="147"/>
        <v>0</v>
      </c>
      <c r="Y42" s="249">
        <f t="shared" si="147"/>
        <v>0</v>
      </c>
      <c r="Z42" s="249">
        <f t="shared" si="147"/>
        <v>0</v>
      </c>
      <c r="AA42" s="249">
        <f t="shared" si="147"/>
        <v>0</v>
      </c>
      <c r="AB42" s="249">
        <f t="shared" si="147"/>
        <v>0</v>
      </c>
      <c r="AC42" s="249">
        <f t="shared" si="147"/>
        <v>0</v>
      </c>
      <c r="AD42" s="249">
        <f t="shared" si="147"/>
        <v>0</v>
      </c>
      <c r="AE42" s="249">
        <f t="shared" si="147"/>
        <v>0</v>
      </c>
      <c r="AF42" s="249">
        <f t="shared" si="147"/>
        <v>0</v>
      </c>
      <c r="AG42" s="249">
        <f t="shared" si="147"/>
        <v>0</v>
      </c>
      <c r="AH42" s="249">
        <f t="shared" si="147"/>
        <v>0</v>
      </c>
      <c r="AI42" s="249">
        <f t="shared" si="147"/>
        <v>0</v>
      </c>
      <c r="AJ42" s="249">
        <f t="shared" si="147"/>
        <v>0</v>
      </c>
      <c r="AK42" s="249">
        <f t="shared" si="147"/>
        <v>0</v>
      </c>
      <c r="AL42" s="249">
        <f t="shared" si="147"/>
        <v>0</v>
      </c>
      <c r="AM42" s="249">
        <f t="shared" si="147"/>
        <v>0</v>
      </c>
      <c r="AN42" s="249">
        <f t="shared" si="147"/>
        <v>0</v>
      </c>
      <c r="AO42" s="249">
        <f t="shared" si="147"/>
        <v>0</v>
      </c>
      <c r="AP42" s="249">
        <f t="shared" ref="AP42:BU42" si="148">ROUNDDOWN(AP33*AP$37,0)</f>
        <v>0</v>
      </c>
      <c r="AQ42" s="249">
        <f t="shared" si="148"/>
        <v>0</v>
      </c>
      <c r="AR42" s="249">
        <f t="shared" si="148"/>
        <v>0</v>
      </c>
      <c r="AS42" s="249">
        <f t="shared" si="148"/>
        <v>0</v>
      </c>
      <c r="AT42" s="249">
        <f t="shared" si="148"/>
        <v>0</v>
      </c>
      <c r="AU42" s="249">
        <f t="shared" si="148"/>
        <v>0</v>
      </c>
      <c r="AV42" s="249">
        <f t="shared" si="148"/>
        <v>0</v>
      </c>
      <c r="AW42" s="249">
        <f t="shared" si="148"/>
        <v>0</v>
      </c>
      <c r="AX42" s="249">
        <f t="shared" si="148"/>
        <v>0</v>
      </c>
      <c r="AY42" s="249">
        <f t="shared" si="148"/>
        <v>0</v>
      </c>
      <c r="AZ42" s="249">
        <f t="shared" si="148"/>
        <v>0</v>
      </c>
      <c r="BA42" s="249">
        <f t="shared" si="148"/>
        <v>0</v>
      </c>
      <c r="BB42" s="249">
        <f t="shared" si="148"/>
        <v>0</v>
      </c>
      <c r="BC42" s="249">
        <f t="shared" si="148"/>
        <v>0</v>
      </c>
      <c r="BD42" s="249">
        <f t="shared" si="148"/>
        <v>0</v>
      </c>
      <c r="BE42" s="249">
        <f t="shared" si="148"/>
        <v>0</v>
      </c>
      <c r="BF42" s="249">
        <f t="shared" si="148"/>
        <v>0</v>
      </c>
      <c r="BG42" s="249">
        <f t="shared" si="148"/>
        <v>0</v>
      </c>
      <c r="BH42" s="249">
        <f t="shared" si="148"/>
        <v>0</v>
      </c>
      <c r="BI42" s="249">
        <f t="shared" si="148"/>
        <v>0</v>
      </c>
      <c r="BJ42" s="249">
        <f t="shared" si="148"/>
        <v>0</v>
      </c>
      <c r="BK42" s="249">
        <f t="shared" si="148"/>
        <v>0</v>
      </c>
      <c r="BL42" s="249">
        <f t="shared" si="148"/>
        <v>0</v>
      </c>
      <c r="BM42" s="249">
        <f t="shared" si="148"/>
        <v>0</v>
      </c>
      <c r="BN42" s="249">
        <f t="shared" si="148"/>
        <v>0</v>
      </c>
      <c r="BO42" s="249">
        <f t="shared" si="148"/>
        <v>0</v>
      </c>
      <c r="BP42" s="249">
        <f t="shared" si="148"/>
        <v>0</v>
      </c>
      <c r="BQ42" s="249">
        <f t="shared" si="148"/>
        <v>0</v>
      </c>
      <c r="BR42" s="249">
        <f t="shared" si="148"/>
        <v>0</v>
      </c>
      <c r="BS42" s="249">
        <f t="shared" si="148"/>
        <v>0</v>
      </c>
      <c r="BT42" s="249">
        <f t="shared" si="148"/>
        <v>0</v>
      </c>
      <c r="BU42" s="249">
        <f t="shared" si="148"/>
        <v>0</v>
      </c>
      <c r="BV42" s="249">
        <f t="shared" ref="BV42:DA42" si="149">ROUNDDOWN(BV33*BV$37,0)</f>
        <v>0</v>
      </c>
      <c r="BW42" s="249">
        <f t="shared" si="149"/>
        <v>0</v>
      </c>
      <c r="BX42" s="249">
        <f t="shared" si="149"/>
        <v>0</v>
      </c>
      <c r="BY42" s="249">
        <f t="shared" si="149"/>
        <v>0</v>
      </c>
      <c r="BZ42" s="249">
        <f t="shared" si="149"/>
        <v>0</v>
      </c>
      <c r="CA42" s="249">
        <f t="shared" si="149"/>
        <v>0</v>
      </c>
      <c r="CB42" s="249">
        <f t="shared" si="149"/>
        <v>0</v>
      </c>
      <c r="CC42" s="249">
        <f t="shared" si="149"/>
        <v>0</v>
      </c>
      <c r="CD42" s="249">
        <f t="shared" si="149"/>
        <v>0</v>
      </c>
      <c r="CE42" s="249">
        <f t="shared" si="149"/>
        <v>0</v>
      </c>
      <c r="CF42" s="249">
        <f t="shared" si="149"/>
        <v>0</v>
      </c>
      <c r="CG42" s="249">
        <f t="shared" si="149"/>
        <v>0</v>
      </c>
      <c r="CH42" s="249">
        <f t="shared" si="149"/>
        <v>0</v>
      </c>
      <c r="CI42" s="249">
        <f t="shared" si="149"/>
        <v>0</v>
      </c>
      <c r="CJ42" s="249">
        <f t="shared" si="149"/>
        <v>0</v>
      </c>
      <c r="CK42" s="249">
        <f t="shared" si="149"/>
        <v>0</v>
      </c>
      <c r="CL42" s="249">
        <f t="shared" si="149"/>
        <v>0</v>
      </c>
      <c r="CM42" s="249">
        <f t="shared" si="149"/>
        <v>0</v>
      </c>
      <c r="CN42" s="249">
        <f t="shared" si="149"/>
        <v>0</v>
      </c>
      <c r="CO42" s="249">
        <f t="shared" si="149"/>
        <v>0</v>
      </c>
      <c r="CP42" s="249">
        <f t="shared" si="149"/>
        <v>0</v>
      </c>
      <c r="CQ42" s="249">
        <f t="shared" si="149"/>
        <v>0</v>
      </c>
      <c r="CR42" s="249">
        <f t="shared" si="149"/>
        <v>0</v>
      </c>
      <c r="CS42" s="249">
        <f t="shared" si="149"/>
        <v>0</v>
      </c>
      <c r="CT42" s="249">
        <f t="shared" si="149"/>
        <v>0</v>
      </c>
      <c r="CU42" s="249">
        <f t="shared" si="149"/>
        <v>0</v>
      </c>
      <c r="CV42" s="249">
        <f t="shared" si="149"/>
        <v>0</v>
      </c>
      <c r="CW42" s="249">
        <f t="shared" si="149"/>
        <v>0</v>
      </c>
      <c r="CX42" s="249">
        <f t="shared" si="149"/>
        <v>0</v>
      </c>
      <c r="CY42" s="249">
        <f t="shared" si="149"/>
        <v>0</v>
      </c>
      <c r="CZ42" s="249">
        <f t="shared" si="149"/>
        <v>0</v>
      </c>
      <c r="DA42" s="249">
        <f t="shared" si="149"/>
        <v>0</v>
      </c>
      <c r="DB42" s="249">
        <f t="shared" ref="DB42:DY42" si="150">ROUNDDOWN(DB33*DB$37,0)</f>
        <v>0</v>
      </c>
      <c r="DC42" s="249">
        <f t="shared" si="150"/>
        <v>0</v>
      </c>
      <c r="DD42" s="249">
        <f t="shared" si="150"/>
        <v>0</v>
      </c>
      <c r="DE42" s="249">
        <f t="shared" si="150"/>
        <v>0</v>
      </c>
      <c r="DF42" s="249">
        <f t="shared" si="150"/>
        <v>0</v>
      </c>
      <c r="DG42" s="249">
        <f t="shared" si="150"/>
        <v>0</v>
      </c>
      <c r="DH42" s="249">
        <f t="shared" si="150"/>
        <v>0</v>
      </c>
      <c r="DI42" s="249">
        <f t="shared" si="150"/>
        <v>0</v>
      </c>
      <c r="DJ42" s="249">
        <f t="shared" si="150"/>
        <v>0</v>
      </c>
      <c r="DK42" s="249">
        <f t="shared" si="150"/>
        <v>0</v>
      </c>
      <c r="DL42" s="249">
        <f t="shared" si="150"/>
        <v>0</v>
      </c>
      <c r="DM42" s="249">
        <f t="shared" si="150"/>
        <v>0</v>
      </c>
      <c r="DN42" s="249">
        <f t="shared" si="150"/>
        <v>0</v>
      </c>
      <c r="DO42" s="249">
        <f t="shared" si="150"/>
        <v>0</v>
      </c>
      <c r="DP42" s="249">
        <f t="shared" si="150"/>
        <v>0</v>
      </c>
      <c r="DQ42" s="249">
        <f t="shared" si="150"/>
        <v>0</v>
      </c>
      <c r="DR42" s="249">
        <f t="shared" si="150"/>
        <v>0</v>
      </c>
      <c r="DS42" s="249">
        <f t="shared" si="150"/>
        <v>0</v>
      </c>
      <c r="DT42" s="249">
        <f t="shared" si="150"/>
        <v>0</v>
      </c>
      <c r="DU42" s="249">
        <f t="shared" si="150"/>
        <v>0</v>
      </c>
      <c r="DV42" s="249">
        <f t="shared" si="150"/>
        <v>0</v>
      </c>
      <c r="DW42" s="249">
        <f t="shared" si="150"/>
        <v>0</v>
      </c>
      <c r="DX42" s="249">
        <f t="shared" si="150"/>
        <v>0</v>
      </c>
      <c r="DY42" s="249">
        <f t="shared" si="150"/>
        <v>0</v>
      </c>
    </row>
    <row r="43" spans="2:129" x14ac:dyDescent="0.35">
      <c r="B43" s="14"/>
      <c r="C43" s="14">
        <v>4</v>
      </c>
      <c r="D43" s="37" t="str">
        <f>'1.1 Assumptions'!$J$31</f>
        <v>iBeLink BM-K1</v>
      </c>
      <c r="E43" s="37"/>
      <c r="F43" s="37"/>
      <c r="G43" s="37"/>
      <c r="H43" s="11" t="s">
        <v>45</v>
      </c>
      <c r="J43" s="249">
        <f t="shared" ref="J43:AO43" si="151">ROUNDDOWN(J34*J$37,0)</f>
        <v>108</v>
      </c>
      <c r="K43" s="249">
        <f t="shared" si="151"/>
        <v>108</v>
      </c>
      <c r="L43" s="249">
        <f t="shared" si="151"/>
        <v>108</v>
      </c>
      <c r="M43" s="249">
        <f t="shared" si="151"/>
        <v>108</v>
      </c>
      <c r="N43" s="249">
        <f t="shared" si="151"/>
        <v>108</v>
      </c>
      <c r="O43" s="249">
        <f t="shared" si="151"/>
        <v>108</v>
      </c>
      <c r="P43" s="249">
        <f t="shared" si="151"/>
        <v>108</v>
      </c>
      <c r="Q43" s="249">
        <f t="shared" si="151"/>
        <v>108</v>
      </c>
      <c r="R43" s="249">
        <f t="shared" si="151"/>
        <v>108</v>
      </c>
      <c r="S43" s="249">
        <f t="shared" si="151"/>
        <v>108</v>
      </c>
      <c r="T43" s="249">
        <f t="shared" si="151"/>
        <v>108</v>
      </c>
      <c r="U43" s="249">
        <f t="shared" si="151"/>
        <v>108</v>
      </c>
      <c r="V43" s="249">
        <f t="shared" si="151"/>
        <v>44</v>
      </c>
      <c r="W43" s="249">
        <f t="shared" si="151"/>
        <v>44</v>
      </c>
      <c r="X43" s="249">
        <f t="shared" si="151"/>
        <v>44</v>
      </c>
      <c r="Y43" s="249">
        <f t="shared" si="151"/>
        <v>44</v>
      </c>
      <c r="Z43" s="249">
        <f t="shared" si="151"/>
        <v>44</v>
      </c>
      <c r="AA43" s="249">
        <f t="shared" si="151"/>
        <v>44</v>
      </c>
      <c r="AB43" s="249">
        <f t="shared" si="151"/>
        <v>44</v>
      </c>
      <c r="AC43" s="249">
        <f t="shared" si="151"/>
        <v>44</v>
      </c>
      <c r="AD43" s="249">
        <f t="shared" si="151"/>
        <v>44</v>
      </c>
      <c r="AE43" s="249">
        <f t="shared" si="151"/>
        <v>44</v>
      </c>
      <c r="AF43" s="249">
        <f t="shared" si="151"/>
        <v>44</v>
      </c>
      <c r="AG43" s="249">
        <f t="shared" si="151"/>
        <v>44</v>
      </c>
      <c r="AH43" s="249">
        <f t="shared" si="151"/>
        <v>51</v>
      </c>
      <c r="AI43" s="249">
        <f t="shared" si="151"/>
        <v>51</v>
      </c>
      <c r="AJ43" s="249">
        <f t="shared" si="151"/>
        <v>51</v>
      </c>
      <c r="AK43" s="249">
        <f t="shared" si="151"/>
        <v>51</v>
      </c>
      <c r="AL43" s="249">
        <f t="shared" si="151"/>
        <v>51</v>
      </c>
      <c r="AM43" s="249">
        <f t="shared" si="151"/>
        <v>51</v>
      </c>
      <c r="AN43" s="249">
        <f t="shared" si="151"/>
        <v>51</v>
      </c>
      <c r="AO43" s="249">
        <f t="shared" si="151"/>
        <v>51</v>
      </c>
      <c r="AP43" s="249">
        <f t="shared" ref="AP43:BU43" si="152">ROUNDDOWN(AP34*AP$37,0)</f>
        <v>51</v>
      </c>
      <c r="AQ43" s="249">
        <f t="shared" si="152"/>
        <v>51</v>
      </c>
      <c r="AR43" s="249">
        <f t="shared" si="152"/>
        <v>51</v>
      </c>
      <c r="AS43" s="249">
        <f t="shared" si="152"/>
        <v>51</v>
      </c>
      <c r="AT43" s="249">
        <f t="shared" si="152"/>
        <v>48</v>
      </c>
      <c r="AU43" s="249">
        <f t="shared" si="152"/>
        <v>48</v>
      </c>
      <c r="AV43" s="249">
        <f t="shared" si="152"/>
        <v>48</v>
      </c>
      <c r="AW43" s="249">
        <f t="shared" si="152"/>
        <v>48</v>
      </c>
      <c r="AX43" s="249">
        <f t="shared" si="152"/>
        <v>48</v>
      </c>
      <c r="AY43" s="249">
        <f t="shared" si="152"/>
        <v>48</v>
      </c>
      <c r="AZ43" s="249">
        <f t="shared" si="152"/>
        <v>48</v>
      </c>
      <c r="BA43" s="249">
        <f t="shared" si="152"/>
        <v>48</v>
      </c>
      <c r="BB43" s="249">
        <f t="shared" si="152"/>
        <v>48</v>
      </c>
      <c r="BC43" s="249">
        <f t="shared" si="152"/>
        <v>48</v>
      </c>
      <c r="BD43" s="249">
        <f t="shared" si="152"/>
        <v>48</v>
      </c>
      <c r="BE43" s="249">
        <f t="shared" si="152"/>
        <v>48</v>
      </c>
      <c r="BF43" s="249">
        <f t="shared" si="152"/>
        <v>52</v>
      </c>
      <c r="BG43" s="249">
        <f t="shared" si="152"/>
        <v>52</v>
      </c>
      <c r="BH43" s="249">
        <f t="shared" si="152"/>
        <v>52</v>
      </c>
      <c r="BI43" s="249">
        <f t="shared" si="152"/>
        <v>52</v>
      </c>
      <c r="BJ43" s="249">
        <f t="shared" si="152"/>
        <v>52</v>
      </c>
      <c r="BK43" s="249">
        <f t="shared" si="152"/>
        <v>52</v>
      </c>
      <c r="BL43" s="249">
        <f t="shared" si="152"/>
        <v>52</v>
      </c>
      <c r="BM43" s="249">
        <f t="shared" si="152"/>
        <v>52</v>
      </c>
      <c r="BN43" s="249">
        <f t="shared" si="152"/>
        <v>52</v>
      </c>
      <c r="BO43" s="249">
        <f t="shared" si="152"/>
        <v>52</v>
      </c>
      <c r="BP43" s="249">
        <f t="shared" si="152"/>
        <v>52</v>
      </c>
      <c r="BQ43" s="249">
        <f t="shared" si="152"/>
        <v>52</v>
      </c>
      <c r="BR43" s="249">
        <f t="shared" si="152"/>
        <v>41</v>
      </c>
      <c r="BS43" s="249">
        <f t="shared" si="152"/>
        <v>41</v>
      </c>
      <c r="BT43" s="249">
        <f t="shared" si="152"/>
        <v>41</v>
      </c>
      <c r="BU43" s="249">
        <f t="shared" si="152"/>
        <v>41</v>
      </c>
      <c r="BV43" s="249">
        <f t="shared" ref="BV43:DA43" si="153">ROUNDDOWN(BV34*BV$37,0)</f>
        <v>41</v>
      </c>
      <c r="BW43" s="249">
        <f t="shared" si="153"/>
        <v>41</v>
      </c>
      <c r="BX43" s="249">
        <f t="shared" si="153"/>
        <v>41</v>
      </c>
      <c r="BY43" s="249">
        <f t="shared" si="153"/>
        <v>41</v>
      </c>
      <c r="BZ43" s="249">
        <f t="shared" si="153"/>
        <v>41</v>
      </c>
      <c r="CA43" s="249">
        <f t="shared" si="153"/>
        <v>41</v>
      </c>
      <c r="CB43" s="249">
        <f t="shared" si="153"/>
        <v>41</v>
      </c>
      <c r="CC43" s="249">
        <f t="shared" si="153"/>
        <v>41</v>
      </c>
      <c r="CD43" s="249">
        <f t="shared" si="153"/>
        <v>29</v>
      </c>
      <c r="CE43" s="249">
        <f t="shared" si="153"/>
        <v>29</v>
      </c>
      <c r="CF43" s="249">
        <f t="shared" si="153"/>
        <v>29</v>
      </c>
      <c r="CG43" s="249">
        <f t="shared" si="153"/>
        <v>29</v>
      </c>
      <c r="CH43" s="249">
        <f t="shared" si="153"/>
        <v>29</v>
      </c>
      <c r="CI43" s="249">
        <f t="shared" si="153"/>
        <v>29</v>
      </c>
      <c r="CJ43" s="249">
        <f t="shared" si="153"/>
        <v>29</v>
      </c>
      <c r="CK43" s="249">
        <f t="shared" si="153"/>
        <v>29</v>
      </c>
      <c r="CL43" s="249">
        <f t="shared" si="153"/>
        <v>29</v>
      </c>
      <c r="CM43" s="249">
        <f t="shared" si="153"/>
        <v>29</v>
      </c>
      <c r="CN43" s="249">
        <f t="shared" si="153"/>
        <v>29</v>
      </c>
      <c r="CO43" s="249">
        <f t="shared" si="153"/>
        <v>29</v>
      </c>
      <c r="CP43" s="249">
        <f t="shared" si="153"/>
        <v>21</v>
      </c>
      <c r="CQ43" s="249">
        <f t="shared" si="153"/>
        <v>21</v>
      </c>
      <c r="CR43" s="249">
        <f t="shared" si="153"/>
        <v>21</v>
      </c>
      <c r="CS43" s="249">
        <f t="shared" si="153"/>
        <v>21</v>
      </c>
      <c r="CT43" s="249">
        <f t="shared" si="153"/>
        <v>21</v>
      </c>
      <c r="CU43" s="249">
        <f t="shared" si="153"/>
        <v>21</v>
      </c>
      <c r="CV43" s="249">
        <f t="shared" si="153"/>
        <v>21</v>
      </c>
      <c r="CW43" s="249">
        <f t="shared" si="153"/>
        <v>21</v>
      </c>
      <c r="CX43" s="249">
        <f t="shared" si="153"/>
        <v>21</v>
      </c>
      <c r="CY43" s="249">
        <f t="shared" si="153"/>
        <v>21</v>
      </c>
      <c r="CZ43" s="249">
        <f t="shared" si="153"/>
        <v>21</v>
      </c>
      <c r="DA43" s="249">
        <f t="shared" si="153"/>
        <v>21</v>
      </c>
      <c r="DB43" s="249">
        <f t="shared" ref="DB43:DY43" si="154">ROUNDDOWN(DB34*DB$37,0)</f>
        <v>0</v>
      </c>
      <c r="DC43" s="249">
        <f t="shared" si="154"/>
        <v>0</v>
      </c>
      <c r="DD43" s="249">
        <f t="shared" si="154"/>
        <v>0</v>
      </c>
      <c r="DE43" s="249">
        <f t="shared" si="154"/>
        <v>0</v>
      </c>
      <c r="DF43" s="249">
        <f t="shared" si="154"/>
        <v>0</v>
      </c>
      <c r="DG43" s="249">
        <f t="shared" si="154"/>
        <v>0</v>
      </c>
      <c r="DH43" s="249">
        <f t="shared" si="154"/>
        <v>0</v>
      </c>
      <c r="DI43" s="249">
        <f t="shared" si="154"/>
        <v>0</v>
      </c>
      <c r="DJ43" s="249">
        <f t="shared" si="154"/>
        <v>0</v>
      </c>
      <c r="DK43" s="249">
        <f t="shared" si="154"/>
        <v>0</v>
      </c>
      <c r="DL43" s="249">
        <f t="shared" si="154"/>
        <v>0</v>
      </c>
      <c r="DM43" s="249">
        <f t="shared" si="154"/>
        <v>0</v>
      </c>
      <c r="DN43" s="249">
        <f t="shared" si="154"/>
        <v>0</v>
      </c>
      <c r="DO43" s="249">
        <f t="shared" si="154"/>
        <v>0</v>
      </c>
      <c r="DP43" s="249">
        <f t="shared" si="154"/>
        <v>0</v>
      </c>
      <c r="DQ43" s="249">
        <f t="shared" si="154"/>
        <v>0</v>
      </c>
      <c r="DR43" s="249">
        <f t="shared" si="154"/>
        <v>0</v>
      </c>
      <c r="DS43" s="249">
        <f t="shared" si="154"/>
        <v>0</v>
      </c>
      <c r="DT43" s="249">
        <f t="shared" si="154"/>
        <v>0</v>
      </c>
      <c r="DU43" s="249">
        <f t="shared" si="154"/>
        <v>0</v>
      </c>
      <c r="DV43" s="249">
        <f t="shared" si="154"/>
        <v>0</v>
      </c>
      <c r="DW43" s="249">
        <f t="shared" si="154"/>
        <v>0</v>
      </c>
      <c r="DX43" s="249">
        <f t="shared" si="154"/>
        <v>0</v>
      </c>
      <c r="DY43" s="249">
        <f t="shared" si="154"/>
        <v>0</v>
      </c>
    </row>
    <row r="44" spans="2:129" x14ac:dyDescent="0.35">
      <c r="B44" s="14"/>
      <c r="C44" s="337">
        <v>5</v>
      </c>
      <c r="D44" s="37" t="str">
        <f>'1.1 Assumptions'!$J$32</f>
        <v>iBeLink BM-N1</v>
      </c>
      <c r="E44" s="37"/>
      <c r="F44" s="37"/>
      <c r="G44" s="37"/>
      <c r="H44" s="11" t="s">
        <v>45</v>
      </c>
      <c r="J44" s="249">
        <f t="shared" ref="J44:AO44" si="155">ROUNDDOWN(J35*J$37,0)</f>
        <v>27</v>
      </c>
      <c r="K44" s="249">
        <f t="shared" si="155"/>
        <v>27</v>
      </c>
      <c r="L44" s="249">
        <f t="shared" si="155"/>
        <v>27</v>
      </c>
      <c r="M44" s="249">
        <f t="shared" si="155"/>
        <v>27</v>
      </c>
      <c r="N44" s="249">
        <f t="shared" si="155"/>
        <v>27</v>
      </c>
      <c r="O44" s="249">
        <f t="shared" si="155"/>
        <v>27</v>
      </c>
      <c r="P44" s="249">
        <f t="shared" si="155"/>
        <v>27</v>
      </c>
      <c r="Q44" s="249">
        <f t="shared" si="155"/>
        <v>27</v>
      </c>
      <c r="R44" s="249">
        <f t="shared" si="155"/>
        <v>27</v>
      </c>
      <c r="S44" s="249">
        <f t="shared" si="155"/>
        <v>27</v>
      </c>
      <c r="T44" s="249">
        <f t="shared" si="155"/>
        <v>27</v>
      </c>
      <c r="U44" s="249">
        <f t="shared" si="155"/>
        <v>27</v>
      </c>
      <c r="V44" s="249">
        <f t="shared" si="155"/>
        <v>11</v>
      </c>
      <c r="W44" s="249">
        <f t="shared" si="155"/>
        <v>11</v>
      </c>
      <c r="X44" s="249">
        <f t="shared" si="155"/>
        <v>11</v>
      </c>
      <c r="Y44" s="249">
        <f t="shared" si="155"/>
        <v>11</v>
      </c>
      <c r="Z44" s="249">
        <f t="shared" si="155"/>
        <v>11</v>
      </c>
      <c r="AA44" s="249">
        <f t="shared" si="155"/>
        <v>11</v>
      </c>
      <c r="AB44" s="249">
        <f t="shared" si="155"/>
        <v>11</v>
      </c>
      <c r="AC44" s="249">
        <f t="shared" si="155"/>
        <v>11</v>
      </c>
      <c r="AD44" s="249">
        <f t="shared" si="155"/>
        <v>11</v>
      </c>
      <c r="AE44" s="249">
        <f t="shared" si="155"/>
        <v>11</v>
      </c>
      <c r="AF44" s="249">
        <f t="shared" si="155"/>
        <v>11</v>
      </c>
      <c r="AG44" s="249">
        <f t="shared" si="155"/>
        <v>11</v>
      </c>
      <c r="AH44" s="249">
        <f t="shared" si="155"/>
        <v>12</v>
      </c>
      <c r="AI44" s="249">
        <f t="shared" si="155"/>
        <v>12</v>
      </c>
      <c r="AJ44" s="249">
        <f t="shared" si="155"/>
        <v>12</v>
      </c>
      <c r="AK44" s="249">
        <f t="shared" si="155"/>
        <v>12</v>
      </c>
      <c r="AL44" s="249">
        <f t="shared" si="155"/>
        <v>12</v>
      </c>
      <c r="AM44" s="249">
        <f t="shared" si="155"/>
        <v>12</v>
      </c>
      <c r="AN44" s="249">
        <f t="shared" si="155"/>
        <v>12</v>
      </c>
      <c r="AO44" s="249">
        <f t="shared" si="155"/>
        <v>12</v>
      </c>
      <c r="AP44" s="249">
        <f t="shared" ref="AP44:BU44" si="156">ROUNDDOWN(AP35*AP$37,0)</f>
        <v>12</v>
      </c>
      <c r="AQ44" s="249">
        <f t="shared" si="156"/>
        <v>12</v>
      </c>
      <c r="AR44" s="249">
        <f t="shared" si="156"/>
        <v>12</v>
      </c>
      <c r="AS44" s="249">
        <f t="shared" si="156"/>
        <v>12</v>
      </c>
      <c r="AT44" s="249">
        <f t="shared" si="156"/>
        <v>12</v>
      </c>
      <c r="AU44" s="249">
        <f t="shared" si="156"/>
        <v>12</v>
      </c>
      <c r="AV44" s="249">
        <f t="shared" si="156"/>
        <v>12</v>
      </c>
      <c r="AW44" s="249">
        <f t="shared" si="156"/>
        <v>12</v>
      </c>
      <c r="AX44" s="249">
        <f t="shared" si="156"/>
        <v>12</v>
      </c>
      <c r="AY44" s="249">
        <f t="shared" si="156"/>
        <v>12</v>
      </c>
      <c r="AZ44" s="249">
        <f t="shared" si="156"/>
        <v>12</v>
      </c>
      <c r="BA44" s="249">
        <f t="shared" si="156"/>
        <v>12</v>
      </c>
      <c r="BB44" s="249">
        <f t="shared" si="156"/>
        <v>12</v>
      </c>
      <c r="BC44" s="249">
        <f t="shared" si="156"/>
        <v>12</v>
      </c>
      <c r="BD44" s="249">
        <f t="shared" si="156"/>
        <v>12</v>
      </c>
      <c r="BE44" s="249">
        <f t="shared" si="156"/>
        <v>12</v>
      </c>
      <c r="BF44" s="249">
        <f t="shared" si="156"/>
        <v>13</v>
      </c>
      <c r="BG44" s="249">
        <f t="shared" si="156"/>
        <v>13</v>
      </c>
      <c r="BH44" s="249">
        <f t="shared" si="156"/>
        <v>13</v>
      </c>
      <c r="BI44" s="249">
        <f t="shared" si="156"/>
        <v>13</v>
      </c>
      <c r="BJ44" s="249">
        <f t="shared" si="156"/>
        <v>13</v>
      </c>
      <c r="BK44" s="249">
        <f t="shared" si="156"/>
        <v>13</v>
      </c>
      <c r="BL44" s="249">
        <f t="shared" si="156"/>
        <v>13</v>
      </c>
      <c r="BM44" s="249">
        <f t="shared" si="156"/>
        <v>13</v>
      </c>
      <c r="BN44" s="249">
        <f t="shared" si="156"/>
        <v>13</v>
      </c>
      <c r="BO44" s="249">
        <f t="shared" si="156"/>
        <v>13</v>
      </c>
      <c r="BP44" s="249">
        <f t="shared" si="156"/>
        <v>13</v>
      </c>
      <c r="BQ44" s="249">
        <f t="shared" si="156"/>
        <v>13</v>
      </c>
      <c r="BR44" s="249">
        <f t="shared" si="156"/>
        <v>10</v>
      </c>
      <c r="BS44" s="249">
        <f t="shared" si="156"/>
        <v>10</v>
      </c>
      <c r="BT44" s="249">
        <f t="shared" si="156"/>
        <v>10</v>
      </c>
      <c r="BU44" s="249">
        <f t="shared" si="156"/>
        <v>10</v>
      </c>
      <c r="BV44" s="249">
        <f t="shared" ref="BV44:DA44" si="157">ROUNDDOWN(BV35*BV$37,0)</f>
        <v>10</v>
      </c>
      <c r="BW44" s="249">
        <f t="shared" si="157"/>
        <v>10</v>
      </c>
      <c r="BX44" s="249">
        <f t="shared" si="157"/>
        <v>10</v>
      </c>
      <c r="BY44" s="249">
        <f t="shared" si="157"/>
        <v>10</v>
      </c>
      <c r="BZ44" s="249">
        <f t="shared" si="157"/>
        <v>10</v>
      </c>
      <c r="CA44" s="249">
        <f t="shared" si="157"/>
        <v>10</v>
      </c>
      <c r="CB44" s="249">
        <f t="shared" si="157"/>
        <v>10</v>
      </c>
      <c r="CC44" s="249">
        <f t="shared" si="157"/>
        <v>10</v>
      </c>
      <c r="CD44" s="249">
        <f t="shared" si="157"/>
        <v>7</v>
      </c>
      <c r="CE44" s="249">
        <f t="shared" si="157"/>
        <v>7</v>
      </c>
      <c r="CF44" s="249">
        <f t="shared" si="157"/>
        <v>7</v>
      </c>
      <c r="CG44" s="249">
        <f t="shared" si="157"/>
        <v>7</v>
      </c>
      <c r="CH44" s="249">
        <f t="shared" si="157"/>
        <v>7</v>
      </c>
      <c r="CI44" s="249">
        <f t="shared" si="157"/>
        <v>7</v>
      </c>
      <c r="CJ44" s="249">
        <f t="shared" si="157"/>
        <v>7</v>
      </c>
      <c r="CK44" s="249">
        <f t="shared" si="157"/>
        <v>7</v>
      </c>
      <c r="CL44" s="249">
        <f t="shared" si="157"/>
        <v>7</v>
      </c>
      <c r="CM44" s="249">
        <f t="shared" si="157"/>
        <v>7</v>
      </c>
      <c r="CN44" s="249">
        <f t="shared" si="157"/>
        <v>7</v>
      </c>
      <c r="CO44" s="249">
        <f t="shared" si="157"/>
        <v>7</v>
      </c>
      <c r="CP44" s="249">
        <f t="shared" si="157"/>
        <v>5</v>
      </c>
      <c r="CQ44" s="249">
        <f t="shared" si="157"/>
        <v>5</v>
      </c>
      <c r="CR44" s="249">
        <f t="shared" si="157"/>
        <v>5</v>
      </c>
      <c r="CS44" s="249">
        <f t="shared" si="157"/>
        <v>5</v>
      </c>
      <c r="CT44" s="249">
        <f t="shared" si="157"/>
        <v>5</v>
      </c>
      <c r="CU44" s="249">
        <f t="shared" si="157"/>
        <v>5</v>
      </c>
      <c r="CV44" s="249">
        <f t="shared" si="157"/>
        <v>5</v>
      </c>
      <c r="CW44" s="249">
        <f t="shared" si="157"/>
        <v>5</v>
      </c>
      <c r="CX44" s="249">
        <f t="shared" si="157"/>
        <v>5</v>
      </c>
      <c r="CY44" s="249">
        <f t="shared" si="157"/>
        <v>5</v>
      </c>
      <c r="CZ44" s="249">
        <f t="shared" si="157"/>
        <v>5</v>
      </c>
      <c r="DA44" s="249">
        <f t="shared" si="157"/>
        <v>5</v>
      </c>
      <c r="DB44" s="249">
        <f t="shared" ref="DB44:DY44" si="158">ROUNDDOWN(DB35*DB$37,0)</f>
        <v>0</v>
      </c>
      <c r="DC44" s="249">
        <f t="shared" si="158"/>
        <v>0</v>
      </c>
      <c r="DD44" s="249">
        <f t="shared" si="158"/>
        <v>0</v>
      </c>
      <c r="DE44" s="249">
        <f t="shared" si="158"/>
        <v>0</v>
      </c>
      <c r="DF44" s="249">
        <f t="shared" si="158"/>
        <v>0</v>
      </c>
      <c r="DG44" s="249">
        <f t="shared" si="158"/>
        <v>0</v>
      </c>
      <c r="DH44" s="249">
        <f t="shared" si="158"/>
        <v>0</v>
      </c>
      <c r="DI44" s="249">
        <f t="shared" si="158"/>
        <v>0</v>
      </c>
      <c r="DJ44" s="249">
        <f t="shared" si="158"/>
        <v>0</v>
      </c>
      <c r="DK44" s="249">
        <f t="shared" si="158"/>
        <v>0</v>
      </c>
      <c r="DL44" s="249">
        <f t="shared" si="158"/>
        <v>0</v>
      </c>
      <c r="DM44" s="249">
        <f t="shared" si="158"/>
        <v>0</v>
      </c>
      <c r="DN44" s="249">
        <f t="shared" si="158"/>
        <v>0</v>
      </c>
      <c r="DO44" s="249">
        <f t="shared" si="158"/>
        <v>0</v>
      </c>
      <c r="DP44" s="249">
        <f t="shared" si="158"/>
        <v>0</v>
      </c>
      <c r="DQ44" s="249">
        <f t="shared" si="158"/>
        <v>0</v>
      </c>
      <c r="DR44" s="249">
        <f t="shared" si="158"/>
        <v>0</v>
      </c>
      <c r="DS44" s="249">
        <f t="shared" si="158"/>
        <v>0</v>
      </c>
      <c r="DT44" s="249">
        <f t="shared" si="158"/>
        <v>0</v>
      </c>
      <c r="DU44" s="249">
        <f t="shared" si="158"/>
        <v>0</v>
      </c>
      <c r="DV44" s="249">
        <f t="shared" si="158"/>
        <v>0</v>
      </c>
      <c r="DW44" s="249">
        <f t="shared" si="158"/>
        <v>0</v>
      </c>
      <c r="DX44" s="249">
        <f t="shared" si="158"/>
        <v>0</v>
      </c>
      <c r="DY44" s="249">
        <f t="shared" si="158"/>
        <v>0</v>
      </c>
    </row>
    <row r="45" spans="2:129" x14ac:dyDescent="0.35">
      <c r="B45" s="14"/>
      <c r="C45" s="73"/>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49"/>
      <c r="DU45" s="249"/>
      <c r="DV45" s="249"/>
      <c r="DW45" s="249"/>
      <c r="DX45" s="249"/>
      <c r="DY45" s="249"/>
    </row>
    <row r="46" spans="2:129" x14ac:dyDescent="0.35">
      <c r="B46" s="14"/>
      <c r="C46" t="s">
        <v>726</v>
      </c>
      <c r="J46" s="249"/>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row>
    <row r="47" spans="2:129" x14ac:dyDescent="0.35">
      <c r="B47" s="14"/>
      <c r="C47" s="14">
        <v>1</v>
      </c>
      <c r="D47" s="37" t="str">
        <f>'1.1 Assumptions'!$J$27</f>
        <v>Bitmain Antminer S19 Pro</v>
      </c>
      <c r="E47" s="37"/>
      <c r="F47" s="37"/>
      <c r="G47" s="37"/>
      <c r="H47" s="11" t="s">
        <v>45</v>
      </c>
      <c r="J47" s="249">
        <f>J40</f>
        <v>405</v>
      </c>
      <c r="K47" s="249">
        <f t="shared" ref="K47:U47" si="159">K40</f>
        <v>405</v>
      </c>
      <c r="L47" s="249">
        <f t="shared" si="159"/>
        <v>405</v>
      </c>
      <c r="M47" s="249">
        <f t="shared" si="159"/>
        <v>405</v>
      </c>
      <c r="N47" s="249">
        <f t="shared" si="159"/>
        <v>405</v>
      </c>
      <c r="O47" s="249">
        <f t="shared" si="159"/>
        <v>405</v>
      </c>
      <c r="P47" s="249">
        <f t="shared" si="159"/>
        <v>405</v>
      </c>
      <c r="Q47" s="249">
        <f t="shared" si="159"/>
        <v>405</v>
      </c>
      <c r="R47" s="249">
        <f t="shared" si="159"/>
        <v>405</v>
      </c>
      <c r="S47" s="249">
        <f t="shared" si="159"/>
        <v>405</v>
      </c>
      <c r="T47" s="249">
        <f t="shared" si="159"/>
        <v>405</v>
      </c>
      <c r="U47" s="249">
        <f t="shared" si="159"/>
        <v>405</v>
      </c>
      <c r="V47" s="249">
        <f t="shared" ref="V47:AE51" si="160">J62+V40</f>
        <v>571</v>
      </c>
      <c r="W47" s="249">
        <f t="shared" si="160"/>
        <v>571</v>
      </c>
      <c r="X47" s="249">
        <f t="shared" si="160"/>
        <v>571</v>
      </c>
      <c r="Y47" s="249">
        <f t="shared" si="160"/>
        <v>571</v>
      </c>
      <c r="Z47" s="249">
        <f t="shared" si="160"/>
        <v>571</v>
      </c>
      <c r="AA47" s="249">
        <f t="shared" si="160"/>
        <v>571</v>
      </c>
      <c r="AB47" s="249">
        <f t="shared" si="160"/>
        <v>571</v>
      </c>
      <c r="AC47" s="249">
        <f t="shared" si="160"/>
        <v>571</v>
      </c>
      <c r="AD47" s="249">
        <f t="shared" si="160"/>
        <v>571</v>
      </c>
      <c r="AE47" s="249">
        <f t="shared" si="160"/>
        <v>571</v>
      </c>
      <c r="AF47" s="249">
        <f t="shared" ref="AF47:AO51" si="161">T62+AF40</f>
        <v>571</v>
      </c>
      <c r="AG47" s="249">
        <f t="shared" si="161"/>
        <v>571</v>
      </c>
      <c r="AH47" s="249">
        <f t="shared" si="161"/>
        <v>765</v>
      </c>
      <c r="AI47" s="249">
        <f t="shared" si="161"/>
        <v>765</v>
      </c>
      <c r="AJ47" s="249">
        <f t="shared" si="161"/>
        <v>765</v>
      </c>
      <c r="AK47" s="249">
        <f t="shared" si="161"/>
        <v>765</v>
      </c>
      <c r="AL47" s="249">
        <f t="shared" si="161"/>
        <v>765</v>
      </c>
      <c r="AM47" s="249">
        <f t="shared" si="161"/>
        <v>765</v>
      </c>
      <c r="AN47" s="249">
        <f t="shared" si="161"/>
        <v>765</v>
      </c>
      <c r="AO47" s="249">
        <f t="shared" si="161"/>
        <v>765</v>
      </c>
      <c r="AP47" s="249">
        <f t="shared" ref="AP47:AY51" si="162">AD62+AP40</f>
        <v>765</v>
      </c>
      <c r="AQ47" s="249">
        <f t="shared" si="162"/>
        <v>765</v>
      </c>
      <c r="AR47" s="249">
        <f t="shared" si="162"/>
        <v>765</v>
      </c>
      <c r="AS47" s="249">
        <f t="shared" si="162"/>
        <v>765</v>
      </c>
      <c r="AT47" s="249">
        <f t="shared" si="162"/>
        <v>946</v>
      </c>
      <c r="AU47" s="249">
        <f t="shared" si="162"/>
        <v>946</v>
      </c>
      <c r="AV47" s="249">
        <f t="shared" si="162"/>
        <v>946</v>
      </c>
      <c r="AW47" s="249">
        <f t="shared" si="162"/>
        <v>946</v>
      </c>
      <c r="AX47" s="249">
        <f t="shared" si="162"/>
        <v>946</v>
      </c>
      <c r="AY47" s="249">
        <f t="shared" si="162"/>
        <v>946</v>
      </c>
      <c r="AZ47" s="249">
        <f t="shared" ref="AZ47:BI51" si="163">AN62+AZ40</f>
        <v>946</v>
      </c>
      <c r="BA47" s="249">
        <f t="shared" si="163"/>
        <v>946</v>
      </c>
      <c r="BB47" s="249">
        <f t="shared" si="163"/>
        <v>946</v>
      </c>
      <c r="BC47" s="249">
        <f t="shared" si="163"/>
        <v>946</v>
      </c>
      <c r="BD47" s="249">
        <f t="shared" si="163"/>
        <v>946</v>
      </c>
      <c r="BE47" s="249">
        <f t="shared" si="163"/>
        <v>946</v>
      </c>
      <c r="BF47" s="249">
        <f t="shared" si="163"/>
        <v>739</v>
      </c>
      <c r="BG47" s="249">
        <f t="shared" si="163"/>
        <v>739</v>
      </c>
      <c r="BH47" s="249">
        <f t="shared" si="163"/>
        <v>739</v>
      </c>
      <c r="BI47" s="249">
        <f t="shared" si="163"/>
        <v>739</v>
      </c>
      <c r="BJ47" s="249">
        <f t="shared" ref="BJ47:BS51" si="164">AX62+BJ40</f>
        <v>739</v>
      </c>
      <c r="BK47" s="249">
        <f t="shared" si="164"/>
        <v>739</v>
      </c>
      <c r="BL47" s="249">
        <f t="shared" si="164"/>
        <v>739</v>
      </c>
      <c r="BM47" s="249">
        <f t="shared" si="164"/>
        <v>739</v>
      </c>
      <c r="BN47" s="249">
        <f t="shared" si="164"/>
        <v>739</v>
      </c>
      <c r="BO47" s="249">
        <f t="shared" si="164"/>
        <v>739</v>
      </c>
      <c r="BP47" s="249">
        <f t="shared" si="164"/>
        <v>739</v>
      </c>
      <c r="BQ47" s="249">
        <f t="shared" si="164"/>
        <v>739</v>
      </c>
      <c r="BR47" s="249">
        <f t="shared" si="164"/>
        <v>726</v>
      </c>
      <c r="BS47" s="249">
        <f t="shared" si="164"/>
        <v>726</v>
      </c>
      <c r="BT47" s="249">
        <f t="shared" ref="BT47:CC51" si="165">BH62+BT40</f>
        <v>726</v>
      </c>
      <c r="BU47" s="249">
        <f t="shared" si="165"/>
        <v>726</v>
      </c>
      <c r="BV47" s="249">
        <f t="shared" si="165"/>
        <v>726</v>
      </c>
      <c r="BW47" s="249">
        <f t="shared" si="165"/>
        <v>726</v>
      </c>
      <c r="BX47" s="249">
        <f t="shared" si="165"/>
        <v>726</v>
      </c>
      <c r="BY47" s="249">
        <f t="shared" si="165"/>
        <v>726</v>
      </c>
      <c r="BZ47" s="249">
        <f t="shared" si="165"/>
        <v>726</v>
      </c>
      <c r="CA47" s="249">
        <f t="shared" si="165"/>
        <v>726</v>
      </c>
      <c r="CB47" s="249">
        <f t="shared" si="165"/>
        <v>726</v>
      </c>
      <c r="CC47" s="249">
        <f t="shared" si="165"/>
        <v>726</v>
      </c>
      <c r="CD47" s="249">
        <f t="shared" ref="CD47:CM51" si="166">BR62+CD40</f>
        <v>642</v>
      </c>
      <c r="CE47" s="249">
        <f t="shared" si="166"/>
        <v>642</v>
      </c>
      <c r="CF47" s="249">
        <f t="shared" si="166"/>
        <v>642</v>
      </c>
      <c r="CG47" s="249">
        <f t="shared" si="166"/>
        <v>642</v>
      </c>
      <c r="CH47" s="249">
        <f t="shared" si="166"/>
        <v>642</v>
      </c>
      <c r="CI47" s="249">
        <f t="shared" si="166"/>
        <v>642</v>
      </c>
      <c r="CJ47" s="249">
        <f t="shared" si="166"/>
        <v>642</v>
      </c>
      <c r="CK47" s="249">
        <f t="shared" si="166"/>
        <v>642</v>
      </c>
      <c r="CL47" s="249">
        <f t="shared" si="166"/>
        <v>642</v>
      </c>
      <c r="CM47" s="249">
        <f t="shared" si="166"/>
        <v>642</v>
      </c>
      <c r="CN47" s="249">
        <f t="shared" ref="CN47:CW51" si="167">CB62+CN40</f>
        <v>642</v>
      </c>
      <c r="CO47" s="249">
        <f t="shared" si="167"/>
        <v>642</v>
      </c>
      <c r="CP47" s="249">
        <f t="shared" si="167"/>
        <v>540</v>
      </c>
      <c r="CQ47" s="249">
        <f t="shared" si="167"/>
        <v>540</v>
      </c>
      <c r="CR47" s="249">
        <f t="shared" si="167"/>
        <v>540</v>
      </c>
      <c r="CS47" s="249">
        <f t="shared" si="167"/>
        <v>540</v>
      </c>
      <c r="CT47" s="249">
        <f t="shared" si="167"/>
        <v>540</v>
      </c>
      <c r="CU47" s="249">
        <f t="shared" si="167"/>
        <v>540</v>
      </c>
      <c r="CV47" s="249">
        <f t="shared" si="167"/>
        <v>540</v>
      </c>
      <c r="CW47" s="249">
        <f t="shared" si="167"/>
        <v>540</v>
      </c>
      <c r="CX47" s="249">
        <f>CL62+CX40</f>
        <v>540</v>
      </c>
      <c r="CY47" s="249">
        <f t="shared" ref="CX47:DG51" si="168">CM62+CY40</f>
        <v>540</v>
      </c>
      <c r="CZ47" s="249">
        <f t="shared" si="168"/>
        <v>540</v>
      </c>
      <c r="DA47" s="249">
        <f t="shared" si="168"/>
        <v>540</v>
      </c>
      <c r="DB47" s="249">
        <f t="shared" si="168"/>
        <v>342</v>
      </c>
      <c r="DC47" s="249">
        <f t="shared" si="168"/>
        <v>342</v>
      </c>
      <c r="DD47" s="249">
        <f t="shared" si="168"/>
        <v>342</v>
      </c>
      <c r="DE47" s="249">
        <f t="shared" si="168"/>
        <v>342</v>
      </c>
      <c r="DF47" s="249">
        <f t="shared" si="168"/>
        <v>342</v>
      </c>
      <c r="DG47" s="249">
        <f t="shared" si="168"/>
        <v>342</v>
      </c>
      <c r="DH47" s="249">
        <f t="shared" ref="DH47:DQ51" si="169">CV62+DH40</f>
        <v>342</v>
      </c>
      <c r="DI47" s="249">
        <f t="shared" si="169"/>
        <v>342</v>
      </c>
      <c r="DJ47" s="249">
        <f t="shared" si="169"/>
        <v>342</v>
      </c>
      <c r="DK47" s="249">
        <f t="shared" si="169"/>
        <v>342</v>
      </c>
      <c r="DL47" s="249">
        <f t="shared" si="169"/>
        <v>342</v>
      </c>
      <c r="DM47" s="249">
        <f t="shared" si="169"/>
        <v>342</v>
      </c>
      <c r="DN47" s="249">
        <f t="shared" si="169"/>
        <v>189</v>
      </c>
      <c r="DO47" s="249">
        <f t="shared" si="169"/>
        <v>189</v>
      </c>
      <c r="DP47" s="249">
        <f t="shared" si="169"/>
        <v>189</v>
      </c>
      <c r="DQ47" s="249">
        <f t="shared" si="169"/>
        <v>189</v>
      </c>
      <c r="DR47" s="249">
        <f t="shared" ref="DR47:DY51" si="170">DF62+DR40</f>
        <v>189</v>
      </c>
      <c r="DS47" s="249">
        <f t="shared" si="170"/>
        <v>189</v>
      </c>
      <c r="DT47" s="249">
        <f t="shared" si="170"/>
        <v>189</v>
      </c>
      <c r="DU47" s="249">
        <f t="shared" si="170"/>
        <v>189</v>
      </c>
      <c r="DV47" s="249">
        <f t="shared" si="170"/>
        <v>189</v>
      </c>
      <c r="DW47" s="249">
        <f t="shared" si="170"/>
        <v>189</v>
      </c>
      <c r="DX47" s="249">
        <f t="shared" si="170"/>
        <v>189</v>
      </c>
      <c r="DY47" s="249">
        <f t="shared" si="170"/>
        <v>189</v>
      </c>
    </row>
    <row r="48" spans="2:129" x14ac:dyDescent="0.35">
      <c r="B48" s="14"/>
      <c r="C48" s="14">
        <v>2</v>
      </c>
      <c r="D48" s="37" t="str">
        <f>'1.1 Assumptions'!$J$28</f>
        <v>MicroBT Whatsminer M30s</v>
      </c>
      <c r="E48" s="37"/>
      <c r="F48" s="37"/>
      <c r="G48" s="37"/>
      <c r="H48" s="11" t="s">
        <v>45</v>
      </c>
      <c r="J48" s="249">
        <f t="shared" ref="J48:U51" si="171">J41</f>
        <v>0</v>
      </c>
      <c r="K48" s="249">
        <f t="shared" si="171"/>
        <v>0</v>
      </c>
      <c r="L48" s="249">
        <f t="shared" si="171"/>
        <v>0</v>
      </c>
      <c r="M48" s="249">
        <f t="shared" si="171"/>
        <v>0</v>
      </c>
      <c r="N48" s="249">
        <f t="shared" si="171"/>
        <v>0</v>
      </c>
      <c r="O48" s="249">
        <f t="shared" si="171"/>
        <v>0</v>
      </c>
      <c r="P48" s="249">
        <f t="shared" si="171"/>
        <v>0</v>
      </c>
      <c r="Q48" s="249">
        <f t="shared" si="171"/>
        <v>0</v>
      </c>
      <c r="R48" s="249">
        <f t="shared" si="171"/>
        <v>0</v>
      </c>
      <c r="S48" s="249">
        <f t="shared" si="171"/>
        <v>0</v>
      </c>
      <c r="T48" s="249">
        <f t="shared" si="171"/>
        <v>0</v>
      </c>
      <c r="U48" s="249">
        <f t="shared" si="171"/>
        <v>0</v>
      </c>
      <c r="V48" s="249">
        <f t="shared" si="160"/>
        <v>0</v>
      </c>
      <c r="W48" s="249">
        <f t="shared" si="160"/>
        <v>0</v>
      </c>
      <c r="X48" s="249">
        <f t="shared" si="160"/>
        <v>0</v>
      </c>
      <c r="Y48" s="249">
        <f t="shared" si="160"/>
        <v>0</v>
      </c>
      <c r="Z48" s="249">
        <f t="shared" si="160"/>
        <v>0</v>
      </c>
      <c r="AA48" s="249">
        <f t="shared" si="160"/>
        <v>0</v>
      </c>
      <c r="AB48" s="249">
        <f t="shared" si="160"/>
        <v>0</v>
      </c>
      <c r="AC48" s="249">
        <f t="shared" si="160"/>
        <v>0</v>
      </c>
      <c r="AD48" s="249">
        <f t="shared" si="160"/>
        <v>0</v>
      </c>
      <c r="AE48" s="249">
        <f t="shared" si="160"/>
        <v>0</v>
      </c>
      <c r="AF48" s="249">
        <f t="shared" si="161"/>
        <v>0</v>
      </c>
      <c r="AG48" s="249">
        <f t="shared" si="161"/>
        <v>0</v>
      </c>
      <c r="AH48" s="249">
        <f t="shared" si="161"/>
        <v>0</v>
      </c>
      <c r="AI48" s="249">
        <f t="shared" si="161"/>
        <v>0</v>
      </c>
      <c r="AJ48" s="249">
        <f t="shared" si="161"/>
        <v>0</v>
      </c>
      <c r="AK48" s="249">
        <f t="shared" si="161"/>
        <v>0</v>
      </c>
      <c r="AL48" s="249">
        <f t="shared" si="161"/>
        <v>0</v>
      </c>
      <c r="AM48" s="249">
        <f t="shared" si="161"/>
        <v>0</v>
      </c>
      <c r="AN48" s="249">
        <f t="shared" si="161"/>
        <v>0</v>
      </c>
      <c r="AO48" s="249">
        <f t="shared" si="161"/>
        <v>0</v>
      </c>
      <c r="AP48" s="249">
        <f t="shared" si="162"/>
        <v>0</v>
      </c>
      <c r="AQ48" s="249">
        <f t="shared" si="162"/>
        <v>0</v>
      </c>
      <c r="AR48" s="249">
        <f t="shared" si="162"/>
        <v>0</v>
      </c>
      <c r="AS48" s="249">
        <f t="shared" si="162"/>
        <v>0</v>
      </c>
      <c r="AT48" s="249">
        <f t="shared" si="162"/>
        <v>0</v>
      </c>
      <c r="AU48" s="249">
        <f t="shared" si="162"/>
        <v>0</v>
      </c>
      <c r="AV48" s="249">
        <f t="shared" si="162"/>
        <v>0</v>
      </c>
      <c r="AW48" s="249">
        <f t="shared" si="162"/>
        <v>0</v>
      </c>
      <c r="AX48" s="249">
        <f t="shared" si="162"/>
        <v>0</v>
      </c>
      <c r="AY48" s="249">
        <f t="shared" si="162"/>
        <v>0</v>
      </c>
      <c r="AZ48" s="249">
        <f t="shared" si="163"/>
        <v>0</v>
      </c>
      <c r="BA48" s="249">
        <f t="shared" si="163"/>
        <v>0</v>
      </c>
      <c r="BB48" s="249">
        <f t="shared" si="163"/>
        <v>0</v>
      </c>
      <c r="BC48" s="249">
        <f t="shared" si="163"/>
        <v>0</v>
      </c>
      <c r="BD48" s="249">
        <f t="shared" si="163"/>
        <v>0</v>
      </c>
      <c r="BE48" s="249">
        <f t="shared" si="163"/>
        <v>0</v>
      </c>
      <c r="BF48" s="249">
        <f t="shared" si="163"/>
        <v>0</v>
      </c>
      <c r="BG48" s="249">
        <f t="shared" si="163"/>
        <v>0</v>
      </c>
      <c r="BH48" s="249">
        <f t="shared" si="163"/>
        <v>0</v>
      </c>
      <c r="BI48" s="249">
        <f t="shared" si="163"/>
        <v>0</v>
      </c>
      <c r="BJ48" s="249">
        <f t="shared" si="164"/>
        <v>0</v>
      </c>
      <c r="BK48" s="249">
        <f t="shared" si="164"/>
        <v>0</v>
      </c>
      <c r="BL48" s="249">
        <f t="shared" si="164"/>
        <v>0</v>
      </c>
      <c r="BM48" s="249">
        <f t="shared" si="164"/>
        <v>0</v>
      </c>
      <c r="BN48" s="249">
        <f t="shared" si="164"/>
        <v>0</v>
      </c>
      <c r="BO48" s="249">
        <f t="shared" si="164"/>
        <v>0</v>
      </c>
      <c r="BP48" s="249">
        <f t="shared" si="164"/>
        <v>0</v>
      </c>
      <c r="BQ48" s="249">
        <f t="shared" si="164"/>
        <v>0</v>
      </c>
      <c r="BR48" s="249">
        <f t="shared" si="164"/>
        <v>0</v>
      </c>
      <c r="BS48" s="249">
        <f t="shared" si="164"/>
        <v>0</v>
      </c>
      <c r="BT48" s="249">
        <f t="shared" si="165"/>
        <v>0</v>
      </c>
      <c r="BU48" s="249">
        <f t="shared" si="165"/>
        <v>0</v>
      </c>
      <c r="BV48" s="249">
        <f t="shared" si="165"/>
        <v>0</v>
      </c>
      <c r="BW48" s="249">
        <f t="shared" si="165"/>
        <v>0</v>
      </c>
      <c r="BX48" s="249">
        <f t="shared" si="165"/>
        <v>0</v>
      </c>
      <c r="BY48" s="249">
        <f t="shared" si="165"/>
        <v>0</v>
      </c>
      <c r="BZ48" s="249">
        <f t="shared" si="165"/>
        <v>0</v>
      </c>
      <c r="CA48" s="249">
        <f t="shared" si="165"/>
        <v>0</v>
      </c>
      <c r="CB48" s="249">
        <f t="shared" si="165"/>
        <v>0</v>
      </c>
      <c r="CC48" s="249">
        <f t="shared" si="165"/>
        <v>0</v>
      </c>
      <c r="CD48" s="249">
        <f t="shared" si="166"/>
        <v>0</v>
      </c>
      <c r="CE48" s="249">
        <f t="shared" si="166"/>
        <v>0</v>
      </c>
      <c r="CF48" s="249">
        <f t="shared" si="166"/>
        <v>0</v>
      </c>
      <c r="CG48" s="249">
        <f t="shared" si="166"/>
        <v>0</v>
      </c>
      <c r="CH48" s="249">
        <f t="shared" si="166"/>
        <v>0</v>
      </c>
      <c r="CI48" s="249">
        <f t="shared" si="166"/>
        <v>0</v>
      </c>
      <c r="CJ48" s="249">
        <f t="shared" si="166"/>
        <v>0</v>
      </c>
      <c r="CK48" s="249">
        <f t="shared" si="166"/>
        <v>0</v>
      </c>
      <c r="CL48" s="249">
        <f t="shared" si="166"/>
        <v>0</v>
      </c>
      <c r="CM48" s="249">
        <f t="shared" si="166"/>
        <v>0</v>
      </c>
      <c r="CN48" s="249">
        <f t="shared" si="167"/>
        <v>0</v>
      </c>
      <c r="CO48" s="249">
        <f t="shared" si="167"/>
        <v>0</v>
      </c>
      <c r="CP48" s="249">
        <f t="shared" si="167"/>
        <v>0</v>
      </c>
      <c r="CQ48" s="249">
        <f t="shared" si="167"/>
        <v>0</v>
      </c>
      <c r="CR48" s="249">
        <f t="shared" si="167"/>
        <v>0</v>
      </c>
      <c r="CS48" s="249">
        <f t="shared" si="167"/>
        <v>0</v>
      </c>
      <c r="CT48" s="249">
        <f t="shared" si="167"/>
        <v>0</v>
      </c>
      <c r="CU48" s="249">
        <f t="shared" si="167"/>
        <v>0</v>
      </c>
      <c r="CV48" s="249">
        <f t="shared" si="167"/>
        <v>0</v>
      </c>
      <c r="CW48" s="249">
        <f t="shared" si="167"/>
        <v>0</v>
      </c>
      <c r="CX48" s="249">
        <f t="shared" si="168"/>
        <v>0</v>
      </c>
      <c r="CY48" s="249">
        <f t="shared" si="168"/>
        <v>0</v>
      </c>
      <c r="CZ48" s="249">
        <f t="shared" si="168"/>
        <v>0</v>
      </c>
      <c r="DA48" s="249">
        <f t="shared" si="168"/>
        <v>0</v>
      </c>
      <c r="DB48" s="249">
        <f t="shared" si="168"/>
        <v>0</v>
      </c>
      <c r="DC48" s="249">
        <f t="shared" si="168"/>
        <v>0</v>
      </c>
      <c r="DD48" s="249">
        <f t="shared" si="168"/>
        <v>0</v>
      </c>
      <c r="DE48" s="249">
        <f t="shared" si="168"/>
        <v>0</v>
      </c>
      <c r="DF48" s="249">
        <f t="shared" si="168"/>
        <v>0</v>
      </c>
      <c r="DG48" s="249">
        <f t="shared" si="168"/>
        <v>0</v>
      </c>
      <c r="DH48" s="249">
        <f t="shared" si="169"/>
        <v>0</v>
      </c>
      <c r="DI48" s="249">
        <f t="shared" si="169"/>
        <v>0</v>
      </c>
      <c r="DJ48" s="249">
        <f t="shared" si="169"/>
        <v>0</v>
      </c>
      <c r="DK48" s="249">
        <f t="shared" si="169"/>
        <v>0</v>
      </c>
      <c r="DL48" s="249">
        <f t="shared" si="169"/>
        <v>0</v>
      </c>
      <c r="DM48" s="249">
        <f t="shared" si="169"/>
        <v>0</v>
      </c>
      <c r="DN48" s="249">
        <f t="shared" si="169"/>
        <v>0</v>
      </c>
      <c r="DO48" s="249">
        <f t="shared" si="169"/>
        <v>0</v>
      </c>
      <c r="DP48" s="249">
        <f t="shared" si="169"/>
        <v>0</v>
      </c>
      <c r="DQ48" s="249">
        <f t="shared" si="169"/>
        <v>0</v>
      </c>
      <c r="DR48" s="249">
        <f t="shared" si="170"/>
        <v>0</v>
      </c>
      <c r="DS48" s="249">
        <f t="shared" si="170"/>
        <v>0</v>
      </c>
      <c r="DT48" s="249">
        <f t="shared" si="170"/>
        <v>0</v>
      </c>
      <c r="DU48" s="249">
        <f t="shared" si="170"/>
        <v>0</v>
      </c>
      <c r="DV48" s="249">
        <f t="shared" si="170"/>
        <v>0</v>
      </c>
      <c r="DW48" s="249">
        <f t="shared" si="170"/>
        <v>0</v>
      </c>
      <c r="DX48" s="249">
        <f t="shared" si="170"/>
        <v>0</v>
      </c>
      <c r="DY48" s="249">
        <f t="shared" si="170"/>
        <v>0</v>
      </c>
    </row>
    <row r="49" spans="2:129" x14ac:dyDescent="0.35">
      <c r="B49" s="14"/>
      <c r="C49" s="14">
        <v>3</v>
      </c>
      <c r="D49" s="37" t="str">
        <f>'1.1 Assumptions'!$J$29</f>
        <v>Innosilicon A11 Pro 8GB</v>
      </c>
      <c r="E49" s="37"/>
      <c r="F49" s="37"/>
      <c r="G49" s="37"/>
      <c r="H49" s="11" t="s">
        <v>45</v>
      </c>
      <c r="J49" s="249">
        <f t="shared" si="171"/>
        <v>0</v>
      </c>
      <c r="K49" s="249">
        <f t="shared" si="171"/>
        <v>0</v>
      </c>
      <c r="L49" s="249">
        <f t="shared" si="171"/>
        <v>0</v>
      </c>
      <c r="M49" s="249">
        <f t="shared" si="171"/>
        <v>0</v>
      </c>
      <c r="N49" s="249">
        <f t="shared" si="171"/>
        <v>0</v>
      </c>
      <c r="O49" s="249">
        <f t="shared" si="171"/>
        <v>0</v>
      </c>
      <c r="P49" s="249">
        <f t="shared" si="171"/>
        <v>0</v>
      </c>
      <c r="Q49" s="249">
        <f t="shared" si="171"/>
        <v>0</v>
      </c>
      <c r="R49" s="249">
        <f t="shared" si="171"/>
        <v>0</v>
      </c>
      <c r="S49" s="249">
        <f t="shared" si="171"/>
        <v>0</v>
      </c>
      <c r="T49" s="249">
        <f t="shared" si="171"/>
        <v>0</v>
      </c>
      <c r="U49" s="249">
        <f t="shared" si="171"/>
        <v>0</v>
      </c>
      <c r="V49" s="249">
        <f t="shared" si="160"/>
        <v>0</v>
      </c>
      <c r="W49" s="249">
        <f t="shared" si="160"/>
        <v>0</v>
      </c>
      <c r="X49" s="249">
        <f t="shared" si="160"/>
        <v>0</v>
      </c>
      <c r="Y49" s="249">
        <f t="shared" si="160"/>
        <v>0</v>
      </c>
      <c r="Z49" s="249">
        <f t="shared" si="160"/>
        <v>0</v>
      </c>
      <c r="AA49" s="249">
        <f t="shared" si="160"/>
        <v>0</v>
      </c>
      <c r="AB49" s="249">
        <f t="shared" si="160"/>
        <v>0</v>
      </c>
      <c r="AC49" s="249">
        <f t="shared" si="160"/>
        <v>0</v>
      </c>
      <c r="AD49" s="249">
        <f t="shared" si="160"/>
        <v>0</v>
      </c>
      <c r="AE49" s="249">
        <f t="shared" si="160"/>
        <v>0</v>
      </c>
      <c r="AF49" s="249">
        <f t="shared" si="161"/>
        <v>0</v>
      </c>
      <c r="AG49" s="249">
        <f t="shared" si="161"/>
        <v>0</v>
      </c>
      <c r="AH49" s="249">
        <f t="shared" si="161"/>
        <v>0</v>
      </c>
      <c r="AI49" s="249">
        <f t="shared" si="161"/>
        <v>0</v>
      </c>
      <c r="AJ49" s="249">
        <f t="shared" si="161"/>
        <v>0</v>
      </c>
      <c r="AK49" s="249">
        <f t="shared" si="161"/>
        <v>0</v>
      </c>
      <c r="AL49" s="249">
        <f t="shared" si="161"/>
        <v>0</v>
      </c>
      <c r="AM49" s="249">
        <f t="shared" si="161"/>
        <v>0</v>
      </c>
      <c r="AN49" s="249">
        <f t="shared" si="161"/>
        <v>0</v>
      </c>
      <c r="AO49" s="249">
        <f t="shared" si="161"/>
        <v>0</v>
      </c>
      <c r="AP49" s="249">
        <f t="shared" si="162"/>
        <v>0</v>
      </c>
      <c r="AQ49" s="249">
        <f t="shared" si="162"/>
        <v>0</v>
      </c>
      <c r="AR49" s="249">
        <f t="shared" si="162"/>
        <v>0</v>
      </c>
      <c r="AS49" s="249">
        <f t="shared" si="162"/>
        <v>0</v>
      </c>
      <c r="AT49" s="249">
        <f t="shared" si="162"/>
        <v>0</v>
      </c>
      <c r="AU49" s="249">
        <f t="shared" si="162"/>
        <v>0</v>
      </c>
      <c r="AV49" s="249">
        <f t="shared" si="162"/>
        <v>0</v>
      </c>
      <c r="AW49" s="249">
        <f t="shared" si="162"/>
        <v>0</v>
      </c>
      <c r="AX49" s="249">
        <f t="shared" si="162"/>
        <v>0</v>
      </c>
      <c r="AY49" s="249">
        <f t="shared" si="162"/>
        <v>0</v>
      </c>
      <c r="AZ49" s="249">
        <f t="shared" si="163"/>
        <v>0</v>
      </c>
      <c r="BA49" s="249">
        <f t="shared" si="163"/>
        <v>0</v>
      </c>
      <c r="BB49" s="249">
        <f t="shared" si="163"/>
        <v>0</v>
      </c>
      <c r="BC49" s="249">
        <f t="shared" si="163"/>
        <v>0</v>
      </c>
      <c r="BD49" s="249">
        <f t="shared" si="163"/>
        <v>0</v>
      </c>
      <c r="BE49" s="249">
        <f t="shared" si="163"/>
        <v>0</v>
      </c>
      <c r="BF49" s="249">
        <f t="shared" si="163"/>
        <v>0</v>
      </c>
      <c r="BG49" s="249">
        <f t="shared" si="163"/>
        <v>0</v>
      </c>
      <c r="BH49" s="249">
        <f t="shared" si="163"/>
        <v>0</v>
      </c>
      <c r="BI49" s="249">
        <f t="shared" si="163"/>
        <v>0</v>
      </c>
      <c r="BJ49" s="249">
        <f t="shared" si="164"/>
        <v>0</v>
      </c>
      <c r="BK49" s="249">
        <f t="shared" si="164"/>
        <v>0</v>
      </c>
      <c r="BL49" s="249">
        <f t="shared" si="164"/>
        <v>0</v>
      </c>
      <c r="BM49" s="249">
        <f t="shared" si="164"/>
        <v>0</v>
      </c>
      <c r="BN49" s="249">
        <f t="shared" si="164"/>
        <v>0</v>
      </c>
      <c r="BO49" s="249">
        <f t="shared" si="164"/>
        <v>0</v>
      </c>
      <c r="BP49" s="249">
        <f t="shared" si="164"/>
        <v>0</v>
      </c>
      <c r="BQ49" s="249">
        <f t="shared" si="164"/>
        <v>0</v>
      </c>
      <c r="BR49" s="249">
        <f t="shared" si="164"/>
        <v>0</v>
      </c>
      <c r="BS49" s="249">
        <f t="shared" si="164"/>
        <v>0</v>
      </c>
      <c r="BT49" s="249">
        <f t="shared" si="165"/>
        <v>0</v>
      </c>
      <c r="BU49" s="249">
        <f t="shared" si="165"/>
        <v>0</v>
      </c>
      <c r="BV49" s="249">
        <f t="shared" si="165"/>
        <v>0</v>
      </c>
      <c r="BW49" s="249">
        <f t="shared" si="165"/>
        <v>0</v>
      </c>
      <c r="BX49" s="249">
        <f t="shared" si="165"/>
        <v>0</v>
      </c>
      <c r="BY49" s="249">
        <f t="shared" si="165"/>
        <v>0</v>
      </c>
      <c r="BZ49" s="249">
        <f t="shared" si="165"/>
        <v>0</v>
      </c>
      <c r="CA49" s="249">
        <f t="shared" si="165"/>
        <v>0</v>
      </c>
      <c r="CB49" s="249">
        <f t="shared" si="165"/>
        <v>0</v>
      </c>
      <c r="CC49" s="249">
        <f t="shared" si="165"/>
        <v>0</v>
      </c>
      <c r="CD49" s="249">
        <f t="shared" si="166"/>
        <v>0</v>
      </c>
      <c r="CE49" s="249">
        <f t="shared" si="166"/>
        <v>0</v>
      </c>
      <c r="CF49" s="249">
        <f t="shared" si="166"/>
        <v>0</v>
      </c>
      <c r="CG49" s="249">
        <f t="shared" si="166"/>
        <v>0</v>
      </c>
      <c r="CH49" s="249">
        <f t="shared" si="166"/>
        <v>0</v>
      </c>
      <c r="CI49" s="249">
        <f t="shared" si="166"/>
        <v>0</v>
      </c>
      <c r="CJ49" s="249">
        <f t="shared" si="166"/>
        <v>0</v>
      </c>
      <c r="CK49" s="249">
        <f t="shared" si="166"/>
        <v>0</v>
      </c>
      <c r="CL49" s="249">
        <f t="shared" si="166"/>
        <v>0</v>
      </c>
      <c r="CM49" s="249">
        <f t="shared" si="166"/>
        <v>0</v>
      </c>
      <c r="CN49" s="249">
        <f t="shared" si="167"/>
        <v>0</v>
      </c>
      <c r="CO49" s="249">
        <f t="shared" si="167"/>
        <v>0</v>
      </c>
      <c r="CP49" s="249">
        <f t="shared" si="167"/>
        <v>0</v>
      </c>
      <c r="CQ49" s="249">
        <f t="shared" si="167"/>
        <v>0</v>
      </c>
      <c r="CR49" s="249">
        <f t="shared" si="167"/>
        <v>0</v>
      </c>
      <c r="CS49" s="249">
        <f t="shared" si="167"/>
        <v>0</v>
      </c>
      <c r="CT49" s="249">
        <f t="shared" si="167"/>
        <v>0</v>
      </c>
      <c r="CU49" s="249">
        <f t="shared" si="167"/>
        <v>0</v>
      </c>
      <c r="CV49" s="249">
        <f t="shared" si="167"/>
        <v>0</v>
      </c>
      <c r="CW49" s="249">
        <f t="shared" si="167"/>
        <v>0</v>
      </c>
      <c r="CX49" s="249">
        <f t="shared" si="168"/>
        <v>0</v>
      </c>
      <c r="CY49" s="249">
        <f t="shared" si="168"/>
        <v>0</v>
      </c>
      <c r="CZ49" s="249">
        <f t="shared" si="168"/>
        <v>0</v>
      </c>
      <c r="DA49" s="249">
        <f t="shared" si="168"/>
        <v>0</v>
      </c>
      <c r="DB49" s="249">
        <f t="shared" si="168"/>
        <v>0</v>
      </c>
      <c r="DC49" s="249">
        <f t="shared" si="168"/>
        <v>0</v>
      </c>
      <c r="DD49" s="249">
        <f t="shared" si="168"/>
        <v>0</v>
      </c>
      <c r="DE49" s="249">
        <f t="shared" si="168"/>
        <v>0</v>
      </c>
      <c r="DF49" s="249">
        <f t="shared" si="168"/>
        <v>0</v>
      </c>
      <c r="DG49" s="249">
        <f t="shared" si="168"/>
        <v>0</v>
      </c>
      <c r="DH49" s="249">
        <f t="shared" si="169"/>
        <v>0</v>
      </c>
      <c r="DI49" s="249">
        <f t="shared" si="169"/>
        <v>0</v>
      </c>
      <c r="DJ49" s="249">
        <f t="shared" si="169"/>
        <v>0</v>
      </c>
      <c r="DK49" s="249">
        <f t="shared" si="169"/>
        <v>0</v>
      </c>
      <c r="DL49" s="249">
        <f t="shared" si="169"/>
        <v>0</v>
      </c>
      <c r="DM49" s="249">
        <f t="shared" si="169"/>
        <v>0</v>
      </c>
      <c r="DN49" s="249">
        <f t="shared" si="169"/>
        <v>0</v>
      </c>
      <c r="DO49" s="249">
        <f t="shared" si="169"/>
        <v>0</v>
      </c>
      <c r="DP49" s="249">
        <f t="shared" si="169"/>
        <v>0</v>
      </c>
      <c r="DQ49" s="249">
        <f t="shared" si="169"/>
        <v>0</v>
      </c>
      <c r="DR49" s="249">
        <f t="shared" si="170"/>
        <v>0</v>
      </c>
      <c r="DS49" s="249">
        <f t="shared" si="170"/>
        <v>0</v>
      </c>
      <c r="DT49" s="249">
        <f t="shared" si="170"/>
        <v>0</v>
      </c>
      <c r="DU49" s="249">
        <f t="shared" si="170"/>
        <v>0</v>
      </c>
      <c r="DV49" s="249">
        <f t="shared" si="170"/>
        <v>0</v>
      </c>
      <c r="DW49" s="249">
        <f t="shared" si="170"/>
        <v>0</v>
      </c>
      <c r="DX49" s="249">
        <f t="shared" si="170"/>
        <v>0</v>
      </c>
      <c r="DY49" s="249">
        <f t="shared" si="170"/>
        <v>0</v>
      </c>
    </row>
    <row r="50" spans="2:129" x14ac:dyDescent="0.35">
      <c r="B50" s="14"/>
      <c r="C50" s="14">
        <v>4</v>
      </c>
      <c r="D50" s="37" t="str">
        <f>'1.1 Assumptions'!$J$31</f>
        <v>iBeLink BM-K1</v>
      </c>
      <c r="E50" s="37"/>
      <c r="F50" s="37"/>
      <c r="G50" s="37"/>
      <c r="H50" s="11" t="s">
        <v>45</v>
      </c>
      <c r="J50" s="249">
        <f t="shared" si="171"/>
        <v>108</v>
      </c>
      <c r="K50" s="249">
        <f t="shared" si="171"/>
        <v>108</v>
      </c>
      <c r="L50" s="249">
        <f t="shared" si="171"/>
        <v>108</v>
      </c>
      <c r="M50" s="249">
        <f t="shared" si="171"/>
        <v>108</v>
      </c>
      <c r="N50" s="249">
        <f t="shared" si="171"/>
        <v>108</v>
      </c>
      <c r="O50" s="249">
        <f t="shared" si="171"/>
        <v>108</v>
      </c>
      <c r="P50" s="249">
        <f t="shared" si="171"/>
        <v>108</v>
      </c>
      <c r="Q50" s="249">
        <f t="shared" si="171"/>
        <v>108</v>
      </c>
      <c r="R50" s="249">
        <f t="shared" si="171"/>
        <v>108</v>
      </c>
      <c r="S50" s="249">
        <f t="shared" si="171"/>
        <v>108</v>
      </c>
      <c r="T50" s="249">
        <f t="shared" si="171"/>
        <v>108</v>
      </c>
      <c r="U50" s="249">
        <f t="shared" si="171"/>
        <v>108</v>
      </c>
      <c r="V50" s="249">
        <f t="shared" si="160"/>
        <v>152</v>
      </c>
      <c r="W50" s="249">
        <f t="shared" si="160"/>
        <v>152</v>
      </c>
      <c r="X50" s="249">
        <f t="shared" si="160"/>
        <v>152</v>
      </c>
      <c r="Y50" s="249">
        <f t="shared" si="160"/>
        <v>152</v>
      </c>
      <c r="Z50" s="249">
        <f t="shared" si="160"/>
        <v>152</v>
      </c>
      <c r="AA50" s="249">
        <f t="shared" si="160"/>
        <v>152</v>
      </c>
      <c r="AB50" s="249">
        <f t="shared" si="160"/>
        <v>152</v>
      </c>
      <c r="AC50" s="249">
        <f t="shared" si="160"/>
        <v>152</v>
      </c>
      <c r="AD50" s="249">
        <f t="shared" si="160"/>
        <v>152</v>
      </c>
      <c r="AE50" s="249">
        <f t="shared" si="160"/>
        <v>152</v>
      </c>
      <c r="AF50" s="249">
        <f t="shared" si="161"/>
        <v>152</v>
      </c>
      <c r="AG50" s="249">
        <f t="shared" si="161"/>
        <v>152</v>
      </c>
      <c r="AH50" s="249">
        <f t="shared" si="161"/>
        <v>203</v>
      </c>
      <c r="AI50" s="249">
        <f t="shared" si="161"/>
        <v>203</v>
      </c>
      <c r="AJ50" s="249">
        <f t="shared" si="161"/>
        <v>203</v>
      </c>
      <c r="AK50" s="249">
        <f t="shared" si="161"/>
        <v>203</v>
      </c>
      <c r="AL50" s="249">
        <f t="shared" si="161"/>
        <v>203</v>
      </c>
      <c r="AM50" s="249">
        <f t="shared" si="161"/>
        <v>203</v>
      </c>
      <c r="AN50" s="249">
        <f t="shared" si="161"/>
        <v>203</v>
      </c>
      <c r="AO50" s="249">
        <f t="shared" si="161"/>
        <v>203</v>
      </c>
      <c r="AP50" s="249">
        <f t="shared" si="162"/>
        <v>203</v>
      </c>
      <c r="AQ50" s="249">
        <f t="shared" si="162"/>
        <v>203</v>
      </c>
      <c r="AR50" s="249">
        <f t="shared" si="162"/>
        <v>203</v>
      </c>
      <c r="AS50" s="249">
        <f t="shared" si="162"/>
        <v>203</v>
      </c>
      <c r="AT50" s="249">
        <f t="shared" si="162"/>
        <v>251</v>
      </c>
      <c r="AU50" s="249">
        <f t="shared" si="162"/>
        <v>251</v>
      </c>
      <c r="AV50" s="249">
        <f t="shared" si="162"/>
        <v>251</v>
      </c>
      <c r="AW50" s="249">
        <f t="shared" si="162"/>
        <v>251</v>
      </c>
      <c r="AX50" s="249">
        <f t="shared" si="162"/>
        <v>251</v>
      </c>
      <c r="AY50" s="249">
        <f t="shared" si="162"/>
        <v>251</v>
      </c>
      <c r="AZ50" s="249">
        <f t="shared" si="163"/>
        <v>251</v>
      </c>
      <c r="BA50" s="249">
        <f t="shared" si="163"/>
        <v>251</v>
      </c>
      <c r="BB50" s="249">
        <f t="shared" si="163"/>
        <v>251</v>
      </c>
      <c r="BC50" s="249">
        <f t="shared" si="163"/>
        <v>251</v>
      </c>
      <c r="BD50" s="249">
        <f t="shared" si="163"/>
        <v>251</v>
      </c>
      <c r="BE50" s="249">
        <f t="shared" si="163"/>
        <v>251</v>
      </c>
      <c r="BF50" s="249">
        <f t="shared" si="163"/>
        <v>195</v>
      </c>
      <c r="BG50" s="249">
        <f t="shared" si="163"/>
        <v>195</v>
      </c>
      <c r="BH50" s="249">
        <f t="shared" si="163"/>
        <v>195</v>
      </c>
      <c r="BI50" s="249">
        <f t="shared" si="163"/>
        <v>195</v>
      </c>
      <c r="BJ50" s="249">
        <f t="shared" si="164"/>
        <v>195</v>
      </c>
      <c r="BK50" s="249">
        <f t="shared" si="164"/>
        <v>195</v>
      </c>
      <c r="BL50" s="249">
        <f t="shared" si="164"/>
        <v>195</v>
      </c>
      <c r="BM50" s="249">
        <f t="shared" si="164"/>
        <v>195</v>
      </c>
      <c r="BN50" s="249">
        <f t="shared" si="164"/>
        <v>195</v>
      </c>
      <c r="BO50" s="249">
        <f t="shared" si="164"/>
        <v>195</v>
      </c>
      <c r="BP50" s="249">
        <f t="shared" si="164"/>
        <v>195</v>
      </c>
      <c r="BQ50" s="249">
        <f t="shared" si="164"/>
        <v>195</v>
      </c>
      <c r="BR50" s="249">
        <f t="shared" si="164"/>
        <v>192</v>
      </c>
      <c r="BS50" s="249">
        <f t="shared" si="164"/>
        <v>192</v>
      </c>
      <c r="BT50" s="249">
        <f t="shared" si="165"/>
        <v>192</v>
      </c>
      <c r="BU50" s="249">
        <f t="shared" si="165"/>
        <v>192</v>
      </c>
      <c r="BV50" s="249">
        <f t="shared" si="165"/>
        <v>192</v>
      </c>
      <c r="BW50" s="249">
        <f t="shared" si="165"/>
        <v>192</v>
      </c>
      <c r="BX50" s="249">
        <f t="shared" si="165"/>
        <v>192</v>
      </c>
      <c r="BY50" s="249">
        <f t="shared" si="165"/>
        <v>192</v>
      </c>
      <c r="BZ50" s="249">
        <f t="shared" si="165"/>
        <v>192</v>
      </c>
      <c r="CA50" s="249">
        <f t="shared" si="165"/>
        <v>192</v>
      </c>
      <c r="CB50" s="249">
        <f t="shared" si="165"/>
        <v>192</v>
      </c>
      <c r="CC50" s="249">
        <f t="shared" si="165"/>
        <v>192</v>
      </c>
      <c r="CD50" s="249">
        <f t="shared" si="166"/>
        <v>170</v>
      </c>
      <c r="CE50" s="249">
        <f t="shared" si="166"/>
        <v>170</v>
      </c>
      <c r="CF50" s="249">
        <f t="shared" si="166"/>
        <v>170</v>
      </c>
      <c r="CG50" s="249">
        <f t="shared" si="166"/>
        <v>170</v>
      </c>
      <c r="CH50" s="249">
        <f t="shared" si="166"/>
        <v>170</v>
      </c>
      <c r="CI50" s="249">
        <f t="shared" si="166"/>
        <v>170</v>
      </c>
      <c r="CJ50" s="249">
        <f t="shared" si="166"/>
        <v>170</v>
      </c>
      <c r="CK50" s="249">
        <f t="shared" si="166"/>
        <v>170</v>
      </c>
      <c r="CL50" s="249">
        <f t="shared" si="166"/>
        <v>170</v>
      </c>
      <c r="CM50" s="249">
        <f t="shared" si="166"/>
        <v>170</v>
      </c>
      <c r="CN50" s="249">
        <f t="shared" si="167"/>
        <v>170</v>
      </c>
      <c r="CO50" s="249">
        <f t="shared" si="167"/>
        <v>170</v>
      </c>
      <c r="CP50" s="249">
        <f t="shared" si="167"/>
        <v>143</v>
      </c>
      <c r="CQ50" s="249">
        <f t="shared" si="167"/>
        <v>143</v>
      </c>
      <c r="CR50" s="249">
        <f t="shared" si="167"/>
        <v>143</v>
      </c>
      <c r="CS50" s="249">
        <f t="shared" si="167"/>
        <v>143</v>
      </c>
      <c r="CT50" s="249">
        <f t="shared" si="167"/>
        <v>143</v>
      </c>
      <c r="CU50" s="249">
        <f t="shared" si="167"/>
        <v>143</v>
      </c>
      <c r="CV50" s="249">
        <f t="shared" si="167"/>
        <v>143</v>
      </c>
      <c r="CW50" s="249">
        <f t="shared" si="167"/>
        <v>143</v>
      </c>
      <c r="CX50" s="249">
        <f t="shared" si="168"/>
        <v>143</v>
      </c>
      <c r="CY50" s="249">
        <f t="shared" si="168"/>
        <v>143</v>
      </c>
      <c r="CZ50" s="249">
        <f t="shared" si="168"/>
        <v>143</v>
      </c>
      <c r="DA50" s="249">
        <f t="shared" si="168"/>
        <v>143</v>
      </c>
      <c r="DB50" s="249">
        <f t="shared" si="168"/>
        <v>91</v>
      </c>
      <c r="DC50" s="249">
        <f t="shared" si="168"/>
        <v>91</v>
      </c>
      <c r="DD50" s="249">
        <f t="shared" si="168"/>
        <v>91</v>
      </c>
      <c r="DE50" s="249">
        <f t="shared" si="168"/>
        <v>91</v>
      </c>
      <c r="DF50" s="249">
        <f t="shared" si="168"/>
        <v>91</v>
      </c>
      <c r="DG50" s="249">
        <f t="shared" si="168"/>
        <v>91</v>
      </c>
      <c r="DH50" s="249">
        <f t="shared" si="169"/>
        <v>91</v>
      </c>
      <c r="DI50" s="249">
        <f t="shared" si="169"/>
        <v>91</v>
      </c>
      <c r="DJ50" s="249">
        <f t="shared" si="169"/>
        <v>91</v>
      </c>
      <c r="DK50" s="249">
        <f t="shared" si="169"/>
        <v>91</v>
      </c>
      <c r="DL50" s="249">
        <f t="shared" si="169"/>
        <v>91</v>
      </c>
      <c r="DM50" s="249">
        <f t="shared" si="169"/>
        <v>91</v>
      </c>
      <c r="DN50" s="249">
        <f t="shared" si="169"/>
        <v>50</v>
      </c>
      <c r="DO50" s="249">
        <f t="shared" si="169"/>
        <v>50</v>
      </c>
      <c r="DP50" s="249">
        <f t="shared" si="169"/>
        <v>50</v>
      </c>
      <c r="DQ50" s="249">
        <f t="shared" si="169"/>
        <v>50</v>
      </c>
      <c r="DR50" s="249">
        <f t="shared" si="170"/>
        <v>50</v>
      </c>
      <c r="DS50" s="249">
        <f t="shared" si="170"/>
        <v>50</v>
      </c>
      <c r="DT50" s="249">
        <f t="shared" si="170"/>
        <v>50</v>
      </c>
      <c r="DU50" s="249">
        <f t="shared" si="170"/>
        <v>50</v>
      </c>
      <c r="DV50" s="249">
        <f t="shared" si="170"/>
        <v>50</v>
      </c>
      <c r="DW50" s="249">
        <f t="shared" si="170"/>
        <v>50</v>
      </c>
      <c r="DX50" s="249">
        <f t="shared" si="170"/>
        <v>50</v>
      </c>
      <c r="DY50" s="249">
        <f t="shared" si="170"/>
        <v>50</v>
      </c>
    </row>
    <row r="51" spans="2:129" x14ac:dyDescent="0.35">
      <c r="B51" s="14"/>
      <c r="C51" s="337">
        <v>5</v>
      </c>
      <c r="D51" s="37" t="str">
        <f>'1.1 Assumptions'!$J$32</f>
        <v>iBeLink BM-N1</v>
      </c>
      <c r="E51" s="37"/>
      <c r="F51" s="37"/>
      <c r="G51" s="37"/>
      <c r="H51" s="11" t="s">
        <v>45</v>
      </c>
      <c r="J51" s="249">
        <f t="shared" si="171"/>
        <v>27</v>
      </c>
      <c r="K51" s="249">
        <f t="shared" si="171"/>
        <v>27</v>
      </c>
      <c r="L51" s="249">
        <f t="shared" si="171"/>
        <v>27</v>
      </c>
      <c r="M51" s="249">
        <f t="shared" si="171"/>
        <v>27</v>
      </c>
      <c r="N51" s="249">
        <f t="shared" si="171"/>
        <v>27</v>
      </c>
      <c r="O51" s="249">
        <f t="shared" si="171"/>
        <v>27</v>
      </c>
      <c r="P51" s="249">
        <f t="shared" si="171"/>
        <v>27</v>
      </c>
      <c r="Q51" s="249">
        <f t="shared" si="171"/>
        <v>27</v>
      </c>
      <c r="R51" s="249">
        <f t="shared" si="171"/>
        <v>27</v>
      </c>
      <c r="S51" s="249">
        <f t="shared" si="171"/>
        <v>27</v>
      </c>
      <c r="T51" s="249">
        <f t="shared" si="171"/>
        <v>27</v>
      </c>
      <c r="U51" s="249">
        <f t="shared" si="171"/>
        <v>27</v>
      </c>
      <c r="V51" s="249">
        <f t="shared" si="160"/>
        <v>38</v>
      </c>
      <c r="W51" s="249">
        <f t="shared" si="160"/>
        <v>38</v>
      </c>
      <c r="X51" s="249">
        <f t="shared" si="160"/>
        <v>38</v>
      </c>
      <c r="Y51" s="249">
        <f t="shared" si="160"/>
        <v>38</v>
      </c>
      <c r="Z51" s="249">
        <f t="shared" si="160"/>
        <v>38</v>
      </c>
      <c r="AA51" s="249">
        <f t="shared" si="160"/>
        <v>38</v>
      </c>
      <c r="AB51" s="249">
        <f t="shared" si="160"/>
        <v>38</v>
      </c>
      <c r="AC51" s="249">
        <f t="shared" si="160"/>
        <v>38</v>
      </c>
      <c r="AD51" s="249">
        <f t="shared" si="160"/>
        <v>38</v>
      </c>
      <c r="AE51" s="249">
        <f t="shared" si="160"/>
        <v>38</v>
      </c>
      <c r="AF51" s="249">
        <f t="shared" si="161"/>
        <v>38</v>
      </c>
      <c r="AG51" s="249">
        <f t="shared" si="161"/>
        <v>38</v>
      </c>
      <c r="AH51" s="249">
        <f t="shared" si="161"/>
        <v>50</v>
      </c>
      <c r="AI51" s="249">
        <f t="shared" si="161"/>
        <v>50</v>
      </c>
      <c r="AJ51" s="249">
        <f t="shared" si="161"/>
        <v>50</v>
      </c>
      <c r="AK51" s="249">
        <f t="shared" si="161"/>
        <v>50</v>
      </c>
      <c r="AL51" s="249">
        <f t="shared" si="161"/>
        <v>50</v>
      </c>
      <c r="AM51" s="249">
        <f t="shared" si="161"/>
        <v>50</v>
      </c>
      <c r="AN51" s="249">
        <f t="shared" si="161"/>
        <v>50</v>
      </c>
      <c r="AO51" s="249">
        <f t="shared" si="161"/>
        <v>50</v>
      </c>
      <c r="AP51" s="249">
        <f t="shared" si="162"/>
        <v>50</v>
      </c>
      <c r="AQ51" s="249">
        <f t="shared" si="162"/>
        <v>50</v>
      </c>
      <c r="AR51" s="249">
        <f t="shared" si="162"/>
        <v>50</v>
      </c>
      <c r="AS51" s="249">
        <f t="shared" si="162"/>
        <v>50</v>
      </c>
      <c r="AT51" s="249">
        <f t="shared" si="162"/>
        <v>62</v>
      </c>
      <c r="AU51" s="249">
        <f t="shared" si="162"/>
        <v>62</v>
      </c>
      <c r="AV51" s="249">
        <f t="shared" si="162"/>
        <v>62</v>
      </c>
      <c r="AW51" s="249">
        <f t="shared" si="162"/>
        <v>62</v>
      </c>
      <c r="AX51" s="249">
        <f t="shared" si="162"/>
        <v>62</v>
      </c>
      <c r="AY51" s="249">
        <f t="shared" si="162"/>
        <v>62</v>
      </c>
      <c r="AZ51" s="249">
        <f t="shared" si="163"/>
        <v>62</v>
      </c>
      <c r="BA51" s="249">
        <f t="shared" si="163"/>
        <v>62</v>
      </c>
      <c r="BB51" s="249">
        <f t="shared" si="163"/>
        <v>62</v>
      </c>
      <c r="BC51" s="249">
        <f t="shared" si="163"/>
        <v>62</v>
      </c>
      <c r="BD51" s="249">
        <f t="shared" si="163"/>
        <v>62</v>
      </c>
      <c r="BE51" s="249">
        <f t="shared" si="163"/>
        <v>62</v>
      </c>
      <c r="BF51" s="249">
        <f t="shared" si="163"/>
        <v>48</v>
      </c>
      <c r="BG51" s="249">
        <f t="shared" si="163"/>
        <v>48</v>
      </c>
      <c r="BH51" s="249">
        <f t="shared" si="163"/>
        <v>48</v>
      </c>
      <c r="BI51" s="249">
        <f t="shared" si="163"/>
        <v>48</v>
      </c>
      <c r="BJ51" s="249">
        <f t="shared" si="164"/>
        <v>48</v>
      </c>
      <c r="BK51" s="249">
        <f t="shared" si="164"/>
        <v>48</v>
      </c>
      <c r="BL51" s="249">
        <f t="shared" si="164"/>
        <v>48</v>
      </c>
      <c r="BM51" s="249">
        <f t="shared" si="164"/>
        <v>48</v>
      </c>
      <c r="BN51" s="249">
        <f t="shared" si="164"/>
        <v>48</v>
      </c>
      <c r="BO51" s="249">
        <f t="shared" si="164"/>
        <v>48</v>
      </c>
      <c r="BP51" s="249">
        <f t="shared" si="164"/>
        <v>48</v>
      </c>
      <c r="BQ51" s="249">
        <f t="shared" si="164"/>
        <v>48</v>
      </c>
      <c r="BR51" s="249">
        <f t="shared" si="164"/>
        <v>47</v>
      </c>
      <c r="BS51" s="249">
        <f t="shared" si="164"/>
        <v>47</v>
      </c>
      <c r="BT51" s="249">
        <f t="shared" si="165"/>
        <v>47</v>
      </c>
      <c r="BU51" s="249">
        <f t="shared" si="165"/>
        <v>47</v>
      </c>
      <c r="BV51" s="249">
        <f t="shared" si="165"/>
        <v>47</v>
      </c>
      <c r="BW51" s="249">
        <f t="shared" si="165"/>
        <v>47</v>
      </c>
      <c r="BX51" s="249">
        <f t="shared" si="165"/>
        <v>47</v>
      </c>
      <c r="BY51" s="249">
        <f t="shared" si="165"/>
        <v>47</v>
      </c>
      <c r="BZ51" s="249">
        <f t="shared" si="165"/>
        <v>47</v>
      </c>
      <c r="CA51" s="249">
        <f t="shared" si="165"/>
        <v>47</v>
      </c>
      <c r="CB51" s="249">
        <f t="shared" si="165"/>
        <v>47</v>
      </c>
      <c r="CC51" s="249">
        <f t="shared" si="165"/>
        <v>47</v>
      </c>
      <c r="CD51" s="249">
        <f t="shared" si="166"/>
        <v>42</v>
      </c>
      <c r="CE51" s="249">
        <f t="shared" si="166"/>
        <v>42</v>
      </c>
      <c r="CF51" s="249">
        <f t="shared" si="166"/>
        <v>42</v>
      </c>
      <c r="CG51" s="249">
        <f t="shared" si="166"/>
        <v>42</v>
      </c>
      <c r="CH51" s="249">
        <f t="shared" si="166"/>
        <v>42</v>
      </c>
      <c r="CI51" s="249">
        <f t="shared" si="166"/>
        <v>42</v>
      </c>
      <c r="CJ51" s="249">
        <f t="shared" si="166"/>
        <v>42</v>
      </c>
      <c r="CK51" s="249">
        <f t="shared" si="166"/>
        <v>42</v>
      </c>
      <c r="CL51" s="249">
        <f t="shared" si="166"/>
        <v>42</v>
      </c>
      <c r="CM51" s="249">
        <f t="shared" si="166"/>
        <v>42</v>
      </c>
      <c r="CN51" s="249">
        <f t="shared" si="167"/>
        <v>42</v>
      </c>
      <c r="CO51" s="249">
        <f t="shared" si="167"/>
        <v>42</v>
      </c>
      <c r="CP51" s="249">
        <f t="shared" si="167"/>
        <v>35</v>
      </c>
      <c r="CQ51" s="249">
        <f t="shared" si="167"/>
        <v>35</v>
      </c>
      <c r="CR51" s="249">
        <f t="shared" si="167"/>
        <v>35</v>
      </c>
      <c r="CS51" s="249">
        <f t="shared" si="167"/>
        <v>35</v>
      </c>
      <c r="CT51" s="249">
        <f t="shared" si="167"/>
        <v>35</v>
      </c>
      <c r="CU51" s="249">
        <f t="shared" si="167"/>
        <v>35</v>
      </c>
      <c r="CV51" s="249">
        <f t="shared" si="167"/>
        <v>35</v>
      </c>
      <c r="CW51" s="249">
        <f t="shared" si="167"/>
        <v>35</v>
      </c>
      <c r="CX51" s="249">
        <f t="shared" si="168"/>
        <v>35</v>
      </c>
      <c r="CY51" s="249">
        <f t="shared" si="168"/>
        <v>35</v>
      </c>
      <c r="CZ51" s="249">
        <f t="shared" si="168"/>
        <v>35</v>
      </c>
      <c r="DA51" s="249">
        <f t="shared" si="168"/>
        <v>35</v>
      </c>
      <c r="DB51" s="249">
        <f t="shared" si="168"/>
        <v>22</v>
      </c>
      <c r="DC51" s="249">
        <f t="shared" si="168"/>
        <v>22</v>
      </c>
      <c r="DD51" s="249">
        <f t="shared" si="168"/>
        <v>22</v>
      </c>
      <c r="DE51" s="249">
        <f t="shared" si="168"/>
        <v>22</v>
      </c>
      <c r="DF51" s="249">
        <f t="shared" si="168"/>
        <v>22</v>
      </c>
      <c r="DG51" s="249">
        <f t="shared" si="168"/>
        <v>22</v>
      </c>
      <c r="DH51" s="249">
        <f t="shared" si="169"/>
        <v>22</v>
      </c>
      <c r="DI51" s="249">
        <f t="shared" si="169"/>
        <v>22</v>
      </c>
      <c r="DJ51" s="249">
        <f t="shared" si="169"/>
        <v>22</v>
      </c>
      <c r="DK51" s="249">
        <f t="shared" si="169"/>
        <v>22</v>
      </c>
      <c r="DL51" s="249">
        <f t="shared" si="169"/>
        <v>22</v>
      </c>
      <c r="DM51" s="249">
        <f t="shared" si="169"/>
        <v>22</v>
      </c>
      <c r="DN51" s="249">
        <f t="shared" si="169"/>
        <v>12</v>
      </c>
      <c r="DO51" s="249">
        <f t="shared" si="169"/>
        <v>12</v>
      </c>
      <c r="DP51" s="249">
        <f t="shared" si="169"/>
        <v>12</v>
      </c>
      <c r="DQ51" s="249">
        <f t="shared" si="169"/>
        <v>12</v>
      </c>
      <c r="DR51" s="249">
        <f t="shared" si="170"/>
        <v>12</v>
      </c>
      <c r="DS51" s="249">
        <f t="shared" si="170"/>
        <v>12</v>
      </c>
      <c r="DT51" s="249">
        <f t="shared" si="170"/>
        <v>12</v>
      </c>
      <c r="DU51" s="249">
        <f t="shared" si="170"/>
        <v>12</v>
      </c>
      <c r="DV51" s="249">
        <f t="shared" si="170"/>
        <v>12</v>
      </c>
      <c r="DW51" s="249">
        <f t="shared" si="170"/>
        <v>12</v>
      </c>
      <c r="DX51" s="249">
        <f t="shared" si="170"/>
        <v>12</v>
      </c>
      <c r="DY51" s="249">
        <f t="shared" si="170"/>
        <v>12</v>
      </c>
    </row>
    <row r="52" spans="2:129" s="24" customFormat="1" x14ac:dyDescent="0.35">
      <c r="B52" s="60"/>
      <c r="C52" s="24" t="s">
        <v>727</v>
      </c>
      <c r="H52" s="190" t="s">
        <v>45</v>
      </c>
      <c r="J52" s="363">
        <f>SUM(J47:J51)</f>
        <v>540</v>
      </c>
      <c r="K52" s="363">
        <f t="shared" ref="K52:BV52" si="172">SUM(K47:K51)</f>
        <v>540</v>
      </c>
      <c r="L52" s="363">
        <f t="shared" si="172"/>
        <v>540</v>
      </c>
      <c r="M52" s="363">
        <f t="shared" si="172"/>
        <v>540</v>
      </c>
      <c r="N52" s="363">
        <f t="shared" si="172"/>
        <v>540</v>
      </c>
      <c r="O52" s="363">
        <f t="shared" si="172"/>
        <v>540</v>
      </c>
      <c r="P52" s="363">
        <f t="shared" si="172"/>
        <v>540</v>
      </c>
      <c r="Q52" s="363">
        <f t="shared" si="172"/>
        <v>540</v>
      </c>
      <c r="R52" s="363">
        <f t="shared" si="172"/>
        <v>540</v>
      </c>
      <c r="S52" s="363">
        <f t="shared" si="172"/>
        <v>540</v>
      </c>
      <c r="T52" s="363">
        <f t="shared" si="172"/>
        <v>540</v>
      </c>
      <c r="U52" s="363">
        <f t="shared" si="172"/>
        <v>540</v>
      </c>
      <c r="V52" s="363">
        <f t="shared" si="172"/>
        <v>761</v>
      </c>
      <c r="W52" s="363">
        <f t="shared" si="172"/>
        <v>761</v>
      </c>
      <c r="X52" s="363">
        <f t="shared" si="172"/>
        <v>761</v>
      </c>
      <c r="Y52" s="363">
        <f t="shared" si="172"/>
        <v>761</v>
      </c>
      <c r="Z52" s="363">
        <f t="shared" si="172"/>
        <v>761</v>
      </c>
      <c r="AA52" s="363">
        <f t="shared" si="172"/>
        <v>761</v>
      </c>
      <c r="AB52" s="363">
        <f t="shared" si="172"/>
        <v>761</v>
      </c>
      <c r="AC52" s="363">
        <f t="shared" si="172"/>
        <v>761</v>
      </c>
      <c r="AD52" s="363">
        <f t="shared" si="172"/>
        <v>761</v>
      </c>
      <c r="AE52" s="363">
        <f t="shared" si="172"/>
        <v>761</v>
      </c>
      <c r="AF52" s="363">
        <f t="shared" si="172"/>
        <v>761</v>
      </c>
      <c r="AG52" s="363">
        <f t="shared" si="172"/>
        <v>761</v>
      </c>
      <c r="AH52" s="363">
        <f t="shared" si="172"/>
        <v>1018</v>
      </c>
      <c r="AI52" s="363">
        <f t="shared" si="172"/>
        <v>1018</v>
      </c>
      <c r="AJ52" s="363">
        <f t="shared" si="172"/>
        <v>1018</v>
      </c>
      <c r="AK52" s="363">
        <f t="shared" si="172"/>
        <v>1018</v>
      </c>
      <c r="AL52" s="363">
        <f t="shared" si="172"/>
        <v>1018</v>
      </c>
      <c r="AM52" s="363">
        <f t="shared" si="172"/>
        <v>1018</v>
      </c>
      <c r="AN52" s="363">
        <f t="shared" si="172"/>
        <v>1018</v>
      </c>
      <c r="AO52" s="363">
        <f t="shared" si="172"/>
        <v>1018</v>
      </c>
      <c r="AP52" s="363">
        <f t="shared" si="172"/>
        <v>1018</v>
      </c>
      <c r="AQ52" s="363">
        <f t="shared" si="172"/>
        <v>1018</v>
      </c>
      <c r="AR52" s="363">
        <f t="shared" si="172"/>
        <v>1018</v>
      </c>
      <c r="AS52" s="363">
        <f t="shared" si="172"/>
        <v>1018</v>
      </c>
      <c r="AT52" s="363">
        <f t="shared" si="172"/>
        <v>1259</v>
      </c>
      <c r="AU52" s="363">
        <f t="shared" si="172"/>
        <v>1259</v>
      </c>
      <c r="AV52" s="363">
        <f t="shared" si="172"/>
        <v>1259</v>
      </c>
      <c r="AW52" s="363">
        <f t="shared" si="172"/>
        <v>1259</v>
      </c>
      <c r="AX52" s="363">
        <f t="shared" si="172"/>
        <v>1259</v>
      </c>
      <c r="AY52" s="363">
        <f t="shared" si="172"/>
        <v>1259</v>
      </c>
      <c r="AZ52" s="363">
        <f t="shared" si="172"/>
        <v>1259</v>
      </c>
      <c r="BA52" s="363">
        <f t="shared" si="172"/>
        <v>1259</v>
      </c>
      <c r="BB52" s="363">
        <f t="shared" si="172"/>
        <v>1259</v>
      </c>
      <c r="BC52" s="363">
        <f t="shared" si="172"/>
        <v>1259</v>
      </c>
      <c r="BD52" s="363">
        <f t="shared" si="172"/>
        <v>1259</v>
      </c>
      <c r="BE52" s="363">
        <f t="shared" si="172"/>
        <v>1259</v>
      </c>
      <c r="BF52" s="363">
        <f t="shared" si="172"/>
        <v>982</v>
      </c>
      <c r="BG52" s="363">
        <f t="shared" si="172"/>
        <v>982</v>
      </c>
      <c r="BH52" s="363">
        <f t="shared" si="172"/>
        <v>982</v>
      </c>
      <c r="BI52" s="363">
        <f t="shared" si="172"/>
        <v>982</v>
      </c>
      <c r="BJ52" s="363">
        <f t="shared" si="172"/>
        <v>982</v>
      </c>
      <c r="BK52" s="363">
        <f t="shared" si="172"/>
        <v>982</v>
      </c>
      <c r="BL52" s="363">
        <f t="shared" si="172"/>
        <v>982</v>
      </c>
      <c r="BM52" s="363">
        <f t="shared" si="172"/>
        <v>982</v>
      </c>
      <c r="BN52" s="363">
        <f t="shared" si="172"/>
        <v>982</v>
      </c>
      <c r="BO52" s="363">
        <f t="shared" si="172"/>
        <v>982</v>
      </c>
      <c r="BP52" s="363">
        <f t="shared" si="172"/>
        <v>982</v>
      </c>
      <c r="BQ52" s="363">
        <f t="shared" si="172"/>
        <v>982</v>
      </c>
      <c r="BR52" s="363">
        <f t="shared" si="172"/>
        <v>965</v>
      </c>
      <c r="BS52" s="363">
        <f t="shared" si="172"/>
        <v>965</v>
      </c>
      <c r="BT52" s="363">
        <f t="shared" si="172"/>
        <v>965</v>
      </c>
      <c r="BU52" s="363">
        <f t="shared" si="172"/>
        <v>965</v>
      </c>
      <c r="BV52" s="363">
        <f t="shared" si="172"/>
        <v>965</v>
      </c>
      <c r="BW52" s="363">
        <f t="shared" ref="BW52:DY52" si="173">SUM(BW47:BW51)</f>
        <v>965</v>
      </c>
      <c r="BX52" s="363">
        <f t="shared" si="173"/>
        <v>965</v>
      </c>
      <c r="BY52" s="363">
        <f t="shared" si="173"/>
        <v>965</v>
      </c>
      <c r="BZ52" s="363">
        <f t="shared" si="173"/>
        <v>965</v>
      </c>
      <c r="CA52" s="363">
        <f t="shared" si="173"/>
        <v>965</v>
      </c>
      <c r="CB52" s="363">
        <f t="shared" si="173"/>
        <v>965</v>
      </c>
      <c r="CC52" s="363">
        <f t="shared" si="173"/>
        <v>965</v>
      </c>
      <c r="CD52" s="363">
        <f t="shared" si="173"/>
        <v>854</v>
      </c>
      <c r="CE52" s="363">
        <f t="shared" si="173"/>
        <v>854</v>
      </c>
      <c r="CF52" s="363">
        <f t="shared" si="173"/>
        <v>854</v>
      </c>
      <c r="CG52" s="363">
        <f t="shared" si="173"/>
        <v>854</v>
      </c>
      <c r="CH52" s="363">
        <f t="shared" si="173"/>
        <v>854</v>
      </c>
      <c r="CI52" s="363">
        <f t="shared" si="173"/>
        <v>854</v>
      </c>
      <c r="CJ52" s="363">
        <f t="shared" si="173"/>
        <v>854</v>
      </c>
      <c r="CK52" s="363">
        <f t="shared" si="173"/>
        <v>854</v>
      </c>
      <c r="CL52" s="363">
        <f t="shared" si="173"/>
        <v>854</v>
      </c>
      <c r="CM52" s="363">
        <f t="shared" si="173"/>
        <v>854</v>
      </c>
      <c r="CN52" s="363">
        <f t="shared" si="173"/>
        <v>854</v>
      </c>
      <c r="CO52" s="363">
        <f t="shared" si="173"/>
        <v>854</v>
      </c>
      <c r="CP52" s="363">
        <f t="shared" si="173"/>
        <v>718</v>
      </c>
      <c r="CQ52" s="363">
        <f t="shared" si="173"/>
        <v>718</v>
      </c>
      <c r="CR52" s="363">
        <f t="shared" si="173"/>
        <v>718</v>
      </c>
      <c r="CS52" s="363">
        <f t="shared" si="173"/>
        <v>718</v>
      </c>
      <c r="CT52" s="363">
        <f t="shared" si="173"/>
        <v>718</v>
      </c>
      <c r="CU52" s="363">
        <f t="shared" si="173"/>
        <v>718</v>
      </c>
      <c r="CV52" s="363">
        <f t="shared" si="173"/>
        <v>718</v>
      </c>
      <c r="CW52" s="363">
        <f t="shared" si="173"/>
        <v>718</v>
      </c>
      <c r="CX52" s="363">
        <f t="shared" si="173"/>
        <v>718</v>
      </c>
      <c r="CY52" s="363">
        <f t="shared" si="173"/>
        <v>718</v>
      </c>
      <c r="CZ52" s="363">
        <f t="shared" si="173"/>
        <v>718</v>
      </c>
      <c r="DA52" s="363">
        <f t="shared" si="173"/>
        <v>718</v>
      </c>
      <c r="DB52" s="363">
        <f t="shared" si="173"/>
        <v>455</v>
      </c>
      <c r="DC52" s="363">
        <f t="shared" si="173"/>
        <v>455</v>
      </c>
      <c r="DD52" s="363">
        <f t="shared" si="173"/>
        <v>455</v>
      </c>
      <c r="DE52" s="363">
        <f t="shared" si="173"/>
        <v>455</v>
      </c>
      <c r="DF52" s="363">
        <f t="shared" si="173"/>
        <v>455</v>
      </c>
      <c r="DG52" s="363">
        <f t="shared" si="173"/>
        <v>455</v>
      </c>
      <c r="DH52" s="363">
        <f t="shared" si="173"/>
        <v>455</v>
      </c>
      <c r="DI52" s="363">
        <f t="shared" si="173"/>
        <v>455</v>
      </c>
      <c r="DJ52" s="363">
        <f t="shared" si="173"/>
        <v>455</v>
      </c>
      <c r="DK52" s="363">
        <f t="shared" si="173"/>
        <v>455</v>
      </c>
      <c r="DL52" s="363">
        <f t="shared" si="173"/>
        <v>455</v>
      </c>
      <c r="DM52" s="363">
        <f t="shared" si="173"/>
        <v>455</v>
      </c>
      <c r="DN52" s="363">
        <f t="shared" si="173"/>
        <v>251</v>
      </c>
      <c r="DO52" s="363">
        <f t="shared" si="173"/>
        <v>251</v>
      </c>
      <c r="DP52" s="363">
        <f t="shared" si="173"/>
        <v>251</v>
      </c>
      <c r="DQ52" s="363">
        <f t="shared" si="173"/>
        <v>251</v>
      </c>
      <c r="DR52" s="363">
        <f t="shared" si="173"/>
        <v>251</v>
      </c>
      <c r="DS52" s="363">
        <f t="shared" si="173"/>
        <v>251</v>
      </c>
      <c r="DT52" s="363">
        <f t="shared" si="173"/>
        <v>251</v>
      </c>
      <c r="DU52" s="363">
        <f t="shared" si="173"/>
        <v>251</v>
      </c>
      <c r="DV52" s="363">
        <f t="shared" si="173"/>
        <v>251</v>
      </c>
      <c r="DW52" s="363">
        <f t="shared" si="173"/>
        <v>251</v>
      </c>
      <c r="DX52" s="363">
        <f t="shared" si="173"/>
        <v>251</v>
      </c>
      <c r="DY52" s="363">
        <f t="shared" si="173"/>
        <v>251</v>
      </c>
    </row>
    <row r="53" spans="2:129" x14ac:dyDescent="0.35">
      <c r="B53" s="14"/>
      <c r="C53" s="73"/>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c r="CZ53" s="249"/>
      <c r="DA53" s="249"/>
      <c r="DB53" s="249"/>
      <c r="DC53" s="249"/>
      <c r="DD53" s="249"/>
      <c r="DE53" s="249"/>
      <c r="DF53" s="249"/>
      <c r="DG53" s="249"/>
      <c r="DH53" s="249"/>
      <c r="DI53" s="249"/>
      <c r="DJ53" s="249"/>
      <c r="DK53" s="249"/>
      <c r="DL53" s="249"/>
      <c r="DM53" s="249"/>
      <c r="DN53" s="249"/>
      <c r="DO53" s="249"/>
      <c r="DP53" s="249"/>
      <c r="DQ53" s="249"/>
      <c r="DR53" s="249"/>
      <c r="DS53" s="249"/>
      <c r="DT53" s="249"/>
      <c r="DU53" s="249"/>
      <c r="DV53" s="249"/>
      <c r="DW53" s="249"/>
      <c r="DX53" s="249"/>
      <c r="DY53" s="249"/>
    </row>
    <row r="54" spans="2:129" x14ac:dyDescent="0.35">
      <c r="B54" s="14"/>
      <c r="C54" t="s">
        <v>728</v>
      </c>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row>
    <row r="55" spans="2:129" x14ac:dyDescent="0.35">
      <c r="B55" s="14"/>
      <c r="C55" s="14">
        <v>1</v>
      </c>
      <c r="D55" s="37" t="str">
        <f>'1.1 Assumptions'!$J$27</f>
        <v>Bitmain Antminer S19 Pro</v>
      </c>
      <c r="E55" s="37"/>
      <c r="F55" s="37"/>
      <c r="G55" s="37"/>
      <c r="H55" s="11" t="s">
        <v>45</v>
      </c>
      <c r="J55" s="249">
        <v>0</v>
      </c>
      <c r="K55" s="249">
        <v>0</v>
      </c>
      <c r="L55" s="249">
        <v>0</v>
      </c>
      <c r="M55" s="249">
        <v>0</v>
      </c>
      <c r="N55" s="249">
        <v>0</v>
      </c>
      <c r="O55" s="249">
        <v>0</v>
      </c>
      <c r="P55" s="249">
        <v>0</v>
      </c>
      <c r="Q55" s="249">
        <v>0</v>
      </c>
      <c r="R55" s="249">
        <v>0</v>
      </c>
      <c r="S55" s="249">
        <v>0</v>
      </c>
      <c r="T55" s="249">
        <v>0</v>
      </c>
      <c r="U55" s="249">
        <v>0</v>
      </c>
      <c r="V55" s="249">
        <v>0</v>
      </c>
      <c r="W55" s="249">
        <v>0</v>
      </c>
      <c r="X55" s="249">
        <v>0</v>
      </c>
      <c r="Y55" s="249">
        <v>0</v>
      </c>
      <c r="Z55" s="249">
        <v>0</v>
      </c>
      <c r="AA55" s="249">
        <v>0</v>
      </c>
      <c r="AB55" s="249">
        <v>0</v>
      </c>
      <c r="AC55" s="249">
        <v>0</v>
      </c>
      <c r="AD55" s="249">
        <v>0</v>
      </c>
      <c r="AE55" s="249">
        <v>0</v>
      </c>
      <c r="AF55" s="249">
        <v>0</v>
      </c>
      <c r="AG55" s="249">
        <v>0</v>
      </c>
      <c r="AH55" s="249">
        <v>0</v>
      </c>
      <c r="AI55" s="249">
        <v>0</v>
      </c>
      <c r="AJ55" s="249">
        <v>0</v>
      </c>
      <c r="AK55" s="249">
        <v>0</v>
      </c>
      <c r="AL55" s="249">
        <v>0</v>
      </c>
      <c r="AM55" s="249">
        <v>0</v>
      </c>
      <c r="AN55" s="249">
        <v>0</v>
      </c>
      <c r="AO55" s="249">
        <v>0</v>
      </c>
      <c r="AP55" s="249">
        <v>0</v>
      </c>
      <c r="AQ55" s="249">
        <v>0</v>
      </c>
      <c r="AR55" s="249">
        <v>0</v>
      </c>
      <c r="AS55" s="249">
        <v>0</v>
      </c>
      <c r="AT55" s="249">
        <f>J40</f>
        <v>405</v>
      </c>
      <c r="AU55" s="249">
        <f t="shared" ref="AU55:DF58" si="174">K40</f>
        <v>405</v>
      </c>
      <c r="AV55" s="249">
        <f t="shared" si="174"/>
        <v>405</v>
      </c>
      <c r="AW55" s="249">
        <f t="shared" si="174"/>
        <v>405</v>
      </c>
      <c r="AX55" s="249">
        <f t="shared" si="174"/>
        <v>405</v>
      </c>
      <c r="AY55" s="249">
        <f t="shared" si="174"/>
        <v>405</v>
      </c>
      <c r="AZ55" s="249">
        <f t="shared" si="174"/>
        <v>405</v>
      </c>
      <c r="BA55" s="249">
        <f t="shared" si="174"/>
        <v>405</v>
      </c>
      <c r="BB55" s="249">
        <f t="shared" si="174"/>
        <v>405</v>
      </c>
      <c r="BC55" s="249">
        <f t="shared" si="174"/>
        <v>405</v>
      </c>
      <c r="BD55" s="249">
        <f t="shared" si="174"/>
        <v>405</v>
      </c>
      <c r="BE55" s="249">
        <f t="shared" si="174"/>
        <v>405</v>
      </c>
      <c r="BF55" s="249">
        <f t="shared" si="174"/>
        <v>166</v>
      </c>
      <c r="BG55" s="249">
        <f t="shared" si="174"/>
        <v>166</v>
      </c>
      <c r="BH55" s="249">
        <f t="shared" si="174"/>
        <v>166</v>
      </c>
      <c r="BI55" s="249">
        <f t="shared" si="174"/>
        <v>166</v>
      </c>
      <c r="BJ55" s="249">
        <f t="shared" si="174"/>
        <v>166</v>
      </c>
      <c r="BK55" s="249">
        <f t="shared" si="174"/>
        <v>166</v>
      </c>
      <c r="BL55" s="249">
        <f t="shared" si="174"/>
        <v>166</v>
      </c>
      <c r="BM55" s="249">
        <f t="shared" si="174"/>
        <v>166</v>
      </c>
      <c r="BN55" s="249">
        <f t="shared" si="174"/>
        <v>166</v>
      </c>
      <c r="BO55" s="249">
        <f t="shared" si="174"/>
        <v>166</v>
      </c>
      <c r="BP55" s="249">
        <f t="shared" si="174"/>
        <v>166</v>
      </c>
      <c r="BQ55" s="249">
        <f t="shared" si="174"/>
        <v>166</v>
      </c>
      <c r="BR55" s="249">
        <f t="shared" si="174"/>
        <v>194</v>
      </c>
      <c r="BS55" s="249">
        <f t="shared" si="174"/>
        <v>194</v>
      </c>
      <c r="BT55" s="249">
        <f t="shared" si="174"/>
        <v>194</v>
      </c>
      <c r="BU55" s="249">
        <f t="shared" si="174"/>
        <v>194</v>
      </c>
      <c r="BV55" s="249">
        <f t="shared" si="174"/>
        <v>194</v>
      </c>
      <c r="BW55" s="249">
        <f t="shared" si="174"/>
        <v>194</v>
      </c>
      <c r="BX55" s="249">
        <f t="shared" si="174"/>
        <v>194</v>
      </c>
      <c r="BY55" s="249">
        <f t="shared" si="174"/>
        <v>194</v>
      </c>
      <c r="BZ55" s="249">
        <f t="shared" si="174"/>
        <v>194</v>
      </c>
      <c r="CA55" s="249">
        <f t="shared" si="174"/>
        <v>194</v>
      </c>
      <c r="CB55" s="249">
        <f t="shared" si="174"/>
        <v>194</v>
      </c>
      <c r="CC55" s="249">
        <f t="shared" si="174"/>
        <v>194</v>
      </c>
      <c r="CD55" s="249">
        <f t="shared" si="174"/>
        <v>181</v>
      </c>
      <c r="CE55" s="249">
        <f t="shared" si="174"/>
        <v>181</v>
      </c>
      <c r="CF55" s="249">
        <f t="shared" si="174"/>
        <v>181</v>
      </c>
      <c r="CG55" s="249">
        <f t="shared" si="174"/>
        <v>181</v>
      </c>
      <c r="CH55" s="249">
        <f t="shared" si="174"/>
        <v>181</v>
      </c>
      <c r="CI55" s="249">
        <f t="shared" si="174"/>
        <v>181</v>
      </c>
      <c r="CJ55" s="249">
        <f t="shared" si="174"/>
        <v>181</v>
      </c>
      <c r="CK55" s="249">
        <f t="shared" si="174"/>
        <v>181</v>
      </c>
      <c r="CL55" s="249">
        <f t="shared" si="174"/>
        <v>181</v>
      </c>
      <c r="CM55" s="249">
        <f t="shared" si="174"/>
        <v>181</v>
      </c>
      <c r="CN55" s="249">
        <f t="shared" si="174"/>
        <v>181</v>
      </c>
      <c r="CO55" s="249">
        <f t="shared" si="174"/>
        <v>181</v>
      </c>
      <c r="CP55" s="249">
        <f t="shared" si="174"/>
        <v>198</v>
      </c>
      <c r="CQ55" s="249">
        <f t="shared" si="174"/>
        <v>198</v>
      </c>
      <c r="CR55" s="249">
        <f t="shared" si="174"/>
        <v>198</v>
      </c>
      <c r="CS55" s="249">
        <f t="shared" si="174"/>
        <v>198</v>
      </c>
      <c r="CT55" s="249">
        <f t="shared" si="174"/>
        <v>198</v>
      </c>
      <c r="CU55" s="249">
        <f t="shared" si="174"/>
        <v>198</v>
      </c>
      <c r="CV55" s="249">
        <f t="shared" si="174"/>
        <v>198</v>
      </c>
      <c r="CW55" s="249">
        <f t="shared" si="174"/>
        <v>198</v>
      </c>
      <c r="CX55" s="249">
        <f t="shared" si="174"/>
        <v>198</v>
      </c>
      <c r="CY55" s="249">
        <f t="shared" si="174"/>
        <v>198</v>
      </c>
      <c r="CZ55" s="249">
        <f t="shared" si="174"/>
        <v>198</v>
      </c>
      <c r="DA55" s="249">
        <f t="shared" si="174"/>
        <v>198</v>
      </c>
      <c r="DB55" s="249">
        <f t="shared" si="174"/>
        <v>153</v>
      </c>
      <c r="DC55" s="249">
        <f t="shared" si="174"/>
        <v>153</v>
      </c>
      <c r="DD55" s="249">
        <f t="shared" si="174"/>
        <v>153</v>
      </c>
      <c r="DE55" s="249">
        <f t="shared" si="174"/>
        <v>153</v>
      </c>
      <c r="DF55" s="249">
        <f t="shared" si="174"/>
        <v>153</v>
      </c>
      <c r="DG55" s="249">
        <f t="shared" ref="DG55:DY59" si="175">BW40</f>
        <v>153</v>
      </c>
      <c r="DH55" s="249">
        <f t="shared" si="175"/>
        <v>153</v>
      </c>
      <c r="DI55" s="249">
        <f t="shared" si="175"/>
        <v>153</v>
      </c>
      <c r="DJ55" s="249">
        <f t="shared" si="175"/>
        <v>153</v>
      </c>
      <c r="DK55" s="249">
        <f t="shared" si="175"/>
        <v>153</v>
      </c>
      <c r="DL55" s="249">
        <f t="shared" si="175"/>
        <v>153</v>
      </c>
      <c r="DM55" s="249">
        <f t="shared" si="175"/>
        <v>153</v>
      </c>
      <c r="DN55" s="249">
        <f t="shared" si="175"/>
        <v>110</v>
      </c>
      <c r="DO55" s="249">
        <f t="shared" si="175"/>
        <v>110</v>
      </c>
      <c r="DP55" s="249">
        <f t="shared" si="175"/>
        <v>110</v>
      </c>
      <c r="DQ55" s="249">
        <f t="shared" si="175"/>
        <v>110</v>
      </c>
      <c r="DR55" s="249">
        <f t="shared" si="175"/>
        <v>110</v>
      </c>
      <c r="DS55" s="249">
        <f t="shared" si="175"/>
        <v>110</v>
      </c>
      <c r="DT55" s="249">
        <f t="shared" si="175"/>
        <v>110</v>
      </c>
      <c r="DU55" s="249">
        <f t="shared" si="175"/>
        <v>110</v>
      </c>
      <c r="DV55" s="249">
        <f t="shared" si="175"/>
        <v>110</v>
      </c>
      <c r="DW55" s="249">
        <f t="shared" si="175"/>
        <v>110</v>
      </c>
      <c r="DX55" s="249">
        <f t="shared" si="175"/>
        <v>110</v>
      </c>
      <c r="DY55" s="249">
        <f t="shared" si="175"/>
        <v>110</v>
      </c>
    </row>
    <row r="56" spans="2:129" x14ac:dyDescent="0.35">
      <c r="B56" s="14"/>
      <c r="C56" s="14">
        <v>2</v>
      </c>
      <c r="D56" s="37" t="str">
        <f>'1.1 Assumptions'!$J$28</f>
        <v>MicroBT Whatsminer M30s</v>
      </c>
      <c r="E56" s="37"/>
      <c r="F56" s="37"/>
      <c r="G56" s="37"/>
      <c r="H56" s="11" t="s">
        <v>45</v>
      </c>
      <c r="J56" s="249">
        <v>0</v>
      </c>
      <c r="K56" s="249">
        <v>0</v>
      </c>
      <c r="L56" s="249">
        <v>0</v>
      </c>
      <c r="M56" s="249">
        <v>0</v>
      </c>
      <c r="N56" s="249">
        <v>0</v>
      </c>
      <c r="O56" s="249">
        <v>0</v>
      </c>
      <c r="P56" s="249">
        <v>0</v>
      </c>
      <c r="Q56" s="249">
        <v>0</v>
      </c>
      <c r="R56" s="249">
        <v>0</v>
      </c>
      <c r="S56" s="249">
        <v>0</v>
      </c>
      <c r="T56" s="249">
        <v>0</v>
      </c>
      <c r="U56" s="249">
        <v>0</v>
      </c>
      <c r="V56" s="249">
        <v>0</v>
      </c>
      <c r="W56" s="249">
        <v>0</v>
      </c>
      <c r="X56" s="249">
        <v>0</v>
      </c>
      <c r="Y56" s="249">
        <v>0</v>
      </c>
      <c r="Z56" s="249">
        <v>0</v>
      </c>
      <c r="AA56" s="249">
        <v>0</v>
      </c>
      <c r="AB56" s="249">
        <v>0</v>
      </c>
      <c r="AC56" s="249">
        <v>0</v>
      </c>
      <c r="AD56" s="249">
        <v>0</v>
      </c>
      <c r="AE56" s="249">
        <v>0</v>
      </c>
      <c r="AF56" s="249">
        <v>0</v>
      </c>
      <c r="AG56" s="249">
        <v>0</v>
      </c>
      <c r="AH56" s="249">
        <v>0</v>
      </c>
      <c r="AI56" s="249">
        <v>0</v>
      </c>
      <c r="AJ56" s="249">
        <v>0</v>
      </c>
      <c r="AK56" s="249">
        <v>0</v>
      </c>
      <c r="AL56" s="249">
        <v>0</v>
      </c>
      <c r="AM56" s="249">
        <v>0</v>
      </c>
      <c r="AN56" s="249">
        <v>0</v>
      </c>
      <c r="AO56" s="249">
        <v>0</v>
      </c>
      <c r="AP56" s="249">
        <v>0</v>
      </c>
      <c r="AQ56" s="249">
        <v>0</v>
      </c>
      <c r="AR56" s="249">
        <v>0</v>
      </c>
      <c r="AS56" s="249">
        <v>0</v>
      </c>
      <c r="AT56" s="249">
        <f t="shared" ref="AT56:AT59" si="176">J41</f>
        <v>0</v>
      </c>
      <c r="AU56" s="249">
        <f t="shared" si="174"/>
        <v>0</v>
      </c>
      <c r="AV56" s="249">
        <f t="shared" si="174"/>
        <v>0</v>
      </c>
      <c r="AW56" s="249">
        <f t="shared" si="174"/>
        <v>0</v>
      </c>
      <c r="AX56" s="249">
        <f t="shared" si="174"/>
        <v>0</v>
      </c>
      <c r="AY56" s="249">
        <f t="shared" si="174"/>
        <v>0</v>
      </c>
      <c r="AZ56" s="249">
        <f t="shared" si="174"/>
        <v>0</v>
      </c>
      <c r="BA56" s="249">
        <f t="shared" si="174"/>
        <v>0</v>
      </c>
      <c r="BB56" s="249">
        <f t="shared" si="174"/>
        <v>0</v>
      </c>
      <c r="BC56" s="249">
        <f t="shared" si="174"/>
        <v>0</v>
      </c>
      <c r="BD56" s="249">
        <f t="shared" si="174"/>
        <v>0</v>
      </c>
      <c r="BE56" s="249">
        <f t="shared" si="174"/>
        <v>0</v>
      </c>
      <c r="BF56" s="249">
        <f t="shared" si="174"/>
        <v>0</v>
      </c>
      <c r="BG56" s="249">
        <f t="shared" si="174"/>
        <v>0</v>
      </c>
      <c r="BH56" s="249">
        <f t="shared" si="174"/>
        <v>0</v>
      </c>
      <c r="BI56" s="249">
        <f t="shared" si="174"/>
        <v>0</v>
      </c>
      <c r="BJ56" s="249">
        <f t="shared" si="174"/>
        <v>0</v>
      </c>
      <c r="BK56" s="249">
        <f t="shared" si="174"/>
        <v>0</v>
      </c>
      <c r="BL56" s="249">
        <f t="shared" si="174"/>
        <v>0</v>
      </c>
      <c r="BM56" s="249">
        <f t="shared" si="174"/>
        <v>0</v>
      </c>
      <c r="BN56" s="249">
        <f t="shared" si="174"/>
        <v>0</v>
      </c>
      <c r="BO56" s="249">
        <f t="shared" si="174"/>
        <v>0</v>
      </c>
      <c r="BP56" s="249">
        <f t="shared" si="174"/>
        <v>0</v>
      </c>
      <c r="BQ56" s="249">
        <f t="shared" si="174"/>
        <v>0</v>
      </c>
      <c r="BR56" s="249">
        <f t="shared" si="174"/>
        <v>0</v>
      </c>
      <c r="BS56" s="249">
        <f t="shared" si="174"/>
        <v>0</v>
      </c>
      <c r="BT56" s="249">
        <f t="shared" si="174"/>
        <v>0</v>
      </c>
      <c r="BU56" s="249">
        <f t="shared" si="174"/>
        <v>0</v>
      </c>
      <c r="BV56" s="249">
        <f t="shared" si="174"/>
        <v>0</v>
      </c>
      <c r="BW56" s="249">
        <f t="shared" si="174"/>
        <v>0</v>
      </c>
      <c r="BX56" s="249">
        <f t="shared" si="174"/>
        <v>0</v>
      </c>
      <c r="BY56" s="249">
        <f t="shared" si="174"/>
        <v>0</v>
      </c>
      <c r="BZ56" s="249">
        <f t="shared" si="174"/>
        <v>0</v>
      </c>
      <c r="CA56" s="249">
        <f t="shared" si="174"/>
        <v>0</v>
      </c>
      <c r="CB56" s="249">
        <f t="shared" si="174"/>
        <v>0</v>
      </c>
      <c r="CC56" s="249">
        <f t="shared" si="174"/>
        <v>0</v>
      </c>
      <c r="CD56" s="249">
        <f t="shared" si="174"/>
        <v>0</v>
      </c>
      <c r="CE56" s="249">
        <f t="shared" si="174"/>
        <v>0</v>
      </c>
      <c r="CF56" s="249">
        <f t="shared" si="174"/>
        <v>0</v>
      </c>
      <c r="CG56" s="249">
        <f t="shared" si="174"/>
        <v>0</v>
      </c>
      <c r="CH56" s="249">
        <f t="shared" si="174"/>
        <v>0</v>
      </c>
      <c r="CI56" s="249">
        <f t="shared" si="174"/>
        <v>0</v>
      </c>
      <c r="CJ56" s="249">
        <f t="shared" si="174"/>
        <v>0</v>
      </c>
      <c r="CK56" s="249">
        <f t="shared" si="174"/>
        <v>0</v>
      </c>
      <c r="CL56" s="249">
        <f t="shared" si="174"/>
        <v>0</v>
      </c>
      <c r="CM56" s="249">
        <f t="shared" si="174"/>
        <v>0</v>
      </c>
      <c r="CN56" s="249">
        <f t="shared" si="174"/>
        <v>0</v>
      </c>
      <c r="CO56" s="249">
        <f t="shared" si="174"/>
        <v>0</v>
      </c>
      <c r="CP56" s="249">
        <f t="shared" si="174"/>
        <v>0</v>
      </c>
      <c r="CQ56" s="249">
        <f t="shared" si="174"/>
        <v>0</v>
      </c>
      <c r="CR56" s="249">
        <f t="shared" si="174"/>
        <v>0</v>
      </c>
      <c r="CS56" s="249">
        <f t="shared" si="174"/>
        <v>0</v>
      </c>
      <c r="CT56" s="249">
        <f t="shared" si="174"/>
        <v>0</v>
      </c>
      <c r="CU56" s="249">
        <f t="shared" si="174"/>
        <v>0</v>
      </c>
      <c r="CV56" s="249">
        <f t="shared" si="174"/>
        <v>0</v>
      </c>
      <c r="CW56" s="249">
        <f t="shared" si="174"/>
        <v>0</v>
      </c>
      <c r="CX56" s="249">
        <f t="shared" si="174"/>
        <v>0</v>
      </c>
      <c r="CY56" s="249">
        <f t="shared" si="174"/>
        <v>0</v>
      </c>
      <c r="CZ56" s="249">
        <f t="shared" si="174"/>
        <v>0</v>
      </c>
      <c r="DA56" s="249">
        <f t="shared" si="174"/>
        <v>0</v>
      </c>
      <c r="DB56" s="249">
        <f t="shared" si="174"/>
        <v>0</v>
      </c>
      <c r="DC56" s="249">
        <f t="shared" si="174"/>
        <v>0</v>
      </c>
      <c r="DD56" s="249">
        <f t="shared" si="174"/>
        <v>0</v>
      </c>
      <c r="DE56" s="249">
        <f t="shared" si="174"/>
        <v>0</v>
      </c>
      <c r="DF56" s="249">
        <f t="shared" si="174"/>
        <v>0</v>
      </c>
      <c r="DG56" s="249">
        <f t="shared" si="175"/>
        <v>0</v>
      </c>
      <c r="DH56" s="249">
        <f t="shared" si="175"/>
        <v>0</v>
      </c>
      <c r="DI56" s="249">
        <f t="shared" si="175"/>
        <v>0</v>
      </c>
      <c r="DJ56" s="249">
        <f t="shared" si="175"/>
        <v>0</v>
      </c>
      <c r="DK56" s="249">
        <f t="shared" si="175"/>
        <v>0</v>
      </c>
      <c r="DL56" s="249">
        <f t="shared" si="175"/>
        <v>0</v>
      </c>
      <c r="DM56" s="249">
        <f t="shared" si="175"/>
        <v>0</v>
      </c>
      <c r="DN56" s="249">
        <f t="shared" si="175"/>
        <v>0</v>
      </c>
      <c r="DO56" s="249">
        <f t="shared" si="175"/>
        <v>0</v>
      </c>
      <c r="DP56" s="249">
        <f t="shared" si="175"/>
        <v>0</v>
      </c>
      <c r="DQ56" s="249">
        <f t="shared" si="175"/>
        <v>0</v>
      </c>
      <c r="DR56" s="249">
        <f t="shared" si="175"/>
        <v>0</v>
      </c>
      <c r="DS56" s="249">
        <f t="shared" si="175"/>
        <v>0</v>
      </c>
      <c r="DT56" s="249">
        <f t="shared" si="175"/>
        <v>0</v>
      </c>
      <c r="DU56" s="249">
        <f t="shared" si="175"/>
        <v>0</v>
      </c>
      <c r="DV56" s="249">
        <f t="shared" si="175"/>
        <v>0</v>
      </c>
      <c r="DW56" s="249">
        <f t="shared" si="175"/>
        <v>0</v>
      </c>
      <c r="DX56" s="249">
        <f t="shared" si="175"/>
        <v>0</v>
      </c>
      <c r="DY56" s="249">
        <f t="shared" si="175"/>
        <v>0</v>
      </c>
    </row>
    <row r="57" spans="2:129" x14ac:dyDescent="0.35">
      <c r="B57" s="14"/>
      <c r="C57" s="14">
        <v>3</v>
      </c>
      <c r="D57" s="37" t="str">
        <f>'1.1 Assumptions'!$J$29</f>
        <v>Innosilicon A11 Pro 8GB</v>
      </c>
      <c r="E57" s="37"/>
      <c r="F57" s="37"/>
      <c r="G57" s="37"/>
      <c r="H57" s="11" t="s">
        <v>45</v>
      </c>
      <c r="J57" s="249">
        <v>0</v>
      </c>
      <c r="K57" s="249">
        <v>0</v>
      </c>
      <c r="L57" s="249">
        <v>0</v>
      </c>
      <c r="M57" s="249">
        <v>0</v>
      </c>
      <c r="N57" s="249">
        <v>0</v>
      </c>
      <c r="O57" s="249">
        <v>0</v>
      </c>
      <c r="P57" s="249">
        <v>0</v>
      </c>
      <c r="Q57" s="249">
        <v>0</v>
      </c>
      <c r="R57" s="249">
        <v>0</v>
      </c>
      <c r="S57" s="249">
        <v>0</v>
      </c>
      <c r="T57" s="249">
        <v>0</v>
      </c>
      <c r="U57" s="249">
        <v>0</v>
      </c>
      <c r="V57" s="249">
        <v>0</v>
      </c>
      <c r="W57" s="249">
        <v>0</v>
      </c>
      <c r="X57" s="249">
        <v>0</v>
      </c>
      <c r="Y57" s="249">
        <v>0</v>
      </c>
      <c r="Z57" s="249">
        <v>0</v>
      </c>
      <c r="AA57" s="249">
        <v>0</v>
      </c>
      <c r="AB57" s="249">
        <v>0</v>
      </c>
      <c r="AC57" s="249">
        <v>0</v>
      </c>
      <c r="AD57" s="249">
        <v>0</v>
      </c>
      <c r="AE57" s="249">
        <v>0</v>
      </c>
      <c r="AF57" s="249">
        <v>0</v>
      </c>
      <c r="AG57" s="249">
        <v>0</v>
      </c>
      <c r="AH57" s="249">
        <v>0</v>
      </c>
      <c r="AI57" s="249">
        <v>0</v>
      </c>
      <c r="AJ57" s="249">
        <v>0</v>
      </c>
      <c r="AK57" s="249">
        <v>0</v>
      </c>
      <c r="AL57" s="249">
        <v>0</v>
      </c>
      <c r="AM57" s="249">
        <v>0</v>
      </c>
      <c r="AN57" s="249">
        <v>0</v>
      </c>
      <c r="AO57" s="249">
        <v>0</v>
      </c>
      <c r="AP57" s="249">
        <v>0</v>
      </c>
      <c r="AQ57" s="249">
        <v>0</v>
      </c>
      <c r="AR57" s="249">
        <v>0</v>
      </c>
      <c r="AS57" s="249">
        <v>0</v>
      </c>
      <c r="AT57" s="249">
        <f t="shared" si="176"/>
        <v>0</v>
      </c>
      <c r="AU57" s="249">
        <f t="shared" si="174"/>
        <v>0</v>
      </c>
      <c r="AV57" s="249">
        <f t="shared" si="174"/>
        <v>0</v>
      </c>
      <c r="AW57" s="249">
        <f t="shared" si="174"/>
        <v>0</v>
      </c>
      <c r="AX57" s="249">
        <f t="shared" si="174"/>
        <v>0</v>
      </c>
      <c r="AY57" s="249">
        <f t="shared" si="174"/>
        <v>0</v>
      </c>
      <c r="AZ57" s="249">
        <f t="shared" si="174"/>
        <v>0</v>
      </c>
      <c r="BA57" s="249">
        <f t="shared" si="174"/>
        <v>0</v>
      </c>
      <c r="BB57" s="249">
        <f t="shared" si="174"/>
        <v>0</v>
      </c>
      <c r="BC57" s="249">
        <f t="shared" si="174"/>
        <v>0</v>
      </c>
      <c r="BD57" s="249">
        <f t="shared" si="174"/>
        <v>0</v>
      </c>
      <c r="BE57" s="249">
        <f t="shared" si="174"/>
        <v>0</v>
      </c>
      <c r="BF57" s="249">
        <f t="shared" si="174"/>
        <v>0</v>
      </c>
      <c r="BG57" s="249">
        <f t="shared" si="174"/>
        <v>0</v>
      </c>
      <c r="BH57" s="249">
        <f t="shared" si="174"/>
        <v>0</v>
      </c>
      <c r="BI57" s="249">
        <f t="shared" si="174"/>
        <v>0</v>
      </c>
      <c r="BJ57" s="249">
        <f t="shared" si="174"/>
        <v>0</v>
      </c>
      <c r="BK57" s="249">
        <f t="shared" si="174"/>
        <v>0</v>
      </c>
      <c r="BL57" s="249">
        <f t="shared" si="174"/>
        <v>0</v>
      </c>
      <c r="BM57" s="249">
        <f t="shared" si="174"/>
        <v>0</v>
      </c>
      <c r="BN57" s="249">
        <f t="shared" si="174"/>
        <v>0</v>
      </c>
      <c r="BO57" s="249">
        <f t="shared" si="174"/>
        <v>0</v>
      </c>
      <c r="BP57" s="249">
        <f t="shared" si="174"/>
        <v>0</v>
      </c>
      <c r="BQ57" s="249">
        <f t="shared" si="174"/>
        <v>0</v>
      </c>
      <c r="BR57" s="249">
        <f t="shared" si="174"/>
        <v>0</v>
      </c>
      <c r="BS57" s="249">
        <f t="shared" si="174"/>
        <v>0</v>
      </c>
      <c r="BT57" s="249">
        <f t="shared" si="174"/>
        <v>0</v>
      </c>
      <c r="BU57" s="249">
        <f t="shared" si="174"/>
        <v>0</v>
      </c>
      <c r="BV57" s="249">
        <f t="shared" si="174"/>
        <v>0</v>
      </c>
      <c r="BW57" s="249">
        <f t="shared" si="174"/>
        <v>0</v>
      </c>
      <c r="BX57" s="249">
        <f t="shared" si="174"/>
        <v>0</v>
      </c>
      <c r="BY57" s="249">
        <f t="shared" si="174"/>
        <v>0</v>
      </c>
      <c r="BZ57" s="249">
        <f t="shared" si="174"/>
        <v>0</v>
      </c>
      <c r="CA57" s="249">
        <f t="shared" si="174"/>
        <v>0</v>
      </c>
      <c r="CB57" s="249">
        <f t="shared" si="174"/>
        <v>0</v>
      </c>
      <c r="CC57" s="249">
        <f t="shared" si="174"/>
        <v>0</v>
      </c>
      <c r="CD57" s="249">
        <f t="shared" si="174"/>
        <v>0</v>
      </c>
      <c r="CE57" s="249">
        <f t="shared" si="174"/>
        <v>0</v>
      </c>
      <c r="CF57" s="249">
        <f t="shared" si="174"/>
        <v>0</v>
      </c>
      <c r="CG57" s="249">
        <f t="shared" si="174"/>
        <v>0</v>
      </c>
      <c r="CH57" s="249">
        <f t="shared" si="174"/>
        <v>0</v>
      </c>
      <c r="CI57" s="249">
        <f t="shared" si="174"/>
        <v>0</v>
      </c>
      <c r="CJ57" s="249">
        <f t="shared" si="174"/>
        <v>0</v>
      </c>
      <c r="CK57" s="249">
        <f t="shared" si="174"/>
        <v>0</v>
      </c>
      <c r="CL57" s="249">
        <f t="shared" si="174"/>
        <v>0</v>
      </c>
      <c r="CM57" s="249">
        <f t="shared" si="174"/>
        <v>0</v>
      </c>
      <c r="CN57" s="249">
        <f t="shared" si="174"/>
        <v>0</v>
      </c>
      <c r="CO57" s="249">
        <f t="shared" si="174"/>
        <v>0</v>
      </c>
      <c r="CP57" s="249">
        <f t="shared" si="174"/>
        <v>0</v>
      </c>
      <c r="CQ57" s="249">
        <f t="shared" si="174"/>
        <v>0</v>
      </c>
      <c r="CR57" s="249">
        <f t="shared" si="174"/>
        <v>0</v>
      </c>
      <c r="CS57" s="249">
        <f t="shared" si="174"/>
        <v>0</v>
      </c>
      <c r="CT57" s="249">
        <f t="shared" si="174"/>
        <v>0</v>
      </c>
      <c r="CU57" s="249">
        <f t="shared" si="174"/>
        <v>0</v>
      </c>
      <c r="CV57" s="249">
        <f t="shared" si="174"/>
        <v>0</v>
      </c>
      <c r="CW57" s="249">
        <f t="shared" si="174"/>
        <v>0</v>
      </c>
      <c r="CX57" s="249">
        <f t="shared" si="174"/>
        <v>0</v>
      </c>
      <c r="CY57" s="249">
        <f t="shared" si="174"/>
        <v>0</v>
      </c>
      <c r="CZ57" s="249">
        <f t="shared" si="174"/>
        <v>0</v>
      </c>
      <c r="DA57" s="249">
        <f t="shared" si="174"/>
        <v>0</v>
      </c>
      <c r="DB57" s="249">
        <f t="shared" si="174"/>
        <v>0</v>
      </c>
      <c r="DC57" s="249">
        <f t="shared" si="174"/>
        <v>0</v>
      </c>
      <c r="DD57" s="249">
        <f t="shared" si="174"/>
        <v>0</v>
      </c>
      <c r="DE57" s="249">
        <f t="shared" si="174"/>
        <v>0</v>
      </c>
      <c r="DF57" s="249">
        <f t="shared" si="174"/>
        <v>0</v>
      </c>
      <c r="DG57" s="249">
        <f t="shared" si="175"/>
        <v>0</v>
      </c>
      <c r="DH57" s="249">
        <f t="shared" si="175"/>
        <v>0</v>
      </c>
      <c r="DI57" s="249">
        <f t="shared" si="175"/>
        <v>0</v>
      </c>
      <c r="DJ57" s="249">
        <f t="shared" si="175"/>
        <v>0</v>
      </c>
      <c r="DK57" s="249">
        <f t="shared" si="175"/>
        <v>0</v>
      </c>
      <c r="DL57" s="249">
        <f t="shared" si="175"/>
        <v>0</v>
      </c>
      <c r="DM57" s="249">
        <f t="shared" si="175"/>
        <v>0</v>
      </c>
      <c r="DN57" s="249">
        <f t="shared" si="175"/>
        <v>0</v>
      </c>
      <c r="DO57" s="249">
        <f t="shared" si="175"/>
        <v>0</v>
      </c>
      <c r="DP57" s="249">
        <f t="shared" si="175"/>
        <v>0</v>
      </c>
      <c r="DQ57" s="249">
        <f t="shared" si="175"/>
        <v>0</v>
      </c>
      <c r="DR57" s="249">
        <f t="shared" si="175"/>
        <v>0</v>
      </c>
      <c r="DS57" s="249">
        <f t="shared" si="175"/>
        <v>0</v>
      </c>
      <c r="DT57" s="249">
        <f t="shared" si="175"/>
        <v>0</v>
      </c>
      <c r="DU57" s="249">
        <f t="shared" si="175"/>
        <v>0</v>
      </c>
      <c r="DV57" s="249">
        <f t="shared" si="175"/>
        <v>0</v>
      </c>
      <c r="DW57" s="249">
        <f t="shared" si="175"/>
        <v>0</v>
      </c>
      <c r="DX57" s="249">
        <f t="shared" si="175"/>
        <v>0</v>
      </c>
      <c r="DY57" s="249">
        <f t="shared" si="175"/>
        <v>0</v>
      </c>
    </row>
    <row r="58" spans="2:129" x14ac:dyDescent="0.35">
      <c r="B58" s="14"/>
      <c r="C58" s="14">
        <v>4</v>
      </c>
      <c r="D58" s="37" t="str">
        <f>'1.1 Assumptions'!$J$31</f>
        <v>iBeLink BM-K1</v>
      </c>
      <c r="E58" s="37"/>
      <c r="F58" s="37"/>
      <c r="G58" s="37"/>
      <c r="H58" s="11" t="s">
        <v>45</v>
      </c>
      <c r="J58" s="73">
        <v>0</v>
      </c>
      <c r="K58" s="73">
        <v>0</v>
      </c>
      <c r="L58" s="73">
        <v>0</v>
      </c>
      <c r="M58" s="73">
        <v>0</v>
      </c>
      <c r="N58" s="73">
        <v>0</v>
      </c>
      <c r="O58" s="73">
        <v>0</v>
      </c>
      <c r="P58" s="73">
        <v>0</v>
      </c>
      <c r="Q58" s="73">
        <v>0</v>
      </c>
      <c r="R58" s="73">
        <v>0</v>
      </c>
      <c r="S58" s="73">
        <v>0</v>
      </c>
      <c r="T58" s="73">
        <v>0</v>
      </c>
      <c r="U58" s="73">
        <v>0</v>
      </c>
      <c r="V58" s="73">
        <v>0</v>
      </c>
      <c r="W58" s="73">
        <v>0</v>
      </c>
      <c r="X58" s="73">
        <v>0</v>
      </c>
      <c r="Y58" s="73">
        <v>0</v>
      </c>
      <c r="Z58" s="73">
        <v>0</v>
      </c>
      <c r="AA58" s="73">
        <v>0</v>
      </c>
      <c r="AB58" s="73">
        <v>0</v>
      </c>
      <c r="AC58" s="73">
        <v>0</v>
      </c>
      <c r="AD58" s="73">
        <v>0</v>
      </c>
      <c r="AE58" s="73">
        <v>0</v>
      </c>
      <c r="AF58" s="73">
        <v>0</v>
      </c>
      <c r="AG58" s="73">
        <v>0</v>
      </c>
      <c r="AH58" s="73">
        <v>0</v>
      </c>
      <c r="AI58" s="73">
        <v>0</v>
      </c>
      <c r="AJ58" s="73">
        <v>0</v>
      </c>
      <c r="AK58" s="73">
        <v>0</v>
      </c>
      <c r="AL58" s="73">
        <v>0</v>
      </c>
      <c r="AM58" s="73">
        <v>0</v>
      </c>
      <c r="AN58" s="73">
        <v>0</v>
      </c>
      <c r="AO58" s="73">
        <v>0</v>
      </c>
      <c r="AP58" s="73">
        <v>0</v>
      </c>
      <c r="AQ58" s="73">
        <v>0</v>
      </c>
      <c r="AR58" s="73">
        <v>0</v>
      </c>
      <c r="AS58" s="73">
        <v>0</v>
      </c>
      <c r="AT58" s="73">
        <f t="shared" si="176"/>
        <v>108</v>
      </c>
      <c r="AU58" s="73">
        <f t="shared" si="174"/>
        <v>108</v>
      </c>
      <c r="AV58" s="73">
        <f t="shared" si="174"/>
        <v>108</v>
      </c>
      <c r="AW58" s="73">
        <f t="shared" si="174"/>
        <v>108</v>
      </c>
      <c r="AX58" s="73">
        <f t="shared" si="174"/>
        <v>108</v>
      </c>
      <c r="AY58" s="73">
        <f t="shared" si="174"/>
        <v>108</v>
      </c>
      <c r="AZ58" s="73">
        <f t="shared" si="174"/>
        <v>108</v>
      </c>
      <c r="BA58" s="73">
        <f t="shared" si="174"/>
        <v>108</v>
      </c>
      <c r="BB58" s="73">
        <f t="shared" si="174"/>
        <v>108</v>
      </c>
      <c r="BC58" s="73">
        <f t="shared" si="174"/>
        <v>108</v>
      </c>
      <c r="BD58" s="73">
        <f t="shared" si="174"/>
        <v>108</v>
      </c>
      <c r="BE58" s="73">
        <f t="shared" si="174"/>
        <v>108</v>
      </c>
      <c r="BF58" s="73">
        <f t="shared" si="174"/>
        <v>44</v>
      </c>
      <c r="BG58" s="73">
        <f t="shared" si="174"/>
        <v>44</v>
      </c>
      <c r="BH58" s="73">
        <f t="shared" si="174"/>
        <v>44</v>
      </c>
      <c r="BI58" s="73">
        <f t="shared" si="174"/>
        <v>44</v>
      </c>
      <c r="BJ58" s="73">
        <f t="shared" si="174"/>
        <v>44</v>
      </c>
      <c r="BK58" s="73">
        <f t="shared" si="174"/>
        <v>44</v>
      </c>
      <c r="BL58" s="73">
        <f t="shared" si="174"/>
        <v>44</v>
      </c>
      <c r="BM58" s="73">
        <f t="shared" si="174"/>
        <v>44</v>
      </c>
      <c r="BN58" s="73">
        <f t="shared" si="174"/>
        <v>44</v>
      </c>
      <c r="BO58" s="73">
        <f t="shared" si="174"/>
        <v>44</v>
      </c>
      <c r="BP58" s="73">
        <f t="shared" si="174"/>
        <v>44</v>
      </c>
      <c r="BQ58" s="73">
        <f t="shared" si="174"/>
        <v>44</v>
      </c>
      <c r="BR58" s="73">
        <f t="shared" si="174"/>
        <v>51</v>
      </c>
      <c r="BS58" s="73">
        <f t="shared" si="174"/>
        <v>51</v>
      </c>
      <c r="BT58" s="73">
        <f t="shared" si="174"/>
        <v>51</v>
      </c>
      <c r="BU58" s="73">
        <f t="shared" si="174"/>
        <v>51</v>
      </c>
      <c r="BV58" s="73">
        <f t="shared" si="174"/>
        <v>51</v>
      </c>
      <c r="BW58" s="73">
        <f t="shared" si="174"/>
        <v>51</v>
      </c>
      <c r="BX58" s="73">
        <f t="shared" si="174"/>
        <v>51</v>
      </c>
      <c r="BY58" s="73">
        <f t="shared" si="174"/>
        <v>51</v>
      </c>
      <c r="BZ58" s="73">
        <f t="shared" si="174"/>
        <v>51</v>
      </c>
      <c r="CA58" s="73">
        <f t="shared" si="174"/>
        <v>51</v>
      </c>
      <c r="CB58" s="73">
        <f t="shared" si="174"/>
        <v>51</v>
      </c>
      <c r="CC58" s="73">
        <f t="shared" si="174"/>
        <v>51</v>
      </c>
      <c r="CD58" s="73">
        <f t="shared" si="174"/>
        <v>48</v>
      </c>
      <c r="CE58" s="73">
        <f t="shared" si="174"/>
        <v>48</v>
      </c>
      <c r="CF58" s="73">
        <f t="shared" si="174"/>
        <v>48</v>
      </c>
      <c r="CG58" s="73">
        <f t="shared" si="174"/>
        <v>48</v>
      </c>
      <c r="CH58" s="73">
        <f t="shared" si="174"/>
        <v>48</v>
      </c>
      <c r="CI58" s="73">
        <f t="shared" si="174"/>
        <v>48</v>
      </c>
      <c r="CJ58" s="73">
        <f t="shared" si="174"/>
        <v>48</v>
      </c>
      <c r="CK58" s="73">
        <f t="shared" si="174"/>
        <v>48</v>
      </c>
      <c r="CL58" s="73">
        <f t="shared" si="174"/>
        <v>48</v>
      </c>
      <c r="CM58" s="73">
        <f t="shared" si="174"/>
        <v>48</v>
      </c>
      <c r="CN58" s="73">
        <f t="shared" si="174"/>
        <v>48</v>
      </c>
      <c r="CO58" s="73">
        <f t="shared" si="174"/>
        <v>48</v>
      </c>
      <c r="CP58" s="73">
        <f t="shared" si="174"/>
        <v>52</v>
      </c>
      <c r="CQ58" s="73">
        <f t="shared" si="174"/>
        <v>52</v>
      </c>
      <c r="CR58" s="73">
        <f t="shared" si="174"/>
        <v>52</v>
      </c>
      <c r="CS58" s="73">
        <f t="shared" si="174"/>
        <v>52</v>
      </c>
      <c r="CT58" s="73">
        <f t="shared" si="174"/>
        <v>52</v>
      </c>
      <c r="CU58" s="73">
        <f t="shared" si="174"/>
        <v>52</v>
      </c>
      <c r="CV58" s="73">
        <f t="shared" si="174"/>
        <v>52</v>
      </c>
      <c r="CW58" s="73">
        <f t="shared" si="174"/>
        <v>52</v>
      </c>
      <c r="CX58" s="73">
        <f t="shared" si="174"/>
        <v>52</v>
      </c>
      <c r="CY58" s="73">
        <f t="shared" si="174"/>
        <v>52</v>
      </c>
      <c r="CZ58" s="73">
        <f t="shared" si="174"/>
        <v>52</v>
      </c>
      <c r="DA58" s="73">
        <f t="shared" si="174"/>
        <v>52</v>
      </c>
      <c r="DB58" s="73">
        <f t="shared" si="174"/>
        <v>41</v>
      </c>
      <c r="DC58" s="73">
        <f t="shared" si="174"/>
        <v>41</v>
      </c>
      <c r="DD58" s="73">
        <f t="shared" si="174"/>
        <v>41</v>
      </c>
      <c r="DE58" s="73">
        <f t="shared" si="174"/>
        <v>41</v>
      </c>
      <c r="DF58" s="73">
        <f t="shared" ref="DF58:DF59" si="177">BV43</f>
        <v>41</v>
      </c>
      <c r="DG58" s="73">
        <f t="shared" si="175"/>
        <v>41</v>
      </c>
      <c r="DH58" s="73">
        <f t="shared" si="175"/>
        <v>41</v>
      </c>
      <c r="DI58" s="73">
        <f t="shared" si="175"/>
        <v>41</v>
      </c>
      <c r="DJ58" s="73">
        <f t="shared" si="175"/>
        <v>41</v>
      </c>
      <c r="DK58" s="73">
        <f t="shared" si="175"/>
        <v>41</v>
      </c>
      <c r="DL58" s="73">
        <f t="shared" si="175"/>
        <v>41</v>
      </c>
      <c r="DM58" s="73">
        <f t="shared" si="175"/>
        <v>41</v>
      </c>
      <c r="DN58" s="73">
        <f t="shared" si="175"/>
        <v>29</v>
      </c>
      <c r="DO58" s="73">
        <f t="shared" si="175"/>
        <v>29</v>
      </c>
      <c r="DP58" s="73">
        <f t="shared" si="175"/>
        <v>29</v>
      </c>
      <c r="DQ58" s="73">
        <f t="shared" si="175"/>
        <v>29</v>
      </c>
      <c r="DR58" s="73">
        <f t="shared" si="175"/>
        <v>29</v>
      </c>
      <c r="DS58" s="73">
        <f t="shared" si="175"/>
        <v>29</v>
      </c>
      <c r="DT58" s="73">
        <f t="shared" si="175"/>
        <v>29</v>
      </c>
      <c r="DU58" s="73">
        <f t="shared" si="175"/>
        <v>29</v>
      </c>
      <c r="DV58" s="73">
        <f t="shared" si="175"/>
        <v>29</v>
      </c>
      <c r="DW58" s="73">
        <f t="shared" si="175"/>
        <v>29</v>
      </c>
      <c r="DX58" s="73">
        <f t="shared" si="175"/>
        <v>29</v>
      </c>
      <c r="DY58" s="73">
        <f t="shared" si="175"/>
        <v>29</v>
      </c>
    </row>
    <row r="59" spans="2:129" x14ac:dyDescent="0.35">
      <c r="B59" s="14"/>
      <c r="C59" s="337">
        <v>5</v>
      </c>
      <c r="D59" s="37" t="str">
        <f>'1.1 Assumptions'!$J$32</f>
        <v>iBeLink BM-N1</v>
      </c>
      <c r="E59" s="37"/>
      <c r="F59" s="37"/>
      <c r="G59" s="37"/>
      <c r="H59" s="11" t="s">
        <v>45</v>
      </c>
      <c r="J59" s="73">
        <v>0</v>
      </c>
      <c r="K59" s="73">
        <v>0</v>
      </c>
      <c r="L59" s="73">
        <v>0</v>
      </c>
      <c r="M59" s="73">
        <v>0</v>
      </c>
      <c r="N59" s="73">
        <v>0</v>
      </c>
      <c r="O59" s="73">
        <v>0</v>
      </c>
      <c r="P59" s="73">
        <v>0</v>
      </c>
      <c r="Q59" s="73">
        <v>0</v>
      </c>
      <c r="R59" s="73">
        <v>0</v>
      </c>
      <c r="S59" s="73">
        <v>0</v>
      </c>
      <c r="T59" s="73">
        <v>0</v>
      </c>
      <c r="U59" s="73">
        <v>0</v>
      </c>
      <c r="V59" s="73">
        <v>0</v>
      </c>
      <c r="W59" s="73">
        <v>0</v>
      </c>
      <c r="X59" s="73">
        <v>0</v>
      </c>
      <c r="Y59" s="73">
        <v>0</v>
      </c>
      <c r="Z59" s="73">
        <v>0</v>
      </c>
      <c r="AA59" s="73">
        <v>0</v>
      </c>
      <c r="AB59" s="73">
        <v>0</v>
      </c>
      <c r="AC59" s="73">
        <v>0</v>
      </c>
      <c r="AD59" s="73">
        <v>0</v>
      </c>
      <c r="AE59" s="73">
        <v>0</v>
      </c>
      <c r="AF59" s="73">
        <v>0</v>
      </c>
      <c r="AG59" s="73">
        <v>0</v>
      </c>
      <c r="AH59" s="73">
        <v>0</v>
      </c>
      <c r="AI59" s="73">
        <v>0</v>
      </c>
      <c r="AJ59" s="73">
        <v>0</v>
      </c>
      <c r="AK59" s="73">
        <v>0</v>
      </c>
      <c r="AL59" s="73">
        <v>0</v>
      </c>
      <c r="AM59" s="73">
        <v>0</v>
      </c>
      <c r="AN59" s="73">
        <v>0</v>
      </c>
      <c r="AO59" s="73">
        <v>0</v>
      </c>
      <c r="AP59" s="73">
        <v>0</v>
      </c>
      <c r="AQ59" s="73">
        <v>0</v>
      </c>
      <c r="AR59" s="73">
        <v>0</v>
      </c>
      <c r="AS59" s="73">
        <v>0</v>
      </c>
      <c r="AT59" s="73">
        <f t="shared" si="176"/>
        <v>27</v>
      </c>
      <c r="AU59" s="73">
        <f t="shared" ref="AU59" si="178">K44</f>
        <v>27</v>
      </c>
      <c r="AV59" s="73">
        <f t="shared" ref="AV59" si="179">L44</f>
        <v>27</v>
      </c>
      <c r="AW59" s="73">
        <f t="shared" ref="AW59" si="180">M44</f>
        <v>27</v>
      </c>
      <c r="AX59" s="73">
        <f t="shared" ref="AX59" si="181">N44</f>
        <v>27</v>
      </c>
      <c r="AY59" s="73">
        <f t="shared" ref="AY59" si="182">O44</f>
        <v>27</v>
      </c>
      <c r="AZ59" s="73">
        <f t="shared" ref="AZ59" si="183">P44</f>
        <v>27</v>
      </c>
      <c r="BA59" s="73">
        <f t="shared" ref="BA59" si="184">Q44</f>
        <v>27</v>
      </c>
      <c r="BB59" s="73">
        <f t="shared" ref="BB59" si="185">R44</f>
        <v>27</v>
      </c>
      <c r="BC59" s="73">
        <f t="shared" ref="BC59" si="186">S44</f>
        <v>27</v>
      </c>
      <c r="BD59" s="73">
        <f t="shared" ref="BD59" si="187">T44</f>
        <v>27</v>
      </c>
      <c r="BE59" s="73">
        <f t="shared" ref="BE59" si="188">U44</f>
        <v>27</v>
      </c>
      <c r="BF59" s="73">
        <f t="shared" ref="BF59" si="189">V44</f>
        <v>11</v>
      </c>
      <c r="BG59" s="73">
        <f t="shared" ref="BG59" si="190">W44</f>
        <v>11</v>
      </c>
      <c r="BH59" s="73">
        <f t="shared" ref="BH59" si="191">X44</f>
        <v>11</v>
      </c>
      <c r="BI59" s="73">
        <f t="shared" ref="BI59" si="192">Y44</f>
        <v>11</v>
      </c>
      <c r="BJ59" s="73">
        <f t="shared" ref="BJ59" si="193">Z44</f>
        <v>11</v>
      </c>
      <c r="BK59" s="73">
        <f t="shared" ref="BK59" si="194">AA44</f>
        <v>11</v>
      </c>
      <c r="BL59" s="73">
        <f t="shared" ref="BL59" si="195">AB44</f>
        <v>11</v>
      </c>
      <c r="BM59" s="73">
        <f t="shared" ref="BM59" si="196">AC44</f>
        <v>11</v>
      </c>
      <c r="BN59" s="73">
        <f t="shared" ref="BN59" si="197">AD44</f>
        <v>11</v>
      </c>
      <c r="BO59" s="73">
        <f t="shared" ref="BO59" si="198">AE44</f>
        <v>11</v>
      </c>
      <c r="BP59" s="73">
        <f t="shared" ref="BP59" si="199">AF44</f>
        <v>11</v>
      </c>
      <c r="BQ59" s="73">
        <f t="shared" ref="BQ59" si="200">AG44</f>
        <v>11</v>
      </c>
      <c r="BR59" s="73">
        <f t="shared" ref="BR59" si="201">AH44</f>
        <v>12</v>
      </c>
      <c r="BS59" s="73">
        <f t="shared" ref="BS59" si="202">AI44</f>
        <v>12</v>
      </c>
      <c r="BT59" s="73">
        <f t="shared" ref="BT59" si="203">AJ44</f>
        <v>12</v>
      </c>
      <c r="BU59" s="73">
        <f t="shared" ref="BU59" si="204">AK44</f>
        <v>12</v>
      </c>
      <c r="BV59" s="73">
        <f t="shared" ref="BV59" si="205">AL44</f>
        <v>12</v>
      </c>
      <c r="BW59" s="73">
        <f t="shared" ref="BW59" si="206">AM44</f>
        <v>12</v>
      </c>
      <c r="BX59" s="73">
        <f t="shared" ref="BX59" si="207">AN44</f>
        <v>12</v>
      </c>
      <c r="BY59" s="73">
        <f t="shared" ref="BY59" si="208">AO44</f>
        <v>12</v>
      </c>
      <c r="BZ59" s="73">
        <f t="shared" ref="BZ59" si="209">AP44</f>
        <v>12</v>
      </c>
      <c r="CA59" s="73">
        <f t="shared" ref="CA59" si="210">AQ44</f>
        <v>12</v>
      </c>
      <c r="CB59" s="73">
        <f t="shared" ref="CB59" si="211">AR44</f>
        <v>12</v>
      </c>
      <c r="CC59" s="73">
        <f t="shared" ref="CC59" si="212">AS44</f>
        <v>12</v>
      </c>
      <c r="CD59" s="73">
        <f t="shared" ref="CD59" si="213">AT44</f>
        <v>12</v>
      </c>
      <c r="CE59" s="73">
        <f t="shared" ref="CE59" si="214">AU44</f>
        <v>12</v>
      </c>
      <c r="CF59" s="73">
        <f t="shared" ref="CF59" si="215">AV44</f>
        <v>12</v>
      </c>
      <c r="CG59" s="73">
        <f t="shared" ref="CG59" si="216">AW44</f>
        <v>12</v>
      </c>
      <c r="CH59" s="73">
        <f t="shared" ref="CH59" si="217">AX44</f>
        <v>12</v>
      </c>
      <c r="CI59" s="73">
        <f t="shared" ref="CI59" si="218">AY44</f>
        <v>12</v>
      </c>
      <c r="CJ59" s="73">
        <f t="shared" ref="CJ59" si="219">AZ44</f>
        <v>12</v>
      </c>
      <c r="CK59" s="73">
        <f t="shared" ref="CK59" si="220">BA44</f>
        <v>12</v>
      </c>
      <c r="CL59" s="73">
        <f t="shared" ref="CL59" si="221">BB44</f>
        <v>12</v>
      </c>
      <c r="CM59" s="73">
        <f t="shared" ref="CM59" si="222">BC44</f>
        <v>12</v>
      </c>
      <c r="CN59" s="73">
        <f t="shared" ref="CN59" si="223">BD44</f>
        <v>12</v>
      </c>
      <c r="CO59" s="73">
        <f t="shared" ref="CO59" si="224">BE44</f>
        <v>12</v>
      </c>
      <c r="CP59" s="73">
        <f t="shared" ref="CP59" si="225">BF44</f>
        <v>13</v>
      </c>
      <c r="CQ59" s="73">
        <f t="shared" ref="CQ59" si="226">BG44</f>
        <v>13</v>
      </c>
      <c r="CR59" s="73">
        <f t="shared" ref="CR59" si="227">BH44</f>
        <v>13</v>
      </c>
      <c r="CS59" s="73">
        <f t="shared" ref="CS59" si="228">BI44</f>
        <v>13</v>
      </c>
      <c r="CT59" s="73">
        <f t="shared" ref="CT59" si="229">BJ44</f>
        <v>13</v>
      </c>
      <c r="CU59" s="73">
        <f t="shared" ref="CU59" si="230">BK44</f>
        <v>13</v>
      </c>
      <c r="CV59" s="73">
        <f t="shared" ref="CV59" si="231">BL44</f>
        <v>13</v>
      </c>
      <c r="CW59" s="73">
        <f t="shared" ref="CW59" si="232">BM44</f>
        <v>13</v>
      </c>
      <c r="CX59" s="73">
        <f t="shared" ref="CX59" si="233">BN44</f>
        <v>13</v>
      </c>
      <c r="CY59" s="73">
        <f t="shared" ref="CY59" si="234">BO44</f>
        <v>13</v>
      </c>
      <c r="CZ59" s="73">
        <f t="shared" ref="CZ59" si="235">BP44</f>
        <v>13</v>
      </c>
      <c r="DA59" s="73">
        <f t="shared" ref="DA59" si="236">BQ44</f>
        <v>13</v>
      </c>
      <c r="DB59" s="73">
        <f t="shared" ref="DB59" si="237">BR44</f>
        <v>10</v>
      </c>
      <c r="DC59" s="73">
        <f t="shared" ref="DC59" si="238">BS44</f>
        <v>10</v>
      </c>
      <c r="DD59" s="73">
        <f t="shared" ref="DD59" si="239">BT44</f>
        <v>10</v>
      </c>
      <c r="DE59" s="73">
        <f t="shared" ref="DE59" si="240">BU44</f>
        <v>10</v>
      </c>
      <c r="DF59" s="73">
        <f t="shared" si="177"/>
        <v>10</v>
      </c>
      <c r="DG59" s="73">
        <f t="shared" si="175"/>
        <v>10</v>
      </c>
      <c r="DH59" s="73">
        <f t="shared" si="175"/>
        <v>10</v>
      </c>
      <c r="DI59" s="73">
        <f t="shared" si="175"/>
        <v>10</v>
      </c>
      <c r="DJ59" s="73">
        <f t="shared" si="175"/>
        <v>10</v>
      </c>
      <c r="DK59" s="73">
        <f t="shared" si="175"/>
        <v>10</v>
      </c>
      <c r="DL59" s="73">
        <f t="shared" si="175"/>
        <v>10</v>
      </c>
      <c r="DM59" s="73">
        <f t="shared" si="175"/>
        <v>10</v>
      </c>
      <c r="DN59" s="73">
        <f t="shared" si="175"/>
        <v>7</v>
      </c>
      <c r="DO59" s="73">
        <f t="shared" si="175"/>
        <v>7</v>
      </c>
      <c r="DP59" s="73">
        <f t="shared" si="175"/>
        <v>7</v>
      </c>
      <c r="DQ59" s="73">
        <f t="shared" si="175"/>
        <v>7</v>
      </c>
      <c r="DR59" s="73">
        <f t="shared" si="175"/>
        <v>7</v>
      </c>
      <c r="DS59" s="73">
        <f t="shared" si="175"/>
        <v>7</v>
      </c>
      <c r="DT59" s="73">
        <f t="shared" si="175"/>
        <v>7</v>
      </c>
      <c r="DU59" s="73">
        <f t="shared" si="175"/>
        <v>7</v>
      </c>
      <c r="DV59" s="73">
        <f t="shared" si="175"/>
        <v>7</v>
      </c>
      <c r="DW59" s="73">
        <f t="shared" si="175"/>
        <v>7</v>
      </c>
      <c r="DX59" s="73">
        <f t="shared" si="175"/>
        <v>7</v>
      </c>
      <c r="DY59" s="73">
        <f t="shared" si="175"/>
        <v>7</v>
      </c>
    </row>
    <row r="60" spans="2:129" x14ac:dyDescent="0.35">
      <c r="B60" s="14"/>
      <c r="DY60" s="73"/>
    </row>
    <row r="61" spans="2:129" x14ac:dyDescent="0.35">
      <c r="B61" s="14"/>
      <c r="C61" t="s">
        <v>729</v>
      </c>
      <c r="DY61" s="73"/>
    </row>
    <row r="62" spans="2:129" x14ac:dyDescent="0.35">
      <c r="B62" s="14"/>
      <c r="C62" s="14">
        <v>1</v>
      </c>
      <c r="D62" s="37" t="str">
        <f>'1.1 Assumptions'!$J$27</f>
        <v>Bitmain Antminer S19 Pro</v>
      </c>
      <c r="E62" s="37"/>
      <c r="F62" s="37"/>
      <c r="G62" s="37"/>
      <c r="H62" s="11" t="s">
        <v>45</v>
      </c>
      <c r="J62" s="73">
        <f t="shared" ref="J62:V62" si="241">J47-J55</f>
        <v>405</v>
      </c>
      <c r="K62" s="73">
        <f t="shared" si="241"/>
        <v>405</v>
      </c>
      <c r="L62" s="73">
        <f t="shared" si="241"/>
        <v>405</v>
      </c>
      <c r="M62" s="73">
        <f t="shared" si="241"/>
        <v>405</v>
      </c>
      <c r="N62" s="73">
        <f t="shared" si="241"/>
        <v>405</v>
      </c>
      <c r="O62" s="73">
        <f t="shared" si="241"/>
        <v>405</v>
      </c>
      <c r="P62" s="73">
        <f t="shared" si="241"/>
        <v>405</v>
      </c>
      <c r="Q62" s="73">
        <f t="shared" si="241"/>
        <v>405</v>
      </c>
      <c r="R62" s="73">
        <f t="shared" si="241"/>
        <v>405</v>
      </c>
      <c r="S62" s="73">
        <f t="shared" si="241"/>
        <v>405</v>
      </c>
      <c r="T62" s="73">
        <f t="shared" si="241"/>
        <v>405</v>
      </c>
      <c r="U62" s="73">
        <f t="shared" si="241"/>
        <v>405</v>
      </c>
      <c r="V62" s="73">
        <f t="shared" si="241"/>
        <v>571</v>
      </c>
      <c r="W62" s="73">
        <f t="shared" ref="W62:CH62" si="242">W47-W55</f>
        <v>571</v>
      </c>
      <c r="X62" s="73">
        <f t="shared" si="242"/>
        <v>571</v>
      </c>
      <c r="Y62" s="73">
        <f t="shared" si="242"/>
        <v>571</v>
      </c>
      <c r="Z62" s="73">
        <f t="shared" si="242"/>
        <v>571</v>
      </c>
      <c r="AA62" s="73">
        <f t="shared" si="242"/>
        <v>571</v>
      </c>
      <c r="AB62" s="73">
        <f t="shared" si="242"/>
        <v>571</v>
      </c>
      <c r="AC62" s="73">
        <f t="shared" si="242"/>
        <v>571</v>
      </c>
      <c r="AD62" s="73">
        <f t="shared" si="242"/>
        <v>571</v>
      </c>
      <c r="AE62" s="73">
        <f t="shared" si="242"/>
        <v>571</v>
      </c>
      <c r="AF62" s="73">
        <f t="shared" si="242"/>
        <v>571</v>
      </c>
      <c r="AG62" s="73">
        <f t="shared" si="242"/>
        <v>571</v>
      </c>
      <c r="AH62" s="73">
        <f t="shared" si="242"/>
        <v>765</v>
      </c>
      <c r="AI62" s="73">
        <f t="shared" si="242"/>
        <v>765</v>
      </c>
      <c r="AJ62" s="73">
        <f t="shared" si="242"/>
        <v>765</v>
      </c>
      <c r="AK62" s="73">
        <f t="shared" si="242"/>
        <v>765</v>
      </c>
      <c r="AL62" s="73">
        <f t="shared" si="242"/>
        <v>765</v>
      </c>
      <c r="AM62" s="73">
        <f t="shared" si="242"/>
        <v>765</v>
      </c>
      <c r="AN62" s="73">
        <f t="shared" si="242"/>
        <v>765</v>
      </c>
      <c r="AO62" s="73">
        <f t="shared" si="242"/>
        <v>765</v>
      </c>
      <c r="AP62" s="73">
        <f t="shared" si="242"/>
        <v>765</v>
      </c>
      <c r="AQ62" s="73">
        <f t="shared" si="242"/>
        <v>765</v>
      </c>
      <c r="AR62" s="73">
        <f t="shared" si="242"/>
        <v>765</v>
      </c>
      <c r="AS62" s="73">
        <f t="shared" si="242"/>
        <v>765</v>
      </c>
      <c r="AT62" s="73">
        <f t="shared" si="242"/>
        <v>541</v>
      </c>
      <c r="AU62" s="73">
        <f t="shared" si="242"/>
        <v>541</v>
      </c>
      <c r="AV62" s="73">
        <f t="shared" si="242"/>
        <v>541</v>
      </c>
      <c r="AW62" s="73">
        <f t="shared" si="242"/>
        <v>541</v>
      </c>
      <c r="AX62" s="73">
        <f t="shared" si="242"/>
        <v>541</v>
      </c>
      <c r="AY62" s="73">
        <f t="shared" si="242"/>
        <v>541</v>
      </c>
      <c r="AZ62" s="73">
        <f t="shared" si="242"/>
        <v>541</v>
      </c>
      <c r="BA62" s="73">
        <f t="shared" si="242"/>
        <v>541</v>
      </c>
      <c r="BB62" s="73">
        <f t="shared" si="242"/>
        <v>541</v>
      </c>
      <c r="BC62" s="73">
        <f t="shared" si="242"/>
        <v>541</v>
      </c>
      <c r="BD62" s="73">
        <f t="shared" si="242"/>
        <v>541</v>
      </c>
      <c r="BE62" s="73">
        <f t="shared" si="242"/>
        <v>541</v>
      </c>
      <c r="BF62" s="73">
        <f t="shared" si="242"/>
        <v>573</v>
      </c>
      <c r="BG62" s="73">
        <f t="shared" si="242"/>
        <v>573</v>
      </c>
      <c r="BH62" s="73">
        <f t="shared" si="242"/>
        <v>573</v>
      </c>
      <c r="BI62" s="73">
        <f t="shared" si="242"/>
        <v>573</v>
      </c>
      <c r="BJ62" s="73">
        <f t="shared" si="242"/>
        <v>573</v>
      </c>
      <c r="BK62" s="73">
        <f t="shared" si="242"/>
        <v>573</v>
      </c>
      <c r="BL62" s="73">
        <f t="shared" si="242"/>
        <v>573</v>
      </c>
      <c r="BM62" s="73">
        <f t="shared" si="242"/>
        <v>573</v>
      </c>
      <c r="BN62" s="73">
        <f t="shared" si="242"/>
        <v>573</v>
      </c>
      <c r="BO62" s="73">
        <f t="shared" si="242"/>
        <v>573</v>
      </c>
      <c r="BP62" s="73">
        <f t="shared" si="242"/>
        <v>573</v>
      </c>
      <c r="BQ62" s="73">
        <f t="shared" si="242"/>
        <v>573</v>
      </c>
      <c r="BR62" s="73">
        <f t="shared" si="242"/>
        <v>532</v>
      </c>
      <c r="BS62" s="73">
        <f t="shared" si="242"/>
        <v>532</v>
      </c>
      <c r="BT62" s="73">
        <f t="shared" si="242"/>
        <v>532</v>
      </c>
      <c r="BU62" s="73">
        <f t="shared" si="242"/>
        <v>532</v>
      </c>
      <c r="BV62" s="73">
        <f t="shared" si="242"/>
        <v>532</v>
      </c>
      <c r="BW62" s="73">
        <f t="shared" si="242"/>
        <v>532</v>
      </c>
      <c r="BX62" s="73">
        <f t="shared" si="242"/>
        <v>532</v>
      </c>
      <c r="BY62" s="73">
        <f t="shared" si="242"/>
        <v>532</v>
      </c>
      <c r="BZ62" s="73">
        <f t="shared" si="242"/>
        <v>532</v>
      </c>
      <c r="CA62" s="73">
        <f t="shared" si="242"/>
        <v>532</v>
      </c>
      <c r="CB62" s="73">
        <f t="shared" si="242"/>
        <v>532</v>
      </c>
      <c r="CC62" s="73">
        <f t="shared" si="242"/>
        <v>532</v>
      </c>
      <c r="CD62" s="73">
        <f>CD47-CD55</f>
        <v>461</v>
      </c>
      <c r="CE62" s="73">
        <f t="shared" si="242"/>
        <v>461</v>
      </c>
      <c r="CF62" s="73">
        <f t="shared" si="242"/>
        <v>461</v>
      </c>
      <c r="CG62" s="73">
        <f t="shared" si="242"/>
        <v>461</v>
      </c>
      <c r="CH62" s="73">
        <f t="shared" si="242"/>
        <v>461</v>
      </c>
      <c r="CI62" s="73">
        <f t="shared" ref="CI62:DY62" si="243">CI47-CI55</f>
        <v>461</v>
      </c>
      <c r="CJ62" s="73">
        <f t="shared" si="243"/>
        <v>461</v>
      </c>
      <c r="CK62" s="73">
        <f t="shared" si="243"/>
        <v>461</v>
      </c>
      <c r="CL62" s="73">
        <f t="shared" si="243"/>
        <v>461</v>
      </c>
      <c r="CM62" s="73">
        <f t="shared" si="243"/>
        <v>461</v>
      </c>
      <c r="CN62" s="73">
        <f t="shared" si="243"/>
        <v>461</v>
      </c>
      <c r="CO62" s="73">
        <f t="shared" si="243"/>
        <v>461</v>
      </c>
      <c r="CP62" s="73">
        <f t="shared" si="243"/>
        <v>342</v>
      </c>
      <c r="CQ62" s="73">
        <f t="shared" si="243"/>
        <v>342</v>
      </c>
      <c r="CR62" s="73">
        <f t="shared" si="243"/>
        <v>342</v>
      </c>
      <c r="CS62" s="73">
        <f t="shared" si="243"/>
        <v>342</v>
      </c>
      <c r="CT62" s="73">
        <f t="shared" si="243"/>
        <v>342</v>
      </c>
      <c r="CU62" s="73">
        <f t="shared" si="243"/>
        <v>342</v>
      </c>
      <c r="CV62" s="73">
        <f t="shared" si="243"/>
        <v>342</v>
      </c>
      <c r="CW62" s="73">
        <f t="shared" si="243"/>
        <v>342</v>
      </c>
      <c r="CX62" s="73">
        <f t="shared" si="243"/>
        <v>342</v>
      </c>
      <c r="CY62" s="73">
        <f t="shared" si="243"/>
        <v>342</v>
      </c>
      <c r="CZ62" s="73">
        <f t="shared" si="243"/>
        <v>342</v>
      </c>
      <c r="DA62" s="73">
        <f t="shared" si="243"/>
        <v>342</v>
      </c>
      <c r="DB62" s="73">
        <f t="shared" si="243"/>
        <v>189</v>
      </c>
      <c r="DC62" s="73">
        <f t="shared" si="243"/>
        <v>189</v>
      </c>
      <c r="DD62" s="73">
        <f t="shared" si="243"/>
        <v>189</v>
      </c>
      <c r="DE62" s="73">
        <f t="shared" si="243"/>
        <v>189</v>
      </c>
      <c r="DF62" s="73">
        <f t="shared" si="243"/>
        <v>189</v>
      </c>
      <c r="DG62" s="73">
        <f t="shared" si="243"/>
        <v>189</v>
      </c>
      <c r="DH62" s="73">
        <f t="shared" si="243"/>
        <v>189</v>
      </c>
      <c r="DI62" s="73">
        <f t="shared" si="243"/>
        <v>189</v>
      </c>
      <c r="DJ62" s="73">
        <f t="shared" si="243"/>
        <v>189</v>
      </c>
      <c r="DK62" s="73">
        <f t="shared" si="243"/>
        <v>189</v>
      </c>
      <c r="DL62" s="73">
        <f t="shared" si="243"/>
        <v>189</v>
      </c>
      <c r="DM62" s="73">
        <f t="shared" si="243"/>
        <v>189</v>
      </c>
      <c r="DN62" s="73">
        <f t="shared" si="243"/>
        <v>79</v>
      </c>
      <c r="DO62" s="73">
        <f t="shared" si="243"/>
        <v>79</v>
      </c>
      <c r="DP62" s="73">
        <f t="shared" si="243"/>
        <v>79</v>
      </c>
      <c r="DQ62" s="73">
        <f t="shared" si="243"/>
        <v>79</v>
      </c>
      <c r="DR62" s="73">
        <f t="shared" si="243"/>
        <v>79</v>
      </c>
      <c r="DS62" s="73">
        <f t="shared" si="243"/>
        <v>79</v>
      </c>
      <c r="DT62" s="73">
        <f t="shared" si="243"/>
        <v>79</v>
      </c>
      <c r="DU62" s="73">
        <f t="shared" si="243"/>
        <v>79</v>
      </c>
      <c r="DV62" s="73">
        <f t="shared" si="243"/>
        <v>79</v>
      </c>
      <c r="DW62" s="73">
        <f t="shared" si="243"/>
        <v>79</v>
      </c>
      <c r="DX62" s="73">
        <f t="shared" si="243"/>
        <v>79</v>
      </c>
      <c r="DY62" s="73">
        <f t="shared" si="243"/>
        <v>79</v>
      </c>
    </row>
    <row r="63" spans="2:129" x14ac:dyDescent="0.35">
      <c r="B63" s="14"/>
      <c r="C63" s="14">
        <v>2</v>
      </c>
      <c r="D63" s="37" t="str">
        <f>'1.1 Assumptions'!$J$28</f>
        <v>MicroBT Whatsminer M30s</v>
      </c>
      <c r="E63" s="37"/>
      <c r="F63" s="37"/>
      <c r="G63" s="37"/>
      <c r="H63" s="11" t="s">
        <v>45</v>
      </c>
      <c r="J63" s="73">
        <f t="shared" ref="J63:J66" si="244">J48-J56</f>
        <v>0</v>
      </c>
      <c r="K63" s="73">
        <f t="shared" ref="K63:AP63" si="245">K48-K56</f>
        <v>0</v>
      </c>
      <c r="L63" s="73">
        <f t="shared" si="245"/>
        <v>0</v>
      </c>
      <c r="M63" s="73">
        <f t="shared" si="245"/>
        <v>0</v>
      </c>
      <c r="N63" s="73">
        <f t="shared" si="245"/>
        <v>0</v>
      </c>
      <c r="O63" s="73">
        <f t="shared" si="245"/>
        <v>0</v>
      </c>
      <c r="P63" s="73">
        <f t="shared" si="245"/>
        <v>0</v>
      </c>
      <c r="Q63" s="73">
        <f t="shared" si="245"/>
        <v>0</v>
      </c>
      <c r="R63" s="73">
        <f t="shared" si="245"/>
        <v>0</v>
      </c>
      <c r="S63" s="73">
        <f t="shared" si="245"/>
        <v>0</v>
      </c>
      <c r="T63" s="73">
        <f t="shared" si="245"/>
        <v>0</v>
      </c>
      <c r="U63" s="73">
        <f t="shared" si="245"/>
        <v>0</v>
      </c>
      <c r="V63" s="73">
        <f t="shared" si="245"/>
        <v>0</v>
      </c>
      <c r="W63" s="73">
        <f t="shared" si="245"/>
        <v>0</v>
      </c>
      <c r="X63" s="73">
        <f t="shared" si="245"/>
        <v>0</v>
      </c>
      <c r="Y63" s="73">
        <f t="shared" si="245"/>
        <v>0</v>
      </c>
      <c r="Z63" s="73">
        <f t="shared" si="245"/>
        <v>0</v>
      </c>
      <c r="AA63" s="73">
        <f t="shared" si="245"/>
        <v>0</v>
      </c>
      <c r="AB63" s="73">
        <f t="shared" si="245"/>
        <v>0</v>
      </c>
      <c r="AC63" s="73">
        <f t="shared" si="245"/>
        <v>0</v>
      </c>
      <c r="AD63" s="73">
        <f t="shared" si="245"/>
        <v>0</v>
      </c>
      <c r="AE63" s="73">
        <f t="shared" si="245"/>
        <v>0</v>
      </c>
      <c r="AF63" s="73">
        <f t="shared" si="245"/>
        <v>0</v>
      </c>
      <c r="AG63" s="73">
        <f t="shared" si="245"/>
        <v>0</v>
      </c>
      <c r="AH63" s="73">
        <f t="shared" si="245"/>
        <v>0</v>
      </c>
      <c r="AI63" s="73">
        <f t="shared" si="245"/>
        <v>0</v>
      </c>
      <c r="AJ63" s="73">
        <f t="shared" si="245"/>
        <v>0</v>
      </c>
      <c r="AK63" s="73">
        <f t="shared" si="245"/>
        <v>0</v>
      </c>
      <c r="AL63" s="73">
        <f t="shared" si="245"/>
        <v>0</v>
      </c>
      <c r="AM63" s="73">
        <f t="shared" si="245"/>
        <v>0</v>
      </c>
      <c r="AN63" s="73">
        <f t="shared" si="245"/>
        <v>0</v>
      </c>
      <c r="AO63" s="73">
        <f t="shared" si="245"/>
        <v>0</v>
      </c>
      <c r="AP63" s="73">
        <f t="shared" si="245"/>
        <v>0</v>
      </c>
      <c r="AQ63" s="73">
        <f t="shared" ref="AQ63:BV63" si="246">AQ48-AQ56</f>
        <v>0</v>
      </c>
      <c r="AR63" s="73">
        <f t="shared" si="246"/>
        <v>0</v>
      </c>
      <c r="AS63" s="73">
        <f t="shared" si="246"/>
        <v>0</v>
      </c>
      <c r="AT63" s="73">
        <f t="shared" si="246"/>
        <v>0</v>
      </c>
      <c r="AU63" s="73">
        <f t="shared" si="246"/>
        <v>0</v>
      </c>
      <c r="AV63" s="73">
        <f t="shared" si="246"/>
        <v>0</v>
      </c>
      <c r="AW63" s="73">
        <f t="shared" si="246"/>
        <v>0</v>
      </c>
      <c r="AX63" s="73">
        <f t="shared" si="246"/>
        <v>0</v>
      </c>
      <c r="AY63" s="73">
        <f t="shared" si="246"/>
        <v>0</v>
      </c>
      <c r="AZ63" s="73">
        <f t="shared" si="246"/>
        <v>0</v>
      </c>
      <c r="BA63" s="73">
        <f t="shared" si="246"/>
        <v>0</v>
      </c>
      <c r="BB63" s="73">
        <f t="shared" si="246"/>
        <v>0</v>
      </c>
      <c r="BC63" s="73">
        <f t="shared" si="246"/>
        <v>0</v>
      </c>
      <c r="BD63" s="73">
        <f t="shared" si="246"/>
        <v>0</v>
      </c>
      <c r="BE63" s="73">
        <f t="shared" si="246"/>
        <v>0</v>
      </c>
      <c r="BF63" s="73">
        <f t="shared" si="246"/>
        <v>0</v>
      </c>
      <c r="BG63" s="73">
        <f t="shared" si="246"/>
        <v>0</v>
      </c>
      <c r="BH63" s="73">
        <f t="shared" si="246"/>
        <v>0</v>
      </c>
      <c r="BI63" s="73">
        <f t="shared" si="246"/>
        <v>0</v>
      </c>
      <c r="BJ63" s="73">
        <f t="shared" si="246"/>
        <v>0</v>
      </c>
      <c r="BK63" s="73">
        <f t="shared" si="246"/>
        <v>0</v>
      </c>
      <c r="BL63" s="73">
        <f t="shared" si="246"/>
        <v>0</v>
      </c>
      <c r="BM63" s="73">
        <f t="shared" si="246"/>
        <v>0</v>
      </c>
      <c r="BN63" s="73">
        <f t="shared" si="246"/>
        <v>0</v>
      </c>
      <c r="BO63" s="73">
        <f t="shared" si="246"/>
        <v>0</v>
      </c>
      <c r="BP63" s="73">
        <f t="shared" si="246"/>
        <v>0</v>
      </c>
      <c r="BQ63" s="73">
        <f t="shared" si="246"/>
        <v>0</v>
      </c>
      <c r="BR63" s="73">
        <f t="shared" si="246"/>
        <v>0</v>
      </c>
      <c r="BS63" s="73">
        <f t="shared" si="246"/>
        <v>0</v>
      </c>
      <c r="BT63" s="73">
        <f t="shared" si="246"/>
        <v>0</v>
      </c>
      <c r="BU63" s="73">
        <f t="shared" si="246"/>
        <v>0</v>
      </c>
      <c r="BV63" s="73">
        <f t="shared" si="246"/>
        <v>0</v>
      </c>
      <c r="BW63" s="73">
        <f t="shared" ref="BW63:DB63" si="247">BW48-BW56</f>
        <v>0</v>
      </c>
      <c r="BX63" s="73">
        <f t="shared" si="247"/>
        <v>0</v>
      </c>
      <c r="BY63" s="73">
        <f t="shared" si="247"/>
        <v>0</v>
      </c>
      <c r="BZ63" s="73">
        <f t="shared" si="247"/>
        <v>0</v>
      </c>
      <c r="CA63" s="73">
        <f t="shared" si="247"/>
        <v>0</v>
      </c>
      <c r="CB63" s="73">
        <f t="shared" si="247"/>
        <v>0</v>
      </c>
      <c r="CC63" s="73">
        <f t="shared" si="247"/>
        <v>0</v>
      </c>
      <c r="CD63" s="73">
        <f t="shared" si="247"/>
        <v>0</v>
      </c>
      <c r="CE63" s="73">
        <f t="shared" si="247"/>
        <v>0</v>
      </c>
      <c r="CF63" s="73">
        <f t="shared" si="247"/>
        <v>0</v>
      </c>
      <c r="CG63" s="73">
        <f t="shared" si="247"/>
        <v>0</v>
      </c>
      <c r="CH63" s="73">
        <f t="shared" si="247"/>
        <v>0</v>
      </c>
      <c r="CI63" s="73">
        <f t="shared" si="247"/>
        <v>0</v>
      </c>
      <c r="CJ63" s="73">
        <f t="shared" si="247"/>
        <v>0</v>
      </c>
      <c r="CK63" s="73">
        <f t="shared" si="247"/>
        <v>0</v>
      </c>
      <c r="CL63" s="73">
        <f t="shared" si="247"/>
        <v>0</v>
      </c>
      <c r="CM63" s="73">
        <f t="shared" si="247"/>
        <v>0</v>
      </c>
      <c r="CN63" s="73">
        <f t="shared" si="247"/>
        <v>0</v>
      </c>
      <c r="CO63" s="73">
        <f t="shared" si="247"/>
        <v>0</v>
      </c>
      <c r="CP63" s="73">
        <f t="shared" si="247"/>
        <v>0</v>
      </c>
      <c r="CQ63" s="73">
        <f t="shared" si="247"/>
        <v>0</v>
      </c>
      <c r="CR63" s="73">
        <f t="shared" si="247"/>
        <v>0</v>
      </c>
      <c r="CS63" s="73">
        <f t="shared" si="247"/>
        <v>0</v>
      </c>
      <c r="CT63" s="73">
        <f t="shared" si="247"/>
        <v>0</v>
      </c>
      <c r="CU63" s="73">
        <f t="shared" si="247"/>
        <v>0</v>
      </c>
      <c r="CV63" s="73">
        <f t="shared" si="247"/>
        <v>0</v>
      </c>
      <c r="CW63" s="73">
        <f t="shared" si="247"/>
        <v>0</v>
      </c>
      <c r="CX63" s="73">
        <f t="shared" si="247"/>
        <v>0</v>
      </c>
      <c r="CY63" s="73">
        <f t="shared" si="247"/>
        <v>0</v>
      </c>
      <c r="CZ63" s="73">
        <f t="shared" si="247"/>
        <v>0</v>
      </c>
      <c r="DA63" s="73">
        <f t="shared" si="247"/>
        <v>0</v>
      </c>
      <c r="DB63" s="73">
        <f t="shared" si="247"/>
        <v>0</v>
      </c>
      <c r="DC63" s="73">
        <f t="shared" ref="DC63:DY63" si="248">DC48-DC56</f>
        <v>0</v>
      </c>
      <c r="DD63" s="73">
        <f t="shared" si="248"/>
        <v>0</v>
      </c>
      <c r="DE63" s="73">
        <f t="shared" si="248"/>
        <v>0</v>
      </c>
      <c r="DF63" s="73">
        <f t="shared" si="248"/>
        <v>0</v>
      </c>
      <c r="DG63" s="73">
        <f t="shared" si="248"/>
        <v>0</v>
      </c>
      <c r="DH63" s="73">
        <f t="shared" si="248"/>
        <v>0</v>
      </c>
      <c r="DI63" s="73">
        <f t="shared" si="248"/>
        <v>0</v>
      </c>
      <c r="DJ63" s="73">
        <f t="shared" si="248"/>
        <v>0</v>
      </c>
      <c r="DK63" s="73">
        <f t="shared" si="248"/>
        <v>0</v>
      </c>
      <c r="DL63" s="73">
        <f t="shared" si="248"/>
        <v>0</v>
      </c>
      <c r="DM63" s="73">
        <f t="shared" si="248"/>
        <v>0</v>
      </c>
      <c r="DN63" s="73">
        <f t="shared" si="248"/>
        <v>0</v>
      </c>
      <c r="DO63" s="73">
        <f t="shared" si="248"/>
        <v>0</v>
      </c>
      <c r="DP63" s="73">
        <f t="shared" si="248"/>
        <v>0</v>
      </c>
      <c r="DQ63" s="73">
        <f t="shared" si="248"/>
        <v>0</v>
      </c>
      <c r="DR63" s="73">
        <f t="shared" si="248"/>
        <v>0</v>
      </c>
      <c r="DS63" s="73">
        <f t="shared" si="248"/>
        <v>0</v>
      </c>
      <c r="DT63" s="73">
        <f t="shared" si="248"/>
        <v>0</v>
      </c>
      <c r="DU63" s="73">
        <f t="shared" si="248"/>
        <v>0</v>
      </c>
      <c r="DV63" s="73">
        <f t="shared" si="248"/>
        <v>0</v>
      </c>
      <c r="DW63" s="73">
        <f t="shared" si="248"/>
        <v>0</v>
      </c>
      <c r="DX63" s="73">
        <f t="shared" si="248"/>
        <v>0</v>
      </c>
      <c r="DY63" s="73">
        <f t="shared" si="248"/>
        <v>0</v>
      </c>
    </row>
    <row r="64" spans="2:129" x14ac:dyDescent="0.35">
      <c r="B64" s="14"/>
      <c r="C64" s="14">
        <v>3</v>
      </c>
      <c r="D64" s="37" t="str">
        <f>'1.1 Assumptions'!$J$29</f>
        <v>Innosilicon A11 Pro 8GB</v>
      </c>
      <c r="E64" s="37"/>
      <c r="F64" s="37"/>
      <c r="G64" s="37"/>
      <c r="H64" s="11" t="s">
        <v>45</v>
      </c>
      <c r="J64" s="73">
        <f t="shared" si="244"/>
        <v>0</v>
      </c>
      <c r="K64" s="73">
        <f t="shared" ref="K64:AP64" si="249">K49-K57</f>
        <v>0</v>
      </c>
      <c r="L64" s="73">
        <f t="shared" si="249"/>
        <v>0</v>
      </c>
      <c r="M64" s="73">
        <f t="shared" si="249"/>
        <v>0</v>
      </c>
      <c r="N64" s="73">
        <f t="shared" si="249"/>
        <v>0</v>
      </c>
      <c r="O64" s="73">
        <f t="shared" si="249"/>
        <v>0</v>
      </c>
      <c r="P64" s="73">
        <f t="shared" si="249"/>
        <v>0</v>
      </c>
      <c r="Q64" s="73">
        <f t="shared" si="249"/>
        <v>0</v>
      </c>
      <c r="R64" s="73">
        <f t="shared" si="249"/>
        <v>0</v>
      </c>
      <c r="S64" s="73">
        <f t="shared" si="249"/>
        <v>0</v>
      </c>
      <c r="T64" s="73">
        <f t="shared" si="249"/>
        <v>0</v>
      </c>
      <c r="U64" s="73">
        <f t="shared" si="249"/>
        <v>0</v>
      </c>
      <c r="V64" s="73">
        <f t="shared" si="249"/>
        <v>0</v>
      </c>
      <c r="W64" s="73">
        <f t="shared" si="249"/>
        <v>0</v>
      </c>
      <c r="X64" s="73">
        <f t="shared" si="249"/>
        <v>0</v>
      </c>
      <c r="Y64" s="73">
        <f t="shared" si="249"/>
        <v>0</v>
      </c>
      <c r="Z64" s="73">
        <f t="shared" si="249"/>
        <v>0</v>
      </c>
      <c r="AA64" s="73">
        <f t="shared" si="249"/>
        <v>0</v>
      </c>
      <c r="AB64" s="73">
        <f t="shared" si="249"/>
        <v>0</v>
      </c>
      <c r="AC64" s="73">
        <f t="shared" si="249"/>
        <v>0</v>
      </c>
      <c r="AD64" s="73">
        <f t="shared" si="249"/>
        <v>0</v>
      </c>
      <c r="AE64" s="73">
        <f t="shared" si="249"/>
        <v>0</v>
      </c>
      <c r="AF64" s="73">
        <f t="shared" si="249"/>
        <v>0</v>
      </c>
      <c r="AG64" s="73">
        <f t="shared" si="249"/>
        <v>0</v>
      </c>
      <c r="AH64" s="73">
        <f t="shared" si="249"/>
        <v>0</v>
      </c>
      <c r="AI64" s="73">
        <f t="shared" si="249"/>
        <v>0</v>
      </c>
      <c r="AJ64" s="73">
        <f t="shared" si="249"/>
        <v>0</v>
      </c>
      <c r="AK64" s="73">
        <f t="shared" si="249"/>
        <v>0</v>
      </c>
      <c r="AL64" s="73">
        <f t="shared" si="249"/>
        <v>0</v>
      </c>
      <c r="AM64" s="73">
        <f t="shared" si="249"/>
        <v>0</v>
      </c>
      <c r="AN64" s="73">
        <f t="shared" si="249"/>
        <v>0</v>
      </c>
      <c r="AO64" s="73">
        <f t="shared" si="249"/>
        <v>0</v>
      </c>
      <c r="AP64" s="73">
        <f t="shared" si="249"/>
        <v>0</v>
      </c>
      <c r="AQ64" s="73">
        <f t="shared" ref="AQ64:BV64" si="250">AQ49-AQ57</f>
        <v>0</v>
      </c>
      <c r="AR64" s="73">
        <f t="shared" si="250"/>
        <v>0</v>
      </c>
      <c r="AS64" s="73">
        <f t="shared" si="250"/>
        <v>0</v>
      </c>
      <c r="AT64" s="73">
        <f t="shared" si="250"/>
        <v>0</v>
      </c>
      <c r="AU64" s="73">
        <f t="shared" si="250"/>
        <v>0</v>
      </c>
      <c r="AV64" s="73">
        <f t="shared" si="250"/>
        <v>0</v>
      </c>
      <c r="AW64" s="73">
        <f t="shared" si="250"/>
        <v>0</v>
      </c>
      <c r="AX64" s="73">
        <f t="shared" si="250"/>
        <v>0</v>
      </c>
      <c r="AY64" s="73">
        <f t="shared" si="250"/>
        <v>0</v>
      </c>
      <c r="AZ64" s="73">
        <f t="shared" si="250"/>
        <v>0</v>
      </c>
      <c r="BA64" s="73">
        <f t="shared" si="250"/>
        <v>0</v>
      </c>
      <c r="BB64" s="73">
        <f t="shared" si="250"/>
        <v>0</v>
      </c>
      <c r="BC64" s="73">
        <f t="shared" si="250"/>
        <v>0</v>
      </c>
      <c r="BD64" s="73">
        <f t="shared" si="250"/>
        <v>0</v>
      </c>
      <c r="BE64" s="73">
        <f t="shared" si="250"/>
        <v>0</v>
      </c>
      <c r="BF64" s="73">
        <f t="shared" si="250"/>
        <v>0</v>
      </c>
      <c r="BG64" s="73">
        <f t="shared" si="250"/>
        <v>0</v>
      </c>
      <c r="BH64" s="73">
        <f t="shared" si="250"/>
        <v>0</v>
      </c>
      <c r="BI64" s="73">
        <f t="shared" si="250"/>
        <v>0</v>
      </c>
      <c r="BJ64" s="73">
        <f t="shared" si="250"/>
        <v>0</v>
      </c>
      <c r="BK64" s="73">
        <f t="shared" si="250"/>
        <v>0</v>
      </c>
      <c r="BL64" s="73">
        <f t="shared" si="250"/>
        <v>0</v>
      </c>
      <c r="BM64" s="73">
        <f t="shared" si="250"/>
        <v>0</v>
      </c>
      <c r="BN64" s="73">
        <f t="shared" si="250"/>
        <v>0</v>
      </c>
      <c r="BO64" s="73">
        <f t="shared" si="250"/>
        <v>0</v>
      </c>
      <c r="BP64" s="73">
        <f t="shared" si="250"/>
        <v>0</v>
      </c>
      <c r="BQ64" s="73">
        <f t="shared" si="250"/>
        <v>0</v>
      </c>
      <c r="BR64" s="73">
        <f t="shared" si="250"/>
        <v>0</v>
      </c>
      <c r="BS64" s="73">
        <f t="shared" si="250"/>
        <v>0</v>
      </c>
      <c r="BT64" s="73">
        <f t="shared" si="250"/>
        <v>0</v>
      </c>
      <c r="BU64" s="73">
        <f t="shared" si="250"/>
        <v>0</v>
      </c>
      <c r="BV64" s="73">
        <f t="shared" si="250"/>
        <v>0</v>
      </c>
      <c r="BW64" s="73">
        <f t="shared" ref="BW64:DB64" si="251">BW49-BW57</f>
        <v>0</v>
      </c>
      <c r="BX64" s="73">
        <f t="shared" si="251"/>
        <v>0</v>
      </c>
      <c r="BY64" s="73">
        <f t="shared" si="251"/>
        <v>0</v>
      </c>
      <c r="BZ64" s="73">
        <f t="shared" si="251"/>
        <v>0</v>
      </c>
      <c r="CA64" s="73">
        <f t="shared" si="251"/>
        <v>0</v>
      </c>
      <c r="CB64" s="73">
        <f t="shared" si="251"/>
        <v>0</v>
      </c>
      <c r="CC64" s="73">
        <f t="shared" si="251"/>
        <v>0</v>
      </c>
      <c r="CD64" s="73">
        <f t="shared" si="251"/>
        <v>0</v>
      </c>
      <c r="CE64" s="73">
        <f t="shared" si="251"/>
        <v>0</v>
      </c>
      <c r="CF64" s="73">
        <f t="shared" si="251"/>
        <v>0</v>
      </c>
      <c r="CG64" s="73">
        <f t="shared" si="251"/>
        <v>0</v>
      </c>
      <c r="CH64" s="73">
        <f t="shared" si="251"/>
        <v>0</v>
      </c>
      <c r="CI64" s="73">
        <f t="shared" si="251"/>
        <v>0</v>
      </c>
      <c r="CJ64" s="73">
        <f t="shared" si="251"/>
        <v>0</v>
      </c>
      <c r="CK64" s="73">
        <f t="shared" si="251"/>
        <v>0</v>
      </c>
      <c r="CL64" s="73">
        <f t="shared" si="251"/>
        <v>0</v>
      </c>
      <c r="CM64" s="73">
        <f t="shared" si="251"/>
        <v>0</v>
      </c>
      <c r="CN64" s="73">
        <f t="shared" si="251"/>
        <v>0</v>
      </c>
      <c r="CO64" s="73">
        <f t="shared" si="251"/>
        <v>0</v>
      </c>
      <c r="CP64" s="73">
        <f t="shared" si="251"/>
        <v>0</v>
      </c>
      <c r="CQ64" s="73">
        <f t="shared" si="251"/>
        <v>0</v>
      </c>
      <c r="CR64" s="73">
        <f t="shared" si="251"/>
        <v>0</v>
      </c>
      <c r="CS64" s="73">
        <f t="shared" si="251"/>
        <v>0</v>
      </c>
      <c r="CT64" s="73">
        <f t="shared" si="251"/>
        <v>0</v>
      </c>
      <c r="CU64" s="73">
        <f t="shared" si="251"/>
        <v>0</v>
      </c>
      <c r="CV64" s="73">
        <f t="shared" si="251"/>
        <v>0</v>
      </c>
      <c r="CW64" s="73">
        <f t="shared" si="251"/>
        <v>0</v>
      </c>
      <c r="CX64" s="73">
        <f t="shared" si="251"/>
        <v>0</v>
      </c>
      <c r="CY64" s="73">
        <f t="shared" si="251"/>
        <v>0</v>
      </c>
      <c r="CZ64" s="73">
        <f t="shared" si="251"/>
        <v>0</v>
      </c>
      <c r="DA64" s="73">
        <f t="shared" si="251"/>
        <v>0</v>
      </c>
      <c r="DB64" s="73">
        <f t="shared" si="251"/>
        <v>0</v>
      </c>
      <c r="DC64" s="73">
        <f t="shared" ref="DC64:DY64" si="252">DC49-DC57</f>
        <v>0</v>
      </c>
      <c r="DD64" s="73">
        <f t="shared" si="252"/>
        <v>0</v>
      </c>
      <c r="DE64" s="73">
        <f t="shared" si="252"/>
        <v>0</v>
      </c>
      <c r="DF64" s="73">
        <f t="shared" si="252"/>
        <v>0</v>
      </c>
      <c r="DG64" s="73">
        <f t="shared" si="252"/>
        <v>0</v>
      </c>
      <c r="DH64" s="73">
        <f t="shared" si="252"/>
        <v>0</v>
      </c>
      <c r="DI64" s="73">
        <f t="shared" si="252"/>
        <v>0</v>
      </c>
      <c r="DJ64" s="73">
        <f t="shared" si="252"/>
        <v>0</v>
      </c>
      <c r="DK64" s="73">
        <f t="shared" si="252"/>
        <v>0</v>
      </c>
      <c r="DL64" s="73">
        <f t="shared" si="252"/>
        <v>0</v>
      </c>
      <c r="DM64" s="73">
        <f t="shared" si="252"/>
        <v>0</v>
      </c>
      <c r="DN64" s="73">
        <f t="shared" si="252"/>
        <v>0</v>
      </c>
      <c r="DO64" s="73">
        <f t="shared" si="252"/>
        <v>0</v>
      </c>
      <c r="DP64" s="73">
        <f t="shared" si="252"/>
        <v>0</v>
      </c>
      <c r="DQ64" s="73">
        <f t="shared" si="252"/>
        <v>0</v>
      </c>
      <c r="DR64" s="73">
        <f t="shared" si="252"/>
        <v>0</v>
      </c>
      <c r="DS64" s="73">
        <f t="shared" si="252"/>
        <v>0</v>
      </c>
      <c r="DT64" s="73">
        <f t="shared" si="252"/>
        <v>0</v>
      </c>
      <c r="DU64" s="73">
        <f t="shared" si="252"/>
        <v>0</v>
      </c>
      <c r="DV64" s="73">
        <f t="shared" si="252"/>
        <v>0</v>
      </c>
      <c r="DW64" s="73">
        <f t="shared" si="252"/>
        <v>0</v>
      </c>
      <c r="DX64" s="73">
        <f t="shared" si="252"/>
        <v>0</v>
      </c>
      <c r="DY64" s="73">
        <f t="shared" si="252"/>
        <v>0</v>
      </c>
    </row>
    <row r="65" spans="2:129" x14ac:dyDescent="0.35">
      <c r="B65" s="14"/>
      <c r="C65" s="14">
        <v>4</v>
      </c>
      <c r="D65" s="37" t="str">
        <f>'1.1 Assumptions'!$J$31</f>
        <v>iBeLink BM-K1</v>
      </c>
      <c r="E65" s="37"/>
      <c r="F65" s="37"/>
      <c r="G65" s="37"/>
      <c r="H65" s="11" t="s">
        <v>45</v>
      </c>
      <c r="J65" s="73">
        <f t="shared" si="244"/>
        <v>108</v>
      </c>
      <c r="K65" s="73">
        <f t="shared" ref="K65:AP65" si="253">K50-K58</f>
        <v>108</v>
      </c>
      <c r="L65" s="73">
        <f t="shared" si="253"/>
        <v>108</v>
      </c>
      <c r="M65" s="73">
        <f t="shared" si="253"/>
        <v>108</v>
      </c>
      <c r="N65" s="73">
        <f t="shared" si="253"/>
        <v>108</v>
      </c>
      <c r="O65" s="73">
        <f t="shared" si="253"/>
        <v>108</v>
      </c>
      <c r="P65" s="73">
        <f t="shared" si="253"/>
        <v>108</v>
      </c>
      <c r="Q65" s="73">
        <f t="shared" si="253"/>
        <v>108</v>
      </c>
      <c r="R65" s="73">
        <f t="shared" si="253"/>
        <v>108</v>
      </c>
      <c r="S65" s="73">
        <f t="shared" si="253"/>
        <v>108</v>
      </c>
      <c r="T65" s="73">
        <f t="shared" si="253"/>
        <v>108</v>
      </c>
      <c r="U65" s="73">
        <f t="shared" si="253"/>
        <v>108</v>
      </c>
      <c r="V65" s="73">
        <f t="shared" si="253"/>
        <v>152</v>
      </c>
      <c r="W65" s="73">
        <f t="shared" si="253"/>
        <v>152</v>
      </c>
      <c r="X65" s="73">
        <f t="shared" si="253"/>
        <v>152</v>
      </c>
      <c r="Y65" s="73">
        <f t="shared" si="253"/>
        <v>152</v>
      </c>
      <c r="Z65" s="73">
        <f t="shared" si="253"/>
        <v>152</v>
      </c>
      <c r="AA65" s="73">
        <f t="shared" si="253"/>
        <v>152</v>
      </c>
      <c r="AB65" s="73">
        <f t="shared" si="253"/>
        <v>152</v>
      </c>
      <c r="AC65" s="73">
        <f t="shared" si="253"/>
        <v>152</v>
      </c>
      <c r="AD65" s="73">
        <f t="shared" si="253"/>
        <v>152</v>
      </c>
      <c r="AE65" s="73">
        <f t="shared" si="253"/>
        <v>152</v>
      </c>
      <c r="AF65" s="73">
        <f t="shared" si="253"/>
        <v>152</v>
      </c>
      <c r="AG65" s="73">
        <f t="shared" si="253"/>
        <v>152</v>
      </c>
      <c r="AH65" s="73">
        <f t="shared" si="253"/>
        <v>203</v>
      </c>
      <c r="AI65" s="73">
        <f t="shared" si="253"/>
        <v>203</v>
      </c>
      <c r="AJ65" s="73">
        <f t="shared" si="253"/>
        <v>203</v>
      </c>
      <c r="AK65" s="73">
        <f t="shared" si="253"/>
        <v>203</v>
      </c>
      <c r="AL65" s="73">
        <f t="shared" si="253"/>
        <v>203</v>
      </c>
      <c r="AM65" s="73">
        <f t="shared" si="253"/>
        <v>203</v>
      </c>
      <c r="AN65" s="73">
        <f t="shared" si="253"/>
        <v>203</v>
      </c>
      <c r="AO65" s="73">
        <f t="shared" si="253"/>
        <v>203</v>
      </c>
      <c r="AP65" s="73">
        <f t="shared" si="253"/>
        <v>203</v>
      </c>
      <c r="AQ65" s="73">
        <f t="shared" ref="AQ65:BV65" si="254">AQ50-AQ58</f>
        <v>203</v>
      </c>
      <c r="AR65" s="73">
        <f t="shared" si="254"/>
        <v>203</v>
      </c>
      <c r="AS65" s="73">
        <f t="shared" si="254"/>
        <v>203</v>
      </c>
      <c r="AT65" s="73">
        <f t="shared" si="254"/>
        <v>143</v>
      </c>
      <c r="AU65" s="73">
        <f t="shared" si="254"/>
        <v>143</v>
      </c>
      <c r="AV65" s="73">
        <f t="shared" si="254"/>
        <v>143</v>
      </c>
      <c r="AW65" s="73">
        <f t="shared" si="254"/>
        <v>143</v>
      </c>
      <c r="AX65" s="73">
        <f t="shared" si="254"/>
        <v>143</v>
      </c>
      <c r="AY65" s="73">
        <f t="shared" si="254"/>
        <v>143</v>
      </c>
      <c r="AZ65" s="73">
        <f t="shared" si="254"/>
        <v>143</v>
      </c>
      <c r="BA65" s="73">
        <f t="shared" si="254"/>
        <v>143</v>
      </c>
      <c r="BB65" s="73">
        <f t="shared" si="254"/>
        <v>143</v>
      </c>
      <c r="BC65" s="73">
        <f t="shared" si="254"/>
        <v>143</v>
      </c>
      <c r="BD65" s="73">
        <f t="shared" si="254"/>
        <v>143</v>
      </c>
      <c r="BE65" s="73">
        <f t="shared" si="254"/>
        <v>143</v>
      </c>
      <c r="BF65" s="73">
        <f t="shared" si="254"/>
        <v>151</v>
      </c>
      <c r="BG65" s="73">
        <f t="shared" si="254"/>
        <v>151</v>
      </c>
      <c r="BH65" s="73">
        <f t="shared" si="254"/>
        <v>151</v>
      </c>
      <c r="BI65" s="73">
        <f t="shared" si="254"/>
        <v>151</v>
      </c>
      <c r="BJ65" s="73">
        <f t="shared" si="254"/>
        <v>151</v>
      </c>
      <c r="BK65" s="73">
        <f t="shared" si="254"/>
        <v>151</v>
      </c>
      <c r="BL65" s="73">
        <f t="shared" si="254"/>
        <v>151</v>
      </c>
      <c r="BM65" s="73">
        <f t="shared" si="254"/>
        <v>151</v>
      </c>
      <c r="BN65" s="73">
        <f t="shared" si="254"/>
        <v>151</v>
      </c>
      <c r="BO65" s="73">
        <f t="shared" si="254"/>
        <v>151</v>
      </c>
      <c r="BP65" s="73">
        <f t="shared" si="254"/>
        <v>151</v>
      </c>
      <c r="BQ65" s="73">
        <f t="shared" si="254"/>
        <v>151</v>
      </c>
      <c r="BR65" s="73">
        <f t="shared" si="254"/>
        <v>141</v>
      </c>
      <c r="BS65" s="73">
        <f t="shared" si="254"/>
        <v>141</v>
      </c>
      <c r="BT65" s="73">
        <f t="shared" si="254"/>
        <v>141</v>
      </c>
      <c r="BU65" s="73">
        <f t="shared" si="254"/>
        <v>141</v>
      </c>
      <c r="BV65" s="73">
        <f t="shared" si="254"/>
        <v>141</v>
      </c>
      <c r="BW65" s="73">
        <f t="shared" ref="BW65:DB65" si="255">BW50-BW58</f>
        <v>141</v>
      </c>
      <c r="BX65" s="73">
        <f t="shared" si="255"/>
        <v>141</v>
      </c>
      <c r="BY65" s="73">
        <f t="shared" si="255"/>
        <v>141</v>
      </c>
      <c r="BZ65" s="73">
        <f t="shared" si="255"/>
        <v>141</v>
      </c>
      <c r="CA65" s="73">
        <f t="shared" si="255"/>
        <v>141</v>
      </c>
      <c r="CB65" s="73">
        <f t="shared" si="255"/>
        <v>141</v>
      </c>
      <c r="CC65" s="73">
        <f t="shared" si="255"/>
        <v>141</v>
      </c>
      <c r="CD65" s="73">
        <f t="shared" si="255"/>
        <v>122</v>
      </c>
      <c r="CE65" s="73">
        <f t="shared" si="255"/>
        <v>122</v>
      </c>
      <c r="CF65" s="73">
        <f t="shared" si="255"/>
        <v>122</v>
      </c>
      <c r="CG65" s="73">
        <f t="shared" si="255"/>
        <v>122</v>
      </c>
      <c r="CH65" s="73">
        <f t="shared" si="255"/>
        <v>122</v>
      </c>
      <c r="CI65" s="73">
        <f t="shared" si="255"/>
        <v>122</v>
      </c>
      <c r="CJ65" s="73">
        <f t="shared" si="255"/>
        <v>122</v>
      </c>
      <c r="CK65" s="73">
        <f t="shared" si="255"/>
        <v>122</v>
      </c>
      <c r="CL65" s="73">
        <f t="shared" si="255"/>
        <v>122</v>
      </c>
      <c r="CM65" s="73">
        <f t="shared" si="255"/>
        <v>122</v>
      </c>
      <c r="CN65" s="73">
        <f t="shared" si="255"/>
        <v>122</v>
      </c>
      <c r="CO65" s="73">
        <f t="shared" si="255"/>
        <v>122</v>
      </c>
      <c r="CP65" s="73">
        <f t="shared" si="255"/>
        <v>91</v>
      </c>
      <c r="CQ65" s="73">
        <f t="shared" si="255"/>
        <v>91</v>
      </c>
      <c r="CR65" s="73">
        <f t="shared" si="255"/>
        <v>91</v>
      </c>
      <c r="CS65" s="73">
        <f t="shared" si="255"/>
        <v>91</v>
      </c>
      <c r="CT65" s="73">
        <f t="shared" si="255"/>
        <v>91</v>
      </c>
      <c r="CU65" s="73">
        <f t="shared" si="255"/>
        <v>91</v>
      </c>
      <c r="CV65" s="73">
        <f t="shared" si="255"/>
        <v>91</v>
      </c>
      <c r="CW65" s="73">
        <f t="shared" si="255"/>
        <v>91</v>
      </c>
      <c r="CX65" s="73">
        <f t="shared" si="255"/>
        <v>91</v>
      </c>
      <c r="CY65" s="73">
        <f t="shared" si="255"/>
        <v>91</v>
      </c>
      <c r="CZ65" s="73">
        <f t="shared" si="255"/>
        <v>91</v>
      </c>
      <c r="DA65" s="73">
        <f t="shared" si="255"/>
        <v>91</v>
      </c>
      <c r="DB65" s="73">
        <f t="shared" si="255"/>
        <v>50</v>
      </c>
      <c r="DC65" s="73">
        <f t="shared" ref="DC65:DY65" si="256">DC50-DC58</f>
        <v>50</v>
      </c>
      <c r="DD65" s="73">
        <f t="shared" si="256"/>
        <v>50</v>
      </c>
      <c r="DE65" s="73">
        <f t="shared" si="256"/>
        <v>50</v>
      </c>
      <c r="DF65" s="73">
        <f t="shared" si="256"/>
        <v>50</v>
      </c>
      <c r="DG65" s="73">
        <f t="shared" si="256"/>
        <v>50</v>
      </c>
      <c r="DH65" s="73">
        <f t="shared" si="256"/>
        <v>50</v>
      </c>
      <c r="DI65" s="73">
        <f t="shared" si="256"/>
        <v>50</v>
      </c>
      <c r="DJ65" s="73">
        <f t="shared" si="256"/>
        <v>50</v>
      </c>
      <c r="DK65" s="73">
        <f t="shared" si="256"/>
        <v>50</v>
      </c>
      <c r="DL65" s="73">
        <f t="shared" si="256"/>
        <v>50</v>
      </c>
      <c r="DM65" s="73">
        <f t="shared" si="256"/>
        <v>50</v>
      </c>
      <c r="DN65" s="73">
        <f t="shared" si="256"/>
        <v>21</v>
      </c>
      <c r="DO65" s="73">
        <f t="shared" si="256"/>
        <v>21</v>
      </c>
      <c r="DP65" s="73">
        <f t="shared" si="256"/>
        <v>21</v>
      </c>
      <c r="DQ65" s="73">
        <f t="shared" si="256"/>
        <v>21</v>
      </c>
      <c r="DR65" s="73">
        <f t="shared" si="256"/>
        <v>21</v>
      </c>
      <c r="DS65" s="73">
        <f t="shared" si="256"/>
        <v>21</v>
      </c>
      <c r="DT65" s="73">
        <f t="shared" si="256"/>
        <v>21</v>
      </c>
      <c r="DU65" s="73">
        <f t="shared" si="256"/>
        <v>21</v>
      </c>
      <c r="DV65" s="73">
        <f t="shared" si="256"/>
        <v>21</v>
      </c>
      <c r="DW65" s="73">
        <f t="shared" si="256"/>
        <v>21</v>
      </c>
      <c r="DX65" s="73">
        <f t="shared" si="256"/>
        <v>21</v>
      </c>
      <c r="DY65" s="73">
        <f t="shared" si="256"/>
        <v>21</v>
      </c>
    </row>
    <row r="66" spans="2:129" x14ac:dyDescent="0.35">
      <c r="B66" s="14"/>
      <c r="C66" s="337">
        <v>5</v>
      </c>
      <c r="D66" s="37" t="str">
        <f>'1.1 Assumptions'!$J$32</f>
        <v>iBeLink BM-N1</v>
      </c>
      <c r="E66" s="37"/>
      <c r="F66" s="37"/>
      <c r="G66" s="37"/>
      <c r="H66" s="11" t="s">
        <v>45</v>
      </c>
      <c r="J66" s="73">
        <f t="shared" si="244"/>
        <v>27</v>
      </c>
      <c r="K66" s="73">
        <f t="shared" ref="K66:AP66" si="257">K51-K59</f>
        <v>27</v>
      </c>
      <c r="L66" s="73">
        <f t="shared" si="257"/>
        <v>27</v>
      </c>
      <c r="M66" s="73">
        <f t="shared" si="257"/>
        <v>27</v>
      </c>
      <c r="N66" s="73">
        <f t="shared" si="257"/>
        <v>27</v>
      </c>
      <c r="O66" s="73">
        <f t="shared" si="257"/>
        <v>27</v>
      </c>
      <c r="P66" s="73">
        <f t="shared" si="257"/>
        <v>27</v>
      </c>
      <c r="Q66" s="73">
        <f t="shared" si="257"/>
        <v>27</v>
      </c>
      <c r="R66" s="73">
        <f t="shared" si="257"/>
        <v>27</v>
      </c>
      <c r="S66" s="73">
        <f t="shared" si="257"/>
        <v>27</v>
      </c>
      <c r="T66" s="73">
        <f t="shared" si="257"/>
        <v>27</v>
      </c>
      <c r="U66" s="73">
        <f t="shared" si="257"/>
        <v>27</v>
      </c>
      <c r="V66" s="73">
        <f t="shared" si="257"/>
        <v>38</v>
      </c>
      <c r="W66" s="73">
        <f t="shared" si="257"/>
        <v>38</v>
      </c>
      <c r="X66" s="73">
        <f t="shared" si="257"/>
        <v>38</v>
      </c>
      <c r="Y66" s="73">
        <f t="shared" si="257"/>
        <v>38</v>
      </c>
      <c r="Z66" s="73">
        <f t="shared" si="257"/>
        <v>38</v>
      </c>
      <c r="AA66" s="73">
        <f t="shared" si="257"/>
        <v>38</v>
      </c>
      <c r="AB66" s="73">
        <f t="shared" si="257"/>
        <v>38</v>
      </c>
      <c r="AC66" s="73">
        <f t="shared" si="257"/>
        <v>38</v>
      </c>
      <c r="AD66" s="73">
        <f t="shared" si="257"/>
        <v>38</v>
      </c>
      <c r="AE66" s="73">
        <f t="shared" si="257"/>
        <v>38</v>
      </c>
      <c r="AF66" s="73">
        <f t="shared" si="257"/>
        <v>38</v>
      </c>
      <c r="AG66" s="73">
        <f t="shared" si="257"/>
        <v>38</v>
      </c>
      <c r="AH66" s="73">
        <f t="shared" si="257"/>
        <v>50</v>
      </c>
      <c r="AI66" s="73">
        <f t="shared" si="257"/>
        <v>50</v>
      </c>
      <c r="AJ66" s="73">
        <f t="shared" si="257"/>
        <v>50</v>
      </c>
      <c r="AK66" s="73">
        <f t="shared" si="257"/>
        <v>50</v>
      </c>
      <c r="AL66" s="73">
        <f t="shared" si="257"/>
        <v>50</v>
      </c>
      <c r="AM66" s="73">
        <f t="shared" si="257"/>
        <v>50</v>
      </c>
      <c r="AN66" s="73">
        <f t="shared" si="257"/>
        <v>50</v>
      </c>
      <c r="AO66" s="73">
        <f t="shared" si="257"/>
        <v>50</v>
      </c>
      <c r="AP66" s="73">
        <f t="shared" si="257"/>
        <v>50</v>
      </c>
      <c r="AQ66" s="73">
        <f t="shared" ref="AQ66:BV66" si="258">AQ51-AQ59</f>
        <v>50</v>
      </c>
      <c r="AR66" s="73">
        <f t="shared" si="258"/>
        <v>50</v>
      </c>
      <c r="AS66" s="73">
        <f t="shared" si="258"/>
        <v>50</v>
      </c>
      <c r="AT66" s="73">
        <f t="shared" si="258"/>
        <v>35</v>
      </c>
      <c r="AU66" s="73">
        <f t="shared" si="258"/>
        <v>35</v>
      </c>
      <c r="AV66" s="73">
        <f t="shared" si="258"/>
        <v>35</v>
      </c>
      <c r="AW66" s="73">
        <f t="shared" si="258"/>
        <v>35</v>
      </c>
      <c r="AX66" s="73">
        <f t="shared" si="258"/>
        <v>35</v>
      </c>
      <c r="AY66" s="73">
        <f t="shared" si="258"/>
        <v>35</v>
      </c>
      <c r="AZ66" s="73">
        <f t="shared" si="258"/>
        <v>35</v>
      </c>
      <c r="BA66" s="73">
        <f t="shared" si="258"/>
        <v>35</v>
      </c>
      <c r="BB66" s="73">
        <f t="shared" si="258"/>
        <v>35</v>
      </c>
      <c r="BC66" s="73">
        <f t="shared" si="258"/>
        <v>35</v>
      </c>
      <c r="BD66" s="73">
        <f t="shared" si="258"/>
        <v>35</v>
      </c>
      <c r="BE66" s="73">
        <f t="shared" si="258"/>
        <v>35</v>
      </c>
      <c r="BF66" s="73">
        <f t="shared" si="258"/>
        <v>37</v>
      </c>
      <c r="BG66" s="73">
        <f t="shared" si="258"/>
        <v>37</v>
      </c>
      <c r="BH66" s="73">
        <f t="shared" si="258"/>
        <v>37</v>
      </c>
      <c r="BI66" s="73">
        <f t="shared" si="258"/>
        <v>37</v>
      </c>
      <c r="BJ66" s="73">
        <f t="shared" si="258"/>
        <v>37</v>
      </c>
      <c r="BK66" s="73">
        <f t="shared" si="258"/>
        <v>37</v>
      </c>
      <c r="BL66" s="73">
        <f t="shared" si="258"/>
        <v>37</v>
      </c>
      <c r="BM66" s="73">
        <f t="shared" si="258"/>
        <v>37</v>
      </c>
      <c r="BN66" s="73">
        <f t="shared" si="258"/>
        <v>37</v>
      </c>
      <c r="BO66" s="73">
        <f t="shared" si="258"/>
        <v>37</v>
      </c>
      <c r="BP66" s="73">
        <f t="shared" si="258"/>
        <v>37</v>
      </c>
      <c r="BQ66" s="73">
        <f t="shared" si="258"/>
        <v>37</v>
      </c>
      <c r="BR66" s="73">
        <f t="shared" si="258"/>
        <v>35</v>
      </c>
      <c r="BS66" s="73">
        <f t="shared" si="258"/>
        <v>35</v>
      </c>
      <c r="BT66" s="73">
        <f t="shared" si="258"/>
        <v>35</v>
      </c>
      <c r="BU66" s="73">
        <f t="shared" si="258"/>
        <v>35</v>
      </c>
      <c r="BV66" s="73">
        <f t="shared" si="258"/>
        <v>35</v>
      </c>
      <c r="BW66" s="73">
        <f t="shared" ref="BW66:DB66" si="259">BW51-BW59</f>
        <v>35</v>
      </c>
      <c r="BX66" s="73">
        <f t="shared" si="259"/>
        <v>35</v>
      </c>
      <c r="BY66" s="73">
        <f t="shared" si="259"/>
        <v>35</v>
      </c>
      <c r="BZ66" s="73">
        <f t="shared" si="259"/>
        <v>35</v>
      </c>
      <c r="CA66" s="73">
        <f t="shared" si="259"/>
        <v>35</v>
      </c>
      <c r="CB66" s="73">
        <f t="shared" si="259"/>
        <v>35</v>
      </c>
      <c r="CC66" s="73">
        <f t="shared" si="259"/>
        <v>35</v>
      </c>
      <c r="CD66" s="73">
        <f t="shared" si="259"/>
        <v>30</v>
      </c>
      <c r="CE66" s="73">
        <f t="shared" si="259"/>
        <v>30</v>
      </c>
      <c r="CF66" s="73">
        <f t="shared" si="259"/>
        <v>30</v>
      </c>
      <c r="CG66" s="73">
        <f t="shared" si="259"/>
        <v>30</v>
      </c>
      <c r="CH66" s="73">
        <f t="shared" si="259"/>
        <v>30</v>
      </c>
      <c r="CI66" s="73">
        <f t="shared" si="259"/>
        <v>30</v>
      </c>
      <c r="CJ66" s="73">
        <f t="shared" si="259"/>
        <v>30</v>
      </c>
      <c r="CK66" s="73">
        <f t="shared" si="259"/>
        <v>30</v>
      </c>
      <c r="CL66" s="73">
        <f t="shared" si="259"/>
        <v>30</v>
      </c>
      <c r="CM66" s="73">
        <f t="shared" si="259"/>
        <v>30</v>
      </c>
      <c r="CN66" s="73">
        <f t="shared" si="259"/>
        <v>30</v>
      </c>
      <c r="CO66" s="73">
        <f t="shared" si="259"/>
        <v>30</v>
      </c>
      <c r="CP66" s="73">
        <f t="shared" si="259"/>
        <v>22</v>
      </c>
      <c r="CQ66" s="73">
        <f t="shared" si="259"/>
        <v>22</v>
      </c>
      <c r="CR66" s="73">
        <f t="shared" si="259"/>
        <v>22</v>
      </c>
      <c r="CS66" s="73">
        <f t="shared" si="259"/>
        <v>22</v>
      </c>
      <c r="CT66" s="73">
        <f t="shared" si="259"/>
        <v>22</v>
      </c>
      <c r="CU66" s="73">
        <f t="shared" si="259"/>
        <v>22</v>
      </c>
      <c r="CV66" s="73">
        <f t="shared" si="259"/>
        <v>22</v>
      </c>
      <c r="CW66" s="73">
        <f t="shared" si="259"/>
        <v>22</v>
      </c>
      <c r="CX66" s="73">
        <f t="shared" si="259"/>
        <v>22</v>
      </c>
      <c r="CY66" s="73">
        <f t="shared" si="259"/>
        <v>22</v>
      </c>
      <c r="CZ66" s="73">
        <f t="shared" si="259"/>
        <v>22</v>
      </c>
      <c r="DA66" s="73">
        <f t="shared" si="259"/>
        <v>22</v>
      </c>
      <c r="DB66" s="73">
        <f t="shared" si="259"/>
        <v>12</v>
      </c>
      <c r="DC66" s="73">
        <f t="shared" ref="DC66:DY66" si="260">DC51-DC59</f>
        <v>12</v>
      </c>
      <c r="DD66" s="73">
        <f t="shared" si="260"/>
        <v>12</v>
      </c>
      <c r="DE66" s="73">
        <f t="shared" si="260"/>
        <v>12</v>
      </c>
      <c r="DF66" s="73">
        <f t="shared" si="260"/>
        <v>12</v>
      </c>
      <c r="DG66" s="73">
        <f t="shared" si="260"/>
        <v>12</v>
      </c>
      <c r="DH66" s="73">
        <f t="shared" si="260"/>
        <v>12</v>
      </c>
      <c r="DI66" s="73">
        <f t="shared" si="260"/>
        <v>12</v>
      </c>
      <c r="DJ66" s="73">
        <f t="shared" si="260"/>
        <v>12</v>
      </c>
      <c r="DK66" s="73">
        <f t="shared" si="260"/>
        <v>12</v>
      </c>
      <c r="DL66" s="73">
        <f t="shared" si="260"/>
        <v>12</v>
      </c>
      <c r="DM66" s="73">
        <f t="shared" si="260"/>
        <v>12</v>
      </c>
      <c r="DN66" s="73">
        <f t="shared" si="260"/>
        <v>5</v>
      </c>
      <c r="DO66" s="73">
        <f t="shared" si="260"/>
        <v>5</v>
      </c>
      <c r="DP66" s="73">
        <f t="shared" si="260"/>
        <v>5</v>
      </c>
      <c r="DQ66" s="73">
        <f t="shared" si="260"/>
        <v>5</v>
      </c>
      <c r="DR66" s="73">
        <f t="shared" si="260"/>
        <v>5</v>
      </c>
      <c r="DS66" s="73">
        <f t="shared" si="260"/>
        <v>5</v>
      </c>
      <c r="DT66" s="73">
        <f t="shared" si="260"/>
        <v>5</v>
      </c>
      <c r="DU66" s="73">
        <f t="shared" si="260"/>
        <v>5</v>
      </c>
      <c r="DV66" s="73">
        <f t="shared" si="260"/>
        <v>5</v>
      </c>
      <c r="DW66" s="73">
        <f t="shared" si="260"/>
        <v>5</v>
      </c>
      <c r="DX66" s="73">
        <f t="shared" si="260"/>
        <v>5</v>
      </c>
      <c r="DY66" s="73">
        <f t="shared" si="260"/>
        <v>5</v>
      </c>
    </row>
    <row r="67" spans="2:129" s="24" customFormat="1" x14ac:dyDescent="0.35">
      <c r="B67" s="60"/>
      <c r="C67" s="24" t="s">
        <v>730</v>
      </c>
      <c r="H67" s="190" t="s">
        <v>45</v>
      </c>
      <c r="J67" s="169">
        <f>SUM(J62:J66)</f>
        <v>540</v>
      </c>
      <c r="K67" s="169">
        <f t="shared" ref="K67:BV67" si="261">SUM(K62:K66)</f>
        <v>540</v>
      </c>
      <c r="L67" s="169">
        <f t="shared" si="261"/>
        <v>540</v>
      </c>
      <c r="M67" s="169">
        <f t="shared" si="261"/>
        <v>540</v>
      </c>
      <c r="N67" s="169">
        <f t="shared" si="261"/>
        <v>540</v>
      </c>
      <c r="O67" s="169">
        <f t="shared" si="261"/>
        <v>540</v>
      </c>
      <c r="P67" s="169">
        <f t="shared" si="261"/>
        <v>540</v>
      </c>
      <c r="Q67" s="169">
        <f t="shared" si="261"/>
        <v>540</v>
      </c>
      <c r="R67" s="169">
        <f t="shared" si="261"/>
        <v>540</v>
      </c>
      <c r="S67" s="169">
        <f t="shared" si="261"/>
        <v>540</v>
      </c>
      <c r="T67" s="169">
        <f t="shared" si="261"/>
        <v>540</v>
      </c>
      <c r="U67" s="169">
        <f t="shared" si="261"/>
        <v>540</v>
      </c>
      <c r="V67" s="169">
        <f t="shared" si="261"/>
        <v>761</v>
      </c>
      <c r="W67" s="169">
        <f t="shared" si="261"/>
        <v>761</v>
      </c>
      <c r="X67" s="169">
        <f t="shared" si="261"/>
        <v>761</v>
      </c>
      <c r="Y67" s="169">
        <f t="shared" si="261"/>
        <v>761</v>
      </c>
      <c r="Z67" s="169">
        <f t="shared" si="261"/>
        <v>761</v>
      </c>
      <c r="AA67" s="169">
        <f t="shared" si="261"/>
        <v>761</v>
      </c>
      <c r="AB67" s="169">
        <f t="shared" si="261"/>
        <v>761</v>
      </c>
      <c r="AC67" s="169">
        <f t="shared" si="261"/>
        <v>761</v>
      </c>
      <c r="AD67" s="169">
        <f t="shared" si="261"/>
        <v>761</v>
      </c>
      <c r="AE67" s="169">
        <f t="shared" si="261"/>
        <v>761</v>
      </c>
      <c r="AF67" s="169">
        <f t="shared" si="261"/>
        <v>761</v>
      </c>
      <c r="AG67" s="169">
        <f t="shared" si="261"/>
        <v>761</v>
      </c>
      <c r="AH67" s="169">
        <f t="shared" si="261"/>
        <v>1018</v>
      </c>
      <c r="AI67" s="169">
        <f t="shared" si="261"/>
        <v>1018</v>
      </c>
      <c r="AJ67" s="169">
        <f t="shared" si="261"/>
        <v>1018</v>
      </c>
      <c r="AK67" s="169">
        <f t="shared" si="261"/>
        <v>1018</v>
      </c>
      <c r="AL67" s="169">
        <f t="shared" si="261"/>
        <v>1018</v>
      </c>
      <c r="AM67" s="169">
        <f t="shared" si="261"/>
        <v>1018</v>
      </c>
      <c r="AN67" s="169">
        <f t="shared" si="261"/>
        <v>1018</v>
      </c>
      <c r="AO67" s="169">
        <f t="shared" si="261"/>
        <v>1018</v>
      </c>
      <c r="AP67" s="169">
        <f t="shared" si="261"/>
        <v>1018</v>
      </c>
      <c r="AQ67" s="169">
        <f t="shared" si="261"/>
        <v>1018</v>
      </c>
      <c r="AR67" s="169">
        <f t="shared" si="261"/>
        <v>1018</v>
      </c>
      <c r="AS67" s="169">
        <f t="shared" si="261"/>
        <v>1018</v>
      </c>
      <c r="AT67" s="169">
        <f t="shared" si="261"/>
        <v>719</v>
      </c>
      <c r="AU67" s="169">
        <f t="shared" si="261"/>
        <v>719</v>
      </c>
      <c r="AV67" s="169">
        <f t="shared" si="261"/>
        <v>719</v>
      </c>
      <c r="AW67" s="169">
        <f t="shared" si="261"/>
        <v>719</v>
      </c>
      <c r="AX67" s="169">
        <f t="shared" si="261"/>
        <v>719</v>
      </c>
      <c r="AY67" s="169">
        <f t="shared" si="261"/>
        <v>719</v>
      </c>
      <c r="AZ67" s="169">
        <f t="shared" si="261"/>
        <v>719</v>
      </c>
      <c r="BA67" s="169">
        <f t="shared" si="261"/>
        <v>719</v>
      </c>
      <c r="BB67" s="169">
        <f t="shared" si="261"/>
        <v>719</v>
      </c>
      <c r="BC67" s="169">
        <f t="shared" si="261"/>
        <v>719</v>
      </c>
      <c r="BD67" s="169">
        <f t="shared" si="261"/>
        <v>719</v>
      </c>
      <c r="BE67" s="169">
        <f t="shared" si="261"/>
        <v>719</v>
      </c>
      <c r="BF67" s="169">
        <f t="shared" si="261"/>
        <v>761</v>
      </c>
      <c r="BG67" s="169">
        <f t="shared" si="261"/>
        <v>761</v>
      </c>
      <c r="BH67" s="169">
        <f t="shared" si="261"/>
        <v>761</v>
      </c>
      <c r="BI67" s="169">
        <f t="shared" si="261"/>
        <v>761</v>
      </c>
      <c r="BJ67" s="169">
        <f t="shared" si="261"/>
        <v>761</v>
      </c>
      <c r="BK67" s="169">
        <f t="shared" si="261"/>
        <v>761</v>
      </c>
      <c r="BL67" s="169">
        <f t="shared" si="261"/>
        <v>761</v>
      </c>
      <c r="BM67" s="169">
        <f t="shared" si="261"/>
        <v>761</v>
      </c>
      <c r="BN67" s="169">
        <f t="shared" si="261"/>
        <v>761</v>
      </c>
      <c r="BO67" s="169">
        <f t="shared" si="261"/>
        <v>761</v>
      </c>
      <c r="BP67" s="169">
        <f t="shared" si="261"/>
        <v>761</v>
      </c>
      <c r="BQ67" s="169">
        <f t="shared" si="261"/>
        <v>761</v>
      </c>
      <c r="BR67" s="169">
        <f t="shared" si="261"/>
        <v>708</v>
      </c>
      <c r="BS67" s="169">
        <f t="shared" si="261"/>
        <v>708</v>
      </c>
      <c r="BT67" s="169">
        <f t="shared" si="261"/>
        <v>708</v>
      </c>
      <c r="BU67" s="169">
        <f t="shared" si="261"/>
        <v>708</v>
      </c>
      <c r="BV67" s="169">
        <f t="shared" si="261"/>
        <v>708</v>
      </c>
      <c r="BW67" s="169">
        <f t="shared" ref="BW67:DY67" si="262">SUM(BW62:BW66)</f>
        <v>708</v>
      </c>
      <c r="BX67" s="169">
        <f t="shared" si="262"/>
        <v>708</v>
      </c>
      <c r="BY67" s="169">
        <f t="shared" si="262"/>
        <v>708</v>
      </c>
      <c r="BZ67" s="169">
        <f t="shared" si="262"/>
        <v>708</v>
      </c>
      <c r="CA67" s="169">
        <f t="shared" si="262"/>
        <v>708</v>
      </c>
      <c r="CB67" s="169">
        <f t="shared" si="262"/>
        <v>708</v>
      </c>
      <c r="CC67" s="169">
        <f t="shared" si="262"/>
        <v>708</v>
      </c>
      <c r="CD67" s="169">
        <f t="shared" si="262"/>
        <v>613</v>
      </c>
      <c r="CE67" s="169">
        <f t="shared" si="262"/>
        <v>613</v>
      </c>
      <c r="CF67" s="169">
        <f t="shared" si="262"/>
        <v>613</v>
      </c>
      <c r="CG67" s="169">
        <f t="shared" si="262"/>
        <v>613</v>
      </c>
      <c r="CH67" s="169">
        <f t="shared" si="262"/>
        <v>613</v>
      </c>
      <c r="CI67" s="169">
        <f t="shared" si="262"/>
        <v>613</v>
      </c>
      <c r="CJ67" s="169">
        <f t="shared" si="262"/>
        <v>613</v>
      </c>
      <c r="CK67" s="169">
        <f t="shared" si="262"/>
        <v>613</v>
      </c>
      <c r="CL67" s="169">
        <f t="shared" si="262"/>
        <v>613</v>
      </c>
      <c r="CM67" s="169">
        <f t="shared" si="262"/>
        <v>613</v>
      </c>
      <c r="CN67" s="169">
        <f t="shared" si="262"/>
        <v>613</v>
      </c>
      <c r="CO67" s="169">
        <f t="shared" si="262"/>
        <v>613</v>
      </c>
      <c r="CP67" s="169">
        <f t="shared" si="262"/>
        <v>455</v>
      </c>
      <c r="CQ67" s="169">
        <f t="shared" si="262"/>
        <v>455</v>
      </c>
      <c r="CR67" s="169">
        <f t="shared" si="262"/>
        <v>455</v>
      </c>
      <c r="CS67" s="169">
        <f t="shared" si="262"/>
        <v>455</v>
      </c>
      <c r="CT67" s="169">
        <f t="shared" si="262"/>
        <v>455</v>
      </c>
      <c r="CU67" s="169">
        <f t="shared" si="262"/>
        <v>455</v>
      </c>
      <c r="CV67" s="169">
        <f t="shared" si="262"/>
        <v>455</v>
      </c>
      <c r="CW67" s="169">
        <f t="shared" si="262"/>
        <v>455</v>
      </c>
      <c r="CX67" s="169">
        <f t="shared" si="262"/>
        <v>455</v>
      </c>
      <c r="CY67" s="169">
        <f t="shared" si="262"/>
        <v>455</v>
      </c>
      <c r="CZ67" s="169">
        <f t="shared" si="262"/>
        <v>455</v>
      </c>
      <c r="DA67" s="169">
        <f t="shared" si="262"/>
        <v>455</v>
      </c>
      <c r="DB67" s="169">
        <f t="shared" si="262"/>
        <v>251</v>
      </c>
      <c r="DC67" s="169">
        <f t="shared" si="262"/>
        <v>251</v>
      </c>
      <c r="DD67" s="169">
        <f t="shared" si="262"/>
        <v>251</v>
      </c>
      <c r="DE67" s="169">
        <f t="shared" si="262"/>
        <v>251</v>
      </c>
      <c r="DF67" s="169">
        <f t="shared" si="262"/>
        <v>251</v>
      </c>
      <c r="DG67" s="169">
        <f t="shared" si="262"/>
        <v>251</v>
      </c>
      <c r="DH67" s="169">
        <f t="shared" si="262"/>
        <v>251</v>
      </c>
      <c r="DI67" s="169">
        <f t="shared" si="262"/>
        <v>251</v>
      </c>
      <c r="DJ67" s="169">
        <f t="shared" si="262"/>
        <v>251</v>
      </c>
      <c r="DK67" s="169">
        <f t="shared" si="262"/>
        <v>251</v>
      </c>
      <c r="DL67" s="169">
        <f t="shared" si="262"/>
        <v>251</v>
      </c>
      <c r="DM67" s="169">
        <f t="shared" si="262"/>
        <v>251</v>
      </c>
      <c r="DN67" s="169">
        <f t="shared" si="262"/>
        <v>105</v>
      </c>
      <c r="DO67" s="169">
        <f t="shared" si="262"/>
        <v>105</v>
      </c>
      <c r="DP67" s="169">
        <f t="shared" si="262"/>
        <v>105</v>
      </c>
      <c r="DQ67" s="169">
        <f t="shared" si="262"/>
        <v>105</v>
      </c>
      <c r="DR67" s="169">
        <f t="shared" si="262"/>
        <v>105</v>
      </c>
      <c r="DS67" s="169">
        <f t="shared" si="262"/>
        <v>105</v>
      </c>
      <c r="DT67" s="169">
        <f t="shared" si="262"/>
        <v>105</v>
      </c>
      <c r="DU67" s="169">
        <f t="shared" si="262"/>
        <v>105</v>
      </c>
      <c r="DV67" s="169">
        <f t="shared" si="262"/>
        <v>105</v>
      </c>
      <c r="DW67" s="169">
        <f t="shared" si="262"/>
        <v>105</v>
      </c>
      <c r="DX67" s="169">
        <f t="shared" si="262"/>
        <v>105</v>
      </c>
      <c r="DY67" s="169">
        <f t="shared" si="262"/>
        <v>105</v>
      </c>
    </row>
    <row r="68" spans="2:129" s="24" customFormat="1" x14ac:dyDescent="0.35">
      <c r="H68" s="190"/>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c r="DA68" s="169"/>
      <c r="DB68" s="169"/>
      <c r="DC68" s="169"/>
      <c r="DD68" s="169"/>
      <c r="DE68" s="169"/>
      <c r="DF68" s="169"/>
      <c r="DG68" s="169"/>
      <c r="DH68" s="169"/>
      <c r="DI68" s="169"/>
      <c r="DJ68" s="169"/>
      <c r="DK68" s="169"/>
      <c r="DL68" s="169"/>
      <c r="DM68" s="169"/>
      <c r="DN68" s="169"/>
      <c r="DO68" s="169"/>
      <c r="DP68" s="169"/>
      <c r="DQ68" s="169"/>
      <c r="DR68" s="169"/>
      <c r="DS68" s="169"/>
      <c r="DT68" s="169"/>
      <c r="DU68" s="169"/>
      <c r="DV68" s="169"/>
      <c r="DW68" s="169"/>
      <c r="DX68" s="169"/>
      <c r="DY68" s="169"/>
    </row>
    <row r="69" spans="2:129" x14ac:dyDescent="0.35">
      <c r="DY69" s="73"/>
    </row>
    <row r="70" spans="2:129" x14ac:dyDescent="0.35">
      <c r="B70" s="25" t="s">
        <v>731</v>
      </c>
      <c r="C70" s="84"/>
      <c r="D70" s="25"/>
      <c r="E70" s="25"/>
      <c r="F70" s="25"/>
      <c r="G70" s="25"/>
      <c r="H70" s="14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359"/>
    </row>
    <row r="71" spans="2:129" x14ac:dyDescent="0.35">
      <c r="B71" s="14"/>
    </row>
    <row r="72" spans="2:129" x14ac:dyDescent="0.35">
      <c r="B72" s="14"/>
      <c r="C72" t="s">
        <v>732</v>
      </c>
      <c r="H72" s="11" t="s">
        <v>48</v>
      </c>
      <c r="J72" s="39">
        <f>'1.1 Assumptions'!$J$16</f>
        <v>0.2</v>
      </c>
      <c r="K72" s="39">
        <f>'1.1 Assumptions'!$J$16</f>
        <v>0.2</v>
      </c>
      <c r="L72" s="39">
        <f>'1.1 Assumptions'!$J$16</f>
        <v>0.2</v>
      </c>
      <c r="M72" s="39">
        <f>'1.1 Assumptions'!$J$16</f>
        <v>0.2</v>
      </c>
      <c r="N72" s="39">
        <f>'1.1 Assumptions'!$J$16</f>
        <v>0.2</v>
      </c>
      <c r="O72" s="39">
        <f>'1.1 Assumptions'!$J$16</f>
        <v>0.2</v>
      </c>
      <c r="P72" s="39">
        <f>'1.1 Assumptions'!$J$16</f>
        <v>0.2</v>
      </c>
      <c r="Q72" s="39">
        <f>'1.1 Assumptions'!$J$16</f>
        <v>0.2</v>
      </c>
      <c r="R72" s="39">
        <f>'1.1 Assumptions'!$J$16</f>
        <v>0.2</v>
      </c>
      <c r="S72" s="39">
        <f>'1.1 Assumptions'!$J$16</f>
        <v>0.2</v>
      </c>
      <c r="T72" s="39">
        <f>'1.1 Assumptions'!$J$16</f>
        <v>0.2</v>
      </c>
      <c r="U72" s="39">
        <f>'1.1 Assumptions'!$J$16</f>
        <v>0.2</v>
      </c>
      <c r="V72" s="39">
        <f>'1.1 Assumptions'!$J$16</f>
        <v>0.2</v>
      </c>
      <c r="W72" s="39">
        <f>'1.1 Assumptions'!$J$16</f>
        <v>0.2</v>
      </c>
      <c r="X72" s="39">
        <f>'1.1 Assumptions'!$J$16</f>
        <v>0.2</v>
      </c>
      <c r="Y72" s="39">
        <f>'1.1 Assumptions'!$J$16</f>
        <v>0.2</v>
      </c>
      <c r="Z72" s="39">
        <f>'1.1 Assumptions'!$J$16</f>
        <v>0.2</v>
      </c>
      <c r="AA72" s="39">
        <f>'1.1 Assumptions'!$J$16</f>
        <v>0.2</v>
      </c>
      <c r="AB72" s="39">
        <f>'1.1 Assumptions'!$J$16</f>
        <v>0.2</v>
      </c>
      <c r="AC72" s="39">
        <f>'1.1 Assumptions'!$J$16</f>
        <v>0.2</v>
      </c>
      <c r="AD72" s="39">
        <f>'1.1 Assumptions'!$J$16</f>
        <v>0.2</v>
      </c>
      <c r="AE72" s="39">
        <f>'1.1 Assumptions'!$J$16</f>
        <v>0.2</v>
      </c>
      <c r="AF72" s="39">
        <f>'1.1 Assumptions'!$J$16</f>
        <v>0.2</v>
      </c>
      <c r="AG72" s="39">
        <f>'1.1 Assumptions'!$J$16</f>
        <v>0.2</v>
      </c>
      <c r="AH72" s="39">
        <f>'1.1 Assumptions'!$J$16</f>
        <v>0.2</v>
      </c>
      <c r="AI72" s="39">
        <f>'1.1 Assumptions'!$J$16</f>
        <v>0.2</v>
      </c>
      <c r="AJ72" s="39">
        <f>'1.1 Assumptions'!$J$16</f>
        <v>0.2</v>
      </c>
      <c r="AK72" s="39">
        <f>'1.1 Assumptions'!$J$16</f>
        <v>0.2</v>
      </c>
      <c r="AL72" s="39">
        <f>'1.1 Assumptions'!$J$16</f>
        <v>0.2</v>
      </c>
      <c r="AM72" s="39">
        <f>'1.1 Assumptions'!$J$16</f>
        <v>0.2</v>
      </c>
      <c r="AN72" s="39">
        <f>'1.1 Assumptions'!$J$16</f>
        <v>0.2</v>
      </c>
      <c r="AO72" s="39">
        <f>'1.1 Assumptions'!$J$16</f>
        <v>0.2</v>
      </c>
      <c r="AP72" s="39">
        <f>'1.1 Assumptions'!$J$16</f>
        <v>0.2</v>
      </c>
      <c r="AQ72" s="39">
        <f>'1.1 Assumptions'!$J$16</f>
        <v>0.2</v>
      </c>
      <c r="AR72" s="39">
        <f>'1.1 Assumptions'!$J$16</f>
        <v>0.2</v>
      </c>
      <c r="AS72" s="39">
        <f>'1.1 Assumptions'!$J$16</f>
        <v>0.2</v>
      </c>
      <c r="AT72" s="39">
        <f>'1.1 Assumptions'!$J$16</f>
        <v>0.2</v>
      </c>
      <c r="AU72" s="39">
        <f>'1.1 Assumptions'!$J$16</f>
        <v>0.2</v>
      </c>
      <c r="AV72" s="39">
        <f>'1.1 Assumptions'!$J$16</f>
        <v>0.2</v>
      </c>
      <c r="AW72" s="39">
        <f>'1.1 Assumptions'!$J$16</f>
        <v>0.2</v>
      </c>
      <c r="AX72" s="39">
        <f>'1.1 Assumptions'!$J$16</f>
        <v>0.2</v>
      </c>
      <c r="AY72" s="39">
        <f>'1.1 Assumptions'!$J$16</f>
        <v>0.2</v>
      </c>
      <c r="AZ72" s="39">
        <f>'1.1 Assumptions'!$J$16</f>
        <v>0.2</v>
      </c>
      <c r="BA72" s="39">
        <f>'1.1 Assumptions'!$J$16</f>
        <v>0.2</v>
      </c>
      <c r="BB72" s="39">
        <f>'1.1 Assumptions'!$J$16</f>
        <v>0.2</v>
      </c>
      <c r="BC72" s="39">
        <f>'1.1 Assumptions'!$J$16</f>
        <v>0.2</v>
      </c>
      <c r="BD72" s="39">
        <f>'1.1 Assumptions'!$J$16</f>
        <v>0.2</v>
      </c>
      <c r="BE72" s="39">
        <f>'1.1 Assumptions'!$J$16</f>
        <v>0.2</v>
      </c>
      <c r="BF72" s="39">
        <f>'1.1 Assumptions'!$J$16</f>
        <v>0.2</v>
      </c>
      <c r="BG72" s="39">
        <f>'1.1 Assumptions'!$J$16</f>
        <v>0.2</v>
      </c>
      <c r="BH72" s="39">
        <f>'1.1 Assumptions'!$J$16</f>
        <v>0.2</v>
      </c>
      <c r="BI72" s="39">
        <f>'1.1 Assumptions'!$J$16</f>
        <v>0.2</v>
      </c>
      <c r="BJ72" s="39">
        <f>'1.1 Assumptions'!$J$16</f>
        <v>0.2</v>
      </c>
      <c r="BK72" s="39">
        <f>'1.1 Assumptions'!$J$16</f>
        <v>0.2</v>
      </c>
      <c r="BL72" s="39">
        <f>'1.1 Assumptions'!$J$16</f>
        <v>0.2</v>
      </c>
      <c r="BM72" s="39">
        <f>'1.1 Assumptions'!$J$16</f>
        <v>0.2</v>
      </c>
      <c r="BN72" s="39">
        <f>'1.1 Assumptions'!$J$16</f>
        <v>0.2</v>
      </c>
      <c r="BO72" s="39">
        <f>'1.1 Assumptions'!$J$16</f>
        <v>0.2</v>
      </c>
      <c r="BP72" s="39">
        <f>'1.1 Assumptions'!$J$16</f>
        <v>0.2</v>
      </c>
      <c r="BQ72" s="39">
        <f>'1.1 Assumptions'!$J$16</f>
        <v>0.2</v>
      </c>
      <c r="BR72" s="39">
        <f>'1.1 Assumptions'!$J$16</f>
        <v>0.2</v>
      </c>
      <c r="BS72" s="39">
        <f>'1.1 Assumptions'!$J$16</f>
        <v>0.2</v>
      </c>
      <c r="BT72" s="39">
        <f>'1.1 Assumptions'!$J$16</f>
        <v>0.2</v>
      </c>
      <c r="BU72" s="39">
        <f>'1.1 Assumptions'!$J$16</f>
        <v>0.2</v>
      </c>
      <c r="BV72" s="39">
        <f>'1.1 Assumptions'!$J$16</f>
        <v>0.2</v>
      </c>
      <c r="BW72" s="39">
        <f>'1.1 Assumptions'!$J$16</f>
        <v>0.2</v>
      </c>
      <c r="BX72" s="39">
        <f>'1.1 Assumptions'!$J$16</f>
        <v>0.2</v>
      </c>
      <c r="BY72" s="39">
        <f>'1.1 Assumptions'!$J$16</f>
        <v>0.2</v>
      </c>
      <c r="BZ72" s="39">
        <f>'1.1 Assumptions'!$J$16</f>
        <v>0.2</v>
      </c>
      <c r="CA72" s="39">
        <f>'1.1 Assumptions'!$J$16</f>
        <v>0.2</v>
      </c>
      <c r="CB72" s="39">
        <f>'1.1 Assumptions'!$J$16</f>
        <v>0.2</v>
      </c>
      <c r="CC72" s="39">
        <f>'1.1 Assumptions'!$J$16</f>
        <v>0.2</v>
      </c>
      <c r="CD72" s="39">
        <f>'1.1 Assumptions'!$J$16</f>
        <v>0.2</v>
      </c>
      <c r="CE72" s="39">
        <f>'1.1 Assumptions'!$J$16</f>
        <v>0.2</v>
      </c>
      <c r="CF72" s="39">
        <f>'1.1 Assumptions'!$J$16</f>
        <v>0.2</v>
      </c>
      <c r="CG72" s="39">
        <f>'1.1 Assumptions'!$J$16</f>
        <v>0.2</v>
      </c>
      <c r="CH72" s="39">
        <f>'1.1 Assumptions'!$J$16</f>
        <v>0.2</v>
      </c>
      <c r="CI72" s="39">
        <f>'1.1 Assumptions'!$J$16</f>
        <v>0.2</v>
      </c>
      <c r="CJ72" s="39">
        <f>'1.1 Assumptions'!$J$16</f>
        <v>0.2</v>
      </c>
      <c r="CK72" s="39">
        <f>'1.1 Assumptions'!$J$16</f>
        <v>0.2</v>
      </c>
      <c r="CL72" s="39">
        <f>'1.1 Assumptions'!$J$16</f>
        <v>0.2</v>
      </c>
      <c r="CM72" s="39">
        <f>'1.1 Assumptions'!$J$16</f>
        <v>0.2</v>
      </c>
      <c r="CN72" s="39">
        <f>'1.1 Assumptions'!$J$16</f>
        <v>0.2</v>
      </c>
      <c r="CO72" s="39">
        <f>'1.1 Assumptions'!$J$16</f>
        <v>0.2</v>
      </c>
      <c r="CP72" s="39">
        <f>'1.1 Assumptions'!$J$16</f>
        <v>0.2</v>
      </c>
      <c r="CQ72" s="39">
        <f>'1.1 Assumptions'!$J$16</f>
        <v>0.2</v>
      </c>
      <c r="CR72" s="39">
        <f>'1.1 Assumptions'!$J$16</f>
        <v>0.2</v>
      </c>
      <c r="CS72" s="39">
        <f>'1.1 Assumptions'!$J$16</f>
        <v>0.2</v>
      </c>
      <c r="CT72" s="39">
        <f>'1.1 Assumptions'!$J$16</f>
        <v>0.2</v>
      </c>
      <c r="CU72" s="39">
        <f>'1.1 Assumptions'!$J$16</f>
        <v>0.2</v>
      </c>
      <c r="CV72" s="39">
        <f>'1.1 Assumptions'!$J$16</f>
        <v>0.2</v>
      </c>
      <c r="CW72" s="39">
        <f>'1.1 Assumptions'!$J$16</f>
        <v>0.2</v>
      </c>
      <c r="CX72" s="39">
        <f>'1.1 Assumptions'!$J$16</f>
        <v>0.2</v>
      </c>
      <c r="CY72" s="39">
        <f>'1.1 Assumptions'!$J$16</f>
        <v>0.2</v>
      </c>
      <c r="CZ72" s="39">
        <f>'1.1 Assumptions'!$J$16</f>
        <v>0.2</v>
      </c>
      <c r="DA72" s="39">
        <f>'1.1 Assumptions'!$J$16</f>
        <v>0.2</v>
      </c>
      <c r="DB72" s="39">
        <f>'1.1 Assumptions'!$J$16</f>
        <v>0.2</v>
      </c>
      <c r="DC72" s="39">
        <f>'1.1 Assumptions'!$J$16</f>
        <v>0.2</v>
      </c>
      <c r="DD72" s="39">
        <f>'1.1 Assumptions'!$J$16</f>
        <v>0.2</v>
      </c>
      <c r="DE72" s="39">
        <f>'1.1 Assumptions'!$J$16</f>
        <v>0.2</v>
      </c>
      <c r="DF72" s="39">
        <f>'1.1 Assumptions'!$J$16</f>
        <v>0.2</v>
      </c>
      <c r="DG72" s="39">
        <f>'1.1 Assumptions'!$J$16</f>
        <v>0.2</v>
      </c>
      <c r="DH72" s="39">
        <f>'1.1 Assumptions'!$J$16</f>
        <v>0.2</v>
      </c>
      <c r="DI72" s="39">
        <f>'1.1 Assumptions'!$J$16</f>
        <v>0.2</v>
      </c>
      <c r="DJ72" s="39">
        <f>'1.1 Assumptions'!$J$16</f>
        <v>0.2</v>
      </c>
      <c r="DK72" s="39">
        <f>'1.1 Assumptions'!$J$16</f>
        <v>0.2</v>
      </c>
      <c r="DL72" s="39">
        <f>'1.1 Assumptions'!$J$16</f>
        <v>0.2</v>
      </c>
      <c r="DM72" s="39">
        <f>'1.1 Assumptions'!$J$16</f>
        <v>0.2</v>
      </c>
      <c r="DN72" s="39">
        <f>'1.1 Assumptions'!$J$16</f>
        <v>0.2</v>
      </c>
      <c r="DO72" s="39">
        <f>'1.1 Assumptions'!$J$16</f>
        <v>0.2</v>
      </c>
      <c r="DP72" s="39">
        <f>'1.1 Assumptions'!$J$16</f>
        <v>0.2</v>
      </c>
      <c r="DQ72" s="39">
        <f>'1.1 Assumptions'!$J$16</f>
        <v>0.2</v>
      </c>
      <c r="DR72" s="39">
        <f>'1.1 Assumptions'!$J$16</f>
        <v>0.2</v>
      </c>
      <c r="DS72" s="39">
        <f>'1.1 Assumptions'!$J$16</f>
        <v>0.2</v>
      </c>
      <c r="DT72" s="39">
        <f>'1.1 Assumptions'!$J$16</f>
        <v>0.2</v>
      </c>
      <c r="DU72" s="39">
        <f>'1.1 Assumptions'!$J$16</f>
        <v>0.2</v>
      </c>
      <c r="DV72" s="39">
        <f>'1.1 Assumptions'!$J$16</f>
        <v>0.2</v>
      </c>
      <c r="DW72" s="39">
        <f>'1.1 Assumptions'!$J$16</f>
        <v>0.2</v>
      </c>
      <c r="DX72" s="39">
        <f>'1.1 Assumptions'!$J$16</f>
        <v>0.2</v>
      </c>
      <c r="DY72" s="39">
        <f>'1.1 Assumptions'!$J$16</f>
        <v>0.2</v>
      </c>
    </row>
    <row r="73" spans="2:129" x14ac:dyDescent="0.35">
      <c r="B73" s="14"/>
      <c r="C73" t="s">
        <v>733</v>
      </c>
      <c r="H73" s="11" t="s">
        <v>45</v>
      </c>
      <c r="J73" s="192">
        <f>IF(OR(J$5=4*12+1,J$5=(4+4)*12+1),(1+J72),1)</f>
        <v>1</v>
      </c>
      <c r="K73" s="192">
        <f t="shared" ref="K73:BV73" si="263">IF(OR(K$5=4*12+1,K$5=(4+4)*12+1),(1+K72),1)</f>
        <v>1</v>
      </c>
      <c r="L73" s="192">
        <f t="shared" si="263"/>
        <v>1</v>
      </c>
      <c r="M73" s="192">
        <f t="shared" si="263"/>
        <v>1</v>
      </c>
      <c r="N73" s="192">
        <f t="shared" si="263"/>
        <v>1</v>
      </c>
      <c r="O73" s="192">
        <f t="shared" si="263"/>
        <v>1</v>
      </c>
      <c r="P73" s="192">
        <f t="shared" si="263"/>
        <v>1</v>
      </c>
      <c r="Q73" s="192">
        <f t="shared" si="263"/>
        <v>1</v>
      </c>
      <c r="R73" s="192">
        <f t="shared" si="263"/>
        <v>1</v>
      </c>
      <c r="S73" s="192">
        <f t="shared" si="263"/>
        <v>1</v>
      </c>
      <c r="T73" s="192">
        <f t="shared" si="263"/>
        <v>1</v>
      </c>
      <c r="U73" s="192">
        <f t="shared" si="263"/>
        <v>1</v>
      </c>
      <c r="V73" s="192">
        <f t="shared" si="263"/>
        <v>1</v>
      </c>
      <c r="W73" s="192">
        <f t="shared" si="263"/>
        <v>1</v>
      </c>
      <c r="X73" s="192">
        <f t="shared" si="263"/>
        <v>1</v>
      </c>
      <c r="Y73" s="192">
        <f t="shared" si="263"/>
        <v>1</v>
      </c>
      <c r="Z73" s="192">
        <f t="shared" si="263"/>
        <v>1</v>
      </c>
      <c r="AA73" s="192">
        <f t="shared" si="263"/>
        <v>1</v>
      </c>
      <c r="AB73" s="192">
        <f t="shared" si="263"/>
        <v>1</v>
      </c>
      <c r="AC73" s="192">
        <f t="shared" si="263"/>
        <v>1</v>
      </c>
      <c r="AD73" s="192">
        <f t="shared" si="263"/>
        <v>1</v>
      </c>
      <c r="AE73" s="192">
        <f t="shared" si="263"/>
        <v>1</v>
      </c>
      <c r="AF73" s="192">
        <f t="shared" si="263"/>
        <v>1</v>
      </c>
      <c r="AG73" s="192">
        <f t="shared" si="263"/>
        <v>1</v>
      </c>
      <c r="AH73" s="192">
        <f t="shared" si="263"/>
        <v>1</v>
      </c>
      <c r="AI73" s="192">
        <f t="shared" si="263"/>
        <v>1</v>
      </c>
      <c r="AJ73" s="192">
        <f t="shared" si="263"/>
        <v>1</v>
      </c>
      <c r="AK73" s="192">
        <f t="shared" si="263"/>
        <v>1</v>
      </c>
      <c r="AL73" s="192">
        <f t="shared" si="263"/>
        <v>1</v>
      </c>
      <c r="AM73" s="192">
        <f t="shared" si="263"/>
        <v>1</v>
      </c>
      <c r="AN73" s="192">
        <f t="shared" si="263"/>
        <v>1</v>
      </c>
      <c r="AO73" s="192">
        <f t="shared" si="263"/>
        <v>1</v>
      </c>
      <c r="AP73" s="192">
        <f t="shared" si="263"/>
        <v>1</v>
      </c>
      <c r="AQ73" s="192">
        <f t="shared" si="263"/>
        <v>1</v>
      </c>
      <c r="AR73" s="192">
        <f t="shared" si="263"/>
        <v>1</v>
      </c>
      <c r="AS73" s="192">
        <f t="shared" si="263"/>
        <v>1</v>
      </c>
      <c r="AT73" s="192">
        <f t="shared" si="263"/>
        <v>1</v>
      </c>
      <c r="AU73" s="192">
        <f t="shared" si="263"/>
        <v>1</v>
      </c>
      <c r="AV73" s="192">
        <f t="shared" si="263"/>
        <v>1</v>
      </c>
      <c r="AW73" s="192">
        <f t="shared" si="263"/>
        <v>1</v>
      </c>
      <c r="AX73" s="192">
        <f t="shared" si="263"/>
        <v>1</v>
      </c>
      <c r="AY73" s="192">
        <f t="shared" si="263"/>
        <v>1</v>
      </c>
      <c r="AZ73" s="192">
        <f t="shared" si="263"/>
        <v>1</v>
      </c>
      <c r="BA73" s="192">
        <f t="shared" si="263"/>
        <v>1</v>
      </c>
      <c r="BB73" s="192">
        <f t="shared" si="263"/>
        <v>1</v>
      </c>
      <c r="BC73" s="192">
        <f t="shared" si="263"/>
        <v>1</v>
      </c>
      <c r="BD73" s="192">
        <f t="shared" si="263"/>
        <v>1</v>
      </c>
      <c r="BE73" s="192">
        <f t="shared" si="263"/>
        <v>1</v>
      </c>
      <c r="BF73" s="192">
        <f t="shared" si="263"/>
        <v>1.2</v>
      </c>
      <c r="BG73" s="192">
        <f t="shared" si="263"/>
        <v>1</v>
      </c>
      <c r="BH73" s="192">
        <f t="shared" si="263"/>
        <v>1</v>
      </c>
      <c r="BI73" s="192">
        <f t="shared" si="263"/>
        <v>1</v>
      </c>
      <c r="BJ73" s="192">
        <f t="shared" si="263"/>
        <v>1</v>
      </c>
      <c r="BK73" s="192">
        <f t="shared" si="263"/>
        <v>1</v>
      </c>
      <c r="BL73" s="192">
        <f t="shared" si="263"/>
        <v>1</v>
      </c>
      <c r="BM73" s="192">
        <f t="shared" si="263"/>
        <v>1</v>
      </c>
      <c r="BN73" s="192">
        <f t="shared" si="263"/>
        <v>1</v>
      </c>
      <c r="BO73" s="192">
        <f t="shared" si="263"/>
        <v>1</v>
      </c>
      <c r="BP73" s="192">
        <f t="shared" si="263"/>
        <v>1</v>
      </c>
      <c r="BQ73" s="192">
        <f t="shared" si="263"/>
        <v>1</v>
      </c>
      <c r="BR73" s="192">
        <f t="shared" si="263"/>
        <v>1</v>
      </c>
      <c r="BS73" s="192">
        <f t="shared" si="263"/>
        <v>1</v>
      </c>
      <c r="BT73" s="192">
        <f t="shared" si="263"/>
        <v>1</v>
      </c>
      <c r="BU73" s="192">
        <f t="shared" si="263"/>
        <v>1</v>
      </c>
      <c r="BV73" s="192">
        <f t="shared" si="263"/>
        <v>1</v>
      </c>
      <c r="BW73" s="192">
        <f t="shared" ref="BW73:DY73" si="264">IF(OR(BW$5=4*12+1,BW$5=(4+4)*12+1),(1+BW72),1)</f>
        <v>1</v>
      </c>
      <c r="BX73" s="192">
        <f t="shared" si="264"/>
        <v>1</v>
      </c>
      <c r="BY73" s="192">
        <f t="shared" si="264"/>
        <v>1</v>
      </c>
      <c r="BZ73" s="192">
        <f t="shared" si="264"/>
        <v>1</v>
      </c>
      <c r="CA73" s="192">
        <f t="shared" si="264"/>
        <v>1</v>
      </c>
      <c r="CB73" s="192">
        <f t="shared" si="264"/>
        <v>1</v>
      </c>
      <c r="CC73" s="192">
        <f t="shared" si="264"/>
        <v>1</v>
      </c>
      <c r="CD73" s="192">
        <f t="shared" si="264"/>
        <v>1</v>
      </c>
      <c r="CE73" s="192">
        <f t="shared" si="264"/>
        <v>1</v>
      </c>
      <c r="CF73" s="192">
        <f t="shared" si="264"/>
        <v>1</v>
      </c>
      <c r="CG73" s="192">
        <f t="shared" si="264"/>
        <v>1</v>
      </c>
      <c r="CH73" s="192">
        <f t="shared" si="264"/>
        <v>1</v>
      </c>
      <c r="CI73" s="192">
        <f t="shared" si="264"/>
        <v>1</v>
      </c>
      <c r="CJ73" s="192">
        <f t="shared" si="264"/>
        <v>1</v>
      </c>
      <c r="CK73" s="192">
        <f t="shared" si="264"/>
        <v>1</v>
      </c>
      <c r="CL73" s="192">
        <f t="shared" si="264"/>
        <v>1</v>
      </c>
      <c r="CM73" s="192">
        <f t="shared" si="264"/>
        <v>1</v>
      </c>
      <c r="CN73" s="192">
        <f t="shared" si="264"/>
        <v>1</v>
      </c>
      <c r="CO73" s="192">
        <f t="shared" si="264"/>
        <v>1</v>
      </c>
      <c r="CP73" s="192">
        <f t="shared" si="264"/>
        <v>1</v>
      </c>
      <c r="CQ73" s="192">
        <f t="shared" si="264"/>
        <v>1</v>
      </c>
      <c r="CR73" s="192">
        <f t="shared" si="264"/>
        <v>1</v>
      </c>
      <c r="CS73" s="192">
        <f t="shared" si="264"/>
        <v>1</v>
      </c>
      <c r="CT73" s="192">
        <f t="shared" si="264"/>
        <v>1</v>
      </c>
      <c r="CU73" s="192">
        <f t="shared" si="264"/>
        <v>1</v>
      </c>
      <c r="CV73" s="192">
        <f t="shared" si="264"/>
        <v>1</v>
      </c>
      <c r="CW73" s="192">
        <f t="shared" si="264"/>
        <v>1</v>
      </c>
      <c r="CX73" s="192">
        <f t="shared" si="264"/>
        <v>1</v>
      </c>
      <c r="CY73" s="192">
        <f t="shared" si="264"/>
        <v>1</v>
      </c>
      <c r="CZ73" s="192">
        <f t="shared" si="264"/>
        <v>1</v>
      </c>
      <c r="DA73" s="192">
        <f t="shared" si="264"/>
        <v>1</v>
      </c>
      <c r="DB73" s="192">
        <f t="shared" si="264"/>
        <v>1.2</v>
      </c>
      <c r="DC73" s="192">
        <f t="shared" si="264"/>
        <v>1</v>
      </c>
      <c r="DD73" s="192">
        <f t="shared" si="264"/>
        <v>1</v>
      </c>
      <c r="DE73" s="192">
        <f t="shared" si="264"/>
        <v>1</v>
      </c>
      <c r="DF73" s="192">
        <f t="shared" si="264"/>
        <v>1</v>
      </c>
      <c r="DG73" s="192">
        <f t="shared" si="264"/>
        <v>1</v>
      </c>
      <c r="DH73" s="192">
        <f t="shared" si="264"/>
        <v>1</v>
      </c>
      <c r="DI73" s="192">
        <f t="shared" si="264"/>
        <v>1</v>
      </c>
      <c r="DJ73" s="192">
        <f t="shared" si="264"/>
        <v>1</v>
      </c>
      <c r="DK73" s="192">
        <f t="shared" si="264"/>
        <v>1</v>
      </c>
      <c r="DL73" s="192">
        <f t="shared" si="264"/>
        <v>1</v>
      </c>
      <c r="DM73" s="192">
        <f t="shared" si="264"/>
        <v>1</v>
      </c>
      <c r="DN73" s="192">
        <f t="shared" si="264"/>
        <v>1</v>
      </c>
      <c r="DO73" s="192">
        <f t="shared" si="264"/>
        <v>1</v>
      </c>
      <c r="DP73" s="192">
        <f t="shared" si="264"/>
        <v>1</v>
      </c>
      <c r="DQ73" s="192">
        <f t="shared" si="264"/>
        <v>1</v>
      </c>
      <c r="DR73" s="192">
        <f t="shared" si="264"/>
        <v>1</v>
      </c>
      <c r="DS73" s="192">
        <f t="shared" si="264"/>
        <v>1</v>
      </c>
      <c r="DT73" s="192">
        <f t="shared" si="264"/>
        <v>1</v>
      </c>
      <c r="DU73" s="192">
        <f t="shared" si="264"/>
        <v>1</v>
      </c>
      <c r="DV73" s="192">
        <f t="shared" si="264"/>
        <v>1</v>
      </c>
      <c r="DW73" s="192">
        <f t="shared" si="264"/>
        <v>1</v>
      </c>
      <c r="DX73" s="192">
        <f t="shared" si="264"/>
        <v>1</v>
      </c>
      <c r="DY73" s="192">
        <f t="shared" si="264"/>
        <v>1</v>
      </c>
    </row>
    <row r="74" spans="2:129" x14ac:dyDescent="0.35">
      <c r="B74" s="14"/>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c r="DT74" s="192"/>
      <c r="DU74" s="192"/>
      <c r="DV74" s="192"/>
      <c r="DW74" s="192"/>
      <c r="DX74" s="192"/>
      <c r="DY74" s="192"/>
    </row>
    <row r="75" spans="2:129" x14ac:dyDescent="0.35">
      <c r="B75" s="14"/>
      <c r="C75" t="s">
        <v>734</v>
      </c>
    </row>
    <row r="76" spans="2:129" x14ac:dyDescent="0.35">
      <c r="B76" s="14"/>
      <c r="C76" s="14"/>
      <c r="E76" t="s">
        <v>53</v>
      </c>
      <c r="H76" s="11" t="s">
        <v>735</v>
      </c>
      <c r="J76">
        <f>'1.1 Assumptions'!$J$19</f>
        <v>0.84110949999999995</v>
      </c>
      <c r="K76">
        <f>'1.1 Assumptions'!$J$19</f>
        <v>0.84110949999999995</v>
      </c>
      <c r="L76">
        <f>'1.1 Assumptions'!$J$19</f>
        <v>0.84110949999999995</v>
      </c>
      <c r="M76">
        <f>'1.1 Assumptions'!$J$19</f>
        <v>0.84110949999999995</v>
      </c>
      <c r="N76">
        <f>'1.1 Assumptions'!$J$19</f>
        <v>0.84110949999999995</v>
      </c>
      <c r="O76">
        <f>'1.1 Assumptions'!$J$19</f>
        <v>0.84110949999999995</v>
      </c>
      <c r="P76">
        <f>'1.1 Assumptions'!$J$19</f>
        <v>0.84110949999999995</v>
      </c>
      <c r="Q76">
        <f>'1.1 Assumptions'!$J$19</f>
        <v>0.84110949999999995</v>
      </c>
      <c r="R76">
        <f>'1.1 Assumptions'!$J$19</f>
        <v>0.84110949999999995</v>
      </c>
      <c r="S76">
        <f>'1.1 Assumptions'!$J$19</f>
        <v>0.84110949999999995</v>
      </c>
      <c r="T76">
        <f>'1.1 Assumptions'!$J$19</f>
        <v>0.84110949999999995</v>
      </c>
      <c r="U76">
        <f>'1.1 Assumptions'!$J$19</f>
        <v>0.84110949999999995</v>
      </c>
      <c r="V76">
        <f>'1.1 Assumptions'!$J$19</f>
        <v>0.84110949999999995</v>
      </c>
      <c r="W76">
        <f>'1.1 Assumptions'!$J$19</f>
        <v>0.84110949999999995</v>
      </c>
      <c r="X76">
        <f>'1.1 Assumptions'!$J$19</f>
        <v>0.84110949999999995</v>
      </c>
      <c r="Y76">
        <f>'1.1 Assumptions'!$J$19</f>
        <v>0.84110949999999995</v>
      </c>
      <c r="Z76">
        <f>'1.1 Assumptions'!$J$19</f>
        <v>0.84110949999999995</v>
      </c>
      <c r="AA76">
        <f>'1.1 Assumptions'!$J$19</f>
        <v>0.84110949999999995</v>
      </c>
      <c r="AB76">
        <f>'1.1 Assumptions'!$J$19</f>
        <v>0.84110949999999995</v>
      </c>
      <c r="AC76">
        <f>'1.1 Assumptions'!$J$19</f>
        <v>0.84110949999999995</v>
      </c>
      <c r="AD76">
        <f>'1.1 Assumptions'!$J$19</f>
        <v>0.84110949999999995</v>
      </c>
      <c r="AE76">
        <f>'1.1 Assumptions'!$J$19</f>
        <v>0.84110949999999995</v>
      </c>
      <c r="AF76">
        <f>'1.1 Assumptions'!$J$19</f>
        <v>0.84110949999999995</v>
      </c>
      <c r="AG76">
        <f>'1.1 Assumptions'!$J$19</f>
        <v>0.84110949999999995</v>
      </c>
      <c r="AH76">
        <f>'1.1 Assumptions'!$J$19</f>
        <v>0.84110949999999995</v>
      </c>
      <c r="AI76">
        <f>'1.1 Assumptions'!$J$19</f>
        <v>0.84110949999999995</v>
      </c>
      <c r="AJ76">
        <f>'1.1 Assumptions'!$J$19</f>
        <v>0.84110949999999995</v>
      </c>
      <c r="AK76">
        <f>'1.1 Assumptions'!$J$19</f>
        <v>0.84110949999999995</v>
      </c>
      <c r="AL76">
        <f>'1.1 Assumptions'!$J$19</f>
        <v>0.84110949999999995</v>
      </c>
      <c r="AM76">
        <f>'1.1 Assumptions'!$J$19</f>
        <v>0.84110949999999995</v>
      </c>
      <c r="AN76">
        <f>'1.1 Assumptions'!$J$19</f>
        <v>0.84110949999999995</v>
      </c>
      <c r="AO76">
        <f>'1.1 Assumptions'!$J$19</f>
        <v>0.84110949999999995</v>
      </c>
      <c r="AP76">
        <f>'1.1 Assumptions'!$J$19</f>
        <v>0.84110949999999995</v>
      </c>
      <c r="AQ76">
        <f>'1.1 Assumptions'!$J$19</f>
        <v>0.84110949999999995</v>
      </c>
      <c r="AR76">
        <f>'1.1 Assumptions'!$J$19</f>
        <v>0.84110949999999995</v>
      </c>
      <c r="AS76">
        <f>'1.1 Assumptions'!$J$19</f>
        <v>0.84110949999999995</v>
      </c>
      <c r="AT76">
        <f>'1.1 Assumptions'!$J$19</f>
        <v>0.84110949999999995</v>
      </c>
      <c r="AU76">
        <f>'1.1 Assumptions'!$J$19</f>
        <v>0.84110949999999995</v>
      </c>
      <c r="AV76">
        <f>'1.1 Assumptions'!$J$19</f>
        <v>0.84110949999999995</v>
      </c>
      <c r="AW76">
        <f>'1.1 Assumptions'!$J$19</f>
        <v>0.84110949999999995</v>
      </c>
      <c r="AX76">
        <f>'1.1 Assumptions'!$J$19</f>
        <v>0.84110949999999995</v>
      </c>
      <c r="AY76">
        <f>'1.1 Assumptions'!$J$19</f>
        <v>0.84110949999999995</v>
      </c>
      <c r="AZ76">
        <f>'1.1 Assumptions'!$J$19</f>
        <v>0.84110949999999995</v>
      </c>
      <c r="BA76">
        <f>'1.1 Assumptions'!$J$19</f>
        <v>0.84110949999999995</v>
      </c>
      <c r="BB76">
        <f>'1.1 Assumptions'!$J$19</f>
        <v>0.84110949999999995</v>
      </c>
      <c r="BC76">
        <f>'1.1 Assumptions'!$J$19</f>
        <v>0.84110949999999995</v>
      </c>
      <c r="BD76">
        <f>'1.1 Assumptions'!$J$19</f>
        <v>0.84110949999999995</v>
      </c>
      <c r="BE76">
        <f>'1.1 Assumptions'!$J$19</f>
        <v>0.84110949999999995</v>
      </c>
      <c r="BF76">
        <f>'1.1 Assumptions'!$J$19</f>
        <v>0.84110949999999995</v>
      </c>
      <c r="BG76">
        <f>'1.1 Assumptions'!$J$19</f>
        <v>0.84110949999999995</v>
      </c>
      <c r="BH76">
        <f>'1.1 Assumptions'!$J$19</f>
        <v>0.84110949999999995</v>
      </c>
      <c r="BI76">
        <f>'1.1 Assumptions'!$J$19</f>
        <v>0.84110949999999995</v>
      </c>
      <c r="BJ76">
        <f>'1.1 Assumptions'!$J$19</f>
        <v>0.84110949999999995</v>
      </c>
      <c r="BK76">
        <f>'1.1 Assumptions'!$J$19</f>
        <v>0.84110949999999995</v>
      </c>
      <c r="BL76">
        <f>'1.1 Assumptions'!$J$19</f>
        <v>0.84110949999999995</v>
      </c>
      <c r="BM76">
        <f>'1.1 Assumptions'!$J$19</f>
        <v>0.84110949999999995</v>
      </c>
      <c r="BN76">
        <f>'1.1 Assumptions'!$J$19</f>
        <v>0.84110949999999995</v>
      </c>
      <c r="BO76">
        <f>'1.1 Assumptions'!$J$19</f>
        <v>0.84110949999999995</v>
      </c>
      <c r="BP76">
        <f>'1.1 Assumptions'!$J$19</f>
        <v>0.84110949999999995</v>
      </c>
      <c r="BQ76">
        <f>'1.1 Assumptions'!$J$19</f>
        <v>0.84110949999999995</v>
      </c>
      <c r="BR76">
        <f>'1.1 Assumptions'!$J$19</f>
        <v>0.84110949999999995</v>
      </c>
      <c r="BS76">
        <f>'1.1 Assumptions'!$J$19</f>
        <v>0.84110949999999995</v>
      </c>
      <c r="BT76">
        <f>'1.1 Assumptions'!$J$19</f>
        <v>0.84110949999999995</v>
      </c>
      <c r="BU76">
        <f>'1.1 Assumptions'!$J$19</f>
        <v>0.84110949999999995</v>
      </c>
      <c r="BV76">
        <f>'1.1 Assumptions'!$J$19</f>
        <v>0.84110949999999995</v>
      </c>
      <c r="BW76">
        <f>'1.1 Assumptions'!$J$19</f>
        <v>0.84110949999999995</v>
      </c>
      <c r="BX76">
        <f>'1.1 Assumptions'!$J$19</f>
        <v>0.84110949999999995</v>
      </c>
      <c r="BY76">
        <f>'1.1 Assumptions'!$J$19</f>
        <v>0.84110949999999995</v>
      </c>
      <c r="BZ76">
        <f>'1.1 Assumptions'!$J$19</f>
        <v>0.84110949999999995</v>
      </c>
      <c r="CA76">
        <f>'1.1 Assumptions'!$J$19</f>
        <v>0.84110949999999995</v>
      </c>
      <c r="CB76">
        <f>'1.1 Assumptions'!$J$19</f>
        <v>0.84110949999999995</v>
      </c>
      <c r="CC76">
        <f>'1.1 Assumptions'!$J$19</f>
        <v>0.84110949999999995</v>
      </c>
      <c r="CD76">
        <f>'1.1 Assumptions'!$J$19</f>
        <v>0.84110949999999995</v>
      </c>
      <c r="CE76">
        <f>'1.1 Assumptions'!$J$19</f>
        <v>0.84110949999999995</v>
      </c>
      <c r="CF76">
        <f>'1.1 Assumptions'!$J$19</f>
        <v>0.84110949999999995</v>
      </c>
      <c r="CG76">
        <f>'1.1 Assumptions'!$J$19</f>
        <v>0.84110949999999995</v>
      </c>
      <c r="CH76">
        <f>'1.1 Assumptions'!$J$19</f>
        <v>0.84110949999999995</v>
      </c>
      <c r="CI76">
        <f>'1.1 Assumptions'!$J$19</f>
        <v>0.84110949999999995</v>
      </c>
      <c r="CJ76">
        <f>'1.1 Assumptions'!$J$19</f>
        <v>0.84110949999999995</v>
      </c>
      <c r="CK76">
        <f>'1.1 Assumptions'!$J$19</f>
        <v>0.84110949999999995</v>
      </c>
      <c r="CL76">
        <f>'1.1 Assumptions'!$J$19</f>
        <v>0.84110949999999995</v>
      </c>
      <c r="CM76">
        <f>'1.1 Assumptions'!$J$19</f>
        <v>0.84110949999999995</v>
      </c>
      <c r="CN76">
        <f>'1.1 Assumptions'!$J$19</f>
        <v>0.84110949999999995</v>
      </c>
      <c r="CO76">
        <f>'1.1 Assumptions'!$J$19</f>
        <v>0.84110949999999995</v>
      </c>
      <c r="CP76">
        <f>'1.1 Assumptions'!$J$19</f>
        <v>0.84110949999999995</v>
      </c>
      <c r="CQ76">
        <f>'1.1 Assumptions'!$J$19</f>
        <v>0.84110949999999995</v>
      </c>
      <c r="CR76">
        <f>'1.1 Assumptions'!$J$19</f>
        <v>0.84110949999999995</v>
      </c>
      <c r="CS76">
        <f>'1.1 Assumptions'!$J$19</f>
        <v>0.84110949999999995</v>
      </c>
      <c r="CT76">
        <f>'1.1 Assumptions'!$J$19</f>
        <v>0.84110949999999995</v>
      </c>
      <c r="CU76">
        <f>'1.1 Assumptions'!$J$19</f>
        <v>0.84110949999999995</v>
      </c>
      <c r="CV76">
        <f>'1.1 Assumptions'!$J$19</f>
        <v>0.84110949999999995</v>
      </c>
      <c r="CW76">
        <f>'1.1 Assumptions'!$J$19</f>
        <v>0.84110949999999995</v>
      </c>
      <c r="CX76">
        <f>'1.1 Assumptions'!$J$19</f>
        <v>0.84110949999999995</v>
      </c>
      <c r="CY76">
        <f>'1.1 Assumptions'!$J$19</f>
        <v>0.84110949999999995</v>
      </c>
      <c r="CZ76">
        <f>'1.1 Assumptions'!$J$19</f>
        <v>0.84110949999999995</v>
      </c>
      <c r="DA76">
        <f>'1.1 Assumptions'!$J$19</f>
        <v>0.84110949999999995</v>
      </c>
      <c r="DB76">
        <f>'1.1 Assumptions'!$J$19</f>
        <v>0.84110949999999995</v>
      </c>
      <c r="DC76">
        <f>'1.1 Assumptions'!$J$19</f>
        <v>0.84110949999999995</v>
      </c>
      <c r="DD76">
        <f>'1.1 Assumptions'!$J$19</f>
        <v>0.84110949999999995</v>
      </c>
      <c r="DE76">
        <f>'1.1 Assumptions'!$J$19</f>
        <v>0.84110949999999995</v>
      </c>
      <c r="DF76">
        <f>'1.1 Assumptions'!$J$19</f>
        <v>0.84110949999999995</v>
      </c>
      <c r="DG76">
        <f>'1.1 Assumptions'!$J$19</f>
        <v>0.84110949999999995</v>
      </c>
      <c r="DH76">
        <f>'1.1 Assumptions'!$J$19</f>
        <v>0.84110949999999995</v>
      </c>
      <c r="DI76">
        <f>'1.1 Assumptions'!$J$19</f>
        <v>0.84110949999999995</v>
      </c>
      <c r="DJ76">
        <f>'1.1 Assumptions'!$J$19</f>
        <v>0.84110949999999995</v>
      </c>
      <c r="DK76">
        <f>'1.1 Assumptions'!$J$19</f>
        <v>0.84110949999999995</v>
      </c>
      <c r="DL76">
        <f>'1.1 Assumptions'!$J$19</f>
        <v>0.84110949999999995</v>
      </c>
      <c r="DM76">
        <f>'1.1 Assumptions'!$J$19</f>
        <v>0.84110949999999995</v>
      </c>
      <c r="DN76">
        <f>'1.1 Assumptions'!$J$19</f>
        <v>0.84110949999999995</v>
      </c>
      <c r="DO76">
        <f>'1.1 Assumptions'!$J$19</f>
        <v>0.84110949999999995</v>
      </c>
      <c r="DP76">
        <f>'1.1 Assumptions'!$J$19</f>
        <v>0.84110949999999995</v>
      </c>
      <c r="DQ76">
        <f>'1.1 Assumptions'!$J$19</f>
        <v>0.84110949999999995</v>
      </c>
      <c r="DR76">
        <f>'1.1 Assumptions'!$J$19</f>
        <v>0.84110949999999995</v>
      </c>
      <c r="DS76">
        <f>'1.1 Assumptions'!$J$19</f>
        <v>0.84110949999999995</v>
      </c>
      <c r="DT76">
        <f>'1.1 Assumptions'!$J$19</f>
        <v>0.84110949999999995</v>
      </c>
      <c r="DU76">
        <f>'1.1 Assumptions'!$J$19</f>
        <v>0.84110949999999995</v>
      </c>
      <c r="DV76">
        <f>'1.1 Assumptions'!$J$19</f>
        <v>0.84110949999999995</v>
      </c>
      <c r="DW76">
        <f>'1.1 Assumptions'!$J$19</f>
        <v>0.84110949999999995</v>
      </c>
      <c r="DX76">
        <f>'1.1 Assumptions'!$J$19</f>
        <v>0.84110949999999995</v>
      </c>
      <c r="DY76">
        <f>'1.1 Assumptions'!$J$19</f>
        <v>0.84110949999999995</v>
      </c>
    </row>
    <row r="77" spans="2:129" x14ac:dyDescent="0.35">
      <c r="B77" s="14"/>
      <c r="C77" s="14">
        <v>1</v>
      </c>
      <c r="D77" s="37" t="str">
        <f>'1.1 Assumptions'!$J$27</f>
        <v>Bitmain Antminer S19 Pro</v>
      </c>
      <c r="E77" s="37"/>
      <c r="F77" s="37"/>
      <c r="G77" s="37"/>
      <c r="H77" s="11" t="s">
        <v>41</v>
      </c>
      <c r="J77" s="83">
        <f>'2.1 Miner Sourcing'!$H$8*J76</f>
        <v>7990.54025</v>
      </c>
      <c r="K77" s="36">
        <f t="shared" ref="K77:Z81" si="265">J77*K$73</f>
        <v>7990.54025</v>
      </c>
      <c r="L77" s="36">
        <f t="shared" si="265"/>
        <v>7990.54025</v>
      </c>
      <c r="M77" s="36">
        <f t="shared" si="265"/>
        <v>7990.54025</v>
      </c>
      <c r="N77" s="36">
        <f t="shared" si="265"/>
        <v>7990.54025</v>
      </c>
      <c r="O77" s="36">
        <f t="shared" si="265"/>
        <v>7990.54025</v>
      </c>
      <c r="P77" s="36">
        <f t="shared" si="265"/>
        <v>7990.54025</v>
      </c>
      <c r="Q77" s="36">
        <f t="shared" si="265"/>
        <v>7990.54025</v>
      </c>
      <c r="R77" s="36">
        <f>Q77*R$73</f>
        <v>7990.54025</v>
      </c>
      <c r="S77" s="36">
        <f t="shared" si="265"/>
        <v>7990.54025</v>
      </c>
      <c r="T77" s="36">
        <f t="shared" si="265"/>
        <v>7990.54025</v>
      </c>
      <c r="U77" s="36">
        <f t="shared" si="265"/>
        <v>7990.54025</v>
      </c>
      <c r="V77" s="36">
        <f t="shared" si="265"/>
        <v>7990.54025</v>
      </c>
      <c r="W77" s="36">
        <f t="shared" si="265"/>
        <v>7990.54025</v>
      </c>
      <c r="X77" s="36">
        <f t="shared" si="265"/>
        <v>7990.54025</v>
      </c>
      <c r="Y77" s="36">
        <f t="shared" si="265"/>
        <v>7990.54025</v>
      </c>
      <c r="Z77" s="36">
        <f t="shared" si="265"/>
        <v>7990.54025</v>
      </c>
      <c r="AA77" s="36">
        <f t="shared" ref="AA77:AP81" si="266">Z77*AA$73</f>
        <v>7990.54025</v>
      </c>
      <c r="AB77" s="36">
        <f t="shared" si="266"/>
        <v>7990.54025</v>
      </c>
      <c r="AC77" s="36">
        <f t="shared" si="266"/>
        <v>7990.54025</v>
      </c>
      <c r="AD77" s="36">
        <f t="shared" si="266"/>
        <v>7990.54025</v>
      </c>
      <c r="AE77" s="36">
        <f t="shared" si="266"/>
        <v>7990.54025</v>
      </c>
      <c r="AF77" s="36">
        <f t="shared" si="266"/>
        <v>7990.54025</v>
      </c>
      <c r="AG77" s="36">
        <f t="shared" si="266"/>
        <v>7990.54025</v>
      </c>
      <c r="AH77" s="36">
        <f t="shared" si="266"/>
        <v>7990.54025</v>
      </c>
      <c r="AI77" s="36">
        <f t="shared" si="266"/>
        <v>7990.54025</v>
      </c>
      <c r="AJ77" s="36">
        <f t="shared" si="266"/>
        <v>7990.54025</v>
      </c>
      <c r="AK77" s="36">
        <f t="shared" si="266"/>
        <v>7990.54025</v>
      </c>
      <c r="AL77" s="36">
        <f t="shared" si="266"/>
        <v>7990.54025</v>
      </c>
      <c r="AM77" s="36">
        <f t="shared" si="266"/>
        <v>7990.54025</v>
      </c>
      <c r="AN77" s="36">
        <f t="shared" si="266"/>
        <v>7990.54025</v>
      </c>
      <c r="AO77" s="36">
        <f t="shared" si="266"/>
        <v>7990.54025</v>
      </c>
      <c r="AP77" s="36">
        <f t="shared" si="266"/>
        <v>7990.54025</v>
      </c>
      <c r="AQ77" s="36">
        <f t="shared" ref="AQ77:BF81" si="267">AP77*AQ$73</f>
        <v>7990.54025</v>
      </c>
      <c r="AR77" s="36">
        <f t="shared" si="267"/>
        <v>7990.54025</v>
      </c>
      <c r="AS77" s="36">
        <f t="shared" si="267"/>
        <v>7990.54025</v>
      </c>
      <c r="AT77" s="36">
        <f t="shared" si="267"/>
        <v>7990.54025</v>
      </c>
      <c r="AU77" s="36">
        <f t="shared" si="267"/>
        <v>7990.54025</v>
      </c>
      <c r="AV77" s="36">
        <f t="shared" si="267"/>
        <v>7990.54025</v>
      </c>
      <c r="AW77" s="36">
        <f t="shared" si="267"/>
        <v>7990.54025</v>
      </c>
      <c r="AX77" s="36">
        <f t="shared" si="267"/>
        <v>7990.54025</v>
      </c>
      <c r="AY77" s="36">
        <f t="shared" si="267"/>
        <v>7990.54025</v>
      </c>
      <c r="AZ77" s="36">
        <f t="shared" si="267"/>
        <v>7990.54025</v>
      </c>
      <c r="BA77" s="36">
        <f t="shared" si="267"/>
        <v>7990.54025</v>
      </c>
      <c r="BB77" s="36">
        <f t="shared" si="267"/>
        <v>7990.54025</v>
      </c>
      <c r="BC77" s="36">
        <f t="shared" si="267"/>
        <v>7990.54025</v>
      </c>
      <c r="BD77" s="36">
        <f t="shared" si="267"/>
        <v>7990.54025</v>
      </c>
      <c r="BE77" s="36">
        <f t="shared" si="267"/>
        <v>7990.54025</v>
      </c>
      <c r="BF77" s="36">
        <f t="shared" si="267"/>
        <v>9588.6482999999989</v>
      </c>
      <c r="BG77" s="36">
        <f t="shared" ref="BG77:BV81" si="268">BF77*BG$73</f>
        <v>9588.6482999999989</v>
      </c>
      <c r="BH77" s="36">
        <f t="shared" si="268"/>
        <v>9588.6482999999989</v>
      </c>
      <c r="BI77" s="36">
        <f t="shared" si="268"/>
        <v>9588.6482999999989</v>
      </c>
      <c r="BJ77" s="36">
        <f t="shared" si="268"/>
        <v>9588.6482999999989</v>
      </c>
      <c r="BK77" s="36">
        <f t="shared" si="268"/>
        <v>9588.6482999999989</v>
      </c>
      <c r="BL77" s="36">
        <f t="shared" si="268"/>
        <v>9588.6482999999989</v>
      </c>
      <c r="BM77" s="36">
        <f t="shared" si="268"/>
        <v>9588.6482999999989</v>
      </c>
      <c r="BN77" s="36">
        <f t="shared" si="268"/>
        <v>9588.6482999999989</v>
      </c>
      <c r="BO77" s="36">
        <f t="shared" si="268"/>
        <v>9588.6482999999989</v>
      </c>
      <c r="BP77" s="36">
        <f t="shared" si="268"/>
        <v>9588.6482999999989</v>
      </c>
      <c r="BQ77" s="36">
        <f t="shared" si="268"/>
        <v>9588.6482999999989</v>
      </c>
      <c r="BR77" s="36">
        <f t="shared" si="268"/>
        <v>9588.6482999999989</v>
      </c>
      <c r="BS77" s="36">
        <f t="shared" si="268"/>
        <v>9588.6482999999989</v>
      </c>
      <c r="BT77" s="36">
        <f t="shared" si="268"/>
        <v>9588.6482999999989</v>
      </c>
      <c r="BU77" s="36">
        <f t="shared" si="268"/>
        <v>9588.6482999999989</v>
      </c>
      <c r="BV77" s="36">
        <f t="shared" si="268"/>
        <v>9588.6482999999989</v>
      </c>
      <c r="BW77" s="36">
        <f t="shared" ref="BW77:CL81" si="269">BV77*BW$73</f>
        <v>9588.6482999999989</v>
      </c>
      <c r="BX77" s="36">
        <f t="shared" si="269"/>
        <v>9588.6482999999989</v>
      </c>
      <c r="BY77" s="36">
        <f t="shared" si="269"/>
        <v>9588.6482999999989</v>
      </c>
      <c r="BZ77" s="36">
        <f t="shared" si="269"/>
        <v>9588.6482999999989</v>
      </c>
      <c r="CA77" s="36">
        <f t="shared" si="269"/>
        <v>9588.6482999999989</v>
      </c>
      <c r="CB77" s="36">
        <f t="shared" si="269"/>
        <v>9588.6482999999989</v>
      </c>
      <c r="CC77" s="36">
        <f t="shared" si="269"/>
        <v>9588.6482999999989</v>
      </c>
      <c r="CD77" s="36">
        <f t="shared" si="269"/>
        <v>9588.6482999999989</v>
      </c>
      <c r="CE77" s="36">
        <f t="shared" si="269"/>
        <v>9588.6482999999989</v>
      </c>
      <c r="CF77" s="36">
        <f t="shared" si="269"/>
        <v>9588.6482999999989</v>
      </c>
      <c r="CG77" s="36">
        <f t="shared" si="269"/>
        <v>9588.6482999999989</v>
      </c>
      <c r="CH77" s="36">
        <f t="shared" si="269"/>
        <v>9588.6482999999989</v>
      </c>
      <c r="CI77" s="36">
        <f t="shared" si="269"/>
        <v>9588.6482999999989</v>
      </c>
      <c r="CJ77" s="36">
        <f t="shared" si="269"/>
        <v>9588.6482999999989</v>
      </c>
      <c r="CK77" s="36">
        <f t="shared" si="269"/>
        <v>9588.6482999999989</v>
      </c>
      <c r="CL77" s="36">
        <f t="shared" si="269"/>
        <v>9588.6482999999989</v>
      </c>
      <c r="CM77" s="36">
        <f t="shared" ref="CM77:DB81" si="270">CL77*CM$73</f>
        <v>9588.6482999999989</v>
      </c>
      <c r="CN77" s="36">
        <f t="shared" si="270"/>
        <v>9588.6482999999989</v>
      </c>
      <c r="CO77" s="36">
        <f t="shared" si="270"/>
        <v>9588.6482999999989</v>
      </c>
      <c r="CP77" s="36">
        <f t="shared" si="270"/>
        <v>9588.6482999999989</v>
      </c>
      <c r="CQ77" s="36">
        <f t="shared" si="270"/>
        <v>9588.6482999999989</v>
      </c>
      <c r="CR77" s="36">
        <f t="shared" si="270"/>
        <v>9588.6482999999989</v>
      </c>
      <c r="CS77" s="36">
        <f t="shared" si="270"/>
        <v>9588.6482999999989</v>
      </c>
      <c r="CT77" s="36">
        <f t="shared" si="270"/>
        <v>9588.6482999999989</v>
      </c>
      <c r="CU77" s="36">
        <f t="shared" si="270"/>
        <v>9588.6482999999989</v>
      </c>
      <c r="CV77" s="36">
        <f t="shared" si="270"/>
        <v>9588.6482999999989</v>
      </c>
      <c r="CW77" s="36">
        <f t="shared" si="270"/>
        <v>9588.6482999999989</v>
      </c>
      <c r="CX77" s="36">
        <f t="shared" si="270"/>
        <v>9588.6482999999989</v>
      </c>
      <c r="CY77" s="36">
        <f t="shared" si="270"/>
        <v>9588.6482999999989</v>
      </c>
      <c r="CZ77" s="36">
        <f t="shared" si="270"/>
        <v>9588.6482999999989</v>
      </c>
      <c r="DA77" s="36">
        <f t="shared" si="270"/>
        <v>9588.6482999999989</v>
      </c>
      <c r="DB77" s="36">
        <f t="shared" si="270"/>
        <v>11506.377959999998</v>
      </c>
      <c r="DC77" s="36">
        <f t="shared" ref="DC77:DR81" si="271">DB77*DC$73</f>
        <v>11506.377959999998</v>
      </c>
      <c r="DD77" s="36">
        <f t="shared" si="271"/>
        <v>11506.377959999998</v>
      </c>
      <c r="DE77" s="36">
        <f t="shared" si="271"/>
        <v>11506.377959999998</v>
      </c>
      <c r="DF77" s="36">
        <f t="shared" si="271"/>
        <v>11506.377959999998</v>
      </c>
      <c r="DG77" s="36">
        <f t="shared" si="271"/>
        <v>11506.377959999998</v>
      </c>
      <c r="DH77" s="36">
        <f t="shared" si="271"/>
        <v>11506.377959999998</v>
      </c>
      <c r="DI77" s="36">
        <f t="shared" si="271"/>
        <v>11506.377959999998</v>
      </c>
      <c r="DJ77" s="36">
        <f t="shared" si="271"/>
        <v>11506.377959999998</v>
      </c>
      <c r="DK77" s="36">
        <f t="shared" si="271"/>
        <v>11506.377959999998</v>
      </c>
      <c r="DL77" s="36">
        <f t="shared" si="271"/>
        <v>11506.377959999998</v>
      </c>
      <c r="DM77" s="36">
        <f t="shared" si="271"/>
        <v>11506.377959999998</v>
      </c>
      <c r="DN77" s="36">
        <f t="shared" si="271"/>
        <v>11506.377959999998</v>
      </c>
      <c r="DO77" s="36">
        <f t="shared" si="271"/>
        <v>11506.377959999998</v>
      </c>
      <c r="DP77" s="36">
        <f t="shared" si="271"/>
        <v>11506.377959999998</v>
      </c>
      <c r="DQ77" s="36">
        <f t="shared" si="271"/>
        <v>11506.377959999998</v>
      </c>
      <c r="DR77" s="36">
        <f t="shared" si="271"/>
        <v>11506.377959999998</v>
      </c>
      <c r="DS77" s="36">
        <f t="shared" ref="DS77:DY81" si="272">DR77*DS$73</f>
        <v>11506.377959999998</v>
      </c>
      <c r="DT77" s="36">
        <f t="shared" si="272"/>
        <v>11506.377959999998</v>
      </c>
      <c r="DU77" s="36">
        <f t="shared" si="272"/>
        <v>11506.377959999998</v>
      </c>
      <c r="DV77" s="36">
        <f t="shared" si="272"/>
        <v>11506.377959999998</v>
      </c>
      <c r="DW77" s="36">
        <f t="shared" si="272"/>
        <v>11506.377959999998</v>
      </c>
      <c r="DX77" s="36">
        <f t="shared" si="272"/>
        <v>11506.377959999998</v>
      </c>
      <c r="DY77" s="36">
        <f t="shared" si="272"/>
        <v>11506.377959999998</v>
      </c>
    </row>
    <row r="78" spans="2:129" x14ac:dyDescent="0.35">
      <c r="B78" s="14"/>
      <c r="C78" s="14">
        <v>2</v>
      </c>
      <c r="D78" s="37" t="str">
        <f>'1.1 Assumptions'!$J$28</f>
        <v>MicroBT Whatsminer M30s</v>
      </c>
      <c r="E78" s="37"/>
      <c r="F78" s="37"/>
      <c r="G78" s="37"/>
      <c r="H78" s="11" t="s">
        <v>41</v>
      </c>
      <c r="J78" s="83">
        <f>'2.1 Miner Sourcing'!$H$9*J76</f>
        <v>2523.3285000000001</v>
      </c>
      <c r="K78" s="36">
        <f t="shared" si="265"/>
        <v>2523.3285000000001</v>
      </c>
      <c r="L78" s="36">
        <f t="shared" si="265"/>
        <v>2523.3285000000001</v>
      </c>
      <c r="M78" s="36">
        <f t="shared" si="265"/>
        <v>2523.3285000000001</v>
      </c>
      <c r="N78" s="36">
        <f t="shared" si="265"/>
        <v>2523.3285000000001</v>
      </c>
      <c r="O78" s="36">
        <f t="shared" si="265"/>
        <v>2523.3285000000001</v>
      </c>
      <c r="P78" s="36">
        <f t="shared" si="265"/>
        <v>2523.3285000000001</v>
      </c>
      <c r="Q78" s="36">
        <f t="shared" si="265"/>
        <v>2523.3285000000001</v>
      </c>
      <c r="R78" s="36">
        <f t="shared" si="265"/>
        <v>2523.3285000000001</v>
      </c>
      <c r="S78" s="36">
        <f t="shared" si="265"/>
        <v>2523.3285000000001</v>
      </c>
      <c r="T78" s="36">
        <f t="shared" si="265"/>
        <v>2523.3285000000001</v>
      </c>
      <c r="U78" s="36">
        <f t="shared" si="265"/>
        <v>2523.3285000000001</v>
      </c>
      <c r="V78" s="36">
        <f t="shared" si="265"/>
        <v>2523.3285000000001</v>
      </c>
      <c r="W78" s="36">
        <f t="shared" si="265"/>
        <v>2523.3285000000001</v>
      </c>
      <c r="X78" s="36">
        <f t="shared" si="265"/>
        <v>2523.3285000000001</v>
      </c>
      <c r="Y78" s="36">
        <f t="shared" si="265"/>
        <v>2523.3285000000001</v>
      </c>
      <c r="Z78" s="36">
        <f t="shared" si="265"/>
        <v>2523.3285000000001</v>
      </c>
      <c r="AA78" s="36">
        <f t="shared" si="266"/>
        <v>2523.3285000000001</v>
      </c>
      <c r="AB78" s="36">
        <f t="shared" si="266"/>
        <v>2523.3285000000001</v>
      </c>
      <c r="AC78" s="36">
        <f t="shared" si="266"/>
        <v>2523.3285000000001</v>
      </c>
      <c r="AD78" s="36">
        <f t="shared" si="266"/>
        <v>2523.3285000000001</v>
      </c>
      <c r="AE78" s="36">
        <f t="shared" si="266"/>
        <v>2523.3285000000001</v>
      </c>
      <c r="AF78" s="36">
        <f t="shared" si="266"/>
        <v>2523.3285000000001</v>
      </c>
      <c r="AG78" s="36">
        <f t="shared" si="266"/>
        <v>2523.3285000000001</v>
      </c>
      <c r="AH78" s="36">
        <f t="shared" si="266"/>
        <v>2523.3285000000001</v>
      </c>
      <c r="AI78" s="36">
        <f t="shared" si="266"/>
        <v>2523.3285000000001</v>
      </c>
      <c r="AJ78" s="36">
        <f t="shared" si="266"/>
        <v>2523.3285000000001</v>
      </c>
      <c r="AK78" s="36">
        <f t="shared" si="266"/>
        <v>2523.3285000000001</v>
      </c>
      <c r="AL78" s="36">
        <f t="shared" si="266"/>
        <v>2523.3285000000001</v>
      </c>
      <c r="AM78" s="36">
        <f t="shared" si="266"/>
        <v>2523.3285000000001</v>
      </c>
      <c r="AN78" s="36">
        <f t="shared" si="266"/>
        <v>2523.3285000000001</v>
      </c>
      <c r="AO78" s="36">
        <f t="shared" si="266"/>
        <v>2523.3285000000001</v>
      </c>
      <c r="AP78" s="36">
        <f t="shared" si="266"/>
        <v>2523.3285000000001</v>
      </c>
      <c r="AQ78" s="36">
        <f t="shared" si="267"/>
        <v>2523.3285000000001</v>
      </c>
      <c r="AR78" s="36">
        <f t="shared" si="267"/>
        <v>2523.3285000000001</v>
      </c>
      <c r="AS78" s="36">
        <f t="shared" si="267"/>
        <v>2523.3285000000001</v>
      </c>
      <c r="AT78" s="36">
        <f t="shared" si="267"/>
        <v>2523.3285000000001</v>
      </c>
      <c r="AU78" s="36">
        <f t="shared" si="267"/>
        <v>2523.3285000000001</v>
      </c>
      <c r="AV78" s="36">
        <f t="shared" si="267"/>
        <v>2523.3285000000001</v>
      </c>
      <c r="AW78" s="36">
        <f t="shared" si="267"/>
        <v>2523.3285000000001</v>
      </c>
      <c r="AX78" s="36">
        <f t="shared" si="267"/>
        <v>2523.3285000000001</v>
      </c>
      <c r="AY78" s="36">
        <f t="shared" si="267"/>
        <v>2523.3285000000001</v>
      </c>
      <c r="AZ78" s="36">
        <f t="shared" si="267"/>
        <v>2523.3285000000001</v>
      </c>
      <c r="BA78" s="36">
        <f t="shared" si="267"/>
        <v>2523.3285000000001</v>
      </c>
      <c r="BB78" s="36">
        <f t="shared" si="267"/>
        <v>2523.3285000000001</v>
      </c>
      <c r="BC78" s="36">
        <f t="shared" si="267"/>
        <v>2523.3285000000001</v>
      </c>
      <c r="BD78" s="36">
        <f t="shared" si="267"/>
        <v>2523.3285000000001</v>
      </c>
      <c r="BE78" s="36">
        <f t="shared" si="267"/>
        <v>2523.3285000000001</v>
      </c>
      <c r="BF78" s="36">
        <f t="shared" si="267"/>
        <v>3027.9942000000001</v>
      </c>
      <c r="BG78" s="36">
        <f t="shared" si="268"/>
        <v>3027.9942000000001</v>
      </c>
      <c r="BH78" s="36">
        <f t="shared" si="268"/>
        <v>3027.9942000000001</v>
      </c>
      <c r="BI78" s="36">
        <f t="shared" si="268"/>
        <v>3027.9942000000001</v>
      </c>
      <c r="BJ78" s="36">
        <f t="shared" si="268"/>
        <v>3027.9942000000001</v>
      </c>
      <c r="BK78" s="36">
        <f t="shared" si="268"/>
        <v>3027.9942000000001</v>
      </c>
      <c r="BL78" s="36">
        <f t="shared" si="268"/>
        <v>3027.9942000000001</v>
      </c>
      <c r="BM78" s="36">
        <f t="shared" si="268"/>
        <v>3027.9942000000001</v>
      </c>
      <c r="BN78" s="36">
        <f t="shared" si="268"/>
        <v>3027.9942000000001</v>
      </c>
      <c r="BO78" s="36">
        <f t="shared" si="268"/>
        <v>3027.9942000000001</v>
      </c>
      <c r="BP78" s="36">
        <f t="shared" si="268"/>
        <v>3027.9942000000001</v>
      </c>
      <c r="BQ78" s="36">
        <f t="shared" si="268"/>
        <v>3027.9942000000001</v>
      </c>
      <c r="BR78" s="36">
        <f t="shared" si="268"/>
        <v>3027.9942000000001</v>
      </c>
      <c r="BS78" s="36">
        <f t="shared" si="268"/>
        <v>3027.9942000000001</v>
      </c>
      <c r="BT78" s="36">
        <f t="shared" si="268"/>
        <v>3027.9942000000001</v>
      </c>
      <c r="BU78" s="36">
        <f t="shared" si="268"/>
        <v>3027.9942000000001</v>
      </c>
      <c r="BV78" s="36">
        <f t="shared" si="268"/>
        <v>3027.9942000000001</v>
      </c>
      <c r="BW78" s="36">
        <f t="shared" si="269"/>
        <v>3027.9942000000001</v>
      </c>
      <c r="BX78" s="36">
        <f t="shared" si="269"/>
        <v>3027.9942000000001</v>
      </c>
      <c r="BY78" s="36">
        <f t="shared" si="269"/>
        <v>3027.9942000000001</v>
      </c>
      <c r="BZ78" s="36">
        <f t="shared" si="269"/>
        <v>3027.9942000000001</v>
      </c>
      <c r="CA78" s="36">
        <f t="shared" si="269"/>
        <v>3027.9942000000001</v>
      </c>
      <c r="CB78" s="36">
        <f t="shared" si="269"/>
        <v>3027.9942000000001</v>
      </c>
      <c r="CC78" s="36">
        <f t="shared" si="269"/>
        <v>3027.9942000000001</v>
      </c>
      <c r="CD78" s="36">
        <f t="shared" si="269"/>
        <v>3027.9942000000001</v>
      </c>
      <c r="CE78" s="36">
        <f t="shared" si="269"/>
        <v>3027.9942000000001</v>
      </c>
      <c r="CF78" s="36">
        <f t="shared" si="269"/>
        <v>3027.9942000000001</v>
      </c>
      <c r="CG78" s="36">
        <f t="shared" si="269"/>
        <v>3027.9942000000001</v>
      </c>
      <c r="CH78" s="36">
        <f t="shared" si="269"/>
        <v>3027.9942000000001</v>
      </c>
      <c r="CI78" s="36">
        <f t="shared" si="269"/>
        <v>3027.9942000000001</v>
      </c>
      <c r="CJ78" s="36">
        <f t="shared" si="269"/>
        <v>3027.9942000000001</v>
      </c>
      <c r="CK78" s="36">
        <f t="shared" si="269"/>
        <v>3027.9942000000001</v>
      </c>
      <c r="CL78" s="36">
        <f t="shared" si="269"/>
        <v>3027.9942000000001</v>
      </c>
      <c r="CM78" s="36">
        <f t="shared" si="270"/>
        <v>3027.9942000000001</v>
      </c>
      <c r="CN78" s="36">
        <f t="shared" si="270"/>
        <v>3027.9942000000001</v>
      </c>
      <c r="CO78" s="36">
        <f t="shared" si="270"/>
        <v>3027.9942000000001</v>
      </c>
      <c r="CP78" s="36">
        <f t="shared" si="270"/>
        <v>3027.9942000000001</v>
      </c>
      <c r="CQ78" s="36">
        <f t="shared" si="270"/>
        <v>3027.9942000000001</v>
      </c>
      <c r="CR78" s="36">
        <f t="shared" si="270"/>
        <v>3027.9942000000001</v>
      </c>
      <c r="CS78" s="36">
        <f t="shared" si="270"/>
        <v>3027.9942000000001</v>
      </c>
      <c r="CT78" s="36">
        <f t="shared" si="270"/>
        <v>3027.9942000000001</v>
      </c>
      <c r="CU78" s="36">
        <f t="shared" si="270"/>
        <v>3027.9942000000001</v>
      </c>
      <c r="CV78" s="36">
        <f t="shared" si="270"/>
        <v>3027.9942000000001</v>
      </c>
      <c r="CW78" s="36">
        <f t="shared" si="270"/>
        <v>3027.9942000000001</v>
      </c>
      <c r="CX78" s="36">
        <f t="shared" si="270"/>
        <v>3027.9942000000001</v>
      </c>
      <c r="CY78" s="36">
        <f t="shared" si="270"/>
        <v>3027.9942000000001</v>
      </c>
      <c r="CZ78" s="36">
        <f t="shared" si="270"/>
        <v>3027.9942000000001</v>
      </c>
      <c r="DA78" s="36">
        <f t="shared" si="270"/>
        <v>3027.9942000000001</v>
      </c>
      <c r="DB78" s="36">
        <f t="shared" si="270"/>
        <v>3633.5930400000002</v>
      </c>
      <c r="DC78" s="36">
        <f t="shared" si="271"/>
        <v>3633.5930400000002</v>
      </c>
      <c r="DD78" s="36">
        <f t="shared" si="271"/>
        <v>3633.5930400000002</v>
      </c>
      <c r="DE78" s="36">
        <f t="shared" si="271"/>
        <v>3633.5930400000002</v>
      </c>
      <c r="DF78" s="36">
        <f t="shared" si="271"/>
        <v>3633.5930400000002</v>
      </c>
      <c r="DG78" s="36">
        <f t="shared" si="271"/>
        <v>3633.5930400000002</v>
      </c>
      <c r="DH78" s="36">
        <f t="shared" si="271"/>
        <v>3633.5930400000002</v>
      </c>
      <c r="DI78" s="36">
        <f t="shared" si="271"/>
        <v>3633.5930400000002</v>
      </c>
      <c r="DJ78" s="36">
        <f t="shared" si="271"/>
        <v>3633.5930400000002</v>
      </c>
      <c r="DK78" s="36">
        <f t="shared" si="271"/>
        <v>3633.5930400000002</v>
      </c>
      <c r="DL78" s="36">
        <f t="shared" si="271"/>
        <v>3633.5930400000002</v>
      </c>
      <c r="DM78" s="36">
        <f t="shared" si="271"/>
        <v>3633.5930400000002</v>
      </c>
      <c r="DN78" s="36">
        <f t="shared" si="271"/>
        <v>3633.5930400000002</v>
      </c>
      <c r="DO78" s="36">
        <f t="shared" si="271"/>
        <v>3633.5930400000002</v>
      </c>
      <c r="DP78" s="36">
        <f t="shared" si="271"/>
        <v>3633.5930400000002</v>
      </c>
      <c r="DQ78" s="36">
        <f t="shared" si="271"/>
        <v>3633.5930400000002</v>
      </c>
      <c r="DR78" s="36">
        <f t="shared" si="271"/>
        <v>3633.5930400000002</v>
      </c>
      <c r="DS78" s="36">
        <f t="shared" si="272"/>
        <v>3633.5930400000002</v>
      </c>
      <c r="DT78" s="36">
        <f t="shared" si="272"/>
        <v>3633.5930400000002</v>
      </c>
      <c r="DU78" s="36">
        <f t="shared" si="272"/>
        <v>3633.5930400000002</v>
      </c>
      <c r="DV78" s="36">
        <f t="shared" si="272"/>
        <v>3633.5930400000002</v>
      </c>
      <c r="DW78" s="36">
        <f t="shared" si="272"/>
        <v>3633.5930400000002</v>
      </c>
      <c r="DX78" s="36">
        <f t="shared" si="272"/>
        <v>3633.5930400000002</v>
      </c>
      <c r="DY78" s="36">
        <f t="shared" si="272"/>
        <v>3633.5930400000002</v>
      </c>
    </row>
    <row r="79" spans="2:129" x14ac:dyDescent="0.35">
      <c r="B79" s="14"/>
      <c r="C79" s="14">
        <v>3</v>
      </c>
      <c r="D79" s="37" t="str">
        <f>'1.1 Assumptions'!$J$29</f>
        <v>Innosilicon A11 Pro 8GB</v>
      </c>
      <c r="E79" s="37"/>
      <c r="F79" s="37"/>
      <c r="G79" s="37"/>
      <c r="H79" s="11" t="s">
        <v>41</v>
      </c>
      <c r="J79" s="83">
        <f>'2.1 Miner Sourcing'!$H$13*J76</f>
        <v>25233.285</v>
      </c>
      <c r="K79" s="36">
        <f t="shared" si="265"/>
        <v>25233.285</v>
      </c>
      <c r="L79" s="36">
        <f t="shared" si="265"/>
        <v>25233.285</v>
      </c>
      <c r="M79" s="36">
        <f t="shared" si="265"/>
        <v>25233.285</v>
      </c>
      <c r="N79" s="36">
        <f t="shared" si="265"/>
        <v>25233.285</v>
      </c>
      <c r="O79" s="36">
        <f t="shared" si="265"/>
        <v>25233.285</v>
      </c>
      <c r="P79" s="36">
        <f t="shared" si="265"/>
        <v>25233.285</v>
      </c>
      <c r="Q79" s="36">
        <f t="shared" si="265"/>
        <v>25233.285</v>
      </c>
      <c r="R79" s="36">
        <f t="shared" si="265"/>
        <v>25233.285</v>
      </c>
      <c r="S79" s="36">
        <f t="shared" si="265"/>
        <v>25233.285</v>
      </c>
      <c r="T79" s="36">
        <f t="shared" si="265"/>
        <v>25233.285</v>
      </c>
      <c r="U79" s="36">
        <f t="shared" si="265"/>
        <v>25233.285</v>
      </c>
      <c r="V79" s="36">
        <f t="shared" si="265"/>
        <v>25233.285</v>
      </c>
      <c r="W79" s="36">
        <f t="shared" si="265"/>
        <v>25233.285</v>
      </c>
      <c r="X79" s="36">
        <f t="shared" si="265"/>
        <v>25233.285</v>
      </c>
      <c r="Y79" s="36">
        <f t="shared" si="265"/>
        <v>25233.285</v>
      </c>
      <c r="Z79" s="36">
        <f t="shared" si="265"/>
        <v>25233.285</v>
      </c>
      <c r="AA79" s="36">
        <f t="shared" si="266"/>
        <v>25233.285</v>
      </c>
      <c r="AB79" s="36">
        <f t="shared" si="266"/>
        <v>25233.285</v>
      </c>
      <c r="AC79" s="36">
        <f t="shared" si="266"/>
        <v>25233.285</v>
      </c>
      <c r="AD79" s="36">
        <f t="shared" si="266"/>
        <v>25233.285</v>
      </c>
      <c r="AE79" s="36">
        <f t="shared" si="266"/>
        <v>25233.285</v>
      </c>
      <c r="AF79" s="36">
        <f t="shared" si="266"/>
        <v>25233.285</v>
      </c>
      <c r="AG79" s="36">
        <f t="shared" si="266"/>
        <v>25233.285</v>
      </c>
      <c r="AH79" s="36">
        <f t="shared" si="266"/>
        <v>25233.285</v>
      </c>
      <c r="AI79" s="36">
        <f t="shared" si="266"/>
        <v>25233.285</v>
      </c>
      <c r="AJ79" s="36">
        <f t="shared" si="266"/>
        <v>25233.285</v>
      </c>
      <c r="AK79" s="36">
        <f t="shared" si="266"/>
        <v>25233.285</v>
      </c>
      <c r="AL79" s="36">
        <f t="shared" si="266"/>
        <v>25233.285</v>
      </c>
      <c r="AM79" s="36">
        <f t="shared" si="266"/>
        <v>25233.285</v>
      </c>
      <c r="AN79" s="36">
        <f t="shared" si="266"/>
        <v>25233.285</v>
      </c>
      <c r="AO79" s="36">
        <f t="shared" si="266"/>
        <v>25233.285</v>
      </c>
      <c r="AP79" s="36">
        <f t="shared" si="266"/>
        <v>25233.285</v>
      </c>
      <c r="AQ79" s="36">
        <f t="shared" si="267"/>
        <v>25233.285</v>
      </c>
      <c r="AR79" s="36">
        <f t="shared" si="267"/>
        <v>25233.285</v>
      </c>
      <c r="AS79" s="36">
        <f t="shared" si="267"/>
        <v>25233.285</v>
      </c>
      <c r="AT79" s="36">
        <f t="shared" si="267"/>
        <v>25233.285</v>
      </c>
      <c r="AU79" s="36">
        <f t="shared" si="267"/>
        <v>25233.285</v>
      </c>
      <c r="AV79" s="36">
        <f t="shared" si="267"/>
        <v>25233.285</v>
      </c>
      <c r="AW79" s="36">
        <f t="shared" si="267"/>
        <v>25233.285</v>
      </c>
      <c r="AX79" s="36">
        <f t="shared" si="267"/>
        <v>25233.285</v>
      </c>
      <c r="AY79" s="36">
        <f t="shared" si="267"/>
        <v>25233.285</v>
      </c>
      <c r="AZ79" s="36">
        <f t="shared" si="267"/>
        <v>25233.285</v>
      </c>
      <c r="BA79" s="36">
        <f t="shared" si="267"/>
        <v>25233.285</v>
      </c>
      <c r="BB79" s="36">
        <f t="shared" si="267"/>
        <v>25233.285</v>
      </c>
      <c r="BC79" s="36">
        <f t="shared" si="267"/>
        <v>25233.285</v>
      </c>
      <c r="BD79" s="36">
        <f t="shared" si="267"/>
        <v>25233.285</v>
      </c>
      <c r="BE79" s="36">
        <f t="shared" si="267"/>
        <v>25233.285</v>
      </c>
      <c r="BF79" s="36">
        <f t="shared" si="267"/>
        <v>30279.941999999999</v>
      </c>
      <c r="BG79" s="36">
        <f t="shared" si="268"/>
        <v>30279.941999999999</v>
      </c>
      <c r="BH79" s="36">
        <f t="shared" si="268"/>
        <v>30279.941999999999</v>
      </c>
      <c r="BI79" s="36">
        <f t="shared" si="268"/>
        <v>30279.941999999999</v>
      </c>
      <c r="BJ79" s="36">
        <f t="shared" si="268"/>
        <v>30279.941999999999</v>
      </c>
      <c r="BK79" s="36">
        <f t="shared" si="268"/>
        <v>30279.941999999999</v>
      </c>
      <c r="BL79" s="36">
        <f t="shared" si="268"/>
        <v>30279.941999999999</v>
      </c>
      <c r="BM79" s="36">
        <f t="shared" si="268"/>
        <v>30279.941999999999</v>
      </c>
      <c r="BN79" s="36">
        <f t="shared" si="268"/>
        <v>30279.941999999999</v>
      </c>
      <c r="BO79" s="36">
        <f t="shared" si="268"/>
        <v>30279.941999999999</v>
      </c>
      <c r="BP79" s="36">
        <f t="shared" si="268"/>
        <v>30279.941999999999</v>
      </c>
      <c r="BQ79" s="36">
        <f t="shared" si="268"/>
        <v>30279.941999999999</v>
      </c>
      <c r="BR79" s="36">
        <f t="shared" si="268"/>
        <v>30279.941999999999</v>
      </c>
      <c r="BS79" s="36">
        <f t="shared" si="268"/>
        <v>30279.941999999999</v>
      </c>
      <c r="BT79" s="36">
        <f t="shared" si="268"/>
        <v>30279.941999999999</v>
      </c>
      <c r="BU79" s="36">
        <f t="shared" si="268"/>
        <v>30279.941999999999</v>
      </c>
      <c r="BV79" s="36">
        <f t="shared" si="268"/>
        <v>30279.941999999999</v>
      </c>
      <c r="BW79" s="36">
        <f t="shared" si="269"/>
        <v>30279.941999999999</v>
      </c>
      <c r="BX79" s="36">
        <f t="shared" si="269"/>
        <v>30279.941999999999</v>
      </c>
      <c r="BY79" s="36">
        <f t="shared" si="269"/>
        <v>30279.941999999999</v>
      </c>
      <c r="BZ79" s="36">
        <f t="shared" si="269"/>
        <v>30279.941999999999</v>
      </c>
      <c r="CA79" s="36">
        <f t="shared" si="269"/>
        <v>30279.941999999999</v>
      </c>
      <c r="CB79" s="36">
        <f t="shared" si="269"/>
        <v>30279.941999999999</v>
      </c>
      <c r="CC79" s="36">
        <f t="shared" si="269"/>
        <v>30279.941999999999</v>
      </c>
      <c r="CD79" s="36">
        <f t="shared" si="269"/>
        <v>30279.941999999999</v>
      </c>
      <c r="CE79" s="36">
        <f t="shared" si="269"/>
        <v>30279.941999999999</v>
      </c>
      <c r="CF79" s="36">
        <f t="shared" si="269"/>
        <v>30279.941999999999</v>
      </c>
      <c r="CG79" s="36">
        <f t="shared" si="269"/>
        <v>30279.941999999999</v>
      </c>
      <c r="CH79" s="36">
        <f t="shared" si="269"/>
        <v>30279.941999999999</v>
      </c>
      <c r="CI79" s="36">
        <f t="shared" si="269"/>
        <v>30279.941999999999</v>
      </c>
      <c r="CJ79" s="36">
        <f t="shared" si="269"/>
        <v>30279.941999999999</v>
      </c>
      <c r="CK79" s="36">
        <f t="shared" si="269"/>
        <v>30279.941999999999</v>
      </c>
      <c r="CL79" s="36">
        <f t="shared" si="269"/>
        <v>30279.941999999999</v>
      </c>
      <c r="CM79" s="36">
        <f t="shared" si="270"/>
        <v>30279.941999999999</v>
      </c>
      <c r="CN79" s="36">
        <f t="shared" si="270"/>
        <v>30279.941999999999</v>
      </c>
      <c r="CO79" s="36">
        <f t="shared" si="270"/>
        <v>30279.941999999999</v>
      </c>
      <c r="CP79" s="36">
        <f t="shared" si="270"/>
        <v>30279.941999999999</v>
      </c>
      <c r="CQ79" s="36">
        <f t="shared" si="270"/>
        <v>30279.941999999999</v>
      </c>
      <c r="CR79" s="36">
        <f t="shared" si="270"/>
        <v>30279.941999999999</v>
      </c>
      <c r="CS79" s="36">
        <f t="shared" si="270"/>
        <v>30279.941999999999</v>
      </c>
      <c r="CT79" s="36">
        <f t="shared" si="270"/>
        <v>30279.941999999999</v>
      </c>
      <c r="CU79" s="36">
        <f t="shared" si="270"/>
        <v>30279.941999999999</v>
      </c>
      <c r="CV79" s="36">
        <f t="shared" si="270"/>
        <v>30279.941999999999</v>
      </c>
      <c r="CW79" s="36">
        <f t="shared" si="270"/>
        <v>30279.941999999999</v>
      </c>
      <c r="CX79" s="36">
        <f t="shared" si="270"/>
        <v>30279.941999999999</v>
      </c>
      <c r="CY79" s="36">
        <f t="shared" si="270"/>
        <v>30279.941999999999</v>
      </c>
      <c r="CZ79" s="36">
        <f t="shared" si="270"/>
        <v>30279.941999999999</v>
      </c>
      <c r="DA79" s="36">
        <f t="shared" si="270"/>
        <v>30279.941999999999</v>
      </c>
      <c r="DB79" s="36">
        <f t="shared" si="270"/>
        <v>36335.930399999997</v>
      </c>
      <c r="DC79" s="36">
        <f t="shared" si="271"/>
        <v>36335.930399999997</v>
      </c>
      <c r="DD79" s="36">
        <f t="shared" si="271"/>
        <v>36335.930399999997</v>
      </c>
      <c r="DE79" s="36">
        <f t="shared" si="271"/>
        <v>36335.930399999997</v>
      </c>
      <c r="DF79" s="36">
        <f t="shared" si="271"/>
        <v>36335.930399999997</v>
      </c>
      <c r="DG79" s="36">
        <f t="shared" si="271"/>
        <v>36335.930399999997</v>
      </c>
      <c r="DH79" s="36">
        <f t="shared" si="271"/>
        <v>36335.930399999997</v>
      </c>
      <c r="DI79" s="36">
        <f t="shared" si="271"/>
        <v>36335.930399999997</v>
      </c>
      <c r="DJ79" s="36">
        <f t="shared" si="271"/>
        <v>36335.930399999997</v>
      </c>
      <c r="DK79" s="36">
        <f t="shared" si="271"/>
        <v>36335.930399999997</v>
      </c>
      <c r="DL79" s="36">
        <f t="shared" si="271"/>
        <v>36335.930399999997</v>
      </c>
      <c r="DM79" s="36">
        <f t="shared" si="271"/>
        <v>36335.930399999997</v>
      </c>
      <c r="DN79" s="36">
        <f t="shared" si="271"/>
        <v>36335.930399999997</v>
      </c>
      <c r="DO79" s="36">
        <f t="shared" si="271"/>
        <v>36335.930399999997</v>
      </c>
      <c r="DP79" s="36">
        <f t="shared" si="271"/>
        <v>36335.930399999997</v>
      </c>
      <c r="DQ79" s="36">
        <f t="shared" si="271"/>
        <v>36335.930399999997</v>
      </c>
      <c r="DR79" s="36">
        <f t="shared" si="271"/>
        <v>36335.930399999997</v>
      </c>
      <c r="DS79" s="36">
        <f t="shared" si="272"/>
        <v>36335.930399999997</v>
      </c>
      <c r="DT79" s="36">
        <f t="shared" si="272"/>
        <v>36335.930399999997</v>
      </c>
      <c r="DU79" s="36">
        <f t="shared" si="272"/>
        <v>36335.930399999997</v>
      </c>
      <c r="DV79" s="36">
        <f t="shared" si="272"/>
        <v>36335.930399999997</v>
      </c>
      <c r="DW79" s="36">
        <f t="shared" si="272"/>
        <v>36335.930399999997</v>
      </c>
      <c r="DX79" s="36">
        <f t="shared" si="272"/>
        <v>36335.930399999997</v>
      </c>
      <c r="DY79" s="36">
        <f t="shared" si="272"/>
        <v>36335.930399999997</v>
      </c>
    </row>
    <row r="80" spans="2:129" x14ac:dyDescent="0.35">
      <c r="B80" s="14"/>
      <c r="C80" s="14">
        <v>4</v>
      </c>
      <c r="D80" s="37" t="str">
        <f>'1.1 Assumptions'!$J$31</f>
        <v>iBeLink BM-K1</v>
      </c>
      <c r="E80" s="37"/>
      <c r="F80" s="37"/>
      <c r="G80" s="37"/>
      <c r="H80" s="11" t="s">
        <v>41</v>
      </c>
      <c r="J80" s="83">
        <f>'2.1 Miner Sourcing'!$H$25*J76</f>
        <v>6728.8759999999993</v>
      </c>
      <c r="K80" s="36">
        <f t="shared" si="265"/>
        <v>6728.8759999999993</v>
      </c>
      <c r="L80" s="36">
        <f t="shared" si="265"/>
        <v>6728.8759999999993</v>
      </c>
      <c r="M80" s="36">
        <f t="shared" si="265"/>
        <v>6728.8759999999993</v>
      </c>
      <c r="N80" s="36">
        <f t="shared" si="265"/>
        <v>6728.8759999999993</v>
      </c>
      <c r="O80" s="36">
        <f t="shared" si="265"/>
        <v>6728.8759999999993</v>
      </c>
      <c r="P80" s="36">
        <f t="shared" si="265"/>
        <v>6728.8759999999993</v>
      </c>
      <c r="Q80" s="36">
        <f t="shared" si="265"/>
        <v>6728.8759999999993</v>
      </c>
      <c r="R80" s="36">
        <f t="shared" si="265"/>
        <v>6728.8759999999993</v>
      </c>
      <c r="S80" s="36">
        <f t="shared" si="265"/>
        <v>6728.8759999999993</v>
      </c>
      <c r="T80" s="36">
        <f t="shared" si="265"/>
        <v>6728.8759999999993</v>
      </c>
      <c r="U80" s="36">
        <f t="shared" si="265"/>
        <v>6728.8759999999993</v>
      </c>
      <c r="V80" s="36">
        <f t="shared" si="265"/>
        <v>6728.8759999999993</v>
      </c>
      <c r="W80" s="36">
        <f t="shared" si="265"/>
        <v>6728.8759999999993</v>
      </c>
      <c r="X80" s="36">
        <f t="shared" si="265"/>
        <v>6728.8759999999993</v>
      </c>
      <c r="Y80" s="36">
        <f t="shared" si="265"/>
        <v>6728.8759999999993</v>
      </c>
      <c r="Z80" s="36">
        <f t="shared" si="265"/>
        <v>6728.8759999999993</v>
      </c>
      <c r="AA80" s="36">
        <f t="shared" si="266"/>
        <v>6728.8759999999993</v>
      </c>
      <c r="AB80" s="36">
        <f t="shared" si="266"/>
        <v>6728.8759999999993</v>
      </c>
      <c r="AC80" s="36">
        <f t="shared" si="266"/>
        <v>6728.8759999999993</v>
      </c>
      <c r="AD80" s="36">
        <f t="shared" si="266"/>
        <v>6728.8759999999993</v>
      </c>
      <c r="AE80" s="36">
        <f t="shared" si="266"/>
        <v>6728.8759999999993</v>
      </c>
      <c r="AF80" s="36">
        <f t="shared" si="266"/>
        <v>6728.8759999999993</v>
      </c>
      <c r="AG80" s="36">
        <f t="shared" si="266"/>
        <v>6728.8759999999993</v>
      </c>
      <c r="AH80" s="36">
        <f t="shared" si="266"/>
        <v>6728.8759999999993</v>
      </c>
      <c r="AI80" s="36">
        <f t="shared" si="266"/>
        <v>6728.8759999999993</v>
      </c>
      <c r="AJ80" s="36">
        <f t="shared" si="266"/>
        <v>6728.8759999999993</v>
      </c>
      <c r="AK80" s="36">
        <f t="shared" si="266"/>
        <v>6728.8759999999993</v>
      </c>
      <c r="AL80" s="36">
        <f t="shared" si="266"/>
        <v>6728.8759999999993</v>
      </c>
      <c r="AM80" s="36">
        <f t="shared" si="266"/>
        <v>6728.8759999999993</v>
      </c>
      <c r="AN80" s="36">
        <f t="shared" si="266"/>
        <v>6728.8759999999993</v>
      </c>
      <c r="AO80" s="36">
        <f t="shared" si="266"/>
        <v>6728.8759999999993</v>
      </c>
      <c r="AP80" s="36">
        <f t="shared" si="266"/>
        <v>6728.8759999999993</v>
      </c>
      <c r="AQ80" s="36">
        <f t="shared" si="267"/>
        <v>6728.8759999999993</v>
      </c>
      <c r="AR80" s="36">
        <f t="shared" si="267"/>
        <v>6728.8759999999993</v>
      </c>
      <c r="AS80" s="36">
        <f t="shared" si="267"/>
        <v>6728.8759999999993</v>
      </c>
      <c r="AT80" s="36">
        <f t="shared" si="267"/>
        <v>6728.8759999999993</v>
      </c>
      <c r="AU80" s="36">
        <f t="shared" si="267"/>
        <v>6728.8759999999993</v>
      </c>
      <c r="AV80" s="36">
        <f t="shared" si="267"/>
        <v>6728.8759999999993</v>
      </c>
      <c r="AW80" s="36">
        <f t="shared" si="267"/>
        <v>6728.8759999999993</v>
      </c>
      <c r="AX80" s="36">
        <f t="shared" si="267"/>
        <v>6728.8759999999993</v>
      </c>
      <c r="AY80" s="36">
        <f t="shared" si="267"/>
        <v>6728.8759999999993</v>
      </c>
      <c r="AZ80" s="36">
        <f t="shared" si="267"/>
        <v>6728.8759999999993</v>
      </c>
      <c r="BA80" s="36">
        <f t="shared" si="267"/>
        <v>6728.8759999999993</v>
      </c>
      <c r="BB80" s="36">
        <f t="shared" si="267"/>
        <v>6728.8759999999993</v>
      </c>
      <c r="BC80" s="36">
        <f t="shared" si="267"/>
        <v>6728.8759999999993</v>
      </c>
      <c r="BD80" s="36">
        <f t="shared" si="267"/>
        <v>6728.8759999999993</v>
      </c>
      <c r="BE80" s="36">
        <f t="shared" si="267"/>
        <v>6728.8759999999993</v>
      </c>
      <c r="BF80" s="36">
        <f t="shared" si="267"/>
        <v>8074.6511999999984</v>
      </c>
      <c r="BG80" s="36">
        <f t="shared" si="268"/>
        <v>8074.6511999999984</v>
      </c>
      <c r="BH80" s="36">
        <f t="shared" si="268"/>
        <v>8074.6511999999984</v>
      </c>
      <c r="BI80" s="36">
        <f t="shared" si="268"/>
        <v>8074.6511999999984</v>
      </c>
      <c r="BJ80" s="36">
        <f t="shared" si="268"/>
        <v>8074.6511999999984</v>
      </c>
      <c r="BK80" s="36">
        <f t="shared" si="268"/>
        <v>8074.6511999999984</v>
      </c>
      <c r="BL80" s="36">
        <f t="shared" si="268"/>
        <v>8074.6511999999984</v>
      </c>
      <c r="BM80" s="36">
        <f t="shared" si="268"/>
        <v>8074.6511999999984</v>
      </c>
      <c r="BN80" s="36">
        <f t="shared" si="268"/>
        <v>8074.6511999999984</v>
      </c>
      <c r="BO80" s="36">
        <f t="shared" si="268"/>
        <v>8074.6511999999984</v>
      </c>
      <c r="BP80" s="36">
        <f t="shared" si="268"/>
        <v>8074.6511999999984</v>
      </c>
      <c r="BQ80" s="36">
        <f t="shared" si="268"/>
        <v>8074.6511999999984</v>
      </c>
      <c r="BR80" s="36">
        <f t="shared" si="268"/>
        <v>8074.6511999999984</v>
      </c>
      <c r="BS80" s="36">
        <f t="shared" si="268"/>
        <v>8074.6511999999984</v>
      </c>
      <c r="BT80" s="36">
        <f t="shared" si="268"/>
        <v>8074.6511999999984</v>
      </c>
      <c r="BU80" s="36">
        <f t="shared" si="268"/>
        <v>8074.6511999999984</v>
      </c>
      <c r="BV80" s="36">
        <f t="shared" si="268"/>
        <v>8074.6511999999984</v>
      </c>
      <c r="BW80" s="36">
        <f t="shared" si="269"/>
        <v>8074.6511999999984</v>
      </c>
      <c r="BX80" s="36">
        <f t="shared" si="269"/>
        <v>8074.6511999999984</v>
      </c>
      <c r="BY80" s="36">
        <f t="shared" si="269"/>
        <v>8074.6511999999984</v>
      </c>
      <c r="BZ80" s="36">
        <f t="shared" si="269"/>
        <v>8074.6511999999984</v>
      </c>
      <c r="CA80" s="36">
        <f t="shared" si="269"/>
        <v>8074.6511999999984</v>
      </c>
      <c r="CB80" s="36">
        <f t="shared" si="269"/>
        <v>8074.6511999999984</v>
      </c>
      <c r="CC80" s="36">
        <f t="shared" si="269"/>
        <v>8074.6511999999984</v>
      </c>
      <c r="CD80" s="36">
        <f t="shared" si="269"/>
        <v>8074.6511999999984</v>
      </c>
      <c r="CE80" s="36">
        <f t="shared" si="269"/>
        <v>8074.6511999999984</v>
      </c>
      <c r="CF80" s="36">
        <f t="shared" si="269"/>
        <v>8074.6511999999984</v>
      </c>
      <c r="CG80" s="36">
        <f t="shared" si="269"/>
        <v>8074.6511999999984</v>
      </c>
      <c r="CH80" s="36">
        <f t="shared" si="269"/>
        <v>8074.6511999999984</v>
      </c>
      <c r="CI80" s="36">
        <f t="shared" si="269"/>
        <v>8074.6511999999984</v>
      </c>
      <c r="CJ80" s="36">
        <f t="shared" si="269"/>
        <v>8074.6511999999984</v>
      </c>
      <c r="CK80" s="36">
        <f t="shared" si="269"/>
        <v>8074.6511999999984</v>
      </c>
      <c r="CL80" s="36">
        <f t="shared" si="269"/>
        <v>8074.6511999999984</v>
      </c>
      <c r="CM80" s="36">
        <f t="shared" si="270"/>
        <v>8074.6511999999984</v>
      </c>
      <c r="CN80" s="36">
        <f t="shared" si="270"/>
        <v>8074.6511999999984</v>
      </c>
      <c r="CO80" s="36">
        <f t="shared" si="270"/>
        <v>8074.6511999999984</v>
      </c>
      <c r="CP80" s="36">
        <f t="shared" si="270"/>
        <v>8074.6511999999984</v>
      </c>
      <c r="CQ80" s="36">
        <f t="shared" si="270"/>
        <v>8074.6511999999984</v>
      </c>
      <c r="CR80" s="36">
        <f t="shared" si="270"/>
        <v>8074.6511999999984</v>
      </c>
      <c r="CS80" s="36">
        <f t="shared" si="270"/>
        <v>8074.6511999999984</v>
      </c>
      <c r="CT80" s="36">
        <f t="shared" si="270"/>
        <v>8074.6511999999984</v>
      </c>
      <c r="CU80" s="36">
        <f t="shared" si="270"/>
        <v>8074.6511999999984</v>
      </c>
      <c r="CV80" s="36">
        <f t="shared" si="270"/>
        <v>8074.6511999999984</v>
      </c>
      <c r="CW80" s="36">
        <f t="shared" si="270"/>
        <v>8074.6511999999984</v>
      </c>
      <c r="CX80" s="36">
        <f t="shared" si="270"/>
        <v>8074.6511999999984</v>
      </c>
      <c r="CY80" s="36">
        <f t="shared" si="270"/>
        <v>8074.6511999999984</v>
      </c>
      <c r="CZ80" s="36">
        <f t="shared" si="270"/>
        <v>8074.6511999999984</v>
      </c>
      <c r="DA80" s="36">
        <f t="shared" si="270"/>
        <v>8074.6511999999984</v>
      </c>
      <c r="DB80" s="36">
        <f t="shared" si="270"/>
        <v>9689.5814399999981</v>
      </c>
      <c r="DC80" s="36">
        <f t="shared" si="271"/>
        <v>9689.5814399999981</v>
      </c>
      <c r="DD80" s="36">
        <f t="shared" si="271"/>
        <v>9689.5814399999981</v>
      </c>
      <c r="DE80" s="36">
        <f t="shared" si="271"/>
        <v>9689.5814399999981</v>
      </c>
      <c r="DF80" s="36">
        <f t="shared" si="271"/>
        <v>9689.5814399999981</v>
      </c>
      <c r="DG80" s="36">
        <f t="shared" si="271"/>
        <v>9689.5814399999981</v>
      </c>
      <c r="DH80" s="36">
        <f t="shared" si="271"/>
        <v>9689.5814399999981</v>
      </c>
      <c r="DI80" s="36">
        <f t="shared" si="271"/>
        <v>9689.5814399999981</v>
      </c>
      <c r="DJ80" s="36">
        <f t="shared" si="271"/>
        <v>9689.5814399999981</v>
      </c>
      <c r="DK80" s="36">
        <f t="shared" si="271"/>
        <v>9689.5814399999981</v>
      </c>
      <c r="DL80" s="36">
        <f t="shared" si="271"/>
        <v>9689.5814399999981</v>
      </c>
      <c r="DM80" s="36">
        <f t="shared" si="271"/>
        <v>9689.5814399999981</v>
      </c>
      <c r="DN80" s="36">
        <f t="shared" si="271"/>
        <v>9689.5814399999981</v>
      </c>
      <c r="DO80" s="36">
        <f t="shared" si="271"/>
        <v>9689.5814399999981</v>
      </c>
      <c r="DP80" s="36">
        <f t="shared" si="271"/>
        <v>9689.5814399999981</v>
      </c>
      <c r="DQ80" s="36">
        <f t="shared" si="271"/>
        <v>9689.5814399999981</v>
      </c>
      <c r="DR80" s="36">
        <f t="shared" si="271"/>
        <v>9689.5814399999981</v>
      </c>
      <c r="DS80" s="36">
        <f t="shared" si="272"/>
        <v>9689.5814399999981</v>
      </c>
      <c r="DT80" s="36">
        <f t="shared" si="272"/>
        <v>9689.5814399999981</v>
      </c>
      <c r="DU80" s="36">
        <f t="shared" si="272"/>
        <v>9689.5814399999981</v>
      </c>
      <c r="DV80" s="36">
        <f t="shared" si="272"/>
        <v>9689.5814399999981</v>
      </c>
      <c r="DW80" s="36">
        <f t="shared" si="272"/>
        <v>9689.5814399999981</v>
      </c>
      <c r="DX80" s="36">
        <f t="shared" si="272"/>
        <v>9689.5814399999981</v>
      </c>
      <c r="DY80" s="36">
        <f t="shared" si="272"/>
        <v>9689.5814399999981</v>
      </c>
    </row>
    <row r="81" spans="2:129" x14ac:dyDescent="0.35">
      <c r="B81" s="14"/>
      <c r="C81" s="337">
        <v>5</v>
      </c>
      <c r="D81" s="37" t="str">
        <f>'1.1 Assumptions'!$J$32</f>
        <v>iBeLink BM-N1</v>
      </c>
      <c r="E81" s="37"/>
      <c r="F81" s="37"/>
      <c r="G81" s="37"/>
      <c r="H81" s="11" t="s">
        <v>41</v>
      </c>
      <c r="J81" s="83">
        <f>'2.1 Miner Sourcing'!$H$21*J76</f>
        <v>3784.9927499999999</v>
      </c>
      <c r="K81" s="36">
        <f t="shared" si="265"/>
        <v>3784.9927499999999</v>
      </c>
      <c r="L81" s="36">
        <f t="shared" si="265"/>
        <v>3784.9927499999999</v>
      </c>
      <c r="M81" s="36">
        <f t="shared" si="265"/>
        <v>3784.9927499999999</v>
      </c>
      <c r="N81" s="36">
        <f t="shared" si="265"/>
        <v>3784.9927499999999</v>
      </c>
      <c r="O81" s="36">
        <f t="shared" si="265"/>
        <v>3784.9927499999999</v>
      </c>
      <c r="P81" s="36">
        <f t="shared" si="265"/>
        <v>3784.9927499999999</v>
      </c>
      <c r="Q81" s="36">
        <f t="shared" si="265"/>
        <v>3784.9927499999999</v>
      </c>
      <c r="R81" s="36">
        <f t="shared" si="265"/>
        <v>3784.9927499999999</v>
      </c>
      <c r="S81" s="36">
        <f t="shared" si="265"/>
        <v>3784.9927499999999</v>
      </c>
      <c r="T81" s="36">
        <f t="shared" si="265"/>
        <v>3784.9927499999999</v>
      </c>
      <c r="U81" s="36">
        <f t="shared" si="265"/>
        <v>3784.9927499999999</v>
      </c>
      <c r="V81" s="36">
        <f t="shared" si="265"/>
        <v>3784.9927499999999</v>
      </c>
      <c r="W81" s="36">
        <f t="shared" si="265"/>
        <v>3784.9927499999999</v>
      </c>
      <c r="X81" s="36">
        <f t="shared" si="265"/>
        <v>3784.9927499999999</v>
      </c>
      <c r="Y81" s="36">
        <f t="shared" si="265"/>
        <v>3784.9927499999999</v>
      </c>
      <c r="Z81" s="36">
        <f t="shared" si="265"/>
        <v>3784.9927499999999</v>
      </c>
      <c r="AA81" s="36">
        <f t="shared" si="266"/>
        <v>3784.9927499999999</v>
      </c>
      <c r="AB81" s="36">
        <f t="shared" si="266"/>
        <v>3784.9927499999999</v>
      </c>
      <c r="AC81" s="36">
        <f t="shared" si="266"/>
        <v>3784.9927499999999</v>
      </c>
      <c r="AD81" s="36">
        <f t="shared" si="266"/>
        <v>3784.9927499999999</v>
      </c>
      <c r="AE81" s="36">
        <f t="shared" si="266"/>
        <v>3784.9927499999999</v>
      </c>
      <c r="AF81" s="36">
        <f t="shared" si="266"/>
        <v>3784.9927499999999</v>
      </c>
      <c r="AG81" s="36">
        <f t="shared" si="266"/>
        <v>3784.9927499999999</v>
      </c>
      <c r="AH81" s="36">
        <f t="shared" si="266"/>
        <v>3784.9927499999999</v>
      </c>
      <c r="AI81" s="36">
        <f t="shared" si="266"/>
        <v>3784.9927499999999</v>
      </c>
      <c r="AJ81" s="36">
        <f t="shared" si="266"/>
        <v>3784.9927499999999</v>
      </c>
      <c r="AK81" s="36">
        <f t="shared" si="266"/>
        <v>3784.9927499999999</v>
      </c>
      <c r="AL81" s="36">
        <f t="shared" si="266"/>
        <v>3784.9927499999999</v>
      </c>
      <c r="AM81" s="36">
        <f t="shared" si="266"/>
        <v>3784.9927499999999</v>
      </c>
      <c r="AN81" s="36">
        <f t="shared" si="266"/>
        <v>3784.9927499999999</v>
      </c>
      <c r="AO81" s="36">
        <f t="shared" si="266"/>
        <v>3784.9927499999999</v>
      </c>
      <c r="AP81" s="36">
        <f t="shared" si="266"/>
        <v>3784.9927499999999</v>
      </c>
      <c r="AQ81" s="36">
        <f t="shared" si="267"/>
        <v>3784.9927499999999</v>
      </c>
      <c r="AR81" s="36">
        <f t="shared" si="267"/>
        <v>3784.9927499999999</v>
      </c>
      <c r="AS81" s="36">
        <f t="shared" si="267"/>
        <v>3784.9927499999999</v>
      </c>
      <c r="AT81" s="36">
        <f t="shared" si="267"/>
        <v>3784.9927499999999</v>
      </c>
      <c r="AU81" s="36">
        <f t="shared" si="267"/>
        <v>3784.9927499999999</v>
      </c>
      <c r="AV81" s="36">
        <f t="shared" si="267"/>
        <v>3784.9927499999999</v>
      </c>
      <c r="AW81" s="36">
        <f t="shared" si="267"/>
        <v>3784.9927499999999</v>
      </c>
      <c r="AX81" s="36">
        <f t="shared" si="267"/>
        <v>3784.9927499999999</v>
      </c>
      <c r="AY81" s="36">
        <f t="shared" si="267"/>
        <v>3784.9927499999999</v>
      </c>
      <c r="AZ81" s="36">
        <f t="shared" si="267"/>
        <v>3784.9927499999999</v>
      </c>
      <c r="BA81" s="36">
        <f t="shared" si="267"/>
        <v>3784.9927499999999</v>
      </c>
      <c r="BB81" s="36">
        <f t="shared" si="267"/>
        <v>3784.9927499999999</v>
      </c>
      <c r="BC81" s="36">
        <f t="shared" si="267"/>
        <v>3784.9927499999999</v>
      </c>
      <c r="BD81" s="36">
        <f t="shared" si="267"/>
        <v>3784.9927499999999</v>
      </c>
      <c r="BE81" s="36">
        <f t="shared" si="267"/>
        <v>3784.9927499999999</v>
      </c>
      <c r="BF81" s="36">
        <f t="shared" si="267"/>
        <v>4541.9912999999997</v>
      </c>
      <c r="BG81" s="36">
        <f t="shared" si="268"/>
        <v>4541.9912999999997</v>
      </c>
      <c r="BH81" s="36">
        <f t="shared" si="268"/>
        <v>4541.9912999999997</v>
      </c>
      <c r="BI81" s="36">
        <f t="shared" si="268"/>
        <v>4541.9912999999997</v>
      </c>
      <c r="BJ81" s="36">
        <f t="shared" si="268"/>
        <v>4541.9912999999997</v>
      </c>
      <c r="BK81" s="36">
        <f t="shared" si="268"/>
        <v>4541.9912999999997</v>
      </c>
      <c r="BL81" s="36">
        <f t="shared" si="268"/>
        <v>4541.9912999999997</v>
      </c>
      <c r="BM81" s="36">
        <f t="shared" si="268"/>
        <v>4541.9912999999997</v>
      </c>
      <c r="BN81" s="36">
        <f t="shared" si="268"/>
        <v>4541.9912999999997</v>
      </c>
      <c r="BO81" s="36">
        <f t="shared" si="268"/>
        <v>4541.9912999999997</v>
      </c>
      <c r="BP81" s="36">
        <f t="shared" si="268"/>
        <v>4541.9912999999997</v>
      </c>
      <c r="BQ81" s="36">
        <f t="shared" si="268"/>
        <v>4541.9912999999997</v>
      </c>
      <c r="BR81" s="36">
        <f t="shared" si="268"/>
        <v>4541.9912999999997</v>
      </c>
      <c r="BS81" s="36">
        <f t="shared" si="268"/>
        <v>4541.9912999999997</v>
      </c>
      <c r="BT81" s="36">
        <f t="shared" si="268"/>
        <v>4541.9912999999997</v>
      </c>
      <c r="BU81" s="36">
        <f t="shared" si="268"/>
        <v>4541.9912999999997</v>
      </c>
      <c r="BV81" s="36">
        <f t="shared" si="268"/>
        <v>4541.9912999999997</v>
      </c>
      <c r="BW81" s="36">
        <f t="shared" si="269"/>
        <v>4541.9912999999997</v>
      </c>
      <c r="BX81" s="36">
        <f t="shared" si="269"/>
        <v>4541.9912999999997</v>
      </c>
      <c r="BY81" s="36">
        <f t="shared" si="269"/>
        <v>4541.9912999999997</v>
      </c>
      <c r="BZ81" s="36">
        <f t="shared" si="269"/>
        <v>4541.9912999999997</v>
      </c>
      <c r="CA81" s="36">
        <f t="shared" si="269"/>
        <v>4541.9912999999997</v>
      </c>
      <c r="CB81" s="36">
        <f t="shared" si="269"/>
        <v>4541.9912999999997</v>
      </c>
      <c r="CC81" s="36">
        <f t="shared" si="269"/>
        <v>4541.9912999999997</v>
      </c>
      <c r="CD81" s="36">
        <f t="shared" si="269"/>
        <v>4541.9912999999997</v>
      </c>
      <c r="CE81" s="36">
        <f t="shared" si="269"/>
        <v>4541.9912999999997</v>
      </c>
      <c r="CF81" s="36">
        <f t="shared" si="269"/>
        <v>4541.9912999999997</v>
      </c>
      <c r="CG81" s="36">
        <f t="shared" si="269"/>
        <v>4541.9912999999997</v>
      </c>
      <c r="CH81" s="36">
        <f t="shared" si="269"/>
        <v>4541.9912999999997</v>
      </c>
      <c r="CI81" s="36">
        <f t="shared" si="269"/>
        <v>4541.9912999999997</v>
      </c>
      <c r="CJ81" s="36">
        <f t="shared" si="269"/>
        <v>4541.9912999999997</v>
      </c>
      <c r="CK81" s="36">
        <f t="shared" si="269"/>
        <v>4541.9912999999997</v>
      </c>
      <c r="CL81" s="36">
        <f t="shared" si="269"/>
        <v>4541.9912999999997</v>
      </c>
      <c r="CM81" s="36">
        <f t="shared" si="270"/>
        <v>4541.9912999999997</v>
      </c>
      <c r="CN81" s="36">
        <f t="shared" si="270"/>
        <v>4541.9912999999997</v>
      </c>
      <c r="CO81" s="36">
        <f t="shared" si="270"/>
        <v>4541.9912999999997</v>
      </c>
      <c r="CP81" s="36">
        <f t="shared" si="270"/>
        <v>4541.9912999999997</v>
      </c>
      <c r="CQ81" s="36">
        <f t="shared" si="270"/>
        <v>4541.9912999999997</v>
      </c>
      <c r="CR81" s="36">
        <f t="shared" si="270"/>
        <v>4541.9912999999997</v>
      </c>
      <c r="CS81" s="36">
        <f t="shared" si="270"/>
        <v>4541.9912999999997</v>
      </c>
      <c r="CT81" s="36">
        <f t="shared" si="270"/>
        <v>4541.9912999999997</v>
      </c>
      <c r="CU81" s="36">
        <f t="shared" si="270"/>
        <v>4541.9912999999997</v>
      </c>
      <c r="CV81" s="36">
        <f t="shared" si="270"/>
        <v>4541.9912999999997</v>
      </c>
      <c r="CW81" s="36">
        <f t="shared" si="270"/>
        <v>4541.9912999999997</v>
      </c>
      <c r="CX81" s="36">
        <f t="shared" si="270"/>
        <v>4541.9912999999997</v>
      </c>
      <c r="CY81" s="36">
        <f t="shared" si="270"/>
        <v>4541.9912999999997</v>
      </c>
      <c r="CZ81" s="36">
        <f t="shared" si="270"/>
        <v>4541.9912999999997</v>
      </c>
      <c r="DA81" s="36">
        <f t="shared" si="270"/>
        <v>4541.9912999999997</v>
      </c>
      <c r="DB81" s="36">
        <f t="shared" si="270"/>
        <v>5450.3895599999996</v>
      </c>
      <c r="DC81" s="36">
        <f t="shared" si="271"/>
        <v>5450.3895599999996</v>
      </c>
      <c r="DD81" s="36">
        <f t="shared" si="271"/>
        <v>5450.3895599999996</v>
      </c>
      <c r="DE81" s="36">
        <f t="shared" si="271"/>
        <v>5450.3895599999996</v>
      </c>
      <c r="DF81" s="36">
        <f t="shared" si="271"/>
        <v>5450.3895599999996</v>
      </c>
      <c r="DG81" s="36">
        <f t="shared" si="271"/>
        <v>5450.3895599999996</v>
      </c>
      <c r="DH81" s="36">
        <f t="shared" si="271"/>
        <v>5450.3895599999996</v>
      </c>
      <c r="DI81" s="36">
        <f t="shared" si="271"/>
        <v>5450.3895599999996</v>
      </c>
      <c r="DJ81" s="36">
        <f t="shared" si="271"/>
        <v>5450.3895599999996</v>
      </c>
      <c r="DK81" s="36">
        <f t="shared" si="271"/>
        <v>5450.3895599999996</v>
      </c>
      <c r="DL81" s="36">
        <f t="shared" si="271"/>
        <v>5450.3895599999996</v>
      </c>
      <c r="DM81" s="36">
        <f t="shared" si="271"/>
        <v>5450.3895599999996</v>
      </c>
      <c r="DN81" s="36">
        <f t="shared" si="271"/>
        <v>5450.3895599999996</v>
      </c>
      <c r="DO81" s="36">
        <f t="shared" si="271"/>
        <v>5450.3895599999996</v>
      </c>
      <c r="DP81" s="36">
        <f t="shared" si="271"/>
        <v>5450.3895599999996</v>
      </c>
      <c r="DQ81" s="36">
        <f t="shared" si="271"/>
        <v>5450.3895599999996</v>
      </c>
      <c r="DR81" s="36">
        <f t="shared" si="271"/>
        <v>5450.3895599999996</v>
      </c>
      <c r="DS81" s="36">
        <f t="shared" si="272"/>
        <v>5450.3895599999996</v>
      </c>
      <c r="DT81" s="36">
        <f t="shared" si="272"/>
        <v>5450.3895599999996</v>
      </c>
      <c r="DU81" s="36">
        <f t="shared" si="272"/>
        <v>5450.3895599999996</v>
      </c>
      <c r="DV81" s="36">
        <f t="shared" si="272"/>
        <v>5450.3895599999996</v>
      </c>
      <c r="DW81" s="36">
        <f t="shared" si="272"/>
        <v>5450.3895599999996</v>
      </c>
      <c r="DX81" s="36">
        <f t="shared" si="272"/>
        <v>5450.3895599999996</v>
      </c>
      <c r="DY81" s="36">
        <f t="shared" si="272"/>
        <v>5450.3895599999996</v>
      </c>
    </row>
    <row r="82" spans="2:129" x14ac:dyDescent="0.35">
      <c r="B82" s="14"/>
    </row>
    <row r="83" spans="2:129" x14ac:dyDescent="0.35">
      <c r="B83" s="14"/>
      <c r="C83" t="s">
        <v>736</v>
      </c>
    </row>
    <row r="84" spans="2:129" x14ac:dyDescent="0.35">
      <c r="B84" s="14"/>
      <c r="C84" s="14">
        <v>1</v>
      </c>
      <c r="D84" s="37" t="str">
        <f>'1.1 Assumptions'!$J$27</f>
        <v>Bitmain Antminer S19 Pro</v>
      </c>
      <c r="E84" s="37"/>
      <c r="F84" s="37"/>
      <c r="G84" s="37"/>
      <c r="H84" s="11" t="s">
        <v>41</v>
      </c>
      <c r="J84" s="35">
        <f t="shared" ref="J84:U84" si="273">J47*J77</f>
        <v>3236168.80125</v>
      </c>
      <c r="K84" s="35">
        <f t="shared" si="273"/>
        <v>3236168.80125</v>
      </c>
      <c r="L84" s="35">
        <f t="shared" si="273"/>
        <v>3236168.80125</v>
      </c>
      <c r="M84" s="35">
        <f t="shared" si="273"/>
        <v>3236168.80125</v>
      </c>
      <c r="N84" s="35">
        <f t="shared" si="273"/>
        <v>3236168.80125</v>
      </c>
      <c r="O84" s="35">
        <f t="shared" si="273"/>
        <v>3236168.80125</v>
      </c>
      <c r="P84" s="35">
        <f t="shared" si="273"/>
        <v>3236168.80125</v>
      </c>
      <c r="Q84" s="35">
        <f t="shared" si="273"/>
        <v>3236168.80125</v>
      </c>
      <c r="R84" s="35">
        <f t="shared" si="273"/>
        <v>3236168.80125</v>
      </c>
      <c r="S84" s="35">
        <f t="shared" si="273"/>
        <v>3236168.80125</v>
      </c>
      <c r="T84" s="35">
        <f t="shared" si="273"/>
        <v>3236168.80125</v>
      </c>
      <c r="U84" s="35">
        <f t="shared" si="273"/>
        <v>3236168.80125</v>
      </c>
      <c r="V84" s="35">
        <f>V40*V77</f>
        <v>1326429.6814999999</v>
      </c>
      <c r="W84" s="35">
        <f t="shared" ref="W84:CH85" si="274">W40*W77</f>
        <v>1326429.6814999999</v>
      </c>
      <c r="X84" s="35">
        <f t="shared" si="274"/>
        <v>1326429.6814999999</v>
      </c>
      <c r="Y84" s="35">
        <f t="shared" si="274"/>
        <v>1326429.6814999999</v>
      </c>
      <c r="Z84" s="35">
        <f t="shared" si="274"/>
        <v>1326429.6814999999</v>
      </c>
      <c r="AA84" s="35">
        <f t="shared" si="274"/>
        <v>1326429.6814999999</v>
      </c>
      <c r="AB84" s="35">
        <f t="shared" si="274"/>
        <v>1326429.6814999999</v>
      </c>
      <c r="AC84" s="35">
        <f t="shared" si="274"/>
        <v>1326429.6814999999</v>
      </c>
      <c r="AD84" s="35">
        <f t="shared" si="274"/>
        <v>1326429.6814999999</v>
      </c>
      <c r="AE84" s="35">
        <f t="shared" si="274"/>
        <v>1326429.6814999999</v>
      </c>
      <c r="AF84" s="35">
        <f t="shared" si="274"/>
        <v>1326429.6814999999</v>
      </c>
      <c r="AG84" s="35">
        <f t="shared" si="274"/>
        <v>1326429.6814999999</v>
      </c>
      <c r="AH84" s="35">
        <f t="shared" si="274"/>
        <v>1550164.8085</v>
      </c>
      <c r="AI84" s="35">
        <f t="shared" si="274"/>
        <v>1550164.8085</v>
      </c>
      <c r="AJ84" s="35">
        <f t="shared" si="274"/>
        <v>1550164.8085</v>
      </c>
      <c r="AK84" s="35">
        <f t="shared" si="274"/>
        <v>1550164.8085</v>
      </c>
      <c r="AL84" s="35">
        <f t="shared" si="274"/>
        <v>1550164.8085</v>
      </c>
      <c r="AM84" s="35">
        <f t="shared" si="274"/>
        <v>1550164.8085</v>
      </c>
      <c r="AN84" s="35">
        <f t="shared" si="274"/>
        <v>1550164.8085</v>
      </c>
      <c r="AO84" s="35">
        <f t="shared" si="274"/>
        <v>1550164.8085</v>
      </c>
      <c r="AP84" s="35">
        <f t="shared" si="274"/>
        <v>1550164.8085</v>
      </c>
      <c r="AQ84" s="35">
        <f t="shared" si="274"/>
        <v>1550164.8085</v>
      </c>
      <c r="AR84" s="35">
        <f t="shared" si="274"/>
        <v>1550164.8085</v>
      </c>
      <c r="AS84" s="35">
        <f t="shared" si="274"/>
        <v>1550164.8085</v>
      </c>
      <c r="AT84" s="35">
        <f t="shared" si="274"/>
        <v>1446287.78525</v>
      </c>
      <c r="AU84" s="35">
        <f t="shared" si="274"/>
        <v>1446287.78525</v>
      </c>
      <c r="AV84" s="35">
        <f t="shared" si="274"/>
        <v>1446287.78525</v>
      </c>
      <c r="AW84" s="35">
        <f t="shared" si="274"/>
        <v>1446287.78525</v>
      </c>
      <c r="AX84" s="35">
        <f t="shared" si="274"/>
        <v>1446287.78525</v>
      </c>
      <c r="AY84" s="35">
        <f t="shared" si="274"/>
        <v>1446287.78525</v>
      </c>
      <c r="AZ84" s="35">
        <f t="shared" si="274"/>
        <v>1446287.78525</v>
      </c>
      <c r="BA84" s="35">
        <f t="shared" si="274"/>
        <v>1446287.78525</v>
      </c>
      <c r="BB84" s="35">
        <f t="shared" si="274"/>
        <v>1446287.78525</v>
      </c>
      <c r="BC84" s="35">
        <f t="shared" si="274"/>
        <v>1446287.78525</v>
      </c>
      <c r="BD84" s="35">
        <f t="shared" si="274"/>
        <v>1446287.78525</v>
      </c>
      <c r="BE84" s="35">
        <f t="shared" si="274"/>
        <v>1446287.78525</v>
      </c>
      <c r="BF84" s="35">
        <f t="shared" si="274"/>
        <v>1898552.3633999997</v>
      </c>
      <c r="BG84" s="35">
        <f t="shared" si="274"/>
        <v>1898552.3633999997</v>
      </c>
      <c r="BH84" s="35">
        <f t="shared" si="274"/>
        <v>1898552.3633999997</v>
      </c>
      <c r="BI84" s="35">
        <f t="shared" si="274"/>
        <v>1898552.3633999997</v>
      </c>
      <c r="BJ84" s="35">
        <f t="shared" si="274"/>
        <v>1898552.3633999997</v>
      </c>
      <c r="BK84" s="35">
        <f t="shared" si="274"/>
        <v>1898552.3633999997</v>
      </c>
      <c r="BL84" s="35">
        <f t="shared" si="274"/>
        <v>1898552.3633999997</v>
      </c>
      <c r="BM84" s="35">
        <f t="shared" si="274"/>
        <v>1898552.3633999997</v>
      </c>
      <c r="BN84" s="35">
        <f t="shared" si="274"/>
        <v>1898552.3633999997</v>
      </c>
      <c r="BO84" s="35">
        <f t="shared" si="274"/>
        <v>1898552.3633999997</v>
      </c>
      <c r="BP84" s="35">
        <f t="shared" si="274"/>
        <v>1898552.3633999997</v>
      </c>
      <c r="BQ84" s="35">
        <f t="shared" si="274"/>
        <v>1898552.3633999997</v>
      </c>
      <c r="BR84" s="35">
        <f t="shared" si="274"/>
        <v>1467063.1898999999</v>
      </c>
      <c r="BS84" s="35">
        <f t="shared" si="274"/>
        <v>1467063.1898999999</v>
      </c>
      <c r="BT84" s="35">
        <f t="shared" si="274"/>
        <v>1467063.1898999999</v>
      </c>
      <c r="BU84" s="35">
        <f t="shared" si="274"/>
        <v>1467063.1898999999</v>
      </c>
      <c r="BV84" s="35">
        <f t="shared" si="274"/>
        <v>1467063.1898999999</v>
      </c>
      <c r="BW84" s="35">
        <f t="shared" si="274"/>
        <v>1467063.1898999999</v>
      </c>
      <c r="BX84" s="35">
        <f t="shared" si="274"/>
        <v>1467063.1898999999</v>
      </c>
      <c r="BY84" s="35">
        <f t="shared" si="274"/>
        <v>1467063.1898999999</v>
      </c>
      <c r="BZ84" s="35">
        <f t="shared" si="274"/>
        <v>1467063.1898999999</v>
      </c>
      <c r="CA84" s="35">
        <f t="shared" si="274"/>
        <v>1467063.1898999999</v>
      </c>
      <c r="CB84" s="35">
        <f t="shared" si="274"/>
        <v>1467063.1898999999</v>
      </c>
      <c r="CC84" s="35">
        <f t="shared" si="274"/>
        <v>1467063.1898999999</v>
      </c>
      <c r="CD84" s="35">
        <f t="shared" si="274"/>
        <v>1054751.3129999998</v>
      </c>
      <c r="CE84" s="35">
        <f t="shared" si="274"/>
        <v>1054751.3129999998</v>
      </c>
      <c r="CF84" s="35">
        <f t="shared" si="274"/>
        <v>1054751.3129999998</v>
      </c>
      <c r="CG84" s="35">
        <f t="shared" si="274"/>
        <v>1054751.3129999998</v>
      </c>
      <c r="CH84" s="35">
        <f t="shared" si="274"/>
        <v>1054751.3129999998</v>
      </c>
      <c r="CI84" s="35">
        <f t="shared" ref="CI84:DY88" si="275">CI40*CI77</f>
        <v>1054751.3129999998</v>
      </c>
      <c r="CJ84" s="35">
        <f t="shared" si="275"/>
        <v>1054751.3129999998</v>
      </c>
      <c r="CK84" s="35">
        <f t="shared" si="275"/>
        <v>1054751.3129999998</v>
      </c>
      <c r="CL84" s="35">
        <f t="shared" si="275"/>
        <v>1054751.3129999998</v>
      </c>
      <c r="CM84" s="35">
        <f t="shared" si="275"/>
        <v>1054751.3129999998</v>
      </c>
      <c r="CN84" s="35">
        <f t="shared" si="275"/>
        <v>1054751.3129999998</v>
      </c>
      <c r="CO84" s="35">
        <f t="shared" si="275"/>
        <v>1054751.3129999998</v>
      </c>
      <c r="CP84" s="35">
        <f t="shared" si="275"/>
        <v>757503.21569999994</v>
      </c>
      <c r="CQ84" s="35">
        <f t="shared" si="275"/>
        <v>757503.21569999994</v>
      </c>
      <c r="CR84" s="35">
        <f t="shared" si="275"/>
        <v>757503.21569999994</v>
      </c>
      <c r="CS84" s="35">
        <f t="shared" si="275"/>
        <v>757503.21569999994</v>
      </c>
      <c r="CT84" s="35">
        <f t="shared" si="275"/>
        <v>757503.21569999994</v>
      </c>
      <c r="CU84" s="35">
        <f t="shared" si="275"/>
        <v>757503.21569999994</v>
      </c>
      <c r="CV84" s="35">
        <f t="shared" si="275"/>
        <v>757503.21569999994</v>
      </c>
      <c r="CW84" s="35">
        <f t="shared" si="275"/>
        <v>757503.21569999994</v>
      </c>
      <c r="CX84" s="35">
        <f t="shared" si="275"/>
        <v>757503.21569999994</v>
      </c>
      <c r="CY84" s="35">
        <f t="shared" si="275"/>
        <v>757503.21569999994</v>
      </c>
      <c r="CZ84" s="35">
        <f t="shared" si="275"/>
        <v>757503.21569999994</v>
      </c>
      <c r="DA84" s="35">
        <f t="shared" si="275"/>
        <v>757503.21569999994</v>
      </c>
      <c r="DB84" s="35">
        <f t="shared" si="275"/>
        <v>0</v>
      </c>
      <c r="DC84" s="35">
        <f t="shared" si="275"/>
        <v>0</v>
      </c>
      <c r="DD84" s="35">
        <f t="shared" si="275"/>
        <v>0</v>
      </c>
      <c r="DE84" s="35">
        <f t="shared" si="275"/>
        <v>0</v>
      </c>
      <c r="DF84" s="35">
        <f t="shared" si="275"/>
        <v>0</v>
      </c>
      <c r="DG84" s="35">
        <f t="shared" si="275"/>
        <v>0</v>
      </c>
      <c r="DH84" s="35">
        <f t="shared" si="275"/>
        <v>0</v>
      </c>
      <c r="DI84" s="35">
        <f t="shared" si="275"/>
        <v>0</v>
      </c>
      <c r="DJ84" s="35">
        <f t="shared" si="275"/>
        <v>0</v>
      </c>
      <c r="DK84" s="35">
        <f t="shared" si="275"/>
        <v>0</v>
      </c>
      <c r="DL84" s="35">
        <f t="shared" si="275"/>
        <v>0</v>
      </c>
      <c r="DM84" s="35">
        <f t="shared" si="275"/>
        <v>0</v>
      </c>
      <c r="DN84" s="35">
        <f t="shared" si="275"/>
        <v>0</v>
      </c>
      <c r="DO84" s="35">
        <f t="shared" si="275"/>
        <v>0</v>
      </c>
      <c r="DP84" s="35">
        <f t="shared" si="275"/>
        <v>0</v>
      </c>
      <c r="DQ84" s="35">
        <f t="shared" si="275"/>
        <v>0</v>
      </c>
      <c r="DR84" s="35">
        <f t="shared" si="275"/>
        <v>0</v>
      </c>
      <c r="DS84" s="35">
        <f t="shared" si="275"/>
        <v>0</v>
      </c>
      <c r="DT84" s="35">
        <f t="shared" si="275"/>
        <v>0</v>
      </c>
      <c r="DU84" s="35">
        <f t="shared" si="275"/>
        <v>0</v>
      </c>
      <c r="DV84" s="35">
        <f t="shared" si="275"/>
        <v>0</v>
      </c>
      <c r="DW84" s="35">
        <f t="shared" si="275"/>
        <v>0</v>
      </c>
      <c r="DX84" s="35">
        <f t="shared" si="275"/>
        <v>0</v>
      </c>
      <c r="DY84" s="35">
        <f t="shared" si="275"/>
        <v>0</v>
      </c>
    </row>
    <row r="85" spans="2:129" x14ac:dyDescent="0.35">
      <c r="B85" s="14"/>
      <c r="C85" s="14">
        <v>2</v>
      </c>
      <c r="D85" s="37" t="str">
        <f>'1.1 Assumptions'!$J$28</f>
        <v>MicroBT Whatsminer M30s</v>
      </c>
      <c r="E85" s="37"/>
      <c r="F85" s="37"/>
      <c r="G85" s="37"/>
      <c r="H85" s="11" t="s">
        <v>41</v>
      </c>
      <c r="J85" s="35">
        <f t="shared" ref="J85:U85" si="276">J48*J78</f>
        <v>0</v>
      </c>
      <c r="K85" s="35">
        <f t="shared" si="276"/>
        <v>0</v>
      </c>
      <c r="L85" s="35">
        <f t="shared" si="276"/>
        <v>0</v>
      </c>
      <c r="M85" s="35">
        <f t="shared" si="276"/>
        <v>0</v>
      </c>
      <c r="N85" s="35">
        <f t="shared" si="276"/>
        <v>0</v>
      </c>
      <c r="O85" s="35">
        <f t="shared" si="276"/>
        <v>0</v>
      </c>
      <c r="P85" s="35">
        <f t="shared" si="276"/>
        <v>0</v>
      </c>
      <c r="Q85" s="35">
        <f t="shared" si="276"/>
        <v>0</v>
      </c>
      <c r="R85" s="35">
        <f t="shared" si="276"/>
        <v>0</v>
      </c>
      <c r="S85" s="35">
        <f t="shared" si="276"/>
        <v>0</v>
      </c>
      <c r="T85" s="35">
        <f t="shared" si="276"/>
        <v>0</v>
      </c>
      <c r="U85" s="35">
        <f t="shared" si="276"/>
        <v>0</v>
      </c>
      <c r="V85" s="35">
        <f t="shared" ref="V85:AK88" si="277">V41*V78</f>
        <v>0</v>
      </c>
      <c r="W85" s="35">
        <f t="shared" si="277"/>
        <v>0</v>
      </c>
      <c r="X85" s="35">
        <f t="shared" si="277"/>
        <v>0</v>
      </c>
      <c r="Y85" s="35">
        <f t="shared" si="277"/>
        <v>0</v>
      </c>
      <c r="Z85" s="35">
        <f t="shared" si="277"/>
        <v>0</v>
      </c>
      <c r="AA85" s="35">
        <f t="shared" si="277"/>
        <v>0</v>
      </c>
      <c r="AB85" s="35">
        <f t="shared" si="277"/>
        <v>0</v>
      </c>
      <c r="AC85" s="35">
        <f t="shared" si="277"/>
        <v>0</v>
      </c>
      <c r="AD85" s="35">
        <f t="shared" si="277"/>
        <v>0</v>
      </c>
      <c r="AE85" s="35">
        <f t="shared" si="277"/>
        <v>0</v>
      </c>
      <c r="AF85" s="35">
        <f t="shared" si="277"/>
        <v>0</v>
      </c>
      <c r="AG85" s="35">
        <f t="shared" si="277"/>
        <v>0</v>
      </c>
      <c r="AH85" s="35">
        <f t="shared" si="277"/>
        <v>0</v>
      </c>
      <c r="AI85" s="35">
        <f t="shared" si="277"/>
        <v>0</v>
      </c>
      <c r="AJ85" s="35">
        <f t="shared" si="277"/>
        <v>0</v>
      </c>
      <c r="AK85" s="35">
        <f t="shared" si="277"/>
        <v>0</v>
      </c>
      <c r="AL85" s="35">
        <f t="shared" si="274"/>
        <v>0</v>
      </c>
      <c r="AM85" s="35">
        <f t="shared" si="274"/>
        <v>0</v>
      </c>
      <c r="AN85" s="35">
        <f t="shared" si="274"/>
        <v>0</v>
      </c>
      <c r="AO85" s="35">
        <f t="shared" si="274"/>
        <v>0</v>
      </c>
      <c r="AP85" s="35">
        <f t="shared" si="274"/>
        <v>0</v>
      </c>
      <c r="AQ85" s="35">
        <f t="shared" si="274"/>
        <v>0</v>
      </c>
      <c r="AR85" s="35">
        <f t="shared" si="274"/>
        <v>0</v>
      </c>
      <c r="AS85" s="35">
        <f t="shared" si="274"/>
        <v>0</v>
      </c>
      <c r="AT85" s="35">
        <f t="shared" si="274"/>
        <v>0</v>
      </c>
      <c r="AU85" s="35">
        <f t="shared" si="274"/>
        <v>0</v>
      </c>
      <c r="AV85" s="35">
        <f t="shared" si="274"/>
        <v>0</v>
      </c>
      <c r="AW85" s="35">
        <f t="shared" si="274"/>
        <v>0</v>
      </c>
      <c r="AX85" s="35">
        <f t="shared" si="274"/>
        <v>0</v>
      </c>
      <c r="AY85" s="35">
        <f t="shared" si="274"/>
        <v>0</v>
      </c>
      <c r="AZ85" s="35">
        <f t="shared" si="274"/>
        <v>0</v>
      </c>
      <c r="BA85" s="35">
        <f t="shared" si="274"/>
        <v>0</v>
      </c>
      <c r="BB85" s="35">
        <f t="shared" si="274"/>
        <v>0</v>
      </c>
      <c r="BC85" s="35">
        <f t="shared" si="274"/>
        <v>0</v>
      </c>
      <c r="BD85" s="35">
        <f t="shared" si="274"/>
        <v>0</v>
      </c>
      <c r="BE85" s="35">
        <f t="shared" si="274"/>
        <v>0</v>
      </c>
      <c r="BF85" s="35">
        <f t="shared" si="274"/>
        <v>0</v>
      </c>
      <c r="BG85" s="35">
        <f t="shared" si="274"/>
        <v>0</v>
      </c>
      <c r="BH85" s="35">
        <f t="shared" si="274"/>
        <v>0</v>
      </c>
      <c r="BI85" s="35">
        <f t="shared" si="274"/>
        <v>0</v>
      </c>
      <c r="BJ85" s="35">
        <f t="shared" si="274"/>
        <v>0</v>
      </c>
      <c r="BK85" s="35">
        <f t="shared" si="274"/>
        <v>0</v>
      </c>
      <c r="BL85" s="35">
        <f t="shared" si="274"/>
        <v>0</v>
      </c>
      <c r="BM85" s="35">
        <f t="shared" si="274"/>
        <v>0</v>
      </c>
      <c r="BN85" s="35">
        <f t="shared" si="274"/>
        <v>0</v>
      </c>
      <c r="BO85" s="35">
        <f t="shared" si="274"/>
        <v>0</v>
      </c>
      <c r="BP85" s="35">
        <f t="shared" si="274"/>
        <v>0</v>
      </c>
      <c r="BQ85" s="35">
        <f t="shared" si="274"/>
        <v>0</v>
      </c>
      <c r="BR85" s="35">
        <f t="shared" si="274"/>
        <v>0</v>
      </c>
      <c r="BS85" s="35">
        <f t="shared" si="274"/>
        <v>0</v>
      </c>
      <c r="BT85" s="35">
        <f t="shared" si="274"/>
        <v>0</v>
      </c>
      <c r="BU85" s="35">
        <f t="shared" si="274"/>
        <v>0</v>
      </c>
      <c r="BV85" s="35">
        <f t="shared" si="274"/>
        <v>0</v>
      </c>
      <c r="BW85" s="35">
        <f t="shared" si="274"/>
        <v>0</v>
      </c>
      <c r="BX85" s="35">
        <f t="shared" si="274"/>
        <v>0</v>
      </c>
      <c r="BY85" s="35">
        <f t="shared" si="274"/>
        <v>0</v>
      </c>
      <c r="BZ85" s="35">
        <f t="shared" si="274"/>
        <v>0</v>
      </c>
      <c r="CA85" s="35">
        <f t="shared" si="274"/>
        <v>0</v>
      </c>
      <c r="CB85" s="35">
        <f t="shared" si="274"/>
        <v>0</v>
      </c>
      <c r="CC85" s="35">
        <f t="shared" si="274"/>
        <v>0</v>
      </c>
      <c r="CD85" s="35">
        <f t="shared" si="274"/>
        <v>0</v>
      </c>
      <c r="CE85" s="35">
        <f t="shared" si="274"/>
        <v>0</v>
      </c>
      <c r="CF85" s="35">
        <f t="shared" si="274"/>
        <v>0</v>
      </c>
      <c r="CG85" s="35">
        <f t="shared" si="274"/>
        <v>0</v>
      </c>
      <c r="CH85" s="35">
        <f t="shared" si="274"/>
        <v>0</v>
      </c>
      <c r="CI85" s="35">
        <f t="shared" si="275"/>
        <v>0</v>
      </c>
      <c r="CJ85" s="35">
        <f t="shared" si="275"/>
        <v>0</v>
      </c>
      <c r="CK85" s="35">
        <f t="shared" si="275"/>
        <v>0</v>
      </c>
      <c r="CL85" s="35">
        <f t="shared" si="275"/>
        <v>0</v>
      </c>
      <c r="CM85" s="35">
        <f t="shared" si="275"/>
        <v>0</v>
      </c>
      <c r="CN85" s="35">
        <f t="shared" si="275"/>
        <v>0</v>
      </c>
      <c r="CO85" s="35">
        <f t="shared" si="275"/>
        <v>0</v>
      </c>
      <c r="CP85" s="35">
        <f t="shared" si="275"/>
        <v>0</v>
      </c>
      <c r="CQ85" s="35">
        <f t="shared" si="275"/>
        <v>0</v>
      </c>
      <c r="CR85" s="35">
        <f t="shared" si="275"/>
        <v>0</v>
      </c>
      <c r="CS85" s="35">
        <f t="shared" si="275"/>
        <v>0</v>
      </c>
      <c r="CT85" s="35">
        <f t="shared" si="275"/>
        <v>0</v>
      </c>
      <c r="CU85" s="35">
        <f t="shared" si="275"/>
        <v>0</v>
      </c>
      <c r="CV85" s="35">
        <f t="shared" si="275"/>
        <v>0</v>
      </c>
      <c r="CW85" s="35">
        <f t="shared" si="275"/>
        <v>0</v>
      </c>
      <c r="CX85" s="35">
        <f t="shared" si="275"/>
        <v>0</v>
      </c>
      <c r="CY85" s="35">
        <f t="shared" si="275"/>
        <v>0</v>
      </c>
      <c r="CZ85" s="35">
        <f t="shared" si="275"/>
        <v>0</v>
      </c>
      <c r="DA85" s="35">
        <f t="shared" si="275"/>
        <v>0</v>
      </c>
      <c r="DB85" s="35">
        <f t="shared" si="275"/>
        <v>0</v>
      </c>
      <c r="DC85" s="35">
        <f t="shared" si="275"/>
        <v>0</v>
      </c>
      <c r="DD85" s="35">
        <f t="shared" si="275"/>
        <v>0</v>
      </c>
      <c r="DE85" s="35">
        <f t="shared" si="275"/>
        <v>0</v>
      </c>
      <c r="DF85" s="35">
        <f t="shared" si="275"/>
        <v>0</v>
      </c>
      <c r="DG85" s="35">
        <f t="shared" si="275"/>
        <v>0</v>
      </c>
      <c r="DH85" s="35">
        <f t="shared" si="275"/>
        <v>0</v>
      </c>
      <c r="DI85" s="35">
        <f t="shared" si="275"/>
        <v>0</v>
      </c>
      <c r="DJ85" s="35">
        <f t="shared" si="275"/>
        <v>0</v>
      </c>
      <c r="DK85" s="35">
        <f t="shared" si="275"/>
        <v>0</v>
      </c>
      <c r="DL85" s="35">
        <f t="shared" si="275"/>
        <v>0</v>
      </c>
      <c r="DM85" s="35">
        <f t="shared" si="275"/>
        <v>0</v>
      </c>
      <c r="DN85" s="35">
        <f t="shared" si="275"/>
        <v>0</v>
      </c>
      <c r="DO85" s="35">
        <f t="shared" si="275"/>
        <v>0</v>
      </c>
      <c r="DP85" s="35">
        <f t="shared" si="275"/>
        <v>0</v>
      </c>
      <c r="DQ85" s="35">
        <f t="shared" si="275"/>
        <v>0</v>
      </c>
      <c r="DR85" s="35">
        <f t="shared" si="275"/>
        <v>0</v>
      </c>
      <c r="DS85" s="35">
        <f t="shared" si="275"/>
        <v>0</v>
      </c>
      <c r="DT85" s="35">
        <f t="shared" si="275"/>
        <v>0</v>
      </c>
      <c r="DU85" s="35">
        <f t="shared" si="275"/>
        <v>0</v>
      </c>
      <c r="DV85" s="35">
        <f t="shared" si="275"/>
        <v>0</v>
      </c>
      <c r="DW85" s="35">
        <f t="shared" si="275"/>
        <v>0</v>
      </c>
      <c r="DX85" s="35">
        <f t="shared" si="275"/>
        <v>0</v>
      </c>
      <c r="DY85" s="35">
        <f t="shared" si="275"/>
        <v>0</v>
      </c>
    </row>
    <row r="86" spans="2:129" x14ac:dyDescent="0.35">
      <c r="B86" s="14"/>
      <c r="C86" s="14">
        <v>3</v>
      </c>
      <c r="D86" s="37" t="str">
        <f>'1.1 Assumptions'!$J$29</f>
        <v>Innosilicon A11 Pro 8GB</v>
      </c>
      <c r="E86" s="37"/>
      <c r="F86" s="37"/>
      <c r="G86" s="37"/>
      <c r="H86" s="11" t="s">
        <v>41</v>
      </c>
      <c r="J86" s="35">
        <f t="shared" ref="J86:U86" si="278">J49*J79</f>
        <v>0</v>
      </c>
      <c r="K86" s="35">
        <f t="shared" si="278"/>
        <v>0</v>
      </c>
      <c r="L86" s="35">
        <f t="shared" si="278"/>
        <v>0</v>
      </c>
      <c r="M86" s="35">
        <f t="shared" si="278"/>
        <v>0</v>
      </c>
      <c r="N86" s="35">
        <f t="shared" si="278"/>
        <v>0</v>
      </c>
      <c r="O86" s="35">
        <f t="shared" si="278"/>
        <v>0</v>
      </c>
      <c r="P86" s="35">
        <f t="shared" si="278"/>
        <v>0</v>
      </c>
      <c r="Q86" s="35">
        <f t="shared" si="278"/>
        <v>0</v>
      </c>
      <c r="R86" s="35">
        <f t="shared" si="278"/>
        <v>0</v>
      </c>
      <c r="S86" s="35">
        <f t="shared" si="278"/>
        <v>0</v>
      </c>
      <c r="T86" s="35">
        <f t="shared" si="278"/>
        <v>0</v>
      </c>
      <c r="U86" s="35">
        <f t="shared" si="278"/>
        <v>0</v>
      </c>
      <c r="V86" s="35">
        <f t="shared" si="277"/>
        <v>0</v>
      </c>
      <c r="W86" s="35">
        <f t="shared" ref="W86:CH88" si="279">W42*W79</f>
        <v>0</v>
      </c>
      <c r="X86" s="35">
        <f t="shared" si="279"/>
        <v>0</v>
      </c>
      <c r="Y86" s="35">
        <f t="shared" si="279"/>
        <v>0</v>
      </c>
      <c r="Z86" s="35">
        <f t="shared" si="279"/>
        <v>0</v>
      </c>
      <c r="AA86" s="35">
        <f t="shared" si="279"/>
        <v>0</v>
      </c>
      <c r="AB86" s="35">
        <f t="shared" si="279"/>
        <v>0</v>
      </c>
      <c r="AC86" s="35">
        <f t="shared" si="279"/>
        <v>0</v>
      </c>
      <c r="AD86" s="35">
        <f t="shared" si="279"/>
        <v>0</v>
      </c>
      <c r="AE86" s="35">
        <f t="shared" si="279"/>
        <v>0</v>
      </c>
      <c r="AF86" s="35">
        <f t="shared" si="279"/>
        <v>0</v>
      </c>
      <c r="AG86" s="35">
        <f t="shared" si="279"/>
        <v>0</v>
      </c>
      <c r="AH86" s="35">
        <f t="shared" si="279"/>
        <v>0</v>
      </c>
      <c r="AI86" s="35">
        <f t="shared" si="279"/>
        <v>0</v>
      </c>
      <c r="AJ86" s="35">
        <f t="shared" si="279"/>
        <v>0</v>
      </c>
      <c r="AK86" s="35">
        <f t="shared" si="279"/>
        <v>0</v>
      </c>
      <c r="AL86" s="35">
        <f t="shared" si="279"/>
        <v>0</v>
      </c>
      <c r="AM86" s="35">
        <f t="shared" si="279"/>
        <v>0</v>
      </c>
      <c r="AN86" s="35">
        <f t="shared" si="279"/>
        <v>0</v>
      </c>
      <c r="AO86" s="35">
        <f t="shared" si="279"/>
        <v>0</v>
      </c>
      <c r="AP86" s="35">
        <f t="shared" si="279"/>
        <v>0</v>
      </c>
      <c r="AQ86" s="35">
        <f t="shared" si="279"/>
        <v>0</v>
      </c>
      <c r="AR86" s="35">
        <f t="shared" si="279"/>
        <v>0</v>
      </c>
      <c r="AS86" s="35">
        <f t="shared" si="279"/>
        <v>0</v>
      </c>
      <c r="AT86" s="35">
        <f t="shared" si="279"/>
        <v>0</v>
      </c>
      <c r="AU86" s="35">
        <f t="shared" si="279"/>
        <v>0</v>
      </c>
      <c r="AV86" s="35">
        <f t="shared" si="279"/>
        <v>0</v>
      </c>
      <c r="AW86" s="35">
        <f t="shared" si="279"/>
        <v>0</v>
      </c>
      <c r="AX86" s="35">
        <f t="shared" si="279"/>
        <v>0</v>
      </c>
      <c r="AY86" s="35">
        <f t="shared" si="279"/>
        <v>0</v>
      </c>
      <c r="AZ86" s="35">
        <f t="shared" si="279"/>
        <v>0</v>
      </c>
      <c r="BA86" s="35">
        <f t="shared" si="279"/>
        <v>0</v>
      </c>
      <c r="BB86" s="35">
        <f t="shared" si="279"/>
        <v>0</v>
      </c>
      <c r="BC86" s="35">
        <f t="shared" si="279"/>
        <v>0</v>
      </c>
      <c r="BD86" s="35">
        <f t="shared" si="279"/>
        <v>0</v>
      </c>
      <c r="BE86" s="35">
        <f t="shared" si="279"/>
        <v>0</v>
      </c>
      <c r="BF86" s="35">
        <f t="shared" si="279"/>
        <v>0</v>
      </c>
      <c r="BG86" s="35">
        <f t="shared" si="279"/>
        <v>0</v>
      </c>
      <c r="BH86" s="35">
        <f t="shared" si="279"/>
        <v>0</v>
      </c>
      <c r="BI86" s="35">
        <f t="shared" si="279"/>
        <v>0</v>
      </c>
      <c r="BJ86" s="35">
        <f t="shared" si="279"/>
        <v>0</v>
      </c>
      <c r="BK86" s="35">
        <f t="shared" si="279"/>
        <v>0</v>
      </c>
      <c r="BL86" s="35">
        <f t="shared" si="279"/>
        <v>0</v>
      </c>
      <c r="BM86" s="35">
        <f t="shared" si="279"/>
        <v>0</v>
      </c>
      <c r="BN86" s="35">
        <f t="shared" si="279"/>
        <v>0</v>
      </c>
      <c r="BO86" s="35">
        <f t="shared" si="279"/>
        <v>0</v>
      </c>
      <c r="BP86" s="35">
        <f t="shared" si="279"/>
        <v>0</v>
      </c>
      <c r="BQ86" s="35">
        <f t="shared" si="279"/>
        <v>0</v>
      </c>
      <c r="BR86" s="35">
        <f t="shared" si="279"/>
        <v>0</v>
      </c>
      <c r="BS86" s="35">
        <f t="shared" si="279"/>
        <v>0</v>
      </c>
      <c r="BT86" s="35">
        <f t="shared" si="279"/>
        <v>0</v>
      </c>
      <c r="BU86" s="35">
        <f t="shared" si="279"/>
        <v>0</v>
      </c>
      <c r="BV86" s="35">
        <f t="shared" si="279"/>
        <v>0</v>
      </c>
      <c r="BW86" s="35">
        <f t="shared" si="279"/>
        <v>0</v>
      </c>
      <c r="BX86" s="35">
        <f t="shared" si="279"/>
        <v>0</v>
      </c>
      <c r="BY86" s="35">
        <f t="shared" si="279"/>
        <v>0</v>
      </c>
      <c r="BZ86" s="35">
        <f t="shared" si="279"/>
        <v>0</v>
      </c>
      <c r="CA86" s="35">
        <f t="shared" si="279"/>
        <v>0</v>
      </c>
      <c r="CB86" s="35">
        <f t="shared" si="279"/>
        <v>0</v>
      </c>
      <c r="CC86" s="35">
        <f t="shared" si="279"/>
        <v>0</v>
      </c>
      <c r="CD86" s="35">
        <f t="shared" si="279"/>
        <v>0</v>
      </c>
      <c r="CE86" s="35">
        <f t="shared" si="279"/>
        <v>0</v>
      </c>
      <c r="CF86" s="35">
        <f t="shared" si="279"/>
        <v>0</v>
      </c>
      <c r="CG86" s="35">
        <f t="shared" si="279"/>
        <v>0</v>
      </c>
      <c r="CH86" s="35">
        <f t="shared" si="279"/>
        <v>0</v>
      </c>
      <c r="CI86" s="35">
        <f t="shared" si="275"/>
        <v>0</v>
      </c>
      <c r="CJ86" s="35">
        <f t="shared" si="275"/>
        <v>0</v>
      </c>
      <c r="CK86" s="35">
        <f t="shared" si="275"/>
        <v>0</v>
      </c>
      <c r="CL86" s="35">
        <f t="shared" si="275"/>
        <v>0</v>
      </c>
      <c r="CM86" s="35">
        <f t="shared" si="275"/>
        <v>0</v>
      </c>
      <c r="CN86" s="35">
        <f t="shared" si="275"/>
        <v>0</v>
      </c>
      <c r="CO86" s="35">
        <f t="shared" si="275"/>
        <v>0</v>
      </c>
      <c r="CP86" s="35">
        <f t="shared" si="275"/>
        <v>0</v>
      </c>
      <c r="CQ86" s="35">
        <f t="shared" si="275"/>
        <v>0</v>
      </c>
      <c r="CR86" s="35">
        <f t="shared" si="275"/>
        <v>0</v>
      </c>
      <c r="CS86" s="35">
        <f t="shared" si="275"/>
        <v>0</v>
      </c>
      <c r="CT86" s="35">
        <f t="shared" si="275"/>
        <v>0</v>
      </c>
      <c r="CU86" s="35">
        <f t="shared" si="275"/>
        <v>0</v>
      </c>
      <c r="CV86" s="35">
        <f t="shared" si="275"/>
        <v>0</v>
      </c>
      <c r="CW86" s="35">
        <f t="shared" si="275"/>
        <v>0</v>
      </c>
      <c r="CX86" s="35">
        <f t="shared" si="275"/>
        <v>0</v>
      </c>
      <c r="CY86" s="35">
        <f t="shared" si="275"/>
        <v>0</v>
      </c>
      <c r="CZ86" s="35">
        <f t="shared" si="275"/>
        <v>0</v>
      </c>
      <c r="DA86" s="35">
        <f t="shared" si="275"/>
        <v>0</v>
      </c>
      <c r="DB86" s="35">
        <f t="shared" si="275"/>
        <v>0</v>
      </c>
      <c r="DC86" s="35">
        <f t="shared" si="275"/>
        <v>0</v>
      </c>
      <c r="DD86" s="35">
        <f t="shared" si="275"/>
        <v>0</v>
      </c>
      <c r="DE86" s="35">
        <f t="shared" si="275"/>
        <v>0</v>
      </c>
      <c r="DF86" s="35">
        <f t="shared" si="275"/>
        <v>0</v>
      </c>
      <c r="DG86" s="35">
        <f t="shared" si="275"/>
        <v>0</v>
      </c>
      <c r="DH86" s="35">
        <f t="shared" si="275"/>
        <v>0</v>
      </c>
      <c r="DI86" s="35">
        <f t="shared" si="275"/>
        <v>0</v>
      </c>
      <c r="DJ86" s="35">
        <f t="shared" si="275"/>
        <v>0</v>
      </c>
      <c r="DK86" s="35">
        <f t="shared" si="275"/>
        <v>0</v>
      </c>
      <c r="DL86" s="35">
        <f t="shared" si="275"/>
        <v>0</v>
      </c>
      <c r="DM86" s="35">
        <f t="shared" si="275"/>
        <v>0</v>
      </c>
      <c r="DN86" s="35">
        <f t="shared" si="275"/>
        <v>0</v>
      </c>
      <c r="DO86" s="35">
        <f t="shared" si="275"/>
        <v>0</v>
      </c>
      <c r="DP86" s="35">
        <f t="shared" si="275"/>
        <v>0</v>
      </c>
      <c r="DQ86" s="35">
        <f t="shared" si="275"/>
        <v>0</v>
      </c>
      <c r="DR86" s="35">
        <f t="shared" si="275"/>
        <v>0</v>
      </c>
      <c r="DS86" s="35">
        <f t="shared" si="275"/>
        <v>0</v>
      </c>
      <c r="DT86" s="35">
        <f t="shared" si="275"/>
        <v>0</v>
      </c>
      <c r="DU86" s="35">
        <f t="shared" si="275"/>
        <v>0</v>
      </c>
      <c r="DV86" s="35">
        <f t="shared" si="275"/>
        <v>0</v>
      </c>
      <c r="DW86" s="35">
        <f t="shared" si="275"/>
        <v>0</v>
      </c>
      <c r="DX86" s="35">
        <f t="shared" si="275"/>
        <v>0</v>
      </c>
      <c r="DY86" s="35">
        <f t="shared" si="275"/>
        <v>0</v>
      </c>
    </row>
    <row r="87" spans="2:129" x14ac:dyDescent="0.35">
      <c r="B87" s="14"/>
      <c r="C87" s="14">
        <v>4</v>
      </c>
      <c r="D87" s="37" t="str">
        <f>'1.1 Assumptions'!$J$31</f>
        <v>iBeLink BM-K1</v>
      </c>
      <c r="E87" s="37"/>
      <c r="F87" s="37"/>
      <c r="G87" s="37"/>
      <c r="H87" s="11" t="s">
        <v>41</v>
      </c>
      <c r="J87" s="35">
        <f t="shared" ref="J87:U87" si="280">J50*J80</f>
        <v>726718.60799999989</v>
      </c>
      <c r="K87" s="35">
        <f t="shared" si="280"/>
        <v>726718.60799999989</v>
      </c>
      <c r="L87" s="35">
        <f t="shared" si="280"/>
        <v>726718.60799999989</v>
      </c>
      <c r="M87" s="35">
        <f t="shared" si="280"/>
        <v>726718.60799999989</v>
      </c>
      <c r="N87" s="35">
        <f t="shared" si="280"/>
        <v>726718.60799999989</v>
      </c>
      <c r="O87" s="35">
        <f t="shared" si="280"/>
        <v>726718.60799999989</v>
      </c>
      <c r="P87" s="35">
        <f t="shared" si="280"/>
        <v>726718.60799999989</v>
      </c>
      <c r="Q87" s="35">
        <f t="shared" si="280"/>
        <v>726718.60799999989</v>
      </c>
      <c r="R87" s="35">
        <f t="shared" si="280"/>
        <v>726718.60799999989</v>
      </c>
      <c r="S87" s="35">
        <f t="shared" si="280"/>
        <v>726718.60799999989</v>
      </c>
      <c r="T87" s="35">
        <f t="shared" si="280"/>
        <v>726718.60799999989</v>
      </c>
      <c r="U87" s="35">
        <f t="shared" si="280"/>
        <v>726718.60799999989</v>
      </c>
      <c r="V87" s="35">
        <f t="shared" si="277"/>
        <v>296070.54399999999</v>
      </c>
      <c r="W87" s="35">
        <f t="shared" si="279"/>
        <v>296070.54399999999</v>
      </c>
      <c r="X87" s="35">
        <f t="shared" si="279"/>
        <v>296070.54399999999</v>
      </c>
      <c r="Y87" s="35">
        <f t="shared" si="279"/>
        <v>296070.54399999999</v>
      </c>
      <c r="Z87" s="35">
        <f t="shared" si="279"/>
        <v>296070.54399999999</v>
      </c>
      <c r="AA87" s="35">
        <f t="shared" si="279"/>
        <v>296070.54399999999</v>
      </c>
      <c r="AB87" s="35">
        <f t="shared" si="279"/>
        <v>296070.54399999999</v>
      </c>
      <c r="AC87" s="35">
        <f t="shared" si="279"/>
        <v>296070.54399999999</v>
      </c>
      <c r="AD87" s="35">
        <f t="shared" si="279"/>
        <v>296070.54399999999</v>
      </c>
      <c r="AE87" s="35">
        <f t="shared" si="279"/>
        <v>296070.54399999999</v>
      </c>
      <c r="AF87" s="35">
        <f t="shared" si="279"/>
        <v>296070.54399999999</v>
      </c>
      <c r="AG87" s="35">
        <f t="shared" si="279"/>
        <v>296070.54399999999</v>
      </c>
      <c r="AH87" s="35">
        <f t="shared" si="279"/>
        <v>343172.67599999998</v>
      </c>
      <c r="AI87" s="35">
        <f t="shared" si="279"/>
        <v>343172.67599999998</v>
      </c>
      <c r="AJ87" s="35">
        <f t="shared" si="279"/>
        <v>343172.67599999998</v>
      </c>
      <c r="AK87" s="35">
        <f t="shared" si="279"/>
        <v>343172.67599999998</v>
      </c>
      <c r="AL87" s="35">
        <f t="shared" si="279"/>
        <v>343172.67599999998</v>
      </c>
      <c r="AM87" s="35">
        <f t="shared" si="279"/>
        <v>343172.67599999998</v>
      </c>
      <c r="AN87" s="35">
        <f t="shared" si="279"/>
        <v>343172.67599999998</v>
      </c>
      <c r="AO87" s="35">
        <f t="shared" si="279"/>
        <v>343172.67599999998</v>
      </c>
      <c r="AP87" s="35">
        <f t="shared" si="279"/>
        <v>343172.67599999998</v>
      </c>
      <c r="AQ87" s="35">
        <f t="shared" si="279"/>
        <v>343172.67599999998</v>
      </c>
      <c r="AR87" s="35">
        <f t="shared" si="279"/>
        <v>343172.67599999998</v>
      </c>
      <c r="AS87" s="35">
        <f t="shared" si="279"/>
        <v>343172.67599999998</v>
      </c>
      <c r="AT87" s="35">
        <f t="shared" si="279"/>
        <v>322986.04799999995</v>
      </c>
      <c r="AU87" s="35">
        <f t="shared" si="279"/>
        <v>322986.04799999995</v>
      </c>
      <c r="AV87" s="35">
        <f t="shared" si="279"/>
        <v>322986.04799999995</v>
      </c>
      <c r="AW87" s="35">
        <f t="shared" si="279"/>
        <v>322986.04799999995</v>
      </c>
      <c r="AX87" s="35">
        <f t="shared" si="279"/>
        <v>322986.04799999995</v>
      </c>
      <c r="AY87" s="35">
        <f t="shared" si="279"/>
        <v>322986.04799999995</v>
      </c>
      <c r="AZ87" s="35">
        <f t="shared" si="279"/>
        <v>322986.04799999995</v>
      </c>
      <c r="BA87" s="35">
        <f t="shared" si="279"/>
        <v>322986.04799999995</v>
      </c>
      <c r="BB87" s="35">
        <f t="shared" si="279"/>
        <v>322986.04799999995</v>
      </c>
      <c r="BC87" s="35">
        <f t="shared" si="279"/>
        <v>322986.04799999995</v>
      </c>
      <c r="BD87" s="35">
        <f t="shared" si="279"/>
        <v>322986.04799999995</v>
      </c>
      <c r="BE87" s="35">
        <f t="shared" si="279"/>
        <v>322986.04799999995</v>
      </c>
      <c r="BF87" s="35">
        <f t="shared" si="279"/>
        <v>419881.86239999993</v>
      </c>
      <c r="BG87" s="35">
        <f t="shared" si="279"/>
        <v>419881.86239999993</v>
      </c>
      <c r="BH87" s="35">
        <f t="shared" si="279"/>
        <v>419881.86239999993</v>
      </c>
      <c r="BI87" s="35">
        <f t="shared" si="279"/>
        <v>419881.86239999993</v>
      </c>
      <c r="BJ87" s="35">
        <f t="shared" si="279"/>
        <v>419881.86239999993</v>
      </c>
      <c r="BK87" s="35">
        <f t="shared" si="279"/>
        <v>419881.86239999993</v>
      </c>
      <c r="BL87" s="35">
        <f t="shared" si="279"/>
        <v>419881.86239999993</v>
      </c>
      <c r="BM87" s="35">
        <f t="shared" si="279"/>
        <v>419881.86239999993</v>
      </c>
      <c r="BN87" s="35">
        <f t="shared" si="279"/>
        <v>419881.86239999993</v>
      </c>
      <c r="BO87" s="35">
        <f t="shared" si="279"/>
        <v>419881.86239999993</v>
      </c>
      <c r="BP87" s="35">
        <f t="shared" si="279"/>
        <v>419881.86239999993</v>
      </c>
      <c r="BQ87" s="35">
        <f t="shared" si="279"/>
        <v>419881.86239999993</v>
      </c>
      <c r="BR87" s="35">
        <f t="shared" si="279"/>
        <v>331060.69919999992</v>
      </c>
      <c r="BS87" s="35">
        <f t="shared" si="279"/>
        <v>331060.69919999992</v>
      </c>
      <c r="BT87" s="35">
        <f t="shared" si="279"/>
        <v>331060.69919999992</v>
      </c>
      <c r="BU87" s="35">
        <f t="shared" si="279"/>
        <v>331060.69919999992</v>
      </c>
      <c r="BV87" s="35">
        <f t="shared" si="279"/>
        <v>331060.69919999992</v>
      </c>
      <c r="BW87" s="35">
        <f t="shared" si="279"/>
        <v>331060.69919999992</v>
      </c>
      <c r="BX87" s="35">
        <f t="shared" si="279"/>
        <v>331060.69919999992</v>
      </c>
      <c r="BY87" s="35">
        <f t="shared" si="279"/>
        <v>331060.69919999992</v>
      </c>
      <c r="BZ87" s="35">
        <f t="shared" si="279"/>
        <v>331060.69919999992</v>
      </c>
      <c r="CA87" s="35">
        <f t="shared" si="279"/>
        <v>331060.69919999992</v>
      </c>
      <c r="CB87" s="35">
        <f t="shared" si="279"/>
        <v>331060.69919999992</v>
      </c>
      <c r="CC87" s="35">
        <f t="shared" si="279"/>
        <v>331060.69919999992</v>
      </c>
      <c r="CD87" s="35">
        <f t="shared" si="279"/>
        <v>234164.88479999994</v>
      </c>
      <c r="CE87" s="35">
        <f t="shared" si="279"/>
        <v>234164.88479999994</v>
      </c>
      <c r="CF87" s="35">
        <f t="shared" si="279"/>
        <v>234164.88479999994</v>
      </c>
      <c r="CG87" s="35">
        <f t="shared" si="279"/>
        <v>234164.88479999994</v>
      </c>
      <c r="CH87" s="35">
        <f t="shared" si="279"/>
        <v>234164.88479999994</v>
      </c>
      <c r="CI87" s="35">
        <f t="shared" si="275"/>
        <v>234164.88479999994</v>
      </c>
      <c r="CJ87" s="35">
        <f t="shared" si="275"/>
        <v>234164.88479999994</v>
      </c>
      <c r="CK87" s="35">
        <f t="shared" si="275"/>
        <v>234164.88479999994</v>
      </c>
      <c r="CL87" s="35">
        <f t="shared" si="275"/>
        <v>234164.88479999994</v>
      </c>
      <c r="CM87" s="35">
        <f t="shared" si="275"/>
        <v>234164.88479999994</v>
      </c>
      <c r="CN87" s="35">
        <f t="shared" si="275"/>
        <v>234164.88479999994</v>
      </c>
      <c r="CO87" s="35">
        <f t="shared" si="275"/>
        <v>234164.88479999994</v>
      </c>
      <c r="CP87" s="35">
        <f t="shared" si="275"/>
        <v>169567.67519999997</v>
      </c>
      <c r="CQ87" s="35">
        <f t="shared" si="275"/>
        <v>169567.67519999997</v>
      </c>
      <c r="CR87" s="35">
        <f t="shared" si="275"/>
        <v>169567.67519999997</v>
      </c>
      <c r="CS87" s="35">
        <f t="shared" si="275"/>
        <v>169567.67519999997</v>
      </c>
      <c r="CT87" s="35">
        <f t="shared" si="275"/>
        <v>169567.67519999997</v>
      </c>
      <c r="CU87" s="35">
        <f t="shared" si="275"/>
        <v>169567.67519999997</v>
      </c>
      <c r="CV87" s="35">
        <f t="shared" si="275"/>
        <v>169567.67519999997</v>
      </c>
      <c r="CW87" s="35">
        <f t="shared" si="275"/>
        <v>169567.67519999997</v>
      </c>
      <c r="CX87" s="35">
        <f t="shared" si="275"/>
        <v>169567.67519999997</v>
      </c>
      <c r="CY87" s="35">
        <f t="shared" si="275"/>
        <v>169567.67519999997</v>
      </c>
      <c r="CZ87" s="35">
        <f t="shared" si="275"/>
        <v>169567.67519999997</v>
      </c>
      <c r="DA87" s="35">
        <f t="shared" si="275"/>
        <v>169567.67519999997</v>
      </c>
      <c r="DB87" s="35">
        <f t="shared" si="275"/>
        <v>0</v>
      </c>
      <c r="DC87" s="35">
        <f t="shared" si="275"/>
        <v>0</v>
      </c>
      <c r="DD87" s="35">
        <f t="shared" si="275"/>
        <v>0</v>
      </c>
      <c r="DE87" s="35">
        <f t="shared" si="275"/>
        <v>0</v>
      </c>
      <c r="DF87" s="35">
        <f t="shared" si="275"/>
        <v>0</v>
      </c>
      <c r="DG87" s="35">
        <f t="shared" si="275"/>
        <v>0</v>
      </c>
      <c r="DH87" s="35">
        <f t="shared" si="275"/>
        <v>0</v>
      </c>
      <c r="DI87" s="35">
        <f t="shared" si="275"/>
        <v>0</v>
      </c>
      <c r="DJ87" s="35">
        <f t="shared" si="275"/>
        <v>0</v>
      </c>
      <c r="DK87" s="35">
        <f t="shared" si="275"/>
        <v>0</v>
      </c>
      <c r="DL87" s="35">
        <f t="shared" si="275"/>
        <v>0</v>
      </c>
      <c r="DM87" s="35">
        <f t="shared" si="275"/>
        <v>0</v>
      </c>
      <c r="DN87" s="35">
        <f t="shared" si="275"/>
        <v>0</v>
      </c>
      <c r="DO87" s="35">
        <f t="shared" si="275"/>
        <v>0</v>
      </c>
      <c r="DP87" s="35">
        <f t="shared" si="275"/>
        <v>0</v>
      </c>
      <c r="DQ87" s="35">
        <f t="shared" si="275"/>
        <v>0</v>
      </c>
      <c r="DR87" s="35">
        <f t="shared" si="275"/>
        <v>0</v>
      </c>
      <c r="DS87" s="35">
        <f t="shared" si="275"/>
        <v>0</v>
      </c>
      <c r="DT87" s="35">
        <f t="shared" si="275"/>
        <v>0</v>
      </c>
      <c r="DU87" s="35">
        <f t="shared" si="275"/>
        <v>0</v>
      </c>
      <c r="DV87" s="35">
        <f t="shared" si="275"/>
        <v>0</v>
      </c>
      <c r="DW87" s="35">
        <f t="shared" si="275"/>
        <v>0</v>
      </c>
      <c r="DX87" s="35">
        <f t="shared" si="275"/>
        <v>0</v>
      </c>
      <c r="DY87" s="35">
        <f t="shared" si="275"/>
        <v>0</v>
      </c>
    </row>
    <row r="88" spans="2:129" x14ac:dyDescent="0.35">
      <c r="B88" s="14"/>
      <c r="C88" s="337">
        <v>5</v>
      </c>
      <c r="D88" s="37" t="str">
        <f>'1.1 Assumptions'!$J$32</f>
        <v>iBeLink BM-N1</v>
      </c>
      <c r="E88" s="37"/>
      <c r="F88" s="37"/>
      <c r="G88" s="37"/>
      <c r="H88" s="11" t="s">
        <v>41</v>
      </c>
      <c r="J88" s="35">
        <f t="shared" ref="J88:U88" si="281">J51*J81</f>
        <v>102194.80425</v>
      </c>
      <c r="K88" s="35">
        <f t="shared" si="281"/>
        <v>102194.80425</v>
      </c>
      <c r="L88" s="35">
        <f t="shared" si="281"/>
        <v>102194.80425</v>
      </c>
      <c r="M88" s="35">
        <f t="shared" si="281"/>
        <v>102194.80425</v>
      </c>
      <c r="N88" s="35">
        <f t="shared" si="281"/>
        <v>102194.80425</v>
      </c>
      <c r="O88" s="35">
        <f t="shared" si="281"/>
        <v>102194.80425</v>
      </c>
      <c r="P88" s="35">
        <f t="shared" si="281"/>
        <v>102194.80425</v>
      </c>
      <c r="Q88" s="35">
        <f t="shared" si="281"/>
        <v>102194.80425</v>
      </c>
      <c r="R88" s="35">
        <f t="shared" si="281"/>
        <v>102194.80425</v>
      </c>
      <c r="S88" s="35">
        <f t="shared" si="281"/>
        <v>102194.80425</v>
      </c>
      <c r="T88" s="35">
        <f t="shared" si="281"/>
        <v>102194.80425</v>
      </c>
      <c r="U88" s="35">
        <f t="shared" si="281"/>
        <v>102194.80425</v>
      </c>
      <c r="V88" s="35">
        <f t="shared" si="277"/>
        <v>41634.920249999996</v>
      </c>
      <c r="W88" s="35">
        <f t="shared" si="279"/>
        <v>41634.920249999996</v>
      </c>
      <c r="X88" s="35">
        <f t="shared" si="279"/>
        <v>41634.920249999996</v>
      </c>
      <c r="Y88" s="35">
        <f t="shared" si="279"/>
        <v>41634.920249999996</v>
      </c>
      <c r="Z88" s="35">
        <f t="shared" si="279"/>
        <v>41634.920249999996</v>
      </c>
      <c r="AA88" s="35">
        <f t="shared" si="279"/>
        <v>41634.920249999996</v>
      </c>
      <c r="AB88" s="35">
        <f t="shared" si="279"/>
        <v>41634.920249999996</v>
      </c>
      <c r="AC88" s="35">
        <f t="shared" si="279"/>
        <v>41634.920249999996</v>
      </c>
      <c r="AD88" s="35">
        <f t="shared" si="279"/>
        <v>41634.920249999996</v>
      </c>
      <c r="AE88" s="35">
        <f t="shared" si="279"/>
        <v>41634.920249999996</v>
      </c>
      <c r="AF88" s="35">
        <f t="shared" si="279"/>
        <v>41634.920249999996</v>
      </c>
      <c r="AG88" s="35">
        <f t="shared" si="279"/>
        <v>41634.920249999996</v>
      </c>
      <c r="AH88" s="35">
        <f t="shared" si="279"/>
        <v>45419.913</v>
      </c>
      <c r="AI88" s="35">
        <f t="shared" si="279"/>
        <v>45419.913</v>
      </c>
      <c r="AJ88" s="35">
        <f t="shared" si="279"/>
        <v>45419.913</v>
      </c>
      <c r="AK88" s="35">
        <f t="shared" si="279"/>
        <v>45419.913</v>
      </c>
      <c r="AL88" s="35">
        <f t="shared" si="279"/>
        <v>45419.913</v>
      </c>
      <c r="AM88" s="35">
        <f t="shared" si="279"/>
        <v>45419.913</v>
      </c>
      <c r="AN88" s="35">
        <f t="shared" si="279"/>
        <v>45419.913</v>
      </c>
      <c r="AO88" s="35">
        <f t="shared" si="279"/>
        <v>45419.913</v>
      </c>
      <c r="AP88" s="35">
        <f t="shared" si="279"/>
        <v>45419.913</v>
      </c>
      <c r="AQ88" s="35">
        <f t="shared" si="279"/>
        <v>45419.913</v>
      </c>
      <c r="AR88" s="35">
        <f t="shared" si="279"/>
        <v>45419.913</v>
      </c>
      <c r="AS88" s="35">
        <f t="shared" si="279"/>
        <v>45419.913</v>
      </c>
      <c r="AT88" s="35">
        <f t="shared" si="279"/>
        <v>45419.913</v>
      </c>
      <c r="AU88" s="35">
        <f t="shared" si="279"/>
        <v>45419.913</v>
      </c>
      <c r="AV88" s="35">
        <f t="shared" si="279"/>
        <v>45419.913</v>
      </c>
      <c r="AW88" s="35">
        <f t="shared" si="279"/>
        <v>45419.913</v>
      </c>
      <c r="AX88" s="35">
        <f t="shared" si="279"/>
        <v>45419.913</v>
      </c>
      <c r="AY88" s="35">
        <f t="shared" si="279"/>
        <v>45419.913</v>
      </c>
      <c r="AZ88" s="35">
        <f t="shared" si="279"/>
        <v>45419.913</v>
      </c>
      <c r="BA88" s="35">
        <f t="shared" si="279"/>
        <v>45419.913</v>
      </c>
      <c r="BB88" s="35">
        <f t="shared" si="279"/>
        <v>45419.913</v>
      </c>
      <c r="BC88" s="35">
        <f t="shared" si="279"/>
        <v>45419.913</v>
      </c>
      <c r="BD88" s="35">
        <f t="shared" si="279"/>
        <v>45419.913</v>
      </c>
      <c r="BE88" s="35">
        <f t="shared" si="279"/>
        <v>45419.913</v>
      </c>
      <c r="BF88" s="35">
        <f t="shared" si="279"/>
        <v>59045.886899999998</v>
      </c>
      <c r="BG88" s="35">
        <f t="shared" si="279"/>
        <v>59045.886899999998</v>
      </c>
      <c r="BH88" s="35">
        <f t="shared" si="279"/>
        <v>59045.886899999998</v>
      </c>
      <c r="BI88" s="35">
        <f t="shared" si="279"/>
        <v>59045.886899999998</v>
      </c>
      <c r="BJ88" s="35">
        <f t="shared" si="279"/>
        <v>59045.886899999998</v>
      </c>
      <c r="BK88" s="35">
        <f t="shared" si="279"/>
        <v>59045.886899999998</v>
      </c>
      <c r="BL88" s="35">
        <f t="shared" si="279"/>
        <v>59045.886899999998</v>
      </c>
      <c r="BM88" s="35">
        <f t="shared" si="279"/>
        <v>59045.886899999998</v>
      </c>
      <c r="BN88" s="35">
        <f t="shared" si="279"/>
        <v>59045.886899999998</v>
      </c>
      <c r="BO88" s="35">
        <f t="shared" si="279"/>
        <v>59045.886899999998</v>
      </c>
      <c r="BP88" s="35">
        <f t="shared" si="279"/>
        <v>59045.886899999998</v>
      </c>
      <c r="BQ88" s="35">
        <f t="shared" si="279"/>
        <v>59045.886899999998</v>
      </c>
      <c r="BR88" s="35">
        <f t="shared" si="279"/>
        <v>45419.913</v>
      </c>
      <c r="BS88" s="35">
        <f t="shared" si="279"/>
        <v>45419.913</v>
      </c>
      <c r="BT88" s="35">
        <f t="shared" si="279"/>
        <v>45419.913</v>
      </c>
      <c r="BU88" s="35">
        <f t="shared" si="279"/>
        <v>45419.913</v>
      </c>
      <c r="BV88" s="35">
        <f t="shared" si="279"/>
        <v>45419.913</v>
      </c>
      <c r="BW88" s="35">
        <f t="shared" si="279"/>
        <v>45419.913</v>
      </c>
      <c r="BX88" s="35">
        <f t="shared" si="279"/>
        <v>45419.913</v>
      </c>
      <c r="BY88" s="35">
        <f t="shared" si="279"/>
        <v>45419.913</v>
      </c>
      <c r="BZ88" s="35">
        <f t="shared" si="279"/>
        <v>45419.913</v>
      </c>
      <c r="CA88" s="35">
        <f t="shared" si="279"/>
        <v>45419.913</v>
      </c>
      <c r="CB88" s="35">
        <f t="shared" si="279"/>
        <v>45419.913</v>
      </c>
      <c r="CC88" s="35">
        <f t="shared" si="279"/>
        <v>45419.913</v>
      </c>
      <c r="CD88" s="35">
        <f t="shared" si="279"/>
        <v>31793.939099999996</v>
      </c>
      <c r="CE88" s="35">
        <f t="shared" si="279"/>
        <v>31793.939099999996</v>
      </c>
      <c r="CF88" s="35">
        <f t="shared" si="279"/>
        <v>31793.939099999996</v>
      </c>
      <c r="CG88" s="35">
        <f t="shared" si="279"/>
        <v>31793.939099999996</v>
      </c>
      <c r="CH88" s="35">
        <f t="shared" si="279"/>
        <v>31793.939099999996</v>
      </c>
      <c r="CI88" s="35">
        <f t="shared" si="275"/>
        <v>31793.939099999996</v>
      </c>
      <c r="CJ88" s="35">
        <f t="shared" si="275"/>
        <v>31793.939099999996</v>
      </c>
      <c r="CK88" s="35">
        <f t="shared" si="275"/>
        <v>31793.939099999996</v>
      </c>
      <c r="CL88" s="35">
        <f t="shared" si="275"/>
        <v>31793.939099999996</v>
      </c>
      <c r="CM88" s="35">
        <f t="shared" si="275"/>
        <v>31793.939099999996</v>
      </c>
      <c r="CN88" s="35">
        <f t="shared" si="275"/>
        <v>31793.939099999996</v>
      </c>
      <c r="CO88" s="35">
        <f t="shared" si="275"/>
        <v>31793.939099999996</v>
      </c>
      <c r="CP88" s="35">
        <f t="shared" si="275"/>
        <v>22709.9565</v>
      </c>
      <c r="CQ88" s="35">
        <f t="shared" si="275"/>
        <v>22709.9565</v>
      </c>
      <c r="CR88" s="35">
        <f t="shared" si="275"/>
        <v>22709.9565</v>
      </c>
      <c r="CS88" s="35">
        <f t="shared" si="275"/>
        <v>22709.9565</v>
      </c>
      <c r="CT88" s="35">
        <f t="shared" si="275"/>
        <v>22709.9565</v>
      </c>
      <c r="CU88" s="35">
        <f t="shared" si="275"/>
        <v>22709.9565</v>
      </c>
      <c r="CV88" s="35">
        <f t="shared" si="275"/>
        <v>22709.9565</v>
      </c>
      <c r="CW88" s="35">
        <f t="shared" si="275"/>
        <v>22709.9565</v>
      </c>
      <c r="CX88" s="35">
        <f t="shared" si="275"/>
        <v>22709.9565</v>
      </c>
      <c r="CY88" s="35">
        <f t="shared" si="275"/>
        <v>22709.9565</v>
      </c>
      <c r="CZ88" s="35">
        <f t="shared" si="275"/>
        <v>22709.9565</v>
      </c>
      <c r="DA88" s="35">
        <f t="shared" si="275"/>
        <v>22709.9565</v>
      </c>
      <c r="DB88" s="35">
        <f t="shared" si="275"/>
        <v>0</v>
      </c>
      <c r="DC88" s="35">
        <f t="shared" si="275"/>
        <v>0</v>
      </c>
      <c r="DD88" s="35">
        <f t="shared" si="275"/>
        <v>0</v>
      </c>
      <c r="DE88" s="35">
        <f t="shared" si="275"/>
        <v>0</v>
      </c>
      <c r="DF88" s="35">
        <f t="shared" si="275"/>
        <v>0</v>
      </c>
      <c r="DG88" s="35">
        <f t="shared" si="275"/>
        <v>0</v>
      </c>
      <c r="DH88" s="35">
        <f t="shared" si="275"/>
        <v>0</v>
      </c>
      <c r="DI88" s="35">
        <f t="shared" si="275"/>
        <v>0</v>
      </c>
      <c r="DJ88" s="35">
        <f t="shared" si="275"/>
        <v>0</v>
      </c>
      <c r="DK88" s="35">
        <f t="shared" si="275"/>
        <v>0</v>
      </c>
      <c r="DL88" s="35">
        <f t="shared" si="275"/>
        <v>0</v>
      </c>
      <c r="DM88" s="35">
        <f t="shared" si="275"/>
        <v>0</v>
      </c>
      <c r="DN88" s="35">
        <f t="shared" si="275"/>
        <v>0</v>
      </c>
      <c r="DO88" s="35">
        <f t="shared" si="275"/>
        <v>0</v>
      </c>
      <c r="DP88" s="35">
        <f t="shared" si="275"/>
        <v>0</v>
      </c>
      <c r="DQ88" s="35">
        <f t="shared" si="275"/>
        <v>0</v>
      </c>
      <c r="DR88" s="35">
        <f t="shared" si="275"/>
        <v>0</v>
      </c>
      <c r="DS88" s="35">
        <f t="shared" si="275"/>
        <v>0</v>
      </c>
      <c r="DT88" s="35">
        <f t="shared" si="275"/>
        <v>0</v>
      </c>
      <c r="DU88" s="35">
        <f t="shared" si="275"/>
        <v>0</v>
      </c>
      <c r="DV88" s="35">
        <f t="shared" si="275"/>
        <v>0</v>
      </c>
      <c r="DW88" s="35">
        <f t="shared" si="275"/>
        <v>0</v>
      </c>
      <c r="DX88" s="35">
        <f t="shared" si="275"/>
        <v>0</v>
      </c>
      <c r="DY88" s="35">
        <f t="shared" si="275"/>
        <v>0</v>
      </c>
    </row>
    <row r="89" spans="2:129" s="24" customFormat="1" x14ac:dyDescent="0.35">
      <c r="B89" s="60"/>
      <c r="C89" s="169" t="s">
        <v>737</v>
      </c>
      <c r="H89" s="190" t="s">
        <v>41</v>
      </c>
      <c r="J89" s="122">
        <f>SUM(J84:J88)</f>
        <v>4065082.2135000001</v>
      </c>
      <c r="K89" s="122">
        <f t="shared" ref="K89:T89" si="282">SUM(K84:K88)</f>
        <v>4065082.2135000001</v>
      </c>
      <c r="L89" s="122">
        <f t="shared" si="282"/>
        <v>4065082.2135000001</v>
      </c>
      <c r="M89" s="122">
        <f t="shared" si="282"/>
        <v>4065082.2135000001</v>
      </c>
      <c r="N89" s="122">
        <f t="shared" si="282"/>
        <v>4065082.2135000001</v>
      </c>
      <c r="O89" s="122">
        <f t="shared" si="282"/>
        <v>4065082.2135000001</v>
      </c>
      <c r="P89" s="122">
        <f t="shared" si="282"/>
        <v>4065082.2135000001</v>
      </c>
      <c r="Q89" s="122">
        <f t="shared" si="282"/>
        <v>4065082.2135000001</v>
      </c>
      <c r="R89" s="122">
        <f t="shared" si="282"/>
        <v>4065082.2135000001</v>
      </c>
      <c r="S89" s="122">
        <f t="shared" si="282"/>
        <v>4065082.2135000001</v>
      </c>
      <c r="T89" s="122">
        <f t="shared" si="282"/>
        <v>4065082.2135000001</v>
      </c>
      <c r="U89" s="122">
        <f>SUM(U84:U88)</f>
        <v>4065082.2135000001</v>
      </c>
      <c r="V89" s="122">
        <f t="shared" ref="V89:CG89" si="283">SUM(V84:V88)</f>
        <v>1664135.1457499999</v>
      </c>
      <c r="W89" s="122">
        <f t="shared" si="283"/>
        <v>1664135.1457499999</v>
      </c>
      <c r="X89" s="122">
        <f t="shared" si="283"/>
        <v>1664135.1457499999</v>
      </c>
      <c r="Y89" s="122">
        <f t="shared" si="283"/>
        <v>1664135.1457499999</v>
      </c>
      <c r="Z89" s="122">
        <f t="shared" si="283"/>
        <v>1664135.1457499999</v>
      </c>
      <c r="AA89" s="122">
        <f t="shared" si="283"/>
        <v>1664135.1457499999</v>
      </c>
      <c r="AB89" s="122">
        <f t="shared" si="283"/>
        <v>1664135.1457499999</v>
      </c>
      <c r="AC89" s="122">
        <f t="shared" si="283"/>
        <v>1664135.1457499999</v>
      </c>
      <c r="AD89" s="122">
        <f t="shared" si="283"/>
        <v>1664135.1457499999</v>
      </c>
      <c r="AE89" s="122">
        <f t="shared" si="283"/>
        <v>1664135.1457499999</v>
      </c>
      <c r="AF89" s="122">
        <f t="shared" si="283"/>
        <v>1664135.1457499999</v>
      </c>
      <c r="AG89" s="122">
        <f t="shared" si="283"/>
        <v>1664135.1457499999</v>
      </c>
      <c r="AH89" s="122">
        <f t="shared" si="283"/>
        <v>1938757.3975</v>
      </c>
      <c r="AI89" s="122">
        <f t="shared" si="283"/>
        <v>1938757.3975</v>
      </c>
      <c r="AJ89" s="122">
        <f t="shared" si="283"/>
        <v>1938757.3975</v>
      </c>
      <c r="AK89" s="122">
        <f t="shared" si="283"/>
        <v>1938757.3975</v>
      </c>
      <c r="AL89" s="122">
        <f t="shared" si="283"/>
        <v>1938757.3975</v>
      </c>
      <c r="AM89" s="122">
        <f t="shared" si="283"/>
        <v>1938757.3975</v>
      </c>
      <c r="AN89" s="122">
        <f t="shared" si="283"/>
        <v>1938757.3975</v>
      </c>
      <c r="AO89" s="122">
        <f t="shared" si="283"/>
        <v>1938757.3975</v>
      </c>
      <c r="AP89" s="122">
        <f t="shared" si="283"/>
        <v>1938757.3975</v>
      </c>
      <c r="AQ89" s="122">
        <f t="shared" si="283"/>
        <v>1938757.3975</v>
      </c>
      <c r="AR89" s="122">
        <f t="shared" si="283"/>
        <v>1938757.3975</v>
      </c>
      <c r="AS89" s="122">
        <f t="shared" si="283"/>
        <v>1938757.3975</v>
      </c>
      <c r="AT89" s="122">
        <f t="shared" si="283"/>
        <v>1814693.7462499999</v>
      </c>
      <c r="AU89" s="122">
        <f t="shared" si="283"/>
        <v>1814693.7462499999</v>
      </c>
      <c r="AV89" s="122">
        <f t="shared" si="283"/>
        <v>1814693.7462499999</v>
      </c>
      <c r="AW89" s="122">
        <f t="shared" si="283"/>
        <v>1814693.7462499999</v>
      </c>
      <c r="AX89" s="122">
        <f t="shared" si="283"/>
        <v>1814693.7462499999</v>
      </c>
      <c r="AY89" s="122">
        <f t="shared" si="283"/>
        <v>1814693.7462499999</v>
      </c>
      <c r="AZ89" s="122">
        <f t="shared" si="283"/>
        <v>1814693.7462499999</v>
      </c>
      <c r="BA89" s="122">
        <f t="shared" si="283"/>
        <v>1814693.7462499999</v>
      </c>
      <c r="BB89" s="122">
        <f t="shared" si="283"/>
        <v>1814693.7462499999</v>
      </c>
      <c r="BC89" s="122">
        <f t="shared" si="283"/>
        <v>1814693.7462499999</v>
      </c>
      <c r="BD89" s="122">
        <f t="shared" si="283"/>
        <v>1814693.7462499999</v>
      </c>
      <c r="BE89" s="122">
        <f t="shared" si="283"/>
        <v>1814693.7462499999</v>
      </c>
      <c r="BF89" s="122">
        <f t="shared" si="283"/>
        <v>2377480.1126999995</v>
      </c>
      <c r="BG89" s="122">
        <f t="shared" si="283"/>
        <v>2377480.1126999995</v>
      </c>
      <c r="BH89" s="122">
        <f t="shared" si="283"/>
        <v>2377480.1126999995</v>
      </c>
      <c r="BI89" s="122">
        <f t="shared" si="283"/>
        <v>2377480.1126999995</v>
      </c>
      <c r="BJ89" s="122">
        <f t="shared" si="283"/>
        <v>2377480.1126999995</v>
      </c>
      <c r="BK89" s="122">
        <f t="shared" si="283"/>
        <v>2377480.1126999995</v>
      </c>
      <c r="BL89" s="122">
        <f t="shared" si="283"/>
        <v>2377480.1126999995</v>
      </c>
      <c r="BM89" s="122">
        <f t="shared" si="283"/>
        <v>2377480.1126999995</v>
      </c>
      <c r="BN89" s="122">
        <f t="shared" si="283"/>
        <v>2377480.1126999995</v>
      </c>
      <c r="BO89" s="122">
        <f t="shared" si="283"/>
        <v>2377480.1126999995</v>
      </c>
      <c r="BP89" s="122">
        <f t="shared" si="283"/>
        <v>2377480.1126999995</v>
      </c>
      <c r="BQ89" s="122">
        <f t="shared" si="283"/>
        <v>2377480.1126999995</v>
      </c>
      <c r="BR89" s="122">
        <f t="shared" si="283"/>
        <v>1843543.8020999997</v>
      </c>
      <c r="BS89" s="122">
        <f t="shared" si="283"/>
        <v>1843543.8020999997</v>
      </c>
      <c r="BT89" s="122">
        <f t="shared" si="283"/>
        <v>1843543.8020999997</v>
      </c>
      <c r="BU89" s="122">
        <f t="shared" si="283"/>
        <v>1843543.8020999997</v>
      </c>
      <c r="BV89" s="122">
        <f t="shared" si="283"/>
        <v>1843543.8020999997</v>
      </c>
      <c r="BW89" s="122">
        <f t="shared" si="283"/>
        <v>1843543.8020999997</v>
      </c>
      <c r="BX89" s="122">
        <f t="shared" si="283"/>
        <v>1843543.8020999997</v>
      </c>
      <c r="BY89" s="122">
        <f t="shared" si="283"/>
        <v>1843543.8020999997</v>
      </c>
      <c r="BZ89" s="122">
        <f t="shared" si="283"/>
        <v>1843543.8020999997</v>
      </c>
      <c r="CA89" s="122">
        <f t="shared" si="283"/>
        <v>1843543.8020999997</v>
      </c>
      <c r="CB89" s="122">
        <f t="shared" si="283"/>
        <v>1843543.8020999997</v>
      </c>
      <c r="CC89" s="122">
        <f t="shared" si="283"/>
        <v>1843543.8020999997</v>
      </c>
      <c r="CD89" s="122">
        <f t="shared" si="283"/>
        <v>1320710.1368999998</v>
      </c>
      <c r="CE89" s="122">
        <f t="shared" si="283"/>
        <v>1320710.1368999998</v>
      </c>
      <c r="CF89" s="122">
        <f t="shared" si="283"/>
        <v>1320710.1368999998</v>
      </c>
      <c r="CG89" s="122">
        <f t="shared" si="283"/>
        <v>1320710.1368999998</v>
      </c>
      <c r="CH89" s="122">
        <f t="shared" ref="CH89:DY89" si="284">SUM(CH84:CH88)</f>
        <v>1320710.1368999998</v>
      </c>
      <c r="CI89" s="122">
        <f t="shared" si="284"/>
        <v>1320710.1368999998</v>
      </c>
      <c r="CJ89" s="122">
        <f t="shared" si="284"/>
        <v>1320710.1368999998</v>
      </c>
      <c r="CK89" s="122">
        <f t="shared" si="284"/>
        <v>1320710.1368999998</v>
      </c>
      <c r="CL89" s="122">
        <f t="shared" si="284"/>
        <v>1320710.1368999998</v>
      </c>
      <c r="CM89" s="122">
        <f t="shared" si="284"/>
        <v>1320710.1368999998</v>
      </c>
      <c r="CN89" s="122">
        <f t="shared" si="284"/>
        <v>1320710.1368999998</v>
      </c>
      <c r="CO89" s="122">
        <f t="shared" si="284"/>
        <v>1320710.1368999998</v>
      </c>
      <c r="CP89" s="122">
        <f t="shared" si="284"/>
        <v>949780.84739999985</v>
      </c>
      <c r="CQ89" s="122">
        <f t="shared" si="284"/>
        <v>949780.84739999985</v>
      </c>
      <c r="CR89" s="122">
        <f t="shared" si="284"/>
        <v>949780.84739999985</v>
      </c>
      <c r="CS89" s="122">
        <f t="shared" si="284"/>
        <v>949780.84739999985</v>
      </c>
      <c r="CT89" s="122">
        <f t="shared" si="284"/>
        <v>949780.84739999985</v>
      </c>
      <c r="CU89" s="122">
        <f t="shared" si="284"/>
        <v>949780.84739999985</v>
      </c>
      <c r="CV89" s="122">
        <f t="shared" si="284"/>
        <v>949780.84739999985</v>
      </c>
      <c r="CW89" s="122">
        <f t="shared" si="284"/>
        <v>949780.84739999985</v>
      </c>
      <c r="CX89" s="122">
        <f t="shared" si="284"/>
        <v>949780.84739999985</v>
      </c>
      <c r="CY89" s="122">
        <f t="shared" si="284"/>
        <v>949780.84739999985</v>
      </c>
      <c r="CZ89" s="122">
        <f t="shared" si="284"/>
        <v>949780.84739999985</v>
      </c>
      <c r="DA89" s="122">
        <f t="shared" si="284"/>
        <v>949780.84739999985</v>
      </c>
      <c r="DB89" s="122">
        <f t="shared" si="284"/>
        <v>0</v>
      </c>
      <c r="DC89" s="122">
        <f t="shared" si="284"/>
        <v>0</v>
      </c>
      <c r="DD89" s="122">
        <f t="shared" si="284"/>
        <v>0</v>
      </c>
      <c r="DE89" s="122">
        <f t="shared" si="284"/>
        <v>0</v>
      </c>
      <c r="DF89" s="122">
        <f t="shared" si="284"/>
        <v>0</v>
      </c>
      <c r="DG89" s="122">
        <f t="shared" si="284"/>
        <v>0</v>
      </c>
      <c r="DH89" s="122">
        <f t="shared" si="284"/>
        <v>0</v>
      </c>
      <c r="DI89" s="122">
        <f t="shared" si="284"/>
        <v>0</v>
      </c>
      <c r="DJ89" s="122">
        <f t="shared" si="284"/>
        <v>0</v>
      </c>
      <c r="DK89" s="122">
        <f t="shared" si="284"/>
        <v>0</v>
      </c>
      <c r="DL89" s="122">
        <f t="shared" si="284"/>
        <v>0</v>
      </c>
      <c r="DM89" s="122">
        <f t="shared" si="284"/>
        <v>0</v>
      </c>
      <c r="DN89" s="122">
        <f t="shared" si="284"/>
        <v>0</v>
      </c>
      <c r="DO89" s="122">
        <f t="shared" si="284"/>
        <v>0</v>
      </c>
      <c r="DP89" s="122">
        <f t="shared" si="284"/>
        <v>0</v>
      </c>
      <c r="DQ89" s="122">
        <f t="shared" si="284"/>
        <v>0</v>
      </c>
      <c r="DR89" s="122">
        <f t="shared" si="284"/>
        <v>0</v>
      </c>
      <c r="DS89" s="122">
        <f t="shared" si="284"/>
        <v>0</v>
      </c>
      <c r="DT89" s="122">
        <f t="shared" si="284"/>
        <v>0</v>
      </c>
      <c r="DU89" s="122">
        <f t="shared" si="284"/>
        <v>0</v>
      </c>
      <c r="DV89" s="122">
        <f t="shared" si="284"/>
        <v>0</v>
      </c>
      <c r="DW89" s="122">
        <f t="shared" si="284"/>
        <v>0</v>
      </c>
      <c r="DX89" s="122">
        <f t="shared" si="284"/>
        <v>0</v>
      </c>
      <c r="DY89" s="122">
        <f t="shared" si="284"/>
        <v>0</v>
      </c>
    </row>
    <row r="90" spans="2:129" x14ac:dyDescent="0.35">
      <c r="B90" s="14"/>
      <c r="C90" s="73"/>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row>
    <row r="91" spans="2:129" x14ac:dyDescent="0.35">
      <c r="B91" s="14"/>
      <c r="D91" s="73" t="s">
        <v>738</v>
      </c>
      <c r="H91" s="11" t="s">
        <v>41</v>
      </c>
      <c r="J91" s="178">
        <f t="shared" ref="J91:AO91" si="285">J23-J89</f>
        <v>4917.7864999999292</v>
      </c>
      <c r="K91" s="178">
        <f t="shared" si="285"/>
        <v>4917.7864999999292</v>
      </c>
      <c r="L91" s="178">
        <f t="shared" si="285"/>
        <v>4917.7864999999292</v>
      </c>
      <c r="M91" s="178">
        <f t="shared" si="285"/>
        <v>4917.7864999999292</v>
      </c>
      <c r="N91" s="178">
        <f t="shared" si="285"/>
        <v>4917.7864999999292</v>
      </c>
      <c r="O91" s="178">
        <f t="shared" si="285"/>
        <v>4917.7864999999292</v>
      </c>
      <c r="P91" s="178">
        <f t="shared" si="285"/>
        <v>4917.7864999999292</v>
      </c>
      <c r="Q91" s="178">
        <f t="shared" si="285"/>
        <v>4917.7864999999292</v>
      </c>
      <c r="R91" s="178">
        <f t="shared" si="285"/>
        <v>4917.7864999999292</v>
      </c>
      <c r="S91" s="178">
        <f t="shared" si="285"/>
        <v>4917.7864999999292</v>
      </c>
      <c r="T91" s="178">
        <f t="shared" si="285"/>
        <v>4917.7864999999292</v>
      </c>
      <c r="U91" s="178">
        <f t="shared" si="285"/>
        <v>4917.7864999999292</v>
      </c>
      <c r="V91" s="178">
        <f t="shared" si="285"/>
        <v>12728.784893882228</v>
      </c>
      <c r="W91" s="178">
        <f t="shared" si="285"/>
        <v>12728.784893882228</v>
      </c>
      <c r="X91" s="178">
        <f t="shared" si="285"/>
        <v>12728.784893882228</v>
      </c>
      <c r="Y91" s="178">
        <f t="shared" si="285"/>
        <v>12728.784893882228</v>
      </c>
      <c r="Z91" s="178">
        <f t="shared" si="285"/>
        <v>12728.784893882228</v>
      </c>
      <c r="AA91" s="178">
        <f t="shared" si="285"/>
        <v>12728.784893882228</v>
      </c>
      <c r="AB91" s="178">
        <f t="shared" si="285"/>
        <v>12728.784893882228</v>
      </c>
      <c r="AC91" s="178">
        <f t="shared" si="285"/>
        <v>12728.784893882228</v>
      </c>
      <c r="AD91" s="178">
        <f t="shared" si="285"/>
        <v>12728.784893882228</v>
      </c>
      <c r="AE91" s="178">
        <f t="shared" si="285"/>
        <v>12728.784893882228</v>
      </c>
      <c r="AF91" s="178">
        <f t="shared" si="285"/>
        <v>12728.784893882228</v>
      </c>
      <c r="AG91" s="178">
        <f t="shared" si="285"/>
        <v>12728.784893882228</v>
      </c>
      <c r="AH91" s="178">
        <f t="shared" si="285"/>
        <v>12601.556302888785</v>
      </c>
      <c r="AI91" s="178">
        <f t="shared" si="285"/>
        <v>12601.556302888785</v>
      </c>
      <c r="AJ91" s="178">
        <f t="shared" si="285"/>
        <v>12601.556302888785</v>
      </c>
      <c r="AK91" s="178">
        <f t="shared" si="285"/>
        <v>12601.556302888785</v>
      </c>
      <c r="AL91" s="178">
        <f t="shared" si="285"/>
        <v>12601.556302888785</v>
      </c>
      <c r="AM91" s="178">
        <f t="shared" si="285"/>
        <v>12601.556302888785</v>
      </c>
      <c r="AN91" s="178">
        <f t="shared" si="285"/>
        <v>12601.556302888785</v>
      </c>
      <c r="AO91" s="178">
        <f t="shared" si="285"/>
        <v>12601.556302888785</v>
      </c>
      <c r="AP91" s="178">
        <f t="shared" ref="AP91:BU91" si="286">AP23-AP89</f>
        <v>12601.556302888785</v>
      </c>
      <c r="AQ91" s="178">
        <f t="shared" si="286"/>
        <v>12601.556302888785</v>
      </c>
      <c r="AR91" s="178">
        <f t="shared" si="286"/>
        <v>12601.556302888785</v>
      </c>
      <c r="AS91" s="178">
        <f t="shared" si="286"/>
        <v>12601.556302888785</v>
      </c>
      <c r="AT91" s="178">
        <f t="shared" si="286"/>
        <v>13756.705850501312</v>
      </c>
      <c r="AU91" s="178">
        <f t="shared" si="286"/>
        <v>13756.705850501312</v>
      </c>
      <c r="AV91" s="178">
        <f t="shared" si="286"/>
        <v>13756.705850501312</v>
      </c>
      <c r="AW91" s="178">
        <f t="shared" si="286"/>
        <v>13756.705850501312</v>
      </c>
      <c r="AX91" s="178">
        <f t="shared" si="286"/>
        <v>13756.705850501312</v>
      </c>
      <c r="AY91" s="178">
        <f t="shared" si="286"/>
        <v>13756.705850501312</v>
      </c>
      <c r="AZ91" s="178">
        <f t="shared" si="286"/>
        <v>13756.705850501312</v>
      </c>
      <c r="BA91" s="178">
        <f t="shared" si="286"/>
        <v>13756.705850501312</v>
      </c>
      <c r="BB91" s="178">
        <f t="shared" si="286"/>
        <v>13756.705850501312</v>
      </c>
      <c r="BC91" s="178">
        <f t="shared" si="286"/>
        <v>13756.705850501312</v>
      </c>
      <c r="BD91" s="178">
        <f t="shared" si="286"/>
        <v>13756.705850501312</v>
      </c>
      <c r="BE91" s="178">
        <f t="shared" si="286"/>
        <v>13756.705850501312</v>
      </c>
      <c r="BF91" s="178">
        <f t="shared" si="286"/>
        <v>14738.345694012009</v>
      </c>
      <c r="BG91" s="178">
        <f t="shared" si="286"/>
        <v>14738.345694012009</v>
      </c>
      <c r="BH91" s="178">
        <f t="shared" si="286"/>
        <v>14738.345694012009</v>
      </c>
      <c r="BI91" s="178">
        <f t="shared" si="286"/>
        <v>14738.345694012009</v>
      </c>
      <c r="BJ91" s="178">
        <f t="shared" si="286"/>
        <v>14738.345694012009</v>
      </c>
      <c r="BK91" s="178">
        <f t="shared" si="286"/>
        <v>14738.345694012009</v>
      </c>
      <c r="BL91" s="178">
        <f t="shared" si="286"/>
        <v>14738.345694012009</v>
      </c>
      <c r="BM91" s="178">
        <f t="shared" si="286"/>
        <v>14738.345694012009</v>
      </c>
      <c r="BN91" s="178">
        <f t="shared" si="286"/>
        <v>14738.345694012009</v>
      </c>
      <c r="BO91" s="178">
        <f t="shared" si="286"/>
        <v>14738.345694012009</v>
      </c>
      <c r="BP91" s="178">
        <f t="shared" si="286"/>
        <v>14738.345694012009</v>
      </c>
      <c r="BQ91" s="178">
        <f t="shared" si="286"/>
        <v>14738.345694012009</v>
      </c>
      <c r="BR91" s="178">
        <f t="shared" si="286"/>
        <v>15312.413454618538</v>
      </c>
      <c r="BS91" s="178">
        <f t="shared" si="286"/>
        <v>15312.413454618538</v>
      </c>
      <c r="BT91" s="178">
        <f t="shared" si="286"/>
        <v>15312.413454618538</v>
      </c>
      <c r="BU91" s="178">
        <f t="shared" si="286"/>
        <v>15312.413454618538</v>
      </c>
      <c r="BV91" s="178">
        <f t="shared" ref="BV91:DA91" si="287">BV23-BV89</f>
        <v>15312.413454618538</v>
      </c>
      <c r="BW91" s="178">
        <f t="shared" si="287"/>
        <v>15312.413454618538</v>
      </c>
      <c r="BX91" s="178">
        <f t="shared" si="287"/>
        <v>15312.413454618538</v>
      </c>
      <c r="BY91" s="178">
        <f t="shared" si="287"/>
        <v>15312.413454618538</v>
      </c>
      <c r="BZ91" s="178">
        <f t="shared" si="287"/>
        <v>15312.413454618538</v>
      </c>
      <c r="CA91" s="178">
        <f t="shared" si="287"/>
        <v>15312.413454618538</v>
      </c>
      <c r="CB91" s="178">
        <f t="shared" si="287"/>
        <v>15312.413454618538</v>
      </c>
      <c r="CC91" s="178">
        <f t="shared" si="287"/>
        <v>15312.413454618538</v>
      </c>
      <c r="CD91" s="178">
        <f t="shared" si="287"/>
        <v>11452.570516169071</v>
      </c>
      <c r="CE91" s="178">
        <f t="shared" si="287"/>
        <v>11452.570516169071</v>
      </c>
      <c r="CF91" s="178">
        <f t="shared" si="287"/>
        <v>11452.570516169071</v>
      </c>
      <c r="CG91" s="178">
        <f t="shared" si="287"/>
        <v>11452.570516169071</v>
      </c>
      <c r="CH91" s="178">
        <f t="shared" si="287"/>
        <v>11452.570516169071</v>
      </c>
      <c r="CI91" s="178">
        <f t="shared" si="287"/>
        <v>11452.570516169071</v>
      </c>
      <c r="CJ91" s="178">
        <f t="shared" si="287"/>
        <v>11452.570516169071</v>
      </c>
      <c r="CK91" s="178">
        <f t="shared" si="287"/>
        <v>11452.570516169071</v>
      </c>
      <c r="CL91" s="178">
        <f t="shared" si="287"/>
        <v>11452.570516169071</v>
      </c>
      <c r="CM91" s="178">
        <f t="shared" si="287"/>
        <v>11452.570516169071</v>
      </c>
      <c r="CN91" s="178">
        <f t="shared" si="287"/>
        <v>11452.570516169071</v>
      </c>
      <c r="CO91" s="178">
        <f t="shared" si="287"/>
        <v>11452.570516169071</v>
      </c>
      <c r="CP91" s="178">
        <f t="shared" si="287"/>
        <v>11902.741789594758</v>
      </c>
      <c r="CQ91" s="178">
        <f t="shared" si="287"/>
        <v>11902.741789594758</v>
      </c>
      <c r="CR91" s="178">
        <f t="shared" si="287"/>
        <v>11902.741789594758</v>
      </c>
      <c r="CS91" s="178">
        <f t="shared" si="287"/>
        <v>11902.741789594758</v>
      </c>
      <c r="CT91" s="178">
        <f t="shared" si="287"/>
        <v>11902.741789594758</v>
      </c>
      <c r="CU91" s="178">
        <f t="shared" si="287"/>
        <v>11902.741789594758</v>
      </c>
      <c r="CV91" s="178">
        <f t="shared" si="287"/>
        <v>11902.741789594758</v>
      </c>
      <c r="CW91" s="178">
        <f t="shared" si="287"/>
        <v>11902.741789594758</v>
      </c>
      <c r="CX91" s="178">
        <f t="shared" si="287"/>
        <v>11902.741789594758</v>
      </c>
      <c r="CY91" s="178">
        <f t="shared" si="287"/>
        <v>11902.741789594758</v>
      </c>
      <c r="CZ91" s="178">
        <f t="shared" si="287"/>
        <v>11902.741789594758</v>
      </c>
      <c r="DA91" s="178">
        <f t="shared" si="287"/>
        <v>11902.741789594758</v>
      </c>
      <c r="DB91" s="178">
        <f t="shared" ref="DB91:DY91" si="288">DB23-DB89</f>
        <v>0</v>
      </c>
      <c r="DC91" s="178">
        <f t="shared" si="288"/>
        <v>0</v>
      </c>
      <c r="DD91" s="178">
        <f t="shared" si="288"/>
        <v>0</v>
      </c>
      <c r="DE91" s="178">
        <f t="shared" si="288"/>
        <v>0</v>
      </c>
      <c r="DF91" s="178">
        <f t="shared" si="288"/>
        <v>0</v>
      </c>
      <c r="DG91" s="178">
        <f t="shared" si="288"/>
        <v>0</v>
      </c>
      <c r="DH91" s="178">
        <f t="shared" si="288"/>
        <v>0</v>
      </c>
      <c r="DI91" s="178">
        <f t="shared" si="288"/>
        <v>0</v>
      </c>
      <c r="DJ91" s="178">
        <f t="shared" si="288"/>
        <v>0</v>
      </c>
      <c r="DK91" s="178">
        <f t="shared" si="288"/>
        <v>0</v>
      </c>
      <c r="DL91" s="178">
        <f t="shared" si="288"/>
        <v>0</v>
      </c>
      <c r="DM91" s="178">
        <f t="shared" si="288"/>
        <v>0</v>
      </c>
      <c r="DN91" s="178">
        <f t="shared" si="288"/>
        <v>0</v>
      </c>
      <c r="DO91" s="178">
        <f t="shared" si="288"/>
        <v>0</v>
      </c>
      <c r="DP91" s="178">
        <f t="shared" si="288"/>
        <v>0</v>
      </c>
      <c r="DQ91" s="178">
        <f t="shared" si="288"/>
        <v>0</v>
      </c>
      <c r="DR91" s="178">
        <f t="shared" si="288"/>
        <v>0</v>
      </c>
      <c r="DS91" s="178">
        <f t="shared" si="288"/>
        <v>0</v>
      </c>
      <c r="DT91" s="178">
        <f t="shared" si="288"/>
        <v>0</v>
      </c>
      <c r="DU91" s="178">
        <f t="shared" si="288"/>
        <v>0</v>
      </c>
      <c r="DV91" s="178">
        <f t="shared" si="288"/>
        <v>0</v>
      </c>
      <c r="DW91" s="178">
        <f t="shared" si="288"/>
        <v>0</v>
      </c>
      <c r="DX91" s="178">
        <f t="shared" si="288"/>
        <v>0</v>
      </c>
      <c r="DY91" s="178">
        <f t="shared" si="288"/>
        <v>0</v>
      </c>
    </row>
    <row r="92" spans="2:129" x14ac:dyDescent="0.35">
      <c r="B92" s="14"/>
      <c r="C92" s="73"/>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row>
    <row r="93" spans="2:129" s="48" customFormat="1" x14ac:dyDescent="0.35">
      <c r="B93" s="120"/>
      <c r="C93" s="48" t="s">
        <v>739</v>
      </c>
      <c r="H93" s="367" t="s">
        <v>41</v>
      </c>
      <c r="J93" s="368">
        <f>$J$89+$V$89+$AH$89+$AT$89+$BF$89+$BR$89+$CD$89+$CP$89+$DB$89+$DN$89</f>
        <v>15974183.402099999</v>
      </c>
      <c r="K93" s="368">
        <f t="shared" ref="K93:BV93" si="289">$J$89+$V$89+$AH$89+$AT$89+$BF$89+$BR$89+$CD$89+$CP$89+$DB$89+$DN$89</f>
        <v>15974183.402099999</v>
      </c>
      <c r="L93" s="368">
        <f t="shared" si="289"/>
        <v>15974183.402099999</v>
      </c>
      <c r="M93" s="368">
        <f t="shared" si="289"/>
        <v>15974183.402099999</v>
      </c>
      <c r="N93" s="368">
        <f t="shared" si="289"/>
        <v>15974183.402099999</v>
      </c>
      <c r="O93" s="368">
        <f t="shared" si="289"/>
        <v>15974183.402099999</v>
      </c>
      <c r="P93" s="368">
        <f t="shared" si="289"/>
        <v>15974183.402099999</v>
      </c>
      <c r="Q93" s="368">
        <f t="shared" si="289"/>
        <v>15974183.402099999</v>
      </c>
      <c r="R93" s="368">
        <f t="shared" si="289"/>
        <v>15974183.402099999</v>
      </c>
      <c r="S93" s="368">
        <f t="shared" si="289"/>
        <v>15974183.402099999</v>
      </c>
      <c r="T93" s="368">
        <f t="shared" si="289"/>
        <v>15974183.402099999</v>
      </c>
      <c r="U93" s="368">
        <f t="shared" si="289"/>
        <v>15974183.402099999</v>
      </c>
      <c r="V93" s="368">
        <f t="shared" si="289"/>
        <v>15974183.402099999</v>
      </c>
      <c r="W93" s="368">
        <f t="shared" si="289"/>
        <v>15974183.402099999</v>
      </c>
      <c r="X93" s="368">
        <f t="shared" si="289"/>
        <v>15974183.402099999</v>
      </c>
      <c r="Y93" s="368">
        <f t="shared" si="289"/>
        <v>15974183.402099999</v>
      </c>
      <c r="Z93" s="368">
        <f t="shared" si="289"/>
        <v>15974183.402099999</v>
      </c>
      <c r="AA93" s="368">
        <f t="shared" si="289"/>
        <v>15974183.402099999</v>
      </c>
      <c r="AB93" s="368">
        <f t="shared" si="289"/>
        <v>15974183.402099999</v>
      </c>
      <c r="AC93" s="368">
        <f t="shared" si="289"/>
        <v>15974183.402099999</v>
      </c>
      <c r="AD93" s="368">
        <f t="shared" si="289"/>
        <v>15974183.402099999</v>
      </c>
      <c r="AE93" s="368">
        <f t="shared" si="289"/>
        <v>15974183.402099999</v>
      </c>
      <c r="AF93" s="368">
        <f t="shared" si="289"/>
        <v>15974183.402099999</v>
      </c>
      <c r="AG93" s="368">
        <f t="shared" si="289"/>
        <v>15974183.402099999</v>
      </c>
      <c r="AH93" s="368">
        <f t="shared" si="289"/>
        <v>15974183.402099999</v>
      </c>
      <c r="AI93" s="368">
        <f t="shared" si="289"/>
        <v>15974183.402099999</v>
      </c>
      <c r="AJ93" s="368">
        <f t="shared" si="289"/>
        <v>15974183.402099999</v>
      </c>
      <c r="AK93" s="368">
        <f t="shared" si="289"/>
        <v>15974183.402099999</v>
      </c>
      <c r="AL93" s="368">
        <f t="shared" si="289"/>
        <v>15974183.402099999</v>
      </c>
      <c r="AM93" s="368">
        <f t="shared" si="289"/>
        <v>15974183.402099999</v>
      </c>
      <c r="AN93" s="368">
        <f t="shared" si="289"/>
        <v>15974183.402099999</v>
      </c>
      <c r="AO93" s="368">
        <f t="shared" si="289"/>
        <v>15974183.402099999</v>
      </c>
      <c r="AP93" s="368">
        <f t="shared" si="289"/>
        <v>15974183.402099999</v>
      </c>
      <c r="AQ93" s="368">
        <f t="shared" si="289"/>
        <v>15974183.402099999</v>
      </c>
      <c r="AR93" s="368">
        <f t="shared" si="289"/>
        <v>15974183.402099999</v>
      </c>
      <c r="AS93" s="368">
        <f t="shared" si="289"/>
        <v>15974183.402099999</v>
      </c>
      <c r="AT93" s="368">
        <f t="shared" si="289"/>
        <v>15974183.402099999</v>
      </c>
      <c r="AU93" s="368">
        <f t="shared" si="289"/>
        <v>15974183.402099999</v>
      </c>
      <c r="AV93" s="368">
        <f t="shared" si="289"/>
        <v>15974183.402099999</v>
      </c>
      <c r="AW93" s="368">
        <f t="shared" si="289"/>
        <v>15974183.402099999</v>
      </c>
      <c r="AX93" s="368">
        <f t="shared" si="289"/>
        <v>15974183.402099999</v>
      </c>
      <c r="AY93" s="368">
        <f t="shared" si="289"/>
        <v>15974183.402099999</v>
      </c>
      <c r="AZ93" s="368">
        <f t="shared" si="289"/>
        <v>15974183.402099999</v>
      </c>
      <c r="BA93" s="368">
        <f t="shared" si="289"/>
        <v>15974183.402099999</v>
      </c>
      <c r="BB93" s="368">
        <f t="shared" si="289"/>
        <v>15974183.402099999</v>
      </c>
      <c r="BC93" s="368">
        <f t="shared" si="289"/>
        <v>15974183.402099999</v>
      </c>
      <c r="BD93" s="368">
        <f t="shared" si="289"/>
        <v>15974183.402099999</v>
      </c>
      <c r="BE93" s="368">
        <f t="shared" si="289"/>
        <v>15974183.402099999</v>
      </c>
      <c r="BF93" s="368">
        <f t="shared" si="289"/>
        <v>15974183.402099999</v>
      </c>
      <c r="BG93" s="368">
        <f t="shared" si="289"/>
        <v>15974183.402099999</v>
      </c>
      <c r="BH93" s="368">
        <f t="shared" si="289"/>
        <v>15974183.402099999</v>
      </c>
      <c r="BI93" s="368">
        <f t="shared" si="289"/>
        <v>15974183.402099999</v>
      </c>
      <c r="BJ93" s="368">
        <f t="shared" si="289"/>
        <v>15974183.402099999</v>
      </c>
      <c r="BK93" s="368">
        <f t="shared" si="289"/>
        <v>15974183.402099999</v>
      </c>
      <c r="BL93" s="368">
        <f t="shared" si="289"/>
        <v>15974183.402099999</v>
      </c>
      <c r="BM93" s="368">
        <f t="shared" si="289"/>
        <v>15974183.402099999</v>
      </c>
      <c r="BN93" s="368">
        <f t="shared" si="289"/>
        <v>15974183.402099999</v>
      </c>
      <c r="BO93" s="368">
        <f t="shared" si="289"/>
        <v>15974183.402099999</v>
      </c>
      <c r="BP93" s="368">
        <f t="shared" si="289"/>
        <v>15974183.402099999</v>
      </c>
      <c r="BQ93" s="368">
        <f t="shared" si="289"/>
        <v>15974183.402099999</v>
      </c>
      <c r="BR93" s="368">
        <f t="shared" si="289"/>
        <v>15974183.402099999</v>
      </c>
      <c r="BS93" s="368">
        <f t="shared" si="289"/>
        <v>15974183.402099999</v>
      </c>
      <c r="BT93" s="368">
        <f t="shared" si="289"/>
        <v>15974183.402099999</v>
      </c>
      <c r="BU93" s="368">
        <f t="shared" si="289"/>
        <v>15974183.402099999</v>
      </c>
      <c r="BV93" s="368">
        <f t="shared" si="289"/>
        <v>15974183.402099999</v>
      </c>
      <c r="BW93" s="368">
        <f t="shared" ref="BW93:DY93" si="290">$J$89+$V$89+$AH$89+$AT$89+$BF$89+$BR$89+$CD$89+$CP$89+$DB$89+$DN$89</f>
        <v>15974183.402099999</v>
      </c>
      <c r="BX93" s="368">
        <f t="shared" si="290"/>
        <v>15974183.402099999</v>
      </c>
      <c r="BY93" s="368">
        <f t="shared" si="290"/>
        <v>15974183.402099999</v>
      </c>
      <c r="BZ93" s="368">
        <f t="shared" si="290"/>
        <v>15974183.402099999</v>
      </c>
      <c r="CA93" s="368">
        <f t="shared" si="290"/>
        <v>15974183.402099999</v>
      </c>
      <c r="CB93" s="368">
        <f t="shared" si="290"/>
        <v>15974183.402099999</v>
      </c>
      <c r="CC93" s="368">
        <f t="shared" si="290"/>
        <v>15974183.402099999</v>
      </c>
      <c r="CD93" s="368">
        <f t="shared" si="290"/>
        <v>15974183.402099999</v>
      </c>
      <c r="CE93" s="368">
        <f t="shared" si="290"/>
        <v>15974183.402099999</v>
      </c>
      <c r="CF93" s="368">
        <f t="shared" si="290"/>
        <v>15974183.402099999</v>
      </c>
      <c r="CG93" s="368">
        <f t="shared" si="290"/>
        <v>15974183.402099999</v>
      </c>
      <c r="CH93" s="368">
        <f t="shared" si="290"/>
        <v>15974183.402099999</v>
      </c>
      <c r="CI93" s="368">
        <f t="shared" si="290"/>
        <v>15974183.402099999</v>
      </c>
      <c r="CJ93" s="368">
        <f t="shared" si="290"/>
        <v>15974183.402099999</v>
      </c>
      <c r="CK93" s="368">
        <f t="shared" si="290"/>
        <v>15974183.402099999</v>
      </c>
      <c r="CL93" s="368">
        <f t="shared" si="290"/>
        <v>15974183.402099999</v>
      </c>
      <c r="CM93" s="368">
        <f t="shared" si="290"/>
        <v>15974183.402099999</v>
      </c>
      <c r="CN93" s="368">
        <f t="shared" si="290"/>
        <v>15974183.402099999</v>
      </c>
      <c r="CO93" s="368">
        <f t="shared" si="290"/>
        <v>15974183.402099999</v>
      </c>
      <c r="CP93" s="368">
        <f t="shared" si="290"/>
        <v>15974183.402099999</v>
      </c>
      <c r="CQ93" s="368">
        <f t="shared" si="290"/>
        <v>15974183.402099999</v>
      </c>
      <c r="CR93" s="368">
        <f t="shared" si="290"/>
        <v>15974183.402099999</v>
      </c>
      <c r="CS93" s="368">
        <f t="shared" si="290"/>
        <v>15974183.402099999</v>
      </c>
      <c r="CT93" s="368">
        <f t="shared" si="290"/>
        <v>15974183.402099999</v>
      </c>
      <c r="CU93" s="368">
        <f t="shared" si="290"/>
        <v>15974183.402099999</v>
      </c>
      <c r="CV93" s="368">
        <f t="shared" si="290"/>
        <v>15974183.402099999</v>
      </c>
      <c r="CW93" s="368">
        <f t="shared" si="290"/>
        <v>15974183.402099999</v>
      </c>
      <c r="CX93" s="368">
        <f t="shared" si="290"/>
        <v>15974183.402099999</v>
      </c>
      <c r="CY93" s="368">
        <f t="shared" si="290"/>
        <v>15974183.402099999</v>
      </c>
      <c r="CZ93" s="368">
        <f t="shared" si="290"/>
        <v>15974183.402099999</v>
      </c>
      <c r="DA93" s="368">
        <f t="shared" si="290"/>
        <v>15974183.402099999</v>
      </c>
      <c r="DB93" s="368">
        <f t="shared" si="290"/>
        <v>15974183.402099999</v>
      </c>
      <c r="DC93" s="368">
        <f t="shared" si="290"/>
        <v>15974183.402099999</v>
      </c>
      <c r="DD93" s="368">
        <f t="shared" si="290"/>
        <v>15974183.402099999</v>
      </c>
      <c r="DE93" s="368">
        <f t="shared" si="290"/>
        <v>15974183.402099999</v>
      </c>
      <c r="DF93" s="368">
        <f t="shared" si="290"/>
        <v>15974183.402099999</v>
      </c>
      <c r="DG93" s="368">
        <f t="shared" si="290"/>
        <v>15974183.402099999</v>
      </c>
      <c r="DH93" s="368">
        <f t="shared" si="290"/>
        <v>15974183.402099999</v>
      </c>
      <c r="DI93" s="368">
        <f t="shared" si="290"/>
        <v>15974183.402099999</v>
      </c>
      <c r="DJ93" s="368">
        <f t="shared" si="290"/>
        <v>15974183.402099999</v>
      </c>
      <c r="DK93" s="368">
        <f t="shared" si="290"/>
        <v>15974183.402099999</v>
      </c>
      <c r="DL93" s="368">
        <f t="shared" si="290"/>
        <v>15974183.402099999</v>
      </c>
      <c r="DM93" s="368">
        <f t="shared" si="290"/>
        <v>15974183.402099999</v>
      </c>
      <c r="DN93" s="368">
        <f t="shared" si="290"/>
        <v>15974183.402099999</v>
      </c>
      <c r="DO93" s="368">
        <f t="shared" si="290"/>
        <v>15974183.402099999</v>
      </c>
      <c r="DP93" s="368">
        <f t="shared" si="290"/>
        <v>15974183.402099999</v>
      </c>
      <c r="DQ93" s="368">
        <f t="shared" si="290"/>
        <v>15974183.402099999</v>
      </c>
      <c r="DR93" s="368">
        <f t="shared" si="290"/>
        <v>15974183.402099999</v>
      </c>
      <c r="DS93" s="368">
        <f t="shared" si="290"/>
        <v>15974183.402099999</v>
      </c>
      <c r="DT93" s="368">
        <f t="shared" si="290"/>
        <v>15974183.402099999</v>
      </c>
      <c r="DU93" s="368">
        <f t="shared" si="290"/>
        <v>15974183.402099999</v>
      </c>
      <c r="DV93" s="368">
        <f t="shared" si="290"/>
        <v>15974183.402099999</v>
      </c>
      <c r="DW93" s="368">
        <f t="shared" si="290"/>
        <v>15974183.402099999</v>
      </c>
      <c r="DX93" s="368">
        <f t="shared" si="290"/>
        <v>15974183.402099999</v>
      </c>
      <c r="DY93" s="368">
        <f t="shared" si="290"/>
        <v>15974183.402099999</v>
      </c>
    </row>
    <row r="95" spans="2:129" x14ac:dyDescent="0.35">
      <c r="B95" s="25" t="s">
        <v>740</v>
      </c>
      <c r="C95" s="84"/>
      <c r="D95" s="25"/>
      <c r="E95" s="25"/>
      <c r="F95" s="25"/>
      <c r="G95" s="25"/>
      <c r="H95" s="14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row>
    <row r="96" spans="2:129" x14ac:dyDescent="0.35">
      <c r="B96" s="14"/>
    </row>
    <row r="97" spans="2:129" x14ac:dyDescent="0.35">
      <c r="B97" s="14"/>
      <c r="C97" s="24" t="s">
        <v>741</v>
      </c>
    </row>
    <row r="98" spans="2:129" x14ac:dyDescent="0.35">
      <c r="B98" s="14"/>
      <c r="C98" s="14"/>
      <c r="E98" t="s">
        <v>742</v>
      </c>
      <c r="H98" s="11" t="s">
        <v>217</v>
      </c>
      <c r="J98" s="252">
        <f>'1.1 Assumptions'!$J$194</f>
        <v>4</v>
      </c>
      <c r="K98" s="252">
        <f>'1.1 Assumptions'!$J$194</f>
        <v>4</v>
      </c>
      <c r="L98" s="252">
        <f>'1.1 Assumptions'!$J$194</f>
        <v>4</v>
      </c>
      <c r="M98" s="252">
        <f>'1.1 Assumptions'!$J$194</f>
        <v>4</v>
      </c>
      <c r="N98" s="252">
        <f>'1.1 Assumptions'!$J$194</f>
        <v>4</v>
      </c>
      <c r="O98" s="252">
        <f>'1.1 Assumptions'!$J$194</f>
        <v>4</v>
      </c>
      <c r="P98" s="252">
        <f>'1.1 Assumptions'!$J$194</f>
        <v>4</v>
      </c>
      <c r="Q98" s="252">
        <f>'1.1 Assumptions'!$J$194</f>
        <v>4</v>
      </c>
      <c r="R98" s="252">
        <f>'1.1 Assumptions'!$J$194</f>
        <v>4</v>
      </c>
      <c r="S98" s="252">
        <f>'1.1 Assumptions'!$J$194</f>
        <v>4</v>
      </c>
      <c r="T98" s="252">
        <f>'1.1 Assumptions'!$J$194</f>
        <v>4</v>
      </c>
      <c r="U98" s="252">
        <f>'1.1 Assumptions'!$J$194</f>
        <v>4</v>
      </c>
      <c r="V98" s="252">
        <f>'1.1 Assumptions'!$J$194</f>
        <v>4</v>
      </c>
      <c r="W98" s="252">
        <f>'1.1 Assumptions'!$J$194</f>
        <v>4</v>
      </c>
      <c r="X98" s="252">
        <f>'1.1 Assumptions'!$J$194</f>
        <v>4</v>
      </c>
      <c r="Y98" s="252">
        <f>'1.1 Assumptions'!$J$194</f>
        <v>4</v>
      </c>
      <c r="Z98" s="252">
        <f>'1.1 Assumptions'!$J$194</f>
        <v>4</v>
      </c>
      <c r="AA98" s="252">
        <f>'1.1 Assumptions'!$J$194</f>
        <v>4</v>
      </c>
      <c r="AB98" s="252">
        <f>'1.1 Assumptions'!$J$194</f>
        <v>4</v>
      </c>
      <c r="AC98" s="252">
        <f>'1.1 Assumptions'!$J$194</f>
        <v>4</v>
      </c>
      <c r="AD98" s="252">
        <f>'1.1 Assumptions'!$J$194</f>
        <v>4</v>
      </c>
      <c r="AE98" s="252">
        <f>'1.1 Assumptions'!$J$194</f>
        <v>4</v>
      </c>
      <c r="AF98" s="252">
        <f>'1.1 Assumptions'!$J$194</f>
        <v>4</v>
      </c>
      <c r="AG98" s="252">
        <f>'1.1 Assumptions'!$J$194</f>
        <v>4</v>
      </c>
      <c r="AH98" s="252">
        <f>'1.1 Assumptions'!$J$194</f>
        <v>4</v>
      </c>
      <c r="AI98" s="252">
        <f>'1.1 Assumptions'!$J$194</f>
        <v>4</v>
      </c>
      <c r="AJ98" s="252">
        <f>'1.1 Assumptions'!$J$194</f>
        <v>4</v>
      </c>
      <c r="AK98" s="252">
        <f>'1.1 Assumptions'!$J$194</f>
        <v>4</v>
      </c>
      <c r="AL98" s="252">
        <f>'1.1 Assumptions'!$J$194</f>
        <v>4</v>
      </c>
      <c r="AM98" s="252">
        <f>'1.1 Assumptions'!$J$194</f>
        <v>4</v>
      </c>
      <c r="AN98" s="252">
        <f>'1.1 Assumptions'!$J$194</f>
        <v>4</v>
      </c>
      <c r="AO98" s="252">
        <f>'1.1 Assumptions'!$J$194</f>
        <v>4</v>
      </c>
      <c r="AP98" s="252">
        <f>'1.1 Assumptions'!$J$194</f>
        <v>4</v>
      </c>
      <c r="AQ98" s="252">
        <f>'1.1 Assumptions'!$J$194</f>
        <v>4</v>
      </c>
      <c r="AR98" s="252">
        <f>'1.1 Assumptions'!$J$194</f>
        <v>4</v>
      </c>
      <c r="AS98" s="252">
        <f>'1.1 Assumptions'!$J$194</f>
        <v>4</v>
      </c>
      <c r="AT98" s="252">
        <f>'1.1 Assumptions'!$J$194</f>
        <v>4</v>
      </c>
      <c r="AU98" s="252">
        <f>'1.1 Assumptions'!$J$194</f>
        <v>4</v>
      </c>
      <c r="AV98" s="252">
        <f>'1.1 Assumptions'!$J$194</f>
        <v>4</v>
      </c>
      <c r="AW98" s="252">
        <f>'1.1 Assumptions'!$J$194</f>
        <v>4</v>
      </c>
      <c r="AX98" s="252">
        <f>'1.1 Assumptions'!$J$194</f>
        <v>4</v>
      </c>
      <c r="AY98" s="252">
        <f>'1.1 Assumptions'!$J$194</f>
        <v>4</v>
      </c>
      <c r="AZ98" s="252">
        <f>'1.1 Assumptions'!$J$194</f>
        <v>4</v>
      </c>
      <c r="BA98" s="252">
        <f>'1.1 Assumptions'!$J$194</f>
        <v>4</v>
      </c>
      <c r="BB98" s="252">
        <f>'1.1 Assumptions'!$J$194</f>
        <v>4</v>
      </c>
      <c r="BC98" s="252">
        <f>'1.1 Assumptions'!$J$194</f>
        <v>4</v>
      </c>
      <c r="BD98" s="252">
        <f>'1.1 Assumptions'!$J$194</f>
        <v>4</v>
      </c>
      <c r="BE98" s="252">
        <f>'1.1 Assumptions'!$J$194</f>
        <v>4</v>
      </c>
      <c r="BF98" s="252">
        <f>'1.1 Assumptions'!$J$194</f>
        <v>4</v>
      </c>
      <c r="BG98" s="252">
        <f>'1.1 Assumptions'!$J$194</f>
        <v>4</v>
      </c>
      <c r="BH98" s="252">
        <f>'1.1 Assumptions'!$J$194</f>
        <v>4</v>
      </c>
      <c r="BI98" s="252">
        <f>'1.1 Assumptions'!$J$194</f>
        <v>4</v>
      </c>
      <c r="BJ98" s="252">
        <f>'1.1 Assumptions'!$J$194</f>
        <v>4</v>
      </c>
      <c r="BK98" s="252">
        <f>'1.1 Assumptions'!$J$194</f>
        <v>4</v>
      </c>
      <c r="BL98" s="252">
        <f>'1.1 Assumptions'!$J$194</f>
        <v>4</v>
      </c>
      <c r="BM98" s="252">
        <f>'1.1 Assumptions'!$J$194</f>
        <v>4</v>
      </c>
      <c r="BN98" s="252">
        <f>'1.1 Assumptions'!$J$194</f>
        <v>4</v>
      </c>
      <c r="BO98" s="252">
        <f>'1.1 Assumptions'!$J$194</f>
        <v>4</v>
      </c>
      <c r="BP98" s="252">
        <f>'1.1 Assumptions'!$J$194</f>
        <v>4</v>
      </c>
      <c r="BQ98" s="252">
        <f>'1.1 Assumptions'!$J$194</f>
        <v>4</v>
      </c>
      <c r="BR98" s="252">
        <f>'1.1 Assumptions'!$J$194</f>
        <v>4</v>
      </c>
      <c r="BS98" s="252">
        <f>'1.1 Assumptions'!$J$194</f>
        <v>4</v>
      </c>
      <c r="BT98" s="252">
        <f>'1.1 Assumptions'!$J$194</f>
        <v>4</v>
      </c>
      <c r="BU98" s="252">
        <f>'1.1 Assumptions'!$J$194</f>
        <v>4</v>
      </c>
      <c r="BV98" s="252">
        <f>'1.1 Assumptions'!$J$194</f>
        <v>4</v>
      </c>
      <c r="BW98" s="252">
        <f>'1.1 Assumptions'!$J$194</f>
        <v>4</v>
      </c>
      <c r="BX98" s="252">
        <f>'1.1 Assumptions'!$J$194</f>
        <v>4</v>
      </c>
      <c r="BY98" s="252">
        <f>'1.1 Assumptions'!$J$194</f>
        <v>4</v>
      </c>
      <c r="BZ98" s="252">
        <f>'1.1 Assumptions'!$J$194</f>
        <v>4</v>
      </c>
      <c r="CA98" s="252">
        <f>'1.1 Assumptions'!$J$194</f>
        <v>4</v>
      </c>
      <c r="CB98" s="252">
        <f>'1.1 Assumptions'!$J$194</f>
        <v>4</v>
      </c>
      <c r="CC98" s="252">
        <f>'1.1 Assumptions'!$J$194</f>
        <v>4</v>
      </c>
      <c r="CD98" s="252">
        <f>'1.1 Assumptions'!$J$194</f>
        <v>4</v>
      </c>
      <c r="CE98" s="252">
        <f>'1.1 Assumptions'!$J$194</f>
        <v>4</v>
      </c>
      <c r="CF98" s="252">
        <f>'1.1 Assumptions'!$J$194</f>
        <v>4</v>
      </c>
      <c r="CG98" s="252">
        <f>'1.1 Assumptions'!$J$194</f>
        <v>4</v>
      </c>
      <c r="CH98" s="252">
        <f>'1.1 Assumptions'!$J$194</f>
        <v>4</v>
      </c>
      <c r="CI98" s="252">
        <f>'1.1 Assumptions'!$J$194</f>
        <v>4</v>
      </c>
      <c r="CJ98" s="252">
        <f>'1.1 Assumptions'!$J$194</f>
        <v>4</v>
      </c>
      <c r="CK98" s="252">
        <f>'1.1 Assumptions'!$J$194</f>
        <v>4</v>
      </c>
      <c r="CL98" s="252">
        <f>'1.1 Assumptions'!$J$194</f>
        <v>4</v>
      </c>
      <c r="CM98" s="252">
        <f>'1.1 Assumptions'!$J$194</f>
        <v>4</v>
      </c>
      <c r="CN98" s="252">
        <f>'1.1 Assumptions'!$J$194</f>
        <v>4</v>
      </c>
      <c r="CO98" s="252">
        <f>'1.1 Assumptions'!$J$194</f>
        <v>4</v>
      </c>
      <c r="CP98" s="252">
        <f>'1.1 Assumptions'!$J$194</f>
        <v>4</v>
      </c>
      <c r="CQ98" s="252">
        <f>'1.1 Assumptions'!$J$194</f>
        <v>4</v>
      </c>
      <c r="CR98" s="252">
        <f>'1.1 Assumptions'!$J$194</f>
        <v>4</v>
      </c>
      <c r="CS98" s="252">
        <f>'1.1 Assumptions'!$J$194</f>
        <v>4</v>
      </c>
      <c r="CT98" s="252">
        <f>'1.1 Assumptions'!$J$194</f>
        <v>4</v>
      </c>
      <c r="CU98" s="252">
        <f>'1.1 Assumptions'!$J$194</f>
        <v>4</v>
      </c>
      <c r="CV98" s="252">
        <f>'1.1 Assumptions'!$J$194</f>
        <v>4</v>
      </c>
      <c r="CW98" s="252">
        <f>'1.1 Assumptions'!$J$194</f>
        <v>4</v>
      </c>
      <c r="CX98" s="252">
        <f>'1.1 Assumptions'!$J$194</f>
        <v>4</v>
      </c>
      <c r="CY98" s="252">
        <f>'1.1 Assumptions'!$J$194</f>
        <v>4</v>
      </c>
      <c r="CZ98" s="252">
        <f>'1.1 Assumptions'!$J$194</f>
        <v>4</v>
      </c>
      <c r="DA98" s="252">
        <f>'1.1 Assumptions'!$J$194</f>
        <v>4</v>
      </c>
      <c r="DB98" s="252">
        <f>'1.1 Assumptions'!$J$194</f>
        <v>4</v>
      </c>
      <c r="DC98" s="252">
        <f>'1.1 Assumptions'!$J$194</f>
        <v>4</v>
      </c>
      <c r="DD98" s="252">
        <f>'1.1 Assumptions'!$J$194</f>
        <v>4</v>
      </c>
      <c r="DE98" s="252">
        <f>'1.1 Assumptions'!$J$194</f>
        <v>4</v>
      </c>
      <c r="DF98" s="252">
        <f>'1.1 Assumptions'!$J$194</f>
        <v>4</v>
      </c>
      <c r="DG98" s="252">
        <f>'1.1 Assumptions'!$J$194</f>
        <v>4</v>
      </c>
      <c r="DH98" s="252">
        <f>'1.1 Assumptions'!$J$194</f>
        <v>4</v>
      </c>
      <c r="DI98" s="252">
        <f>'1.1 Assumptions'!$J$194</f>
        <v>4</v>
      </c>
      <c r="DJ98" s="252">
        <f>'1.1 Assumptions'!$J$194</f>
        <v>4</v>
      </c>
      <c r="DK98" s="252">
        <f>'1.1 Assumptions'!$J$194</f>
        <v>4</v>
      </c>
      <c r="DL98" s="252">
        <f>'1.1 Assumptions'!$J$194</f>
        <v>4</v>
      </c>
      <c r="DM98" s="252">
        <f>'1.1 Assumptions'!$J$194</f>
        <v>4</v>
      </c>
      <c r="DN98" s="252">
        <f>'1.1 Assumptions'!$J$194</f>
        <v>4</v>
      </c>
      <c r="DO98" s="252">
        <f>'1.1 Assumptions'!$J$194</f>
        <v>4</v>
      </c>
      <c r="DP98" s="252">
        <f>'1.1 Assumptions'!$J$194</f>
        <v>4</v>
      </c>
      <c r="DQ98" s="252">
        <f>'1.1 Assumptions'!$J$194</f>
        <v>4</v>
      </c>
      <c r="DR98" s="252">
        <f>'1.1 Assumptions'!$J$194</f>
        <v>4</v>
      </c>
      <c r="DS98" s="252">
        <f>'1.1 Assumptions'!$J$194</f>
        <v>4</v>
      </c>
      <c r="DT98" s="252">
        <f>'1.1 Assumptions'!$J$194</f>
        <v>4</v>
      </c>
      <c r="DU98" s="252">
        <f>'1.1 Assumptions'!$J$194</f>
        <v>4</v>
      </c>
      <c r="DV98" s="252">
        <f>'1.1 Assumptions'!$J$194</f>
        <v>4</v>
      </c>
      <c r="DW98" s="252">
        <f>'1.1 Assumptions'!$J$194</f>
        <v>4</v>
      </c>
      <c r="DX98" s="252">
        <f>'1.1 Assumptions'!$J$194</f>
        <v>4</v>
      </c>
      <c r="DY98" s="252">
        <f>'1.1 Assumptions'!$J$194</f>
        <v>4</v>
      </c>
    </row>
    <row r="99" spans="2:129" x14ac:dyDescent="0.35">
      <c r="B99" s="14"/>
      <c r="C99" s="14"/>
      <c r="E99" t="s">
        <v>743</v>
      </c>
      <c r="H99" s="11" t="s">
        <v>440</v>
      </c>
      <c r="J99" s="252">
        <f>J98*12</f>
        <v>48</v>
      </c>
      <c r="K99" s="252">
        <f t="shared" ref="K99:BV99" si="291">K98*12</f>
        <v>48</v>
      </c>
      <c r="L99" s="252">
        <f t="shared" si="291"/>
        <v>48</v>
      </c>
      <c r="M99" s="252">
        <f t="shared" si="291"/>
        <v>48</v>
      </c>
      <c r="N99" s="252">
        <f t="shared" si="291"/>
        <v>48</v>
      </c>
      <c r="O99" s="252">
        <f t="shared" si="291"/>
        <v>48</v>
      </c>
      <c r="P99" s="252">
        <f t="shared" si="291"/>
        <v>48</v>
      </c>
      <c r="Q99" s="252">
        <f t="shared" si="291"/>
        <v>48</v>
      </c>
      <c r="R99" s="252">
        <f t="shared" si="291"/>
        <v>48</v>
      </c>
      <c r="S99" s="252">
        <f t="shared" si="291"/>
        <v>48</v>
      </c>
      <c r="T99" s="252">
        <f t="shared" si="291"/>
        <v>48</v>
      </c>
      <c r="U99" s="252">
        <f t="shared" si="291"/>
        <v>48</v>
      </c>
      <c r="V99" s="252">
        <f t="shared" si="291"/>
        <v>48</v>
      </c>
      <c r="W99" s="252">
        <f t="shared" si="291"/>
        <v>48</v>
      </c>
      <c r="X99" s="252">
        <f t="shared" si="291"/>
        <v>48</v>
      </c>
      <c r="Y99" s="252">
        <f t="shared" si="291"/>
        <v>48</v>
      </c>
      <c r="Z99" s="252">
        <f t="shared" si="291"/>
        <v>48</v>
      </c>
      <c r="AA99" s="252">
        <f t="shared" si="291"/>
        <v>48</v>
      </c>
      <c r="AB99" s="252">
        <f t="shared" si="291"/>
        <v>48</v>
      </c>
      <c r="AC99" s="252">
        <f t="shared" si="291"/>
        <v>48</v>
      </c>
      <c r="AD99" s="252">
        <f t="shared" si="291"/>
        <v>48</v>
      </c>
      <c r="AE99" s="252">
        <f t="shared" si="291"/>
        <v>48</v>
      </c>
      <c r="AF99" s="252">
        <f t="shared" si="291"/>
        <v>48</v>
      </c>
      <c r="AG99" s="252">
        <f t="shared" si="291"/>
        <v>48</v>
      </c>
      <c r="AH99" s="252">
        <f t="shared" si="291"/>
        <v>48</v>
      </c>
      <c r="AI99" s="252">
        <f t="shared" si="291"/>
        <v>48</v>
      </c>
      <c r="AJ99" s="252">
        <f t="shared" si="291"/>
        <v>48</v>
      </c>
      <c r="AK99" s="252">
        <f t="shared" si="291"/>
        <v>48</v>
      </c>
      <c r="AL99" s="252">
        <f t="shared" si="291"/>
        <v>48</v>
      </c>
      <c r="AM99" s="252">
        <f t="shared" si="291"/>
        <v>48</v>
      </c>
      <c r="AN99" s="252">
        <f t="shared" si="291"/>
        <v>48</v>
      </c>
      <c r="AO99" s="252">
        <f t="shared" si="291"/>
        <v>48</v>
      </c>
      <c r="AP99" s="252">
        <f t="shared" si="291"/>
        <v>48</v>
      </c>
      <c r="AQ99" s="252">
        <f t="shared" si="291"/>
        <v>48</v>
      </c>
      <c r="AR99" s="252">
        <f t="shared" si="291"/>
        <v>48</v>
      </c>
      <c r="AS99" s="252">
        <f t="shared" si="291"/>
        <v>48</v>
      </c>
      <c r="AT99" s="252">
        <f t="shared" si="291"/>
        <v>48</v>
      </c>
      <c r="AU99" s="252">
        <f t="shared" si="291"/>
        <v>48</v>
      </c>
      <c r="AV99" s="252">
        <f t="shared" si="291"/>
        <v>48</v>
      </c>
      <c r="AW99" s="252">
        <f t="shared" si="291"/>
        <v>48</v>
      </c>
      <c r="AX99" s="252">
        <f t="shared" si="291"/>
        <v>48</v>
      </c>
      <c r="AY99" s="252">
        <f t="shared" si="291"/>
        <v>48</v>
      </c>
      <c r="AZ99" s="252">
        <f t="shared" si="291"/>
        <v>48</v>
      </c>
      <c r="BA99" s="252">
        <f t="shared" si="291"/>
        <v>48</v>
      </c>
      <c r="BB99" s="252">
        <f t="shared" si="291"/>
        <v>48</v>
      </c>
      <c r="BC99" s="252">
        <f t="shared" si="291"/>
        <v>48</v>
      </c>
      <c r="BD99" s="252">
        <f t="shared" si="291"/>
        <v>48</v>
      </c>
      <c r="BE99" s="252">
        <f t="shared" si="291"/>
        <v>48</v>
      </c>
      <c r="BF99" s="252">
        <f t="shared" si="291"/>
        <v>48</v>
      </c>
      <c r="BG99" s="252">
        <f t="shared" si="291"/>
        <v>48</v>
      </c>
      <c r="BH99" s="252">
        <f t="shared" si="291"/>
        <v>48</v>
      </c>
      <c r="BI99" s="252">
        <f t="shared" si="291"/>
        <v>48</v>
      </c>
      <c r="BJ99" s="252">
        <f t="shared" si="291"/>
        <v>48</v>
      </c>
      <c r="BK99" s="252">
        <f t="shared" si="291"/>
        <v>48</v>
      </c>
      <c r="BL99" s="252">
        <f t="shared" si="291"/>
        <v>48</v>
      </c>
      <c r="BM99" s="252">
        <f t="shared" si="291"/>
        <v>48</v>
      </c>
      <c r="BN99" s="252">
        <f t="shared" si="291"/>
        <v>48</v>
      </c>
      <c r="BO99" s="252">
        <f t="shared" si="291"/>
        <v>48</v>
      </c>
      <c r="BP99" s="252">
        <f t="shared" si="291"/>
        <v>48</v>
      </c>
      <c r="BQ99" s="252">
        <f t="shared" si="291"/>
        <v>48</v>
      </c>
      <c r="BR99" s="252">
        <f t="shared" si="291"/>
        <v>48</v>
      </c>
      <c r="BS99" s="252">
        <f t="shared" si="291"/>
        <v>48</v>
      </c>
      <c r="BT99" s="252">
        <f t="shared" si="291"/>
        <v>48</v>
      </c>
      <c r="BU99" s="252">
        <f t="shared" si="291"/>
        <v>48</v>
      </c>
      <c r="BV99" s="252">
        <f t="shared" si="291"/>
        <v>48</v>
      </c>
      <c r="BW99" s="252">
        <f t="shared" ref="BW99:DY99" si="292">BW98*12</f>
        <v>48</v>
      </c>
      <c r="BX99" s="252">
        <f t="shared" si="292"/>
        <v>48</v>
      </c>
      <c r="BY99" s="252">
        <f t="shared" si="292"/>
        <v>48</v>
      </c>
      <c r="BZ99" s="252">
        <f t="shared" si="292"/>
        <v>48</v>
      </c>
      <c r="CA99" s="252">
        <f t="shared" si="292"/>
        <v>48</v>
      </c>
      <c r="CB99" s="252">
        <f t="shared" si="292"/>
        <v>48</v>
      </c>
      <c r="CC99" s="252">
        <f t="shared" si="292"/>
        <v>48</v>
      </c>
      <c r="CD99" s="252">
        <f t="shared" si="292"/>
        <v>48</v>
      </c>
      <c r="CE99" s="252">
        <f t="shared" si="292"/>
        <v>48</v>
      </c>
      <c r="CF99" s="252">
        <f t="shared" si="292"/>
        <v>48</v>
      </c>
      <c r="CG99" s="252">
        <f t="shared" si="292"/>
        <v>48</v>
      </c>
      <c r="CH99" s="252">
        <f t="shared" si="292"/>
        <v>48</v>
      </c>
      <c r="CI99" s="252">
        <f t="shared" si="292"/>
        <v>48</v>
      </c>
      <c r="CJ99" s="252">
        <f t="shared" si="292"/>
        <v>48</v>
      </c>
      <c r="CK99" s="252">
        <f t="shared" si="292"/>
        <v>48</v>
      </c>
      <c r="CL99" s="252">
        <f t="shared" si="292"/>
        <v>48</v>
      </c>
      <c r="CM99" s="252">
        <f t="shared" si="292"/>
        <v>48</v>
      </c>
      <c r="CN99" s="252">
        <f t="shared" si="292"/>
        <v>48</v>
      </c>
      <c r="CO99" s="252">
        <f t="shared" si="292"/>
        <v>48</v>
      </c>
      <c r="CP99" s="252">
        <f t="shared" si="292"/>
        <v>48</v>
      </c>
      <c r="CQ99" s="252">
        <f t="shared" si="292"/>
        <v>48</v>
      </c>
      <c r="CR99" s="252">
        <f t="shared" si="292"/>
        <v>48</v>
      </c>
      <c r="CS99" s="252">
        <f t="shared" si="292"/>
        <v>48</v>
      </c>
      <c r="CT99" s="252">
        <f t="shared" si="292"/>
        <v>48</v>
      </c>
      <c r="CU99" s="252">
        <f t="shared" si="292"/>
        <v>48</v>
      </c>
      <c r="CV99" s="252">
        <f t="shared" si="292"/>
        <v>48</v>
      </c>
      <c r="CW99" s="252">
        <f t="shared" si="292"/>
        <v>48</v>
      </c>
      <c r="CX99" s="252">
        <f t="shared" si="292"/>
        <v>48</v>
      </c>
      <c r="CY99" s="252">
        <f t="shared" si="292"/>
        <v>48</v>
      </c>
      <c r="CZ99" s="252">
        <f t="shared" si="292"/>
        <v>48</v>
      </c>
      <c r="DA99" s="252">
        <f t="shared" si="292"/>
        <v>48</v>
      </c>
      <c r="DB99" s="252">
        <f t="shared" si="292"/>
        <v>48</v>
      </c>
      <c r="DC99" s="252">
        <f t="shared" si="292"/>
        <v>48</v>
      </c>
      <c r="DD99" s="252">
        <f t="shared" si="292"/>
        <v>48</v>
      </c>
      <c r="DE99" s="252">
        <f t="shared" si="292"/>
        <v>48</v>
      </c>
      <c r="DF99" s="252">
        <f t="shared" si="292"/>
        <v>48</v>
      </c>
      <c r="DG99" s="252">
        <f t="shared" si="292"/>
        <v>48</v>
      </c>
      <c r="DH99" s="252">
        <f t="shared" si="292"/>
        <v>48</v>
      </c>
      <c r="DI99" s="252">
        <f t="shared" si="292"/>
        <v>48</v>
      </c>
      <c r="DJ99" s="252">
        <f t="shared" si="292"/>
        <v>48</v>
      </c>
      <c r="DK99" s="252">
        <f t="shared" si="292"/>
        <v>48</v>
      </c>
      <c r="DL99" s="252">
        <f t="shared" si="292"/>
        <v>48</v>
      </c>
      <c r="DM99" s="252">
        <f t="shared" si="292"/>
        <v>48</v>
      </c>
      <c r="DN99" s="252">
        <f t="shared" si="292"/>
        <v>48</v>
      </c>
      <c r="DO99" s="252">
        <f t="shared" si="292"/>
        <v>48</v>
      </c>
      <c r="DP99" s="252">
        <f t="shared" si="292"/>
        <v>48</v>
      </c>
      <c r="DQ99" s="252">
        <f t="shared" si="292"/>
        <v>48</v>
      </c>
      <c r="DR99" s="252">
        <f t="shared" si="292"/>
        <v>48</v>
      </c>
      <c r="DS99" s="252">
        <f t="shared" si="292"/>
        <v>48</v>
      </c>
      <c r="DT99" s="252">
        <f t="shared" si="292"/>
        <v>48</v>
      </c>
      <c r="DU99" s="252">
        <f t="shared" si="292"/>
        <v>48</v>
      </c>
      <c r="DV99" s="252">
        <f t="shared" si="292"/>
        <v>48</v>
      </c>
      <c r="DW99" s="252">
        <f t="shared" si="292"/>
        <v>48</v>
      </c>
      <c r="DX99" s="252">
        <f t="shared" si="292"/>
        <v>48</v>
      </c>
      <c r="DY99" s="252">
        <f t="shared" si="292"/>
        <v>48</v>
      </c>
    </row>
    <row r="100" spans="2:129" x14ac:dyDescent="0.35">
      <c r="B100" s="14"/>
      <c r="C100" s="14"/>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168"/>
      <c r="BO100" s="168"/>
      <c r="BP100" s="168"/>
      <c r="BQ100" s="168"/>
      <c r="BR100" s="168"/>
      <c r="BS100" s="168"/>
      <c r="BT100" s="168"/>
      <c r="BU100" s="168"/>
      <c r="BV100" s="168"/>
      <c r="BW100" s="168"/>
      <c r="BX100" s="168"/>
      <c r="BY100" s="168"/>
      <c r="BZ100" s="168"/>
      <c r="CA100" s="168"/>
      <c r="CB100" s="168"/>
      <c r="CC100" s="168"/>
      <c r="CD100" s="168"/>
      <c r="CE100" s="168"/>
      <c r="CF100" s="168"/>
      <c r="CG100" s="168"/>
      <c r="CH100" s="168"/>
      <c r="CI100" s="168"/>
      <c r="CJ100" s="168"/>
      <c r="CK100" s="168"/>
      <c r="CL100" s="168"/>
      <c r="CM100" s="168"/>
      <c r="CN100" s="168"/>
      <c r="CO100" s="168"/>
      <c r="CP100" s="168"/>
      <c r="CQ100" s="168"/>
      <c r="CR100" s="168"/>
      <c r="CS100" s="168"/>
      <c r="CT100" s="168"/>
      <c r="CU100" s="168"/>
      <c r="CV100" s="168"/>
      <c r="CW100" s="168"/>
      <c r="CX100" s="168"/>
      <c r="CY100" s="168"/>
      <c r="CZ100" s="168"/>
      <c r="DA100" s="168"/>
      <c r="DB100" s="168"/>
      <c r="DC100" s="168"/>
      <c r="DD100" s="168"/>
      <c r="DE100" s="168"/>
      <c r="DF100" s="168"/>
      <c r="DG100" s="168"/>
      <c r="DH100" s="168"/>
      <c r="DI100" s="168"/>
      <c r="DJ100" s="168"/>
      <c r="DK100" s="168"/>
      <c r="DL100" s="168"/>
      <c r="DM100" s="168"/>
      <c r="DN100" s="168"/>
      <c r="DO100" s="168"/>
      <c r="DP100" s="168"/>
      <c r="DQ100" s="168"/>
      <c r="DR100" s="168"/>
      <c r="DS100" s="168"/>
      <c r="DT100" s="168"/>
      <c r="DU100" s="168"/>
      <c r="DV100" s="168"/>
      <c r="DW100" s="168"/>
      <c r="DX100" s="168"/>
      <c r="DY100" s="168"/>
    </row>
    <row r="101" spans="2:129" x14ac:dyDescent="0.35">
      <c r="B101" s="14"/>
      <c r="C101" s="14"/>
      <c r="D101" s="24" t="s">
        <v>744</v>
      </c>
      <c r="H101"/>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I101" s="168"/>
      <c r="BJ101" s="168"/>
      <c r="BK101" s="168"/>
      <c r="BL101" s="168"/>
      <c r="BM101" s="168"/>
      <c r="BN101" s="168"/>
      <c r="BO101" s="168"/>
      <c r="BP101" s="168"/>
      <c r="BQ101" s="168"/>
      <c r="BR101" s="168"/>
      <c r="BS101" s="168"/>
      <c r="BT101" s="168"/>
      <c r="BU101" s="168"/>
      <c r="BV101" s="168"/>
      <c r="BW101" s="168"/>
      <c r="BX101" s="168"/>
      <c r="BY101" s="168"/>
      <c r="BZ101" s="168"/>
      <c r="CA101" s="168"/>
      <c r="CB101" s="168"/>
      <c r="CC101" s="168"/>
      <c r="CD101" s="168"/>
      <c r="CE101" s="168"/>
      <c r="CF101" s="168"/>
      <c r="CG101" s="168"/>
      <c r="CH101" s="168"/>
      <c r="CI101" s="168"/>
      <c r="CJ101" s="168"/>
      <c r="CK101" s="168"/>
      <c r="CL101" s="168"/>
      <c r="CM101" s="168"/>
      <c r="CN101" s="168"/>
      <c r="CO101" s="168"/>
      <c r="CP101" s="168"/>
      <c r="CQ101" s="168"/>
      <c r="CR101" s="168"/>
      <c r="CS101" s="168"/>
      <c r="CT101" s="168"/>
      <c r="CU101" s="168"/>
      <c r="CV101" s="168"/>
      <c r="CW101" s="168"/>
      <c r="CX101" s="168"/>
      <c r="CY101" s="168"/>
      <c r="CZ101" s="168"/>
      <c r="DA101" s="168"/>
      <c r="DB101" s="168"/>
      <c r="DC101" s="168"/>
      <c r="DD101" s="168"/>
      <c r="DE101" s="168"/>
      <c r="DF101" s="168"/>
      <c r="DG101" s="168"/>
      <c r="DH101" s="168"/>
      <c r="DI101" s="168"/>
      <c r="DJ101" s="168"/>
      <c r="DK101" s="168"/>
      <c r="DL101" s="168"/>
      <c r="DM101" s="168"/>
      <c r="DN101" s="168"/>
      <c r="DO101" s="168"/>
      <c r="DP101" s="168"/>
      <c r="DQ101" s="168"/>
      <c r="DR101" s="168"/>
      <c r="DS101" s="168"/>
      <c r="DT101" s="168"/>
      <c r="DU101" s="168"/>
      <c r="DV101" s="168"/>
      <c r="DW101" s="168"/>
      <c r="DX101" s="168"/>
      <c r="DY101" s="168"/>
    </row>
    <row r="102" spans="2:129" x14ac:dyDescent="0.35">
      <c r="B102" s="14"/>
      <c r="C102" s="14"/>
      <c r="E102">
        <v>1</v>
      </c>
      <c r="F102" s="37" t="str">
        <f>'1.1 Assumptions'!$J$27</f>
        <v>Bitmain Antminer S19 Pro</v>
      </c>
      <c r="G102" s="37"/>
      <c r="H102" s="30" t="s">
        <v>41</v>
      </c>
      <c r="I102" s="11"/>
      <c r="J102" s="168">
        <f t="shared" ref="J102:AO102" si="293">IF(J$5&lt;49,$J84/J$99,0)</f>
        <v>67420.183359375005</v>
      </c>
      <c r="K102" s="168">
        <f t="shared" si="293"/>
        <v>67420.183359375005</v>
      </c>
      <c r="L102" s="168">
        <f t="shared" si="293"/>
        <v>67420.183359375005</v>
      </c>
      <c r="M102" s="168">
        <f t="shared" si="293"/>
        <v>67420.183359375005</v>
      </c>
      <c r="N102" s="168">
        <f t="shared" si="293"/>
        <v>67420.183359375005</v>
      </c>
      <c r="O102" s="168">
        <f t="shared" si="293"/>
        <v>67420.183359375005</v>
      </c>
      <c r="P102" s="168">
        <f t="shared" si="293"/>
        <v>67420.183359375005</v>
      </c>
      <c r="Q102" s="168">
        <f t="shared" si="293"/>
        <v>67420.183359375005</v>
      </c>
      <c r="R102" s="168">
        <f t="shared" si="293"/>
        <v>67420.183359375005</v>
      </c>
      <c r="S102" s="168">
        <f t="shared" si="293"/>
        <v>67420.183359375005</v>
      </c>
      <c r="T102" s="168">
        <f t="shared" si="293"/>
        <v>67420.183359375005</v>
      </c>
      <c r="U102" s="168">
        <f t="shared" si="293"/>
        <v>67420.183359375005</v>
      </c>
      <c r="V102" s="168">
        <f t="shared" si="293"/>
        <v>67420.183359375005</v>
      </c>
      <c r="W102" s="168">
        <f t="shared" si="293"/>
        <v>67420.183359375005</v>
      </c>
      <c r="X102" s="168">
        <f t="shared" si="293"/>
        <v>67420.183359375005</v>
      </c>
      <c r="Y102" s="168">
        <f t="shared" si="293"/>
        <v>67420.183359375005</v>
      </c>
      <c r="Z102" s="168">
        <f t="shared" si="293"/>
        <v>67420.183359375005</v>
      </c>
      <c r="AA102" s="168">
        <f t="shared" si="293"/>
        <v>67420.183359375005</v>
      </c>
      <c r="AB102" s="168">
        <f t="shared" si="293"/>
        <v>67420.183359375005</v>
      </c>
      <c r="AC102" s="168">
        <f t="shared" si="293"/>
        <v>67420.183359375005</v>
      </c>
      <c r="AD102" s="168">
        <f t="shared" si="293"/>
        <v>67420.183359375005</v>
      </c>
      <c r="AE102" s="168">
        <f t="shared" si="293"/>
        <v>67420.183359375005</v>
      </c>
      <c r="AF102" s="168">
        <f t="shared" si="293"/>
        <v>67420.183359375005</v>
      </c>
      <c r="AG102" s="168">
        <f t="shared" si="293"/>
        <v>67420.183359375005</v>
      </c>
      <c r="AH102" s="168">
        <f t="shared" si="293"/>
        <v>67420.183359375005</v>
      </c>
      <c r="AI102" s="168">
        <f t="shared" si="293"/>
        <v>67420.183359375005</v>
      </c>
      <c r="AJ102" s="168">
        <f t="shared" si="293"/>
        <v>67420.183359375005</v>
      </c>
      <c r="AK102" s="168">
        <f t="shared" si="293"/>
        <v>67420.183359375005</v>
      </c>
      <c r="AL102" s="168">
        <f t="shared" si="293"/>
        <v>67420.183359375005</v>
      </c>
      <c r="AM102" s="168">
        <f t="shared" si="293"/>
        <v>67420.183359375005</v>
      </c>
      <c r="AN102" s="168">
        <f t="shared" si="293"/>
        <v>67420.183359375005</v>
      </c>
      <c r="AO102" s="168">
        <f t="shared" si="293"/>
        <v>67420.183359375005</v>
      </c>
      <c r="AP102" s="168">
        <f t="shared" ref="AP102:BU102" si="294">IF(AP$5&lt;49,$J84/AP$99,0)</f>
        <v>67420.183359375005</v>
      </c>
      <c r="AQ102" s="168">
        <f t="shared" si="294"/>
        <v>67420.183359375005</v>
      </c>
      <c r="AR102" s="168">
        <f t="shared" si="294"/>
        <v>67420.183359375005</v>
      </c>
      <c r="AS102" s="168">
        <f t="shared" si="294"/>
        <v>67420.183359375005</v>
      </c>
      <c r="AT102" s="168">
        <f t="shared" si="294"/>
        <v>67420.183359375005</v>
      </c>
      <c r="AU102" s="168">
        <f t="shared" si="294"/>
        <v>67420.183359375005</v>
      </c>
      <c r="AV102" s="168">
        <f t="shared" si="294"/>
        <v>67420.183359375005</v>
      </c>
      <c r="AW102" s="168">
        <f t="shared" si="294"/>
        <v>67420.183359375005</v>
      </c>
      <c r="AX102" s="168">
        <f t="shared" si="294"/>
        <v>67420.183359375005</v>
      </c>
      <c r="AY102" s="168">
        <f t="shared" si="294"/>
        <v>67420.183359375005</v>
      </c>
      <c r="AZ102" s="168">
        <f t="shared" si="294"/>
        <v>67420.183359375005</v>
      </c>
      <c r="BA102" s="168">
        <f t="shared" si="294"/>
        <v>67420.183359375005</v>
      </c>
      <c r="BB102" s="168">
        <f t="shared" si="294"/>
        <v>67420.183359375005</v>
      </c>
      <c r="BC102" s="168">
        <f t="shared" si="294"/>
        <v>67420.183359375005</v>
      </c>
      <c r="BD102" s="168">
        <f t="shared" si="294"/>
        <v>67420.183359375005</v>
      </c>
      <c r="BE102" s="168">
        <f t="shared" si="294"/>
        <v>67420.183359375005</v>
      </c>
      <c r="BF102" s="168">
        <f t="shared" si="294"/>
        <v>0</v>
      </c>
      <c r="BG102" s="168">
        <f t="shared" si="294"/>
        <v>0</v>
      </c>
      <c r="BH102" s="168">
        <f t="shared" si="294"/>
        <v>0</v>
      </c>
      <c r="BI102" s="168">
        <f t="shared" si="294"/>
        <v>0</v>
      </c>
      <c r="BJ102" s="168">
        <f t="shared" si="294"/>
        <v>0</v>
      </c>
      <c r="BK102" s="168">
        <f t="shared" si="294"/>
        <v>0</v>
      </c>
      <c r="BL102" s="168">
        <f t="shared" si="294"/>
        <v>0</v>
      </c>
      <c r="BM102" s="168">
        <f t="shared" si="294"/>
        <v>0</v>
      </c>
      <c r="BN102" s="168">
        <f t="shared" si="294"/>
        <v>0</v>
      </c>
      <c r="BO102" s="168">
        <f t="shared" si="294"/>
        <v>0</v>
      </c>
      <c r="BP102" s="168">
        <f t="shared" si="294"/>
        <v>0</v>
      </c>
      <c r="BQ102" s="168">
        <f t="shared" si="294"/>
        <v>0</v>
      </c>
      <c r="BR102" s="168">
        <f t="shared" si="294"/>
        <v>0</v>
      </c>
      <c r="BS102" s="168">
        <f t="shared" si="294"/>
        <v>0</v>
      </c>
      <c r="BT102" s="168">
        <f t="shared" si="294"/>
        <v>0</v>
      </c>
      <c r="BU102" s="168">
        <f t="shared" si="294"/>
        <v>0</v>
      </c>
      <c r="BV102" s="168">
        <f t="shared" ref="BV102:DA102" si="295">IF(BV$5&lt;49,$J84/BV$99,0)</f>
        <v>0</v>
      </c>
      <c r="BW102" s="168">
        <f t="shared" si="295"/>
        <v>0</v>
      </c>
      <c r="BX102" s="168">
        <f t="shared" si="295"/>
        <v>0</v>
      </c>
      <c r="BY102" s="168">
        <f t="shared" si="295"/>
        <v>0</v>
      </c>
      <c r="BZ102" s="168">
        <f t="shared" si="295"/>
        <v>0</v>
      </c>
      <c r="CA102" s="168">
        <f t="shared" si="295"/>
        <v>0</v>
      </c>
      <c r="CB102" s="168">
        <f t="shared" si="295"/>
        <v>0</v>
      </c>
      <c r="CC102" s="168">
        <f t="shared" si="295"/>
        <v>0</v>
      </c>
      <c r="CD102" s="168">
        <f t="shared" si="295"/>
        <v>0</v>
      </c>
      <c r="CE102" s="168">
        <f t="shared" si="295"/>
        <v>0</v>
      </c>
      <c r="CF102" s="168">
        <f t="shared" si="295"/>
        <v>0</v>
      </c>
      <c r="CG102" s="168">
        <f t="shared" si="295"/>
        <v>0</v>
      </c>
      <c r="CH102" s="168">
        <f t="shared" si="295"/>
        <v>0</v>
      </c>
      <c r="CI102" s="168">
        <f t="shared" si="295"/>
        <v>0</v>
      </c>
      <c r="CJ102" s="168">
        <f t="shared" si="295"/>
        <v>0</v>
      </c>
      <c r="CK102" s="168">
        <f t="shared" si="295"/>
        <v>0</v>
      </c>
      <c r="CL102" s="168">
        <f t="shared" si="295"/>
        <v>0</v>
      </c>
      <c r="CM102" s="168">
        <f t="shared" si="295"/>
        <v>0</v>
      </c>
      <c r="CN102" s="168">
        <f t="shared" si="295"/>
        <v>0</v>
      </c>
      <c r="CO102" s="168">
        <f t="shared" si="295"/>
        <v>0</v>
      </c>
      <c r="CP102" s="168">
        <f t="shared" si="295"/>
        <v>0</v>
      </c>
      <c r="CQ102" s="168">
        <f t="shared" si="295"/>
        <v>0</v>
      </c>
      <c r="CR102" s="168">
        <f t="shared" si="295"/>
        <v>0</v>
      </c>
      <c r="CS102" s="168">
        <f t="shared" si="295"/>
        <v>0</v>
      </c>
      <c r="CT102" s="168">
        <f t="shared" si="295"/>
        <v>0</v>
      </c>
      <c r="CU102" s="168">
        <f t="shared" si="295"/>
        <v>0</v>
      </c>
      <c r="CV102" s="168">
        <f t="shared" si="295"/>
        <v>0</v>
      </c>
      <c r="CW102" s="168">
        <f t="shared" si="295"/>
        <v>0</v>
      </c>
      <c r="CX102" s="168">
        <f t="shared" si="295"/>
        <v>0</v>
      </c>
      <c r="CY102" s="168">
        <f t="shared" si="295"/>
        <v>0</v>
      </c>
      <c r="CZ102" s="168">
        <f t="shared" si="295"/>
        <v>0</v>
      </c>
      <c r="DA102" s="168">
        <f t="shared" si="295"/>
        <v>0</v>
      </c>
      <c r="DB102" s="168">
        <f t="shared" ref="DB102:DY102" si="296">IF(DB$5&lt;49,$J84/DB$99,0)</f>
        <v>0</v>
      </c>
      <c r="DC102" s="168">
        <f t="shared" si="296"/>
        <v>0</v>
      </c>
      <c r="DD102" s="168">
        <f t="shared" si="296"/>
        <v>0</v>
      </c>
      <c r="DE102" s="168">
        <f t="shared" si="296"/>
        <v>0</v>
      </c>
      <c r="DF102" s="168">
        <f t="shared" si="296"/>
        <v>0</v>
      </c>
      <c r="DG102" s="168">
        <f t="shared" si="296"/>
        <v>0</v>
      </c>
      <c r="DH102" s="168">
        <f t="shared" si="296"/>
        <v>0</v>
      </c>
      <c r="DI102" s="168">
        <f t="shared" si="296"/>
        <v>0</v>
      </c>
      <c r="DJ102" s="168">
        <f t="shared" si="296"/>
        <v>0</v>
      </c>
      <c r="DK102" s="168">
        <f t="shared" si="296"/>
        <v>0</v>
      </c>
      <c r="DL102" s="168">
        <f t="shared" si="296"/>
        <v>0</v>
      </c>
      <c r="DM102" s="168">
        <f t="shared" si="296"/>
        <v>0</v>
      </c>
      <c r="DN102" s="168">
        <f t="shared" si="296"/>
        <v>0</v>
      </c>
      <c r="DO102" s="168">
        <f t="shared" si="296"/>
        <v>0</v>
      </c>
      <c r="DP102" s="168">
        <f t="shared" si="296"/>
        <v>0</v>
      </c>
      <c r="DQ102" s="168">
        <f t="shared" si="296"/>
        <v>0</v>
      </c>
      <c r="DR102" s="168">
        <f t="shared" si="296"/>
        <v>0</v>
      </c>
      <c r="DS102" s="168">
        <f t="shared" si="296"/>
        <v>0</v>
      </c>
      <c r="DT102" s="168">
        <f t="shared" si="296"/>
        <v>0</v>
      </c>
      <c r="DU102" s="168">
        <f t="shared" si="296"/>
        <v>0</v>
      </c>
      <c r="DV102" s="168">
        <f t="shared" si="296"/>
        <v>0</v>
      </c>
      <c r="DW102" s="168">
        <f t="shared" si="296"/>
        <v>0</v>
      </c>
      <c r="DX102" s="168">
        <f t="shared" si="296"/>
        <v>0</v>
      </c>
      <c r="DY102" s="168">
        <f t="shared" si="296"/>
        <v>0</v>
      </c>
    </row>
    <row r="103" spans="2:129" x14ac:dyDescent="0.35">
      <c r="B103" s="14"/>
      <c r="C103" s="14"/>
      <c r="E103">
        <v>2</v>
      </c>
      <c r="F103" s="37" t="str">
        <f>'1.1 Assumptions'!$J$28</f>
        <v>MicroBT Whatsminer M30s</v>
      </c>
      <c r="G103" s="37"/>
      <c r="H103" s="30" t="s">
        <v>41</v>
      </c>
      <c r="I103" s="11"/>
      <c r="J103" s="168">
        <f t="shared" ref="J103:AO103" si="297">IF(J$5&lt;49,$J85/J$99,0)</f>
        <v>0</v>
      </c>
      <c r="K103" s="168">
        <f t="shared" si="297"/>
        <v>0</v>
      </c>
      <c r="L103" s="168">
        <f t="shared" si="297"/>
        <v>0</v>
      </c>
      <c r="M103" s="168">
        <f t="shared" si="297"/>
        <v>0</v>
      </c>
      <c r="N103" s="168">
        <f t="shared" si="297"/>
        <v>0</v>
      </c>
      <c r="O103" s="168">
        <f t="shared" si="297"/>
        <v>0</v>
      </c>
      <c r="P103" s="168">
        <f t="shared" si="297"/>
        <v>0</v>
      </c>
      <c r="Q103" s="168">
        <f t="shared" si="297"/>
        <v>0</v>
      </c>
      <c r="R103" s="168">
        <f t="shared" si="297"/>
        <v>0</v>
      </c>
      <c r="S103" s="168">
        <f t="shared" si="297"/>
        <v>0</v>
      </c>
      <c r="T103" s="168">
        <f t="shared" si="297"/>
        <v>0</v>
      </c>
      <c r="U103" s="168">
        <f t="shared" si="297"/>
        <v>0</v>
      </c>
      <c r="V103" s="168">
        <f t="shared" si="297"/>
        <v>0</v>
      </c>
      <c r="W103" s="168">
        <f t="shared" si="297"/>
        <v>0</v>
      </c>
      <c r="X103" s="168">
        <f t="shared" si="297"/>
        <v>0</v>
      </c>
      <c r="Y103" s="168">
        <f t="shared" si="297"/>
        <v>0</v>
      </c>
      <c r="Z103" s="168">
        <f t="shared" si="297"/>
        <v>0</v>
      </c>
      <c r="AA103" s="168">
        <f t="shared" si="297"/>
        <v>0</v>
      </c>
      <c r="AB103" s="168">
        <f t="shared" si="297"/>
        <v>0</v>
      </c>
      <c r="AC103" s="168">
        <f t="shared" si="297"/>
        <v>0</v>
      </c>
      <c r="AD103" s="168">
        <f t="shared" si="297"/>
        <v>0</v>
      </c>
      <c r="AE103" s="168">
        <f t="shared" si="297"/>
        <v>0</v>
      </c>
      <c r="AF103" s="168">
        <f t="shared" si="297"/>
        <v>0</v>
      </c>
      <c r="AG103" s="168">
        <f t="shared" si="297"/>
        <v>0</v>
      </c>
      <c r="AH103" s="168">
        <f t="shared" si="297"/>
        <v>0</v>
      </c>
      <c r="AI103" s="168">
        <f t="shared" si="297"/>
        <v>0</v>
      </c>
      <c r="AJ103" s="168">
        <f t="shared" si="297"/>
        <v>0</v>
      </c>
      <c r="AK103" s="168">
        <f t="shared" si="297"/>
        <v>0</v>
      </c>
      <c r="AL103" s="168">
        <f t="shared" si="297"/>
        <v>0</v>
      </c>
      <c r="AM103" s="168">
        <f t="shared" si="297"/>
        <v>0</v>
      </c>
      <c r="AN103" s="168">
        <f t="shared" si="297"/>
        <v>0</v>
      </c>
      <c r="AO103" s="168">
        <f t="shared" si="297"/>
        <v>0</v>
      </c>
      <c r="AP103" s="168">
        <f t="shared" ref="AP103:BU103" si="298">IF(AP$5&lt;49,$J85/AP$99,0)</f>
        <v>0</v>
      </c>
      <c r="AQ103" s="168">
        <f t="shared" si="298"/>
        <v>0</v>
      </c>
      <c r="AR103" s="168">
        <f t="shared" si="298"/>
        <v>0</v>
      </c>
      <c r="AS103" s="168">
        <f t="shared" si="298"/>
        <v>0</v>
      </c>
      <c r="AT103" s="168">
        <f t="shared" si="298"/>
        <v>0</v>
      </c>
      <c r="AU103" s="168">
        <f t="shared" si="298"/>
        <v>0</v>
      </c>
      <c r="AV103" s="168">
        <f t="shared" si="298"/>
        <v>0</v>
      </c>
      <c r="AW103" s="168">
        <f t="shared" si="298"/>
        <v>0</v>
      </c>
      <c r="AX103" s="168">
        <f t="shared" si="298"/>
        <v>0</v>
      </c>
      <c r="AY103" s="168">
        <f t="shared" si="298"/>
        <v>0</v>
      </c>
      <c r="AZ103" s="168">
        <f t="shared" si="298"/>
        <v>0</v>
      </c>
      <c r="BA103" s="168">
        <f t="shared" si="298"/>
        <v>0</v>
      </c>
      <c r="BB103" s="168">
        <f t="shared" si="298"/>
        <v>0</v>
      </c>
      <c r="BC103" s="168">
        <f t="shared" si="298"/>
        <v>0</v>
      </c>
      <c r="BD103" s="168">
        <f t="shared" si="298"/>
        <v>0</v>
      </c>
      <c r="BE103" s="168">
        <f t="shared" si="298"/>
        <v>0</v>
      </c>
      <c r="BF103" s="168">
        <f t="shared" si="298"/>
        <v>0</v>
      </c>
      <c r="BG103" s="168">
        <f t="shared" si="298"/>
        <v>0</v>
      </c>
      <c r="BH103" s="168">
        <f t="shared" si="298"/>
        <v>0</v>
      </c>
      <c r="BI103" s="168">
        <f t="shared" si="298"/>
        <v>0</v>
      </c>
      <c r="BJ103" s="168">
        <f t="shared" si="298"/>
        <v>0</v>
      </c>
      <c r="BK103" s="168">
        <f t="shared" si="298"/>
        <v>0</v>
      </c>
      <c r="BL103" s="168">
        <f t="shared" si="298"/>
        <v>0</v>
      </c>
      <c r="BM103" s="168">
        <f t="shared" si="298"/>
        <v>0</v>
      </c>
      <c r="BN103" s="168">
        <f t="shared" si="298"/>
        <v>0</v>
      </c>
      <c r="BO103" s="168">
        <f t="shared" si="298"/>
        <v>0</v>
      </c>
      <c r="BP103" s="168">
        <f t="shared" si="298"/>
        <v>0</v>
      </c>
      <c r="BQ103" s="168">
        <f t="shared" si="298"/>
        <v>0</v>
      </c>
      <c r="BR103" s="168">
        <f t="shared" si="298"/>
        <v>0</v>
      </c>
      <c r="BS103" s="168">
        <f t="shared" si="298"/>
        <v>0</v>
      </c>
      <c r="BT103" s="168">
        <f t="shared" si="298"/>
        <v>0</v>
      </c>
      <c r="BU103" s="168">
        <f t="shared" si="298"/>
        <v>0</v>
      </c>
      <c r="BV103" s="168">
        <f t="shared" ref="BV103:DA103" si="299">IF(BV$5&lt;49,$J85/BV$99,0)</f>
        <v>0</v>
      </c>
      <c r="BW103" s="168">
        <f t="shared" si="299"/>
        <v>0</v>
      </c>
      <c r="BX103" s="168">
        <f t="shared" si="299"/>
        <v>0</v>
      </c>
      <c r="BY103" s="168">
        <f t="shared" si="299"/>
        <v>0</v>
      </c>
      <c r="BZ103" s="168">
        <f t="shared" si="299"/>
        <v>0</v>
      </c>
      <c r="CA103" s="168">
        <f t="shared" si="299"/>
        <v>0</v>
      </c>
      <c r="CB103" s="168">
        <f t="shared" si="299"/>
        <v>0</v>
      </c>
      <c r="CC103" s="168">
        <f t="shared" si="299"/>
        <v>0</v>
      </c>
      <c r="CD103" s="168">
        <f t="shared" si="299"/>
        <v>0</v>
      </c>
      <c r="CE103" s="168">
        <f t="shared" si="299"/>
        <v>0</v>
      </c>
      <c r="CF103" s="168">
        <f t="shared" si="299"/>
        <v>0</v>
      </c>
      <c r="CG103" s="168">
        <f t="shared" si="299"/>
        <v>0</v>
      </c>
      <c r="CH103" s="168">
        <f t="shared" si="299"/>
        <v>0</v>
      </c>
      <c r="CI103" s="168">
        <f t="shared" si="299"/>
        <v>0</v>
      </c>
      <c r="CJ103" s="168">
        <f t="shared" si="299"/>
        <v>0</v>
      </c>
      <c r="CK103" s="168">
        <f t="shared" si="299"/>
        <v>0</v>
      </c>
      <c r="CL103" s="168">
        <f t="shared" si="299"/>
        <v>0</v>
      </c>
      <c r="CM103" s="168">
        <f t="shared" si="299"/>
        <v>0</v>
      </c>
      <c r="CN103" s="168">
        <f t="shared" si="299"/>
        <v>0</v>
      </c>
      <c r="CO103" s="168">
        <f t="shared" si="299"/>
        <v>0</v>
      </c>
      <c r="CP103" s="168">
        <f t="shared" si="299"/>
        <v>0</v>
      </c>
      <c r="CQ103" s="168">
        <f t="shared" si="299"/>
        <v>0</v>
      </c>
      <c r="CR103" s="168">
        <f t="shared" si="299"/>
        <v>0</v>
      </c>
      <c r="CS103" s="168">
        <f t="shared" si="299"/>
        <v>0</v>
      </c>
      <c r="CT103" s="168">
        <f t="shared" si="299"/>
        <v>0</v>
      </c>
      <c r="CU103" s="168">
        <f t="shared" si="299"/>
        <v>0</v>
      </c>
      <c r="CV103" s="168">
        <f t="shared" si="299"/>
        <v>0</v>
      </c>
      <c r="CW103" s="168">
        <f t="shared" si="299"/>
        <v>0</v>
      </c>
      <c r="CX103" s="168">
        <f t="shared" si="299"/>
        <v>0</v>
      </c>
      <c r="CY103" s="168">
        <f t="shared" si="299"/>
        <v>0</v>
      </c>
      <c r="CZ103" s="168">
        <f t="shared" si="299"/>
        <v>0</v>
      </c>
      <c r="DA103" s="168">
        <f t="shared" si="299"/>
        <v>0</v>
      </c>
      <c r="DB103" s="168">
        <f t="shared" ref="DB103:DY103" si="300">IF(DB$5&lt;49,$J85/DB$99,0)</f>
        <v>0</v>
      </c>
      <c r="DC103" s="168">
        <f t="shared" si="300"/>
        <v>0</v>
      </c>
      <c r="DD103" s="168">
        <f t="shared" si="300"/>
        <v>0</v>
      </c>
      <c r="DE103" s="168">
        <f t="shared" si="300"/>
        <v>0</v>
      </c>
      <c r="DF103" s="168">
        <f t="shared" si="300"/>
        <v>0</v>
      </c>
      <c r="DG103" s="168">
        <f t="shared" si="300"/>
        <v>0</v>
      </c>
      <c r="DH103" s="168">
        <f t="shared" si="300"/>
        <v>0</v>
      </c>
      <c r="DI103" s="168">
        <f t="shared" si="300"/>
        <v>0</v>
      </c>
      <c r="DJ103" s="168">
        <f t="shared" si="300"/>
        <v>0</v>
      </c>
      <c r="DK103" s="168">
        <f t="shared" si="300"/>
        <v>0</v>
      </c>
      <c r="DL103" s="168">
        <f t="shared" si="300"/>
        <v>0</v>
      </c>
      <c r="DM103" s="168">
        <f t="shared" si="300"/>
        <v>0</v>
      </c>
      <c r="DN103" s="168">
        <f t="shared" si="300"/>
        <v>0</v>
      </c>
      <c r="DO103" s="168">
        <f t="shared" si="300"/>
        <v>0</v>
      </c>
      <c r="DP103" s="168">
        <f t="shared" si="300"/>
        <v>0</v>
      </c>
      <c r="DQ103" s="168">
        <f t="shared" si="300"/>
        <v>0</v>
      </c>
      <c r="DR103" s="168">
        <f t="shared" si="300"/>
        <v>0</v>
      </c>
      <c r="DS103" s="168">
        <f t="shared" si="300"/>
        <v>0</v>
      </c>
      <c r="DT103" s="168">
        <f t="shared" si="300"/>
        <v>0</v>
      </c>
      <c r="DU103" s="168">
        <f t="shared" si="300"/>
        <v>0</v>
      </c>
      <c r="DV103" s="168">
        <f t="shared" si="300"/>
        <v>0</v>
      </c>
      <c r="DW103" s="168">
        <f t="shared" si="300"/>
        <v>0</v>
      </c>
      <c r="DX103" s="168">
        <f t="shared" si="300"/>
        <v>0</v>
      </c>
      <c r="DY103" s="168">
        <f t="shared" si="300"/>
        <v>0</v>
      </c>
    </row>
    <row r="104" spans="2:129" x14ac:dyDescent="0.35">
      <c r="B104" s="14"/>
      <c r="C104" s="14"/>
      <c r="E104">
        <v>3</v>
      </c>
      <c r="F104" s="37" t="str">
        <f>'1.1 Assumptions'!$J$29</f>
        <v>Innosilicon A11 Pro 8GB</v>
      </c>
      <c r="G104" s="37"/>
      <c r="H104" s="30" t="s">
        <v>41</v>
      </c>
      <c r="I104" s="11"/>
      <c r="J104" s="168">
        <f t="shared" ref="J104:AO104" si="301">IF(J$5&lt;49,$J86/J$99,0)</f>
        <v>0</v>
      </c>
      <c r="K104" s="168">
        <f t="shared" si="301"/>
        <v>0</v>
      </c>
      <c r="L104" s="168">
        <f t="shared" si="301"/>
        <v>0</v>
      </c>
      <c r="M104" s="168">
        <f t="shared" si="301"/>
        <v>0</v>
      </c>
      <c r="N104" s="168">
        <f t="shared" si="301"/>
        <v>0</v>
      </c>
      <c r="O104" s="168">
        <f t="shared" si="301"/>
        <v>0</v>
      </c>
      <c r="P104" s="168">
        <f t="shared" si="301"/>
        <v>0</v>
      </c>
      <c r="Q104" s="168">
        <f t="shared" si="301"/>
        <v>0</v>
      </c>
      <c r="R104" s="168">
        <f t="shared" si="301"/>
        <v>0</v>
      </c>
      <c r="S104" s="168">
        <f t="shared" si="301"/>
        <v>0</v>
      </c>
      <c r="T104" s="168">
        <f t="shared" si="301"/>
        <v>0</v>
      </c>
      <c r="U104" s="168">
        <f t="shared" si="301"/>
        <v>0</v>
      </c>
      <c r="V104" s="168">
        <f t="shared" si="301"/>
        <v>0</v>
      </c>
      <c r="W104" s="168">
        <f t="shared" si="301"/>
        <v>0</v>
      </c>
      <c r="X104" s="168">
        <f t="shared" si="301"/>
        <v>0</v>
      </c>
      <c r="Y104" s="168">
        <f t="shared" si="301"/>
        <v>0</v>
      </c>
      <c r="Z104" s="168">
        <f t="shared" si="301"/>
        <v>0</v>
      </c>
      <c r="AA104" s="168">
        <f t="shared" si="301"/>
        <v>0</v>
      </c>
      <c r="AB104" s="168">
        <f t="shared" si="301"/>
        <v>0</v>
      </c>
      <c r="AC104" s="168">
        <f t="shared" si="301"/>
        <v>0</v>
      </c>
      <c r="AD104" s="168">
        <f t="shared" si="301"/>
        <v>0</v>
      </c>
      <c r="AE104" s="168">
        <f t="shared" si="301"/>
        <v>0</v>
      </c>
      <c r="AF104" s="168">
        <f t="shared" si="301"/>
        <v>0</v>
      </c>
      <c r="AG104" s="168">
        <f t="shared" si="301"/>
        <v>0</v>
      </c>
      <c r="AH104" s="168">
        <f t="shared" si="301"/>
        <v>0</v>
      </c>
      <c r="AI104" s="168">
        <f t="shared" si="301"/>
        <v>0</v>
      </c>
      <c r="AJ104" s="168">
        <f t="shared" si="301"/>
        <v>0</v>
      </c>
      <c r="AK104" s="168">
        <f t="shared" si="301"/>
        <v>0</v>
      </c>
      <c r="AL104" s="168">
        <f t="shared" si="301"/>
        <v>0</v>
      </c>
      <c r="AM104" s="168">
        <f t="shared" si="301"/>
        <v>0</v>
      </c>
      <c r="AN104" s="168">
        <f t="shared" si="301"/>
        <v>0</v>
      </c>
      <c r="AO104" s="168">
        <f t="shared" si="301"/>
        <v>0</v>
      </c>
      <c r="AP104" s="168">
        <f t="shared" ref="AP104:BU104" si="302">IF(AP$5&lt;49,$J86/AP$99,0)</f>
        <v>0</v>
      </c>
      <c r="AQ104" s="168">
        <f t="shared" si="302"/>
        <v>0</v>
      </c>
      <c r="AR104" s="168">
        <f t="shared" si="302"/>
        <v>0</v>
      </c>
      <c r="AS104" s="168">
        <f t="shared" si="302"/>
        <v>0</v>
      </c>
      <c r="AT104" s="168">
        <f t="shared" si="302"/>
        <v>0</v>
      </c>
      <c r="AU104" s="168">
        <f t="shared" si="302"/>
        <v>0</v>
      </c>
      <c r="AV104" s="168">
        <f t="shared" si="302"/>
        <v>0</v>
      </c>
      <c r="AW104" s="168">
        <f t="shared" si="302"/>
        <v>0</v>
      </c>
      <c r="AX104" s="168">
        <f t="shared" si="302"/>
        <v>0</v>
      </c>
      <c r="AY104" s="168">
        <f t="shared" si="302"/>
        <v>0</v>
      </c>
      <c r="AZ104" s="168">
        <f t="shared" si="302"/>
        <v>0</v>
      </c>
      <c r="BA104" s="168">
        <f t="shared" si="302"/>
        <v>0</v>
      </c>
      <c r="BB104" s="168">
        <f t="shared" si="302"/>
        <v>0</v>
      </c>
      <c r="BC104" s="168">
        <f t="shared" si="302"/>
        <v>0</v>
      </c>
      <c r="BD104" s="168">
        <f t="shared" si="302"/>
        <v>0</v>
      </c>
      <c r="BE104" s="168">
        <f t="shared" si="302"/>
        <v>0</v>
      </c>
      <c r="BF104" s="168">
        <f t="shared" si="302"/>
        <v>0</v>
      </c>
      <c r="BG104" s="168">
        <f t="shared" si="302"/>
        <v>0</v>
      </c>
      <c r="BH104" s="168">
        <f t="shared" si="302"/>
        <v>0</v>
      </c>
      <c r="BI104" s="168">
        <f t="shared" si="302"/>
        <v>0</v>
      </c>
      <c r="BJ104" s="168">
        <f t="shared" si="302"/>
        <v>0</v>
      </c>
      <c r="BK104" s="168">
        <f t="shared" si="302"/>
        <v>0</v>
      </c>
      <c r="BL104" s="168">
        <f t="shared" si="302"/>
        <v>0</v>
      </c>
      <c r="BM104" s="168">
        <f t="shared" si="302"/>
        <v>0</v>
      </c>
      <c r="BN104" s="168">
        <f t="shared" si="302"/>
        <v>0</v>
      </c>
      <c r="BO104" s="168">
        <f t="shared" si="302"/>
        <v>0</v>
      </c>
      <c r="BP104" s="168">
        <f t="shared" si="302"/>
        <v>0</v>
      </c>
      <c r="BQ104" s="168">
        <f t="shared" si="302"/>
        <v>0</v>
      </c>
      <c r="BR104" s="168">
        <f t="shared" si="302"/>
        <v>0</v>
      </c>
      <c r="BS104" s="168">
        <f t="shared" si="302"/>
        <v>0</v>
      </c>
      <c r="BT104" s="168">
        <f t="shared" si="302"/>
        <v>0</v>
      </c>
      <c r="BU104" s="168">
        <f t="shared" si="302"/>
        <v>0</v>
      </c>
      <c r="BV104" s="168">
        <f t="shared" ref="BV104:DA104" si="303">IF(BV$5&lt;49,$J86/BV$99,0)</f>
        <v>0</v>
      </c>
      <c r="BW104" s="168">
        <f t="shared" si="303"/>
        <v>0</v>
      </c>
      <c r="BX104" s="168">
        <f t="shared" si="303"/>
        <v>0</v>
      </c>
      <c r="BY104" s="168">
        <f t="shared" si="303"/>
        <v>0</v>
      </c>
      <c r="BZ104" s="168">
        <f t="shared" si="303"/>
        <v>0</v>
      </c>
      <c r="CA104" s="168">
        <f t="shared" si="303"/>
        <v>0</v>
      </c>
      <c r="CB104" s="168">
        <f t="shared" si="303"/>
        <v>0</v>
      </c>
      <c r="CC104" s="168">
        <f t="shared" si="303"/>
        <v>0</v>
      </c>
      <c r="CD104" s="168">
        <f t="shared" si="303"/>
        <v>0</v>
      </c>
      <c r="CE104" s="168">
        <f t="shared" si="303"/>
        <v>0</v>
      </c>
      <c r="CF104" s="168">
        <f t="shared" si="303"/>
        <v>0</v>
      </c>
      <c r="CG104" s="168">
        <f t="shared" si="303"/>
        <v>0</v>
      </c>
      <c r="CH104" s="168">
        <f t="shared" si="303"/>
        <v>0</v>
      </c>
      <c r="CI104" s="168">
        <f t="shared" si="303"/>
        <v>0</v>
      </c>
      <c r="CJ104" s="168">
        <f t="shared" si="303"/>
        <v>0</v>
      </c>
      <c r="CK104" s="168">
        <f t="shared" si="303"/>
        <v>0</v>
      </c>
      <c r="CL104" s="168">
        <f t="shared" si="303"/>
        <v>0</v>
      </c>
      <c r="CM104" s="168">
        <f t="shared" si="303"/>
        <v>0</v>
      </c>
      <c r="CN104" s="168">
        <f t="shared" si="303"/>
        <v>0</v>
      </c>
      <c r="CO104" s="168">
        <f t="shared" si="303"/>
        <v>0</v>
      </c>
      <c r="CP104" s="168">
        <f t="shared" si="303"/>
        <v>0</v>
      </c>
      <c r="CQ104" s="168">
        <f t="shared" si="303"/>
        <v>0</v>
      </c>
      <c r="CR104" s="168">
        <f t="shared" si="303"/>
        <v>0</v>
      </c>
      <c r="CS104" s="168">
        <f t="shared" si="303"/>
        <v>0</v>
      </c>
      <c r="CT104" s="168">
        <f t="shared" si="303"/>
        <v>0</v>
      </c>
      <c r="CU104" s="168">
        <f t="shared" si="303"/>
        <v>0</v>
      </c>
      <c r="CV104" s="168">
        <f t="shared" si="303"/>
        <v>0</v>
      </c>
      <c r="CW104" s="168">
        <f t="shared" si="303"/>
        <v>0</v>
      </c>
      <c r="CX104" s="168">
        <f t="shared" si="303"/>
        <v>0</v>
      </c>
      <c r="CY104" s="168">
        <f t="shared" si="303"/>
        <v>0</v>
      </c>
      <c r="CZ104" s="168">
        <f t="shared" si="303"/>
        <v>0</v>
      </c>
      <c r="DA104" s="168">
        <f t="shared" si="303"/>
        <v>0</v>
      </c>
      <c r="DB104" s="168">
        <f t="shared" ref="DB104:DY104" si="304">IF(DB$5&lt;49,$J86/DB$99,0)</f>
        <v>0</v>
      </c>
      <c r="DC104" s="168">
        <f t="shared" si="304"/>
        <v>0</v>
      </c>
      <c r="DD104" s="168">
        <f t="shared" si="304"/>
        <v>0</v>
      </c>
      <c r="DE104" s="168">
        <f t="shared" si="304"/>
        <v>0</v>
      </c>
      <c r="DF104" s="168">
        <f t="shared" si="304"/>
        <v>0</v>
      </c>
      <c r="DG104" s="168">
        <f t="shared" si="304"/>
        <v>0</v>
      </c>
      <c r="DH104" s="168">
        <f t="shared" si="304"/>
        <v>0</v>
      </c>
      <c r="DI104" s="168">
        <f t="shared" si="304"/>
        <v>0</v>
      </c>
      <c r="DJ104" s="168">
        <f t="shared" si="304"/>
        <v>0</v>
      </c>
      <c r="DK104" s="168">
        <f t="shared" si="304"/>
        <v>0</v>
      </c>
      <c r="DL104" s="168">
        <f t="shared" si="304"/>
        <v>0</v>
      </c>
      <c r="DM104" s="168">
        <f t="shared" si="304"/>
        <v>0</v>
      </c>
      <c r="DN104" s="168">
        <f t="shared" si="304"/>
        <v>0</v>
      </c>
      <c r="DO104" s="168">
        <f t="shared" si="304"/>
        <v>0</v>
      </c>
      <c r="DP104" s="168">
        <f t="shared" si="304"/>
        <v>0</v>
      </c>
      <c r="DQ104" s="168">
        <f t="shared" si="304"/>
        <v>0</v>
      </c>
      <c r="DR104" s="168">
        <f t="shared" si="304"/>
        <v>0</v>
      </c>
      <c r="DS104" s="168">
        <f t="shared" si="304"/>
        <v>0</v>
      </c>
      <c r="DT104" s="168">
        <f t="shared" si="304"/>
        <v>0</v>
      </c>
      <c r="DU104" s="168">
        <f t="shared" si="304"/>
        <v>0</v>
      </c>
      <c r="DV104" s="168">
        <f t="shared" si="304"/>
        <v>0</v>
      </c>
      <c r="DW104" s="168">
        <f t="shared" si="304"/>
        <v>0</v>
      </c>
      <c r="DX104" s="168">
        <f t="shared" si="304"/>
        <v>0</v>
      </c>
      <c r="DY104" s="168">
        <f t="shared" si="304"/>
        <v>0</v>
      </c>
    </row>
    <row r="105" spans="2:129" x14ac:dyDescent="0.35">
      <c r="B105" s="14"/>
      <c r="C105" s="14"/>
      <c r="E105">
        <v>4</v>
      </c>
      <c r="F105" s="37" t="str">
        <f>'1.1 Assumptions'!$J$31</f>
        <v>iBeLink BM-K1</v>
      </c>
      <c r="G105" s="37"/>
      <c r="H105" s="30" t="s">
        <v>41</v>
      </c>
      <c r="I105" s="11"/>
      <c r="J105" s="168">
        <f t="shared" ref="J105:AO105" si="305">IF(J$5&lt;49,$J87/J$99,0)</f>
        <v>15139.970999999998</v>
      </c>
      <c r="K105" s="168">
        <f t="shared" si="305"/>
        <v>15139.970999999998</v>
      </c>
      <c r="L105" s="168">
        <f t="shared" si="305"/>
        <v>15139.970999999998</v>
      </c>
      <c r="M105" s="168">
        <f t="shared" si="305"/>
        <v>15139.970999999998</v>
      </c>
      <c r="N105" s="168">
        <f t="shared" si="305"/>
        <v>15139.970999999998</v>
      </c>
      <c r="O105" s="168">
        <f t="shared" si="305"/>
        <v>15139.970999999998</v>
      </c>
      <c r="P105" s="168">
        <f t="shared" si="305"/>
        <v>15139.970999999998</v>
      </c>
      <c r="Q105" s="168">
        <f t="shared" si="305"/>
        <v>15139.970999999998</v>
      </c>
      <c r="R105" s="168">
        <f t="shared" si="305"/>
        <v>15139.970999999998</v>
      </c>
      <c r="S105" s="168">
        <f t="shared" si="305"/>
        <v>15139.970999999998</v>
      </c>
      <c r="T105" s="168">
        <f t="shared" si="305"/>
        <v>15139.970999999998</v>
      </c>
      <c r="U105" s="168">
        <f t="shared" si="305"/>
        <v>15139.970999999998</v>
      </c>
      <c r="V105" s="168">
        <f t="shared" si="305"/>
        <v>15139.970999999998</v>
      </c>
      <c r="W105" s="168">
        <f t="shared" si="305"/>
        <v>15139.970999999998</v>
      </c>
      <c r="X105" s="168">
        <f t="shared" si="305"/>
        <v>15139.970999999998</v>
      </c>
      <c r="Y105" s="168">
        <f t="shared" si="305"/>
        <v>15139.970999999998</v>
      </c>
      <c r="Z105" s="168">
        <f t="shared" si="305"/>
        <v>15139.970999999998</v>
      </c>
      <c r="AA105" s="168">
        <f t="shared" si="305"/>
        <v>15139.970999999998</v>
      </c>
      <c r="AB105" s="168">
        <f t="shared" si="305"/>
        <v>15139.970999999998</v>
      </c>
      <c r="AC105" s="168">
        <f t="shared" si="305"/>
        <v>15139.970999999998</v>
      </c>
      <c r="AD105" s="168">
        <f t="shared" si="305"/>
        <v>15139.970999999998</v>
      </c>
      <c r="AE105" s="168">
        <f t="shared" si="305"/>
        <v>15139.970999999998</v>
      </c>
      <c r="AF105" s="168">
        <f t="shared" si="305"/>
        <v>15139.970999999998</v>
      </c>
      <c r="AG105" s="168">
        <f t="shared" si="305"/>
        <v>15139.970999999998</v>
      </c>
      <c r="AH105" s="168">
        <f t="shared" si="305"/>
        <v>15139.970999999998</v>
      </c>
      <c r="AI105" s="168">
        <f t="shared" si="305"/>
        <v>15139.970999999998</v>
      </c>
      <c r="AJ105" s="168">
        <f t="shared" si="305"/>
        <v>15139.970999999998</v>
      </c>
      <c r="AK105" s="168">
        <f t="shared" si="305"/>
        <v>15139.970999999998</v>
      </c>
      <c r="AL105" s="168">
        <f t="shared" si="305"/>
        <v>15139.970999999998</v>
      </c>
      <c r="AM105" s="168">
        <f t="shared" si="305"/>
        <v>15139.970999999998</v>
      </c>
      <c r="AN105" s="168">
        <f t="shared" si="305"/>
        <v>15139.970999999998</v>
      </c>
      <c r="AO105" s="168">
        <f t="shared" si="305"/>
        <v>15139.970999999998</v>
      </c>
      <c r="AP105" s="168">
        <f t="shared" ref="AP105:BU105" si="306">IF(AP$5&lt;49,$J87/AP$99,0)</f>
        <v>15139.970999999998</v>
      </c>
      <c r="AQ105" s="168">
        <f t="shared" si="306"/>
        <v>15139.970999999998</v>
      </c>
      <c r="AR105" s="168">
        <f t="shared" si="306"/>
        <v>15139.970999999998</v>
      </c>
      <c r="AS105" s="168">
        <f t="shared" si="306"/>
        <v>15139.970999999998</v>
      </c>
      <c r="AT105" s="168">
        <f t="shared" si="306"/>
        <v>15139.970999999998</v>
      </c>
      <c r="AU105" s="168">
        <f t="shared" si="306"/>
        <v>15139.970999999998</v>
      </c>
      <c r="AV105" s="168">
        <f t="shared" si="306"/>
        <v>15139.970999999998</v>
      </c>
      <c r="AW105" s="168">
        <f t="shared" si="306"/>
        <v>15139.970999999998</v>
      </c>
      <c r="AX105" s="168">
        <f t="shared" si="306"/>
        <v>15139.970999999998</v>
      </c>
      <c r="AY105" s="168">
        <f t="shared" si="306"/>
        <v>15139.970999999998</v>
      </c>
      <c r="AZ105" s="168">
        <f t="shared" si="306"/>
        <v>15139.970999999998</v>
      </c>
      <c r="BA105" s="168">
        <f t="shared" si="306"/>
        <v>15139.970999999998</v>
      </c>
      <c r="BB105" s="168">
        <f t="shared" si="306"/>
        <v>15139.970999999998</v>
      </c>
      <c r="BC105" s="168">
        <f t="shared" si="306"/>
        <v>15139.970999999998</v>
      </c>
      <c r="BD105" s="168">
        <f t="shared" si="306"/>
        <v>15139.970999999998</v>
      </c>
      <c r="BE105" s="168">
        <f t="shared" si="306"/>
        <v>15139.970999999998</v>
      </c>
      <c r="BF105" s="168">
        <f t="shared" si="306"/>
        <v>0</v>
      </c>
      <c r="BG105" s="168">
        <f t="shared" si="306"/>
        <v>0</v>
      </c>
      <c r="BH105" s="168">
        <f t="shared" si="306"/>
        <v>0</v>
      </c>
      <c r="BI105" s="168">
        <f t="shared" si="306"/>
        <v>0</v>
      </c>
      <c r="BJ105" s="168">
        <f t="shared" si="306"/>
        <v>0</v>
      </c>
      <c r="BK105" s="168">
        <f t="shared" si="306"/>
        <v>0</v>
      </c>
      <c r="BL105" s="168">
        <f t="shared" si="306"/>
        <v>0</v>
      </c>
      <c r="BM105" s="168">
        <f t="shared" si="306"/>
        <v>0</v>
      </c>
      <c r="BN105" s="168">
        <f t="shared" si="306"/>
        <v>0</v>
      </c>
      <c r="BO105" s="168">
        <f t="shared" si="306"/>
        <v>0</v>
      </c>
      <c r="BP105" s="168">
        <f t="shared" si="306"/>
        <v>0</v>
      </c>
      <c r="BQ105" s="168">
        <f t="shared" si="306"/>
        <v>0</v>
      </c>
      <c r="BR105" s="168">
        <f t="shared" si="306"/>
        <v>0</v>
      </c>
      <c r="BS105" s="168">
        <f t="shared" si="306"/>
        <v>0</v>
      </c>
      <c r="BT105" s="168">
        <f t="shared" si="306"/>
        <v>0</v>
      </c>
      <c r="BU105" s="168">
        <f t="shared" si="306"/>
        <v>0</v>
      </c>
      <c r="BV105" s="168">
        <f t="shared" ref="BV105:DA105" si="307">IF(BV$5&lt;49,$J87/BV$99,0)</f>
        <v>0</v>
      </c>
      <c r="BW105" s="168">
        <f t="shared" si="307"/>
        <v>0</v>
      </c>
      <c r="BX105" s="168">
        <f t="shared" si="307"/>
        <v>0</v>
      </c>
      <c r="BY105" s="168">
        <f t="shared" si="307"/>
        <v>0</v>
      </c>
      <c r="BZ105" s="168">
        <f t="shared" si="307"/>
        <v>0</v>
      </c>
      <c r="CA105" s="168">
        <f t="shared" si="307"/>
        <v>0</v>
      </c>
      <c r="CB105" s="168">
        <f t="shared" si="307"/>
        <v>0</v>
      </c>
      <c r="CC105" s="168">
        <f t="shared" si="307"/>
        <v>0</v>
      </c>
      <c r="CD105" s="168">
        <f t="shared" si="307"/>
        <v>0</v>
      </c>
      <c r="CE105" s="168">
        <f t="shared" si="307"/>
        <v>0</v>
      </c>
      <c r="CF105" s="168">
        <f t="shared" si="307"/>
        <v>0</v>
      </c>
      <c r="CG105" s="168">
        <f t="shared" si="307"/>
        <v>0</v>
      </c>
      <c r="CH105" s="168">
        <f t="shared" si="307"/>
        <v>0</v>
      </c>
      <c r="CI105" s="168">
        <f t="shared" si="307"/>
        <v>0</v>
      </c>
      <c r="CJ105" s="168">
        <f t="shared" si="307"/>
        <v>0</v>
      </c>
      <c r="CK105" s="168">
        <f t="shared" si="307"/>
        <v>0</v>
      </c>
      <c r="CL105" s="168">
        <f t="shared" si="307"/>
        <v>0</v>
      </c>
      <c r="CM105" s="168">
        <f t="shared" si="307"/>
        <v>0</v>
      </c>
      <c r="CN105" s="168">
        <f t="shared" si="307"/>
        <v>0</v>
      </c>
      <c r="CO105" s="168">
        <f t="shared" si="307"/>
        <v>0</v>
      </c>
      <c r="CP105" s="168">
        <f t="shared" si="307"/>
        <v>0</v>
      </c>
      <c r="CQ105" s="168">
        <f t="shared" si="307"/>
        <v>0</v>
      </c>
      <c r="CR105" s="168">
        <f t="shared" si="307"/>
        <v>0</v>
      </c>
      <c r="CS105" s="168">
        <f t="shared" si="307"/>
        <v>0</v>
      </c>
      <c r="CT105" s="168">
        <f t="shared" si="307"/>
        <v>0</v>
      </c>
      <c r="CU105" s="168">
        <f t="shared" si="307"/>
        <v>0</v>
      </c>
      <c r="CV105" s="168">
        <f t="shared" si="307"/>
        <v>0</v>
      </c>
      <c r="CW105" s="168">
        <f t="shared" si="307"/>
        <v>0</v>
      </c>
      <c r="CX105" s="168">
        <f t="shared" si="307"/>
        <v>0</v>
      </c>
      <c r="CY105" s="168">
        <f t="shared" si="307"/>
        <v>0</v>
      </c>
      <c r="CZ105" s="168">
        <f t="shared" si="307"/>
        <v>0</v>
      </c>
      <c r="DA105" s="168">
        <f t="shared" si="307"/>
        <v>0</v>
      </c>
      <c r="DB105" s="168">
        <f t="shared" ref="DB105:DY105" si="308">IF(DB$5&lt;49,$J87/DB$99,0)</f>
        <v>0</v>
      </c>
      <c r="DC105" s="168">
        <f t="shared" si="308"/>
        <v>0</v>
      </c>
      <c r="DD105" s="168">
        <f t="shared" si="308"/>
        <v>0</v>
      </c>
      <c r="DE105" s="168">
        <f t="shared" si="308"/>
        <v>0</v>
      </c>
      <c r="DF105" s="168">
        <f t="shared" si="308"/>
        <v>0</v>
      </c>
      <c r="DG105" s="168">
        <f t="shared" si="308"/>
        <v>0</v>
      </c>
      <c r="DH105" s="168">
        <f t="shared" si="308"/>
        <v>0</v>
      </c>
      <c r="DI105" s="168">
        <f t="shared" si="308"/>
        <v>0</v>
      </c>
      <c r="DJ105" s="168">
        <f t="shared" si="308"/>
        <v>0</v>
      </c>
      <c r="DK105" s="168">
        <f t="shared" si="308"/>
        <v>0</v>
      </c>
      <c r="DL105" s="168">
        <f t="shared" si="308"/>
        <v>0</v>
      </c>
      <c r="DM105" s="168">
        <f t="shared" si="308"/>
        <v>0</v>
      </c>
      <c r="DN105" s="168">
        <f t="shared" si="308"/>
        <v>0</v>
      </c>
      <c r="DO105" s="168">
        <f t="shared" si="308"/>
        <v>0</v>
      </c>
      <c r="DP105" s="168">
        <f t="shared" si="308"/>
        <v>0</v>
      </c>
      <c r="DQ105" s="168">
        <f t="shared" si="308"/>
        <v>0</v>
      </c>
      <c r="DR105" s="168">
        <f t="shared" si="308"/>
        <v>0</v>
      </c>
      <c r="DS105" s="168">
        <f t="shared" si="308"/>
        <v>0</v>
      </c>
      <c r="DT105" s="168">
        <f t="shared" si="308"/>
        <v>0</v>
      </c>
      <c r="DU105" s="168">
        <f t="shared" si="308"/>
        <v>0</v>
      </c>
      <c r="DV105" s="168">
        <f t="shared" si="308"/>
        <v>0</v>
      </c>
      <c r="DW105" s="168">
        <f t="shared" si="308"/>
        <v>0</v>
      </c>
      <c r="DX105" s="168">
        <f t="shared" si="308"/>
        <v>0</v>
      </c>
      <c r="DY105" s="168">
        <f t="shared" si="308"/>
        <v>0</v>
      </c>
    </row>
    <row r="106" spans="2:129" x14ac:dyDescent="0.35">
      <c r="B106" s="14"/>
      <c r="C106" s="14"/>
      <c r="E106" s="73">
        <v>5</v>
      </c>
      <c r="F106" s="37" t="str">
        <f>'1.1 Assumptions'!$J$32</f>
        <v>iBeLink BM-N1</v>
      </c>
      <c r="G106" s="37"/>
      <c r="H106" s="30" t="s">
        <v>41</v>
      </c>
      <c r="I106" s="11"/>
      <c r="J106" s="168">
        <f t="shared" ref="J106:AO106" si="309">IF(J$5&lt;49,$J88/J$99,0)</f>
        <v>2129.058421875</v>
      </c>
      <c r="K106" s="168">
        <f t="shared" si="309"/>
        <v>2129.058421875</v>
      </c>
      <c r="L106" s="168">
        <f t="shared" si="309"/>
        <v>2129.058421875</v>
      </c>
      <c r="M106" s="168">
        <f t="shared" si="309"/>
        <v>2129.058421875</v>
      </c>
      <c r="N106" s="168">
        <f t="shared" si="309"/>
        <v>2129.058421875</v>
      </c>
      <c r="O106" s="168">
        <f t="shared" si="309"/>
        <v>2129.058421875</v>
      </c>
      <c r="P106" s="168">
        <f t="shared" si="309"/>
        <v>2129.058421875</v>
      </c>
      <c r="Q106" s="168">
        <f t="shared" si="309"/>
        <v>2129.058421875</v>
      </c>
      <c r="R106" s="168">
        <f t="shared" si="309"/>
        <v>2129.058421875</v>
      </c>
      <c r="S106" s="168">
        <f t="shared" si="309"/>
        <v>2129.058421875</v>
      </c>
      <c r="T106" s="168">
        <f t="shared" si="309"/>
        <v>2129.058421875</v>
      </c>
      <c r="U106" s="168">
        <f t="shared" si="309"/>
        <v>2129.058421875</v>
      </c>
      <c r="V106" s="168">
        <f t="shared" si="309"/>
        <v>2129.058421875</v>
      </c>
      <c r="W106" s="168">
        <f t="shared" si="309"/>
        <v>2129.058421875</v>
      </c>
      <c r="X106" s="168">
        <f t="shared" si="309"/>
        <v>2129.058421875</v>
      </c>
      <c r="Y106" s="168">
        <f t="shared" si="309"/>
        <v>2129.058421875</v>
      </c>
      <c r="Z106" s="168">
        <f t="shared" si="309"/>
        <v>2129.058421875</v>
      </c>
      <c r="AA106" s="168">
        <f t="shared" si="309"/>
        <v>2129.058421875</v>
      </c>
      <c r="AB106" s="168">
        <f t="shared" si="309"/>
        <v>2129.058421875</v>
      </c>
      <c r="AC106" s="168">
        <f t="shared" si="309"/>
        <v>2129.058421875</v>
      </c>
      <c r="AD106" s="168">
        <f t="shared" si="309"/>
        <v>2129.058421875</v>
      </c>
      <c r="AE106" s="168">
        <f t="shared" si="309"/>
        <v>2129.058421875</v>
      </c>
      <c r="AF106" s="168">
        <f t="shared" si="309"/>
        <v>2129.058421875</v>
      </c>
      <c r="AG106" s="168">
        <f t="shared" si="309"/>
        <v>2129.058421875</v>
      </c>
      <c r="AH106" s="168">
        <f t="shared" si="309"/>
        <v>2129.058421875</v>
      </c>
      <c r="AI106" s="168">
        <f t="shared" si="309"/>
        <v>2129.058421875</v>
      </c>
      <c r="AJ106" s="168">
        <f t="shared" si="309"/>
        <v>2129.058421875</v>
      </c>
      <c r="AK106" s="168">
        <f t="shared" si="309"/>
        <v>2129.058421875</v>
      </c>
      <c r="AL106" s="168">
        <f t="shared" si="309"/>
        <v>2129.058421875</v>
      </c>
      <c r="AM106" s="168">
        <f t="shared" si="309"/>
        <v>2129.058421875</v>
      </c>
      <c r="AN106" s="168">
        <f t="shared" si="309"/>
        <v>2129.058421875</v>
      </c>
      <c r="AO106" s="168">
        <f t="shared" si="309"/>
        <v>2129.058421875</v>
      </c>
      <c r="AP106" s="168">
        <f t="shared" ref="AP106:BU106" si="310">IF(AP$5&lt;49,$J88/AP$99,0)</f>
        <v>2129.058421875</v>
      </c>
      <c r="AQ106" s="168">
        <f t="shared" si="310"/>
        <v>2129.058421875</v>
      </c>
      <c r="AR106" s="168">
        <f t="shared" si="310"/>
        <v>2129.058421875</v>
      </c>
      <c r="AS106" s="168">
        <f t="shared" si="310"/>
        <v>2129.058421875</v>
      </c>
      <c r="AT106" s="168">
        <f t="shared" si="310"/>
        <v>2129.058421875</v>
      </c>
      <c r="AU106" s="168">
        <f t="shared" si="310"/>
        <v>2129.058421875</v>
      </c>
      <c r="AV106" s="168">
        <f t="shared" si="310"/>
        <v>2129.058421875</v>
      </c>
      <c r="AW106" s="168">
        <f t="shared" si="310"/>
        <v>2129.058421875</v>
      </c>
      <c r="AX106" s="168">
        <f t="shared" si="310"/>
        <v>2129.058421875</v>
      </c>
      <c r="AY106" s="168">
        <f t="shared" si="310"/>
        <v>2129.058421875</v>
      </c>
      <c r="AZ106" s="168">
        <f t="shared" si="310"/>
        <v>2129.058421875</v>
      </c>
      <c r="BA106" s="168">
        <f t="shared" si="310"/>
        <v>2129.058421875</v>
      </c>
      <c r="BB106" s="168">
        <f t="shared" si="310"/>
        <v>2129.058421875</v>
      </c>
      <c r="BC106" s="168">
        <f t="shared" si="310"/>
        <v>2129.058421875</v>
      </c>
      <c r="BD106" s="168">
        <f t="shared" si="310"/>
        <v>2129.058421875</v>
      </c>
      <c r="BE106" s="168">
        <f t="shared" si="310"/>
        <v>2129.058421875</v>
      </c>
      <c r="BF106" s="168">
        <f t="shared" si="310"/>
        <v>0</v>
      </c>
      <c r="BG106" s="168">
        <f t="shared" si="310"/>
        <v>0</v>
      </c>
      <c r="BH106" s="168">
        <f t="shared" si="310"/>
        <v>0</v>
      </c>
      <c r="BI106" s="168">
        <f t="shared" si="310"/>
        <v>0</v>
      </c>
      <c r="BJ106" s="168">
        <f t="shared" si="310"/>
        <v>0</v>
      </c>
      <c r="BK106" s="168">
        <f t="shared" si="310"/>
        <v>0</v>
      </c>
      <c r="BL106" s="168">
        <f t="shared" si="310"/>
        <v>0</v>
      </c>
      <c r="BM106" s="168">
        <f t="shared" si="310"/>
        <v>0</v>
      </c>
      <c r="BN106" s="168">
        <f t="shared" si="310"/>
        <v>0</v>
      </c>
      <c r="BO106" s="168">
        <f t="shared" si="310"/>
        <v>0</v>
      </c>
      <c r="BP106" s="168">
        <f t="shared" si="310"/>
        <v>0</v>
      </c>
      <c r="BQ106" s="168">
        <f t="shared" si="310"/>
        <v>0</v>
      </c>
      <c r="BR106" s="168">
        <f t="shared" si="310"/>
        <v>0</v>
      </c>
      <c r="BS106" s="168">
        <f t="shared" si="310"/>
        <v>0</v>
      </c>
      <c r="BT106" s="168">
        <f t="shared" si="310"/>
        <v>0</v>
      </c>
      <c r="BU106" s="168">
        <f t="shared" si="310"/>
        <v>0</v>
      </c>
      <c r="BV106" s="168">
        <f t="shared" ref="BV106:DA106" si="311">IF(BV$5&lt;49,$J88/BV$99,0)</f>
        <v>0</v>
      </c>
      <c r="BW106" s="168">
        <f t="shared" si="311"/>
        <v>0</v>
      </c>
      <c r="BX106" s="168">
        <f t="shared" si="311"/>
        <v>0</v>
      </c>
      <c r="BY106" s="168">
        <f t="shared" si="311"/>
        <v>0</v>
      </c>
      <c r="BZ106" s="168">
        <f t="shared" si="311"/>
        <v>0</v>
      </c>
      <c r="CA106" s="168">
        <f t="shared" si="311"/>
        <v>0</v>
      </c>
      <c r="CB106" s="168">
        <f t="shared" si="311"/>
        <v>0</v>
      </c>
      <c r="CC106" s="168">
        <f t="shared" si="311"/>
        <v>0</v>
      </c>
      <c r="CD106" s="168">
        <f t="shared" si="311"/>
        <v>0</v>
      </c>
      <c r="CE106" s="168">
        <f t="shared" si="311"/>
        <v>0</v>
      </c>
      <c r="CF106" s="168">
        <f t="shared" si="311"/>
        <v>0</v>
      </c>
      <c r="CG106" s="168">
        <f t="shared" si="311"/>
        <v>0</v>
      </c>
      <c r="CH106" s="168">
        <f t="shared" si="311"/>
        <v>0</v>
      </c>
      <c r="CI106" s="168">
        <f t="shared" si="311"/>
        <v>0</v>
      </c>
      <c r="CJ106" s="168">
        <f t="shared" si="311"/>
        <v>0</v>
      </c>
      <c r="CK106" s="168">
        <f t="shared" si="311"/>
        <v>0</v>
      </c>
      <c r="CL106" s="168">
        <f t="shared" si="311"/>
        <v>0</v>
      </c>
      <c r="CM106" s="168">
        <f t="shared" si="311"/>
        <v>0</v>
      </c>
      <c r="CN106" s="168">
        <f t="shared" si="311"/>
        <v>0</v>
      </c>
      <c r="CO106" s="168">
        <f t="shared" si="311"/>
        <v>0</v>
      </c>
      <c r="CP106" s="168">
        <f t="shared" si="311"/>
        <v>0</v>
      </c>
      <c r="CQ106" s="168">
        <f t="shared" si="311"/>
        <v>0</v>
      </c>
      <c r="CR106" s="168">
        <f t="shared" si="311"/>
        <v>0</v>
      </c>
      <c r="CS106" s="168">
        <f t="shared" si="311"/>
        <v>0</v>
      </c>
      <c r="CT106" s="168">
        <f t="shared" si="311"/>
        <v>0</v>
      </c>
      <c r="CU106" s="168">
        <f t="shared" si="311"/>
        <v>0</v>
      </c>
      <c r="CV106" s="168">
        <f t="shared" si="311"/>
        <v>0</v>
      </c>
      <c r="CW106" s="168">
        <f t="shared" si="311"/>
        <v>0</v>
      </c>
      <c r="CX106" s="168">
        <f t="shared" si="311"/>
        <v>0</v>
      </c>
      <c r="CY106" s="168">
        <f t="shared" si="311"/>
        <v>0</v>
      </c>
      <c r="CZ106" s="168">
        <f t="shared" si="311"/>
        <v>0</v>
      </c>
      <c r="DA106" s="168">
        <f t="shared" si="311"/>
        <v>0</v>
      </c>
      <c r="DB106" s="168">
        <f t="shared" ref="DB106:DY106" si="312">IF(DB$5&lt;49,$J88/DB$99,0)</f>
        <v>0</v>
      </c>
      <c r="DC106" s="168">
        <f t="shared" si="312"/>
        <v>0</v>
      </c>
      <c r="DD106" s="168">
        <f t="shared" si="312"/>
        <v>0</v>
      </c>
      <c r="DE106" s="168">
        <f t="shared" si="312"/>
        <v>0</v>
      </c>
      <c r="DF106" s="168">
        <f t="shared" si="312"/>
        <v>0</v>
      </c>
      <c r="DG106" s="168">
        <f t="shared" si="312"/>
        <v>0</v>
      </c>
      <c r="DH106" s="168">
        <f t="shared" si="312"/>
        <v>0</v>
      </c>
      <c r="DI106" s="168">
        <f t="shared" si="312"/>
        <v>0</v>
      </c>
      <c r="DJ106" s="168">
        <f t="shared" si="312"/>
        <v>0</v>
      </c>
      <c r="DK106" s="168">
        <f t="shared" si="312"/>
        <v>0</v>
      </c>
      <c r="DL106" s="168">
        <f t="shared" si="312"/>
        <v>0</v>
      </c>
      <c r="DM106" s="168">
        <f t="shared" si="312"/>
        <v>0</v>
      </c>
      <c r="DN106" s="168">
        <f t="shared" si="312"/>
        <v>0</v>
      </c>
      <c r="DO106" s="168">
        <f t="shared" si="312"/>
        <v>0</v>
      </c>
      <c r="DP106" s="168">
        <f t="shared" si="312"/>
        <v>0</v>
      </c>
      <c r="DQ106" s="168">
        <f t="shared" si="312"/>
        <v>0</v>
      </c>
      <c r="DR106" s="168">
        <f t="shared" si="312"/>
        <v>0</v>
      </c>
      <c r="DS106" s="168">
        <f t="shared" si="312"/>
        <v>0</v>
      </c>
      <c r="DT106" s="168">
        <f t="shared" si="312"/>
        <v>0</v>
      </c>
      <c r="DU106" s="168">
        <f t="shared" si="312"/>
        <v>0</v>
      </c>
      <c r="DV106" s="168">
        <f t="shared" si="312"/>
        <v>0</v>
      </c>
      <c r="DW106" s="168">
        <f t="shared" si="312"/>
        <v>0</v>
      </c>
      <c r="DX106" s="168">
        <f t="shared" si="312"/>
        <v>0</v>
      </c>
      <c r="DY106" s="168">
        <f t="shared" si="312"/>
        <v>0</v>
      </c>
    </row>
    <row r="107" spans="2:129" x14ac:dyDescent="0.35">
      <c r="B107" s="14"/>
      <c r="C107" s="14"/>
      <c r="D107" s="24" t="s">
        <v>745</v>
      </c>
      <c r="H107" s="30"/>
      <c r="I107" s="11"/>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168"/>
      <c r="CX107" s="168"/>
      <c r="CY107" s="168"/>
      <c r="CZ107" s="168"/>
      <c r="DA107" s="168"/>
      <c r="DB107" s="168"/>
      <c r="DC107" s="168"/>
      <c r="DD107" s="168"/>
      <c r="DE107" s="168"/>
      <c r="DF107" s="168"/>
      <c r="DG107" s="168"/>
      <c r="DH107" s="168"/>
      <c r="DI107" s="168"/>
      <c r="DJ107" s="168"/>
      <c r="DK107" s="168"/>
      <c r="DL107" s="168"/>
      <c r="DM107" s="168"/>
      <c r="DN107" s="168"/>
      <c r="DO107" s="168"/>
      <c r="DP107" s="168"/>
      <c r="DQ107" s="168"/>
      <c r="DR107" s="168"/>
      <c r="DS107" s="168"/>
      <c r="DT107" s="168"/>
      <c r="DU107" s="168"/>
      <c r="DV107" s="168"/>
      <c r="DW107" s="168"/>
      <c r="DX107" s="168"/>
      <c r="DY107" s="168"/>
    </row>
    <row r="108" spans="2:129" x14ac:dyDescent="0.35">
      <c r="B108" s="14"/>
      <c r="C108" s="14"/>
      <c r="D108" s="73"/>
      <c r="E108">
        <v>1</v>
      </c>
      <c r="F108" s="37" t="str">
        <f>'1.1 Assumptions'!$J$27</f>
        <v>Bitmain Antminer S19 Pro</v>
      </c>
      <c r="G108" s="37"/>
      <c r="H108" s="30" t="s">
        <v>41</v>
      </c>
      <c r="I108" s="11"/>
      <c r="J108" s="168"/>
      <c r="K108" s="168"/>
      <c r="L108" s="168"/>
      <c r="M108" s="168"/>
      <c r="N108" s="168"/>
      <c r="O108" s="168"/>
      <c r="P108" s="168"/>
      <c r="Q108" s="168"/>
      <c r="R108" s="168"/>
      <c r="S108" s="168"/>
      <c r="T108" s="168"/>
      <c r="U108" s="168"/>
      <c r="V108" s="168">
        <f t="shared" ref="V108:BA108" si="313">IF(V$5&lt;(49+12),$V84/V$99,0)</f>
        <v>27633.951697916666</v>
      </c>
      <c r="W108" s="168">
        <f t="shared" si="313"/>
        <v>27633.951697916666</v>
      </c>
      <c r="X108" s="168">
        <f t="shared" si="313"/>
        <v>27633.951697916666</v>
      </c>
      <c r="Y108" s="168">
        <f t="shared" si="313"/>
        <v>27633.951697916666</v>
      </c>
      <c r="Z108" s="168">
        <f t="shared" si="313"/>
        <v>27633.951697916666</v>
      </c>
      <c r="AA108" s="168">
        <f t="shared" si="313"/>
        <v>27633.951697916666</v>
      </c>
      <c r="AB108" s="168">
        <f t="shared" si="313"/>
        <v>27633.951697916666</v>
      </c>
      <c r="AC108" s="168">
        <f t="shared" si="313"/>
        <v>27633.951697916666</v>
      </c>
      <c r="AD108" s="168">
        <f t="shared" si="313"/>
        <v>27633.951697916666</v>
      </c>
      <c r="AE108" s="168">
        <f t="shared" si="313"/>
        <v>27633.951697916666</v>
      </c>
      <c r="AF108" s="168">
        <f t="shared" si="313"/>
        <v>27633.951697916666</v>
      </c>
      <c r="AG108" s="168">
        <f t="shared" si="313"/>
        <v>27633.951697916666</v>
      </c>
      <c r="AH108" s="168">
        <f t="shared" si="313"/>
        <v>27633.951697916666</v>
      </c>
      <c r="AI108" s="168">
        <f t="shared" si="313"/>
        <v>27633.951697916666</v>
      </c>
      <c r="AJ108" s="168">
        <f t="shared" si="313"/>
        <v>27633.951697916666</v>
      </c>
      <c r="AK108" s="168">
        <f t="shared" si="313"/>
        <v>27633.951697916666</v>
      </c>
      <c r="AL108" s="168">
        <f t="shared" si="313"/>
        <v>27633.951697916666</v>
      </c>
      <c r="AM108" s="168">
        <f t="shared" si="313"/>
        <v>27633.951697916666</v>
      </c>
      <c r="AN108" s="168">
        <f t="shared" si="313"/>
        <v>27633.951697916666</v>
      </c>
      <c r="AO108" s="168">
        <f t="shared" si="313"/>
        <v>27633.951697916666</v>
      </c>
      <c r="AP108" s="168">
        <f t="shared" si="313"/>
        <v>27633.951697916666</v>
      </c>
      <c r="AQ108" s="168">
        <f t="shared" si="313"/>
        <v>27633.951697916666</v>
      </c>
      <c r="AR108" s="168">
        <f t="shared" si="313"/>
        <v>27633.951697916666</v>
      </c>
      <c r="AS108" s="168">
        <f t="shared" si="313"/>
        <v>27633.951697916666</v>
      </c>
      <c r="AT108" s="168">
        <f t="shared" si="313"/>
        <v>27633.951697916666</v>
      </c>
      <c r="AU108" s="168">
        <f t="shared" si="313"/>
        <v>27633.951697916666</v>
      </c>
      <c r="AV108" s="168">
        <f t="shared" si="313"/>
        <v>27633.951697916666</v>
      </c>
      <c r="AW108" s="168">
        <f t="shared" si="313"/>
        <v>27633.951697916666</v>
      </c>
      <c r="AX108" s="168">
        <f t="shared" si="313"/>
        <v>27633.951697916666</v>
      </c>
      <c r="AY108" s="168">
        <f t="shared" si="313"/>
        <v>27633.951697916666</v>
      </c>
      <c r="AZ108" s="168">
        <f t="shared" si="313"/>
        <v>27633.951697916666</v>
      </c>
      <c r="BA108" s="168">
        <f t="shared" si="313"/>
        <v>27633.951697916666</v>
      </c>
      <c r="BB108" s="168">
        <f t="shared" ref="BB108:CG108" si="314">IF(BB$5&lt;(49+12),$V84/BB$99,0)</f>
        <v>27633.951697916666</v>
      </c>
      <c r="BC108" s="168">
        <f t="shared" si="314"/>
        <v>27633.951697916666</v>
      </c>
      <c r="BD108" s="168">
        <f t="shared" si="314"/>
        <v>27633.951697916666</v>
      </c>
      <c r="BE108" s="168">
        <f t="shared" si="314"/>
        <v>27633.951697916666</v>
      </c>
      <c r="BF108" s="168">
        <f t="shared" si="314"/>
        <v>27633.951697916666</v>
      </c>
      <c r="BG108" s="168">
        <f t="shared" si="314"/>
        <v>27633.951697916666</v>
      </c>
      <c r="BH108" s="168">
        <f t="shared" si="314"/>
        <v>27633.951697916666</v>
      </c>
      <c r="BI108" s="168">
        <f t="shared" si="314"/>
        <v>27633.951697916666</v>
      </c>
      <c r="BJ108" s="168">
        <f t="shared" si="314"/>
        <v>27633.951697916666</v>
      </c>
      <c r="BK108" s="168">
        <f t="shared" si="314"/>
        <v>27633.951697916666</v>
      </c>
      <c r="BL108" s="168">
        <f t="shared" si="314"/>
        <v>27633.951697916666</v>
      </c>
      <c r="BM108" s="168">
        <f t="shared" si="314"/>
        <v>27633.951697916666</v>
      </c>
      <c r="BN108" s="168">
        <f t="shared" si="314"/>
        <v>27633.951697916666</v>
      </c>
      <c r="BO108" s="168">
        <f t="shared" si="314"/>
        <v>27633.951697916666</v>
      </c>
      <c r="BP108" s="168">
        <f t="shared" si="314"/>
        <v>27633.951697916666</v>
      </c>
      <c r="BQ108" s="168">
        <f t="shared" si="314"/>
        <v>27633.951697916666</v>
      </c>
      <c r="BR108" s="168">
        <f t="shared" si="314"/>
        <v>0</v>
      </c>
      <c r="BS108" s="168">
        <f t="shared" si="314"/>
        <v>0</v>
      </c>
      <c r="BT108" s="168">
        <f t="shared" si="314"/>
        <v>0</v>
      </c>
      <c r="BU108" s="168">
        <f t="shared" si="314"/>
        <v>0</v>
      </c>
      <c r="BV108" s="168">
        <f t="shared" si="314"/>
        <v>0</v>
      </c>
      <c r="BW108" s="168">
        <f t="shared" si="314"/>
        <v>0</v>
      </c>
      <c r="BX108" s="168">
        <f t="shared" si="314"/>
        <v>0</v>
      </c>
      <c r="BY108" s="168">
        <f t="shared" si="314"/>
        <v>0</v>
      </c>
      <c r="BZ108" s="168">
        <f t="shared" si="314"/>
        <v>0</v>
      </c>
      <c r="CA108" s="168">
        <f t="shared" si="314"/>
        <v>0</v>
      </c>
      <c r="CB108" s="168">
        <f t="shared" si="314"/>
        <v>0</v>
      </c>
      <c r="CC108" s="168">
        <f t="shared" si="314"/>
        <v>0</v>
      </c>
      <c r="CD108" s="168">
        <f t="shared" si="314"/>
        <v>0</v>
      </c>
      <c r="CE108" s="168">
        <f t="shared" si="314"/>
        <v>0</v>
      </c>
      <c r="CF108" s="168">
        <f t="shared" si="314"/>
        <v>0</v>
      </c>
      <c r="CG108" s="168">
        <f t="shared" si="314"/>
        <v>0</v>
      </c>
      <c r="CH108" s="168">
        <f t="shared" ref="CH108:DM108" si="315">IF(CH$5&lt;(49+12),$V84/CH$99,0)</f>
        <v>0</v>
      </c>
      <c r="CI108" s="168">
        <f t="shared" si="315"/>
        <v>0</v>
      </c>
      <c r="CJ108" s="168">
        <f t="shared" si="315"/>
        <v>0</v>
      </c>
      <c r="CK108" s="168">
        <f t="shared" si="315"/>
        <v>0</v>
      </c>
      <c r="CL108" s="168">
        <f t="shared" si="315"/>
        <v>0</v>
      </c>
      <c r="CM108" s="168">
        <f t="shared" si="315"/>
        <v>0</v>
      </c>
      <c r="CN108" s="168">
        <f t="shared" si="315"/>
        <v>0</v>
      </c>
      <c r="CO108" s="168">
        <f t="shared" si="315"/>
        <v>0</v>
      </c>
      <c r="CP108" s="168">
        <f t="shared" si="315"/>
        <v>0</v>
      </c>
      <c r="CQ108" s="168">
        <f t="shared" si="315"/>
        <v>0</v>
      </c>
      <c r="CR108" s="168">
        <f t="shared" si="315"/>
        <v>0</v>
      </c>
      <c r="CS108" s="168">
        <f t="shared" si="315"/>
        <v>0</v>
      </c>
      <c r="CT108" s="168">
        <f t="shared" si="315"/>
        <v>0</v>
      </c>
      <c r="CU108" s="168">
        <f t="shared" si="315"/>
        <v>0</v>
      </c>
      <c r="CV108" s="168">
        <f t="shared" si="315"/>
        <v>0</v>
      </c>
      <c r="CW108" s="168">
        <f t="shared" si="315"/>
        <v>0</v>
      </c>
      <c r="CX108" s="168">
        <f t="shared" si="315"/>
        <v>0</v>
      </c>
      <c r="CY108" s="168">
        <f t="shared" si="315"/>
        <v>0</v>
      </c>
      <c r="CZ108" s="168">
        <f t="shared" si="315"/>
        <v>0</v>
      </c>
      <c r="DA108" s="168">
        <f t="shared" si="315"/>
        <v>0</v>
      </c>
      <c r="DB108" s="168">
        <f t="shared" si="315"/>
        <v>0</v>
      </c>
      <c r="DC108" s="168">
        <f t="shared" si="315"/>
        <v>0</v>
      </c>
      <c r="DD108" s="168">
        <f t="shared" si="315"/>
        <v>0</v>
      </c>
      <c r="DE108" s="168">
        <f t="shared" si="315"/>
        <v>0</v>
      </c>
      <c r="DF108" s="168">
        <f t="shared" si="315"/>
        <v>0</v>
      </c>
      <c r="DG108" s="168">
        <f t="shared" si="315"/>
        <v>0</v>
      </c>
      <c r="DH108" s="168">
        <f t="shared" si="315"/>
        <v>0</v>
      </c>
      <c r="DI108" s="168">
        <f t="shared" si="315"/>
        <v>0</v>
      </c>
      <c r="DJ108" s="168">
        <f t="shared" si="315"/>
        <v>0</v>
      </c>
      <c r="DK108" s="168">
        <f t="shared" si="315"/>
        <v>0</v>
      </c>
      <c r="DL108" s="168">
        <f t="shared" si="315"/>
        <v>0</v>
      </c>
      <c r="DM108" s="168">
        <f t="shared" si="315"/>
        <v>0</v>
      </c>
      <c r="DN108" s="168">
        <f t="shared" ref="DN108:DY108" si="316">IF(DN$5&lt;(49+12),$V84/DN$99,0)</f>
        <v>0</v>
      </c>
      <c r="DO108" s="168">
        <f t="shared" si="316"/>
        <v>0</v>
      </c>
      <c r="DP108" s="168">
        <f t="shared" si="316"/>
        <v>0</v>
      </c>
      <c r="DQ108" s="168">
        <f t="shared" si="316"/>
        <v>0</v>
      </c>
      <c r="DR108" s="168">
        <f t="shared" si="316"/>
        <v>0</v>
      </c>
      <c r="DS108" s="168">
        <f t="shared" si="316"/>
        <v>0</v>
      </c>
      <c r="DT108" s="168">
        <f t="shared" si="316"/>
        <v>0</v>
      </c>
      <c r="DU108" s="168">
        <f t="shared" si="316"/>
        <v>0</v>
      </c>
      <c r="DV108" s="168">
        <f t="shared" si="316"/>
        <v>0</v>
      </c>
      <c r="DW108" s="168">
        <f t="shared" si="316"/>
        <v>0</v>
      </c>
      <c r="DX108" s="168">
        <f t="shared" si="316"/>
        <v>0</v>
      </c>
      <c r="DY108" s="168">
        <f t="shared" si="316"/>
        <v>0</v>
      </c>
    </row>
    <row r="109" spans="2:129" x14ac:dyDescent="0.35">
      <c r="B109" s="14"/>
      <c r="C109" s="14"/>
      <c r="D109" s="73"/>
      <c r="E109">
        <v>2</v>
      </c>
      <c r="F109" s="37" t="str">
        <f>'1.1 Assumptions'!$J$28</f>
        <v>MicroBT Whatsminer M30s</v>
      </c>
      <c r="G109" s="37"/>
      <c r="H109" s="30" t="s">
        <v>41</v>
      </c>
      <c r="I109" s="11"/>
      <c r="J109" s="168"/>
      <c r="K109" s="168"/>
      <c r="L109" s="168"/>
      <c r="M109" s="168"/>
      <c r="N109" s="168"/>
      <c r="O109" s="168"/>
      <c r="P109" s="168"/>
      <c r="Q109" s="168"/>
      <c r="R109" s="168"/>
      <c r="S109" s="168"/>
      <c r="T109" s="168"/>
      <c r="U109" s="168"/>
      <c r="V109" s="168">
        <f t="shared" ref="V109:BA109" si="317">IF(V$5&lt;(49+12),$V85/V$99,0)</f>
        <v>0</v>
      </c>
      <c r="W109" s="168">
        <f t="shared" si="317"/>
        <v>0</v>
      </c>
      <c r="X109" s="168">
        <f t="shared" si="317"/>
        <v>0</v>
      </c>
      <c r="Y109" s="168">
        <f t="shared" si="317"/>
        <v>0</v>
      </c>
      <c r="Z109" s="168">
        <f t="shared" si="317"/>
        <v>0</v>
      </c>
      <c r="AA109" s="168">
        <f t="shared" si="317"/>
        <v>0</v>
      </c>
      <c r="AB109" s="168">
        <f t="shared" si="317"/>
        <v>0</v>
      </c>
      <c r="AC109" s="168">
        <f t="shared" si="317"/>
        <v>0</v>
      </c>
      <c r="AD109" s="168">
        <f t="shared" si="317"/>
        <v>0</v>
      </c>
      <c r="AE109" s="168">
        <f t="shared" si="317"/>
        <v>0</v>
      </c>
      <c r="AF109" s="168">
        <f t="shared" si="317"/>
        <v>0</v>
      </c>
      <c r="AG109" s="168">
        <f t="shared" si="317"/>
        <v>0</v>
      </c>
      <c r="AH109" s="168">
        <f t="shared" si="317"/>
        <v>0</v>
      </c>
      <c r="AI109" s="168">
        <f t="shared" si="317"/>
        <v>0</v>
      </c>
      <c r="AJ109" s="168">
        <f t="shared" si="317"/>
        <v>0</v>
      </c>
      <c r="AK109" s="168">
        <f t="shared" si="317"/>
        <v>0</v>
      </c>
      <c r="AL109" s="168">
        <f t="shared" si="317"/>
        <v>0</v>
      </c>
      <c r="AM109" s="168">
        <f t="shared" si="317"/>
        <v>0</v>
      </c>
      <c r="AN109" s="168">
        <f t="shared" si="317"/>
        <v>0</v>
      </c>
      <c r="AO109" s="168">
        <f t="shared" si="317"/>
        <v>0</v>
      </c>
      <c r="AP109" s="168">
        <f t="shared" si="317"/>
        <v>0</v>
      </c>
      <c r="AQ109" s="168">
        <f t="shared" si="317"/>
        <v>0</v>
      </c>
      <c r="AR109" s="168">
        <f t="shared" si="317"/>
        <v>0</v>
      </c>
      <c r="AS109" s="168">
        <f t="shared" si="317"/>
        <v>0</v>
      </c>
      <c r="AT109" s="168">
        <f t="shared" si="317"/>
        <v>0</v>
      </c>
      <c r="AU109" s="168">
        <f t="shared" si="317"/>
        <v>0</v>
      </c>
      <c r="AV109" s="168">
        <f t="shared" si="317"/>
        <v>0</v>
      </c>
      <c r="AW109" s="168">
        <f t="shared" si="317"/>
        <v>0</v>
      </c>
      <c r="AX109" s="168">
        <f t="shared" si="317"/>
        <v>0</v>
      </c>
      <c r="AY109" s="168">
        <f t="shared" si="317"/>
        <v>0</v>
      </c>
      <c r="AZ109" s="168">
        <f t="shared" si="317"/>
        <v>0</v>
      </c>
      <c r="BA109" s="168">
        <f t="shared" si="317"/>
        <v>0</v>
      </c>
      <c r="BB109" s="168">
        <f t="shared" ref="BB109:CG109" si="318">IF(BB$5&lt;(49+12),$V85/BB$99,0)</f>
        <v>0</v>
      </c>
      <c r="BC109" s="168">
        <f t="shared" si="318"/>
        <v>0</v>
      </c>
      <c r="BD109" s="168">
        <f t="shared" si="318"/>
        <v>0</v>
      </c>
      <c r="BE109" s="168">
        <f t="shared" si="318"/>
        <v>0</v>
      </c>
      <c r="BF109" s="168">
        <f t="shared" si="318"/>
        <v>0</v>
      </c>
      <c r="BG109" s="168">
        <f t="shared" si="318"/>
        <v>0</v>
      </c>
      <c r="BH109" s="168">
        <f t="shared" si="318"/>
        <v>0</v>
      </c>
      <c r="BI109" s="168">
        <f t="shared" si="318"/>
        <v>0</v>
      </c>
      <c r="BJ109" s="168">
        <f t="shared" si="318"/>
        <v>0</v>
      </c>
      <c r="BK109" s="168">
        <f t="shared" si="318"/>
        <v>0</v>
      </c>
      <c r="BL109" s="168">
        <f t="shared" si="318"/>
        <v>0</v>
      </c>
      <c r="BM109" s="168">
        <f t="shared" si="318"/>
        <v>0</v>
      </c>
      <c r="BN109" s="168">
        <f t="shared" si="318"/>
        <v>0</v>
      </c>
      <c r="BO109" s="168">
        <f t="shared" si="318"/>
        <v>0</v>
      </c>
      <c r="BP109" s="168">
        <f t="shared" si="318"/>
        <v>0</v>
      </c>
      <c r="BQ109" s="168">
        <f t="shared" si="318"/>
        <v>0</v>
      </c>
      <c r="BR109" s="168">
        <f t="shared" si="318"/>
        <v>0</v>
      </c>
      <c r="BS109" s="168">
        <f t="shared" si="318"/>
        <v>0</v>
      </c>
      <c r="BT109" s="168">
        <f t="shared" si="318"/>
        <v>0</v>
      </c>
      <c r="BU109" s="168">
        <f t="shared" si="318"/>
        <v>0</v>
      </c>
      <c r="BV109" s="168">
        <f t="shared" si="318"/>
        <v>0</v>
      </c>
      <c r="BW109" s="168">
        <f t="shared" si="318"/>
        <v>0</v>
      </c>
      <c r="BX109" s="168">
        <f t="shared" si="318"/>
        <v>0</v>
      </c>
      <c r="BY109" s="168">
        <f t="shared" si="318"/>
        <v>0</v>
      </c>
      <c r="BZ109" s="168">
        <f t="shared" si="318"/>
        <v>0</v>
      </c>
      <c r="CA109" s="168">
        <f t="shared" si="318"/>
        <v>0</v>
      </c>
      <c r="CB109" s="168">
        <f t="shared" si="318"/>
        <v>0</v>
      </c>
      <c r="CC109" s="168">
        <f t="shared" si="318"/>
        <v>0</v>
      </c>
      <c r="CD109" s="168">
        <f t="shared" si="318"/>
        <v>0</v>
      </c>
      <c r="CE109" s="168">
        <f t="shared" si="318"/>
        <v>0</v>
      </c>
      <c r="CF109" s="168">
        <f t="shared" si="318"/>
        <v>0</v>
      </c>
      <c r="CG109" s="168">
        <f t="shared" si="318"/>
        <v>0</v>
      </c>
      <c r="CH109" s="168">
        <f t="shared" ref="CH109:DM109" si="319">IF(CH$5&lt;(49+12),$V85/CH$99,0)</f>
        <v>0</v>
      </c>
      <c r="CI109" s="168">
        <f t="shared" si="319"/>
        <v>0</v>
      </c>
      <c r="CJ109" s="168">
        <f t="shared" si="319"/>
        <v>0</v>
      </c>
      <c r="CK109" s="168">
        <f t="shared" si="319"/>
        <v>0</v>
      </c>
      <c r="CL109" s="168">
        <f t="shared" si="319"/>
        <v>0</v>
      </c>
      <c r="CM109" s="168">
        <f t="shared" si="319"/>
        <v>0</v>
      </c>
      <c r="CN109" s="168">
        <f t="shared" si="319"/>
        <v>0</v>
      </c>
      <c r="CO109" s="168">
        <f t="shared" si="319"/>
        <v>0</v>
      </c>
      <c r="CP109" s="168">
        <f t="shared" si="319"/>
        <v>0</v>
      </c>
      <c r="CQ109" s="168">
        <f t="shared" si="319"/>
        <v>0</v>
      </c>
      <c r="CR109" s="168">
        <f t="shared" si="319"/>
        <v>0</v>
      </c>
      <c r="CS109" s="168">
        <f t="shared" si="319"/>
        <v>0</v>
      </c>
      <c r="CT109" s="168">
        <f t="shared" si="319"/>
        <v>0</v>
      </c>
      <c r="CU109" s="168">
        <f t="shared" si="319"/>
        <v>0</v>
      </c>
      <c r="CV109" s="168">
        <f t="shared" si="319"/>
        <v>0</v>
      </c>
      <c r="CW109" s="168">
        <f t="shared" si="319"/>
        <v>0</v>
      </c>
      <c r="CX109" s="168">
        <f t="shared" si="319"/>
        <v>0</v>
      </c>
      <c r="CY109" s="168">
        <f t="shared" si="319"/>
        <v>0</v>
      </c>
      <c r="CZ109" s="168">
        <f t="shared" si="319"/>
        <v>0</v>
      </c>
      <c r="DA109" s="168">
        <f t="shared" si="319"/>
        <v>0</v>
      </c>
      <c r="DB109" s="168">
        <f t="shared" si="319"/>
        <v>0</v>
      </c>
      <c r="DC109" s="168">
        <f t="shared" si="319"/>
        <v>0</v>
      </c>
      <c r="DD109" s="168">
        <f t="shared" si="319"/>
        <v>0</v>
      </c>
      <c r="DE109" s="168">
        <f t="shared" si="319"/>
        <v>0</v>
      </c>
      <c r="DF109" s="168">
        <f t="shared" si="319"/>
        <v>0</v>
      </c>
      <c r="DG109" s="168">
        <f t="shared" si="319"/>
        <v>0</v>
      </c>
      <c r="DH109" s="168">
        <f t="shared" si="319"/>
        <v>0</v>
      </c>
      <c r="DI109" s="168">
        <f t="shared" si="319"/>
        <v>0</v>
      </c>
      <c r="DJ109" s="168">
        <f t="shared" si="319"/>
        <v>0</v>
      </c>
      <c r="DK109" s="168">
        <f t="shared" si="319"/>
        <v>0</v>
      </c>
      <c r="DL109" s="168">
        <f t="shared" si="319"/>
        <v>0</v>
      </c>
      <c r="DM109" s="168">
        <f t="shared" si="319"/>
        <v>0</v>
      </c>
      <c r="DN109" s="168">
        <f t="shared" ref="DN109:DY109" si="320">IF(DN$5&lt;(49+12),$V85/DN$99,0)</f>
        <v>0</v>
      </c>
      <c r="DO109" s="168">
        <f t="shared" si="320"/>
        <v>0</v>
      </c>
      <c r="DP109" s="168">
        <f t="shared" si="320"/>
        <v>0</v>
      </c>
      <c r="DQ109" s="168">
        <f t="shared" si="320"/>
        <v>0</v>
      </c>
      <c r="DR109" s="168">
        <f t="shared" si="320"/>
        <v>0</v>
      </c>
      <c r="DS109" s="168">
        <f t="shared" si="320"/>
        <v>0</v>
      </c>
      <c r="DT109" s="168">
        <f t="shared" si="320"/>
        <v>0</v>
      </c>
      <c r="DU109" s="168">
        <f t="shared" si="320"/>
        <v>0</v>
      </c>
      <c r="DV109" s="168">
        <f t="shared" si="320"/>
        <v>0</v>
      </c>
      <c r="DW109" s="168">
        <f t="shared" si="320"/>
        <v>0</v>
      </c>
      <c r="DX109" s="168">
        <f t="shared" si="320"/>
        <v>0</v>
      </c>
      <c r="DY109" s="168">
        <f t="shared" si="320"/>
        <v>0</v>
      </c>
    </row>
    <row r="110" spans="2:129" x14ac:dyDescent="0.35">
      <c r="B110" s="14"/>
      <c r="C110" s="14"/>
      <c r="D110" s="73"/>
      <c r="E110">
        <v>3</v>
      </c>
      <c r="F110" s="37" t="str">
        <f>'1.1 Assumptions'!$J$29</f>
        <v>Innosilicon A11 Pro 8GB</v>
      </c>
      <c r="G110" s="37"/>
      <c r="H110" s="30" t="s">
        <v>41</v>
      </c>
      <c r="I110" s="11"/>
      <c r="J110" s="168"/>
      <c r="K110" s="168"/>
      <c r="L110" s="168"/>
      <c r="M110" s="168"/>
      <c r="N110" s="168"/>
      <c r="O110" s="168"/>
      <c r="P110" s="168"/>
      <c r="Q110" s="168"/>
      <c r="R110" s="168"/>
      <c r="S110" s="168"/>
      <c r="T110" s="168"/>
      <c r="U110" s="168"/>
      <c r="V110" s="168">
        <f t="shared" ref="V110:BA110" si="321">IF(V$5&lt;(49+12),$V86/V$99,0)</f>
        <v>0</v>
      </c>
      <c r="W110" s="168">
        <f t="shared" si="321"/>
        <v>0</v>
      </c>
      <c r="X110" s="168">
        <f t="shared" si="321"/>
        <v>0</v>
      </c>
      <c r="Y110" s="168">
        <f t="shared" si="321"/>
        <v>0</v>
      </c>
      <c r="Z110" s="168">
        <f t="shared" si="321"/>
        <v>0</v>
      </c>
      <c r="AA110" s="168">
        <f t="shared" si="321"/>
        <v>0</v>
      </c>
      <c r="AB110" s="168">
        <f t="shared" si="321"/>
        <v>0</v>
      </c>
      <c r="AC110" s="168">
        <f t="shared" si="321"/>
        <v>0</v>
      </c>
      <c r="AD110" s="168">
        <f t="shared" si="321"/>
        <v>0</v>
      </c>
      <c r="AE110" s="168">
        <f t="shared" si="321"/>
        <v>0</v>
      </c>
      <c r="AF110" s="168">
        <f t="shared" si="321"/>
        <v>0</v>
      </c>
      <c r="AG110" s="168">
        <f t="shared" si="321"/>
        <v>0</v>
      </c>
      <c r="AH110" s="168">
        <f t="shared" si="321"/>
        <v>0</v>
      </c>
      <c r="AI110" s="168">
        <f t="shared" si="321"/>
        <v>0</v>
      </c>
      <c r="AJ110" s="168">
        <f t="shared" si="321"/>
        <v>0</v>
      </c>
      <c r="AK110" s="168">
        <f t="shared" si="321"/>
        <v>0</v>
      </c>
      <c r="AL110" s="168">
        <f t="shared" si="321"/>
        <v>0</v>
      </c>
      <c r="AM110" s="168">
        <f t="shared" si="321"/>
        <v>0</v>
      </c>
      <c r="AN110" s="168">
        <f t="shared" si="321"/>
        <v>0</v>
      </c>
      <c r="AO110" s="168">
        <f t="shared" si="321"/>
        <v>0</v>
      </c>
      <c r="AP110" s="168">
        <f t="shared" si="321"/>
        <v>0</v>
      </c>
      <c r="AQ110" s="168">
        <f t="shared" si="321"/>
        <v>0</v>
      </c>
      <c r="AR110" s="168">
        <f t="shared" si="321"/>
        <v>0</v>
      </c>
      <c r="AS110" s="168">
        <f t="shared" si="321"/>
        <v>0</v>
      </c>
      <c r="AT110" s="168">
        <f t="shared" si="321"/>
        <v>0</v>
      </c>
      <c r="AU110" s="168">
        <f t="shared" si="321"/>
        <v>0</v>
      </c>
      <c r="AV110" s="168">
        <f t="shared" si="321"/>
        <v>0</v>
      </c>
      <c r="AW110" s="168">
        <f t="shared" si="321"/>
        <v>0</v>
      </c>
      <c r="AX110" s="168">
        <f t="shared" si="321"/>
        <v>0</v>
      </c>
      <c r="AY110" s="168">
        <f t="shared" si="321"/>
        <v>0</v>
      </c>
      <c r="AZ110" s="168">
        <f t="shared" si="321"/>
        <v>0</v>
      </c>
      <c r="BA110" s="168">
        <f t="shared" si="321"/>
        <v>0</v>
      </c>
      <c r="BB110" s="168">
        <f t="shared" ref="BB110:CG110" si="322">IF(BB$5&lt;(49+12),$V86/BB$99,0)</f>
        <v>0</v>
      </c>
      <c r="BC110" s="168">
        <f t="shared" si="322"/>
        <v>0</v>
      </c>
      <c r="BD110" s="168">
        <f t="shared" si="322"/>
        <v>0</v>
      </c>
      <c r="BE110" s="168">
        <f t="shared" si="322"/>
        <v>0</v>
      </c>
      <c r="BF110" s="168">
        <f t="shared" si="322"/>
        <v>0</v>
      </c>
      <c r="BG110" s="168">
        <f t="shared" si="322"/>
        <v>0</v>
      </c>
      <c r="BH110" s="168">
        <f t="shared" si="322"/>
        <v>0</v>
      </c>
      <c r="BI110" s="168">
        <f t="shared" si="322"/>
        <v>0</v>
      </c>
      <c r="BJ110" s="168">
        <f t="shared" si="322"/>
        <v>0</v>
      </c>
      <c r="BK110" s="168">
        <f t="shared" si="322"/>
        <v>0</v>
      </c>
      <c r="BL110" s="168">
        <f t="shared" si="322"/>
        <v>0</v>
      </c>
      <c r="BM110" s="168">
        <f t="shared" si="322"/>
        <v>0</v>
      </c>
      <c r="BN110" s="168">
        <f t="shared" si="322"/>
        <v>0</v>
      </c>
      <c r="BO110" s="168">
        <f t="shared" si="322"/>
        <v>0</v>
      </c>
      <c r="BP110" s="168">
        <f t="shared" si="322"/>
        <v>0</v>
      </c>
      <c r="BQ110" s="168">
        <f t="shared" si="322"/>
        <v>0</v>
      </c>
      <c r="BR110" s="168">
        <f t="shared" si="322"/>
        <v>0</v>
      </c>
      <c r="BS110" s="168">
        <f t="shared" si="322"/>
        <v>0</v>
      </c>
      <c r="BT110" s="168">
        <f t="shared" si="322"/>
        <v>0</v>
      </c>
      <c r="BU110" s="168">
        <f t="shared" si="322"/>
        <v>0</v>
      </c>
      <c r="BV110" s="168">
        <f t="shared" si="322"/>
        <v>0</v>
      </c>
      <c r="BW110" s="168">
        <f t="shared" si="322"/>
        <v>0</v>
      </c>
      <c r="BX110" s="168">
        <f t="shared" si="322"/>
        <v>0</v>
      </c>
      <c r="BY110" s="168">
        <f t="shared" si="322"/>
        <v>0</v>
      </c>
      <c r="BZ110" s="168">
        <f t="shared" si="322"/>
        <v>0</v>
      </c>
      <c r="CA110" s="168">
        <f t="shared" si="322"/>
        <v>0</v>
      </c>
      <c r="CB110" s="168">
        <f t="shared" si="322"/>
        <v>0</v>
      </c>
      <c r="CC110" s="168">
        <f t="shared" si="322"/>
        <v>0</v>
      </c>
      <c r="CD110" s="168">
        <f t="shared" si="322"/>
        <v>0</v>
      </c>
      <c r="CE110" s="168">
        <f t="shared" si="322"/>
        <v>0</v>
      </c>
      <c r="CF110" s="168">
        <f t="shared" si="322"/>
        <v>0</v>
      </c>
      <c r="CG110" s="168">
        <f t="shared" si="322"/>
        <v>0</v>
      </c>
      <c r="CH110" s="168">
        <f t="shared" ref="CH110:DM110" si="323">IF(CH$5&lt;(49+12),$V86/CH$99,0)</f>
        <v>0</v>
      </c>
      <c r="CI110" s="168">
        <f t="shared" si="323"/>
        <v>0</v>
      </c>
      <c r="CJ110" s="168">
        <f t="shared" si="323"/>
        <v>0</v>
      </c>
      <c r="CK110" s="168">
        <f t="shared" si="323"/>
        <v>0</v>
      </c>
      <c r="CL110" s="168">
        <f t="shared" si="323"/>
        <v>0</v>
      </c>
      <c r="CM110" s="168">
        <f t="shared" si="323"/>
        <v>0</v>
      </c>
      <c r="CN110" s="168">
        <f t="shared" si="323"/>
        <v>0</v>
      </c>
      <c r="CO110" s="168">
        <f t="shared" si="323"/>
        <v>0</v>
      </c>
      <c r="CP110" s="168">
        <f t="shared" si="323"/>
        <v>0</v>
      </c>
      <c r="CQ110" s="168">
        <f t="shared" si="323"/>
        <v>0</v>
      </c>
      <c r="CR110" s="168">
        <f t="shared" si="323"/>
        <v>0</v>
      </c>
      <c r="CS110" s="168">
        <f t="shared" si="323"/>
        <v>0</v>
      </c>
      <c r="CT110" s="168">
        <f t="shared" si="323"/>
        <v>0</v>
      </c>
      <c r="CU110" s="168">
        <f t="shared" si="323"/>
        <v>0</v>
      </c>
      <c r="CV110" s="168">
        <f t="shared" si="323"/>
        <v>0</v>
      </c>
      <c r="CW110" s="168">
        <f t="shared" si="323"/>
        <v>0</v>
      </c>
      <c r="CX110" s="168">
        <f t="shared" si="323"/>
        <v>0</v>
      </c>
      <c r="CY110" s="168">
        <f t="shared" si="323"/>
        <v>0</v>
      </c>
      <c r="CZ110" s="168">
        <f t="shared" si="323"/>
        <v>0</v>
      </c>
      <c r="DA110" s="168">
        <f t="shared" si="323"/>
        <v>0</v>
      </c>
      <c r="DB110" s="168">
        <f t="shared" si="323"/>
        <v>0</v>
      </c>
      <c r="DC110" s="168">
        <f t="shared" si="323"/>
        <v>0</v>
      </c>
      <c r="DD110" s="168">
        <f t="shared" si="323"/>
        <v>0</v>
      </c>
      <c r="DE110" s="168">
        <f t="shared" si="323"/>
        <v>0</v>
      </c>
      <c r="DF110" s="168">
        <f t="shared" si="323"/>
        <v>0</v>
      </c>
      <c r="DG110" s="168">
        <f t="shared" si="323"/>
        <v>0</v>
      </c>
      <c r="DH110" s="168">
        <f t="shared" si="323"/>
        <v>0</v>
      </c>
      <c r="DI110" s="168">
        <f t="shared" si="323"/>
        <v>0</v>
      </c>
      <c r="DJ110" s="168">
        <f t="shared" si="323"/>
        <v>0</v>
      </c>
      <c r="DK110" s="168">
        <f t="shared" si="323"/>
        <v>0</v>
      </c>
      <c r="DL110" s="168">
        <f t="shared" si="323"/>
        <v>0</v>
      </c>
      <c r="DM110" s="168">
        <f t="shared" si="323"/>
        <v>0</v>
      </c>
      <c r="DN110" s="168">
        <f t="shared" ref="DN110:DY110" si="324">IF(DN$5&lt;(49+12),$V86/DN$99,0)</f>
        <v>0</v>
      </c>
      <c r="DO110" s="168">
        <f t="shared" si="324"/>
        <v>0</v>
      </c>
      <c r="DP110" s="168">
        <f t="shared" si="324"/>
        <v>0</v>
      </c>
      <c r="DQ110" s="168">
        <f t="shared" si="324"/>
        <v>0</v>
      </c>
      <c r="DR110" s="168">
        <f t="shared" si="324"/>
        <v>0</v>
      </c>
      <c r="DS110" s="168">
        <f t="shared" si="324"/>
        <v>0</v>
      </c>
      <c r="DT110" s="168">
        <f t="shared" si="324"/>
        <v>0</v>
      </c>
      <c r="DU110" s="168">
        <f t="shared" si="324"/>
        <v>0</v>
      </c>
      <c r="DV110" s="168">
        <f t="shared" si="324"/>
        <v>0</v>
      </c>
      <c r="DW110" s="168">
        <f t="shared" si="324"/>
        <v>0</v>
      </c>
      <c r="DX110" s="168">
        <f t="shared" si="324"/>
        <v>0</v>
      </c>
      <c r="DY110" s="168">
        <f t="shared" si="324"/>
        <v>0</v>
      </c>
    </row>
    <row r="111" spans="2:129" x14ac:dyDescent="0.35">
      <c r="B111" s="14"/>
      <c r="C111" s="14"/>
      <c r="D111" s="73"/>
      <c r="E111">
        <v>4</v>
      </c>
      <c r="F111" s="37" t="str">
        <f>'1.1 Assumptions'!$J$31</f>
        <v>iBeLink BM-K1</v>
      </c>
      <c r="G111" s="37"/>
      <c r="H111" s="30" t="s">
        <v>41</v>
      </c>
      <c r="I111" s="11"/>
      <c r="J111" s="168"/>
      <c r="K111" s="168"/>
      <c r="L111" s="168"/>
      <c r="M111" s="168"/>
      <c r="N111" s="168"/>
      <c r="O111" s="168"/>
      <c r="P111" s="168"/>
      <c r="Q111" s="168"/>
      <c r="R111" s="168"/>
      <c r="S111" s="168"/>
      <c r="T111" s="168"/>
      <c r="U111" s="168"/>
      <c r="V111" s="168">
        <f t="shared" ref="V111:BA111" si="325">IF(V$5&lt;(49+12),$V87/V$99,0)</f>
        <v>6168.1363333333329</v>
      </c>
      <c r="W111" s="168">
        <f t="shared" si="325"/>
        <v>6168.1363333333329</v>
      </c>
      <c r="X111" s="168">
        <f t="shared" si="325"/>
        <v>6168.1363333333329</v>
      </c>
      <c r="Y111" s="168">
        <f t="shared" si="325"/>
        <v>6168.1363333333329</v>
      </c>
      <c r="Z111" s="168">
        <f t="shared" si="325"/>
        <v>6168.1363333333329</v>
      </c>
      <c r="AA111" s="168">
        <f t="shared" si="325"/>
        <v>6168.1363333333329</v>
      </c>
      <c r="AB111" s="168">
        <f t="shared" si="325"/>
        <v>6168.1363333333329</v>
      </c>
      <c r="AC111" s="168">
        <f t="shared" si="325"/>
        <v>6168.1363333333329</v>
      </c>
      <c r="AD111" s="168">
        <f t="shared" si="325"/>
        <v>6168.1363333333329</v>
      </c>
      <c r="AE111" s="168">
        <f t="shared" si="325"/>
        <v>6168.1363333333329</v>
      </c>
      <c r="AF111" s="168">
        <f t="shared" si="325"/>
        <v>6168.1363333333329</v>
      </c>
      <c r="AG111" s="168">
        <f t="shared" si="325"/>
        <v>6168.1363333333329</v>
      </c>
      <c r="AH111" s="168">
        <f t="shared" si="325"/>
        <v>6168.1363333333329</v>
      </c>
      <c r="AI111" s="168">
        <f t="shared" si="325"/>
        <v>6168.1363333333329</v>
      </c>
      <c r="AJ111" s="168">
        <f t="shared" si="325"/>
        <v>6168.1363333333329</v>
      </c>
      <c r="AK111" s="168">
        <f t="shared" si="325"/>
        <v>6168.1363333333329</v>
      </c>
      <c r="AL111" s="168">
        <f t="shared" si="325"/>
        <v>6168.1363333333329</v>
      </c>
      <c r="AM111" s="168">
        <f t="shared" si="325"/>
        <v>6168.1363333333329</v>
      </c>
      <c r="AN111" s="168">
        <f t="shared" si="325"/>
        <v>6168.1363333333329</v>
      </c>
      <c r="AO111" s="168">
        <f t="shared" si="325"/>
        <v>6168.1363333333329</v>
      </c>
      <c r="AP111" s="168">
        <f t="shared" si="325"/>
        <v>6168.1363333333329</v>
      </c>
      <c r="AQ111" s="168">
        <f t="shared" si="325"/>
        <v>6168.1363333333329</v>
      </c>
      <c r="AR111" s="168">
        <f t="shared" si="325"/>
        <v>6168.1363333333329</v>
      </c>
      <c r="AS111" s="168">
        <f t="shared" si="325"/>
        <v>6168.1363333333329</v>
      </c>
      <c r="AT111" s="168">
        <f t="shared" si="325"/>
        <v>6168.1363333333329</v>
      </c>
      <c r="AU111" s="168">
        <f t="shared" si="325"/>
        <v>6168.1363333333329</v>
      </c>
      <c r="AV111" s="168">
        <f t="shared" si="325"/>
        <v>6168.1363333333329</v>
      </c>
      <c r="AW111" s="168">
        <f t="shared" si="325"/>
        <v>6168.1363333333329</v>
      </c>
      <c r="AX111" s="168">
        <f t="shared" si="325"/>
        <v>6168.1363333333329</v>
      </c>
      <c r="AY111" s="168">
        <f t="shared" si="325"/>
        <v>6168.1363333333329</v>
      </c>
      <c r="AZ111" s="168">
        <f t="shared" si="325"/>
        <v>6168.1363333333329</v>
      </c>
      <c r="BA111" s="168">
        <f t="shared" si="325"/>
        <v>6168.1363333333329</v>
      </c>
      <c r="BB111" s="168">
        <f t="shared" ref="BB111:CG111" si="326">IF(BB$5&lt;(49+12),$V87/BB$99,0)</f>
        <v>6168.1363333333329</v>
      </c>
      <c r="BC111" s="168">
        <f t="shared" si="326"/>
        <v>6168.1363333333329</v>
      </c>
      <c r="BD111" s="168">
        <f t="shared" si="326"/>
        <v>6168.1363333333329</v>
      </c>
      <c r="BE111" s="168">
        <f t="shared" si="326"/>
        <v>6168.1363333333329</v>
      </c>
      <c r="BF111" s="168">
        <f t="shared" si="326"/>
        <v>6168.1363333333329</v>
      </c>
      <c r="BG111" s="168">
        <f t="shared" si="326"/>
        <v>6168.1363333333329</v>
      </c>
      <c r="BH111" s="168">
        <f t="shared" si="326"/>
        <v>6168.1363333333329</v>
      </c>
      <c r="BI111" s="168">
        <f t="shared" si="326"/>
        <v>6168.1363333333329</v>
      </c>
      <c r="BJ111" s="168">
        <f t="shared" si="326"/>
        <v>6168.1363333333329</v>
      </c>
      <c r="BK111" s="168">
        <f t="shared" si="326"/>
        <v>6168.1363333333329</v>
      </c>
      <c r="BL111" s="168">
        <f t="shared" si="326"/>
        <v>6168.1363333333329</v>
      </c>
      <c r="BM111" s="168">
        <f t="shared" si="326"/>
        <v>6168.1363333333329</v>
      </c>
      <c r="BN111" s="168">
        <f t="shared" si="326"/>
        <v>6168.1363333333329</v>
      </c>
      <c r="BO111" s="168">
        <f t="shared" si="326"/>
        <v>6168.1363333333329</v>
      </c>
      <c r="BP111" s="168">
        <f t="shared" si="326"/>
        <v>6168.1363333333329</v>
      </c>
      <c r="BQ111" s="168">
        <f t="shared" si="326"/>
        <v>6168.1363333333329</v>
      </c>
      <c r="BR111" s="168">
        <f t="shared" si="326"/>
        <v>0</v>
      </c>
      <c r="BS111" s="168">
        <f t="shared" si="326"/>
        <v>0</v>
      </c>
      <c r="BT111" s="168">
        <f t="shared" si="326"/>
        <v>0</v>
      </c>
      <c r="BU111" s="168">
        <f t="shared" si="326"/>
        <v>0</v>
      </c>
      <c r="BV111" s="168">
        <f t="shared" si="326"/>
        <v>0</v>
      </c>
      <c r="BW111" s="168">
        <f t="shared" si="326"/>
        <v>0</v>
      </c>
      <c r="BX111" s="168">
        <f t="shared" si="326"/>
        <v>0</v>
      </c>
      <c r="BY111" s="168">
        <f t="shared" si="326"/>
        <v>0</v>
      </c>
      <c r="BZ111" s="168">
        <f t="shared" si="326"/>
        <v>0</v>
      </c>
      <c r="CA111" s="168">
        <f t="shared" si="326"/>
        <v>0</v>
      </c>
      <c r="CB111" s="168">
        <f t="shared" si="326"/>
        <v>0</v>
      </c>
      <c r="CC111" s="168">
        <f t="shared" si="326"/>
        <v>0</v>
      </c>
      <c r="CD111" s="168">
        <f t="shared" si="326"/>
        <v>0</v>
      </c>
      <c r="CE111" s="168">
        <f t="shared" si="326"/>
        <v>0</v>
      </c>
      <c r="CF111" s="168">
        <f t="shared" si="326"/>
        <v>0</v>
      </c>
      <c r="CG111" s="168">
        <f t="shared" si="326"/>
        <v>0</v>
      </c>
      <c r="CH111" s="168">
        <f t="shared" ref="CH111:DM111" si="327">IF(CH$5&lt;(49+12),$V87/CH$99,0)</f>
        <v>0</v>
      </c>
      <c r="CI111" s="168">
        <f t="shared" si="327"/>
        <v>0</v>
      </c>
      <c r="CJ111" s="168">
        <f t="shared" si="327"/>
        <v>0</v>
      </c>
      <c r="CK111" s="168">
        <f t="shared" si="327"/>
        <v>0</v>
      </c>
      <c r="CL111" s="168">
        <f t="shared" si="327"/>
        <v>0</v>
      </c>
      <c r="CM111" s="168">
        <f t="shared" si="327"/>
        <v>0</v>
      </c>
      <c r="CN111" s="168">
        <f t="shared" si="327"/>
        <v>0</v>
      </c>
      <c r="CO111" s="168">
        <f t="shared" si="327"/>
        <v>0</v>
      </c>
      <c r="CP111" s="168">
        <f t="shared" si="327"/>
        <v>0</v>
      </c>
      <c r="CQ111" s="168">
        <f t="shared" si="327"/>
        <v>0</v>
      </c>
      <c r="CR111" s="168">
        <f t="shared" si="327"/>
        <v>0</v>
      </c>
      <c r="CS111" s="168">
        <f t="shared" si="327"/>
        <v>0</v>
      </c>
      <c r="CT111" s="168">
        <f t="shared" si="327"/>
        <v>0</v>
      </c>
      <c r="CU111" s="168">
        <f t="shared" si="327"/>
        <v>0</v>
      </c>
      <c r="CV111" s="168">
        <f t="shared" si="327"/>
        <v>0</v>
      </c>
      <c r="CW111" s="168">
        <f t="shared" si="327"/>
        <v>0</v>
      </c>
      <c r="CX111" s="168">
        <f t="shared" si="327"/>
        <v>0</v>
      </c>
      <c r="CY111" s="168">
        <f t="shared" si="327"/>
        <v>0</v>
      </c>
      <c r="CZ111" s="168">
        <f t="shared" si="327"/>
        <v>0</v>
      </c>
      <c r="DA111" s="168">
        <f t="shared" si="327"/>
        <v>0</v>
      </c>
      <c r="DB111" s="168">
        <f t="shared" si="327"/>
        <v>0</v>
      </c>
      <c r="DC111" s="168">
        <f t="shared" si="327"/>
        <v>0</v>
      </c>
      <c r="DD111" s="168">
        <f t="shared" si="327"/>
        <v>0</v>
      </c>
      <c r="DE111" s="168">
        <f t="shared" si="327"/>
        <v>0</v>
      </c>
      <c r="DF111" s="168">
        <f t="shared" si="327"/>
        <v>0</v>
      </c>
      <c r="DG111" s="168">
        <f t="shared" si="327"/>
        <v>0</v>
      </c>
      <c r="DH111" s="168">
        <f t="shared" si="327"/>
        <v>0</v>
      </c>
      <c r="DI111" s="168">
        <f t="shared" si="327"/>
        <v>0</v>
      </c>
      <c r="DJ111" s="168">
        <f t="shared" si="327"/>
        <v>0</v>
      </c>
      <c r="DK111" s="168">
        <f t="shared" si="327"/>
        <v>0</v>
      </c>
      <c r="DL111" s="168">
        <f t="shared" si="327"/>
        <v>0</v>
      </c>
      <c r="DM111" s="168">
        <f t="shared" si="327"/>
        <v>0</v>
      </c>
      <c r="DN111" s="168">
        <f t="shared" ref="DN111:DY111" si="328">IF(DN$5&lt;(49+12),$V87/DN$99,0)</f>
        <v>0</v>
      </c>
      <c r="DO111" s="168">
        <f t="shared" si="328"/>
        <v>0</v>
      </c>
      <c r="DP111" s="168">
        <f t="shared" si="328"/>
        <v>0</v>
      </c>
      <c r="DQ111" s="168">
        <f t="shared" si="328"/>
        <v>0</v>
      </c>
      <c r="DR111" s="168">
        <f t="shared" si="328"/>
        <v>0</v>
      </c>
      <c r="DS111" s="168">
        <f t="shared" si="328"/>
        <v>0</v>
      </c>
      <c r="DT111" s="168">
        <f t="shared" si="328"/>
        <v>0</v>
      </c>
      <c r="DU111" s="168">
        <f t="shared" si="328"/>
        <v>0</v>
      </c>
      <c r="DV111" s="168">
        <f t="shared" si="328"/>
        <v>0</v>
      </c>
      <c r="DW111" s="168">
        <f t="shared" si="328"/>
        <v>0</v>
      </c>
      <c r="DX111" s="168">
        <f t="shared" si="328"/>
        <v>0</v>
      </c>
      <c r="DY111" s="168">
        <f t="shared" si="328"/>
        <v>0</v>
      </c>
    </row>
    <row r="112" spans="2:129" x14ac:dyDescent="0.35">
      <c r="B112" s="14"/>
      <c r="C112" s="14"/>
      <c r="D112" s="73"/>
      <c r="E112" s="73">
        <v>5</v>
      </c>
      <c r="F112" s="37" t="str">
        <f>'1.1 Assumptions'!$J$32</f>
        <v>iBeLink BM-N1</v>
      </c>
      <c r="G112" s="37"/>
      <c r="H112" s="30" t="s">
        <v>41</v>
      </c>
      <c r="I112" s="11"/>
      <c r="J112" s="168"/>
      <c r="K112" s="168"/>
      <c r="L112" s="168"/>
      <c r="M112" s="168"/>
      <c r="N112" s="168"/>
      <c r="O112" s="168"/>
      <c r="P112" s="168"/>
      <c r="Q112" s="168"/>
      <c r="R112" s="168"/>
      <c r="S112" s="168"/>
      <c r="T112" s="168"/>
      <c r="U112" s="168"/>
      <c r="V112" s="168">
        <f t="shared" ref="V112:BA112" si="329">IF(V$5&lt;(49+12),$V88/V$99,0)</f>
        <v>867.39417187499987</v>
      </c>
      <c r="W112" s="168">
        <f t="shared" si="329"/>
        <v>867.39417187499987</v>
      </c>
      <c r="X112" s="168">
        <f t="shared" si="329"/>
        <v>867.39417187499987</v>
      </c>
      <c r="Y112" s="168">
        <f t="shared" si="329"/>
        <v>867.39417187499987</v>
      </c>
      <c r="Z112" s="168">
        <f t="shared" si="329"/>
        <v>867.39417187499987</v>
      </c>
      <c r="AA112" s="168">
        <f t="shared" si="329"/>
        <v>867.39417187499987</v>
      </c>
      <c r="AB112" s="168">
        <f t="shared" si="329"/>
        <v>867.39417187499987</v>
      </c>
      <c r="AC112" s="168">
        <f t="shared" si="329"/>
        <v>867.39417187499987</v>
      </c>
      <c r="AD112" s="168">
        <f t="shared" si="329"/>
        <v>867.39417187499987</v>
      </c>
      <c r="AE112" s="168">
        <f t="shared" si="329"/>
        <v>867.39417187499987</v>
      </c>
      <c r="AF112" s="168">
        <f t="shared" si="329"/>
        <v>867.39417187499987</v>
      </c>
      <c r="AG112" s="168">
        <f t="shared" si="329"/>
        <v>867.39417187499987</v>
      </c>
      <c r="AH112" s="168">
        <f t="shared" si="329"/>
        <v>867.39417187499987</v>
      </c>
      <c r="AI112" s="168">
        <f t="shared" si="329"/>
        <v>867.39417187499987</v>
      </c>
      <c r="AJ112" s="168">
        <f t="shared" si="329"/>
        <v>867.39417187499987</v>
      </c>
      <c r="AK112" s="168">
        <f t="shared" si="329"/>
        <v>867.39417187499987</v>
      </c>
      <c r="AL112" s="168">
        <f t="shared" si="329"/>
        <v>867.39417187499987</v>
      </c>
      <c r="AM112" s="168">
        <f t="shared" si="329"/>
        <v>867.39417187499987</v>
      </c>
      <c r="AN112" s="168">
        <f t="shared" si="329"/>
        <v>867.39417187499987</v>
      </c>
      <c r="AO112" s="168">
        <f t="shared" si="329"/>
        <v>867.39417187499987</v>
      </c>
      <c r="AP112" s="168">
        <f t="shared" si="329"/>
        <v>867.39417187499987</v>
      </c>
      <c r="AQ112" s="168">
        <f t="shared" si="329"/>
        <v>867.39417187499987</v>
      </c>
      <c r="AR112" s="168">
        <f t="shared" si="329"/>
        <v>867.39417187499987</v>
      </c>
      <c r="AS112" s="168">
        <f t="shared" si="329"/>
        <v>867.39417187499987</v>
      </c>
      <c r="AT112" s="168">
        <f t="shared" si="329"/>
        <v>867.39417187499987</v>
      </c>
      <c r="AU112" s="168">
        <f t="shared" si="329"/>
        <v>867.39417187499987</v>
      </c>
      <c r="AV112" s="168">
        <f t="shared" si="329"/>
        <v>867.39417187499987</v>
      </c>
      <c r="AW112" s="168">
        <f t="shared" si="329"/>
        <v>867.39417187499987</v>
      </c>
      <c r="AX112" s="168">
        <f t="shared" si="329"/>
        <v>867.39417187499987</v>
      </c>
      <c r="AY112" s="168">
        <f t="shared" si="329"/>
        <v>867.39417187499987</v>
      </c>
      <c r="AZ112" s="168">
        <f t="shared" si="329"/>
        <v>867.39417187499987</v>
      </c>
      <c r="BA112" s="168">
        <f t="shared" si="329"/>
        <v>867.39417187499987</v>
      </c>
      <c r="BB112" s="168">
        <f t="shared" ref="BB112:CG112" si="330">IF(BB$5&lt;(49+12),$V88/BB$99,0)</f>
        <v>867.39417187499987</v>
      </c>
      <c r="BC112" s="168">
        <f t="shared" si="330"/>
        <v>867.39417187499987</v>
      </c>
      <c r="BD112" s="168">
        <f t="shared" si="330"/>
        <v>867.39417187499987</v>
      </c>
      <c r="BE112" s="168">
        <f t="shared" si="330"/>
        <v>867.39417187499987</v>
      </c>
      <c r="BF112" s="168">
        <f t="shared" si="330"/>
        <v>867.39417187499987</v>
      </c>
      <c r="BG112" s="168">
        <f t="shared" si="330"/>
        <v>867.39417187499987</v>
      </c>
      <c r="BH112" s="168">
        <f t="shared" si="330"/>
        <v>867.39417187499987</v>
      </c>
      <c r="BI112" s="168">
        <f t="shared" si="330"/>
        <v>867.39417187499987</v>
      </c>
      <c r="BJ112" s="168">
        <f t="shared" si="330"/>
        <v>867.39417187499987</v>
      </c>
      <c r="BK112" s="168">
        <f t="shared" si="330"/>
        <v>867.39417187499987</v>
      </c>
      <c r="BL112" s="168">
        <f t="shared" si="330"/>
        <v>867.39417187499987</v>
      </c>
      <c r="BM112" s="168">
        <f t="shared" si="330"/>
        <v>867.39417187499987</v>
      </c>
      <c r="BN112" s="168">
        <f t="shared" si="330"/>
        <v>867.39417187499987</v>
      </c>
      <c r="BO112" s="168">
        <f t="shared" si="330"/>
        <v>867.39417187499987</v>
      </c>
      <c r="BP112" s="168">
        <f t="shared" si="330"/>
        <v>867.39417187499987</v>
      </c>
      <c r="BQ112" s="168">
        <f t="shared" si="330"/>
        <v>867.39417187499987</v>
      </c>
      <c r="BR112" s="168">
        <f t="shared" si="330"/>
        <v>0</v>
      </c>
      <c r="BS112" s="168">
        <f t="shared" si="330"/>
        <v>0</v>
      </c>
      <c r="BT112" s="168">
        <f t="shared" si="330"/>
        <v>0</v>
      </c>
      <c r="BU112" s="168">
        <f t="shared" si="330"/>
        <v>0</v>
      </c>
      <c r="BV112" s="168">
        <f t="shared" si="330"/>
        <v>0</v>
      </c>
      <c r="BW112" s="168">
        <f t="shared" si="330"/>
        <v>0</v>
      </c>
      <c r="BX112" s="168">
        <f t="shared" si="330"/>
        <v>0</v>
      </c>
      <c r="BY112" s="168">
        <f t="shared" si="330"/>
        <v>0</v>
      </c>
      <c r="BZ112" s="168">
        <f t="shared" si="330"/>
        <v>0</v>
      </c>
      <c r="CA112" s="168">
        <f t="shared" si="330"/>
        <v>0</v>
      </c>
      <c r="CB112" s="168">
        <f t="shared" si="330"/>
        <v>0</v>
      </c>
      <c r="CC112" s="168">
        <f t="shared" si="330"/>
        <v>0</v>
      </c>
      <c r="CD112" s="168">
        <f t="shared" si="330"/>
        <v>0</v>
      </c>
      <c r="CE112" s="168">
        <f t="shared" si="330"/>
        <v>0</v>
      </c>
      <c r="CF112" s="168">
        <f t="shared" si="330"/>
        <v>0</v>
      </c>
      <c r="CG112" s="168">
        <f t="shared" si="330"/>
        <v>0</v>
      </c>
      <c r="CH112" s="168">
        <f t="shared" ref="CH112:DM112" si="331">IF(CH$5&lt;(49+12),$V88/CH$99,0)</f>
        <v>0</v>
      </c>
      <c r="CI112" s="168">
        <f t="shared" si="331"/>
        <v>0</v>
      </c>
      <c r="CJ112" s="168">
        <f t="shared" si="331"/>
        <v>0</v>
      </c>
      <c r="CK112" s="168">
        <f t="shared" si="331"/>
        <v>0</v>
      </c>
      <c r="CL112" s="168">
        <f t="shared" si="331"/>
        <v>0</v>
      </c>
      <c r="CM112" s="168">
        <f t="shared" si="331"/>
        <v>0</v>
      </c>
      <c r="CN112" s="168">
        <f t="shared" si="331"/>
        <v>0</v>
      </c>
      <c r="CO112" s="168">
        <f t="shared" si="331"/>
        <v>0</v>
      </c>
      <c r="CP112" s="168">
        <f t="shared" si="331"/>
        <v>0</v>
      </c>
      <c r="CQ112" s="168">
        <f t="shared" si="331"/>
        <v>0</v>
      </c>
      <c r="CR112" s="168">
        <f t="shared" si="331"/>
        <v>0</v>
      </c>
      <c r="CS112" s="168">
        <f t="shared" si="331"/>
        <v>0</v>
      </c>
      <c r="CT112" s="168">
        <f t="shared" si="331"/>
        <v>0</v>
      </c>
      <c r="CU112" s="168">
        <f t="shared" si="331"/>
        <v>0</v>
      </c>
      <c r="CV112" s="168">
        <f t="shared" si="331"/>
        <v>0</v>
      </c>
      <c r="CW112" s="168">
        <f t="shared" si="331"/>
        <v>0</v>
      </c>
      <c r="CX112" s="168">
        <f t="shared" si="331"/>
        <v>0</v>
      </c>
      <c r="CY112" s="168">
        <f t="shared" si="331"/>
        <v>0</v>
      </c>
      <c r="CZ112" s="168">
        <f t="shared" si="331"/>
        <v>0</v>
      </c>
      <c r="DA112" s="168">
        <f t="shared" si="331"/>
        <v>0</v>
      </c>
      <c r="DB112" s="168">
        <f t="shared" si="331"/>
        <v>0</v>
      </c>
      <c r="DC112" s="168">
        <f t="shared" si="331"/>
        <v>0</v>
      </c>
      <c r="DD112" s="168">
        <f t="shared" si="331"/>
        <v>0</v>
      </c>
      <c r="DE112" s="168">
        <f t="shared" si="331"/>
        <v>0</v>
      </c>
      <c r="DF112" s="168">
        <f t="shared" si="331"/>
        <v>0</v>
      </c>
      <c r="DG112" s="168">
        <f t="shared" si="331"/>
        <v>0</v>
      </c>
      <c r="DH112" s="168">
        <f t="shared" si="331"/>
        <v>0</v>
      </c>
      <c r="DI112" s="168">
        <f t="shared" si="331"/>
        <v>0</v>
      </c>
      <c r="DJ112" s="168">
        <f t="shared" si="331"/>
        <v>0</v>
      </c>
      <c r="DK112" s="168">
        <f t="shared" si="331"/>
        <v>0</v>
      </c>
      <c r="DL112" s="168">
        <f t="shared" si="331"/>
        <v>0</v>
      </c>
      <c r="DM112" s="168">
        <f t="shared" si="331"/>
        <v>0</v>
      </c>
      <c r="DN112" s="168">
        <f t="shared" ref="DN112:DY112" si="332">IF(DN$5&lt;(49+12),$V88/DN$99,0)</f>
        <v>0</v>
      </c>
      <c r="DO112" s="168">
        <f t="shared" si="332"/>
        <v>0</v>
      </c>
      <c r="DP112" s="168">
        <f t="shared" si="332"/>
        <v>0</v>
      </c>
      <c r="DQ112" s="168">
        <f t="shared" si="332"/>
        <v>0</v>
      </c>
      <c r="DR112" s="168">
        <f t="shared" si="332"/>
        <v>0</v>
      </c>
      <c r="DS112" s="168">
        <f t="shared" si="332"/>
        <v>0</v>
      </c>
      <c r="DT112" s="168">
        <f t="shared" si="332"/>
        <v>0</v>
      </c>
      <c r="DU112" s="168">
        <f t="shared" si="332"/>
        <v>0</v>
      </c>
      <c r="DV112" s="168">
        <f t="shared" si="332"/>
        <v>0</v>
      </c>
      <c r="DW112" s="168">
        <f t="shared" si="332"/>
        <v>0</v>
      </c>
      <c r="DX112" s="168">
        <f t="shared" si="332"/>
        <v>0</v>
      </c>
      <c r="DY112" s="168">
        <f t="shared" si="332"/>
        <v>0</v>
      </c>
    </row>
    <row r="113" spans="2:129" x14ac:dyDescent="0.35">
      <c r="B113" s="14"/>
      <c r="C113" s="14"/>
      <c r="D113" s="24" t="s">
        <v>746</v>
      </c>
      <c r="H113" s="30"/>
      <c r="I113" s="11"/>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c r="BF113" s="168"/>
      <c r="BG113" s="168"/>
      <c r="BH113" s="168"/>
      <c r="BI113" s="168"/>
      <c r="BJ113" s="168"/>
      <c r="BK113" s="168"/>
      <c r="BL113" s="168"/>
      <c r="BM113" s="168"/>
      <c r="BN113" s="168"/>
      <c r="BO113" s="168"/>
      <c r="BP113" s="168"/>
      <c r="BQ113" s="168"/>
      <c r="BR113" s="168"/>
      <c r="BS113" s="168"/>
      <c r="BT113" s="168"/>
      <c r="BU113" s="168"/>
      <c r="BV113" s="168"/>
      <c r="BW113" s="168"/>
      <c r="BX113" s="168"/>
      <c r="BY113" s="168"/>
      <c r="BZ113" s="168"/>
      <c r="CA113" s="168"/>
      <c r="CB113" s="168"/>
      <c r="CC113" s="168"/>
      <c r="CD113" s="168"/>
      <c r="CE113" s="168"/>
      <c r="CF113" s="168"/>
      <c r="CG113" s="168"/>
      <c r="CH113" s="168"/>
      <c r="CI113" s="168"/>
      <c r="CJ113" s="168"/>
      <c r="CK113" s="168"/>
      <c r="CL113" s="168"/>
      <c r="CM113" s="168"/>
      <c r="CN113" s="168"/>
      <c r="CO113" s="168"/>
      <c r="CP113" s="168"/>
      <c r="CQ113" s="168"/>
      <c r="CR113" s="168"/>
      <c r="CS113" s="168"/>
      <c r="CT113" s="168"/>
      <c r="CU113" s="168"/>
      <c r="CV113" s="168"/>
      <c r="CW113" s="168"/>
      <c r="CX113" s="168"/>
      <c r="CY113" s="168"/>
      <c r="CZ113" s="168"/>
      <c r="DA113" s="168"/>
      <c r="DB113" s="168"/>
      <c r="DC113" s="168"/>
      <c r="DD113" s="168"/>
      <c r="DE113" s="168"/>
      <c r="DF113" s="168"/>
      <c r="DG113" s="168"/>
      <c r="DH113" s="168"/>
      <c r="DI113" s="168"/>
      <c r="DJ113" s="168"/>
      <c r="DK113" s="168"/>
      <c r="DL113" s="168"/>
      <c r="DM113" s="168"/>
      <c r="DN113" s="168"/>
      <c r="DO113" s="168"/>
      <c r="DP113" s="168"/>
      <c r="DQ113" s="168"/>
      <c r="DR113" s="168"/>
      <c r="DS113" s="168"/>
      <c r="DT113" s="168"/>
      <c r="DU113" s="168"/>
      <c r="DV113" s="168"/>
      <c r="DW113" s="168"/>
      <c r="DX113" s="168"/>
      <c r="DY113" s="168"/>
    </row>
    <row r="114" spans="2:129" x14ac:dyDescent="0.35">
      <c r="B114" s="14"/>
      <c r="C114" s="14"/>
      <c r="D114" s="73"/>
      <c r="E114">
        <v>1</v>
      </c>
      <c r="F114" s="37" t="str">
        <f>'1.1 Assumptions'!$J$27</f>
        <v>Bitmain Antminer S19 Pro</v>
      </c>
      <c r="G114" s="37"/>
      <c r="H114" s="30" t="s">
        <v>41</v>
      </c>
      <c r="I114" s="11"/>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f t="shared" ref="AH114:BM114" si="333">IF(AH$5&lt;(49+12+12),$AH84/AH$99,0)</f>
        <v>32295.100177083335</v>
      </c>
      <c r="AI114" s="168">
        <f t="shared" si="333"/>
        <v>32295.100177083335</v>
      </c>
      <c r="AJ114" s="168">
        <f t="shared" si="333"/>
        <v>32295.100177083335</v>
      </c>
      <c r="AK114" s="168">
        <f t="shared" si="333"/>
        <v>32295.100177083335</v>
      </c>
      <c r="AL114" s="168">
        <f t="shared" si="333"/>
        <v>32295.100177083335</v>
      </c>
      <c r="AM114" s="168">
        <f t="shared" si="333"/>
        <v>32295.100177083335</v>
      </c>
      <c r="AN114" s="168">
        <f t="shared" si="333"/>
        <v>32295.100177083335</v>
      </c>
      <c r="AO114" s="168">
        <f t="shared" si="333"/>
        <v>32295.100177083335</v>
      </c>
      <c r="AP114" s="168">
        <f t="shared" si="333"/>
        <v>32295.100177083335</v>
      </c>
      <c r="AQ114" s="168">
        <f t="shared" si="333"/>
        <v>32295.100177083335</v>
      </c>
      <c r="AR114" s="168">
        <f t="shared" si="333"/>
        <v>32295.100177083335</v>
      </c>
      <c r="AS114" s="168">
        <f t="shared" si="333"/>
        <v>32295.100177083335</v>
      </c>
      <c r="AT114" s="168">
        <f t="shared" si="333"/>
        <v>32295.100177083335</v>
      </c>
      <c r="AU114" s="168">
        <f t="shared" si="333"/>
        <v>32295.100177083335</v>
      </c>
      <c r="AV114" s="168">
        <f t="shared" si="333"/>
        <v>32295.100177083335</v>
      </c>
      <c r="AW114" s="168">
        <f t="shared" si="333"/>
        <v>32295.100177083335</v>
      </c>
      <c r="AX114" s="168">
        <f t="shared" si="333"/>
        <v>32295.100177083335</v>
      </c>
      <c r="AY114" s="168">
        <f t="shared" si="333"/>
        <v>32295.100177083335</v>
      </c>
      <c r="AZ114" s="168">
        <f t="shared" si="333"/>
        <v>32295.100177083335</v>
      </c>
      <c r="BA114" s="168">
        <f t="shared" si="333"/>
        <v>32295.100177083335</v>
      </c>
      <c r="BB114" s="168">
        <f t="shared" si="333"/>
        <v>32295.100177083335</v>
      </c>
      <c r="BC114" s="168">
        <f t="shared" si="333"/>
        <v>32295.100177083335</v>
      </c>
      <c r="BD114" s="168">
        <f t="shared" si="333"/>
        <v>32295.100177083335</v>
      </c>
      <c r="BE114" s="168">
        <f t="shared" si="333"/>
        <v>32295.100177083335</v>
      </c>
      <c r="BF114" s="168">
        <f t="shared" si="333"/>
        <v>32295.100177083335</v>
      </c>
      <c r="BG114" s="168">
        <f t="shared" si="333"/>
        <v>32295.100177083335</v>
      </c>
      <c r="BH114" s="168">
        <f t="shared" si="333"/>
        <v>32295.100177083335</v>
      </c>
      <c r="BI114" s="168">
        <f t="shared" si="333"/>
        <v>32295.100177083335</v>
      </c>
      <c r="BJ114" s="168">
        <f t="shared" si="333"/>
        <v>32295.100177083335</v>
      </c>
      <c r="BK114" s="168">
        <f t="shared" si="333"/>
        <v>32295.100177083335</v>
      </c>
      <c r="BL114" s="168">
        <f t="shared" si="333"/>
        <v>32295.100177083335</v>
      </c>
      <c r="BM114" s="168">
        <f t="shared" si="333"/>
        <v>32295.100177083335</v>
      </c>
      <c r="BN114" s="168">
        <f t="shared" ref="BN114:CS114" si="334">IF(BN$5&lt;(49+12+12),$AH84/BN$99,0)</f>
        <v>32295.100177083335</v>
      </c>
      <c r="BO114" s="168">
        <f t="shared" si="334"/>
        <v>32295.100177083335</v>
      </c>
      <c r="BP114" s="168">
        <f t="shared" si="334"/>
        <v>32295.100177083335</v>
      </c>
      <c r="BQ114" s="168">
        <f t="shared" si="334"/>
        <v>32295.100177083335</v>
      </c>
      <c r="BR114" s="168">
        <f t="shared" si="334"/>
        <v>32295.100177083335</v>
      </c>
      <c r="BS114" s="168">
        <f t="shared" si="334"/>
        <v>32295.100177083335</v>
      </c>
      <c r="BT114" s="168">
        <f t="shared" si="334"/>
        <v>32295.100177083335</v>
      </c>
      <c r="BU114" s="168">
        <f t="shared" si="334"/>
        <v>32295.100177083335</v>
      </c>
      <c r="BV114" s="168">
        <f t="shared" si="334"/>
        <v>32295.100177083335</v>
      </c>
      <c r="BW114" s="168">
        <f t="shared" si="334"/>
        <v>32295.100177083335</v>
      </c>
      <c r="BX114" s="168">
        <f t="shared" si="334"/>
        <v>32295.100177083335</v>
      </c>
      <c r="BY114" s="168">
        <f t="shared" si="334"/>
        <v>32295.100177083335</v>
      </c>
      <c r="BZ114" s="168">
        <f t="shared" si="334"/>
        <v>32295.100177083335</v>
      </c>
      <c r="CA114" s="168">
        <f t="shared" si="334"/>
        <v>32295.100177083335</v>
      </c>
      <c r="CB114" s="168">
        <f t="shared" si="334"/>
        <v>32295.100177083335</v>
      </c>
      <c r="CC114" s="168">
        <f t="shared" si="334"/>
        <v>32295.100177083335</v>
      </c>
      <c r="CD114" s="168">
        <f t="shared" si="334"/>
        <v>0</v>
      </c>
      <c r="CE114" s="168">
        <f t="shared" si="334"/>
        <v>0</v>
      </c>
      <c r="CF114" s="168">
        <f t="shared" si="334"/>
        <v>0</v>
      </c>
      <c r="CG114" s="168">
        <f t="shared" si="334"/>
        <v>0</v>
      </c>
      <c r="CH114" s="168">
        <f t="shared" si="334"/>
        <v>0</v>
      </c>
      <c r="CI114" s="168">
        <f t="shared" si="334"/>
        <v>0</v>
      </c>
      <c r="CJ114" s="168">
        <f t="shared" si="334"/>
        <v>0</v>
      </c>
      <c r="CK114" s="168">
        <f t="shared" si="334"/>
        <v>0</v>
      </c>
      <c r="CL114" s="168">
        <f t="shared" si="334"/>
        <v>0</v>
      </c>
      <c r="CM114" s="168">
        <f t="shared" si="334"/>
        <v>0</v>
      </c>
      <c r="CN114" s="168">
        <f t="shared" si="334"/>
        <v>0</v>
      </c>
      <c r="CO114" s="168">
        <f t="shared" si="334"/>
        <v>0</v>
      </c>
      <c r="CP114" s="168">
        <f t="shared" si="334"/>
        <v>0</v>
      </c>
      <c r="CQ114" s="168">
        <f t="shared" si="334"/>
        <v>0</v>
      </c>
      <c r="CR114" s="168">
        <f t="shared" si="334"/>
        <v>0</v>
      </c>
      <c r="CS114" s="168">
        <f t="shared" si="334"/>
        <v>0</v>
      </c>
      <c r="CT114" s="168">
        <f t="shared" ref="CT114:DY114" si="335">IF(CT$5&lt;(49+12+12),$AH84/CT$99,0)</f>
        <v>0</v>
      </c>
      <c r="CU114" s="168">
        <f t="shared" si="335"/>
        <v>0</v>
      </c>
      <c r="CV114" s="168">
        <f t="shared" si="335"/>
        <v>0</v>
      </c>
      <c r="CW114" s="168">
        <f t="shared" si="335"/>
        <v>0</v>
      </c>
      <c r="CX114" s="168">
        <f t="shared" si="335"/>
        <v>0</v>
      </c>
      <c r="CY114" s="168">
        <f t="shared" si="335"/>
        <v>0</v>
      </c>
      <c r="CZ114" s="168">
        <f t="shared" si="335"/>
        <v>0</v>
      </c>
      <c r="DA114" s="168">
        <f t="shared" si="335"/>
        <v>0</v>
      </c>
      <c r="DB114" s="168">
        <f t="shared" si="335"/>
        <v>0</v>
      </c>
      <c r="DC114" s="168">
        <f t="shared" si="335"/>
        <v>0</v>
      </c>
      <c r="DD114" s="168">
        <f t="shared" si="335"/>
        <v>0</v>
      </c>
      <c r="DE114" s="168">
        <f t="shared" si="335"/>
        <v>0</v>
      </c>
      <c r="DF114" s="168">
        <f t="shared" si="335"/>
        <v>0</v>
      </c>
      <c r="DG114" s="168">
        <f t="shared" si="335"/>
        <v>0</v>
      </c>
      <c r="DH114" s="168">
        <f t="shared" si="335"/>
        <v>0</v>
      </c>
      <c r="DI114" s="168">
        <f t="shared" si="335"/>
        <v>0</v>
      </c>
      <c r="DJ114" s="168">
        <f t="shared" si="335"/>
        <v>0</v>
      </c>
      <c r="DK114" s="168">
        <f t="shared" si="335"/>
        <v>0</v>
      </c>
      <c r="DL114" s="168">
        <f t="shared" si="335"/>
        <v>0</v>
      </c>
      <c r="DM114" s="168">
        <f t="shared" si="335"/>
        <v>0</v>
      </c>
      <c r="DN114" s="168">
        <f t="shared" si="335"/>
        <v>0</v>
      </c>
      <c r="DO114" s="168">
        <f t="shared" si="335"/>
        <v>0</v>
      </c>
      <c r="DP114" s="168">
        <f t="shared" si="335"/>
        <v>0</v>
      </c>
      <c r="DQ114" s="168">
        <f t="shared" si="335"/>
        <v>0</v>
      </c>
      <c r="DR114" s="168">
        <f t="shared" si="335"/>
        <v>0</v>
      </c>
      <c r="DS114" s="168">
        <f t="shared" si="335"/>
        <v>0</v>
      </c>
      <c r="DT114" s="168">
        <f t="shared" si="335"/>
        <v>0</v>
      </c>
      <c r="DU114" s="168">
        <f t="shared" si="335"/>
        <v>0</v>
      </c>
      <c r="DV114" s="168">
        <f t="shared" si="335"/>
        <v>0</v>
      </c>
      <c r="DW114" s="168">
        <f t="shared" si="335"/>
        <v>0</v>
      </c>
      <c r="DX114" s="168">
        <f t="shared" si="335"/>
        <v>0</v>
      </c>
      <c r="DY114" s="168">
        <f t="shared" si="335"/>
        <v>0</v>
      </c>
    </row>
    <row r="115" spans="2:129" x14ac:dyDescent="0.35">
      <c r="B115" s="14"/>
      <c r="C115" s="14"/>
      <c r="D115" s="73"/>
      <c r="E115">
        <v>2</v>
      </c>
      <c r="F115" s="37" t="str">
        <f>'1.1 Assumptions'!$J$28</f>
        <v>MicroBT Whatsminer M30s</v>
      </c>
      <c r="G115" s="37"/>
      <c r="H115" s="30" t="s">
        <v>41</v>
      </c>
      <c r="I115" s="11"/>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f t="shared" ref="AH115:BM115" si="336">IF(AH$5&lt;(49+12+12),$AH85/AH$99,0)</f>
        <v>0</v>
      </c>
      <c r="AI115" s="168">
        <f t="shared" si="336"/>
        <v>0</v>
      </c>
      <c r="AJ115" s="168">
        <f t="shared" si="336"/>
        <v>0</v>
      </c>
      <c r="AK115" s="168">
        <f t="shared" si="336"/>
        <v>0</v>
      </c>
      <c r="AL115" s="168">
        <f t="shared" si="336"/>
        <v>0</v>
      </c>
      <c r="AM115" s="168">
        <f t="shared" si="336"/>
        <v>0</v>
      </c>
      <c r="AN115" s="168">
        <f t="shared" si="336"/>
        <v>0</v>
      </c>
      <c r="AO115" s="168">
        <f t="shared" si="336"/>
        <v>0</v>
      </c>
      <c r="AP115" s="168">
        <f t="shared" si="336"/>
        <v>0</v>
      </c>
      <c r="AQ115" s="168">
        <f t="shared" si="336"/>
        <v>0</v>
      </c>
      <c r="AR115" s="168">
        <f t="shared" si="336"/>
        <v>0</v>
      </c>
      <c r="AS115" s="168">
        <f t="shared" si="336"/>
        <v>0</v>
      </c>
      <c r="AT115" s="168">
        <f t="shared" si="336"/>
        <v>0</v>
      </c>
      <c r="AU115" s="168">
        <f t="shared" si="336"/>
        <v>0</v>
      </c>
      <c r="AV115" s="168">
        <f t="shared" si="336"/>
        <v>0</v>
      </c>
      <c r="AW115" s="168">
        <f t="shared" si="336"/>
        <v>0</v>
      </c>
      <c r="AX115" s="168">
        <f t="shared" si="336"/>
        <v>0</v>
      </c>
      <c r="AY115" s="168">
        <f t="shared" si="336"/>
        <v>0</v>
      </c>
      <c r="AZ115" s="168">
        <f t="shared" si="336"/>
        <v>0</v>
      </c>
      <c r="BA115" s="168">
        <f t="shared" si="336"/>
        <v>0</v>
      </c>
      <c r="BB115" s="168">
        <f t="shared" si="336"/>
        <v>0</v>
      </c>
      <c r="BC115" s="168">
        <f t="shared" si="336"/>
        <v>0</v>
      </c>
      <c r="BD115" s="168">
        <f t="shared" si="336"/>
        <v>0</v>
      </c>
      <c r="BE115" s="168">
        <f t="shared" si="336"/>
        <v>0</v>
      </c>
      <c r="BF115" s="168">
        <f t="shared" si="336"/>
        <v>0</v>
      </c>
      <c r="BG115" s="168">
        <f t="shared" si="336"/>
        <v>0</v>
      </c>
      <c r="BH115" s="168">
        <f t="shared" si="336"/>
        <v>0</v>
      </c>
      <c r="BI115" s="168">
        <f t="shared" si="336"/>
        <v>0</v>
      </c>
      <c r="BJ115" s="168">
        <f t="shared" si="336"/>
        <v>0</v>
      </c>
      <c r="BK115" s="168">
        <f t="shared" si="336"/>
        <v>0</v>
      </c>
      <c r="BL115" s="168">
        <f t="shared" si="336"/>
        <v>0</v>
      </c>
      <c r="BM115" s="168">
        <f t="shared" si="336"/>
        <v>0</v>
      </c>
      <c r="BN115" s="168">
        <f t="shared" ref="BN115:CS115" si="337">IF(BN$5&lt;(49+12+12),$AH85/BN$99,0)</f>
        <v>0</v>
      </c>
      <c r="BO115" s="168">
        <f t="shared" si="337"/>
        <v>0</v>
      </c>
      <c r="BP115" s="168">
        <f t="shared" si="337"/>
        <v>0</v>
      </c>
      <c r="BQ115" s="168">
        <f t="shared" si="337"/>
        <v>0</v>
      </c>
      <c r="BR115" s="168">
        <f t="shared" si="337"/>
        <v>0</v>
      </c>
      <c r="BS115" s="168">
        <f t="shared" si="337"/>
        <v>0</v>
      </c>
      <c r="BT115" s="168">
        <f t="shared" si="337"/>
        <v>0</v>
      </c>
      <c r="BU115" s="168">
        <f t="shared" si="337"/>
        <v>0</v>
      </c>
      <c r="BV115" s="168">
        <f t="shared" si="337"/>
        <v>0</v>
      </c>
      <c r="BW115" s="168">
        <f t="shared" si="337"/>
        <v>0</v>
      </c>
      <c r="BX115" s="168">
        <f t="shared" si="337"/>
        <v>0</v>
      </c>
      <c r="BY115" s="168">
        <f t="shared" si="337"/>
        <v>0</v>
      </c>
      <c r="BZ115" s="168">
        <f t="shared" si="337"/>
        <v>0</v>
      </c>
      <c r="CA115" s="168">
        <f t="shared" si="337"/>
        <v>0</v>
      </c>
      <c r="CB115" s="168">
        <f t="shared" si="337"/>
        <v>0</v>
      </c>
      <c r="CC115" s="168">
        <f t="shared" si="337"/>
        <v>0</v>
      </c>
      <c r="CD115" s="168">
        <f t="shared" si="337"/>
        <v>0</v>
      </c>
      <c r="CE115" s="168">
        <f t="shared" si="337"/>
        <v>0</v>
      </c>
      <c r="CF115" s="168">
        <f t="shared" si="337"/>
        <v>0</v>
      </c>
      <c r="CG115" s="168">
        <f t="shared" si="337"/>
        <v>0</v>
      </c>
      <c r="CH115" s="168">
        <f t="shared" si="337"/>
        <v>0</v>
      </c>
      <c r="CI115" s="168">
        <f t="shared" si="337"/>
        <v>0</v>
      </c>
      <c r="CJ115" s="168">
        <f t="shared" si="337"/>
        <v>0</v>
      </c>
      <c r="CK115" s="168">
        <f t="shared" si="337"/>
        <v>0</v>
      </c>
      <c r="CL115" s="168">
        <f t="shared" si="337"/>
        <v>0</v>
      </c>
      <c r="CM115" s="168">
        <f t="shared" si="337"/>
        <v>0</v>
      </c>
      <c r="CN115" s="168">
        <f t="shared" si="337"/>
        <v>0</v>
      </c>
      <c r="CO115" s="168">
        <f t="shared" si="337"/>
        <v>0</v>
      </c>
      <c r="CP115" s="168">
        <f t="shared" si="337"/>
        <v>0</v>
      </c>
      <c r="CQ115" s="168">
        <f t="shared" si="337"/>
        <v>0</v>
      </c>
      <c r="CR115" s="168">
        <f t="shared" si="337"/>
        <v>0</v>
      </c>
      <c r="CS115" s="168">
        <f t="shared" si="337"/>
        <v>0</v>
      </c>
      <c r="CT115" s="168">
        <f t="shared" ref="CT115:DY115" si="338">IF(CT$5&lt;(49+12+12),$AH85/CT$99,0)</f>
        <v>0</v>
      </c>
      <c r="CU115" s="168">
        <f t="shared" si="338"/>
        <v>0</v>
      </c>
      <c r="CV115" s="168">
        <f t="shared" si="338"/>
        <v>0</v>
      </c>
      <c r="CW115" s="168">
        <f t="shared" si="338"/>
        <v>0</v>
      </c>
      <c r="CX115" s="168">
        <f t="shared" si="338"/>
        <v>0</v>
      </c>
      <c r="CY115" s="168">
        <f t="shared" si="338"/>
        <v>0</v>
      </c>
      <c r="CZ115" s="168">
        <f t="shared" si="338"/>
        <v>0</v>
      </c>
      <c r="DA115" s="168">
        <f t="shared" si="338"/>
        <v>0</v>
      </c>
      <c r="DB115" s="168">
        <f t="shared" si="338"/>
        <v>0</v>
      </c>
      <c r="DC115" s="168">
        <f t="shared" si="338"/>
        <v>0</v>
      </c>
      <c r="DD115" s="168">
        <f t="shared" si="338"/>
        <v>0</v>
      </c>
      <c r="DE115" s="168">
        <f t="shared" si="338"/>
        <v>0</v>
      </c>
      <c r="DF115" s="168">
        <f t="shared" si="338"/>
        <v>0</v>
      </c>
      <c r="DG115" s="168">
        <f t="shared" si="338"/>
        <v>0</v>
      </c>
      <c r="DH115" s="168">
        <f t="shared" si="338"/>
        <v>0</v>
      </c>
      <c r="DI115" s="168">
        <f t="shared" si="338"/>
        <v>0</v>
      </c>
      <c r="DJ115" s="168">
        <f t="shared" si="338"/>
        <v>0</v>
      </c>
      <c r="DK115" s="168">
        <f t="shared" si="338"/>
        <v>0</v>
      </c>
      <c r="DL115" s="168">
        <f t="shared" si="338"/>
        <v>0</v>
      </c>
      <c r="DM115" s="168">
        <f t="shared" si="338"/>
        <v>0</v>
      </c>
      <c r="DN115" s="168">
        <f t="shared" si="338"/>
        <v>0</v>
      </c>
      <c r="DO115" s="168">
        <f t="shared" si="338"/>
        <v>0</v>
      </c>
      <c r="DP115" s="168">
        <f t="shared" si="338"/>
        <v>0</v>
      </c>
      <c r="DQ115" s="168">
        <f t="shared" si="338"/>
        <v>0</v>
      </c>
      <c r="DR115" s="168">
        <f t="shared" si="338"/>
        <v>0</v>
      </c>
      <c r="DS115" s="168">
        <f t="shared" si="338"/>
        <v>0</v>
      </c>
      <c r="DT115" s="168">
        <f t="shared" si="338"/>
        <v>0</v>
      </c>
      <c r="DU115" s="168">
        <f t="shared" si="338"/>
        <v>0</v>
      </c>
      <c r="DV115" s="168">
        <f t="shared" si="338"/>
        <v>0</v>
      </c>
      <c r="DW115" s="168">
        <f t="shared" si="338"/>
        <v>0</v>
      </c>
      <c r="DX115" s="168">
        <f t="shared" si="338"/>
        <v>0</v>
      </c>
      <c r="DY115" s="168">
        <f t="shared" si="338"/>
        <v>0</v>
      </c>
    </row>
    <row r="116" spans="2:129" x14ac:dyDescent="0.35">
      <c r="B116" s="14"/>
      <c r="C116" s="14"/>
      <c r="D116" s="73"/>
      <c r="E116">
        <v>3</v>
      </c>
      <c r="F116" s="37" t="str">
        <f>'1.1 Assumptions'!$J$29</f>
        <v>Innosilicon A11 Pro 8GB</v>
      </c>
      <c r="G116" s="37"/>
      <c r="H116" s="30" t="s">
        <v>41</v>
      </c>
      <c r="I116" s="11"/>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f t="shared" ref="AH116:BM116" si="339">IF(AH$5&lt;(49+12+12),$AH86/AH$99,0)</f>
        <v>0</v>
      </c>
      <c r="AI116" s="168">
        <f t="shared" si="339"/>
        <v>0</v>
      </c>
      <c r="AJ116" s="168">
        <f t="shared" si="339"/>
        <v>0</v>
      </c>
      <c r="AK116" s="168">
        <f t="shared" si="339"/>
        <v>0</v>
      </c>
      <c r="AL116" s="168">
        <f t="shared" si="339"/>
        <v>0</v>
      </c>
      <c r="AM116" s="168">
        <f t="shared" si="339"/>
        <v>0</v>
      </c>
      <c r="AN116" s="168">
        <f t="shared" si="339"/>
        <v>0</v>
      </c>
      <c r="AO116" s="168">
        <f t="shared" si="339"/>
        <v>0</v>
      </c>
      <c r="AP116" s="168">
        <f t="shared" si="339"/>
        <v>0</v>
      </c>
      <c r="AQ116" s="168">
        <f t="shared" si="339"/>
        <v>0</v>
      </c>
      <c r="AR116" s="168">
        <f t="shared" si="339"/>
        <v>0</v>
      </c>
      <c r="AS116" s="168">
        <f t="shared" si="339"/>
        <v>0</v>
      </c>
      <c r="AT116" s="168">
        <f t="shared" si="339"/>
        <v>0</v>
      </c>
      <c r="AU116" s="168">
        <f t="shared" si="339"/>
        <v>0</v>
      </c>
      <c r="AV116" s="168">
        <f t="shared" si="339"/>
        <v>0</v>
      </c>
      <c r="AW116" s="168">
        <f t="shared" si="339"/>
        <v>0</v>
      </c>
      <c r="AX116" s="168">
        <f t="shared" si="339"/>
        <v>0</v>
      </c>
      <c r="AY116" s="168">
        <f t="shared" si="339"/>
        <v>0</v>
      </c>
      <c r="AZ116" s="168">
        <f t="shared" si="339"/>
        <v>0</v>
      </c>
      <c r="BA116" s="168">
        <f t="shared" si="339"/>
        <v>0</v>
      </c>
      <c r="BB116" s="168">
        <f t="shared" si="339"/>
        <v>0</v>
      </c>
      <c r="BC116" s="168">
        <f t="shared" si="339"/>
        <v>0</v>
      </c>
      <c r="BD116" s="168">
        <f t="shared" si="339"/>
        <v>0</v>
      </c>
      <c r="BE116" s="168">
        <f t="shared" si="339"/>
        <v>0</v>
      </c>
      <c r="BF116" s="168">
        <f t="shared" si="339"/>
        <v>0</v>
      </c>
      <c r="BG116" s="168">
        <f t="shared" si="339"/>
        <v>0</v>
      </c>
      <c r="BH116" s="168">
        <f t="shared" si="339"/>
        <v>0</v>
      </c>
      <c r="BI116" s="168">
        <f t="shared" si="339"/>
        <v>0</v>
      </c>
      <c r="BJ116" s="168">
        <f t="shared" si="339"/>
        <v>0</v>
      </c>
      <c r="BK116" s="168">
        <f t="shared" si="339"/>
        <v>0</v>
      </c>
      <c r="BL116" s="168">
        <f t="shared" si="339"/>
        <v>0</v>
      </c>
      <c r="BM116" s="168">
        <f t="shared" si="339"/>
        <v>0</v>
      </c>
      <c r="BN116" s="168">
        <f t="shared" ref="BN116:CS116" si="340">IF(BN$5&lt;(49+12+12),$AH86/BN$99,0)</f>
        <v>0</v>
      </c>
      <c r="BO116" s="168">
        <f t="shared" si="340"/>
        <v>0</v>
      </c>
      <c r="BP116" s="168">
        <f t="shared" si="340"/>
        <v>0</v>
      </c>
      <c r="BQ116" s="168">
        <f t="shared" si="340"/>
        <v>0</v>
      </c>
      <c r="BR116" s="168">
        <f t="shared" si="340"/>
        <v>0</v>
      </c>
      <c r="BS116" s="168">
        <f t="shared" si="340"/>
        <v>0</v>
      </c>
      <c r="BT116" s="168">
        <f t="shared" si="340"/>
        <v>0</v>
      </c>
      <c r="BU116" s="168">
        <f t="shared" si="340"/>
        <v>0</v>
      </c>
      <c r="BV116" s="168">
        <f t="shared" si="340"/>
        <v>0</v>
      </c>
      <c r="BW116" s="168">
        <f t="shared" si="340"/>
        <v>0</v>
      </c>
      <c r="BX116" s="168">
        <f t="shared" si="340"/>
        <v>0</v>
      </c>
      <c r="BY116" s="168">
        <f t="shared" si="340"/>
        <v>0</v>
      </c>
      <c r="BZ116" s="168">
        <f t="shared" si="340"/>
        <v>0</v>
      </c>
      <c r="CA116" s="168">
        <f t="shared" si="340"/>
        <v>0</v>
      </c>
      <c r="CB116" s="168">
        <f t="shared" si="340"/>
        <v>0</v>
      </c>
      <c r="CC116" s="168">
        <f t="shared" si="340"/>
        <v>0</v>
      </c>
      <c r="CD116" s="168">
        <f t="shared" si="340"/>
        <v>0</v>
      </c>
      <c r="CE116" s="168">
        <f t="shared" si="340"/>
        <v>0</v>
      </c>
      <c r="CF116" s="168">
        <f t="shared" si="340"/>
        <v>0</v>
      </c>
      <c r="CG116" s="168">
        <f t="shared" si="340"/>
        <v>0</v>
      </c>
      <c r="CH116" s="168">
        <f t="shared" si="340"/>
        <v>0</v>
      </c>
      <c r="CI116" s="168">
        <f t="shared" si="340"/>
        <v>0</v>
      </c>
      <c r="CJ116" s="168">
        <f t="shared" si="340"/>
        <v>0</v>
      </c>
      <c r="CK116" s="168">
        <f t="shared" si="340"/>
        <v>0</v>
      </c>
      <c r="CL116" s="168">
        <f t="shared" si="340"/>
        <v>0</v>
      </c>
      <c r="CM116" s="168">
        <f t="shared" si="340"/>
        <v>0</v>
      </c>
      <c r="CN116" s="168">
        <f t="shared" si="340"/>
        <v>0</v>
      </c>
      <c r="CO116" s="168">
        <f t="shared" si="340"/>
        <v>0</v>
      </c>
      <c r="CP116" s="168">
        <f t="shared" si="340"/>
        <v>0</v>
      </c>
      <c r="CQ116" s="168">
        <f t="shared" si="340"/>
        <v>0</v>
      </c>
      <c r="CR116" s="168">
        <f t="shared" si="340"/>
        <v>0</v>
      </c>
      <c r="CS116" s="168">
        <f t="shared" si="340"/>
        <v>0</v>
      </c>
      <c r="CT116" s="168">
        <f t="shared" ref="CT116:DY116" si="341">IF(CT$5&lt;(49+12+12),$AH86/CT$99,0)</f>
        <v>0</v>
      </c>
      <c r="CU116" s="168">
        <f t="shared" si="341"/>
        <v>0</v>
      </c>
      <c r="CV116" s="168">
        <f t="shared" si="341"/>
        <v>0</v>
      </c>
      <c r="CW116" s="168">
        <f t="shared" si="341"/>
        <v>0</v>
      </c>
      <c r="CX116" s="168">
        <f t="shared" si="341"/>
        <v>0</v>
      </c>
      <c r="CY116" s="168">
        <f t="shared" si="341"/>
        <v>0</v>
      </c>
      <c r="CZ116" s="168">
        <f t="shared" si="341"/>
        <v>0</v>
      </c>
      <c r="DA116" s="168">
        <f t="shared" si="341"/>
        <v>0</v>
      </c>
      <c r="DB116" s="168">
        <f t="shared" si="341"/>
        <v>0</v>
      </c>
      <c r="DC116" s="168">
        <f t="shared" si="341"/>
        <v>0</v>
      </c>
      <c r="DD116" s="168">
        <f t="shared" si="341"/>
        <v>0</v>
      </c>
      <c r="DE116" s="168">
        <f t="shared" si="341"/>
        <v>0</v>
      </c>
      <c r="DF116" s="168">
        <f t="shared" si="341"/>
        <v>0</v>
      </c>
      <c r="DG116" s="168">
        <f t="shared" si="341"/>
        <v>0</v>
      </c>
      <c r="DH116" s="168">
        <f t="shared" si="341"/>
        <v>0</v>
      </c>
      <c r="DI116" s="168">
        <f t="shared" si="341"/>
        <v>0</v>
      </c>
      <c r="DJ116" s="168">
        <f t="shared" si="341"/>
        <v>0</v>
      </c>
      <c r="DK116" s="168">
        <f t="shared" si="341"/>
        <v>0</v>
      </c>
      <c r="DL116" s="168">
        <f t="shared" si="341"/>
        <v>0</v>
      </c>
      <c r="DM116" s="168">
        <f t="shared" si="341"/>
        <v>0</v>
      </c>
      <c r="DN116" s="168">
        <f t="shared" si="341"/>
        <v>0</v>
      </c>
      <c r="DO116" s="168">
        <f t="shared" si="341"/>
        <v>0</v>
      </c>
      <c r="DP116" s="168">
        <f t="shared" si="341"/>
        <v>0</v>
      </c>
      <c r="DQ116" s="168">
        <f t="shared" si="341"/>
        <v>0</v>
      </c>
      <c r="DR116" s="168">
        <f t="shared" si="341"/>
        <v>0</v>
      </c>
      <c r="DS116" s="168">
        <f t="shared" si="341"/>
        <v>0</v>
      </c>
      <c r="DT116" s="168">
        <f t="shared" si="341"/>
        <v>0</v>
      </c>
      <c r="DU116" s="168">
        <f t="shared" si="341"/>
        <v>0</v>
      </c>
      <c r="DV116" s="168">
        <f t="shared" si="341"/>
        <v>0</v>
      </c>
      <c r="DW116" s="168">
        <f t="shared" si="341"/>
        <v>0</v>
      </c>
      <c r="DX116" s="168">
        <f t="shared" si="341"/>
        <v>0</v>
      </c>
      <c r="DY116" s="168">
        <f t="shared" si="341"/>
        <v>0</v>
      </c>
    </row>
    <row r="117" spans="2:129" x14ac:dyDescent="0.35">
      <c r="B117" s="14"/>
      <c r="C117" s="14"/>
      <c r="D117" s="73"/>
      <c r="E117">
        <v>4</v>
      </c>
      <c r="F117" s="37" t="str">
        <f>'1.1 Assumptions'!$J$31</f>
        <v>iBeLink BM-K1</v>
      </c>
      <c r="G117" s="37"/>
      <c r="H117" s="30" t="s">
        <v>41</v>
      </c>
      <c r="I117" s="11"/>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f t="shared" ref="AH117:BM117" si="342">IF(AH$5&lt;(49+12+12),$AH87/AH$99,0)</f>
        <v>7149.4307499999995</v>
      </c>
      <c r="AI117" s="168">
        <f t="shared" si="342"/>
        <v>7149.4307499999995</v>
      </c>
      <c r="AJ117" s="168">
        <f t="shared" si="342"/>
        <v>7149.4307499999995</v>
      </c>
      <c r="AK117" s="168">
        <f t="shared" si="342"/>
        <v>7149.4307499999995</v>
      </c>
      <c r="AL117" s="168">
        <f t="shared" si="342"/>
        <v>7149.4307499999995</v>
      </c>
      <c r="AM117" s="168">
        <f t="shared" si="342"/>
        <v>7149.4307499999995</v>
      </c>
      <c r="AN117" s="168">
        <f t="shared" si="342"/>
        <v>7149.4307499999995</v>
      </c>
      <c r="AO117" s="168">
        <f t="shared" si="342"/>
        <v>7149.4307499999995</v>
      </c>
      <c r="AP117" s="168">
        <f t="shared" si="342"/>
        <v>7149.4307499999995</v>
      </c>
      <c r="AQ117" s="168">
        <f t="shared" si="342"/>
        <v>7149.4307499999995</v>
      </c>
      <c r="AR117" s="168">
        <f t="shared" si="342"/>
        <v>7149.4307499999995</v>
      </c>
      <c r="AS117" s="168">
        <f t="shared" si="342"/>
        <v>7149.4307499999995</v>
      </c>
      <c r="AT117" s="168">
        <f t="shared" si="342"/>
        <v>7149.4307499999995</v>
      </c>
      <c r="AU117" s="168">
        <f t="shared" si="342"/>
        <v>7149.4307499999995</v>
      </c>
      <c r="AV117" s="168">
        <f t="shared" si="342"/>
        <v>7149.4307499999995</v>
      </c>
      <c r="AW117" s="168">
        <f t="shared" si="342"/>
        <v>7149.4307499999995</v>
      </c>
      <c r="AX117" s="168">
        <f t="shared" si="342"/>
        <v>7149.4307499999995</v>
      </c>
      <c r="AY117" s="168">
        <f t="shared" si="342"/>
        <v>7149.4307499999995</v>
      </c>
      <c r="AZ117" s="168">
        <f t="shared" si="342"/>
        <v>7149.4307499999995</v>
      </c>
      <c r="BA117" s="168">
        <f t="shared" si="342"/>
        <v>7149.4307499999995</v>
      </c>
      <c r="BB117" s="168">
        <f t="shared" si="342"/>
        <v>7149.4307499999995</v>
      </c>
      <c r="BC117" s="168">
        <f t="shared" si="342"/>
        <v>7149.4307499999995</v>
      </c>
      <c r="BD117" s="168">
        <f t="shared" si="342"/>
        <v>7149.4307499999995</v>
      </c>
      <c r="BE117" s="168">
        <f t="shared" si="342"/>
        <v>7149.4307499999995</v>
      </c>
      <c r="BF117" s="168">
        <f t="shared" si="342"/>
        <v>7149.4307499999995</v>
      </c>
      <c r="BG117" s="168">
        <f t="shared" si="342"/>
        <v>7149.4307499999995</v>
      </c>
      <c r="BH117" s="168">
        <f t="shared" si="342"/>
        <v>7149.4307499999995</v>
      </c>
      <c r="BI117" s="168">
        <f t="shared" si="342"/>
        <v>7149.4307499999995</v>
      </c>
      <c r="BJ117" s="168">
        <f t="shared" si="342"/>
        <v>7149.4307499999995</v>
      </c>
      <c r="BK117" s="168">
        <f t="shared" si="342"/>
        <v>7149.4307499999995</v>
      </c>
      <c r="BL117" s="168">
        <f t="shared" si="342"/>
        <v>7149.4307499999995</v>
      </c>
      <c r="BM117" s="168">
        <f t="shared" si="342"/>
        <v>7149.4307499999995</v>
      </c>
      <c r="BN117" s="168">
        <f t="shared" ref="BN117:CS117" si="343">IF(BN$5&lt;(49+12+12),$AH87/BN$99,0)</f>
        <v>7149.4307499999995</v>
      </c>
      <c r="BO117" s="168">
        <f t="shared" si="343"/>
        <v>7149.4307499999995</v>
      </c>
      <c r="BP117" s="168">
        <f t="shared" si="343"/>
        <v>7149.4307499999995</v>
      </c>
      <c r="BQ117" s="168">
        <f t="shared" si="343"/>
        <v>7149.4307499999995</v>
      </c>
      <c r="BR117" s="168">
        <f t="shared" si="343"/>
        <v>7149.4307499999995</v>
      </c>
      <c r="BS117" s="168">
        <f t="shared" si="343"/>
        <v>7149.4307499999995</v>
      </c>
      <c r="BT117" s="168">
        <f t="shared" si="343"/>
        <v>7149.4307499999995</v>
      </c>
      <c r="BU117" s="168">
        <f t="shared" si="343"/>
        <v>7149.4307499999995</v>
      </c>
      <c r="BV117" s="168">
        <f t="shared" si="343"/>
        <v>7149.4307499999995</v>
      </c>
      <c r="BW117" s="168">
        <f t="shared" si="343"/>
        <v>7149.4307499999995</v>
      </c>
      <c r="BX117" s="168">
        <f t="shared" si="343"/>
        <v>7149.4307499999995</v>
      </c>
      <c r="BY117" s="168">
        <f t="shared" si="343"/>
        <v>7149.4307499999995</v>
      </c>
      <c r="BZ117" s="168">
        <f t="shared" si="343"/>
        <v>7149.4307499999995</v>
      </c>
      <c r="CA117" s="168">
        <f t="shared" si="343"/>
        <v>7149.4307499999995</v>
      </c>
      <c r="CB117" s="168">
        <f t="shared" si="343"/>
        <v>7149.4307499999995</v>
      </c>
      <c r="CC117" s="168">
        <f t="shared" si="343"/>
        <v>7149.4307499999995</v>
      </c>
      <c r="CD117" s="168">
        <f t="shared" si="343"/>
        <v>0</v>
      </c>
      <c r="CE117" s="168">
        <f t="shared" si="343"/>
        <v>0</v>
      </c>
      <c r="CF117" s="168">
        <f t="shared" si="343"/>
        <v>0</v>
      </c>
      <c r="CG117" s="168">
        <f t="shared" si="343"/>
        <v>0</v>
      </c>
      <c r="CH117" s="168">
        <f t="shared" si="343"/>
        <v>0</v>
      </c>
      <c r="CI117" s="168">
        <f t="shared" si="343"/>
        <v>0</v>
      </c>
      <c r="CJ117" s="168">
        <f t="shared" si="343"/>
        <v>0</v>
      </c>
      <c r="CK117" s="168">
        <f t="shared" si="343"/>
        <v>0</v>
      </c>
      <c r="CL117" s="168">
        <f t="shared" si="343"/>
        <v>0</v>
      </c>
      <c r="CM117" s="168">
        <f t="shared" si="343"/>
        <v>0</v>
      </c>
      <c r="CN117" s="168">
        <f t="shared" si="343"/>
        <v>0</v>
      </c>
      <c r="CO117" s="168">
        <f t="shared" si="343"/>
        <v>0</v>
      </c>
      <c r="CP117" s="168">
        <f t="shared" si="343"/>
        <v>0</v>
      </c>
      <c r="CQ117" s="168">
        <f t="shared" si="343"/>
        <v>0</v>
      </c>
      <c r="CR117" s="168">
        <f t="shared" si="343"/>
        <v>0</v>
      </c>
      <c r="CS117" s="168">
        <f t="shared" si="343"/>
        <v>0</v>
      </c>
      <c r="CT117" s="168">
        <f t="shared" ref="CT117:DY117" si="344">IF(CT$5&lt;(49+12+12),$AH87/CT$99,0)</f>
        <v>0</v>
      </c>
      <c r="CU117" s="168">
        <f t="shared" si="344"/>
        <v>0</v>
      </c>
      <c r="CV117" s="168">
        <f t="shared" si="344"/>
        <v>0</v>
      </c>
      <c r="CW117" s="168">
        <f t="shared" si="344"/>
        <v>0</v>
      </c>
      <c r="CX117" s="168">
        <f t="shared" si="344"/>
        <v>0</v>
      </c>
      <c r="CY117" s="168">
        <f t="shared" si="344"/>
        <v>0</v>
      </c>
      <c r="CZ117" s="168">
        <f t="shared" si="344"/>
        <v>0</v>
      </c>
      <c r="DA117" s="168">
        <f t="shared" si="344"/>
        <v>0</v>
      </c>
      <c r="DB117" s="168">
        <f t="shared" si="344"/>
        <v>0</v>
      </c>
      <c r="DC117" s="168">
        <f t="shared" si="344"/>
        <v>0</v>
      </c>
      <c r="DD117" s="168">
        <f t="shared" si="344"/>
        <v>0</v>
      </c>
      <c r="DE117" s="168">
        <f t="shared" si="344"/>
        <v>0</v>
      </c>
      <c r="DF117" s="168">
        <f t="shared" si="344"/>
        <v>0</v>
      </c>
      <c r="DG117" s="168">
        <f t="shared" si="344"/>
        <v>0</v>
      </c>
      <c r="DH117" s="168">
        <f t="shared" si="344"/>
        <v>0</v>
      </c>
      <c r="DI117" s="168">
        <f t="shared" si="344"/>
        <v>0</v>
      </c>
      <c r="DJ117" s="168">
        <f t="shared" si="344"/>
        <v>0</v>
      </c>
      <c r="DK117" s="168">
        <f t="shared" si="344"/>
        <v>0</v>
      </c>
      <c r="DL117" s="168">
        <f t="shared" si="344"/>
        <v>0</v>
      </c>
      <c r="DM117" s="168">
        <f t="shared" si="344"/>
        <v>0</v>
      </c>
      <c r="DN117" s="168">
        <f t="shared" si="344"/>
        <v>0</v>
      </c>
      <c r="DO117" s="168">
        <f t="shared" si="344"/>
        <v>0</v>
      </c>
      <c r="DP117" s="168">
        <f t="shared" si="344"/>
        <v>0</v>
      </c>
      <c r="DQ117" s="168">
        <f t="shared" si="344"/>
        <v>0</v>
      </c>
      <c r="DR117" s="168">
        <f t="shared" si="344"/>
        <v>0</v>
      </c>
      <c r="DS117" s="168">
        <f t="shared" si="344"/>
        <v>0</v>
      </c>
      <c r="DT117" s="168">
        <f t="shared" si="344"/>
        <v>0</v>
      </c>
      <c r="DU117" s="168">
        <f t="shared" si="344"/>
        <v>0</v>
      </c>
      <c r="DV117" s="168">
        <f t="shared" si="344"/>
        <v>0</v>
      </c>
      <c r="DW117" s="168">
        <f t="shared" si="344"/>
        <v>0</v>
      </c>
      <c r="DX117" s="168">
        <f t="shared" si="344"/>
        <v>0</v>
      </c>
      <c r="DY117" s="168">
        <f t="shared" si="344"/>
        <v>0</v>
      </c>
    </row>
    <row r="118" spans="2:129" x14ac:dyDescent="0.35">
      <c r="B118" s="14"/>
      <c r="C118" s="14"/>
      <c r="D118" s="73"/>
      <c r="E118" s="73">
        <v>5</v>
      </c>
      <c r="F118" s="37" t="str">
        <f>'1.1 Assumptions'!$J$32</f>
        <v>iBeLink BM-N1</v>
      </c>
      <c r="G118" s="37"/>
      <c r="H118" s="30" t="s">
        <v>41</v>
      </c>
      <c r="I118" s="11"/>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f t="shared" ref="AH118:BM118" si="345">IF(AH$5&lt;(49+12+12),$AH88/AH$99,0)</f>
        <v>946.24818749999997</v>
      </c>
      <c r="AI118" s="168">
        <f t="shared" si="345"/>
        <v>946.24818749999997</v>
      </c>
      <c r="AJ118" s="168">
        <f t="shared" si="345"/>
        <v>946.24818749999997</v>
      </c>
      <c r="AK118" s="168">
        <f t="shared" si="345"/>
        <v>946.24818749999997</v>
      </c>
      <c r="AL118" s="168">
        <f t="shared" si="345"/>
        <v>946.24818749999997</v>
      </c>
      <c r="AM118" s="168">
        <f t="shared" si="345"/>
        <v>946.24818749999997</v>
      </c>
      <c r="AN118" s="168">
        <f t="shared" si="345"/>
        <v>946.24818749999997</v>
      </c>
      <c r="AO118" s="168">
        <f t="shared" si="345"/>
        <v>946.24818749999997</v>
      </c>
      <c r="AP118" s="168">
        <f t="shared" si="345"/>
        <v>946.24818749999997</v>
      </c>
      <c r="AQ118" s="168">
        <f t="shared" si="345"/>
        <v>946.24818749999997</v>
      </c>
      <c r="AR118" s="168">
        <f t="shared" si="345"/>
        <v>946.24818749999997</v>
      </c>
      <c r="AS118" s="168">
        <f t="shared" si="345"/>
        <v>946.24818749999997</v>
      </c>
      <c r="AT118" s="168">
        <f t="shared" si="345"/>
        <v>946.24818749999997</v>
      </c>
      <c r="AU118" s="168">
        <f t="shared" si="345"/>
        <v>946.24818749999997</v>
      </c>
      <c r="AV118" s="168">
        <f t="shared" si="345"/>
        <v>946.24818749999997</v>
      </c>
      <c r="AW118" s="168">
        <f t="shared" si="345"/>
        <v>946.24818749999997</v>
      </c>
      <c r="AX118" s="168">
        <f t="shared" si="345"/>
        <v>946.24818749999997</v>
      </c>
      <c r="AY118" s="168">
        <f t="shared" si="345"/>
        <v>946.24818749999997</v>
      </c>
      <c r="AZ118" s="168">
        <f t="shared" si="345"/>
        <v>946.24818749999997</v>
      </c>
      <c r="BA118" s="168">
        <f t="shared" si="345"/>
        <v>946.24818749999997</v>
      </c>
      <c r="BB118" s="168">
        <f t="shared" si="345"/>
        <v>946.24818749999997</v>
      </c>
      <c r="BC118" s="168">
        <f t="shared" si="345"/>
        <v>946.24818749999997</v>
      </c>
      <c r="BD118" s="168">
        <f t="shared" si="345"/>
        <v>946.24818749999997</v>
      </c>
      <c r="BE118" s="168">
        <f t="shared" si="345"/>
        <v>946.24818749999997</v>
      </c>
      <c r="BF118" s="168">
        <f t="shared" si="345"/>
        <v>946.24818749999997</v>
      </c>
      <c r="BG118" s="168">
        <f t="shared" si="345"/>
        <v>946.24818749999997</v>
      </c>
      <c r="BH118" s="168">
        <f t="shared" si="345"/>
        <v>946.24818749999997</v>
      </c>
      <c r="BI118" s="168">
        <f t="shared" si="345"/>
        <v>946.24818749999997</v>
      </c>
      <c r="BJ118" s="168">
        <f t="shared" si="345"/>
        <v>946.24818749999997</v>
      </c>
      <c r="BK118" s="168">
        <f t="shared" si="345"/>
        <v>946.24818749999997</v>
      </c>
      <c r="BL118" s="168">
        <f t="shared" si="345"/>
        <v>946.24818749999997</v>
      </c>
      <c r="BM118" s="168">
        <f t="shared" si="345"/>
        <v>946.24818749999997</v>
      </c>
      <c r="BN118" s="168">
        <f t="shared" ref="BN118:CS118" si="346">IF(BN$5&lt;(49+12+12),$AH88/BN$99,0)</f>
        <v>946.24818749999997</v>
      </c>
      <c r="BO118" s="168">
        <f t="shared" si="346"/>
        <v>946.24818749999997</v>
      </c>
      <c r="BP118" s="168">
        <f t="shared" si="346"/>
        <v>946.24818749999997</v>
      </c>
      <c r="BQ118" s="168">
        <f t="shared" si="346"/>
        <v>946.24818749999997</v>
      </c>
      <c r="BR118" s="168">
        <f t="shared" si="346"/>
        <v>946.24818749999997</v>
      </c>
      <c r="BS118" s="168">
        <f t="shared" si="346"/>
        <v>946.24818749999997</v>
      </c>
      <c r="BT118" s="168">
        <f t="shared" si="346"/>
        <v>946.24818749999997</v>
      </c>
      <c r="BU118" s="168">
        <f t="shared" si="346"/>
        <v>946.24818749999997</v>
      </c>
      <c r="BV118" s="168">
        <f t="shared" si="346"/>
        <v>946.24818749999997</v>
      </c>
      <c r="BW118" s="168">
        <f t="shared" si="346"/>
        <v>946.24818749999997</v>
      </c>
      <c r="BX118" s="168">
        <f t="shared" si="346"/>
        <v>946.24818749999997</v>
      </c>
      <c r="BY118" s="168">
        <f t="shared" si="346"/>
        <v>946.24818749999997</v>
      </c>
      <c r="BZ118" s="168">
        <f t="shared" si="346"/>
        <v>946.24818749999997</v>
      </c>
      <c r="CA118" s="168">
        <f t="shared" si="346"/>
        <v>946.24818749999997</v>
      </c>
      <c r="CB118" s="168">
        <f t="shared" si="346"/>
        <v>946.24818749999997</v>
      </c>
      <c r="CC118" s="168">
        <f t="shared" si="346"/>
        <v>946.24818749999997</v>
      </c>
      <c r="CD118" s="168">
        <f t="shared" si="346"/>
        <v>0</v>
      </c>
      <c r="CE118" s="168">
        <f t="shared" si="346"/>
        <v>0</v>
      </c>
      <c r="CF118" s="168">
        <f t="shared" si="346"/>
        <v>0</v>
      </c>
      <c r="CG118" s="168">
        <f t="shared" si="346"/>
        <v>0</v>
      </c>
      <c r="CH118" s="168">
        <f t="shared" si="346"/>
        <v>0</v>
      </c>
      <c r="CI118" s="168">
        <f t="shared" si="346"/>
        <v>0</v>
      </c>
      <c r="CJ118" s="168">
        <f t="shared" si="346"/>
        <v>0</v>
      </c>
      <c r="CK118" s="168">
        <f t="shared" si="346"/>
        <v>0</v>
      </c>
      <c r="CL118" s="168">
        <f t="shared" si="346"/>
        <v>0</v>
      </c>
      <c r="CM118" s="168">
        <f t="shared" si="346"/>
        <v>0</v>
      </c>
      <c r="CN118" s="168">
        <f t="shared" si="346"/>
        <v>0</v>
      </c>
      <c r="CO118" s="168">
        <f t="shared" si="346"/>
        <v>0</v>
      </c>
      <c r="CP118" s="168">
        <f t="shared" si="346"/>
        <v>0</v>
      </c>
      <c r="CQ118" s="168">
        <f t="shared" si="346"/>
        <v>0</v>
      </c>
      <c r="CR118" s="168">
        <f t="shared" si="346"/>
        <v>0</v>
      </c>
      <c r="CS118" s="168">
        <f t="shared" si="346"/>
        <v>0</v>
      </c>
      <c r="CT118" s="168">
        <f t="shared" ref="CT118:DY118" si="347">IF(CT$5&lt;(49+12+12),$AH88/CT$99,0)</f>
        <v>0</v>
      </c>
      <c r="CU118" s="168">
        <f t="shared" si="347"/>
        <v>0</v>
      </c>
      <c r="CV118" s="168">
        <f t="shared" si="347"/>
        <v>0</v>
      </c>
      <c r="CW118" s="168">
        <f t="shared" si="347"/>
        <v>0</v>
      </c>
      <c r="CX118" s="168">
        <f t="shared" si="347"/>
        <v>0</v>
      </c>
      <c r="CY118" s="168">
        <f t="shared" si="347"/>
        <v>0</v>
      </c>
      <c r="CZ118" s="168">
        <f t="shared" si="347"/>
        <v>0</v>
      </c>
      <c r="DA118" s="168">
        <f t="shared" si="347"/>
        <v>0</v>
      </c>
      <c r="DB118" s="168">
        <f t="shared" si="347"/>
        <v>0</v>
      </c>
      <c r="DC118" s="168">
        <f t="shared" si="347"/>
        <v>0</v>
      </c>
      <c r="DD118" s="168">
        <f t="shared" si="347"/>
        <v>0</v>
      </c>
      <c r="DE118" s="168">
        <f t="shared" si="347"/>
        <v>0</v>
      </c>
      <c r="DF118" s="168">
        <f t="shared" si="347"/>
        <v>0</v>
      </c>
      <c r="DG118" s="168">
        <f t="shared" si="347"/>
        <v>0</v>
      </c>
      <c r="DH118" s="168">
        <f t="shared" si="347"/>
        <v>0</v>
      </c>
      <c r="DI118" s="168">
        <f t="shared" si="347"/>
        <v>0</v>
      </c>
      <c r="DJ118" s="168">
        <f t="shared" si="347"/>
        <v>0</v>
      </c>
      <c r="DK118" s="168">
        <f t="shared" si="347"/>
        <v>0</v>
      </c>
      <c r="DL118" s="168">
        <f t="shared" si="347"/>
        <v>0</v>
      </c>
      <c r="DM118" s="168">
        <f t="shared" si="347"/>
        <v>0</v>
      </c>
      <c r="DN118" s="168">
        <f t="shared" si="347"/>
        <v>0</v>
      </c>
      <c r="DO118" s="168">
        <f t="shared" si="347"/>
        <v>0</v>
      </c>
      <c r="DP118" s="168">
        <f t="shared" si="347"/>
        <v>0</v>
      </c>
      <c r="DQ118" s="168">
        <f t="shared" si="347"/>
        <v>0</v>
      </c>
      <c r="DR118" s="168">
        <f t="shared" si="347"/>
        <v>0</v>
      </c>
      <c r="DS118" s="168">
        <f t="shared" si="347"/>
        <v>0</v>
      </c>
      <c r="DT118" s="168">
        <f t="shared" si="347"/>
        <v>0</v>
      </c>
      <c r="DU118" s="168">
        <f t="shared" si="347"/>
        <v>0</v>
      </c>
      <c r="DV118" s="168">
        <f t="shared" si="347"/>
        <v>0</v>
      </c>
      <c r="DW118" s="168">
        <f t="shared" si="347"/>
        <v>0</v>
      </c>
      <c r="DX118" s="168">
        <f t="shared" si="347"/>
        <v>0</v>
      </c>
      <c r="DY118" s="168">
        <f t="shared" si="347"/>
        <v>0</v>
      </c>
    </row>
    <row r="119" spans="2:129" x14ac:dyDescent="0.35">
      <c r="B119" s="14"/>
      <c r="C119" s="14"/>
      <c r="D119" s="24" t="s">
        <v>747</v>
      </c>
      <c r="H119" s="30"/>
      <c r="I119" s="11"/>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68"/>
      <c r="BG119" s="168"/>
      <c r="BH119" s="168"/>
      <c r="BI119" s="168"/>
      <c r="BJ119" s="168"/>
      <c r="BK119" s="168"/>
      <c r="BL119" s="168"/>
      <c r="BM119" s="168"/>
      <c r="BN119" s="168"/>
      <c r="BO119" s="168"/>
      <c r="BP119" s="168"/>
      <c r="BQ119" s="168"/>
      <c r="BR119" s="168"/>
      <c r="BS119" s="168"/>
      <c r="BT119" s="168"/>
      <c r="BU119" s="168"/>
      <c r="BV119" s="168"/>
      <c r="BW119" s="168"/>
      <c r="BX119" s="168"/>
      <c r="BY119" s="168"/>
      <c r="BZ119" s="168"/>
      <c r="CA119" s="168"/>
      <c r="CB119" s="168"/>
      <c r="CC119" s="168"/>
      <c r="CD119" s="168"/>
      <c r="CE119" s="168"/>
      <c r="CF119" s="168"/>
      <c r="CG119" s="168"/>
      <c r="CH119" s="168"/>
      <c r="CI119" s="168"/>
      <c r="CJ119" s="168"/>
      <c r="CK119" s="168"/>
      <c r="CL119" s="168"/>
      <c r="CM119" s="168"/>
      <c r="CN119" s="168"/>
      <c r="CO119" s="168"/>
      <c r="CP119" s="168"/>
      <c r="CQ119" s="168"/>
      <c r="CR119" s="168"/>
      <c r="CS119" s="168"/>
      <c r="CT119" s="168"/>
      <c r="CU119" s="168"/>
      <c r="CV119" s="168"/>
      <c r="CW119" s="168"/>
      <c r="CX119" s="168"/>
      <c r="CY119" s="168"/>
      <c r="CZ119" s="168"/>
      <c r="DA119" s="168"/>
      <c r="DB119" s="168"/>
      <c r="DC119" s="168"/>
      <c r="DD119" s="168"/>
      <c r="DE119" s="168"/>
      <c r="DF119" s="168"/>
      <c r="DG119" s="168"/>
      <c r="DH119" s="168"/>
      <c r="DI119" s="168"/>
      <c r="DJ119" s="168"/>
      <c r="DK119" s="168"/>
      <c r="DL119" s="168"/>
      <c r="DM119" s="168"/>
      <c r="DN119" s="168"/>
      <c r="DO119" s="168"/>
      <c r="DP119" s="168"/>
      <c r="DQ119" s="168"/>
      <c r="DR119" s="168"/>
      <c r="DS119" s="168"/>
      <c r="DT119" s="168"/>
      <c r="DU119" s="168"/>
      <c r="DV119" s="168"/>
      <c r="DW119" s="168"/>
      <c r="DX119" s="168"/>
      <c r="DY119" s="168"/>
    </row>
    <row r="120" spans="2:129" x14ac:dyDescent="0.35">
      <c r="B120" s="14"/>
      <c r="C120" s="14"/>
      <c r="D120" s="73"/>
      <c r="E120">
        <v>1</v>
      </c>
      <c r="F120" s="37" t="str">
        <f>'1.1 Assumptions'!$J$27</f>
        <v>Bitmain Antminer S19 Pro</v>
      </c>
      <c r="G120" s="37"/>
      <c r="H120" s="30" t="s">
        <v>41</v>
      </c>
      <c r="I120" s="11"/>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f t="shared" ref="AT120:BY120" si="348">IF(AT$5&lt;(49+12+12+12),$AT84/AT$99,0)</f>
        <v>30130.995526041665</v>
      </c>
      <c r="AU120" s="168">
        <f t="shared" si="348"/>
        <v>30130.995526041665</v>
      </c>
      <c r="AV120" s="168">
        <f t="shared" si="348"/>
        <v>30130.995526041665</v>
      </c>
      <c r="AW120" s="168">
        <f t="shared" si="348"/>
        <v>30130.995526041665</v>
      </c>
      <c r="AX120" s="168">
        <f t="shared" si="348"/>
        <v>30130.995526041665</v>
      </c>
      <c r="AY120" s="168">
        <f t="shared" si="348"/>
        <v>30130.995526041665</v>
      </c>
      <c r="AZ120" s="168">
        <f t="shared" si="348"/>
        <v>30130.995526041665</v>
      </c>
      <c r="BA120" s="168">
        <f t="shared" si="348"/>
        <v>30130.995526041665</v>
      </c>
      <c r="BB120" s="168">
        <f t="shared" si="348"/>
        <v>30130.995526041665</v>
      </c>
      <c r="BC120" s="168">
        <f t="shared" si="348"/>
        <v>30130.995526041665</v>
      </c>
      <c r="BD120" s="168">
        <f t="shared" si="348"/>
        <v>30130.995526041665</v>
      </c>
      <c r="BE120" s="168">
        <f t="shared" si="348"/>
        <v>30130.995526041665</v>
      </c>
      <c r="BF120" s="168">
        <f t="shared" si="348"/>
        <v>30130.995526041665</v>
      </c>
      <c r="BG120" s="168">
        <f t="shared" si="348"/>
        <v>30130.995526041665</v>
      </c>
      <c r="BH120" s="168">
        <f t="shared" si="348"/>
        <v>30130.995526041665</v>
      </c>
      <c r="BI120" s="168">
        <f t="shared" si="348"/>
        <v>30130.995526041665</v>
      </c>
      <c r="BJ120" s="168">
        <f t="shared" si="348"/>
        <v>30130.995526041665</v>
      </c>
      <c r="BK120" s="168">
        <f t="shared" si="348"/>
        <v>30130.995526041665</v>
      </c>
      <c r="BL120" s="168">
        <f t="shared" si="348"/>
        <v>30130.995526041665</v>
      </c>
      <c r="BM120" s="168">
        <f t="shared" si="348"/>
        <v>30130.995526041665</v>
      </c>
      <c r="BN120" s="168">
        <f t="shared" si="348"/>
        <v>30130.995526041665</v>
      </c>
      <c r="BO120" s="168">
        <f t="shared" si="348"/>
        <v>30130.995526041665</v>
      </c>
      <c r="BP120" s="168">
        <f t="shared" si="348"/>
        <v>30130.995526041665</v>
      </c>
      <c r="BQ120" s="168">
        <f t="shared" si="348"/>
        <v>30130.995526041665</v>
      </c>
      <c r="BR120" s="168">
        <f t="shared" si="348"/>
        <v>30130.995526041665</v>
      </c>
      <c r="BS120" s="168">
        <f t="shared" si="348"/>
        <v>30130.995526041665</v>
      </c>
      <c r="BT120" s="168">
        <f t="shared" si="348"/>
        <v>30130.995526041665</v>
      </c>
      <c r="BU120" s="168">
        <f t="shared" si="348"/>
        <v>30130.995526041665</v>
      </c>
      <c r="BV120" s="168">
        <f t="shared" si="348"/>
        <v>30130.995526041665</v>
      </c>
      <c r="BW120" s="168">
        <f t="shared" si="348"/>
        <v>30130.995526041665</v>
      </c>
      <c r="BX120" s="168">
        <f t="shared" si="348"/>
        <v>30130.995526041665</v>
      </c>
      <c r="BY120" s="168">
        <f t="shared" si="348"/>
        <v>30130.995526041665</v>
      </c>
      <c r="BZ120" s="168">
        <f t="shared" ref="BZ120:DE120" si="349">IF(BZ$5&lt;(49+12+12+12),$AT84/BZ$99,0)</f>
        <v>30130.995526041665</v>
      </c>
      <c r="CA120" s="168">
        <f t="shared" si="349"/>
        <v>30130.995526041665</v>
      </c>
      <c r="CB120" s="168">
        <f t="shared" si="349"/>
        <v>30130.995526041665</v>
      </c>
      <c r="CC120" s="168">
        <f t="shared" si="349"/>
        <v>30130.995526041665</v>
      </c>
      <c r="CD120" s="168">
        <f t="shared" si="349"/>
        <v>30130.995526041665</v>
      </c>
      <c r="CE120" s="168">
        <f t="shared" si="349"/>
        <v>30130.995526041665</v>
      </c>
      <c r="CF120" s="168">
        <f t="shared" si="349"/>
        <v>30130.995526041665</v>
      </c>
      <c r="CG120" s="168">
        <f t="shared" si="349"/>
        <v>30130.995526041665</v>
      </c>
      <c r="CH120" s="168">
        <f t="shared" si="349"/>
        <v>30130.995526041665</v>
      </c>
      <c r="CI120" s="168">
        <f t="shared" si="349"/>
        <v>30130.995526041665</v>
      </c>
      <c r="CJ120" s="168">
        <f t="shared" si="349"/>
        <v>30130.995526041665</v>
      </c>
      <c r="CK120" s="168">
        <f t="shared" si="349"/>
        <v>30130.995526041665</v>
      </c>
      <c r="CL120" s="168">
        <f t="shared" si="349"/>
        <v>30130.995526041665</v>
      </c>
      <c r="CM120" s="168">
        <f t="shared" si="349"/>
        <v>30130.995526041665</v>
      </c>
      <c r="CN120" s="168">
        <f t="shared" si="349"/>
        <v>30130.995526041665</v>
      </c>
      <c r="CO120" s="168">
        <f t="shared" si="349"/>
        <v>30130.995526041665</v>
      </c>
      <c r="CP120" s="168">
        <f t="shared" si="349"/>
        <v>0</v>
      </c>
      <c r="CQ120" s="168">
        <f t="shared" si="349"/>
        <v>0</v>
      </c>
      <c r="CR120" s="168">
        <f t="shared" si="349"/>
        <v>0</v>
      </c>
      <c r="CS120" s="168">
        <f t="shared" si="349"/>
        <v>0</v>
      </c>
      <c r="CT120" s="168">
        <f t="shared" si="349"/>
        <v>0</v>
      </c>
      <c r="CU120" s="168">
        <f t="shared" si="349"/>
        <v>0</v>
      </c>
      <c r="CV120" s="168">
        <f t="shared" si="349"/>
        <v>0</v>
      </c>
      <c r="CW120" s="168">
        <f t="shared" si="349"/>
        <v>0</v>
      </c>
      <c r="CX120" s="168">
        <f t="shared" si="349"/>
        <v>0</v>
      </c>
      <c r="CY120" s="168">
        <f t="shared" si="349"/>
        <v>0</v>
      </c>
      <c r="CZ120" s="168">
        <f t="shared" si="349"/>
        <v>0</v>
      </c>
      <c r="DA120" s="168">
        <f t="shared" si="349"/>
        <v>0</v>
      </c>
      <c r="DB120" s="168">
        <f t="shared" si="349"/>
        <v>0</v>
      </c>
      <c r="DC120" s="168">
        <f t="shared" si="349"/>
        <v>0</v>
      </c>
      <c r="DD120" s="168">
        <f t="shared" si="349"/>
        <v>0</v>
      </c>
      <c r="DE120" s="168">
        <f t="shared" si="349"/>
        <v>0</v>
      </c>
      <c r="DF120" s="168">
        <f t="shared" ref="DF120:DY120" si="350">IF(DF$5&lt;(49+12+12+12),$AT84/DF$99,0)</f>
        <v>0</v>
      </c>
      <c r="DG120" s="168">
        <f t="shared" si="350"/>
        <v>0</v>
      </c>
      <c r="DH120" s="168">
        <f t="shared" si="350"/>
        <v>0</v>
      </c>
      <c r="DI120" s="168">
        <f t="shared" si="350"/>
        <v>0</v>
      </c>
      <c r="DJ120" s="168">
        <f t="shared" si="350"/>
        <v>0</v>
      </c>
      <c r="DK120" s="168">
        <f t="shared" si="350"/>
        <v>0</v>
      </c>
      <c r="DL120" s="168">
        <f t="shared" si="350"/>
        <v>0</v>
      </c>
      <c r="DM120" s="168">
        <f t="shared" si="350"/>
        <v>0</v>
      </c>
      <c r="DN120" s="168">
        <f t="shared" si="350"/>
        <v>0</v>
      </c>
      <c r="DO120" s="168">
        <f t="shared" si="350"/>
        <v>0</v>
      </c>
      <c r="DP120" s="168">
        <f t="shared" si="350"/>
        <v>0</v>
      </c>
      <c r="DQ120" s="168">
        <f t="shared" si="350"/>
        <v>0</v>
      </c>
      <c r="DR120" s="168">
        <f t="shared" si="350"/>
        <v>0</v>
      </c>
      <c r="DS120" s="168">
        <f t="shared" si="350"/>
        <v>0</v>
      </c>
      <c r="DT120" s="168">
        <f t="shared" si="350"/>
        <v>0</v>
      </c>
      <c r="DU120" s="168">
        <f t="shared" si="350"/>
        <v>0</v>
      </c>
      <c r="DV120" s="168">
        <f t="shared" si="350"/>
        <v>0</v>
      </c>
      <c r="DW120" s="168">
        <f t="shared" si="350"/>
        <v>0</v>
      </c>
      <c r="DX120" s="168">
        <f t="shared" si="350"/>
        <v>0</v>
      </c>
      <c r="DY120" s="168">
        <f t="shared" si="350"/>
        <v>0</v>
      </c>
    </row>
    <row r="121" spans="2:129" x14ac:dyDescent="0.35">
      <c r="B121" s="14"/>
      <c r="C121" s="14"/>
      <c r="D121" s="73"/>
      <c r="E121">
        <v>2</v>
      </c>
      <c r="F121" s="37" t="str">
        <f>'1.1 Assumptions'!$J$28</f>
        <v>MicroBT Whatsminer M30s</v>
      </c>
      <c r="G121" s="37"/>
      <c r="H121" s="30" t="s">
        <v>41</v>
      </c>
      <c r="I121" s="11"/>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f t="shared" ref="AT121:BY121" si="351">IF(AT$5&lt;(49+12+12+12),$AT85/AT$99,0)</f>
        <v>0</v>
      </c>
      <c r="AU121" s="168">
        <f t="shared" si="351"/>
        <v>0</v>
      </c>
      <c r="AV121" s="168">
        <f t="shared" si="351"/>
        <v>0</v>
      </c>
      <c r="AW121" s="168">
        <f t="shared" si="351"/>
        <v>0</v>
      </c>
      <c r="AX121" s="168">
        <f t="shared" si="351"/>
        <v>0</v>
      </c>
      <c r="AY121" s="168">
        <f t="shared" si="351"/>
        <v>0</v>
      </c>
      <c r="AZ121" s="168">
        <f t="shared" si="351"/>
        <v>0</v>
      </c>
      <c r="BA121" s="168">
        <f t="shared" si="351"/>
        <v>0</v>
      </c>
      <c r="BB121" s="168">
        <f t="shared" si="351"/>
        <v>0</v>
      </c>
      <c r="BC121" s="168">
        <f t="shared" si="351"/>
        <v>0</v>
      </c>
      <c r="BD121" s="168">
        <f t="shared" si="351"/>
        <v>0</v>
      </c>
      <c r="BE121" s="168">
        <f t="shared" si="351"/>
        <v>0</v>
      </c>
      <c r="BF121" s="168">
        <f t="shared" si="351"/>
        <v>0</v>
      </c>
      <c r="BG121" s="168">
        <f t="shared" si="351"/>
        <v>0</v>
      </c>
      <c r="BH121" s="168">
        <f t="shared" si="351"/>
        <v>0</v>
      </c>
      <c r="BI121" s="168">
        <f t="shared" si="351"/>
        <v>0</v>
      </c>
      <c r="BJ121" s="168">
        <f t="shared" si="351"/>
        <v>0</v>
      </c>
      <c r="BK121" s="168">
        <f t="shared" si="351"/>
        <v>0</v>
      </c>
      <c r="BL121" s="168">
        <f t="shared" si="351"/>
        <v>0</v>
      </c>
      <c r="BM121" s="168">
        <f t="shared" si="351"/>
        <v>0</v>
      </c>
      <c r="BN121" s="168">
        <f t="shared" si="351"/>
        <v>0</v>
      </c>
      <c r="BO121" s="168">
        <f t="shared" si="351"/>
        <v>0</v>
      </c>
      <c r="BP121" s="168">
        <f t="shared" si="351"/>
        <v>0</v>
      </c>
      <c r="BQ121" s="168">
        <f t="shared" si="351"/>
        <v>0</v>
      </c>
      <c r="BR121" s="168">
        <f t="shared" si="351"/>
        <v>0</v>
      </c>
      <c r="BS121" s="168">
        <f t="shared" si="351"/>
        <v>0</v>
      </c>
      <c r="BT121" s="168">
        <f t="shared" si="351"/>
        <v>0</v>
      </c>
      <c r="BU121" s="168">
        <f t="shared" si="351"/>
        <v>0</v>
      </c>
      <c r="BV121" s="168">
        <f t="shared" si="351"/>
        <v>0</v>
      </c>
      <c r="BW121" s="168">
        <f t="shared" si="351"/>
        <v>0</v>
      </c>
      <c r="BX121" s="168">
        <f t="shared" si="351"/>
        <v>0</v>
      </c>
      <c r="BY121" s="168">
        <f t="shared" si="351"/>
        <v>0</v>
      </c>
      <c r="BZ121" s="168">
        <f t="shared" ref="BZ121:DE121" si="352">IF(BZ$5&lt;(49+12+12+12),$AT85/BZ$99,0)</f>
        <v>0</v>
      </c>
      <c r="CA121" s="168">
        <f t="shared" si="352"/>
        <v>0</v>
      </c>
      <c r="CB121" s="168">
        <f t="shared" si="352"/>
        <v>0</v>
      </c>
      <c r="CC121" s="168">
        <f t="shared" si="352"/>
        <v>0</v>
      </c>
      <c r="CD121" s="168">
        <f t="shared" si="352"/>
        <v>0</v>
      </c>
      <c r="CE121" s="168">
        <f t="shared" si="352"/>
        <v>0</v>
      </c>
      <c r="CF121" s="168">
        <f t="shared" si="352"/>
        <v>0</v>
      </c>
      <c r="CG121" s="168">
        <f t="shared" si="352"/>
        <v>0</v>
      </c>
      <c r="CH121" s="168">
        <f t="shared" si="352"/>
        <v>0</v>
      </c>
      <c r="CI121" s="168">
        <f t="shared" si="352"/>
        <v>0</v>
      </c>
      <c r="CJ121" s="168">
        <f t="shared" si="352"/>
        <v>0</v>
      </c>
      <c r="CK121" s="168">
        <f t="shared" si="352"/>
        <v>0</v>
      </c>
      <c r="CL121" s="168">
        <f t="shared" si="352"/>
        <v>0</v>
      </c>
      <c r="CM121" s="168">
        <f t="shared" si="352"/>
        <v>0</v>
      </c>
      <c r="CN121" s="168">
        <f t="shared" si="352"/>
        <v>0</v>
      </c>
      <c r="CO121" s="168">
        <f t="shared" si="352"/>
        <v>0</v>
      </c>
      <c r="CP121" s="168">
        <f t="shared" si="352"/>
        <v>0</v>
      </c>
      <c r="CQ121" s="168">
        <f t="shared" si="352"/>
        <v>0</v>
      </c>
      <c r="CR121" s="168">
        <f t="shared" si="352"/>
        <v>0</v>
      </c>
      <c r="CS121" s="168">
        <f t="shared" si="352"/>
        <v>0</v>
      </c>
      <c r="CT121" s="168">
        <f t="shared" si="352"/>
        <v>0</v>
      </c>
      <c r="CU121" s="168">
        <f t="shared" si="352"/>
        <v>0</v>
      </c>
      <c r="CV121" s="168">
        <f t="shared" si="352"/>
        <v>0</v>
      </c>
      <c r="CW121" s="168">
        <f t="shared" si="352"/>
        <v>0</v>
      </c>
      <c r="CX121" s="168">
        <f t="shared" si="352"/>
        <v>0</v>
      </c>
      <c r="CY121" s="168">
        <f t="shared" si="352"/>
        <v>0</v>
      </c>
      <c r="CZ121" s="168">
        <f t="shared" si="352"/>
        <v>0</v>
      </c>
      <c r="DA121" s="168">
        <f t="shared" si="352"/>
        <v>0</v>
      </c>
      <c r="DB121" s="168">
        <f t="shared" si="352"/>
        <v>0</v>
      </c>
      <c r="DC121" s="168">
        <f t="shared" si="352"/>
        <v>0</v>
      </c>
      <c r="DD121" s="168">
        <f t="shared" si="352"/>
        <v>0</v>
      </c>
      <c r="DE121" s="168">
        <f t="shared" si="352"/>
        <v>0</v>
      </c>
      <c r="DF121" s="168">
        <f t="shared" ref="DF121:DY121" si="353">IF(DF$5&lt;(49+12+12+12),$AT85/DF$99,0)</f>
        <v>0</v>
      </c>
      <c r="DG121" s="168">
        <f t="shared" si="353"/>
        <v>0</v>
      </c>
      <c r="DH121" s="168">
        <f t="shared" si="353"/>
        <v>0</v>
      </c>
      <c r="DI121" s="168">
        <f t="shared" si="353"/>
        <v>0</v>
      </c>
      <c r="DJ121" s="168">
        <f t="shared" si="353"/>
        <v>0</v>
      </c>
      <c r="DK121" s="168">
        <f t="shared" si="353"/>
        <v>0</v>
      </c>
      <c r="DL121" s="168">
        <f t="shared" si="353"/>
        <v>0</v>
      </c>
      <c r="DM121" s="168">
        <f t="shared" si="353"/>
        <v>0</v>
      </c>
      <c r="DN121" s="168">
        <f t="shared" si="353"/>
        <v>0</v>
      </c>
      <c r="DO121" s="168">
        <f t="shared" si="353"/>
        <v>0</v>
      </c>
      <c r="DP121" s="168">
        <f t="shared" si="353"/>
        <v>0</v>
      </c>
      <c r="DQ121" s="168">
        <f t="shared" si="353"/>
        <v>0</v>
      </c>
      <c r="DR121" s="168">
        <f t="shared" si="353"/>
        <v>0</v>
      </c>
      <c r="DS121" s="168">
        <f t="shared" si="353"/>
        <v>0</v>
      </c>
      <c r="DT121" s="168">
        <f t="shared" si="353"/>
        <v>0</v>
      </c>
      <c r="DU121" s="168">
        <f t="shared" si="353"/>
        <v>0</v>
      </c>
      <c r="DV121" s="168">
        <f t="shared" si="353"/>
        <v>0</v>
      </c>
      <c r="DW121" s="168">
        <f t="shared" si="353"/>
        <v>0</v>
      </c>
      <c r="DX121" s="168">
        <f t="shared" si="353"/>
        <v>0</v>
      </c>
      <c r="DY121" s="168">
        <f t="shared" si="353"/>
        <v>0</v>
      </c>
    </row>
    <row r="122" spans="2:129" x14ac:dyDescent="0.35">
      <c r="B122" s="14"/>
      <c r="C122" s="14"/>
      <c r="D122" s="73"/>
      <c r="E122">
        <v>3</v>
      </c>
      <c r="F122" s="37" t="str">
        <f>'1.1 Assumptions'!$J$29</f>
        <v>Innosilicon A11 Pro 8GB</v>
      </c>
      <c r="G122" s="37"/>
      <c r="H122" s="30" t="s">
        <v>41</v>
      </c>
      <c r="I122" s="11"/>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c r="AQ122" s="168"/>
      <c r="AR122" s="168"/>
      <c r="AS122" s="168"/>
      <c r="AT122" s="168">
        <f t="shared" ref="AT122:BY122" si="354">IF(AT$5&lt;(49+12+12+12),$AT86/AT$99,0)</f>
        <v>0</v>
      </c>
      <c r="AU122" s="168">
        <f t="shared" si="354"/>
        <v>0</v>
      </c>
      <c r="AV122" s="168">
        <f t="shared" si="354"/>
        <v>0</v>
      </c>
      <c r="AW122" s="168">
        <f t="shared" si="354"/>
        <v>0</v>
      </c>
      <c r="AX122" s="168">
        <f t="shared" si="354"/>
        <v>0</v>
      </c>
      <c r="AY122" s="168">
        <f t="shared" si="354"/>
        <v>0</v>
      </c>
      <c r="AZ122" s="168">
        <f t="shared" si="354"/>
        <v>0</v>
      </c>
      <c r="BA122" s="168">
        <f t="shared" si="354"/>
        <v>0</v>
      </c>
      <c r="BB122" s="168">
        <f t="shared" si="354"/>
        <v>0</v>
      </c>
      <c r="BC122" s="168">
        <f t="shared" si="354"/>
        <v>0</v>
      </c>
      <c r="BD122" s="168">
        <f t="shared" si="354"/>
        <v>0</v>
      </c>
      <c r="BE122" s="168">
        <f t="shared" si="354"/>
        <v>0</v>
      </c>
      <c r="BF122" s="168">
        <f t="shared" si="354"/>
        <v>0</v>
      </c>
      <c r="BG122" s="168">
        <f t="shared" si="354"/>
        <v>0</v>
      </c>
      <c r="BH122" s="168">
        <f t="shared" si="354"/>
        <v>0</v>
      </c>
      <c r="BI122" s="168">
        <f t="shared" si="354"/>
        <v>0</v>
      </c>
      <c r="BJ122" s="168">
        <f t="shared" si="354"/>
        <v>0</v>
      </c>
      <c r="BK122" s="168">
        <f t="shared" si="354"/>
        <v>0</v>
      </c>
      <c r="BL122" s="168">
        <f t="shared" si="354"/>
        <v>0</v>
      </c>
      <c r="BM122" s="168">
        <f t="shared" si="354"/>
        <v>0</v>
      </c>
      <c r="BN122" s="168">
        <f t="shared" si="354"/>
        <v>0</v>
      </c>
      <c r="BO122" s="168">
        <f t="shared" si="354"/>
        <v>0</v>
      </c>
      <c r="BP122" s="168">
        <f t="shared" si="354"/>
        <v>0</v>
      </c>
      <c r="BQ122" s="168">
        <f t="shared" si="354"/>
        <v>0</v>
      </c>
      <c r="BR122" s="168">
        <f t="shared" si="354"/>
        <v>0</v>
      </c>
      <c r="BS122" s="168">
        <f t="shared" si="354"/>
        <v>0</v>
      </c>
      <c r="BT122" s="168">
        <f t="shared" si="354"/>
        <v>0</v>
      </c>
      <c r="BU122" s="168">
        <f t="shared" si="354"/>
        <v>0</v>
      </c>
      <c r="BV122" s="168">
        <f t="shared" si="354"/>
        <v>0</v>
      </c>
      <c r="BW122" s="168">
        <f t="shared" si="354"/>
        <v>0</v>
      </c>
      <c r="BX122" s="168">
        <f t="shared" si="354"/>
        <v>0</v>
      </c>
      <c r="BY122" s="168">
        <f t="shared" si="354"/>
        <v>0</v>
      </c>
      <c r="BZ122" s="168">
        <f t="shared" ref="BZ122:DE122" si="355">IF(BZ$5&lt;(49+12+12+12),$AT86/BZ$99,0)</f>
        <v>0</v>
      </c>
      <c r="CA122" s="168">
        <f t="shared" si="355"/>
        <v>0</v>
      </c>
      <c r="CB122" s="168">
        <f t="shared" si="355"/>
        <v>0</v>
      </c>
      <c r="CC122" s="168">
        <f t="shared" si="355"/>
        <v>0</v>
      </c>
      <c r="CD122" s="168">
        <f t="shared" si="355"/>
        <v>0</v>
      </c>
      <c r="CE122" s="168">
        <f t="shared" si="355"/>
        <v>0</v>
      </c>
      <c r="CF122" s="168">
        <f t="shared" si="355"/>
        <v>0</v>
      </c>
      <c r="CG122" s="168">
        <f t="shared" si="355"/>
        <v>0</v>
      </c>
      <c r="CH122" s="168">
        <f t="shared" si="355"/>
        <v>0</v>
      </c>
      <c r="CI122" s="168">
        <f t="shared" si="355"/>
        <v>0</v>
      </c>
      <c r="CJ122" s="168">
        <f t="shared" si="355"/>
        <v>0</v>
      </c>
      <c r="CK122" s="168">
        <f t="shared" si="355"/>
        <v>0</v>
      </c>
      <c r="CL122" s="168">
        <f t="shared" si="355"/>
        <v>0</v>
      </c>
      <c r="CM122" s="168">
        <f t="shared" si="355"/>
        <v>0</v>
      </c>
      <c r="CN122" s="168">
        <f t="shared" si="355"/>
        <v>0</v>
      </c>
      <c r="CO122" s="168">
        <f t="shared" si="355"/>
        <v>0</v>
      </c>
      <c r="CP122" s="168">
        <f t="shared" si="355"/>
        <v>0</v>
      </c>
      <c r="CQ122" s="168">
        <f t="shared" si="355"/>
        <v>0</v>
      </c>
      <c r="CR122" s="168">
        <f t="shared" si="355"/>
        <v>0</v>
      </c>
      <c r="CS122" s="168">
        <f t="shared" si="355"/>
        <v>0</v>
      </c>
      <c r="CT122" s="168">
        <f t="shared" si="355"/>
        <v>0</v>
      </c>
      <c r="CU122" s="168">
        <f t="shared" si="355"/>
        <v>0</v>
      </c>
      <c r="CV122" s="168">
        <f t="shared" si="355"/>
        <v>0</v>
      </c>
      <c r="CW122" s="168">
        <f t="shared" si="355"/>
        <v>0</v>
      </c>
      <c r="CX122" s="168">
        <f t="shared" si="355"/>
        <v>0</v>
      </c>
      <c r="CY122" s="168">
        <f t="shared" si="355"/>
        <v>0</v>
      </c>
      <c r="CZ122" s="168">
        <f t="shared" si="355"/>
        <v>0</v>
      </c>
      <c r="DA122" s="168">
        <f t="shared" si="355"/>
        <v>0</v>
      </c>
      <c r="DB122" s="168">
        <f t="shared" si="355"/>
        <v>0</v>
      </c>
      <c r="DC122" s="168">
        <f t="shared" si="355"/>
        <v>0</v>
      </c>
      <c r="DD122" s="168">
        <f t="shared" si="355"/>
        <v>0</v>
      </c>
      <c r="DE122" s="168">
        <f t="shared" si="355"/>
        <v>0</v>
      </c>
      <c r="DF122" s="168">
        <f t="shared" ref="DF122:DY122" si="356">IF(DF$5&lt;(49+12+12+12),$AT86/DF$99,0)</f>
        <v>0</v>
      </c>
      <c r="DG122" s="168">
        <f t="shared" si="356"/>
        <v>0</v>
      </c>
      <c r="DH122" s="168">
        <f t="shared" si="356"/>
        <v>0</v>
      </c>
      <c r="DI122" s="168">
        <f t="shared" si="356"/>
        <v>0</v>
      </c>
      <c r="DJ122" s="168">
        <f t="shared" si="356"/>
        <v>0</v>
      </c>
      <c r="DK122" s="168">
        <f t="shared" si="356"/>
        <v>0</v>
      </c>
      <c r="DL122" s="168">
        <f t="shared" si="356"/>
        <v>0</v>
      </c>
      <c r="DM122" s="168">
        <f t="shared" si="356"/>
        <v>0</v>
      </c>
      <c r="DN122" s="168">
        <f t="shared" si="356"/>
        <v>0</v>
      </c>
      <c r="DO122" s="168">
        <f t="shared" si="356"/>
        <v>0</v>
      </c>
      <c r="DP122" s="168">
        <f t="shared" si="356"/>
        <v>0</v>
      </c>
      <c r="DQ122" s="168">
        <f t="shared" si="356"/>
        <v>0</v>
      </c>
      <c r="DR122" s="168">
        <f t="shared" si="356"/>
        <v>0</v>
      </c>
      <c r="DS122" s="168">
        <f t="shared" si="356"/>
        <v>0</v>
      </c>
      <c r="DT122" s="168">
        <f t="shared" si="356"/>
        <v>0</v>
      </c>
      <c r="DU122" s="168">
        <f t="shared" si="356"/>
        <v>0</v>
      </c>
      <c r="DV122" s="168">
        <f t="shared" si="356"/>
        <v>0</v>
      </c>
      <c r="DW122" s="168">
        <f t="shared" si="356"/>
        <v>0</v>
      </c>
      <c r="DX122" s="168">
        <f t="shared" si="356"/>
        <v>0</v>
      </c>
      <c r="DY122" s="168">
        <f t="shared" si="356"/>
        <v>0</v>
      </c>
    </row>
    <row r="123" spans="2:129" x14ac:dyDescent="0.35">
      <c r="B123" s="14"/>
      <c r="C123" s="14"/>
      <c r="D123" s="73"/>
      <c r="E123">
        <v>4</v>
      </c>
      <c r="F123" s="37" t="str">
        <f>'1.1 Assumptions'!$J$31</f>
        <v>iBeLink BM-K1</v>
      </c>
      <c r="G123" s="37"/>
      <c r="H123" s="30" t="s">
        <v>41</v>
      </c>
      <c r="I123" s="11"/>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f t="shared" ref="AT123:BY123" si="357">IF(AT$5&lt;(49+12+12+12),$AT87/AT$99,0)</f>
        <v>6728.8759999999993</v>
      </c>
      <c r="AU123" s="168">
        <f t="shared" si="357"/>
        <v>6728.8759999999993</v>
      </c>
      <c r="AV123" s="168">
        <f t="shared" si="357"/>
        <v>6728.8759999999993</v>
      </c>
      <c r="AW123" s="168">
        <f t="shared" si="357"/>
        <v>6728.8759999999993</v>
      </c>
      <c r="AX123" s="168">
        <f t="shared" si="357"/>
        <v>6728.8759999999993</v>
      </c>
      <c r="AY123" s="168">
        <f t="shared" si="357"/>
        <v>6728.8759999999993</v>
      </c>
      <c r="AZ123" s="168">
        <f t="shared" si="357"/>
        <v>6728.8759999999993</v>
      </c>
      <c r="BA123" s="168">
        <f t="shared" si="357"/>
        <v>6728.8759999999993</v>
      </c>
      <c r="BB123" s="168">
        <f t="shared" si="357"/>
        <v>6728.8759999999993</v>
      </c>
      <c r="BC123" s="168">
        <f t="shared" si="357"/>
        <v>6728.8759999999993</v>
      </c>
      <c r="BD123" s="168">
        <f t="shared" si="357"/>
        <v>6728.8759999999993</v>
      </c>
      <c r="BE123" s="168">
        <f t="shared" si="357"/>
        <v>6728.8759999999993</v>
      </c>
      <c r="BF123" s="168">
        <f t="shared" si="357"/>
        <v>6728.8759999999993</v>
      </c>
      <c r="BG123" s="168">
        <f t="shared" si="357"/>
        <v>6728.8759999999993</v>
      </c>
      <c r="BH123" s="168">
        <f t="shared" si="357"/>
        <v>6728.8759999999993</v>
      </c>
      <c r="BI123" s="168">
        <f t="shared" si="357"/>
        <v>6728.8759999999993</v>
      </c>
      <c r="BJ123" s="168">
        <f t="shared" si="357"/>
        <v>6728.8759999999993</v>
      </c>
      <c r="BK123" s="168">
        <f t="shared" si="357"/>
        <v>6728.8759999999993</v>
      </c>
      <c r="BL123" s="168">
        <f t="shared" si="357"/>
        <v>6728.8759999999993</v>
      </c>
      <c r="BM123" s="168">
        <f t="shared" si="357"/>
        <v>6728.8759999999993</v>
      </c>
      <c r="BN123" s="168">
        <f t="shared" si="357"/>
        <v>6728.8759999999993</v>
      </c>
      <c r="BO123" s="168">
        <f t="shared" si="357"/>
        <v>6728.8759999999993</v>
      </c>
      <c r="BP123" s="168">
        <f t="shared" si="357"/>
        <v>6728.8759999999993</v>
      </c>
      <c r="BQ123" s="168">
        <f t="shared" si="357"/>
        <v>6728.8759999999993</v>
      </c>
      <c r="BR123" s="168">
        <f t="shared" si="357"/>
        <v>6728.8759999999993</v>
      </c>
      <c r="BS123" s="168">
        <f t="shared" si="357"/>
        <v>6728.8759999999993</v>
      </c>
      <c r="BT123" s="168">
        <f t="shared" si="357"/>
        <v>6728.8759999999993</v>
      </c>
      <c r="BU123" s="168">
        <f t="shared" si="357"/>
        <v>6728.8759999999993</v>
      </c>
      <c r="BV123" s="168">
        <f t="shared" si="357"/>
        <v>6728.8759999999993</v>
      </c>
      <c r="BW123" s="168">
        <f t="shared" si="357"/>
        <v>6728.8759999999993</v>
      </c>
      <c r="BX123" s="168">
        <f t="shared" si="357"/>
        <v>6728.8759999999993</v>
      </c>
      <c r="BY123" s="168">
        <f t="shared" si="357"/>
        <v>6728.8759999999993</v>
      </c>
      <c r="BZ123" s="168">
        <f t="shared" ref="BZ123:DE123" si="358">IF(BZ$5&lt;(49+12+12+12),$AT87/BZ$99,0)</f>
        <v>6728.8759999999993</v>
      </c>
      <c r="CA123" s="168">
        <f t="shared" si="358"/>
        <v>6728.8759999999993</v>
      </c>
      <c r="CB123" s="168">
        <f t="shared" si="358"/>
        <v>6728.8759999999993</v>
      </c>
      <c r="CC123" s="168">
        <f t="shared" si="358"/>
        <v>6728.8759999999993</v>
      </c>
      <c r="CD123" s="168">
        <f t="shared" si="358"/>
        <v>6728.8759999999993</v>
      </c>
      <c r="CE123" s="168">
        <f t="shared" si="358"/>
        <v>6728.8759999999993</v>
      </c>
      <c r="CF123" s="168">
        <f t="shared" si="358"/>
        <v>6728.8759999999993</v>
      </c>
      <c r="CG123" s="168">
        <f t="shared" si="358"/>
        <v>6728.8759999999993</v>
      </c>
      <c r="CH123" s="168">
        <f t="shared" si="358"/>
        <v>6728.8759999999993</v>
      </c>
      <c r="CI123" s="168">
        <f t="shared" si="358"/>
        <v>6728.8759999999993</v>
      </c>
      <c r="CJ123" s="168">
        <f t="shared" si="358"/>
        <v>6728.8759999999993</v>
      </c>
      <c r="CK123" s="168">
        <f t="shared" si="358"/>
        <v>6728.8759999999993</v>
      </c>
      <c r="CL123" s="168">
        <f t="shared" si="358"/>
        <v>6728.8759999999993</v>
      </c>
      <c r="CM123" s="168">
        <f t="shared" si="358"/>
        <v>6728.8759999999993</v>
      </c>
      <c r="CN123" s="168">
        <f t="shared" si="358"/>
        <v>6728.8759999999993</v>
      </c>
      <c r="CO123" s="168">
        <f t="shared" si="358"/>
        <v>6728.8759999999993</v>
      </c>
      <c r="CP123" s="168">
        <f t="shared" si="358"/>
        <v>0</v>
      </c>
      <c r="CQ123" s="168">
        <f t="shared" si="358"/>
        <v>0</v>
      </c>
      <c r="CR123" s="168">
        <f t="shared" si="358"/>
        <v>0</v>
      </c>
      <c r="CS123" s="168">
        <f t="shared" si="358"/>
        <v>0</v>
      </c>
      <c r="CT123" s="168">
        <f t="shared" si="358"/>
        <v>0</v>
      </c>
      <c r="CU123" s="168">
        <f t="shared" si="358"/>
        <v>0</v>
      </c>
      <c r="CV123" s="168">
        <f t="shared" si="358"/>
        <v>0</v>
      </c>
      <c r="CW123" s="168">
        <f t="shared" si="358"/>
        <v>0</v>
      </c>
      <c r="CX123" s="168">
        <f t="shared" si="358"/>
        <v>0</v>
      </c>
      <c r="CY123" s="168">
        <f t="shared" si="358"/>
        <v>0</v>
      </c>
      <c r="CZ123" s="168">
        <f t="shared" si="358"/>
        <v>0</v>
      </c>
      <c r="DA123" s="168">
        <f t="shared" si="358"/>
        <v>0</v>
      </c>
      <c r="DB123" s="168">
        <f t="shared" si="358"/>
        <v>0</v>
      </c>
      <c r="DC123" s="168">
        <f t="shared" si="358"/>
        <v>0</v>
      </c>
      <c r="DD123" s="168">
        <f t="shared" si="358"/>
        <v>0</v>
      </c>
      <c r="DE123" s="168">
        <f t="shared" si="358"/>
        <v>0</v>
      </c>
      <c r="DF123" s="168">
        <f t="shared" ref="DF123:DY123" si="359">IF(DF$5&lt;(49+12+12+12),$AT87/DF$99,0)</f>
        <v>0</v>
      </c>
      <c r="DG123" s="168">
        <f t="shared" si="359"/>
        <v>0</v>
      </c>
      <c r="DH123" s="168">
        <f t="shared" si="359"/>
        <v>0</v>
      </c>
      <c r="DI123" s="168">
        <f t="shared" si="359"/>
        <v>0</v>
      </c>
      <c r="DJ123" s="168">
        <f t="shared" si="359"/>
        <v>0</v>
      </c>
      <c r="DK123" s="168">
        <f t="shared" si="359"/>
        <v>0</v>
      </c>
      <c r="DL123" s="168">
        <f t="shared" si="359"/>
        <v>0</v>
      </c>
      <c r="DM123" s="168">
        <f t="shared" si="359"/>
        <v>0</v>
      </c>
      <c r="DN123" s="168">
        <f t="shared" si="359"/>
        <v>0</v>
      </c>
      <c r="DO123" s="168">
        <f t="shared" si="359"/>
        <v>0</v>
      </c>
      <c r="DP123" s="168">
        <f t="shared" si="359"/>
        <v>0</v>
      </c>
      <c r="DQ123" s="168">
        <f t="shared" si="359"/>
        <v>0</v>
      </c>
      <c r="DR123" s="168">
        <f t="shared" si="359"/>
        <v>0</v>
      </c>
      <c r="DS123" s="168">
        <f t="shared" si="359"/>
        <v>0</v>
      </c>
      <c r="DT123" s="168">
        <f t="shared" si="359"/>
        <v>0</v>
      </c>
      <c r="DU123" s="168">
        <f t="shared" si="359"/>
        <v>0</v>
      </c>
      <c r="DV123" s="168">
        <f t="shared" si="359"/>
        <v>0</v>
      </c>
      <c r="DW123" s="168">
        <f t="shared" si="359"/>
        <v>0</v>
      </c>
      <c r="DX123" s="168">
        <f t="shared" si="359"/>
        <v>0</v>
      </c>
      <c r="DY123" s="168">
        <f t="shared" si="359"/>
        <v>0</v>
      </c>
    </row>
    <row r="124" spans="2:129" x14ac:dyDescent="0.35">
      <c r="B124" s="14"/>
      <c r="C124" s="14"/>
      <c r="D124" s="73"/>
      <c r="E124" s="73">
        <v>5</v>
      </c>
      <c r="F124" s="37" t="str">
        <f>'1.1 Assumptions'!$J$32</f>
        <v>iBeLink BM-N1</v>
      </c>
      <c r="G124" s="37"/>
      <c r="H124" s="30" t="s">
        <v>41</v>
      </c>
      <c r="I124" s="11"/>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f t="shared" ref="AT124:BY124" si="360">IF(AT$5&lt;(49+12+12+12),$AT88/AT$99,0)</f>
        <v>946.24818749999997</v>
      </c>
      <c r="AU124" s="168">
        <f t="shared" si="360"/>
        <v>946.24818749999997</v>
      </c>
      <c r="AV124" s="168">
        <f t="shared" si="360"/>
        <v>946.24818749999997</v>
      </c>
      <c r="AW124" s="168">
        <f t="shared" si="360"/>
        <v>946.24818749999997</v>
      </c>
      <c r="AX124" s="168">
        <f t="shared" si="360"/>
        <v>946.24818749999997</v>
      </c>
      <c r="AY124" s="168">
        <f t="shared" si="360"/>
        <v>946.24818749999997</v>
      </c>
      <c r="AZ124" s="168">
        <f t="shared" si="360"/>
        <v>946.24818749999997</v>
      </c>
      <c r="BA124" s="168">
        <f t="shared" si="360"/>
        <v>946.24818749999997</v>
      </c>
      <c r="BB124" s="168">
        <f t="shared" si="360"/>
        <v>946.24818749999997</v>
      </c>
      <c r="BC124" s="168">
        <f t="shared" si="360"/>
        <v>946.24818749999997</v>
      </c>
      <c r="BD124" s="168">
        <f t="shared" si="360"/>
        <v>946.24818749999997</v>
      </c>
      <c r="BE124" s="168">
        <f t="shared" si="360"/>
        <v>946.24818749999997</v>
      </c>
      <c r="BF124" s="168">
        <f t="shared" si="360"/>
        <v>946.24818749999997</v>
      </c>
      <c r="BG124" s="168">
        <f t="shared" si="360"/>
        <v>946.24818749999997</v>
      </c>
      <c r="BH124" s="168">
        <f t="shared" si="360"/>
        <v>946.24818749999997</v>
      </c>
      <c r="BI124" s="168">
        <f t="shared" si="360"/>
        <v>946.24818749999997</v>
      </c>
      <c r="BJ124" s="168">
        <f t="shared" si="360"/>
        <v>946.24818749999997</v>
      </c>
      <c r="BK124" s="168">
        <f t="shared" si="360"/>
        <v>946.24818749999997</v>
      </c>
      <c r="BL124" s="168">
        <f t="shared" si="360"/>
        <v>946.24818749999997</v>
      </c>
      <c r="BM124" s="168">
        <f t="shared" si="360"/>
        <v>946.24818749999997</v>
      </c>
      <c r="BN124" s="168">
        <f t="shared" si="360"/>
        <v>946.24818749999997</v>
      </c>
      <c r="BO124" s="168">
        <f t="shared" si="360"/>
        <v>946.24818749999997</v>
      </c>
      <c r="BP124" s="168">
        <f t="shared" si="360"/>
        <v>946.24818749999997</v>
      </c>
      <c r="BQ124" s="168">
        <f t="shared" si="360"/>
        <v>946.24818749999997</v>
      </c>
      <c r="BR124" s="168">
        <f t="shared" si="360"/>
        <v>946.24818749999997</v>
      </c>
      <c r="BS124" s="168">
        <f t="shared" si="360"/>
        <v>946.24818749999997</v>
      </c>
      <c r="BT124" s="168">
        <f t="shared" si="360"/>
        <v>946.24818749999997</v>
      </c>
      <c r="BU124" s="168">
        <f t="shared" si="360"/>
        <v>946.24818749999997</v>
      </c>
      <c r="BV124" s="168">
        <f t="shared" si="360"/>
        <v>946.24818749999997</v>
      </c>
      <c r="BW124" s="168">
        <f t="shared" si="360"/>
        <v>946.24818749999997</v>
      </c>
      <c r="BX124" s="168">
        <f t="shared" si="360"/>
        <v>946.24818749999997</v>
      </c>
      <c r="BY124" s="168">
        <f t="shared" si="360"/>
        <v>946.24818749999997</v>
      </c>
      <c r="BZ124" s="168">
        <f t="shared" ref="BZ124:DE124" si="361">IF(BZ$5&lt;(49+12+12+12),$AT88/BZ$99,0)</f>
        <v>946.24818749999997</v>
      </c>
      <c r="CA124" s="168">
        <f t="shared" si="361"/>
        <v>946.24818749999997</v>
      </c>
      <c r="CB124" s="168">
        <f t="shared" si="361"/>
        <v>946.24818749999997</v>
      </c>
      <c r="CC124" s="168">
        <f t="shared" si="361"/>
        <v>946.24818749999997</v>
      </c>
      <c r="CD124" s="168">
        <f t="shared" si="361"/>
        <v>946.24818749999997</v>
      </c>
      <c r="CE124" s="168">
        <f t="shared" si="361"/>
        <v>946.24818749999997</v>
      </c>
      <c r="CF124" s="168">
        <f t="shared" si="361"/>
        <v>946.24818749999997</v>
      </c>
      <c r="CG124" s="168">
        <f t="shared" si="361"/>
        <v>946.24818749999997</v>
      </c>
      <c r="CH124" s="168">
        <f t="shared" si="361"/>
        <v>946.24818749999997</v>
      </c>
      <c r="CI124" s="168">
        <f t="shared" si="361"/>
        <v>946.24818749999997</v>
      </c>
      <c r="CJ124" s="168">
        <f t="shared" si="361"/>
        <v>946.24818749999997</v>
      </c>
      <c r="CK124" s="168">
        <f t="shared" si="361"/>
        <v>946.24818749999997</v>
      </c>
      <c r="CL124" s="168">
        <f t="shared" si="361"/>
        <v>946.24818749999997</v>
      </c>
      <c r="CM124" s="168">
        <f t="shared" si="361"/>
        <v>946.24818749999997</v>
      </c>
      <c r="CN124" s="168">
        <f t="shared" si="361"/>
        <v>946.24818749999997</v>
      </c>
      <c r="CO124" s="168">
        <f t="shared" si="361"/>
        <v>946.24818749999997</v>
      </c>
      <c r="CP124" s="168">
        <f t="shared" si="361"/>
        <v>0</v>
      </c>
      <c r="CQ124" s="168">
        <f t="shared" si="361"/>
        <v>0</v>
      </c>
      <c r="CR124" s="168">
        <f t="shared" si="361"/>
        <v>0</v>
      </c>
      <c r="CS124" s="168">
        <f t="shared" si="361"/>
        <v>0</v>
      </c>
      <c r="CT124" s="168">
        <f t="shared" si="361"/>
        <v>0</v>
      </c>
      <c r="CU124" s="168">
        <f t="shared" si="361"/>
        <v>0</v>
      </c>
      <c r="CV124" s="168">
        <f t="shared" si="361"/>
        <v>0</v>
      </c>
      <c r="CW124" s="168">
        <f t="shared" si="361"/>
        <v>0</v>
      </c>
      <c r="CX124" s="168">
        <f t="shared" si="361"/>
        <v>0</v>
      </c>
      <c r="CY124" s="168">
        <f t="shared" si="361"/>
        <v>0</v>
      </c>
      <c r="CZ124" s="168">
        <f t="shared" si="361"/>
        <v>0</v>
      </c>
      <c r="DA124" s="168">
        <f t="shared" si="361"/>
        <v>0</v>
      </c>
      <c r="DB124" s="168">
        <f t="shared" si="361"/>
        <v>0</v>
      </c>
      <c r="DC124" s="168">
        <f t="shared" si="361"/>
        <v>0</v>
      </c>
      <c r="DD124" s="168">
        <f t="shared" si="361"/>
        <v>0</v>
      </c>
      <c r="DE124" s="168">
        <f t="shared" si="361"/>
        <v>0</v>
      </c>
      <c r="DF124" s="168">
        <f t="shared" ref="DF124:DY124" si="362">IF(DF$5&lt;(49+12+12+12),$AT88/DF$99,0)</f>
        <v>0</v>
      </c>
      <c r="DG124" s="168">
        <f t="shared" si="362"/>
        <v>0</v>
      </c>
      <c r="DH124" s="168">
        <f t="shared" si="362"/>
        <v>0</v>
      </c>
      <c r="DI124" s="168">
        <f t="shared" si="362"/>
        <v>0</v>
      </c>
      <c r="DJ124" s="168">
        <f t="shared" si="362"/>
        <v>0</v>
      </c>
      <c r="DK124" s="168">
        <f t="shared" si="362"/>
        <v>0</v>
      </c>
      <c r="DL124" s="168">
        <f t="shared" si="362"/>
        <v>0</v>
      </c>
      <c r="DM124" s="168">
        <f t="shared" si="362"/>
        <v>0</v>
      </c>
      <c r="DN124" s="168">
        <f t="shared" si="362"/>
        <v>0</v>
      </c>
      <c r="DO124" s="168">
        <f t="shared" si="362"/>
        <v>0</v>
      </c>
      <c r="DP124" s="168">
        <f t="shared" si="362"/>
        <v>0</v>
      </c>
      <c r="DQ124" s="168">
        <f t="shared" si="362"/>
        <v>0</v>
      </c>
      <c r="DR124" s="168">
        <f t="shared" si="362"/>
        <v>0</v>
      </c>
      <c r="DS124" s="168">
        <f t="shared" si="362"/>
        <v>0</v>
      </c>
      <c r="DT124" s="168">
        <f t="shared" si="362"/>
        <v>0</v>
      </c>
      <c r="DU124" s="168">
        <f t="shared" si="362"/>
        <v>0</v>
      </c>
      <c r="DV124" s="168">
        <f t="shared" si="362"/>
        <v>0</v>
      </c>
      <c r="DW124" s="168">
        <f t="shared" si="362"/>
        <v>0</v>
      </c>
      <c r="DX124" s="168">
        <f t="shared" si="362"/>
        <v>0</v>
      </c>
      <c r="DY124" s="168">
        <f t="shared" si="362"/>
        <v>0</v>
      </c>
    </row>
    <row r="125" spans="2:129" x14ac:dyDescent="0.35">
      <c r="B125" s="14"/>
      <c r="C125" s="14"/>
      <c r="D125" s="24" t="s">
        <v>748</v>
      </c>
      <c r="H125" s="30"/>
      <c r="I125" s="11"/>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c r="AQ125" s="168"/>
      <c r="AR125" s="168"/>
      <c r="AS125" s="168"/>
      <c r="AT125" s="168"/>
      <c r="AU125" s="168"/>
      <c r="AV125" s="168"/>
      <c r="AW125" s="168"/>
      <c r="AX125" s="168"/>
      <c r="AY125" s="168"/>
      <c r="AZ125" s="168"/>
      <c r="BA125" s="168"/>
      <c r="BB125" s="168"/>
      <c r="BC125" s="168"/>
      <c r="BD125" s="168"/>
      <c r="BE125" s="168"/>
      <c r="BF125" s="168"/>
      <c r="BG125" s="168"/>
      <c r="BH125" s="168"/>
      <c r="BI125" s="168"/>
      <c r="BJ125" s="168"/>
      <c r="BK125" s="168"/>
      <c r="BL125" s="168"/>
      <c r="BM125" s="168"/>
      <c r="BN125" s="168"/>
      <c r="BO125" s="168"/>
      <c r="BP125" s="168"/>
      <c r="BQ125" s="168"/>
      <c r="BR125" s="168"/>
      <c r="BS125" s="168"/>
      <c r="BT125" s="168"/>
      <c r="BU125" s="168"/>
      <c r="BV125" s="168"/>
      <c r="BW125" s="168"/>
      <c r="BX125" s="168"/>
      <c r="BY125" s="168"/>
      <c r="BZ125" s="168"/>
      <c r="CA125" s="168"/>
      <c r="CB125" s="168"/>
      <c r="CC125" s="168"/>
      <c r="CD125" s="168"/>
      <c r="CE125" s="168"/>
      <c r="CF125" s="168"/>
      <c r="CG125" s="168"/>
      <c r="CH125" s="168"/>
      <c r="CI125" s="168"/>
      <c r="CJ125" s="168"/>
      <c r="CK125" s="168"/>
      <c r="CL125" s="168"/>
      <c r="CM125" s="168"/>
      <c r="CN125" s="168"/>
      <c r="CO125" s="168"/>
      <c r="CP125" s="168"/>
      <c r="CQ125" s="168"/>
      <c r="CR125" s="168"/>
      <c r="CS125" s="168"/>
      <c r="CT125" s="168"/>
      <c r="CU125" s="168"/>
      <c r="CV125" s="168"/>
      <c r="CW125" s="168"/>
      <c r="CX125" s="168"/>
      <c r="CY125" s="168"/>
      <c r="CZ125" s="168"/>
      <c r="DA125" s="168"/>
      <c r="DB125" s="168"/>
      <c r="DC125" s="168"/>
      <c r="DD125" s="168"/>
      <c r="DE125" s="168"/>
      <c r="DF125" s="168"/>
      <c r="DG125" s="168"/>
      <c r="DH125" s="168"/>
      <c r="DI125" s="168"/>
      <c r="DJ125" s="168"/>
      <c r="DK125" s="168"/>
      <c r="DL125" s="168"/>
      <c r="DM125" s="168"/>
      <c r="DN125" s="168"/>
      <c r="DO125" s="168"/>
      <c r="DP125" s="168"/>
      <c r="DQ125" s="168"/>
      <c r="DR125" s="168"/>
      <c r="DS125" s="168"/>
      <c r="DT125" s="168"/>
      <c r="DU125" s="168"/>
      <c r="DV125" s="168"/>
      <c r="DW125" s="168"/>
      <c r="DX125" s="168"/>
      <c r="DY125" s="168"/>
    </row>
    <row r="126" spans="2:129" x14ac:dyDescent="0.35">
      <c r="B126" s="14"/>
      <c r="C126" s="14"/>
      <c r="D126" s="73"/>
      <c r="E126">
        <v>1</v>
      </c>
      <c r="F126" s="37" t="str">
        <f>'1.1 Assumptions'!$J$27</f>
        <v>Bitmain Antminer S19 Pro</v>
      </c>
      <c r="G126" s="37"/>
      <c r="H126" s="30" t="s">
        <v>41</v>
      </c>
      <c r="I126" s="11"/>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c r="AQ126" s="168"/>
      <c r="AR126" s="168"/>
      <c r="AS126" s="168"/>
      <c r="AT126" s="168"/>
      <c r="AU126" s="168"/>
      <c r="AV126" s="168"/>
      <c r="AW126" s="168"/>
      <c r="AX126" s="168"/>
      <c r="AY126" s="168"/>
      <c r="AZ126" s="168"/>
      <c r="BA126" s="168"/>
      <c r="BB126" s="168"/>
      <c r="BC126" s="168"/>
      <c r="BD126" s="168"/>
      <c r="BE126" s="168"/>
      <c r="BF126" s="168">
        <f t="shared" ref="BF126:CK126" si="363">IF(BF$5&lt;(49+12+12+12+12),$BF84/BF$99,0)</f>
        <v>39553.174237499996</v>
      </c>
      <c r="BG126" s="168">
        <f t="shared" si="363"/>
        <v>39553.174237499996</v>
      </c>
      <c r="BH126" s="168">
        <f t="shared" si="363"/>
        <v>39553.174237499996</v>
      </c>
      <c r="BI126" s="168">
        <f t="shared" si="363"/>
        <v>39553.174237499996</v>
      </c>
      <c r="BJ126" s="168">
        <f t="shared" si="363"/>
        <v>39553.174237499996</v>
      </c>
      <c r="BK126" s="168">
        <f t="shared" si="363"/>
        <v>39553.174237499996</v>
      </c>
      <c r="BL126" s="168">
        <f t="shared" si="363"/>
        <v>39553.174237499996</v>
      </c>
      <c r="BM126" s="168">
        <f t="shared" si="363"/>
        <v>39553.174237499996</v>
      </c>
      <c r="BN126" s="168">
        <f t="shared" si="363"/>
        <v>39553.174237499996</v>
      </c>
      <c r="BO126" s="168">
        <f t="shared" si="363"/>
        <v>39553.174237499996</v>
      </c>
      <c r="BP126" s="168">
        <f t="shared" si="363"/>
        <v>39553.174237499996</v>
      </c>
      <c r="BQ126" s="168">
        <f t="shared" si="363"/>
        <v>39553.174237499996</v>
      </c>
      <c r="BR126" s="168">
        <f t="shared" si="363"/>
        <v>39553.174237499996</v>
      </c>
      <c r="BS126" s="168">
        <f t="shared" si="363"/>
        <v>39553.174237499996</v>
      </c>
      <c r="BT126" s="168">
        <f t="shared" si="363"/>
        <v>39553.174237499996</v>
      </c>
      <c r="BU126" s="168">
        <f t="shared" si="363"/>
        <v>39553.174237499996</v>
      </c>
      <c r="BV126" s="168">
        <f t="shared" si="363"/>
        <v>39553.174237499996</v>
      </c>
      <c r="BW126" s="168">
        <f t="shared" si="363"/>
        <v>39553.174237499996</v>
      </c>
      <c r="BX126" s="168">
        <f t="shared" si="363"/>
        <v>39553.174237499996</v>
      </c>
      <c r="BY126" s="168">
        <f t="shared" si="363"/>
        <v>39553.174237499996</v>
      </c>
      <c r="BZ126" s="168">
        <f t="shared" si="363"/>
        <v>39553.174237499996</v>
      </c>
      <c r="CA126" s="168">
        <f t="shared" si="363"/>
        <v>39553.174237499996</v>
      </c>
      <c r="CB126" s="168">
        <f t="shared" si="363"/>
        <v>39553.174237499996</v>
      </c>
      <c r="CC126" s="168">
        <f t="shared" si="363"/>
        <v>39553.174237499996</v>
      </c>
      <c r="CD126" s="168">
        <f t="shared" si="363"/>
        <v>39553.174237499996</v>
      </c>
      <c r="CE126" s="168">
        <f t="shared" si="363"/>
        <v>39553.174237499996</v>
      </c>
      <c r="CF126" s="168">
        <f t="shared" si="363"/>
        <v>39553.174237499996</v>
      </c>
      <c r="CG126" s="168">
        <f t="shared" si="363"/>
        <v>39553.174237499996</v>
      </c>
      <c r="CH126" s="168">
        <f t="shared" si="363"/>
        <v>39553.174237499996</v>
      </c>
      <c r="CI126" s="168">
        <f t="shared" si="363"/>
        <v>39553.174237499996</v>
      </c>
      <c r="CJ126" s="168">
        <f t="shared" si="363"/>
        <v>39553.174237499996</v>
      </c>
      <c r="CK126" s="168">
        <f t="shared" si="363"/>
        <v>39553.174237499996</v>
      </c>
      <c r="CL126" s="168">
        <f t="shared" ref="CL126:DQ126" si="364">IF(CL$5&lt;(49+12+12+12+12),$BF84/CL$99,0)</f>
        <v>39553.174237499996</v>
      </c>
      <c r="CM126" s="168">
        <f t="shared" si="364"/>
        <v>39553.174237499996</v>
      </c>
      <c r="CN126" s="168">
        <f t="shared" si="364"/>
        <v>39553.174237499996</v>
      </c>
      <c r="CO126" s="168">
        <f t="shared" si="364"/>
        <v>39553.174237499996</v>
      </c>
      <c r="CP126" s="168">
        <f t="shared" si="364"/>
        <v>39553.174237499996</v>
      </c>
      <c r="CQ126" s="168">
        <f t="shared" si="364"/>
        <v>39553.174237499996</v>
      </c>
      <c r="CR126" s="168">
        <f t="shared" si="364"/>
        <v>39553.174237499996</v>
      </c>
      <c r="CS126" s="168">
        <f t="shared" si="364"/>
        <v>39553.174237499996</v>
      </c>
      <c r="CT126" s="168">
        <f t="shared" si="364"/>
        <v>39553.174237499996</v>
      </c>
      <c r="CU126" s="168">
        <f t="shared" si="364"/>
        <v>39553.174237499996</v>
      </c>
      <c r="CV126" s="168">
        <f t="shared" si="364"/>
        <v>39553.174237499996</v>
      </c>
      <c r="CW126" s="168">
        <f t="shared" si="364"/>
        <v>39553.174237499996</v>
      </c>
      <c r="CX126" s="168">
        <f t="shared" si="364"/>
        <v>39553.174237499996</v>
      </c>
      <c r="CY126" s="168">
        <f t="shared" si="364"/>
        <v>39553.174237499996</v>
      </c>
      <c r="CZ126" s="168">
        <f t="shared" si="364"/>
        <v>39553.174237499996</v>
      </c>
      <c r="DA126" s="168">
        <f t="shared" si="364"/>
        <v>39553.174237499996</v>
      </c>
      <c r="DB126" s="168">
        <f t="shared" si="364"/>
        <v>0</v>
      </c>
      <c r="DC126" s="168">
        <f t="shared" si="364"/>
        <v>0</v>
      </c>
      <c r="DD126" s="168">
        <f t="shared" si="364"/>
        <v>0</v>
      </c>
      <c r="DE126" s="168">
        <f t="shared" si="364"/>
        <v>0</v>
      </c>
      <c r="DF126" s="168">
        <f t="shared" si="364"/>
        <v>0</v>
      </c>
      <c r="DG126" s="168">
        <f t="shared" si="364"/>
        <v>0</v>
      </c>
      <c r="DH126" s="168">
        <f t="shared" si="364"/>
        <v>0</v>
      </c>
      <c r="DI126" s="168">
        <f t="shared" si="364"/>
        <v>0</v>
      </c>
      <c r="DJ126" s="168">
        <f t="shared" si="364"/>
        <v>0</v>
      </c>
      <c r="DK126" s="168">
        <f t="shared" si="364"/>
        <v>0</v>
      </c>
      <c r="DL126" s="168">
        <f t="shared" si="364"/>
        <v>0</v>
      </c>
      <c r="DM126" s="168">
        <f t="shared" si="364"/>
        <v>0</v>
      </c>
      <c r="DN126" s="168">
        <f t="shared" si="364"/>
        <v>0</v>
      </c>
      <c r="DO126" s="168">
        <f t="shared" si="364"/>
        <v>0</v>
      </c>
      <c r="DP126" s="168">
        <f t="shared" si="364"/>
        <v>0</v>
      </c>
      <c r="DQ126" s="168">
        <f t="shared" si="364"/>
        <v>0</v>
      </c>
      <c r="DR126" s="168">
        <f t="shared" ref="DR126:DY126" si="365">IF(DR$5&lt;(49+12+12+12+12),$BF84/DR$99,0)</f>
        <v>0</v>
      </c>
      <c r="DS126" s="168">
        <f t="shared" si="365"/>
        <v>0</v>
      </c>
      <c r="DT126" s="168">
        <f t="shared" si="365"/>
        <v>0</v>
      </c>
      <c r="DU126" s="168">
        <f t="shared" si="365"/>
        <v>0</v>
      </c>
      <c r="DV126" s="168">
        <f t="shared" si="365"/>
        <v>0</v>
      </c>
      <c r="DW126" s="168">
        <f t="shared" si="365"/>
        <v>0</v>
      </c>
      <c r="DX126" s="168">
        <f t="shared" si="365"/>
        <v>0</v>
      </c>
      <c r="DY126" s="168">
        <f t="shared" si="365"/>
        <v>0</v>
      </c>
    </row>
    <row r="127" spans="2:129" x14ac:dyDescent="0.35">
      <c r="B127" s="14"/>
      <c r="C127" s="14"/>
      <c r="D127" s="73"/>
      <c r="E127">
        <v>2</v>
      </c>
      <c r="F127" s="37" t="str">
        <f>'1.1 Assumptions'!$J$28</f>
        <v>MicroBT Whatsminer M30s</v>
      </c>
      <c r="G127" s="37"/>
      <c r="H127" s="30" t="s">
        <v>41</v>
      </c>
      <c r="I127" s="11"/>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c r="BF127" s="168">
        <f t="shared" ref="BF127:CK127" si="366">IF(BF$5&lt;(49+12+12+12+12),$BF85/BF$99,0)</f>
        <v>0</v>
      </c>
      <c r="BG127" s="168">
        <f t="shared" si="366"/>
        <v>0</v>
      </c>
      <c r="BH127" s="168">
        <f t="shared" si="366"/>
        <v>0</v>
      </c>
      <c r="BI127" s="168">
        <f t="shared" si="366"/>
        <v>0</v>
      </c>
      <c r="BJ127" s="168">
        <f t="shared" si="366"/>
        <v>0</v>
      </c>
      <c r="BK127" s="168">
        <f t="shared" si="366"/>
        <v>0</v>
      </c>
      <c r="BL127" s="168">
        <f t="shared" si="366"/>
        <v>0</v>
      </c>
      <c r="BM127" s="168">
        <f t="shared" si="366"/>
        <v>0</v>
      </c>
      <c r="BN127" s="168">
        <f t="shared" si="366"/>
        <v>0</v>
      </c>
      <c r="BO127" s="168">
        <f t="shared" si="366"/>
        <v>0</v>
      </c>
      <c r="BP127" s="168">
        <f t="shared" si="366"/>
        <v>0</v>
      </c>
      <c r="BQ127" s="168">
        <f t="shared" si="366"/>
        <v>0</v>
      </c>
      <c r="BR127" s="168">
        <f t="shared" si="366"/>
        <v>0</v>
      </c>
      <c r="BS127" s="168">
        <f t="shared" si="366"/>
        <v>0</v>
      </c>
      <c r="BT127" s="168">
        <f t="shared" si="366"/>
        <v>0</v>
      </c>
      <c r="BU127" s="168">
        <f t="shared" si="366"/>
        <v>0</v>
      </c>
      <c r="BV127" s="168">
        <f t="shared" si="366"/>
        <v>0</v>
      </c>
      <c r="BW127" s="168">
        <f t="shared" si="366"/>
        <v>0</v>
      </c>
      <c r="BX127" s="168">
        <f t="shared" si="366"/>
        <v>0</v>
      </c>
      <c r="BY127" s="168">
        <f t="shared" si="366"/>
        <v>0</v>
      </c>
      <c r="BZ127" s="168">
        <f t="shared" si="366"/>
        <v>0</v>
      </c>
      <c r="CA127" s="168">
        <f t="shared" si="366"/>
        <v>0</v>
      </c>
      <c r="CB127" s="168">
        <f t="shared" si="366"/>
        <v>0</v>
      </c>
      <c r="CC127" s="168">
        <f t="shared" si="366"/>
        <v>0</v>
      </c>
      <c r="CD127" s="168">
        <f t="shared" si="366"/>
        <v>0</v>
      </c>
      <c r="CE127" s="168">
        <f t="shared" si="366"/>
        <v>0</v>
      </c>
      <c r="CF127" s="168">
        <f t="shared" si="366"/>
        <v>0</v>
      </c>
      <c r="CG127" s="168">
        <f t="shared" si="366"/>
        <v>0</v>
      </c>
      <c r="CH127" s="168">
        <f t="shared" si="366"/>
        <v>0</v>
      </c>
      <c r="CI127" s="168">
        <f t="shared" si="366"/>
        <v>0</v>
      </c>
      <c r="CJ127" s="168">
        <f t="shared" si="366"/>
        <v>0</v>
      </c>
      <c r="CK127" s="168">
        <f t="shared" si="366"/>
        <v>0</v>
      </c>
      <c r="CL127" s="168">
        <f t="shared" ref="CL127:DQ127" si="367">IF(CL$5&lt;(49+12+12+12+12),$BF85/CL$99,0)</f>
        <v>0</v>
      </c>
      <c r="CM127" s="168">
        <f t="shared" si="367"/>
        <v>0</v>
      </c>
      <c r="CN127" s="168">
        <f t="shared" si="367"/>
        <v>0</v>
      </c>
      <c r="CO127" s="168">
        <f t="shared" si="367"/>
        <v>0</v>
      </c>
      <c r="CP127" s="168">
        <f t="shared" si="367"/>
        <v>0</v>
      </c>
      <c r="CQ127" s="168">
        <f t="shared" si="367"/>
        <v>0</v>
      </c>
      <c r="CR127" s="168">
        <f t="shared" si="367"/>
        <v>0</v>
      </c>
      <c r="CS127" s="168">
        <f t="shared" si="367"/>
        <v>0</v>
      </c>
      <c r="CT127" s="168">
        <f t="shared" si="367"/>
        <v>0</v>
      </c>
      <c r="CU127" s="168">
        <f t="shared" si="367"/>
        <v>0</v>
      </c>
      <c r="CV127" s="168">
        <f t="shared" si="367"/>
        <v>0</v>
      </c>
      <c r="CW127" s="168">
        <f t="shared" si="367"/>
        <v>0</v>
      </c>
      <c r="CX127" s="168">
        <f t="shared" si="367"/>
        <v>0</v>
      </c>
      <c r="CY127" s="168">
        <f t="shared" si="367"/>
        <v>0</v>
      </c>
      <c r="CZ127" s="168">
        <f t="shared" si="367"/>
        <v>0</v>
      </c>
      <c r="DA127" s="168">
        <f t="shared" si="367"/>
        <v>0</v>
      </c>
      <c r="DB127" s="168">
        <f t="shared" si="367"/>
        <v>0</v>
      </c>
      <c r="DC127" s="168">
        <f t="shared" si="367"/>
        <v>0</v>
      </c>
      <c r="DD127" s="168">
        <f t="shared" si="367"/>
        <v>0</v>
      </c>
      <c r="DE127" s="168">
        <f t="shared" si="367"/>
        <v>0</v>
      </c>
      <c r="DF127" s="168">
        <f t="shared" si="367"/>
        <v>0</v>
      </c>
      <c r="DG127" s="168">
        <f t="shared" si="367"/>
        <v>0</v>
      </c>
      <c r="DH127" s="168">
        <f t="shared" si="367"/>
        <v>0</v>
      </c>
      <c r="DI127" s="168">
        <f t="shared" si="367"/>
        <v>0</v>
      </c>
      <c r="DJ127" s="168">
        <f t="shared" si="367"/>
        <v>0</v>
      </c>
      <c r="DK127" s="168">
        <f t="shared" si="367"/>
        <v>0</v>
      </c>
      <c r="DL127" s="168">
        <f t="shared" si="367"/>
        <v>0</v>
      </c>
      <c r="DM127" s="168">
        <f t="shared" si="367"/>
        <v>0</v>
      </c>
      <c r="DN127" s="168">
        <f t="shared" si="367"/>
        <v>0</v>
      </c>
      <c r="DO127" s="168">
        <f t="shared" si="367"/>
        <v>0</v>
      </c>
      <c r="DP127" s="168">
        <f t="shared" si="367"/>
        <v>0</v>
      </c>
      <c r="DQ127" s="168">
        <f t="shared" si="367"/>
        <v>0</v>
      </c>
      <c r="DR127" s="168">
        <f t="shared" ref="DR127:DY127" si="368">IF(DR$5&lt;(49+12+12+12+12),$BF85/DR$99,0)</f>
        <v>0</v>
      </c>
      <c r="DS127" s="168">
        <f t="shared" si="368"/>
        <v>0</v>
      </c>
      <c r="DT127" s="168">
        <f t="shared" si="368"/>
        <v>0</v>
      </c>
      <c r="DU127" s="168">
        <f t="shared" si="368"/>
        <v>0</v>
      </c>
      <c r="DV127" s="168">
        <f t="shared" si="368"/>
        <v>0</v>
      </c>
      <c r="DW127" s="168">
        <f t="shared" si="368"/>
        <v>0</v>
      </c>
      <c r="DX127" s="168">
        <f t="shared" si="368"/>
        <v>0</v>
      </c>
      <c r="DY127" s="168">
        <f t="shared" si="368"/>
        <v>0</v>
      </c>
    </row>
    <row r="128" spans="2:129" x14ac:dyDescent="0.35">
      <c r="B128" s="14"/>
      <c r="C128" s="14"/>
      <c r="D128" s="73"/>
      <c r="E128">
        <v>3</v>
      </c>
      <c r="F128" s="37" t="str">
        <f>'1.1 Assumptions'!$J$29</f>
        <v>Innosilicon A11 Pro 8GB</v>
      </c>
      <c r="G128" s="37"/>
      <c r="H128" s="30" t="s">
        <v>41</v>
      </c>
      <c r="I128" s="11"/>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8"/>
      <c r="BB128" s="168"/>
      <c r="BC128" s="168"/>
      <c r="BD128" s="168"/>
      <c r="BE128" s="168"/>
      <c r="BF128" s="168">
        <f t="shared" ref="BF128:CK128" si="369">IF(BF$5&lt;(49+12+12+12+12),$BF86/BF$99,0)</f>
        <v>0</v>
      </c>
      <c r="BG128" s="168">
        <f t="shared" si="369"/>
        <v>0</v>
      </c>
      <c r="BH128" s="168">
        <f t="shared" si="369"/>
        <v>0</v>
      </c>
      <c r="BI128" s="168">
        <f t="shared" si="369"/>
        <v>0</v>
      </c>
      <c r="BJ128" s="168">
        <f t="shared" si="369"/>
        <v>0</v>
      </c>
      <c r="BK128" s="168">
        <f t="shared" si="369"/>
        <v>0</v>
      </c>
      <c r="BL128" s="168">
        <f t="shared" si="369"/>
        <v>0</v>
      </c>
      <c r="BM128" s="168">
        <f t="shared" si="369"/>
        <v>0</v>
      </c>
      <c r="BN128" s="168">
        <f t="shared" si="369"/>
        <v>0</v>
      </c>
      <c r="BO128" s="168">
        <f t="shared" si="369"/>
        <v>0</v>
      </c>
      <c r="BP128" s="168">
        <f t="shared" si="369"/>
        <v>0</v>
      </c>
      <c r="BQ128" s="168">
        <f t="shared" si="369"/>
        <v>0</v>
      </c>
      <c r="BR128" s="168">
        <f t="shared" si="369"/>
        <v>0</v>
      </c>
      <c r="BS128" s="168">
        <f t="shared" si="369"/>
        <v>0</v>
      </c>
      <c r="BT128" s="168">
        <f t="shared" si="369"/>
        <v>0</v>
      </c>
      <c r="BU128" s="168">
        <f t="shared" si="369"/>
        <v>0</v>
      </c>
      <c r="BV128" s="168">
        <f t="shared" si="369"/>
        <v>0</v>
      </c>
      <c r="BW128" s="168">
        <f t="shared" si="369"/>
        <v>0</v>
      </c>
      <c r="BX128" s="168">
        <f t="shared" si="369"/>
        <v>0</v>
      </c>
      <c r="BY128" s="168">
        <f t="shared" si="369"/>
        <v>0</v>
      </c>
      <c r="BZ128" s="168">
        <f t="shared" si="369"/>
        <v>0</v>
      </c>
      <c r="CA128" s="168">
        <f t="shared" si="369"/>
        <v>0</v>
      </c>
      <c r="CB128" s="168">
        <f t="shared" si="369"/>
        <v>0</v>
      </c>
      <c r="CC128" s="168">
        <f t="shared" si="369"/>
        <v>0</v>
      </c>
      <c r="CD128" s="168">
        <f t="shared" si="369"/>
        <v>0</v>
      </c>
      <c r="CE128" s="168">
        <f t="shared" si="369"/>
        <v>0</v>
      </c>
      <c r="CF128" s="168">
        <f t="shared" si="369"/>
        <v>0</v>
      </c>
      <c r="CG128" s="168">
        <f t="shared" si="369"/>
        <v>0</v>
      </c>
      <c r="CH128" s="168">
        <f t="shared" si="369"/>
        <v>0</v>
      </c>
      <c r="CI128" s="168">
        <f t="shared" si="369"/>
        <v>0</v>
      </c>
      <c r="CJ128" s="168">
        <f t="shared" si="369"/>
        <v>0</v>
      </c>
      <c r="CK128" s="168">
        <f t="shared" si="369"/>
        <v>0</v>
      </c>
      <c r="CL128" s="168">
        <f t="shared" ref="CL128:DQ128" si="370">IF(CL$5&lt;(49+12+12+12+12),$BF86/CL$99,0)</f>
        <v>0</v>
      </c>
      <c r="CM128" s="168">
        <f t="shared" si="370"/>
        <v>0</v>
      </c>
      <c r="CN128" s="168">
        <f t="shared" si="370"/>
        <v>0</v>
      </c>
      <c r="CO128" s="168">
        <f t="shared" si="370"/>
        <v>0</v>
      </c>
      <c r="CP128" s="168">
        <f t="shared" si="370"/>
        <v>0</v>
      </c>
      <c r="CQ128" s="168">
        <f t="shared" si="370"/>
        <v>0</v>
      </c>
      <c r="CR128" s="168">
        <f t="shared" si="370"/>
        <v>0</v>
      </c>
      <c r="CS128" s="168">
        <f t="shared" si="370"/>
        <v>0</v>
      </c>
      <c r="CT128" s="168">
        <f t="shared" si="370"/>
        <v>0</v>
      </c>
      <c r="CU128" s="168">
        <f t="shared" si="370"/>
        <v>0</v>
      </c>
      <c r="CV128" s="168">
        <f t="shared" si="370"/>
        <v>0</v>
      </c>
      <c r="CW128" s="168">
        <f t="shared" si="370"/>
        <v>0</v>
      </c>
      <c r="CX128" s="168">
        <f t="shared" si="370"/>
        <v>0</v>
      </c>
      <c r="CY128" s="168">
        <f t="shared" si="370"/>
        <v>0</v>
      </c>
      <c r="CZ128" s="168">
        <f t="shared" si="370"/>
        <v>0</v>
      </c>
      <c r="DA128" s="168">
        <f t="shared" si="370"/>
        <v>0</v>
      </c>
      <c r="DB128" s="168">
        <f t="shared" si="370"/>
        <v>0</v>
      </c>
      <c r="DC128" s="168">
        <f t="shared" si="370"/>
        <v>0</v>
      </c>
      <c r="DD128" s="168">
        <f t="shared" si="370"/>
        <v>0</v>
      </c>
      <c r="DE128" s="168">
        <f t="shared" si="370"/>
        <v>0</v>
      </c>
      <c r="DF128" s="168">
        <f t="shared" si="370"/>
        <v>0</v>
      </c>
      <c r="DG128" s="168">
        <f t="shared" si="370"/>
        <v>0</v>
      </c>
      <c r="DH128" s="168">
        <f t="shared" si="370"/>
        <v>0</v>
      </c>
      <c r="DI128" s="168">
        <f t="shared" si="370"/>
        <v>0</v>
      </c>
      <c r="DJ128" s="168">
        <f t="shared" si="370"/>
        <v>0</v>
      </c>
      <c r="DK128" s="168">
        <f t="shared" si="370"/>
        <v>0</v>
      </c>
      <c r="DL128" s="168">
        <f t="shared" si="370"/>
        <v>0</v>
      </c>
      <c r="DM128" s="168">
        <f t="shared" si="370"/>
        <v>0</v>
      </c>
      <c r="DN128" s="168">
        <f t="shared" si="370"/>
        <v>0</v>
      </c>
      <c r="DO128" s="168">
        <f t="shared" si="370"/>
        <v>0</v>
      </c>
      <c r="DP128" s="168">
        <f t="shared" si="370"/>
        <v>0</v>
      </c>
      <c r="DQ128" s="168">
        <f t="shared" si="370"/>
        <v>0</v>
      </c>
      <c r="DR128" s="168">
        <f t="shared" ref="DR128:DY128" si="371">IF(DR$5&lt;(49+12+12+12+12),$BF86/DR$99,0)</f>
        <v>0</v>
      </c>
      <c r="DS128" s="168">
        <f t="shared" si="371"/>
        <v>0</v>
      </c>
      <c r="DT128" s="168">
        <f t="shared" si="371"/>
        <v>0</v>
      </c>
      <c r="DU128" s="168">
        <f t="shared" si="371"/>
        <v>0</v>
      </c>
      <c r="DV128" s="168">
        <f t="shared" si="371"/>
        <v>0</v>
      </c>
      <c r="DW128" s="168">
        <f t="shared" si="371"/>
        <v>0</v>
      </c>
      <c r="DX128" s="168">
        <f t="shared" si="371"/>
        <v>0</v>
      </c>
      <c r="DY128" s="168">
        <f t="shared" si="371"/>
        <v>0</v>
      </c>
    </row>
    <row r="129" spans="2:129" x14ac:dyDescent="0.35">
      <c r="B129" s="14"/>
      <c r="C129" s="14"/>
      <c r="D129" s="73"/>
      <c r="E129">
        <v>4</v>
      </c>
      <c r="F129" s="37" t="str">
        <f>'1.1 Assumptions'!$J$31</f>
        <v>iBeLink BM-K1</v>
      </c>
      <c r="G129" s="37"/>
      <c r="H129" s="30" t="s">
        <v>41</v>
      </c>
      <c r="I129" s="11"/>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f t="shared" ref="BF129:CK129" si="372">IF(BF$5&lt;(49+12+12+12+12),$BF87/BF$99,0)</f>
        <v>8747.5387999999984</v>
      </c>
      <c r="BG129" s="168">
        <f t="shared" si="372"/>
        <v>8747.5387999999984</v>
      </c>
      <c r="BH129" s="168">
        <f t="shared" si="372"/>
        <v>8747.5387999999984</v>
      </c>
      <c r="BI129" s="168">
        <f t="shared" si="372"/>
        <v>8747.5387999999984</v>
      </c>
      <c r="BJ129" s="168">
        <f t="shared" si="372"/>
        <v>8747.5387999999984</v>
      </c>
      <c r="BK129" s="168">
        <f t="shared" si="372"/>
        <v>8747.5387999999984</v>
      </c>
      <c r="BL129" s="168">
        <f t="shared" si="372"/>
        <v>8747.5387999999984</v>
      </c>
      <c r="BM129" s="168">
        <f t="shared" si="372"/>
        <v>8747.5387999999984</v>
      </c>
      <c r="BN129" s="168">
        <f t="shared" si="372"/>
        <v>8747.5387999999984</v>
      </c>
      <c r="BO129" s="168">
        <f t="shared" si="372"/>
        <v>8747.5387999999984</v>
      </c>
      <c r="BP129" s="168">
        <f t="shared" si="372"/>
        <v>8747.5387999999984</v>
      </c>
      <c r="BQ129" s="168">
        <f t="shared" si="372"/>
        <v>8747.5387999999984</v>
      </c>
      <c r="BR129" s="168">
        <f t="shared" si="372"/>
        <v>8747.5387999999984</v>
      </c>
      <c r="BS129" s="168">
        <f t="shared" si="372"/>
        <v>8747.5387999999984</v>
      </c>
      <c r="BT129" s="168">
        <f t="shared" si="372"/>
        <v>8747.5387999999984</v>
      </c>
      <c r="BU129" s="168">
        <f t="shared" si="372"/>
        <v>8747.5387999999984</v>
      </c>
      <c r="BV129" s="168">
        <f t="shared" si="372"/>
        <v>8747.5387999999984</v>
      </c>
      <c r="BW129" s="168">
        <f t="shared" si="372"/>
        <v>8747.5387999999984</v>
      </c>
      <c r="BX129" s="168">
        <f t="shared" si="372"/>
        <v>8747.5387999999984</v>
      </c>
      <c r="BY129" s="168">
        <f t="shared" si="372"/>
        <v>8747.5387999999984</v>
      </c>
      <c r="BZ129" s="168">
        <f t="shared" si="372"/>
        <v>8747.5387999999984</v>
      </c>
      <c r="CA129" s="168">
        <f t="shared" si="372"/>
        <v>8747.5387999999984</v>
      </c>
      <c r="CB129" s="168">
        <f t="shared" si="372"/>
        <v>8747.5387999999984</v>
      </c>
      <c r="CC129" s="168">
        <f t="shared" si="372"/>
        <v>8747.5387999999984</v>
      </c>
      <c r="CD129" s="168">
        <f t="shared" si="372"/>
        <v>8747.5387999999984</v>
      </c>
      <c r="CE129" s="168">
        <f t="shared" si="372"/>
        <v>8747.5387999999984</v>
      </c>
      <c r="CF129" s="168">
        <f t="shared" si="372"/>
        <v>8747.5387999999984</v>
      </c>
      <c r="CG129" s="168">
        <f t="shared" si="372"/>
        <v>8747.5387999999984</v>
      </c>
      <c r="CH129" s="168">
        <f t="shared" si="372"/>
        <v>8747.5387999999984</v>
      </c>
      <c r="CI129" s="168">
        <f t="shared" si="372"/>
        <v>8747.5387999999984</v>
      </c>
      <c r="CJ129" s="168">
        <f t="shared" si="372"/>
        <v>8747.5387999999984</v>
      </c>
      <c r="CK129" s="168">
        <f t="shared" si="372"/>
        <v>8747.5387999999984</v>
      </c>
      <c r="CL129" s="168">
        <f t="shared" ref="CL129:DQ129" si="373">IF(CL$5&lt;(49+12+12+12+12),$BF87/CL$99,0)</f>
        <v>8747.5387999999984</v>
      </c>
      <c r="CM129" s="168">
        <f t="shared" si="373"/>
        <v>8747.5387999999984</v>
      </c>
      <c r="CN129" s="168">
        <f t="shared" si="373"/>
        <v>8747.5387999999984</v>
      </c>
      <c r="CO129" s="168">
        <f t="shared" si="373"/>
        <v>8747.5387999999984</v>
      </c>
      <c r="CP129" s="168">
        <f t="shared" si="373"/>
        <v>8747.5387999999984</v>
      </c>
      <c r="CQ129" s="168">
        <f t="shared" si="373"/>
        <v>8747.5387999999984</v>
      </c>
      <c r="CR129" s="168">
        <f t="shared" si="373"/>
        <v>8747.5387999999984</v>
      </c>
      <c r="CS129" s="168">
        <f t="shared" si="373"/>
        <v>8747.5387999999984</v>
      </c>
      <c r="CT129" s="168">
        <f t="shared" si="373"/>
        <v>8747.5387999999984</v>
      </c>
      <c r="CU129" s="168">
        <f t="shared" si="373"/>
        <v>8747.5387999999984</v>
      </c>
      <c r="CV129" s="168">
        <f t="shared" si="373"/>
        <v>8747.5387999999984</v>
      </c>
      <c r="CW129" s="168">
        <f t="shared" si="373"/>
        <v>8747.5387999999984</v>
      </c>
      <c r="CX129" s="168">
        <f t="shared" si="373"/>
        <v>8747.5387999999984</v>
      </c>
      <c r="CY129" s="168">
        <f t="shared" si="373"/>
        <v>8747.5387999999984</v>
      </c>
      <c r="CZ129" s="168">
        <f t="shared" si="373"/>
        <v>8747.5387999999984</v>
      </c>
      <c r="DA129" s="168">
        <f t="shared" si="373"/>
        <v>8747.5387999999984</v>
      </c>
      <c r="DB129" s="168">
        <f t="shared" si="373"/>
        <v>0</v>
      </c>
      <c r="DC129" s="168">
        <f t="shared" si="373"/>
        <v>0</v>
      </c>
      <c r="DD129" s="168">
        <f t="shared" si="373"/>
        <v>0</v>
      </c>
      <c r="DE129" s="168">
        <f t="shared" si="373"/>
        <v>0</v>
      </c>
      <c r="DF129" s="168">
        <f t="shared" si="373"/>
        <v>0</v>
      </c>
      <c r="DG129" s="168">
        <f t="shared" si="373"/>
        <v>0</v>
      </c>
      <c r="DH129" s="168">
        <f t="shared" si="373"/>
        <v>0</v>
      </c>
      <c r="DI129" s="168">
        <f t="shared" si="373"/>
        <v>0</v>
      </c>
      <c r="DJ129" s="168">
        <f t="shared" si="373"/>
        <v>0</v>
      </c>
      <c r="DK129" s="168">
        <f t="shared" si="373"/>
        <v>0</v>
      </c>
      <c r="DL129" s="168">
        <f t="shared" si="373"/>
        <v>0</v>
      </c>
      <c r="DM129" s="168">
        <f t="shared" si="373"/>
        <v>0</v>
      </c>
      <c r="DN129" s="168">
        <f t="shared" si="373"/>
        <v>0</v>
      </c>
      <c r="DO129" s="168">
        <f t="shared" si="373"/>
        <v>0</v>
      </c>
      <c r="DP129" s="168">
        <f t="shared" si="373"/>
        <v>0</v>
      </c>
      <c r="DQ129" s="168">
        <f t="shared" si="373"/>
        <v>0</v>
      </c>
      <c r="DR129" s="168">
        <f t="shared" ref="DR129:DY129" si="374">IF(DR$5&lt;(49+12+12+12+12),$BF87/DR$99,0)</f>
        <v>0</v>
      </c>
      <c r="DS129" s="168">
        <f t="shared" si="374"/>
        <v>0</v>
      </c>
      <c r="DT129" s="168">
        <f t="shared" si="374"/>
        <v>0</v>
      </c>
      <c r="DU129" s="168">
        <f t="shared" si="374"/>
        <v>0</v>
      </c>
      <c r="DV129" s="168">
        <f t="shared" si="374"/>
        <v>0</v>
      </c>
      <c r="DW129" s="168">
        <f t="shared" si="374"/>
        <v>0</v>
      </c>
      <c r="DX129" s="168">
        <f t="shared" si="374"/>
        <v>0</v>
      </c>
      <c r="DY129" s="168">
        <f t="shared" si="374"/>
        <v>0</v>
      </c>
    </row>
    <row r="130" spans="2:129" x14ac:dyDescent="0.35">
      <c r="B130" s="14"/>
      <c r="C130" s="14"/>
      <c r="D130" s="73"/>
      <c r="E130" s="73">
        <v>5</v>
      </c>
      <c r="F130" s="37" t="str">
        <f>'1.1 Assumptions'!$J$32</f>
        <v>iBeLink BM-N1</v>
      </c>
      <c r="G130" s="37"/>
      <c r="H130" s="30" t="s">
        <v>41</v>
      </c>
      <c r="I130" s="11"/>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E130" s="168"/>
      <c r="BF130" s="168">
        <f t="shared" ref="BF130:CK130" si="375">IF(BF$5&lt;(49+12+12+12+12),$BF88/BF$99,0)</f>
        <v>1230.12264375</v>
      </c>
      <c r="BG130" s="168">
        <f t="shared" si="375"/>
        <v>1230.12264375</v>
      </c>
      <c r="BH130" s="168">
        <f t="shared" si="375"/>
        <v>1230.12264375</v>
      </c>
      <c r="BI130" s="168">
        <f t="shared" si="375"/>
        <v>1230.12264375</v>
      </c>
      <c r="BJ130" s="168">
        <f t="shared" si="375"/>
        <v>1230.12264375</v>
      </c>
      <c r="BK130" s="168">
        <f t="shared" si="375"/>
        <v>1230.12264375</v>
      </c>
      <c r="BL130" s="168">
        <f t="shared" si="375"/>
        <v>1230.12264375</v>
      </c>
      <c r="BM130" s="168">
        <f t="shared" si="375"/>
        <v>1230.12264375</v>
      </c>
      <c r="BN130" s="168">
        <f t="shared" si="375"/>
        <v>1230.12264375</v>
      </c>
      <c r="BO130" s="168">
        <f t="shared" si="375"/>
        <v>1230.12264375</v>
      </c>
      <c r="BP130" s="168">
        <f t="shared" si="375"/>
        <v>1230.12264375</v>
      </c>
      <c r="BQ130" s="168">
        <f t="shared" si="375"/>
        <v>1230.12264375</v>
      </c>
      <c r="BR130" s="168">
        <f t="shared" si="375"/>
        <v>1230.12264375</v>
      </c>
      <c r="BS130" s="168">
        <f t="shared" si="375"/>
        <v>1230.12264375</v>
      </c>
      <c r="BT130" s="168">
        <f t="shared" si="375"/>
        <v>1230.12264375</v>
      </c>
      <c r="BU130" s="168">
        <f t="shared" si="375"/>
        <v>1230.12264375</v>
      </c>
      <c r="BV130" s="168">
        <f t="shared" si="375"/>
        <v>1230.12264375</v>
      </c>
      <c r="BW130" s="168">
        <f t="shared" si="375"/>
        <v>1230.12264375</v>
      </c>
      <c r="BX130" s="168">
        <f t="shared" si="375"/>
        <v>1230.12264375</v>
      </c>
      <c r="BY130" s="168">
        <f t="shared" si="375"/>
        <v>1230.12264375</v>
      </c>
      <c r="BZ130" s="168">
        <f t="shared" si="375"/>
        <v>1230.12264375</v>
      </c>
      <c r="CA130" s="168">
        <f t="shared" si="375"/>
        <v>1230.12264375</v>
      </c>
      <c r="CB130" s="168">
        <f t="shared" si="375"/>
        <v>1230.12264375</v>
      </c>
      <c r="CC130" s="168">
        <f t="shared" si="375"/>
        <v>1230.12264375</v>
      </c>
      <c r="CD130" s="168">
        <f t="shared" si="375"/>
        <v>1230.12264375</v>
      </c>
      <c r="CE130" s="168">
        <f t="shared" si="375"/>
        <v>1230.12264375</v>
      </c>
      <c r="CF130" s="168">
        <f t="shared" si="375"/>
        <v>1230.12264375</v>
      </c>
      <c r="CG130" s="168">
        <f t="shared" si="375"/>
        <v>1230.12264375</v>
      </c>
      <c r="CH130" s="168">
        <f t="shared" si="375"/>
        <v>1230.12264375</v>
      </c>
      <c r="CI130" s="168">
        <f t="shared" si="375"/>
        <v>1230.12264375</v>
      </c>
      <c r="CJ130" s="168">
        <f t="shared" si="375"/>
        <v>1230.12264375</v>
      </c>
      <c r="CK130" s="168">
        <f t="shared" si="375"/>
        <v>1230.12264375</v>
      </c>
      <c r="CL130" s="168">
        <f t="shared" ref="CL130:DQ130" si="376">IF(CL$5&lt;(49+12+12+12+12),$BF88/CL$99,0)</f>
        <v>1230.12264375</v>
      </c>
      <c r="CM130" s="168">
        <f t="shared" si="376"/>
        <v>1230.12264375</v>
      </c>
      <c r="CN130" s="168">
        <f t="shared" si="376"/>
        <v>1230.12264375</v>
      </c>
      <c r="CO130" s="168">
        <f t="shared" si="376"/>
        <v>1230.12264375</v>
      </c>
      <c r="CP130" s="168">
        <f t="shared" si="376"/>
        <v>1230.12264375</v>
      </c>
      <c r="CQ130" s="168">
        <f t="shared" si="376"/>
        <v>1230.12264375</v>
      </c>
      <c r="CR130" s="168">
        <f t="shared" si="376"/>
        <v>1230.12264375</v>
      </c>
      <c r="CS130" s="168">
        <f t="shared" si="376"/>
        <v>1230.12264375</v>
      </c>
      <c r="CT130" s="168">
        <f t="shared" si="376"/>
        <v>1230.12264375</v>
      </c>
      <c r="CU130" s="168">
        <f t="shared" si="376"/>
        <v>1230.12264375</v>
      </c>
      <c r="CV130" s="168">
        <f t="shared" si="376"/>
        <v>1230.12264375</v>
      </c>
      <c r="CW130" s="168">
        <f t="shared" si="376"/>
        <v>1230.12264375</v>
      </c>
      <c r="CX130" s="168">
        <f t="shared" si="376"/>
        <v>1230.12264375</v>
      </c>
      <c r="CY130" s="168">
        <f t="shared" si="376"/>
        <v>1230.12264375</v>
      </c>
      <c r="CZ130" s="168">
        <f t="shared" si="376"/>
        <v>1230.12264375</v>
      </c>
      <c r="DA130" s="168">
        <f t="shared" si="376"/>
        <v>1230.12264375</v>
      </c>
      <c r="DB130" s="168">
        <f t="shared" si="376"/>
        <v>0</v>
      </c>
      <c r="DC130" s="168">
        <f t="shared" si="376"/>
        <v>0</v>
      </c>
      <c r="DD130" s="168">
        <f t="shared" si="376"/>
        <v>0</v>
      </c>
      <c r="DE130" s="168">
        <f t="shared" si="376"/>
        <v>0</v>
      </c>
      <c r="DF130" s="168">
        <f t="shared" si="376"/>
        <v>0</v>
      </c>
      <c r="DG130" s="168">
        <f t="shared" si="376"/>
        <v>0</v>
      </c>
      <c r="DH130" s="168">
        <f t="shared" si="376"/>
        <v>0</v>
      </c>
      <c r="DI130" s="168">
        <f t="shared" si="376"/>
        <v>0</v>
      </c>
      <c r="DJ130" s="168">
        <f t="shared" si="376"/>
        <v>0</v>
      </c>
      <c r="DK130" s="168">
        <f t="shared" si="376"/>
        <v>0</v>
      </c>
      <c r="DL130" s="168">
        <f t="shared" si="376"/>
        <v>0</v>
      </c>
      <c r="DM130" s="168">
        <f t="shared" si="376"/>
        <v>0</v>
      </c>
      <c r="DN130" s="168">
        <f t="shared" si="376"/>
        <v>0</v>
      </c>
      <c r="DO130" s="168">
        <f t="shared" si="376"/>
        <v>0</v>
      </c>
      <c r="DP130" s="168">
        <f t="shared" si="376"/>
        <v>0</v>
      </c>
      <c r="DQ130" s="168">
        <f t="shared" si="376"/>
        <v>0</v>
      </c>
      <c r="DR130" s="168">
        <f t="shared" ref="DR130:DY130" si="377">IF(DR$5&lt;(49+12+12+12+12),$BF88/DR$99,0)</f>
        <v>0</v>
      </c>
      <c r="DS130" s="168">
        <f t="shared" si="377"/>
        <v>0</v>
      </c>
      <c r="DT130" s="168">
        <f t="shared" si="377"/>
        <v>0</v>
      </c>
      <c r="DU130" s="168">
        <f t="shared" si="377"/>
        <v>0</v>
      </c>
      <c r="DV130" s="168">
        <f t="shared" si="377"/>
        <v>0</v>
      </c>
      <c r="DW130" s="168">
        <f t="shared" si="377"/>
        <v>0</v>
      </c>
      <c r="DX130" s="168">
        <f t="shared" si="377"/>
        <v>0</v>
      </c>
      <c r="DY130" s="168">
        <f t="shared" si="377"/>
        <v>0</v>
      </c>
    </row>
    <row r="131" spans="2:129" x14ac:dyDescent="0.35">
      <c r="B131" s="14"/>
      <c r="C131" s="14"/>
      <c r="D131" s="24" t="s">
        <v>749</v>
      </c>
      <c r="H131" s="30"/>
      <c r="I131" s="11"/>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c r="AW131" s="168"/>
      <c r="AX131" s="168"/>
      <c r="AY131" s="168"/>
      <c r="AZ131" s="168"/>
      <c r="BA131" s="168"/>
      <c r="BB131" s="168"/>
      <c r="BC131" s="168"/>
      <c r="BD131" s="168"/>
      <c r="BE131" s="168"/>
      <c r="BF131" s="168"/>
      <c r="BG131" s="168"/>
      <c r="BH131" s="168"/>
      <c r="BI131" s="168"/>
      <c r="BJ131" s="168"/>
      <c r="BK131" s="168"/>
      <c r="BL131" s="168"/>
      <c r="BM131" s="168"/>
      <c r="BN131" s="168"/>
      <c r="BO131" s="168"/>
      <c r="BP131" s="168"/>
      <c r="BQ131" s="168"/>
      <c r="BR131" s="168"/>
      <c r="BS131" s="168"/>
      <c r="BT131" s="168"/>
      <c r="BU131" s="168"/>
      <c r="BV131" s="168"/>
      <c r="BW131" s="168"/>
      <c r="BX131" s="168"/>
      <c r="BY131" s="168"/>
      <c r="BZ131" s="168"/>
      <c r="CA131" s="168"/>
      <c r="CB131" s="168"/>
      <c r="CC131" s="168"/>
      <c r="CD131" s="168"/>
      <c r="CE131" s="168"/>
      <c r="CF131" s="168"/>
      <c r="CG131" s="168"/>
      <c r="CH131" s="168"/>
      <c r="CI131" s="168"/>
      <c r="CJ131" s="168"/>
      <c r="CK131" s="168"/>
      <c r="CL131" s="168"/>
      <c r="CM131" s="168"/>
      <c r="CN131" s="168"/>
      <c r="CO131" s="168"/>
      <c r="CP131" s="168"/>
      <c r="CQ131" s="168"/>
      <c r="CR131" s="168"/>
      <c r="CS131" s="168"/>
      <c r="CT131" s="168"/>
      <c r="CU131" s="168"/>
      <c r="CV131" s="168"/>
      <c r="CW131" s="168"/>
      <c r="CX131" s="168"/>
      <c r="CY131" s="168"/>
      <c r="CZ131" s="168"/>
      <c r="DA131" s="168"/>
      <c r="DB131" s="168"/>
      <c r="DC131" s="168"/>
      <c r="DD131" s="168"/>
      <c r="DE131" s="168"/>
      <c r="DF131" s="168"/>
      <c r="DG131" s="168"/>
      <c r="DH131" s="168"/>
      <c r="DI131" s="168"/>
      <c r="DJ131" s="168"/>
      <c r="DK131" s="168"/>
      <c r="DL131" s="168"/>
      <c r="DM131" s="168"/>
      <c r="DN131" s="168"/>
      <c r="DO131" s="168"/>
      <c r="DP131" s="168"/>
      <c r="DQ131" s="168"/>
      <c r="DR131" s="168"/>
      <c r="DS131" s="168"/>
      <c r="DT131" s="168"/>
      <c r="DU131" s="168"/>
      <c r="DV131" s="168"/>
      <c r="DW131" s="168"/>
      <c r="DX131" s="168"/>
      <c r="DY131" s="168"/>
    </row>
    <row r="132" spans="2:129" x14ac:dyDescent="0.35">
      <c r="B132" s="14"/>
      <c r="C132" s="14"/>
      <c r="D132" s="73"/>
      <c r="E132">
        <v>1</v>
      </c>
      <c r="F132" s="37" t="str">
        <f>'1.1 Assumptions'!$J$27</f>
        <v>Bitmain Antminer S19 Pro</v>
      </c>
      <c r="G132" s="37"/>
      <c r="H132" s="30" t="s">
        <v>41</v>
      </c>
      <c r="I132" s="11"/>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168"/>
      <c r="AW132" s="168"/>
      <c r="AX132" s="168"/>
      <c r="AY132" s="168"/>
      <c r="AZ132" s="168"/>
      <c r="BA132" s="168"/>
      <c r="BB132" s="168"/>
      <c r="BC132" s="168"/>
      <c r="BD132" s="168"/>
      <c r="BE132" s="168"/>
      <c r="BF132" s="168"/>
      <c r="BG132" s="168"/>
      <c r="BH132" s="168"/>
      <c r="BI132" s="168"/>
      <c r="BJ132" s="168"/>
      <c r="BK132" s="168"/>
      <c r="BL132" s="168"/>
      <c r="BM132" s="168"/>
      <c r="BN132" s="168"/>
      <c r="BO132" s="168"/>
      <c r="BP132" s="168"/>
      <c r="BQ132" s="168"/>
      <c r="BR132" s="168">
        <f t="shared" ref="BR132:CW132" si="378">IF(BR$5&lt;(49+48+12),$BR84/BR$99,0)</f>
        <v>30563.816456249999</v>
      </c>
      <c r="BS132" s="168">
        <f t="shared" si="378"/>
        <v>30563.816456249999</v>
      </c>
      <c r="BT132" s="168">
        <f t="shared" si="378"/>
        <v>30563.816456249999</v>
      </c>
      <c r="BU132" s="168">
        <f t="shared" si="378"/>
        <v>30563.816456249999</v>
      </c>
      <c r="BV132" s="168">
        <f t="shared" si="378"/>
        <v>30563.816456249999</v>
      </c>
      <c r="BW132" s="168">
        <f t="shared" si="378"/>
        <v>30563.816456249999</v>
      </c>
      <c r="BX132" s="168">
        <f t="shared" si="378"/>
        <v>30563.816456249999</v>
      </c>
      <c r="BY132" s="168">
        <f t="shared" si="378"/>
        <v>30563.816456249999</v>
      </c>
      <c r="BZ132" s="168">
        <f t="shared" si="378"/>
        <v>30563.816456249999</v>
      </c>
      <c r="CA132" s="168">
        <f t="shared" si="378"/>
        <v>30563.816456249999</v>
      </c>
      <c r="CB132" s="168">
        <f t="shared" si="378"/>
        <v>30563.816456249999</v>
      </c>
      <c r="CC132" s="168">
        <f t="shared" si="378"/>
        <v>30563.816456249999</v>
      </c>
      <c r="CD132" s="168">
        <f t="shared" si="378"/>
        <v>30563.816456249999</v>
      </c>
      <c r="CE132" s="168">
        <f t="shared" si="378"/>
        <v>30563.816456249999</v>
      </c>
      <c r="CF132" s="168">
        <f t="shared" si="378"/>
        <v>30563.816456249999</v>
      </c>
      <c r="CG132" s="168">
        <f t="shared" si="378"/>
        <v>30563.816456249999</v>
      </c>
      <c r="CH132" s="168">
        <f t="shared" si="378"/>
        <v>30563.816456249999</v>
      </c>
      <c r="CI132" s="168">
        <f t="shared" si="378"/>
        <v>30563.816456249999</v>
      </c>
      <c r="CJ132" s="168">
        <f t="shared" si="378"/>
        <v>30563.816456249999</v>
      </c>
      <c r="CK132" s="168">
        <f t="shared" si="378"/>
        <v>30563.816456249999</v>
      </c>
      <c r="CL132" s="168">
        <f t="shared" si="378"/>
        <v>30563.816456249999</v>
      </c>
      <c r="CM132" s="168">
        <f t="shared" si="378"/>
        <v>30563.816456249999</v>
      </c>
      <c r="CN132" s="168">
        <f t="shared" si="378"/>
        <v>30563.816456249999</v>
      </c>
      <c r="CO132" s="168">
        <f t="shared" si="378"/>
        <v>30563.816456249999</v>
      </c>
      <c r="CP132" s="168">
        <f t="shared" si="378"/>
        <v>30563.816456249999</v>
      </c>
      <c r="CQ132" s="168">
        <f t="shared" si="378"/>
        <v>30563.816456249999</v>
      </c>
      <c r="CR132" s="168">
        <f t="shared" si="378"/>
        <v>30563.816456249999</v>
      </c>
      <c r="CS132" s="168">
        <f t="shared" si="378"/>
        <v>30563.816456249999</v>
      </c>
      <c r="CT132" s="168">
        <f t="shared" si="378"/>
        <v>30563.816456249999</v>
      </c>
      <c r="CU132" s="168">
        <f t="shared" si="378"/>
        <v>30563.816456249999</v>
      </c>
      <c r="CV132" s="168">
        <f t="shared" si="378"/>
        <v>30563.816456249999</v>
      </c>
      <c r="CW132" s="168">
        <f t="shared" si="378"/>
        <v>30563.816456249999</v>
      </c>
      <c r="CX132" s="168">
        <f t="shared" ref="CX132:DY132" si="379">IF(CX$5&lt;(49+48+12),$BR84/CX$99,0)</f>
        <v>30563.816456249999</v>
      </c>
      <c r="CY132" s="168">
        <f t="shared" si="379"/>
        <v>30563.816456249999</v>
      </c>
      <c r="CZ132" s="168">
        <f t="shared" si="379"/>
        <v>30563.816456249999</v>
      </c>
      <c r="DA132" s="168">
        <f t="shared" si="379"/>
        <v>30563.816456249999</v>
      </c>
      <c r="DB132" s="168">
        <f t="shared" si="379"/>
        <v>30563.816456249999</v>
      </c>
      <c r="DC132" s="168">
        <f t="shared" si="379"/>
        <v>30563.816456249999</v>
      </c>
      <c r="DD132" s="168">
        <f t="shared" si="379"/>
        <v>30563.816456249999</v>
      </c>
      <c r="DE132" s="168">
        <f t="shared" si="379"/>
        <v>30563.816456249999</v>
      </c>
      <c r="DF132" s="168">
        <f t="shared" si="379"/>
        <v>30563.816456249999</v>
      </c>
      <c r="DG132" s="168">
        <f t="shared" si="379"/>
        <v>30563.816456249999</v>
      </c>
      <c r="DH132" s="168">
        <f t="shared" si="379"/>
        <v>30563.816456249999</v>
      </c>
      <c r="DI132" s="168">
        <f t="shared" si="379"/>
        <v>30563.816456249999</v>
      </c>
      <c r="DJ132" s="168">
        <f t="shared" si="379"/>
        <v>30563.816456249999</v>
      </c>
      <c r="DK132" s="168">
        <f t="shared" si="379"/>
        <v>30563.816456249999</v>
      </c>
      <c r="DL132" s="168">
        <f t="shared" si="379"/>
        <v>30563.816456249999</v>
      </c>
      <c r="DM132" s="168">
        <f t="shared" si="379"/>
        <v>30563.816456249999</v>
      </c>
      <c r="DN132" s="168">
        <f t="shared" si="379"/>
        <v>0</v>
      </c>
      <c r="DO132" s="168">
        <f t="shared" si="379"/>
        <v>0</v>
      </c>
      <c r="DP132" s="168">
        <f t="shared" si="379"/>
        <v>0</v>
      </c>
      <c r="DQ132" s="168">
        <f t="shared" si="379"/>
        <v>0</v>
      </c>
      <c r="DR132" s="168">
        <f t="shared" si="379"/>
        <v>0</v>
      </c>
      <c r="DS132" s="168">
        <f t="shared" si="379"/>
        <v>0</v>
      </c>
      <c r="DT132" s="168">
        <f t="shared" si="379"/>
        <v>0</v>
      </c>
      <c r="DU132" s="168">
        <f t="shared" si="379"/>
        <v>0</v>
      </c>
      <c r="DV132" s="168">
        <f t="shared" si="379"/>
        <v>0</v>
      </c>
      <c r="DW132" s="168">
        <f t="shared" si="379"/>
        <v>0</v>
      </c>
      <c r="DX132" s="168">
        <f t="shared" si="379"/>
        <v>0</v>
      </c>
      <c r="DY132" s="168">
        <f t="shared" si="379"/>
        <v>0</v>
      </c>
    </row>
    <row r="133" spans="2:129" x14ac:dyDescent="0.35">
      <c r="B133" s="14"/>
      <c r="C133" s="14"/>
      <c r="D133" s="73"/>
      <c r="E133">
        <v>2</v>
      </c>
      <c r="F133" s="37" t="str">
        <f>'1.1 Assumptions'!$J$28</f>
        <v>MicroBT Whatsminer M30s</v>
      </c>
      <c r="G133" s="37"/>
      <c r="H133" s="30" t="s">
        <v>41</v>
      </c>
      <c r="I133" s="11"/>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f t="shared" ref="BR133:CW133" si="380">IF(BR$5&lt;(49+48+12),$BR85/BR$99,0)</f>
        <v>0</v>
      </c>
      <c r="BS133" s="168">
        <f t="shared" si="380"/>
        <v>0</v>
      </c>
      <c r="BT133" s="168">
        <f t="shared" si="380"/>
        <v>0</v>
      </c>
      <c r="BU133" s="168">
        <f t="shared" si="380"/>
        <v>0</v>
      </c>
      <c r="BV133" s="168">
        <f t="shared" si="380"/>
        <v>0</v>
      </c>
      <c r="BW133" s="168">
        <f t="shared" si="380"/>
        <v>0</v>
      </c>
      <c r="BX133" s="168">
        <f t="shared" si="380"/>
        <v>0</v>
      </c>
      <c r="BY133" s="168">
        <f t="shared" si="380"/>
        <v>0</v>
      </c>
      <c r="BZ133" s="168">
        <f t="shared" si="380"/>
        <v>0</v>
      </c>
      <c r="CA133" s="168">
        <f t="shared" si="380"/>
        <v>0</v>
      </c>
      <c r="CB133" s="168">
        <f t="shared" si="380"/>
        <v>0</v>
      </c>
      <c r="CC133" s="168">
        <f t="shared" si="380"/>
        <v>0</v>
      </c>
      <c r="CD133" s="168">
        <f t="shared" si="380"/>
        <v>0</v>
      </c>
      <c r="CE133" s="168">
        <f t="shared" si="380"/>
        <v>0</v>
      </c>
      <c r="CF133" s="168">
        <f t="shared" si="380"/>
        <v>0</v>
      </c>
      <c r="CG133" s="168">
        <f t="shared" si="380"/>
        <v>0</v>
      </c>
      <c r="CH133" s="168">
        <f t="shared" si="380"/>
        <v>0</v>
      </c>
      <c r="CI133" s="168">
        <f t="shared" si="380"/>
        <v>0</v>
      </c>
      <c r="CJ133" s="168">
        <f t="shared" si="380"/>
        <v>0</v>
      </c>
      <c r="CK133" s="168">
        <f t="shared" si="380"/>
        <v>0</v>
      </c>
      <c r="CL133" s="168">
        <f t="shared" si="380"/>
        <v>0</v>
      </c>
      <c r="CM133" s="168">
        <f t="shared" si="380"/>
        <v>0</v>
      </c>
      <c r="CN133" s="168">
        <f t="shared" si="380"/>
        <v>0</v>
      </c>
      <c r="CO133" s="168">
        <f t="shared" si="380"/>
        <v>0</v>
      </c>
      <c r="CP133" s="168">
        <f t="shared" si="380"/>
        <v>0</v>
      </c>
      <c r="CQ133" s="168">
        <f t="shared" si="380"/>
        <v>0</v>
      </c>
      <c r="CR133" s="168">
        <f t="shared" si="380"/>
        <v>0</v>
      </c>
      <c r="CS133" s="168">
        <f t="shared" si="380"/>
        <v>0</v>
      </c>
      <c r="CT133" s="168">
        <f t="shared" si="380"/>
        <v>0</v>
      </c>
      <c r="CU133" s="168">
        <f t="shared" si="380"/>
        <v>0</v>
      </c>
      <c r="CV133" s="168">
        <f t="shared" si="380"/>
        <v>0</v>
      </c>
      <c r="CW133" s="168">
        <f t="shared" si="380"/>
        <v>0</v>
      </c>
      <c r="CX133" s="168">
        <f t="shared" ref="CX133:DY133" si="381">IF(CX$5&lt;(49+48+12),$BR85/CX$99,0)</f>
        <v>0</v>
      </c>
      <c r="CY133" s="168">
        <f t="shared" si="381"/>
        <v>0</v>
      </c>
      <c r="CZ133" s="168">
        <f t="shared" si="381"/>
        <v>0</v>
      </c>
      <c r="DA133" s="168">
        <f t="shared" si="381"/>
        <v>0</v>
      </c>
      <c r="DB133" s="168">
        <f t="shared" si="381"/>
        <v>0</v>
      </c>
      <c r="DC133" s="168">
        <f t="shared" si="381"/>
        <v>0</v>
      </c>
      <c r="DD133" s="168">
        <f t="shared" si="381"/>
        <v>0</v>
      </c>
      <c r="DE133" s="168">
        <f t="shared" si="381"/>
        <v>0</v>
      </c>
      <c r="DF133" s="168">
        <f t="shared" si="381"/>
        <v>0</v>
      </c>
      <c r="DG133" s="168">
        <f t="shared" si="381"/>
        <v>0</v>
      </c>
      <c r="DH133" s="168">
        <f t="shared" si="381"/>
        <v>0</v>
      </c>
      <c r="DI133" s="168">
        <f t="shared" si="381"/>
        <v>0</v>
      </c>
      <c r="DJ133" s="168">
        <f t="shared" si="381"/>
        <v>0</v>
      </c>
      <c r="DK133" s="168">
        <f t="shared" si="381"/>
        <v>0</v>
      </c>
      <c r="DL133" s="168">
        <f t="shared" si="381"/>
        <v>0</v>
      </c>
      <c r="DM133" s="168">
        <f t="shared" si="381"/>
        <v>0</v>
      </c>
      <c r="DN133" s="168">
        <f t="shared" si="381"/>
        <v>0</v>
      </c>
      <c r="DO133" s="168">
        <f t="shared" si="381"/>
        <v>0</v>
      </c>
      <c r="DP133" s="168">
        <f t="shared" si="381"/>
        <v>0</v>
      </c>
      <c r="DQ133" s="168">
        <f t="shared" si="381"/>
        <v>0</v>
      </c>
      <c r="DR133" s="168">
        <f t="shared" si="381"/>
        <v>0</v>
      </c>
      <c r="DS133" s="168">
        <f t="shared" si="381"/>
        <v>0</v>
      </c>
      <c r="DT133" s="168">
        <f t="shared" si="381"/>
        <v>0</v>
      </c>
      <c r="DU133" s="168">
        <f t="shared" si="381"/>
        <v>0</v>
      </c>
      <c r="DV133" s="168">
        <f t="shared" si="381"/>
        <v>0</v>
      </c>
      <c r="DW133" s="168">
        <f t="shared" si="381"/>
        <v>0</v>
      </c>
      <c r="DX133" s="168">
        <f t="shared" si="381"/>
        <v>0</v>
      </c>
      <c r="DY133" s="168">
        <f t="shared" si="381"/>
        <v>0</v>
      </c>
    </row>
    <row r="134" spans="2:129" x14ac:dyDescent="0.35">
      <c r="B134" s="14"/>
      <c r="C134" s="14"/>
      <c r="D134" s="73"/>
      <c r="E134">
        <v>3</v>
      </c>
      <c r="F134" s="37" t="str">
        <f>'1.1 Assumptions'!$J$29</f>
        <v>Innosilicon A11 Pro 8GB</v>
      </c>
      <c r="G134" s="37"/>
      <c r="H134" s="30" t="s">
        <v>41</v>
      </c>
      <c r="I134" s="11"/>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8"/>
      <c r="BB134" s="168"/>
      <c r="BC134" s="168"/>
      <c r="BD134" s="168"/>
      <c r="BE134" s="168"/>
      <c r="BF134" s="168"/>
      <c r="BG134" s="168"/>
      <c r="BH134" s="168"/>
      <c r="BI134" s="168"/>
      <c r="BJ134" s="168"/>
      <c r="BK134" s="168"/>
      <c r="BL134" s="168"/>
      <c r="BM134" s="168"/>
      <c r="BN134" s="168"/>
      <c r="BO134" s="168"/>
      <c r="BP134" s="168"/>
      <c r="BQ134" s="168"/>
      <c r="BR134" s="168">
        <f t="shared" ref="BR134:CW134" si="382">IF(BR$5&lt;(49+48+12),$BR86/BR$99,0)</f>
        <v>0</v>
      </c>
      <c r="BS134" s="168">
        <f t="shared" si="382"/>
        <v>0</v>
      </c>
      <c r="BT134" s="168">
        <f t="shared" si="382"/>
        <v>0</v>
      </c>
      <c r="BU134" s="168">
        <f t="shared" si="382"/>
        <v>0</v>
      </c>
      <c r="BV134" s="168">
        <f t="shared" si="382"/>
        <v>0</v>
      </c>
      <c r="BW134" s="168">
        <f t="shared" si="382"/>
        <v>0</v>
      </c>
      <c r="BX134" s="168">
        <f t="shared" si="382"/>
        <v>0</v>
      </c>
      <c r="BY134" s="168">
        <f t="shared" si="382"/>
        <v>0</v>
      </c>
      <c r="BZ134" s="168">
        <f t="shared" si="382"/>
        <v>0</v>
      </c>
      <c r="CA134" s="168">
        <f t="shared" si="382"/>
        <v>0</v>
      </c>
      <c r="CB134" s="168">
        <f t="shared" si="382"/>
        <v>0</v>
      </c>
      <c r="CC134" s="168">
        <f t="shared" si="382"/>
        <v>0</v>
      </c>
      <c r="CD134" s="168">
        <f t="shared" si="382"/>
        <v>0</v>
      </c>
      <c r="CE134" s="168">
        <f t="shared" si="382"/>
        <v>0</v>
      </c>
      <c r="CF134" s="168">
        <f t="shared" si="382"/>
        <v>0</v>
      </c>
      <c r="CG134" s="168">
        <f t="shared" si="382"/>
        <v>0</v>
      </c>
      <c r="CH134" s="168">
        <f t="shared" si="382"/>
        <v>0</v>
      </c>
      <c r="CI134" s="168">
        <f t="shared" si="382"/>
        <v>0</v>
      </c>
      <c r="CJ134" s="168">
        <f t="shared" si="382"/>
        <v>0</v>
      </c>
      <c r="CK134" s="168">
        <f t="shared" si="382"/>
        <v>0</v>
      </c>
      <c r="CL134" s="168">
        <f t="shared" si="382"/>
        <v>0</v>
      </c>
      <c r="CM134" s="168">
        <f t="shared" si="382"/>
        <v>0</v>
      </c>
      <c r="CN134" s="168">
        <f t="shared" si="382"/>
        <v>0</v>
      </c>
      <c r="CO134" s="168">
        <f t="shared" si="382"/>
        <v>0</v>
      </c>
      <c r="CP134" s="168">
        <f t="shared" si="382"/>
        <v>0</v>
      </c>
      <c r="CQ134" s="168">
        <f t="shared" si="382"/>
        <v>0</v>
      </c>
      <c r="CR134" s="168">
        <f t="shared" si="382"/>
        <v>0</v>
      </c>
      <c r="CS134" s="168">
        <f t="shared" si="382"/>
        <v>0</v>
      </c>
      <c r="CT134" s="168">
        <f t="shared" si="382"/>
        <v>0</v>
      </c>
      <c r="CU134" s="168">
        <f t="shared" si="382"/>
        <v>0</v>
      </c>
      <c r="CV134" s="168">
        <f t="shared" si="382"/>
        <v>0</v>
      </c>
      <c r="CW134" s="168">
        <f t="shared" si="382"/>
        <v>0</v>
      </c>
      <c r="CX134" s="168">
        <f t="shared" ref="CX134:DY134" si="383">IF(CX$5&lt;(49+48+12),$BR86/CX$99,0)</f>
        <v>0</v>
      </c>
      <c r="CY134" s="168">
        <f t="shared" si="383"/>
        <v>0</v>
      </c>
      <c r="CZ134" s="168">
        <f t="shared" si="383"/>
        <v>0</v>
      </c>
      <c r="DA134" s="168">
        <f t="shared" si="383"/>
        <v>0</v>
      </c>
      <c r="DB134" s="168">
        <f t="shared" si="383"/>
        <v>0</v>
      </c>
      <c r="DC134" s="168">
        <f t="shared" si="383"/>
        <v>0</v>
      </c>
      <c r="DD134" s="168">
        <f t="shared" si="383"/>
        <v>0</v>
      </c>
      <c r="DE134" s="168">
        <f t="shared" si="383"/>
        <v>0</v>
      </c>
      <c r="DF134" s="168">
        <f t="shared" si="383"/>
        <v>0</v>
      </c>
      <c r="DG134" s="168">
        <f t="shared" si="383"/>
        <v>0</v>
      </c>
      <c r="DH134" s="168">
        <f t="shared" si="383"/>
        <v>0</v>
      </c>
      <c r="DI134" s="168">
        <f t="shared" si="383"/>
        <v>0</v>
      </c>
      <c r="DJ134" s="168">
        <f t="shared" si="383"/>
        <v>0</v>
      </c>
      <c r="DK134" s="168">
        <f t="shared" si="383"/>
        <v>0</v>
      </c>
      <c r="DL134" s="168">
        <f t="shared" si="383"/>
        <v>0</v>
      </c>
      <c r="DM134" s="168">
        <f t="shared" si="383"/>
        <v>0</v>
      </c>
      <c r="DN134" s="168">
        <f t="shared" si="383"/>
        <v>0</v>
      </c>
      <c r="DO134" s="168">
        <f t="shared" si="383"/>
        <v>0</v>
      </c>
      <c r="DP134" s="168">
        <f t="shared" si="383"/>
        <v>0</v>
      </c>
      <c r="DQ134" s="168">
        <f t="shared" si="383"/>
        <v>0</v>
      </c>
      <c r="DR134" s="168">
        <f t="shared" si="383"/>
        <v>0</v>
      </c>
      <c r="DS134" s="168">
        <f t="shared" si="383"/>
        <v>0</v>
      </c>
      <c r="DT134" s="168">
        <f t="shared" si="383"/>
        <v>0</v>
      </c>
      <c r="DU134" s="168">
        <f t="shared" si="383"/>
        <v>0</v>
      </c>
      <c r="DV134" s="168">
        <f t="shared" si="383"/>
        <v>0</v>
      </c>
      <c r="DW134" s="168">
        <f t="shared" si="383"/>
        <v>0</v>
      </c>
      <c r="DX134" s="168">
        <f t="shared" si="383"/>
        <v>0</v>
      </c>
      <c r="DY134" s="168">
        <f t="shared" si="383"/>
        <v>0</v>
      </c>
    </row>
    <row r="135" spans="2:129" x14ac:dyDescent="0.35">
      <c r="B135" s="14"/>
      <c r="C135" s="14"/>
      <c r="D135" s="73"/>
      <c r="E135">
        <v>4</v>
      </c>
      <c r="F135" s="37" t="str">
        <f>'1.1 Assumptions'!$J$31</f>
        <v>iBeLink BM-K1</v>
      </c>
      <c r="G135" s="37"/>
      <c r="H135" s="30" t="s">
        <v>41</v>
      </c>
      <c r="I135" s="11"/>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8"/>
      <c r="BB135" s="168"/>
      <c r="BC135" s="168"/>
      <c r="BD135" s="168"/>
      <c r="BE135" s="168"/>
      <c r="BF135" s="168"/>
      <c r="BG135" s="168"/>
      <c r="BH135" s="168"/>
      <c r="BI135" s="168"/>
      <c r="BJ135" s="168"/>
      <c r="BK135" s="168"/>
      <c r="BL135" s="168"/>
      <c r="BM135" s="168"/>
      <c r="BN135" s="168"/>
      <c r="BO135" s="168"/>
      <c r="BP135" s="168"/>
      <c r="BQ135" s="168"/>
      <c r="BR135" s="168">
        <f t="shared" ref="BR135:CW135" si="384">IF(BR$5&lt;(49+48+12),$BR87/BR$99,0)</f>
        <v>6897.0978999999979</v>
      </c>
      <c r="BS135" s="168">
        <f t="shared" si="384"/>
        <v>6897.0978999999979</v>
      </c>
      <c r="BT135" s="168">
        <f t="shared" si="384"/>
        <v>6897.0978999999979</v>
      </c>
      <c r="BU135" s="168">
        <f t="shared" si="384"/>
        <v>6897.0978999999979</v>
      </c>
      <c r="BV135" s="168">
        <f t="shared" si="384"/>
        <v>6897.0978999999979</v>
      </c>
      <c r="BW135" s="168">
        <f t="shared" si="384"/>
        <v>6897.0978999999979</v>
      </c>
      <c r="BX135" s="168">
        <f t="shared" si="384"/>
        <v>6897.0978999999979</v>
      </c>
      <c r="BY135" s="168">
        <f t="shared" si="384"/>
        <v>6897.0978999999979</v>
      </c>
      <c r="BZ135" s="168">
        <f t="shared" si="384"/>
        <v>6897.0978999999979</v>
      </c>
      <c r="CA135" s="168">
        <f t="shared" si="384"/>
        <v>6897.0978999999979</v>
      </c>
      <c r="CB135" s="168">
        <f t="shared" si="384"/>
        <v>6897.0978999999979</v>
      </c>
      <c r="CC135" s="168">
        <f t="shared" si="384"/>
        <v>6897.0978999999979</v>
      </c>
      <c r="CD135" s="168">
        <f t="shared" si="384"/>
        <v>6897.0978999999979</v>
      </c>
      <c r="CE135" s="168">
        <f t="shared" si="384"/>
        <v>6897.0978999999979</v>
      </c>
      <c r="CF135" s="168">
        <f t="shared" si="384"/>
        <v>6897.0978999999979</v>
      </c>
      <c r="CG135" s="168">
        <f t="shared" si="384"/>
        <v>6897.0978999999979</v>
      </c>
      <c r="CH135" s="168">
        <f t="shared" si="384"/>
        <v>6897.0978999999979</v>
      </c>
      <c r="CI135" s="168">
        <f t="shared" si="384"/>
        <v>6897.0978999999979</v>
      </c>
      <c r="CJ135" s="168">
        <f t="shared" si="384"/>
        <v>6897.0978999999979</v>
      </c>
      <c r="CK135" s="168">
        <f t="shared" si="384"/>
        <v>6897.0978999999979</v>
      </c>
      <c r="CL135" s="168">
        <f t="shared" si="384"/>
        <v>6897.0978999999979</v>
      </c>
      <c r="CM135" s="168">
        <f t="shared" si="384"/>
        <v>6897.0978999999979</v>
      </c>
      <c r="CN135" s="168">
        <f t="shared" si="384"/>
        <v>6897.0978999999979</v>
      </c>
      <c r="CO135" s="168">
        <f t="shared" si="384"/>
        <v>6897.0978999999979</v>
      </c>
      <c r="CP135" s="168">
        <f t="shared" si="384"/>
        <v>6897.0978999999979</v>
      </c>
      <c r="CQ135" s="168">
        <f t="shared" si="384"/>
        <v>6897.0978999999979</v>
      </c>
      <c r="CR135" s="168">
        <f t="shared" si="384"/>
        <v>6897.0978999999979</v>
      </c>
      <c r="CS135" s="168">
        <f t="shared" si="384"/>
        <v>6897.0978999999979</v>
      </c>
      <c r="CT135" s="168">
        <f t="shared" si="384"/>
        <v>6897.0978999999979</v>
      </c>
      <c r="CU135" s="168">
        <f t="shared" si="384"/>
        <v>6897.0978999999979</v>
      </c>
      <c r="CV135" s="168">
        <f t="shared" si="384"/>
        <v>6897.0978999999979</v>
      </c>
      <c r="CW135" s="168">
        <f t="shared" si="384"/>
        <v>6897.0978999999979</v>
      </c>
      <c r="CX135" s="168">
        <f t="shared" ref="CX135:DY135" si="385">IF(CX$5&lt;(49+48+12),$BR87/CX$99,0)</f>
        <v>6897.0978999999979</v>
      </c>
      <c r="CY135" s="168">
        <f t="shared" si="385"/>
        <v>6897.0978999999979</v>
      </c>
      <c r="CZ135" s="168">
        <f t="shared" si="385"/>
        <v>6897.0978999999979</v>
      </c>
      <c r="DA135" s="168">
        <f t="shared" si="385"/>
        <v>6897.0978999999979</v>
      </c>
      <c r="DB135" s="168">
        <f t="shared" si="385"/>
        <v>6897.0978999999979</v>
      </c>
      <c r="DC135" s="168">
        <f t="shared" si="385"/>
        <v>6897.0978999999979</v>
      </c>
      <c r="DD135" s="168">
        <f t="shared" si="385"/>
        <v>6897.0978999999979</v>
      </c>
      <c r="DE135" s="168">
        <f t="shared" si="385"/>
        <v>6897.0978999999979</v>
      </c>
      <c r="DF135" s="168">
        <f t="shared" si="385"/>
        <v>6897.0978999999979</v>
      </c>
      <c r="DG135" s="168">
        <f t="shared" si="385"/>
        <v>6897.0978999999979</v>
      </c>
      <c r="DH135" s="168">
        <f t="shared" si="385"/>
        <v>6897.0978999999979</v>
      </c>
      <c r="DI135" s="168">
        <f t="shared" si="385"/>
        <v>6897.0978999999979</v>
      </c>
      <c r="DJ135" s="168">
        <f t="shared" si="385"/>
        <v>6897.0978999999979</v>
      </c>
      <c r="DK135" s="168">
        <f t="shared" si="385"/>
        <v>6897.0978999999979</v>
      </c>
      <c r="DL135" s="168">
        <f t="shared" si="385"/>
        <v>6897.0978999999979</v>
      </c>
      <c r="DM135" s="168">
        <f t="shared" si="385"/>
        <v>6897.0978999999979</v>
      </c>
      <c r="DN135" s="168">
        <f t="shared" si="385"/>
        <v>0</v>
      </c>
      <c r="DO135" s="168">
        <f t="shared" si="385"/>
        <v>0</v>
      </c>
      <c r="DP135" s="168">
        <f t="shared" si="385"/>
        <v>0</v>
      </c>
      <c r="DQ135" s="168">
        <f t="shared" si="385"/>
        <v>0</v>
      </c>
      <c r="DR135" s="168">
        <f t="shared" si="385"/>
        <v>0</v>
      </c>
      <c r="DS135" s="168">
        <f t="shared" si="385"/>
        <v>0</v>
      </c>
      <c r="DT135" s="168">
        <f t="shared" si="385"/>
        <v>0</v>
      </c>
      <c r="DU135" s="168">
        <f t="shared" si="385"/>
        <v>0</v>
      </c>
      <c r="DV135" s="168">
        <f t="shared" si="385"/>
        <v>0</v>
      </c>
      <c r="DW135" s="168">
        <f t="shared" si="385"/>
        <v>0</v>
      </c>
      <c r="DX135" s="168">
        <f t="shared" si="385"/>
        <v>0</v>
      </c>
      <c r="DY135" s="168">
        <f t="shared" si="385"/>
        <v>0</v>
      </c>
    </row>
    <row r="136" spans="2:129" x14ac:dyDescent="0.35">
      <c r="B136" s="14"/>
      <c r="C136" s="14"/>
      <c r="D136" s="73"/>
      <c r="E136" s="73">
        <v>5</v>
      </c>
      <c r="F136" s="37" t="str">
        <f>'1.1 Assumptions'!$J$32</f>
        <v>iBeLink BM-N1</v>
      </c>
      <c r="G136" s="37"/>
      <c r="H136" s="30" t="s">
        <v>41</v>
      </c>
      <c r="I136" s="11"/>
      <c r="J136" s="168"/>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c r="AW136" s="168"/>
      <c r="AX136" s="168"/>
      <c r="AY136" s="168"/>
      <c r="AZ136" s="168"/>
      <c r="BA136" s="168"/>
      <c r="BB136" s="168"/>
      <c r="BC136" s="168"/>
      <c r="BD136" s="168"/>
      <c r="BE136" s="168"/>
      <c r="BF136" s="168"/>
      <c r="BG136" s="168"/>
      <c r="BH136" s="168"/>
      <c r="BI136" s="168"/>
      <c r="BJ136" s="168"/>
      <c r="BK136" s="168"/>
      <c r="BL136" s="168"/>
      <c r="BM136" s="168"/>
      <c r="BN136" s="168"/>
      <c r="BO136" s="168"/>
      <c r="BP136" s="168"/>
      <c r="BQ136" s="168"/>
      <c r="BR136" s="168">
        <f t="shared" ref="BR136:CW136" si="386">IF(BR$5&lt;(49+48+12),$BR88/BR$99,0)</f>
        <v>946.24818749999997</v>
      </c>
      <c r="BS136" s="168">
        <f t="shared" si="386"/>
        <v>946.24818749999997</v>
      </c>
      <c r="BT136" s="168">
        <f t="shared" si="386"/>
        <v>946.24818749999997</v>
      </c>
      <c r="BU136" s="168">
        <f t="shared" si="386"/>
        <v>946.24818749999997</v>
      </c>
      <c r="BV136" s="168">
        <f t="shared" si="386"/>
        <v>946.24818749999997</v>
      </c>
      <c r="BW136" s="168">
        <f t="shared" si="386"/>
        <v>946.24818749999997</v>
      </c>
      <c r="BX136" s="168">
        <f t="shared" si="386"/>
        <v>946.24818749999997</v>
      </c>
      <c r="BY136" s="168">
        <f t="shared" si="386"/>
        <v>946.24818749999997</v>
      </c>
      <c r="BZ136" s="168">
        <f t="shared" si="386"/>
        <v>946.24818749999997</v>
      </c>
      <c r="CA136" s="168">
        <f t="shared" si="386"/>
        <v>946.24818749999997</v>
      </c>
      <c r="CB136" s="168">
        <f t="shared" si="386"/>
        <v>946.24818749999997</v>
      </c>
      <c r="CC136" s="168">
        <f t="shared" si="386"/>
        <v>946.24818749999997</v>
      </c>
      <c r="CD136" s="168">
        <f t="shared" si="386"/>
        <v>946.24818749999997</v>
      </c>
      <c r="CE136" s="168">
        <f t="shared" si="386"/>
        <v>946.24818749999997</v>
      </c>
      <c r="CF136" s="168">
        <f t="shared" si="386"/>
        <v>946.24818749999997</v>
      </c>
      <c r="CG136" s="168">
        <f t="shared" si="386"/>
        <v>946.24818749999997</v>
      </c>
      <c r="CH136" s="168">
        <f t="shared" si="386"/>
        <v>946.24818749999997</v>
      </c>
      <c r="CI136" s="168">
        <f t="shared" si="386"/>
        <v>946.24818749999997</v>
      </c>
      <c r="CJ136" s="168">
        <f t="shared" si="386"/>
        <v>946.24818749999997</v>
      </c>
      <c r="CK136" s="168">
        <f t="shared" si="386"/>
        <v>946.24818749999997</v>
      </c>
      <c r="CL136" s="168">
        <f t="shared" si="386"/>
        <v>946.24818749999997</v>
      </c>
      <c r="CM136" s="168">
        <f t="shared" si="386"/>
        <v>946.24818749999997</v>
      </c>
      <c r="CN136" s="168">
        <f t="shared" si="386"/>
        <v>946.24818749999997</v>
      </c>
      <c r="CO136" s="168">
        <f t="shared" si="386"/>
        <v>946.24818749999997</v>
      </c>
      <c r="CP136" s="168">
        <f t="shared" si="386"/>
        <v>946.24818749999997</v>
      </c>
      <c r="CQ136" s="168">
        <f t="shared" si="386"/>
        <v>946.24818749999997</v>
      </c>
      <c r="CR136" s="168">
        <f t="shared" si="386"/>
        <v>946.24818749999997</v>
      </c>
      <c r="CS136" s="168">
        <f t="shared" si="386"/>
        <v>946.24818749999997</v>
      </c>
      <c r="CT136" s="168">
        <f t="shared" si="386"/>
        <v>946.24818749999997</v>
      </c>
      <c r="CU136" s="168">
        <f t="shared" si="386"/>
        <v>946.24818749999997</v>
      </c>
      <c r="CV136" s="168">
        <f t="shared" si="386"/>
        <v>946.24818749999997</v>
      </c>
      <c r="CW136" s="168">
        <f t="shared" si="386"/>
        <v>946.24818749999997</v>
      </c>
      <c r="CX136" s="168">
        <f t="shared" ref="CX136:DY136" si="387">IF(CX$5&lt;(49+48+12),$BR88/CX$99,0)</f>
        <v>946.24818749999997</v>
      </c>
      <c r="CY136" s="168">
        <f t="shared" si="387"/>
        <v>946.24818749999997</v>
      </c>
      <c r="CZ136" s="168">
        <f t="shared" si="387"/>
        <v>946.24818749999997</v>
      </c>
      <c r="DA136" s="168">
        <f t="shared" si="387"/>
        <v>946.24818749999997</v>
      </c>
      <c r="DB136" s="168">
        <f t="shared" si="387"/>
        <v>946.24818749999997</v>
      </c>
      <c r="DC136" s="168">
        <f t="shared" si="387"/>
        <v>946.24818749999997</v>
      </c>
      <c r="DD136" s="168">
        <f t="shared" si="387"/>
        <v>946.24818749999997</v>
      </c>
      <c r="DE136" s="168">
        <f t="shared" si="387"/>
        <v>946.24818749999997</v>
      </c>
      <c r="DF136" s="168">
        <f t="shared" si="387"/>
        <v>946.24818749999997</v>
      </c>
      <c r="DG136" s="168">
        <f t="shared" si="387"/>
        <v>946.24818749999997</v>
      </c>
      <c r="DH136" s="168">
        <f t="shared" si="387"/>
        <v>946.24818749999997</v>
      </c>
      <c r="DI136" s="168">
        <f t="shared" si="387"/>
        <v>946.24818749999997</v>
      </c>
      <c r="DJ136" s="168">
        <f t="shared" si="387"/>
        <v>946.24818749999997</v>
      </c>
      <c r="DK136" s="168">
        <f t="shared" si="387"/>
        <v>946.24818749999997</v>
      </c>
      <c r="DL136" s="168">
        <f t="shared" si="387"/>
        <v>946.24818749999997</v>
      </c>
      <c r="DM136" s="168">
        <f t="shared" si="387"/>
        <v>946.24818749999997</v>
      </c>
      <c r="DN136" s="168">
        <f t="shared" si="387"/>
        <v>0</v>
      </c>
      <c r="DO136" s="168">
        <f t="shared" si="387"/>
        <v>0</v>
      </c>
      <c r="DP136" s="168">
        <f t="shared" si="387"/>
        <v>0</v>
      </c>
      <c r="DQ136" s="168">
        <f t="shared" si="387"/>
        <v>0</v>
      </c>
      <c r="DR136" s="168">
        <f t="shared" si="387"/>
        <v>0</v>
      </c>
      <c r="DS136" s="168">
        <f t="shared" si="387"/>
        <v>0</v>
      </c>
      <c r="DT136" s="168">
        <f t="shared" si="387"/>
        <v>0</v>
      </c>
      <c r="DU136" s="168">
        <f t="shared" si="387"/>
        <v>0</v>
      </c>
      <c r="DV136" s="168">
        <f t="shared" si="387"/>
        <v>0</v>
      </c>
      <c r="DW136" s="168">
        <f t="shared" si="387"/>
        <v>0</v>
      </c>
      <c r="DX136" s="168">
        <f t="shared" si="387"/>
        <v>0</v>
      </c>
      <c r="DY136" s="168">
        <f t="shared" si="387"/>
        <v>0</v>
      </c>
    </row>
    <row r="137" spans="2:129" x14ac:dyDescent="0.35">
      <c r="B137" s="14"/>
      <c r="C137" s="14"/>
      <c r="D137" s="24" t="s">
        <v>750</v>
      </c>
      <c r="H137" s="30"/>
      <c r="I137" s="11"/>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168"/>
      <c r="AW137" s="168"/>
      <c r="AX137" s="168"/>
      <c r="AY137" s="168"/>
      <c r="AZ137" s="168"/>
      <c r="BA137" s="168"/>
      <c r="BB137" s="168"/>
      <c r="BC137" s="168"/>
      <c r="BD137" s="168"/>
      <c r="BE137" s="168"/>
      <c r="BF137" s="168"/>
      <c r="BG137" s="168"/>
      <c r="BH137" s="168"/>
      <c r="BI137" s="168"/>
      <c r="BJ137" s="168"/>
      <c r="BK137" s="168"/>
      <c r="BL137" s="168"/>
      <c r="BM137" s="168"/>
      <c r="BN137" s="168"/>
      <c r="BO137" s="168"/>
      <c r="BP137" s="168"/>
      <c r="BQ137" s="168"/>
      <c r="BR137" s="168"/>
      <c r="BS137" s="168"/>
      <c r="BT137" s="168"/>
      <c r="BU137" s="168"/>
      <c r="BV137" s="168"/>
      <c r="BW137" s="168"/>
      <c r="BX137" s="168"/>
      <c r="BY137" s="168"/>
      <c r="BZ137" s="168"/>
      <c r="CA137" s="168"/>
      <c r="CB137" s="168"/>
      <c r="CC137" s="168"/>
      <c r="CD137" s="168"/>
      <c r="CE137" s="168"/>
      <c r="CF137" s="168"/>
      <c r="CG137" s="168"/>
      <c r="CH137" s="168"/>
      <c r="CI137" s="168"/>
      <c r="CJ137" s="168"/>
      <c r="CK137" s="168"/>
      <c r="CL137" s="168"/>
      <c r="CM137" s="168"/>
      <c r="CN137" s="168"/>
      <c r="CO137" s="168"/>
      <c r="CP137" s="168"/>
      <c r="CQ137" s="168"/>
      <c r="CR137" s="168"/>
      <c r="CS137" s="168"/>
      <c r="CT137" s="168"/>
      <c r="CU137" s="168"/>
      <c r="CV137" s="168"/>
      <c r="CW137" s="168"/>
      <c r="CX137" s="168"/>
      <c r="CY137" s="168"/>
      <c r="CZ137" s="168"/>
      <c r="DA137" s="168"/>
      <c r="DB137" s="168"/>
      <c r="DC137" s="168"/>
      <c r="DD137" s="168"/>
      <c r="DE137" s="168"/>
      <c r="DF137" s="168"/>
      <c r="DG137" s="168"/>
      <c r="DH137" s="168"/>
      <c r="DI137" s="168"/>
      <c r="DJ137" s="168"/>
      <c r="DK137" s="168"/>
      <c r="DL137" s="168"/>
      <c r="DM137" s="168"/>
      <c r="DN137" s="168"/>
      <c r="DO137" s="168"/>
      <c r="DP137" s="168"/>
      <c r="DQ137" s="168"/>
      <c r="DR137" s="168"/>
      <c r="DS137" s="168"/>
      <c r="DT137" s="168"/>
      <c r="DU137" s="168"/>
      <c r="DV137" s="168"/>
      <c r="DW137" s="168"/>
      <c r="DX137" s="168"/>
      <c r="DY137" s="168"/>
    </row>
    <row r="138" spans="2:129" x14ac:dyDescent="0.35">
      <c r="B138" s="14"/>
      <c r="C138" s="14"/>
      <c r="D138" s="73"/>
      <c r="E138">
        <v>1</v>
      </c>
      <c r="F138" s="37" t="str">
        <f>'1.1 Assumptions'!$J$27</f>
        <v>Bitmain Antminer S19 Pro</v>
      </c>
      <c r="G138" s="37"/>
      <c r="H138" s="30" t="s">
        <v>41</v>
      </c>
      <c r="I138" s="11"/>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8"/>
      <c r="BB138" s="168"/>
      <c r="BC138" s="168"/>
      <c r="BD138" s="168"/>
      <c r="BE138" s="168"/>
      <c r="BF138" s="168"/>
      <c r="BG138" s="168"/>
      <c r="BH138" s="168"/>
      <c r="BI138" s="168"/>
      <c r="BJ138" s="168"/>
      <c r="BK138" s="168"/>
      <c r="BL138" s="168"/>
      <c r="BM138" s="168"/>
      <c r="BN138" s="168"/>
      <c r="BO138" s="168"/>
      <c r="BP138" s="168"/>
      <c r="BQ138" s="168"/>
      <c r="BR138" s="168"/>
      <c r="BS138" s="168"/>
      <c r="BT138" s="168"/>
      <c r="BU138" s="168"/>
      <c r="BV138" s="168"/>
      <c r="BW138" s="168"/>
      <c r="BX138" s="168"/>
      <c r="BY138" s="168"/>
      <c r="BZ138" s="168"/>
      <c r="CA138" s="168"/>
      <c r="CB138" s="168"/>
      <c r="CC138" s="168"/>
      <c r="CD138" s="168">
        <f t="shared" ref="CD138:DY138" si="388">IF(CD$5&lt;(49+48+12+12),$CD84/CD$99,0)</f>
        <v>21973.985687499997</v>
      </c>
      <c r="CE138" s="168">
        <f t="shared" si="388"/>
        <v>21973.985687499997</v>
      </c>
      <c r="CF138" s="168">
        <f t="shared" si="388"/>
        <v>21973.985687499997</v>
      </c>
      <c r="CG138" s="168">
        <f t="shared" si="388"/>
        <v>21973.985687499997</v>
      </c>
      <c r="CH138" s="168">
        <f t="shared" si="388"/>
        <v>21973.985687499997</v>
      </c>
      <c r="CI138" s="168">
        <f t="shared" si="388"/>
        <v>21973.985687499997</v>
      </c>
      <c r="CJ138" s="168">
        <f t="shared" si="388"/>
        <v>21973.985687499997</v>
      </c>
      <c r="CK138" s="168">
        <f t="shared" si="388"/>
        <v>21973.985687499997</v>
      </c>
      <c r="CL138" s="168">
        <f t="shared" si="388"/>
        <v>21973.985687499997</v>
      </c>
      <c r="CM138" s="168">
        <f t="shared" si="388"/>
        <v>21973.985687499997</v>
      </c>
      <c r="CN138" s="168">
        <f t="shared" si="388"/>
        <v>21973.985687499997</v>
      </c>
      <c r="CO138" s="168">
        <f t="shared" si="388"/>
        <v>21973.985687499997</v>
      </c>
      <c r="CP138" s="168">
        <f t="shared" si="388"/>
        <v>21973.985687499997</v>
      </c>
      <c r="CQ138" s="168">
        <f t="shared" si="388"/>
        <v>21973.985687499997</v>
      </c>
      <c r="CR138" s="168">
        <f t="shared" si="388"/>
        <v>21973.985687499997</v>
      </c>
      <c r="CS138" s="168">
        <f t="shared" si="388"/>
        <v>21973.985687499997</v>
      </c>
      <c r="CT138" s="168">
        <f t="shared" si="388"/>
        <v>21973.985687499997</v>
      </c>
      <c r="CU138" s="168">
        <f t="shared" si="388"/>
        <v>21973.985687499997</v>
      </c>
      <c r="CV138" s="168">
        <f t="shared" si="388"/>
        <v>21973.985687499997</v>
      </c>
      <c r="CW138" s="168">
        <f t="shared" si="388"/>
        <v>21973.985687499997</v>
      </c>
      <c r="CX138" s="168">
        <f t="shared" si="388"/>
        <v>21973.985687499997</v>
      </c>
      <c r="CY138" s="168">
        <f t="shared" si="388"/>
        <v>21973.985687499997</v>
      </c>
      <c r="CZ138" s="168">
        <f t="shared" si="388"/>
        <v>21973.985687499997</v>
      </c>
      <c r="DA138" s="168">
        <f t="shared" si="388"/>
        <v>21973.985687499997</v>
      </c>
      <c r="DB138" s="168">
        <f t="shared" si="388"/>
        <v>21973.985687499997</v>
      </c>
      <c r="DC138" s="168">
        <f t="shared" si="388"/>
        <v>21973.985687499997</v>
      </c>
      <c r="DD138" s="168">
        <f t="shared" si="388"/>
        <v>21973.985687499997</v>
      </c>
      <c r="DE138" s="168">
        <f t="shared" si="388"/>
        <v>21973.985687499997</v>
      </c>
      <c r="DF138" s="168">
        <f t="shared" si="388"/>
        <v>21973.985687499997</v>
      </c>
      <c r="DG138" s="168">
        <f t="shared" si="388"/>
        <v>21973.985687499997</v>
      </c>
      <c r="DH138" s="168">
        <f t="shared" si="388"/>
        <v>21973.985687499997</v>
      </c>
      <c r="DI138" s="168">
        <f t="shared" si="388"/>
        <v>21973.985687499997</v>
      </c>
      <c r="DJ138" s="168">
        <f t="shared" si="388"/>
        <v>21973.985687499997</v>
      </c>
      <c r="DK138" s="168">
        <f t="shared" si="388"/>
        <v>21973.985687499997</v>
      </c>
      <c r="DL138" s="168">
        <f t="shared" si="388"/>
        <v>21973.985687499997</v>
      </c>
      <c r="DM138" s="168">
        <f t="shared" si="388"/>
        <v>21973.985687499997</v>
      </c>
      <c r="DN138" s="168">
        <f t="shared" si="388"/>
        <v>21973.985687499997</v>
      </c>
      <c r="DO138" s="168">
        <f t="shared" si="388"/>
        <v>21973.985687499997</v>
      </c>
      <c r="DP138" s="168">
        <f t="shared" si="388"/>
        <v>21973.985687499997</v>
      </c>
      <c r="DQ138" s="168">
        <f t="shared" si="388"/>
        <v>21973.985687499997</v>
      </c>
      <c r="DR138" s="168">
        <f t="shared" si="388"/>
        <v>21973.985687499997</v>
      </c>
      <c r="DS138" s="168">
        <f t="shared" si="388"/>
        <v>21973.985687499997</v>
      </c>
      <c r="DT138" s="168">
        <f t="shared" si="388"/>
        <v>21973.985687499997</v>
      </c>
      <c r="DU138" s="168">
        <f t="shared" si="388"/>
        <v>21973.985687499997</v>
      </c>
      <c r="DV138" s="168">
        <f t="shared" si="388"/>
        <v>21973.985687499997</v>
      </c>
      <c r="DW138" s="168">
        <f t="shared" si="388"/>
        <v>21973.985687499997</v>
      </c>
      <c r="DX138" s="168">
        <f t="shared" si="388"/>
        <v>21973.985687499997</v>
      </c>
      <c r="DY138" s="168">
        <f t="shared" si="388"/>
        <v>21973.985687499997</v>
      </c>
    </row>
    <row r="139" spans="2:129" x14ac:dyDescent="0.35">
      <c r="B139" s="14"/>
      <c r="C139" s="14"/>
      <c r="D139" s="73"/>
      <c r="E139">
        <v>2</v>
      </c>
      <c r="F139" s="37" t="str">
        <f>'1.1 Assumptions'!$J$28</f>
        <v>MicroBT Whatsminer M30s</v>
      </c>
      <c r="G139" s="37"/>
      <c r="H139" s="30" t="s">
        <v>41</v>
      </c>
      <c r="I139" s="11"/>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c r="AQ139" s="168"/>
      <c r="AR139" s="168"/>
      <c r="AS139" s="168"/>
      <c r="AT139" s="168"/>
      <c r="AU139" s="168"/>
      <c r="AV139" s="168"/>
      <c r="AW139" s="168"/>
      <c r="AX139" s="168"/>
      <c r="AY139" s="168"/>
      <c r="AZ139" s="168"/>
      <c r="BA139" s="168"/>
      <c r="BB139" s="168"/>
      <c r="BC139" s="168"/>
      <c r="BD139" s="168"/>
      <c r="BE139" s="168"/>
      <c r="BF139" s="168"/>
      <c r="BG139" s="168"/>
      <c r="BH139" s="168"/>
      <c r="BI139" s="168"/>
      <c r="BJ139" s="168"/>
      <c r="BK139" s="168"/>
      <c r="BL139" s="168"/>
      <c r="BM139" s="168"/>
      <c r="BN139" s="168"/>
      <c r="BO139" s="168"/>
      <c r="BP139" s="168"/>
      <c r="BQ139" s="168"/>
      <c r="BR139" s="168"/>
      <c r="BS139" s="168"/>
      <c r="BT139" s="168"/>
      <c r="BU139" s="168"/>
      <c r="BV139" s="168"/>
      <c r="BW139" s="168"/>
      <c r="BX139" s="168"/>
      <c r="BY139" s="168"/>
      <c r="BZ139" s="168"/>
      <c r="CA139" s="168"/>
      <c r="CB139" s="168"/>
      <c r="CC139" s="168"/>
      <c r="CD139" s="168">
        <f t="shared" ref="CD139:DY139" si="389">IF(CD$5&lt;(49+48+12+12),$CD85/CD$99,0)</f>
        <v>0</v>
      </c>
      <c r="CE139" s="168">
        <f t="shared" si="389"/>
        <v>0</v>
      </c>
      <c r="CF139" s="168">
        <f t="shared" si="389"/>
        <v>0</v>
      </c>
      <c r="CG139" s="168">
        <f t="shared" si="389"/>
        <v>0</v>
      </c>
      <c r="CH139" s="168">
        <f t="shared" si="389"/>
        <v>0</v>
      </c>
      <c r="CI139" s="168">
        <f t="shared" si="389"/>
        <v>0</v>
      </c>
      <c r="CJ139" s="168">
        <f t="shared" si="389"/>
        <v>0</v>
      </c>
      <c r="CK139" s="168">
        <f t="shared" si="389"/>
        <v>0</v>
      </c>
      <c r="CL139" s="168">
        <f t="shared" si="389"/>
        <v>0</v>
      </c>
      <c r="CM139" s="168">
        <f t="shared" si="389"/>
        <v>0</v>
      </c>
      <c r="CN139" s="168">
        <f t="shared" si="389"/>
        <v>0</v>
      </c>
      <c r="CO139" s="168">
        <f t="shared" si="389"/>
        <v>0</v>
      </c>
      <c r="CP139" s="168">
        <f t="shared" si="389"/>
        <v>0</v>
      </c>
      <c r="CQ139" s="168">
        <f t="shared" si="389"/>
        <v>0</v>
      </c>
      <c r="CR139" s="168">
        <f t="shared" si="389"/>
        <v>0</v>
      </c>
      <c r="CS139" s="168">
        <f t="shared" si="389"/>
        <v>0</v>
      </c>
      <c r="CT139" s="168">
        <f t="shared" si="389"/>
        <v>0</v>
      </c>
      <c r="CU139" s="168">
        <f t="shared" si="389"/>
        <v>0</v>
      </c>
      <c r="CV139" s="168">
        <f t="shared" si="389"/>
        <v>0</v>
      </c>
      <c r="CW139" s="168">
        <f t="shared" si="389"/>
        <v>0</v>
      </c>
      <c r="CX139" s="168">
        <f t="shared" si="389"/>
        <v>0</v>
      </c>
      <c r="CY139" s="168">
        <f t="shared" si="389"/>
        <v>0</v>
      </c>
      <c r="CZ139" s="168">
        <f t="shared" si="389"/>
        <v>0</v>
      </c>
      <c r="DA139" s="168">
        <f t="shared" si="389"/>
        <v>0</v>
      </c>
      <c r="DB139" s="168">
        <f t="shared" si="389"/>
        <v>0</v>
      </c>
      <c r="DC139" s="168">
        <f t="shared" si="389"/>
        <v>0</v>
      </c>
      <c r="DD139" s="168">
        <f t="shared" si="389"/>
        <v>0</v>
      </c>
      <c r="DE139" s="168">
        <f t="shared" si="389"/>
        <v>0</v>
      </c>
      <c r="DF139" s="168">
        <f t="shared" si="389"/>
        <v>0</v>
      </c>
      <c r="DG139" s="168">
        <f t="shared" si="389"/>
        <v>0</v>
      </c>
      <c r="DH139" s="168">
        <f t="shared" si="389"/>
        <v>0</v>
      </c>
      <c r="DI139" s="168">
        <f t="shared" si="389"/>
        <v>0</v>
      </c>
      <c r="DJ139" s="168">
        <f t="shared" si="389"/>
        <v>0</v>
      </c>
      <c r="DK139" s="168">
        <f t="shared" si="389"/>
        <v>0</v>
      </c>
      <c r="DL139" s="168">
        <f t="shared" si="389"/>
        <v>0</v>
      </c>
      <c r="DM139" s="168">
        <f t="shared" si="389"/>
        <v>0</v>
      </c>
      <c r="DN139" s="168">
        <f t="shared" si="389"/>
        <v>0</v>
      </c>
      <c r="DO139" s="168">
        <f t="shared" si="389"/>
        <v>0</v>
      </c>
      <c r="DP139" s="168">
        <f t="shared" si="389"/>
        <v>0</v>
      </c>
      <c r="DQ139" s="168">
        <f t="shared" si="389"/>
        <v>0</v>
      </c>
      <c r="DR139" s="168">
        <f t="shared" si="389"/>
        <v>0</v>
      </c>
      <c r="DS139" s="168">
        <f t="shared" si="389"/>
        <v>0</v>
      </c>
      <c r="DT139" s="168">
        <f t="shared" si="389"/>
        <v>0</v>
      </c>
      <c r="DU139" s="168">
        <f t="shared" si="389"/>
        <v>0</v>
      </c>
      <c r="DV139" s="168">
        <f t="shared" si="389"/>
        <v>0</v>
      </c>
      <c r="DW139" s="168">
        <f t="shared" si="389"/>
        <v>0</v>
      </c>
      <c r="DX139" s="168">
        <f t="shared" si="389"/>
        <v>0</v>
      </c>
      <c r="DY139" s="168">
        <f t="shared" si="389"/>
        <v>0</v>
      </c>
    </row>
    <row r="140" spans="2:129" x14ac:dyDescent="0.35">
      <c r="B140" s="14"/>
      <c r="C140" s="14"/>
      <c r="D140" s="73"/>
      <c r="E140">
        <v>3</v>
      </c>
      <c r="F140" s="37" t="str">
        <f>'1.1 Assumptions'!$J$29</f>
        <v>Innosilicon A11 Pro 8GB</v>
      </c>
      <c r="G140" s="37"/>
      <c r="H140" s="30" t="s">
        <v>41</v>
      </c>
      <c r="I140" s="11"/>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8"/>
      <c r="AS140" s="168"/>
      <c r="AT140" s="168"/>
      <c r="AU140" s="168"/>
      <c r="AV140" s="168"/>
      <c r="AW140" s="168"/>
      <c r="AX140" s="168"/>
      <c r="AY140" s="168"/>
      <c r="AZ140" s="168"/>
      <c r="BA140" s="168"/>
      <c r="BB140" s="168"/>
      <c r="BC140" s="168"/>
      <c r="BD140" s="168"/>
      <c r="BE140" s="168"/>
      <c r="BF140" s="168"/>
      <c r="BG140" s="168"/>
      <c r="BH140" s="168"/>
      <c r="BI140" s="168"/>
      <c r="BJ140" s="168"/>
      <c r="BK140" s="168"/>
      <c r="BL140" s="168"/>
      <c r="BM140" s="168"/>
      <c r="BN140" s="168"/>
      <c r="BO140" s="168"/>
      <c r="BP140" s="168"/>
      <c r="BQ140" s="168"/>
      <c r="BR140" s="168"/>
      <c r="BS140" s="168"/>
      <c r="BT140" s="168"/>
      <c r="BU140" s="168"/>
      <c r="BV140" s="168"/>
      <c r="BW140" s="168"/>
      <c r="BX140" s="168"/>
      <c r="BY140" s="168"/>
      <c r="BZ140" s="168"/>
      <c r="CA140" s="168"/>
      <c r="CB140" s="168"/>
      <c r="CC140" s="168"/>
      <c r="CD140" s="168">
        <f t="shared" ref="CD140:DY140" si="390">IF(CD$5&lt;(49+48+12+12),$CD86/CD$99,0)</f>
        <v>0</v>
      </c>
      <c r="CE140" s="168">
        <f t="shared" si="390"/>
        <v>0</v>
      </c>
      <c r="CF140" s="168">
        <f t="shared" si="390"/>
        <v>0</v>
      </c>
      <c r="CG140" s="168">
        <f t="shared" si="390"/>
        <v>0</v>
      </c>
      <c r="CH140" s="168">
        <f t="shared" si="390"/>
        <v>0</v>
      </c>
      <c r="CI140" s="168">
        <f t="shared" si="390"/>
        <v>0</v>
      </c>
      <c r="CJ140" s="168">
        <f t="shared" si="390"/>
        <v>0</v>
      </c>
      <c r="CK140" s="168">
        <f t="shared" si="390"/>
        <v>0</v>
      </c>
      <c r="CL140" s="168">
        <f t="shared" si="390"/>
        <v>0</v>
      </c>
      <c r="CM140" s="168">
        <f t="shared" si="390"/>
        <v>0</v>
      </c>
      <c r="CN140" s="168">
        <f t="shared" si="390"/>
        <v>0</v>
      </c>
      <c r="CO140" s="168">
        <f t="shared" si="390"/>
        <v>0</v>
      </c>
      <c r="CP140" s="168">
        <f t="shared" si="390"/>
        <v>0</v>
      </c>
      <c r="CQ140" s="168">
        <f t="shared" si="390"/>
        <v>0</v>
      </c>
      <c r="CR140" s="168">
        <f t="shared" si="390"/>
        <v>0</v>
      </c>
      <c r="CS140" s="168">
        <f t="shared" si="390"/>
        <v>0</v>
      </c>
      <c r="CT140" s="168">
        <f t="shared" si="390"/>
        <v>0</v>
      </c>
      <c r="CU140" s="168">
        <f t="shared" si="390"/>
        <v>0</v>
      </c>
      <c r="CV140" s="168">
        <f t="shared" si="390"/>
        <v>0</v>
      </c>
      <c r="CW140" s="168">
        <f t="shared" si="390"/>
        <v>0</v>
      </c>
      <c r="CX140" s="168">
        <f t="shared" si="390"/>
        <v>0</v>
      </c>
      <c r="CY140" s="168">
        <f t="shared" si="390"/>
        <v>0</v>
      </c>
      <c r="CZ140" s="168">
        <f t="shared" si="390"/>
        <v>0</v>
      </c>
      <c r="DA140" s="168">
        <f t="shared" si="390"/>
        <v>0</v>
      </c>
      <c r="DB140" s="168">
        <f t="shared" si="390"/>
        <v>0</v>
      </c>
      <c r="DC140" s="168">
        <f t="shared" si="390"/>
        <v>0</v>
      </c>
      <c r="DD140" s="168">
        <f t="shared" si="390"/>
        <v>0</v>
      </c>
      <c r="DE140" s="168">
        <f t="shared" si="390"/>
        <v>0</v>
      </c>
      <c r="DF140" s="168">
        <f t="shared" si="390"/>
        <v>0</v>
      </c>
      <c r="DG140" s="168">
        <f t="shared" si="390"/>
        <v>0</v>
      </c>
      <c r="DH140" s="168">
        <f t="shared" si="390"/>
        <v>0</v>
      </c>
      <c r="DI140" s="168">
        <f t="shared" si="390"/>
        <v>0</v>
      </c>
      <c r="DJ140" s="168">
        <f t="shared" si="390"/>
        <v>0</v>
      </c>
      <c r="DK140" s="168">
        <f t="shared" si="390"/>
        <v>0</v>
      </c>
      <c r="DL140" s="168">
        <f t="shared" si="390"/>
        <v>0</v>
      </c>
      <c r="DM140" s="168">
        <f t="shared" si="390"/>
        <v>0</v>
      </c>
      <c r="DN140" s="168">
        <f t="shared" si="390"/>
        <v>0</v>
      </c>
      <c r="DO140" s="168">
        <f t="shared" si="390"/>
        <v>0</v>
      </c>
      <c r="DP140" s="168">
        <f t="shared" si="390"/>
        <v>0</v>
      </c>
      <c r="DQ140" s="168">
        <f t="shared" si="390"/>
        <v>0</v>
      </c>
      <c r="DR140" s="168">
        <f t="shared" si="390"/>
        <v>0</v>
      </c>
      <c r="DS140" s="168">
        <f t="shared" si="390"/>
        <v>0</v>
      </c>
      <c r="DT140" s="168">
        <f t="shared" si="390"/>
        <v>0</v>
      </c>
      <c r="DU140" s="168">
        <f t="shared" si="390"/>
        <v>0</v>
      </c>
      <c r="DV140" s="168">
        <f t="shared" si="390"/>
        <v>0</v>
      </c>
      <c r="DW140" s="168">
        <f t="shared" si="390"/>
        <v>0</v>
      </c>
      <c r="DX140" s="168">
        <f t="shared" si="390"/>
        <v>0</v>
      </c>
      <c r="DY140" s="168">
        <f t="shared" si="390"/>
        <v>0</v>
      </c>
    </row>
    <row r="141" spans="2:129" x14ac:dyDescent="0.35">
      <c r="B141" s="14"/>
      <c r="C141" s="14"/>
      <c r="D141" s="73"/>
      <c r="E141">
        <v>4</v>
      </c>
      <c r="F141" s="37" t="str">
        <f>'1.1 Assumptions'!$J$31</f>
        <v>iBeLink BM-K1</v>
      </c>
      <c r="G141" s="37"/>
      <c r="H141" s="30" t="s">
        <v>41</v>
      </c>
      <c r="I141" s="11"/>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68"/>
      <c r="BG141" s="168"/>
      <c r="BH141" s="168"/>
      <c r="BI141" s="168"/>
      <c r="BJ141" s="168"/>
      <c r="BK141" s="168"/>
      <c r="BL141" s="168"/>
      <c r="BM141" s="168"/>
      <c r="BN141" s="168"/>
      <c r="BO141" s="168"/>
      <c r="BP141" s="168"/>
      <c r="BQ141" s="168"/>
      <c r="BR141" s="168"/>
      <c r="BS141" s="168"/>
      <c r="BT141" s="168"/>
      <c r="BU141" s="168"/>
      <c r="BV141" s="168"/>
      <c r="BW141" s="168"/>
      <c r="BX141" s="168"/>
      <c r="BY141" s="168"/>
      <c r="BZ141" s="168"/>
      <c r="CA141" s="168"/>
      <c r="CB141" s="168"/>
      <c r="CC141" s="168"/>
      <c r="CD141" s="168">
        <f t="shared" ref="CD141:DY141" si="391">IF(CD$5&lt;(49+48+12+12),$CD87/CD$99,0)</f>
        <v>4878.4350999999988</v>
      </c>
      <c r="CE141" s="168">
        <f t="shared" si="391"/>
        <v>4878.4350999999988</v>
      </c>
      <c r="CF141" s="168">
        <f t="shared" si="391"/>
        <v>4878.4350999999988</v>
      </c>
      <c r="CG141" s="168">
        <f t="shared" si="391"/>
        <v>4878.4350999999988</v>
      </c>
      <c r="CH141" s="168">
        <f t="shared" si="391"/>
        <v>4878.4350999999988</v>
      </c>
      <c r="CI141" s="168">
        <f t="shared" si="391"/>
        <v>4878.4350999999988</v>
      </c>
      <c r="CJ141" s="168">
        <f t="shared" si="391"/>
        <v>4878.4350999999988</v>
      </c>
      <c r="CK141" s="168">
        <f t="shared" si="391"/>
        <v>4878.4350999999988</v>
      </c>
      <c r="CL141" s="168">
        <f t="shared" si="391"/>
        <v>4878.4350999999988</v>
      </c>
      <c r="CM141" s="168">
        <f t="shared" si="391"/>
        <v>4878.4350999999988</v>
      </c>
      <c r="CN141" s="168">
        <f t="shared" si="391"/>
        <v>4878.4350999999988</v>
      </c>
      <c r="CO141" s="168">
        <f t="shared" si="391"/>
        <v>4878.4350999999988</v>
      </c>
      <c r="CP141" s="168">
        <f t="shared" si="391"/>
        <v>4878.4350999999988</v>
      </c>
      <c r="CQ141" s="168">
        <f t="shared" si="391"/>
        <v>4878.4350999999988</v>
      </c>
      <c r="CR141" s="168">
        <f t="shared" si="391"/>
        <v>4878.4350999999988</v>
      </c>
      <c r="CS141" s="168">
        <f t="shared" si="391"/>
        <v>4878.4350999999988</v>
      </c>
      <c r="CT141" s="168">
        <f t="shared" si="391"/>
        <v>4878.4350999999988</v>
      </c>
      <c r="CU141" s="168">
        <f t="shared" si="391"/>
        <v>4878.4350999999988</v>
      </c>
      <c r="CV141" s="168">
        <f t="shared" si="391"/>
        <v>4878.4350999999988</v>
      </c>
      <c r="CW141" s="168">
        <f t="shared" si="391"/>
        <v>4878.4350999999988</v>
      </c>
      <c r="CX141" s="168">
        <f t="shared" si="391"/>
        <v>4878.4350999999988</v>
      </c>
      <c r="CY141" s="168">
        <f t="shared" si="391"/>
        <v>4878.4350999999988</v>
      </c>
      <c r="CZ141" s="168">
        <f t="shared" si="391"/>
        <v>4878.4350999999988</v>
      </c>
      <c r="DA141" s="168">
        <f t="shared" si="391"/>
        <v>4878.4350999999988</v>
      </c>
      <c r="DB141" s="168">
        <f t="shared" si="391"/>
        <v>4878.4350999999988</v>
      </c>
      <c r="DC141" s="168">
        <f t="shared" si="391"/>
        <v>4878.4350999999988</v>
      </c>
      <c r="DD141" s="168">
        <f t="shared" si="391"/>
        <v>4878.4350999999988</v>
      </c>
      <c r="DE141" s="168">
        <f t="shared" si="391"/>
        <v>4878.4350999999988</v>
      </c>
      <c r="DF141" s="168">
        <f t="shared" si="391"/>
        <v>4878.4350999999988</v>
      </c>
      <c r="DG141" s="168">
        <f t="shared" si="391"/>
        <v>4878.4350999999988</v>
      </c>
      <c r="DH141" s="168">
        <f t="shared" si="391"/>
        <v>4878.4350999999988</v>
      </c>
      <c r="DI141" s="168">
        <f t="shared" si="391"/>
        <v>4878.4350999999988</v>
      </c>
      <c r="DJ141" s="168">
        <f t="shared" si="391"/>
        <v>4878.4350999999988</v>
      </c>
      <c r="DK141" s="168">
        <f t="shared" si="391"/>
        <v>4878.4350999999988</v>
      </c>
      <c r="DL141" s="168">
        <f t="shared" si="391"/>
        <v>4878.4350999999988</v>
      </c>
      <c r="DM141" s="168">
        <f t="shared" si="391"/>
        <v>4878.4350999999988</v>
      </c>
      <c r="DN141" s="168">
        <f t="shared" si="391"/>
        <v>4878.4350999999988</v>
      </c>
      <c r="DO141" s="168">
        <f t="shared" si="391"/>
        <v>4878.4350999999988</v>
      </c>
      <c r="DP141" s="168">
        <f t="shared" si="391"/>
        <v>4878.4350999999988</v>
      </c>
      <c r="DQ141" s="168">
        <f t="shared" si="391"/>
        <v>4878.4350999999988</v>
      </c>
      <c r="DR141" s="168">
        <f t="shared" si="391"/>
        <v>4878.4350999999988</v>
      </c>
      <c r="DS141" s="168">
        <f t="shared" si="391"/>
        <v>4878.4350999999988</v>
      </c>
      <c r="DT141" s="168">
        <f t="shared" si="391"/>
        <v>4878.4350999999988</v>
      </c>
      <c r="DU141" s="168">
        <f t="shared" si="391"/>
        <v>4878.4350999999988</v>
      </c>
      <c r="DV141" s="168">
        <f t="shared" si="391"/>
        <v>4878.4350999999988</v>
      </c>
      <c r="DW141" s="168">
        <f t="shared" si="391"/>
        <v>4878.4350999999988</v>
      </c>
      <c r="DX141" s="168">
        <f t="shared" si="391"/>
        <v>4878.4350999999988</v>
      </c>
      <c r="DY141" s="168">
        <f t="shared" si="391"/>
        <v>4878.4350999999988</v>
      </c>
    </row>
    <row r="142" spans="2:129" x14ac:dyDescent="0.35">
      <c r="B142" s="14"/>
      <c r="C142" s="14"/>
      <c r="D142" s="73"/>
      <c r="E142" s="73">
        <v>5</v>
      </c>
      <c r="F142" s="37" t="str">
        <f>'1.1 Assumptions'!$J$32</f>
        <v>iBeLink BM-N1</v>
      </c>
      <c r="G142" s="37"/>
      <c r="H142" s="30" t="s">
        <v>41</v>
      </c>
      <c r="I142" s="11"/>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c r="BF142" s="168"/>
      <c r="BG142" s="168"/>
      <c r="BH142" s="168"/>
      <c r="BI142" s="168"/>
      <c r="BJ142" s="168"/>
      <c r="BK142" s="168"/>
      <c r="BL142" s="168"/>
      <c r="BM142" s="168"/>
      <c r="BN142" s="168"/>
      <c r="BO142" s="168"/>
      <c r="BP142" s="168"/>
      <c r="BQ142" s="168"/>
      <c r="BR142" s="168"/>
      <c r="BS142" s="168"/>
      <c r="BT142" s="168"/>
      <c r="BU142" s="168"/>
      <c r="BV142" s="168"/>
      <c r="BW142" s="168"/>
      <c r="BX142" s="168"/>
      <c r="BY142" s="168"/>
      <c r="BZ142" s="168"/>
      <c r="CA142" s="168"/>
      <c r="CB142" s="168"/>
      <c r="CC142" s="168"/>
      <c r="CD142" s="168">
        <f t="shared" ref="CD142:DY142" si="392">IF(CD$5&lt;(49+48+12+12),$CD88/CD$99,0)</f>
        <v>662.37373124999988</v>
      </c>
      <c r="CE142" s="168">
        <f t="shared" si="392"/>
        <v>662.37373124999988</v>
      </c>
      <c r="CF142" s="168">
        <f t="shared" si="392"/>
        <v>662.37373124999988</v>
      </c>
      <c r="CG142" s="168">
        <f t="shared" si="392"/>
        <v>662.37373124999988</v>
      </c>
      <c r="CH142" s="168">
        <f t="shared" si="392"/>
        <v>662.37373124999988</v>
      </c>
      <c r="CI142" s="168">
        <f t="shared" si="392"/>
        <v>662.37373124999988</v>
      </c>
      <c r="CJ142" s="168">
        <f t="shared" si="392"/>
        <v>662.37373124999988</v>
      </c>
      <c r="CK142" s="168">
        <f t="shared" si="392"/>
        <v>662.37373124999988</v>
      </c>
      <c r="CL142" s="168">
        <f t="shared" si="392"/>
        <v>662.37373124999988</v>
      </c>
      <c r="CM142" s="168">
        <f t="shared" si="392"/>
        <v>662.37373124999988</v>
      </c>
      <c r="CN142" s="168">
        <f t="shared" si="392"/>
        <v>662.37373124999988</v>
      </c>
      <c r="CO142" s="168">
        <f t="shared" si="392"/>
        <v>662.37373124999988</v>
      </c>
      <c r="CP142" s="168">
        <f t="shared" si="392"/>
        <v>662.37373124999988</v>
      </c>
      <c r="CQ142" s="168">
        <f t="shared" si="392"/>
        <v>662.37373124999988</v>
      </c>
      <c r="CR142" s="168">
        <f t="shared" si="392"/>
        <v>662.37373124999988</v>
      </c>
      <c r="CS142" s="168">
        <f t="shared" si="392"/>
        <v>662.37373124999988</v>
      </c>
      <c r="CT142" s="168">
        <f t="shared" si="392"/>
        <v>662.37373124999988</v>
      </c>
      <c r="CU142" s="168">
        <f t="shared" si="392"/>
        <v>662.37373124999988</v>
      </c>
      <c r="CV142" s="168">
        <f t="shared" si="392"/>
        <v>662.37373124999988</v>
      </c>
      <c r="CW142" s="168">
        <f t="shared" si="392"/>
        <v>662.37373124999988</v>
      </c>
      <c r="CX142" s="168">
        <f t="shared" si="392"/>
        <v>662.37373124999988</v>
      </c>
      <c r="CY142" s="168">
        <f t="shared" si="392"/>
        <v>662.37373124999988</v>
      </c>
      <c r="CZ142" s="168">
        <f t="shared" si="392"/>
        <v>662.37373124999988</v>
      </c>
      <c r="DA142" s="168">
        <f t="shared" si="392"/>
        <v>662.37373124999988</v>
      </c>
      <c r="DB142" s="168">
        <f t="shared" si="392"/>
        <v>662.37373124999988</v>
      </c>
      <c r="DC142" s="168">
        <f t="shared" si="392"/>
        <v>662.37373124999988</v>
      </c>
      <c r="DD142" s="168">
        <f t="shared" si="392"/>
        <v>662.37373124999988</v>
      </c>
      <c r="DE142" s="168">
        <f t="shared" si="392"/>
        <v>662.37373124999988</v>
      </c>
      <c r="DF142" s="168">
        <f t="shared" si="392"/>
        <v>662.37373124999988</v>
      </c>
      <c r="DG142" s="168">
        <f t="shared" si="392"/>
        <v>662.37373124999988</v>
      </c>
      <c r="DH142" s="168">
        <f t="shared" si="392"/>
        <v>662.37373124999988</v>
      </c>
      <c r="DI142" s="168">
        <f t="shared" si="392"/>
        <v>662.37373124999988</v>
      </c>
      <c r="DJ142" s="168">
        <f t="shared" si="392"/>
        <v>662.37373124999988</v>
      </c>
      <c r="DK142" s="168">
        <f t="shared" si="392"/>
        <v>662.37373124999988</v>
      </c>
      <c r="DL142" s="168">
        <f t="shared" si="392"/>
        <v>662.37373124999988</v>
      </c>
      <c r="DM142" s="168">
        <f t="shared" si="392"/>
        <v>662.37373124999988</v>
      </c>
      <c r="DN142" s="168">
        <f t="shared" si="392"/>
        <v>662.37373124999988</v>
      </c>
      <c r="DO142" s="168">
        <f t="shared" si="392"/>
        <v>662.37373124999988</v>
      </c>
      <c r="DP142" s="168">
        <f t="shared" si="392"/>
        <v>662.37373124999988</v>
      </c>
      <c r="DQ142" s="168">
        <f t="shared" si="392"/>
        <v>662.37373124999988</v>
      </c>
      <c r="DR142" s="168">
        <f t="shared" si="392"/>
        <v>662.37373124999988</v>
      </c>
      <c r="DS142" s="168">
        <f t="shared" si="392"/>
        <v>662.37373124999988</v>
      </c>
      <c r="DT142" s="168">
        <f t="shared" si="392"/>
        <v>662.37373124999988</v>
      </c>
      <c r="DU142" s="168">
        <f t="shared" si="392"/>
        <v>662.37373124999988</v>
      </c>
      <c r="DV142" s="168">
        <f t="shared" si="392"/>
        <v>662.37373124999988</v>
      </c>
      <c r="DW142" s="168">
        <f t="shared" si="392"/>
        <v>662.37373124999988</v>
      </c>
      <c r="DX142" s="168">
        <f t="shared" si="392"/>
        <v>662.37373124999988</v>
      </c>
      <c r="DY142" s="168">
        <f t="shared" si="392"/>
        <v>662.37373124999988</v>
      </c>
    </row>
    <row r="143" spans="2:129" x14ac:dyDescent="0.35">
      <c r="B143" s="14"/>
      <c r="C143" s="14"/>
      <c r="D143" s="24" t="s">
        <v>751</v>
      </c>
      <c r="H143" s="30"/>
      <c r="I143" s="11"/>
      <c r="J143" s="168"/>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168"/>
      <c r="AT143" s="168"/>
      <c r="AU143" s="168"/>
      <c r="AV143" s="168"/>
      <c r="AW143" s="168"/>
      <c r="AX143" s="168"/>
      <c r="AY143" s="168"/>
      <c r="AZ143" s="168"/>
      <c r="BA143" s="168"/>
      <c r="BB143" s="168"/>
      <c r="BC143" s="168"/>
      <c r="BD143" s="168"/>
      <c r="BE143" s="168"/>
      <c r="BF143" s="168"/>
      <c r="BG143" s="168"/>
      <c r="BH143" s="168"/>
      <c r="BI143" s="168"/>
      <c r="BJ143" s="168"/>
      <c r="BK143" s="168"/>
      <c r="BL143" s="168"/>
      <c r="BM143" s="168"/>
      <c r="BN143" s="168"/>
      <c r="BO143" s="168"/>
      <c r="BP143" s="168"/>
      <c r="BQ143" s="168"/>
      <c r="BR143" s="168"/>
      <c r="BS143" s="168"/>
      <c r="BT143" s="168"/>
      <c r="BU143" s="168"/>
      <c r="BV143" s="168"/>
      <c r="BW143" s="168"/>
      <c r="BX143" s="168"/>
      <c r="BY143" s="168"/>
      <c r="BZ143" s="168"/>
      <c r="CA143" s="168"/>
      <c r="CB143" s="168"/>
      <c r="CC143" s="168"/>
      <c r="CD143" s="168"/>
      <c r="CE143" s="168"/>
      <c r="CF143" s="168"/>
      <c r="CG143" s="168"/>
      <c r="CH143" s="168"/>
      <c r="CI143" s="168"/>
      <c r="CJ143" s="168"/>
      <c r="CK143" s="168"/>
      <c r="CL143" s="168"/>
      <c r="CM143" s="168"/>
      <c r="CN143" s="168"/>
      <c r="CO143" s="168"/>
      <c r="CP143" s="168"/>
      <c r="CQ143" s="168"/>
      <c r="CR143" s="168"/>
      <c r="CS143" s="168"/>
      <c r="CT143" s="168"/>
      <c r="CU143" s="168"/>
      <c r="CV143" s="168"/>
      <c r="CW143" s="168"/>
      <c r="CX143" s="168"/>
      <c r="CY143" s="168"/>
      <c r="CZ143" s="168"/>
      <c r="DA143" s="168"/>
      <c r="DB143" s="168"/>
      <c r="DC143" s="168"/>
      <c r="DD143" s="168"/>
      <c r="DE143" s="168"/>
      <c r="DF143" s="168"/>
      <c r="DG143" s="168"/>
      <c r="DH143" s="168"/>
      <c r="DI143" s="168"/>
      <c r="DJ143" s="168"/>
      <c r="DK143" s="168"/>
      <c r="DL143" s="168"/>
      <c r="DM143" s="168"/>
      <c r="DN143" s="168"/>
      <c r="DO143" s="168"/>
      <c r="DP143" s="168"/>
      <c r="DQ143" s="168"/>
      <c r="DR143" s="168"/>
      <c r="DS143" s="168"/>
      <c r="DT143" s="168"/>
      <c r="DU143" s="168"/>
      <c r="DV143" s="168"/>
      <c r="DW143" s="168"/>
      <c r="DX143" s="168"/>
      <c r="DY143" s="168"/>
    </row>
    <row r="144" spans="2:129" x14ac:dyDescent="0.35">
      <c r="B144" s="14"/>
      <c r="C144" s="14"/>
      <c r="D144" s="73"/>
      <c r="E144">
        <v>1</v>
      </c>
      <c r="F144" s="37" t="str">
        <f>'1.1 Assumptions'!$J$27</f>
        <v>Bitmain Antminer S19 Pro</v>
      </c>
      <c r="G144" s="37"/>
      <c r="H144" s="30" t="s">
        <v>41</v>
      </c>
      <c r="I144" s="11"/>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c r="BF144" s="168"/>
      <c r="BG144" s="168"/>
      <c r="BH144" s="168"/>
      <c r="BI144" s="168"/>
      <c r="BJ144" s="168"/>
      <c r="BK144" s="168"/>
      <c r="BL144" s="168"/>
      <c r="BM144" s="168"/>
      <c r="BN144" s="168"/>
      <c r="BO144" s="168"/>
      <c r="BP144" s="168"/>
      <c r="BQ144" s="168"/>
      <c r="BR144" s="168"/>
      <c r="BS144" s="168"/>
      <c r="BT144" s="168"/>
      <c r="BU144" s="168"/>
      <c r="BV144" s="168"/>
      <c r="BW144" s="168"/>
      <c r="BX144" s="168"/>
      <c r="BY144" s="168"/>
      <c r="BZ144" s="168"/>
      <c r="CA144" s="168"/>
      <c r="CB144" s="168"/>
      <c r="CC144" s="168"/>
      <c r="CD144" s="168"/>
      <c r="CE144" s="168"/>
      <c r="CF144" s="168"/>
      <c r="CG144" s="168"/>
      <c r="CH144" s="168"/>
      <c r="CI144" s="168"/>
      <c r="CJ144" s="168"/>
      <c r="CK144" s="168"/>
      <c r="CL144" s="168"/>
      <c r="CM144" s="168"/>
      <c r="CN144" s="168"/>
      <c r="CO144" s="168"/>
      <c r="CP144" s="168">
        <f t="shared" ref="CP144:DY144" si="393">IF(CP$5&lt;(49+48+12+12+12),$CP84/CP$99,0)</f>
        <v>15781.316993749999</v>
      </c>
      <c r="CQ144" s="168">
        <f t="shared" si="393"/>
        <v>15781.316993749999</v>
      </c>
      <c r="CR144" s="168">
        <f t="shared" si="393"/>
        <v>15781.316993749999</v>
      </c>
      <c r="CS144" s="168">
        <f t="shared" si="393"/>
        <v>15781.316993749999</v>
      </c>
      <c r="CT144" s="168">
        <f t="shared" si="393"/>
        <v>15781.316993749999</v>
      </c>
      <c r="CU144" s="168">
        <f t="shared" si="393"/>
        <v>15781.316993749999</v>
      </c>
      <c r="CV144" s="168">
        <f t="shared" si="393"/>
        <v>15781.316993749999</v>
      </c>
      <c r="CW144" s="168">
        <f t="shared" si="393"/>
        <v>15781.316993749999</v>
      </c>
      <c r="CX144" s="168">
        <f t="shared" si="393"/>
        <v>15781.316993749999</v>
      </c>
      <c r="CY144" s="168">
        <f t="shared" si="393"/>
        <v>15781.316993749999</v>
      </c>
      <c r="CZ144" s="168">
        <f t="shared" si="393"/>
        <v>15781.316993749999</v>
      </c>
      <c r="DA144" s="168">
        <f t="shared" si="393"/>
        <v>15781.316993749999</v>
      </c>
      <c r="DB144" s="168">
        <f t="shared" si="393"/>
        <v>15781.316993749999</v>
      </c>
      <c r="DC144" s="168">
        <f t="shared" si="393"/>
        <v>15781.316993749999</v>
      </c>
      <c r="DD144" s="168">
        <f t="shared" si="393"/>
        <v>15781.316993749999</v>
      </c>
      <c r="DE144" s="168">
        <f t="shared" si="393"/>
        <v>15781.316993749999</v>
      </c>
      <c r="DF144" s="168">
        <f t="shared" si="393"/>
        <v>15781.316993749999</v>
      </c>
      <c r="DG144" s="168">
        <f t="shared" si="393"/>
        <v>15781.316993749999</v>
      </c>
      <c r="DH144" s="168">
        <f t="shared" si="393"/>
        <v>15781.316993749999</v>
      </c>
      <c r="DI144" s="168">
        <f t="shared" si="393"/>
        <v>15781.316993749999</v>
      </c>
      <c r="DJ144" s="168">
        <f t="shared" si="393"/>
        <v>15781.316993749999</v>
      </c>
      <c r="DK144" s="168">
        <f t="shared" si="393"/>
        <v>15781.316993749999</v>
      </c>
      <c r="DL144" s="168">
        <f t="shared" si="393"/>
        <v>15781.316993749999</v>
      </c>
      <c r="DM144" s="168">
        <f t="shared" si="393"/>
        <v>15781.316993749999</v>
      </c>
      <c r="DN144" s="168">
        <f t="shared" si="393"/>
        <v>15781.316993749999</v>
      </c>
      <c r="DO144" s="168">
        <f t="shared" si="393"/>
        <v>15781.316993749999</v>
      </c>
      <c r="DP144" s="168">
        <f t="shared" si="393"/>
        <v>15781.316993749999</v>
      </c>
      <c r="DQ144" s="168">
        <f t="shared" si="393"/>
        <v>15781.316993749999</v>
      </c>
      <c r="DR144" s="168">
        <f t="shared" si="393"/>
        <v>15781.316993749999</v>
      </c>
      <c r="DS144" s="168">
        <f t="shared" si="393"/>
        <v>15781.316993749999</v>
      </c>
      <c r="DT144" s="168">
        <f t="shared" si="393"/>
        <v>15781.316993749999</v>
      </c>
      <c r="DU144" s="168">
        <f t="shared" si="393"/>
        <v>15781.316993749999</v>
      </c>
      <c r="DV144" s="168">
        <f t="shared" si="393"/>
        <v>15781.316993749999</v>
      </c>
      <c r="DW144" s="168">
        <f t="shared" si="393"/>
        <v>15781.316993749999</v>
      </c>
      <c r="DX144" s="168">
        <f t="shared" si="393"/>
        <v>15781.316993749999</v>
      </c>
      <c r="DY144" s="168">
        <f t="shared" si="393"/>
        <v>15781.316993749999</v>
      </c>
    </row>
    <row r="145" spans="2:129" x14ac:dyDescent="0.35">
      <c r="B145" s="14"/>
      <c r="C145" s="14"/>
      <c r="D145" s="73"/>
      <c r="E145">
        <v>2</v>
      </c>
      <c r="F145" s="37" t="str">
        <f>'1.1 Assumptions'!$J$28</f>
        <v>MicroBT Whatsminer M30s</v>
      </c>
      <c r="G145" s="37"/>
      <c r="H145" s="30" t="s">
        <v>41</v>
      </c>
      <c r="I145" s="11"/>
      <c r="J145" s="168"/>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68"/>
      <c r="BA145" s="168"/>
      <c r="BB145" s="168"/>
      <c r="BC145" s="168"/>
      <c r="BD145" s="168"/>
      <c r="BE145" s="168"/>
      <c r="BF145" s="168"/>
      <c r="BG145" s="168"/>
      <c r="BH145" s="168"/>
      <c r="BI145" s="168"/>
      <c r="BJ145" s="168"/>
      <c r="BK145" s="168"/>
      <c r="BL145" s="168"/>
      <c r="BM145" s="168"/>
      <c r="BN145" s="168"/>
      <c r="BO145" s="168"/>
      <c r="BP145" s="168"/>
      <c r="BQ145" s="168"/>
      <c r="BR145" s="168"/>
      <c r="BS145" s="168"/>
      <c r="BT145" s="168"/>
      <c r="BU145" s="168"/>
      <c r="BV145" s="168"/>
      <c r="BW145" s="168"/>
      <c r="BX145" s="168"/>
      <c r="BY145" s="168"/>
      <c r="BZ145" s="168"/>
      <c r="CA145" s="168"/>
      <c r="CB145" s="168"/>
      <c r="CC145" s="168"/>
      <c r="CD145" s="168"/>
      <c r="CE145" s="168"/>
      <c r="CF145" s="168"/>
      <c r="CG145" s="168"/>
      <c r="CH145" s="168"/>
      <c r="CI145" s="168"/>
      <c r="CJ145" s="168"/>
      <c r="CK145" s="168"/>
      <c r="CL145" s="168"/>
      <c r="CM145" s="168"/>
      <c r="CN145" s="168"/>
      <c r="CO145" s="168"/>
      <c r="CP145" s="168">
        <f t="shared" ref="CP145:DY145" si="394">IF(CP$5&lt;(49+48+12+12+12),$CP85/CP$99,0)</f>
        <v>0</v>
      </c>
      <c r="CQ145" s="168">
        <f t="shared" si="394"/>
        <v>0</v>
      </c>
      <c r="CR145" s="168">
        <f t="shared" si="394"/>
        <v>0</v>
      </c>
      <c r="CS145" s="168">
        <f t="shared" si="394"/>
        <v>0</v>
      </c>
      <c r="CT145" s="168">
        <f t="shared" si="394"/>
        <v>0</v>
      </c>
      <c r="CU145" s="168">
        <f t="shared" si="394"/>
        <v>0</v>
      </c>
      <c r="CV145" s="168">
        <f t="shared" si="394"/>
        <v>0</v>
      </c>
      <c r="CW145" s="168">
        <f t="shared" si="394"/>
        <v>0</v>
      </c>
      <c r="CX145" s="168">
        <f t="shared" si="394"/>
        <v>0</v>
      </c>
      <c r="CY145" s="168">
        <f t="shared" si="394"/>
        <v>0</v>
      </c>
      <c r="CZ145" s="168">
        <f t="shared" si="394"/>
        <v>0</v>
      </c>
      <c r="DA145" s="168">
        <f t="shared" si="394"/>
        <v>0</v>
      </c>
      <c r="DB145" s="168">
        <f t="shared" si="394"/>
        <v>0</v>
      </c>
      <c r="DC145" s="168">
        <f t="shared" si="394"/>
        <v>0</v>
      </c>
      <c r="DD145" s="168">
        <f t="shared" si="394"/>
        <v>0</v>
      </c>
      <c r="DE145" s="168">
        <f t="shared" si="394"/>
        <v>0</v>
      </c>
      <c r="DF145" s="168">
        <f t="shared" si="394"/>
        <v>0</v>
      </c>
      <c r="DG145" s="168">
        <f t="shared" si="394"/>
        <v>0</v>
      </c>
      <c r="DH145" s="168">
        <f t="shared" si="394"/>
        <v>0</v>
      </c>
      <c r="DI145" s="168">
        <f t="shared" si="394"/>
        <v>0</v>
      </c>
      <c r="DJ145" s="168">
        <f t="shared" si="394"/>
        <v>0</v>
      </c>
      <c r="DK145" s="168">
        <f t="shared" si="394"/>
        <v>0</v>
      </c>
      <c r="DL145" s="168">
        <f t="shared" si="394"/>
        <v>0</v>
      </c>
      <c r="DM145" s="168">
        <f t="shared" si="394"/>
        <v>0</v>
      </c>
      <c r="DN145" s="168">
        <f t="shared" si="394"/>
        <v>0</v>
      </c>
      <c r="DO145" s="168">
        <f t="shared" si="394"/>
        <v>0</v>
      </c>
      <c r="DP145" s="168">
        <f t="shared" si="394"/>
        <v>0</v>
      </c>
      <c r="DQ145" s="168">
        <f t="shared" si="394"/>
        <v>0</v>
      </c>
      <c r="DR145" s="168">
        <f t="shared" si="394"/>
        <v>0</v>
      </c>
      <c r="DS145" s="168">
        <f t="shared" si="394"/>
        <v>0</v>
      </c>
      <c r="DT145" s="168">
        <f t="shared" si="394"/>
        <v>0</v>
      </c>
      <c r="DU145" s="168">
        <f t="shared" si="394"/>
        <v>0</v>
      </c>
      <c r="DV145" s="168">
        <f t="shared" si="394"/>
        <v>0</v>
      </c>
      <c r="DW145" s="168">
        <f t="shared" si="394"/>
        <v>0</v>
      </c>
      <c r="DX145" s="168">
        <f t="shared" si="394"/>
        <v>0</v>
      </c>
      <c r="DY145" s="168">
        <f t="shared" si="394"/>
        <v>0</v>
      </c>
    </row>
    <row r="146" spans="2:129" x14ac:dyDescent="0.35">
      <c r="B146" s="14"/>
      <c r="C146" s="14"/>
      <c r="D146" s="73"/>
      <c r="E146">
        <v>3</v>
      </c>
      <c r="F146" s="37" t="str">
        <f>'1.1 Assumptions'!$J$29</f>
        <v>Innosilicon A11 Pro 8GB</v>
      </c>
      <c r="G146" s="37"/>
      <c r="H146" s="30" t="s">
        <v>41</v>
      </c>
      <c r="I146" s="11"/>
      <c r="J146" s="168"/>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8"/>
      <c r="BB146" s="168"/>
      <c r="BC146" s="168"/>
      <c r="BD146" s="168"/>
      <c r="BE146" s="168"/>
      <c r="BF146" s="168"/>
      <c r="BG146" s="168"/>
      <c r="BH146" s="168"/>
      <c r="BI146" s="168"/>
      <c r="BJ146" s="168"/>
      <c r="BK146" s="168"/>
      <c r="BL146" s="168"/>
      <c r="BM146" s="168"/>
      <c r="BN146" s="168"/>
      <c r="BO146" s="168"/>
      <c r="BP146" s="168"/>
      <c r="BQ146" s="168"/>
      <c r="BR146" s="168"/>
      <c r="BS146" s="168"/>
      <c r="BT146" s="168"/>
      <c r="BU146" s="168"/>
      <c r="BV146" s="168"/>
      <c r="BW146" s="168"/>
      <c r="BX146" s="168"/>
      <c r="BY146" s="168"/>
      <c r="BZ146" s="168"/>
      <c r="CA146" s="168"/>
      <c r="CB146" s="168"/>
      <c r="CC146" s="168"/>
      <c r="CD146" s="168"/>
      <c r="CE146" s="168"/>
      <c r="CF146" s="168"/>
      <c r="CG146" s="168"/>
      <c r="CH146" s="168"/>
      <c r="CI146" s="168"/>
      <c r="CJ146" s="168"/>
      <c r="CK146" s="168"/>
      <c r="CL146" s="168"/>
      <c r="CM146" s="168"/>
      <c r="CN146" s="168"/>
      <c r="CO146" s="168"/>
      <c r="CP146" s="168">
        <f t="shared" ref="CP146:DY146" si="395">IF(CP$5&lt;(49+48+12+12+12),$CP86/CP$99,0)</f>
        <v>0</v>
      </c>
      <c r="CQ146" s="168">
        <f t="shared" si="395"/>
        <v>0</v>
      </c>
      <c r="CR146" s="168">
        <f t="shared" si="395"/>
        <v>0</v>
      </c>
      <c r="CS146" s="168">
        <f t="shared" si="395"/>
        <v>0</v>
      </c>
      <c r="CT146" s="168">
        <f t="shared" si="395"/>
        <v>0</v>
      </c>
      <c r="CU146" s="168">
        <f t="shared" si="395"/>
        <v>0</v>
      </c>
      <c r="CV146" s="168">
        <f t="shared" si="395"/>
        <v>0</v>
      </c>
      <c r="CW146" s="168">
        <f t="shared" si="395"/>
        <v>0</v>
      </c>
      <c r="CX146" s="168">
        <f t="shared" si="395"/>
        <v>0</v>
      </c>
      <c r="CY146" s="168">
        <f t="shared" si="395"/>
        <v>0</v>
      </c>
      <c r="CZ146" s="168">
        <f t="shared" si="395"/>
        <v>0</v>
      </c>
      <c r="DA146" s="168">
        <f t="shared" si="395"/>
        <v>0</v>
      </c>
      <c r="DB146" s="168">
        <f t="shared" si="395"/>
        <v>0</v>
      </c>
      <c r="DC146" s="168">
        <f t="shared" si="395"/>
        <v>0</v>
      </c>
      <c r="DD146" s="168">
        <f t="shared" si="395"/>
        <v>0</v>
      </c>
      <c r="DE146" s="168">
        <f t="shared" si="395"/>
        <v>0</v>
      </c>
      <c r="DF146" s="168">
        <f t="shared" si="395"/>
        <v>0</v>
      </c>
      <c r="DG146" s="168">
        <f t="shared" si="395"/>
        <v>0</v>
      </c>
      <c r="DH146" s="168">
        <f t="shared" si="395"/>
        <v>0</v>
      </c>
      <c r="DI146" s="168">
        <f t="shared" si="395"/>
        <v>0</v>
      </c>
      <c r="DJ146" s="168">
        <f t="shared" si="395"/>
        <v>0</v>
      </c>
      <c r="DK146" s="168">
        <f t="shared" si="395"/>
        <v>0</v>
      </c>
      <c r="DL146" s="168">
        <f t="shared" si="395"/>
        <v>0</v>
      </c>
      <c r="DM146" s="168">
        <f t="shared" si="395"/>
        <v>0</v>
      </c>
      <c r="DN146" s="168">
        <f t="shared" si="395"/>
        <v>0</v>
      </c>
      <c r="DO146" s="168">
        <f t="shared" si="395"/>
        <v>0</v>
      </c>
      <c r="DP146" s="168">
        <f t="shared" si="395"/>
        <v>0</v>
      </c>
      <c r="DQ146" s="168">
        <f t="shared" si="395"/>
        <v>0</v>
      </c>
      <c r="DR146" s="168">
        <f t="shared" si="395"/>
        <v>0</v>
      </c>
      <c r="DS146" s="168">
        <f t="shared" si="395"/>
        <v>0</v>
      </c>
      <c r="DT146" s="168">
        <f t="shared" si="395"/>
        <v>0</v>
      </c>
      <c r="DU146" s="168">
        <f t="shared" si="395"/>
        <v>0</v>
      </c>
      <c r="DV146" s="168">
        <f t="shared" si="395"/>
        <v>0</v>
      </c>
      <c r="DW146" s="168">
        <f t="shared" si="395"/>
        <v>0</v>
      </c>
      <c r="DX146" s="168">
        <f t="shared" si="395"/>
        <v>0</v>
      </c>
      <c r="DY146" s="168">
        <f t="shared" si="395"/>
        <v>0</v>
      </c>
    </row>
    <row r="147" spans="2:129" x14ac:dyDescent="0.35">
      <c r="B147" s="14"/>
      <c r="C147" s="14"/>
      <c r="D147" s="73"/>
      <c r="E147">
        <v>4</v>
      </c>
      <c r="F147" s="37" t="str">
        <f>'1.1 Assumptions'!$J$31</f>
        <v>iBeLink BM-K1</v>
      </c>
      <c r="G147" s="37"/>
      <c r="H147" s="30" t="s">
        <v>41</v>
      </c>
      <c r="I147" s="11"/>
      <c r="J147" s="168"/>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c r="BF147" s="168"/>
      <c r="BG147" s="168"/>
      <c r="BH147" s="168"/>
      <c r="BI147" s="168"/>
      <c r="BJ147" s="168"/>
      <c r="BK147" s="168"/>
      <c r="BL147" s="168"/>
      <c r="BM147" s="168"/>
      <c r="BN147" s="168"/>
      <c r="BO147" s="168"/>
      <c r="BP147" s="168"/>
      <c r="BQ147" s="168"/>
      <c r="BR147" s="168"/>
      <c r="BS147" s="168"/>
      <c r="BT147" s="168"/>
      <c r="BU147" s="168"/>
      <c r="BV147" s="168"/>
      <c r="BW147" s="168"/>
      <c r="BX147" s="168"/>
      <c r="BY147" s="168"/>
      <c r="BZ147" s="168"/>
      <c r="CA147" s="168"/>
      <c r="CB147" s="168"/>
      <c r="CC147" s="168"/>
      <c r="CD147" s="168"/>
      <c r="CE147" s="168"/>
      <c r="CF147" s="168"/>
      <c r="CG147" s="168"/>
      <c r="CH147" s="168"/>
      <c r="CI147" s="168"/>
      <c r="CJ147" s="168"/>
      <c r="CK147" s="168"/>
      <c r="CL147" s="168"/>
      <c r="CM147" s="168"/>
      <c r="CN147" s="168"/>
      <c r="CO147" s="168"/>
      <c r="CP147" s="168">
        <f t="shared" ref="CP147:DY147" si="396">IF(CP$5&lt;(49+48+12+12+12),$CP87/CP$99,0)</f>
        <v>3532.6598999999992</v>
      </c>
      <c r="CQ147" s="168">
        <f t="shared" si="396"/>
        <v>3532.6598999999992</v>
      </c>
      <c r="CR147" s="168">
        <f t="shared" si="396"/>
        <v>3532.6598999999992</v>
      </c>
      <c r="CS147" s="168">
        <f t="shared" si="396"/>
        <v>3532.6598999999992</v>
      </c>
      <c r="CT147" s="168">
        <f t="shared" si="396"/>
        <v>3532.6598999999992</v>
      </c>
      <c r="CU147" s="168">
        <f t="shared" si="396"/>
        <v>3532.6598999999992</v>
      </c>
      <c r="CV147" s="168">
        <f t="shared" si="396"/>
        <v>3532.6598999999992</v>
      </c>
      <c r="CW147" s="168">
        <f t="shared" si="396"/>
        <v>3532.6598999999992</v>
      </c>
      <c r="CX147" s="168">
        <f t="shared" si="396"/>
        <v>3532.6598999999992</v>
      </c>
      <c r="CY147" s="168">
        <f t="shared" si="396"/>
        <v>3532.6598999999992</v>
      </c>
      <c r="CZ147" s="168">
        <f t="shared" si="396"/>
        <v>3532.6598999999992</v>
      </c>
      <c r="DA147" s="168">
        <f t="shared" si="396"/>
        <v>3532.6598999999992</v>
      </c>
      <c r="DB147" s="168">
        <f t="shared" si="396"/>
        <v>3532.6598999999992</v>
      </c>
      <c r="DC147" s="168">
        <f t="shared" si="396"/>
        <v>3532.6598999999992</v>
      </c>
      <c r="DD147" s="168">
        <f t="shared" si="396"/>
        <v>3532.6598999999992</v>
      </c>
      <c r="DE147" s="168">
        <f t="shared" si="396"/>
        <v>3532.6598999999992</v>
      </c>
      <c r="DF147" s="168">
        <f t="shared" si="396"/>
        <v>3532.6598999999992</v>
      </c>
      <c r="DG147" s="168">
        <f t="shared" si="396"/>
        <v>3532.6598999999992</v>
      </c>
      <c r="DH147" s="168">
        <f t="shared" si="396"/>
        <v>3532.6598999999992</v>
      </c>
      <c r="DI147" s="168">
        <f t="shared" si="396"/>
        <v>3532.6598999999992</v>
      </c>
      <c r="DJ147" s="168">
        <f t="shared" si="396"/>
        <v>3532.6598999999992</v>
      </c>
      <c r="DK147" s="168">
        <f t="shared" si="396"/>
        <v>3532.6598999999992</v>
      </c>
      <c r="DL147" s="168">
        <f t="shared" si="396"/>
        <v>3532.6598999999992</v>
      </c>
      <c r="DM147" s="168">
        <f t="shared" si="396"/>
        <v>3532.6598999999992</v>
      </c>
      <c r="DN147" s="168">
        <f t="shared" si="396"/>
        <v>3532.6598999999992</v>
      </c>
      <c r="DO147" s="168">
        <f t="shared" si="396"/>
        <v>3532.6598999999992</v>
      </c>
      <c r="DP147" s="168">
        <f t="shared" si="396"/>
        <v>3532.6598999999992</v>
      </c>
      <c r="DQ147" s="168">
        <f t="shared" si="396"/>
        <v>3532.6598999999992</v>
      </c>
      <c r="DR147" s="168">
        <f t="shared" si="396"/>
        <v>3532.6598999999992</v>
      </c>
      <c r="DS147" s="168">
        <f t="shared" si="396"/>
        <v>3532.6598999999992</v>
      </c>
      <c r="DT147" s="168">
        <f t="shared" si="396"/>
        <v>3532.6598999999992</v>
      </c>
      <c r="DU147" s="168">
        <f t="shared" si="396"/>
        <v>3532.6598999999992</v>
      </c>
      <c r="DV147" s="168">
        <f t="shared" si="396"/>
        <v>3532.6598999999992</v>
      </c>
      <c r="DW147" s="168">
        <f t="shared" si="396"/>
        <v>3532.6598999999992</v>
      </c>
      <c r="DX147" s="168">
        <f t="shared" si="396"/>
        <v>3532.6598999999992</v>
      </c>
      <c r="DY147" s="168">
        <f t="shared" si="396"/>
        <v>3532.6598999999992</v>
      </c>
    </row>
    <row r="148" spans="2:129" x14ac:dyDescent="0.35">
      <c r="B148" s="14"/>
      <c r="C148" s="337"/>
      <c r="D148" s="73"/>
      <c r="E148" s="73">
        <v>5</v>
      </c>
      <c r="F148" s="37" t="str">
        <f>'1.1 Assumptions'!$J$32</f>
        <v>iBeLink BM-N1</v>
      </c>
      <c r="G148" s="37"/>
      <c r="H148" s="30" t="s">
        <v>41</v>
      </c>
      <c r="I148" s="11"/>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68"/>
      <c r="BL148" s="168"/>
      <c r="BM148" s="168"/>
      <c r="BN148" s="168"/>
      <c r="BO148" s="168"/>
      <c r="BP148" s="168"/>
      <c r="BQ148" s="168"/>
      <c r="BR148" s="168"/>
      <c r="BS148" s="168"/>
      <c r="BT148" s="168"/>
      <c r="BU148" s="168"/>
      <c r="BV148" s="168"/>
      <c r="BW148" s="168"/>
      <c r="BX148" s="168"/>
      <c r="BY148" s="168"/>
      <c r="BZ148" s="168"/>
      <c r="CA148" s="168"/>
      <c r="CB148" s="168"/>
      <c r="CC148" s="168"/>
      <c r="CD148" s="168"/>
      <c r="CE148" s="168"/>
      <c r="CF148" s="168"/>
      <c r="CG148" s="168"/>
      <c r="CH148" s="168"/>
      <c r="CI148" s="168"/>
      <c r="CJ148" s="168"/>
      <c r="CK148" s="168"/>
      <c r="CL148" s="168"/>
      <c r="CM148" s="168"/>
      <c r="CN148" s="168"/>
      <c r="CO148" s="168"/>
      <c r="CP148" s="168">
        <f t="shared" ref="CP148:DY148" si="397">IF(CP$5&lt;(49+48+12+12+12),$CP88/CP$99,0)</f>
        <v>473.12409374999999</v>
      </c>
      <c r="CQ148" s="168">
        <f t="shared" si="397"/>
        <v>473.12409374999999</v>
      </c>
      <c r="CR148" s="168">
        <f t="shared" si="397"/>
        <v>473.12409374999999</v>
      </c>
      <c r="CS148" s="168">
        <f t="shared" si="397"/>
        <v>473.12409374999999</v>
      </c>
      <c r="CT148" s="168">
        <f t="shared" si="397"/>
        <v>473.12409374999999</v>
      </c>
      <c r="CU148" s="168">
        <f t="shared" si="397"/>
        <v>473.12409374999999</v>
      </c>
      <c r="CV148" s="168">
        <f t="shared" si="397"/>
        <v>473.12409374999999</v>
      </c>
      <c r="CW148" s="168">
        <f t="shared" si="397"/>
        <v>473.12409374999999</v>
      </c>
      <c r="CX148" s="168">
        <f t="shared" si="397"/>
        <v>473.12409374999999</v>
      </c>
      <c r="CY148" s="168">
        <f t="shared" si="397"/>
        <v>473.12409374999999</v>
      </c>
      <c r="CZ148" s="168">
        <f t="shared" si="397"/>
        <v>473.12409374999999</v>
      </c>
      <c r="DA148" s="168">
        <f t="shared" si="397"/>
        <v>473.12409374999999</v>
      </c>
      <c r="DB148" s="168">
        <f t="shared" si="397"/>
        <v>473.12409374999999</v>
      </c>
      <c r="DC148" s="168">
        <f t="shared" si="397"/>
        <v>473.12409374999999</v>
      </c>
      <c r="DD148" s="168">
        <f t="shared" si="397"/>
        <v>473.12409374999999</v>
      </c>
      <c r="DE148" s="168">
        <f t="shared" si="397"/>
        <v>473.12409374999999</v>
      </c>
      <c r="DF148" s="168">
        <f t="shared" si="397"/>
        <v>473.12409374999999</v>
      </c>
      <c r="DG148" s="168">
        <f t="shared" si="397"/>
        <v>473.12409374999999</v>
      </c>
      <c r="DH148" s="168">
        <f t="shared" si="397"/>
        <v>473.12409374999999</v>
      </c>
      <c r="DI148" s="168">
        <f t="shared" si="397"/>
        <v>473.12409374999999</v>
      </c>
      <c r="DJ148" s="168">
        <f t="shared" si="397"/>
        <v>473.12409374999999</v>
      </c>
      <c r="DK148" s="168">
        <f t="shared" si="397"/>
        <v>473.12409374999999</v>
      </c>
      <c r="DL148" s="168">
        <f t="shared" si="397"/>
        <v>473.12409374999999</v>
      </c>
      <c r="DM148" s="168">
        <f t="shared" si="397"/>
        <v>473.12409374999999</v>
      </c>
      <c r="DN148" s="168">
        <f t="shared" si="397"/>
        <v>473.12409374999999</v>
      </c>
      <c r="DO148" s="168">
        <f t="shared" si="397"/>
        <v>473.12409374999999</v>
      </c>
      <c r="DP148" s="168">
        <f t="shared" si="397"/>
        <v>473.12409374999999</v>
      </c>
      <c r="DQ148" s="168">
        <f t="shared" si="397"/>
        <v>473.12409374999999</v>
      </c>
      <c r="DR148" s="168">
        <f t="shared" si="397"/>
        <v>473.12409374999999</v>
      </c>
      <c r="DS148" s="168">
        <f t="shared" si="397"/>
        <v>473.12409374999999</v>
      </c>
      <c r="DT148" s="168">
        <f t="shared" si="397"/>
        <v>473.12409374999999</v>
      </c>
      <c r="DU148" s="168">
        <f t="shared" si="397"/>
        <v>473.12409374999999</v>
      </c>
      <c r="DV148" s="168">
        <f t="shared" si="397"/>
        <v>473.12409374999999</v>
      </c>
      <c r="DW148" s="168">
        <f t="shared" si="397"/>
        <v>473.12409374999999</v>
      </c>
      <c r="DX148" s="168">
        <f t="shared" si="397"/>
        <v>473.12409374999999</v>
      </c>
      <c r="DY148" s="168">
        <f t="shared" si="397"/>
        <v>473.12409374999999</v>
      </c>
    </row>
    <row r="149" spans="2:129" x14ac:dyDescent="0.35">
      <c r="B149" s="14"/>
      <c r="C149" s="337"/>
      <c r="D149" s="24" t="s">
        <v>752</v>
      </c>
      <c r="H149" s="30"/>
      <c r="I149" s="11"/>
      <c r="J149" s="168"/>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168"/>
      <c r="AW149" s="168"/>
      <c r="AX149" s="168"/>
      <c r="AY149" s="168"/>
      <c r="AZ149" s="168"/>
      <c r="BA149" s="168"/>
      <c r="BB149" s="168"/>
      <c r="BC149" s="168"/>
      <c r="BD149" s="168"/>
      <c r="BE149" s="168"/>
      <c r="BF149" s="168"/>
      <c r="BG149" s="168"/>
      <c r="BH149" s="168"/>
      <c r="BI149" s="168"/>
      <c r="BJ149" s="168"/>
      <c r="BK149" s="168"/>
      <c r="BL149" s="168"/>
      <c r="BM149" s="168"/>
      <c r="BN149" s="168"/>
      <c r="BO149" s="168"/>
      <c r="BP149" s="168"/>
      <c r="BQ149" s="168"/>
      <c r="BR149" s="168"/>
      <c r="BS149" s="168"/>
      <c r="BT149" s="168"/>
      <c r="BU149" s="168"/>
      <c r="BV149" s="168"/>
      <c r="BW149" s="168"/>
      <c r="BX149" s="168"/>
      <c r="BY149" s="168"/>
      <c r="BZ149" s="168"/>
      <c r="CA149" s="168"/>
      <c r="CB149" s="168"/>
      <c r="CC149" s="168"/>
      <c r="CD149" s="168"/>
      <c r="CE149" s="168"/>
      <c r="CF149" s="168"/>
      <c r="CG149" s="168"/>
      <c r="CH149" s="168"/>
      <c r="CI149" s="168"/>
      <c r="CJ149" s="168"/>
      <c r="CK149" s="168"/>
      <c r="CL149" s="168"/>
      <c r="CM149" s="168"/>
      <c r="CN149" s="168"/>
      <c r="CO149" s="168"/>
      <c r="CP149" s="168"/>
      <c r="CQ149" s="168"/>
      <c r="CR149" s="168"/>
      <c r="CS149" s="168"/>
      <c r="CT149" s="168"/>
      <c r="CU149" s="168"/>
      <c r="CV149" s="168"/>
      <c r="CW149" s="168"/>
      <c r="CX149" s="168"/>
      <c r="CY149" s="168"/>
      <c r="CZ149" s="168"/>
      <c r="DA149" s="168"/>
      <c r="DB149" s="168"/>
      <c r="DC149" s="168"/>
      <c r="DD149" s="168"/>
      <c r="DE149" s="168"/>
      <c r="DF149" s="168"/>
      <c r="DG149" s="168"/>
      <c r="DH149" s="168"/>
      <c r="DI149" s="168"/>
      <c r="DJ149" s="168"/>
      <c r="DK149" s="168"/>
      <c r="DL149" s="168"/>
      <c r="DM149" s="168"/>
      <c r="DN149" s="168"/>
      <c r="DO149" s="168"/>
      <c r="DP149" s="168"/>
      <c r="DQ149" s="168"/>
      <c r="DR149" s="168"/>
      <c r="DS149" s="168"/>
      <c r="DT149" s="168"/>
      <c r="DU149" s="168"/>
      <c r="DV149" s="168"/>
      <c r="DW149" s="168"/>
      <c r="DX149" s="168"/>
      <c r="DY149" s="168"/>
    </row>
    <row r="150" spans="2:129" x14ac:dyDescent="0.35">
      <c r="B150" s="14"/>
      <c r="C150" s="337"/>
      <c r="D150" s="73"/>
      <c r="E150">
        <v>1</v>
      </c>
      <c r="F150" s="37" t="str">
        <f>'1.1 Assumptions'!$J$27</f>
        <v>Bitmain Antminer S19 Pro</v>
      </c>
      <c r="G150" s="37"/>
      <c r="H150" s="30" t="s">
        <v>41</v>
      </c>
      <c r="I150" s="11"/>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c r="BE150" s="168"/>
      <c r="BF150" s="168"/>
      <c r="BG150" s="168"/>
      <c r="BH150" s="168"/>
      <c r="BI150" s="168"/>
      <c r="BJ150" s="168"/>
      <c r="BK150" s="168"/>
      <c r="BL150" s="168"/>
      <c r="BM150" s="168"/>
      <c r="BN150" s="168"/>
      <c r="BO150" s="168"/>
      <c r="BP150" s="168"/>
      <c r="BQ150" s="168"/>
      <c r="BR150" s="168"/>
      <c r="BS150" s="168"/>
      <c r="BT150" s="168"/>
      <c r="BU150" s="168"/>
      <c r="BV150" s="168"/>
      <c r="BW150" s="168"/>
      <c r="BX150" s="168"/>
      <c r="BY150" s="168"/>
      <c r="BZ150" s="168"/>
      <c r="CA150" s="168"/>
      <c r="CB150" s="168"/>
      <c r="CC150" s="168"/>
      <c r="CD150" s="168"/>
      <c r="CE150" s="168"/>
      <c r="CF150" s="168"/>
      <c r="CG150" s="168"/>
      <c r="CH150" s="168"/>
      <c r="CI150" s="168"/>
      <c r="CJ150" s="168"/>
      <c r="CK150" s="168"/>
      <c r="CL150" s="168"/>
      <c r="CM150" s="168"/>
      <c r="CN150" s="168"/>
      <c r="CO150" s="168"/>
      <c r="CP150" s="168"/>
      <c r="CQ150" s="168"/>
      <c r="CR150" s="168"/>
      <c r="CS150" s="168"/>
      <c r="CT150" s="168"/>
      <c r="CU150" s="168"/>
      <c r="CV150" s="168"/>
      <c r="CW150" s="168"/>
      <c r="CX150" s="168"/>
      <c r="CY150" s="168"/>
      <c r="CZ150" s="168"/>
      <c r="DA150" s="168"/>
      <c r="DB150" s="168">
        <f t="shared" ref="DB150:DY150" si="398">IF(DB$5&lt;(49+48+48),$DB84/DB$99,0)</f>
        <v>0</v>
      </c>
      <c r="DC150" s="168">
        <f t="shared" si="398"/>
        <v>0</v>
      </c>
      <c r="DD150" s="168">
        <f t="shared" si="398"/>
        <v>0</v>
      </c>
      <c r="DE150" s="168">
        <f t="shared" si="398"/>
        <v>0</v>
      </c>
      <c r="DF150" s="168">
        <f t="shared" si="398"/>
        <v>0</v>
      </c>
      <c r="DG150" s="168">
        <f t="shared" si="398"/>
        <v>0</v>
      </c>
      <c r="DH150" s="168">
        <f t="shared" si="398"/>
        <v>0</v>
      </c>
      <c r="DI150" s="168">
        <f t="shared" si="398"/>
        <v>0</v>
      </c>
      <c r="DJ150" s="168">
        <f t="shared" si="398"/>
        <v>0</v>
      </c>
      <c r="DK150" s="168">
        <f t="shared" si="398"/>
        <v>0</v>
      </c>
      <c r="DL150" s="168">
        <f t="shared" si="398"/>
        <v>0</v>
      </c>
      <c r="DM150" s="168">
        <f t="shared" si="398"/>
        <v>0</v>
      </c>
      <c r="DN150" s="168">
        <f t="shared" si="398"/>
        <v>0</v>
      </c>
      <c r="DO150" s="168">
        <f t="shared" si="398"/>
        <v>0</v>
      </c>
      <c r="DP150" s="168">
        <f t="shared" si="398"/>
        <v>0</v>
      </c>
      <c r="DQ150" s="168">
        <f t="shared" si="398"/>
        <v>0</v>
      </c>
      <c r="DR150" s="168">
        <f t="shared" si="398"/>
        <v>0</v>
      </c>
      <c r="DS150" s="168">
        <f t="shared" si="398"/>
        <v>0</v>
      </c>
      <c r="DT150" s="168">
        <f t="shared" si="398"/>
        <v>0</v>
      </c>
      <c r="DU150" s="168">
        <f t="shared" si="398"/>
        <v>0</v>
      </c>
      <c r="DV150" s="168">
        <f t="shared" si="398"/>
        <v>0</v>
      </c>
      <c r="DW150" s="168">
        <f t="shared" si="398"/>
        <v>0</v>
      </c>
      <c r="DX150" s="168">
        <f t="shared" si="398"/>
        <v>0</v>
      </c>
      <c r="DY150" s="168">
        <f t="shared" si="398"/>
        <v>0</v>
      </c>
    </row>
    <row r="151" spans="2:129" x14ac:dyDescent="0.35">
      <c r="B151" s="14"/>
      <c r="C151" s="337"/>
      <c r="D151" s="73"/>
      <c r="E151">
        <v>2</v>
      </c>
      <c r="F151" s="37" t="str">
        <f>'1.1 Assumptions'!$J$28</f>
        <v>MicroBT Whatsminer M30s</v>
      </c>
      <c r="G151" s="37"/>
      <c r="H151" s="30" t="s">
        <v>41</v>
      </c>
      <c r="I151" s="11"/>
      <c r="J151" s="168"/>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168"/>
      <c r="AT151" s="168"/>
      <c r="AU151" s="168"/>
      <c r="AV151" s="168"/>
      <c r="AW151" s="168"/>
      <c r="AX151" s="168"/>
      <c r="AY151" s="168"/>
      <c r="AZ151" s="168"/>
      <c r="BA151" s="168"/>
      <c r="BB151" s="168"/>
      <c r="BC151" s="168"/>
      <c r="BD151" s="168"/>
      <c r="BE151" s="168"/>
      <c r="BF151" s="168"/>
      <c r="BG151" s="168"/>
      <c r="BH151" s="168"/>
      <c r="BI151" s="168"/>
      <c r="BJ151" s="168"/>
      <c r="BK151" s="168"/>
      <c r="BL151" s="168"/>
      <c r="BM151" s="168"/>
      <c r="BN151" s="168"/>
      <c r="BO151" s="168"/>
      <c r="BP151" s="168"/>
      <c r="BQ151" s="168"/>
      <c r="BR151" s="168"/>
      <c r="BS151" s="168"/>
      <c r="BT151" s="168"/>
      <c r="BU151" s="168"/>
      <c r="BV151" s="168"/>
      <c r="BW151" s="168"/>
      <c r="BX151" s="168"/>
      <c r="BY151" s="168"/>
      <c r="BZ151" s="168"/>
      <c r="CA151" s="168"/>
      <c r="CB151" s="168"/>
      <c r="CC151" s="168"/>
      <c r="CD151" s="168"/>
      <c r="CE151" s="168"/>
      <c r="CF151" s="168"/>
      <c r="CG151" s="168"/>
      <c r="CH151" s="168"/>
      <c r="CI151" s="168"/>
      <c r="CJ151" s="168"/>
      <c r="CK151" s="168"/>
      <c r="CL151" s="168"/>
      <c r="CM151" s="168"/>
      <c r="CN151" s="168"/>
      <c r="CO151" s="168"/>
      <c r="CP151" s="168"/>
      <c r="CQ151" s="168"/>
      <c r="CR151" s="168"/>
      <c r="CS151" s="168"/>
      <c r="CT151" s="168"/>
      <c r="CU151" s="168"/>
      <c r="CV151" s="168"/>
      <c r="CW151" s="168"/>
      <c r="CX151" s="168"/>
      <c r="CY151" s="168"/>
      <c r="CZ151" s="168"/>
      <c r="DA151" s="168"/>
      <c r="DB151" s="168">
        <f t="shared" ref="DB151:DY151" si="399">IF(DB$5&lt;(49+48+48),$DB85/DB$99,0)</f>
        <v>0</v>
      </c>
      <c r="DC151" s="168">
        <f t="shared" si="399"/>
        <v>0</v>
      </c>
      <c r="DD151" s="168">
        <f t="shared" si="399"/>
        <v>0</v>
      </c>
      <c r="DE151" s="168">
        <f t="shared" si="399"/>
        <v>0</v>
      </c>
      <c r="DF151" s="168">
        <f t="shared" si="399"/>
        <v>0</v>
      </c>
      <c r="DG151" s="168">
        <f t="shared" si="399"/>
        <v>0</v>
      </c>
      <c r="DH151" s="168">
        <f t="shared" si="399"/>
        <v>0</v>
      </c>
      <c r="DI151" s="168">
        <f t="shared" si="399"/>
        <v>0</v>
      </c>
      <c r="DJ151" s="168">
        <f t="shared" si="399"/>
        <v>0</v>
      </c>
      <c r="DK151" s="168">
        <f t="shared" si="399"/>
        <v>0</v>
      </c>
      <c r="DL151" s="168">
        <f t="shared" si="399"/>
        <v>0</v>
      </c>
      <c r="DM151" s="168">
        <f t="shared" si="399"/>
        <v>0</v>
      </c>
      <c r="DN151" s="168">
        <f t="shared" si="399"/>
        <v>0</v>
      </c>
      <c r="DO151" s="168">
        <f t="shared" si="399"/>
        <v>0</v>
      </c>
      <c r="DP151" s="168">
        <f t="shared" si="399"/>
        <v>0</v>
      </c>
      <c r="DQ151" s="168">
        <f t="shared" si="399"/>
        <v>0</v>
      </c>
      <c r="DR151" s="168">
        <f t="shared" si="399"/>
        <v>0</v>
      </c>
      <c r="DS151" s="168">
        <f t="shared" si="399"/>
        <v>0</v>
      </c>
      <c r="DT151" s="168">
        <f t="shared" si="399"/>
        <v>0</v>
      </c>
      <c r="DU151" s="168">
        <f t="shared" si="399"/>
        <v>0</v>
      </c>
      <c r="DV151" s="168">
        <f t="shared" si="399"/>
        <v>0</v>
      </c>
      <c r="DW151" s="168">
        <f t="shared" si="399"/>
        <v>0</v>
      </c>
      <c r="DX151" s="168">
        <f t="shared" si="399"/>
        <v>0</v>
      </c>
      <c r="DY151" s="168">
        <f t="shared" si="399"/>
        <v>0</v>
      </c>
    </row>
    <row r="152" spans="2:129" x14ac:dyDescent="0.35">
      <c r="B152" s="14"/>
      <c r="C152" s="337"/>
      <c r="D152" s="73"/>
      <c r="E152">
        <v>3</v>
      </c>
      <c r="F152" s="37" t="str">
        <f>'1.1 Assumptions'!$J$29</f>
        <v>Innosilicon A11 Pro 8GB</v>
      </c>
      <c r="G152" s="37"/>
      <c r="H152" s="30" t="s">
        <v>41</v>
      </c>
      <c r="I152" s="11"/>
      <c r="J152" s="168"/>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168"/>
      <c r="AT152" s="168"/>
      <c r="AU152" s="168"/>
      <c r="AV152" s="168"/>
      <c r="AW152" s="168"/>
      <c r="AX152" s="168"/>
      <c r="AY152" s="168"/>
      <c r="AZ152" s="168"/>
      <c r="BA152" s="168"/>
      <c r="BB152" s="168"/>
      <c r="BC152" s="168"/>
      <c r="BD152" s="168"/>
      <c r="BE152" s="168"/>
      <c r="BF152" s="168"/>
      <c r="BG152" s="168"/>
      <c r="BH152" s="168"/>
      <c r="BI152" s="168"/>
      <c r="BJ152" s="168"/>
      <c r="BK152" s="168"/>
      <c r="BL152" s="168"/>
      <c r="BM152" s="168"/>
      <c r="BN152" s="168"/>
      <c r="BO152" s="168"/>
      <c r="BP152" s="168"/>
      <c r="BQ152" s="168"/>
      <c r="BR152" s="168"/>
      <c r="BS152" s="168"/>
      <c r="BT152" s="168"/>
      <c r="BU152" s="168"/>
      <c r="BV152" s="168"/>
      <c r="BW152" s="168"/>
      <c r="BX152" s="168"/>
      <c r="BY152" s="168"/>
      <c r="BZ152" s="168"/>
      <c r="CA152" s="168"/>
      <c r="CB152" s="168"/>
      <c r="CC152" s="168"/>
      <c r="CD152" s="168"/>
      <c r="CE152" s="168"/>
      <c r="CF152" s="168"/>
      <c r="CG152" s="168"/>
      <c r="CH152" s="168"/>
      <c r="CI152" s="168"/>
      <c r="CJ152" s="168"/>
      <c r="CK152" s="168"/>
      <c r="CL152" s="168"/>
      <c r="CM152" s="168"/>
      <c r="CN152" s="168"/>
      <c r="CO152" s="168"/>
      <c r="CP152" s="168"/>
      <c r="CQ152" s="168"/>
      <c r="CR152" s="168"/>
      <c r="CS152" s="168"/>
      <c r="CT152" s="168"/>
      <c r="CU152" s="168"/>
      <c r="CV152" s="168"/>
      <c r="CW152" s="168"/>
      <c r="CX152" s="168"/>
      <c r="CY152" s="168"/>
      <c r="CZ152" s="168"/>
      <c r="DA152" s="168"/>
      <c r="DB152" s="168">
        <f t="shared" ref="DB152:DY152" si="400">IF(DB$5&lt;(49+48+48),$DB86/DB$99,0)</f>
        <v>0</v>
      </c>
      <c r="DC152" s="168">
        <f t="shared" si="400"/>
        <v>0</v>
      </c>
      <c r="DD152" s="168">
        <f t="shared" si="400"/>
        <v>0</v>
      </c>
      <c r="DE152" s="168">
        <f t="shared" si="400"/>
        <v>0</v>
      </c>
      <c r="DF152" s="168">
        <f t="shared" si="400"/>
        <v>0</v>
      </c>
      <c r="DG152" s="168">
        <f t="shared" si="400"/>
        <v>0</v>
      </c>
      <c r="DH152" s="168">
        <f t="shared" si="400"/>
        <v>0</v>
      </c>
      <c r="DI152" s="168">
        <f t="shared" si="400"/>
        <v>0</v>
      </c>
      <c r="DJ152" s="168">
        <f t="shared" si="400"/>
        <v>0</v>
      </c>
      <c r="DK152" s="168">
        <f t="shared" si="400"/>
        <v>0</v>
      </c>
      <c r="DL152" s="168">
        <f t="shared" si="400"/>
        <v>0</v>
      </c>
      <c r="DM152" s="168">
        <f t="shared" si="400"/>
        <v>0</v>
      </c>
      <c r="DN152" s="168">
        <f t="shared" si="400"/>
        <v>0</v>
      </c>
      <c r="DO152" s="168">
        <f t="shared" si="400"/>
        <v>0</v>
      </c>
      <c r="DP152" s="168">
        <f t="shared" si="400"/>
        <v>0</v>
      </c>
      <c r="DQ152" s="168">
        <f t="shared" si="400"/>
        <v>0</v>
      </c>
      <c r="DR152" s="168">
        <f t="shared" si="400"/>
        <v>0</v>
      </c>
      <c r="DS152" s="168">
        <f t="shared" si="400"/>
        <v>0</v>
      </c>
      <c r="DT152" s="168">
        <f t="shared" si="400"/>
        <v>0</v>
      </c>
      <c r="DU152" s="168">
        <f t="shared" si="400"/>
        <v>0</v>
      </c>
      <c r="DV152" s="168">
        <f t="shared" si="400"/>
        <v>0</v>
      </c>
      <c r="DW152" s="168">
        <f t="shared" si="400"/>
        <v>0</v>
      </c>
      <c r="DX152" s="168">
        <f t="shared" si="400"/>
        <v>0</v>
      </c>
      <c r="DY152" s="168">
        <f t="shared" si="400"/>
        <v>0</v>
      </c>
    </row>
    <row r="153" spans="2:129" x14ac:dyDescent="0.35">
      <c r="B153" s="14"/>
      <c r="C153" s="337"/>
      <c r="D153" s="73"/>
      <c r="E153">
        <v>4</v>
      </c>
      <c r="F153" s="37" t="str">
        <f>'1.1 Assumptions'!$J$31</f>
        <v>iBeLink BM-K1</v>
      </c>
      <c r="G153" s="37"/>
      <c r="H153" s="30" t="s">
        <v>41</v>
      </c>
      <c r="I153" s="11"/>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E153" s="168"/>
      <c r="BF153" s="168"/>
      <c r="BG153" s="168"/>
      <c r="BH153" s="168"/>
      <c r="BI153" s="168"/>
      <c r="BJ153" s="168"/>
      <c r="BK153" s="168"/>
      <c r="BL153" s="168"/>
      <c r="BM153" s="168"/>
      <c r="BN153" s="168"/>
      <c r="BO153" s="168"/>
      <c r="BP153" s="168"/>
      <c r="BQ153" s="168"/>
      <c r="BR153" s="168"/>
      <c r="BS153" s="168"/>
      <c r="BT153" s="168"/>
      <c r="BU153" s="168"/>
      <c r="BV153" s="168"/>
      <c r="BW153" s="168"/>
      <c r="BX153" s="168"/>
      <c r="BY153" s="168"/>
      <c r="BZ153" s="168"/>
      <c r="CA153" s="168"/>
      <c r="CB153" s="168"/>
      <c r="CC153" s="168"/>
      <c r="CD153" s="168"/>
      <c r="CE153" s="168"/>
      <c r="CF153" s="168"/>
      <c r="CG153" s="168"/>
      <c r="CH153" s="168"/>
      <c r="CI153" s="168"/>
      <c r="CJ153" s="168"/>
      <c r="CK153" s="168"/>
      <c r="CL153" s="168"/>
      <c r="CM153" s="168"/>
      <c r="CN153" s="168"/>
      <c r="CO153" s="168"/>
      <c r="CP153" s="168"/>
      <c r="CQ153" s="168"/>
      <c r="CR153" s="168"/>
      <c r="CS153" s="168"/>
      <c r="CT153" s="168"/>
      <c r="CU153" s="168"/>
      <c r="CV153" s="168"/>
      <c r="CW153" s="168"/>
      <c r="CX153" s="168"/>
      <c r="CY153" s="168"/>
      <c r="CZ153" s="168"/>
      <c r="DA153" s="168"/>
      <c r="DB153" s="168">
        <f t="shared" ref="DB153:DY153" si="401">IF(DB$5&lt;(49+48+48),$DB87/DB$99,0)</f>
        <v>0</v>
      </c>
      <c r="DC153" s="168">
        <f t="shared" si="401"/>
        <v>0</v>
      </c>
      <c r="DD153" s="168">
        <f t="shared" si="401"/>
        <v>0</v>
      </c>
      <c r="DE153" s="168">
        <f t="shared" si="401"/>
        <v>0</v>
      </c>
      <c r="DF153" s="168">
        <f t="shared" si="401"/>
        <v>0</v>
      </c>
      <c r="DG153" s="168">
        <f t="shared" si="401"/>
        <v>0</v>
      </c>
      <c r="DH153" s="168">
        <f t="shared" si="401"/>
        <v>0</v>
      </c>
      <c r="DI153" s="168">
        <f t="shared" si="401"/>
        <v>0</v>
      </c>
      <c r="DJ153" s="168">
        <f t="shared" si="401"/>
        <v>0</v>
      </c>
      <c r="DK153" s="168">
        <f t="shared" si="401"/>
        <v>0</v>
      </c>
      <c r="DL153" s="168">
        <f t="shared" si="401"/>
        <v>0</v>
      </c>
      <c r="DM153" s="168">
        <f t="shared" si="401"/>
        <v>0</v>
      </c>
      <c r="DN153" s="168">
        <f t="shared" si="401"/>
        <v>0</v>
      </c>
      <c r="DO153" s="168">
        <f t="shared" si="401"/>
        <v>0</v>
      </c>
      <c r="DP153" s="168">
        <f t="shared" si="401"/>
        <v>0</v>
      </c>
      <c r="DQ153" s="168">
        <f t="shared" si="401"/>
        <v>0</v>
      </c>
      <c r="DR153" s="168">
        <f t="shared" si="401"/>
        <v>0</v>
      </c>
      <c r="DS153" s="168">
        <f t="shared" si="401"/>
        <v>0</v>
      </c>
      <c r="DT153" s="168">
        <f t="shared" si="401"/>
        <v>0</v>
      </c>
      <c r="DU153" s="168">
        <f t="shared" si="401"/>
        <v>0</v>
      </c>
      <c r="DV153" s="168">
        <f t="shared" si="401"/>
        <v>0</v>
      </c>
      <c r="DW153" s="168">
        <f t="shared" si="401"/>
        <v>0</v>
      </c>
      <c r="DX153" s="168">
        <f t="shared" si="401"/>
        <v>0</v>
      </c>
      <c r="DY153" s="168">
        <f t="shared" si="401"/>
        <v>0</v>
      </c>
    </row>
    <row r="154" spans="2:129" x14ac:dyDescent="0.35">
      <c r="B154" s="14"/>
      <c r="C154" s="337"/>
      <c r="D154" s="73"/>
      <c r="E154" s="73">
        <v>5</v>
      </c>
      <c r="F154" s="37" t="str">
        <f>'1.1 Assumptions'!$J$32</f>
        <v>iBeLink BM-N1</v>
      </c>
      <c r="G154" s="37"/>
      <c r="H154" s="30" t="s">
        <v>41</v>
      </c>
      <c r="I154" s="11"/>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E154" s="168"/>
      <c r="BF154" s="168"/>
      <c r="BG154" s="168"/>
      <c r="BH154" s="168"/>
      <c r="BI154" s="168"/>
      <c r="BJ154" s="168"/>
      <c r="BK154" s="168"/>
      <c r="BL154" s="168"/>
      <c r="BM154" s="168"/>
      <c r="BN154" s="168"/>
      <c r="BO154" s="168"/>
      <c r="BP154" s="168"/>
      <c r="BQ154" s="168"/>
      <c r="BR154" s="168"/>
      <c r="BS154" s="168"/>
      <c r="BT154" s="168"/>
      <c r="BU154" s="168"/>
      <c r="BV154" s="168"/>
      <c r="BW154" s="168"/>
      <c r="BX154" s="168"/>
      <c r="BY154" s="168"/>
      <c r="BZ154" s="168"/>
      <c r="CA154" s="168"/>
      <c r="CB154" s="168"/>
      <c r="CC154" s="168"/>
      <c r="CD154" s="168"/>
      <c r="CE154" s="168"/>
      <c r="CF154" s="168"/>
      <c r="CG154" s="168"/>
      <c r="CH154" s="168"/>
      <c r="CI154" s="168"/>
      <c r="CJ154" s="168"/>
      <c r="CK154" s="168"/>
      <c r="CL154" s="168"/>
      <c r="CM154" s="168"/>
      <c r="CN154" s="168"/>
      <c r="CO154" s="168"/>
      <c r="CP154" s="168"/>
      <c r="CQ154" s="168"/>
      <c r="CR154" s="168"/>
      <c r="CS154" s="168"/>
      <c r="CT154" s="168"/>
      <c r="CU154" s="168"/>
      <c r="CV154" s="168"/>
      <c r="CW154" s="168"/>
      <c r="CX154" s="168"/>
      <c r="CY154" s="168"/>
      <c r="CZ154" s="168"/>
      <c r="DA154" s="168"/>
      <c r="DB154" s="168">
        <f t="shared" ref="DB154:DY154" si="402">IF(DB$5&lt;(49+48+48),$DB88/DB$99,0)</f>
        <v>0</v>
      </c>
      <c r="DC154" s="168">
        <f t="shared" si="402"/>
        <v>0</v>
      </c>
      <c r="DD154" s="168">
        <f t="shared" si="402"/>
        <v>0</v>
      </c>
      <c r="DE154" s="168">
        <f t="shared" si="402"/>
        <v>0</v>
      </c>
      <c r="DF154" s="168">
        <f t="shared" si="402"/>
        <v>0</v>
      </c>
      <c r="DG154" s="168">
        <f t="shared" si="402"/>
        <v>0</v>
      </c>
      <c r="DH154" s="168">
        <f t="shared" si="402"/>
        <v>0</v>
      </c>
      <c r="DI154" s="168">
        <f t="shared" si="402"/>
        <v>0</v>
      </c>
      <c r="DJ154" s="168">
        <f t="shared" si="402"/>
        <v>0</v>
      </c>
      <c r="DK154" s="168">
        <f t="shared" si="402"/>
        <v>0</v>
      </c>
      <c r="DL154" s="168">
        <f t="shared" si="402"/>
        <v>0</v>
      </c>
      <c r="DM154" s="168">
        <f t="shared" si="402"/>
        <v>0</v>
      </c>
      <c r="DN154" s="168">
        <f t="shared" si="402"/>
        <v>0</v>
      </c>
      <c r="DO154" s="168">
        <f t="shared" si="402"/>
        <v>0</v>
      </c>
      <c r="DP154" s="168">
        <f t="shared" si="402"/>
        <v>0</v>
      </c>
      <c r="DQ154" s="168">
        <f t="shared" si="402"/>
        <v>0</v>
      </c>
      <c r="DR154" s="168">
        <f t="shared" si="402"/>
        <v>0</v>
      </c>
      <c r="DS154" s="168">
        <f t="shared" si="402"/>
        <v>0</v>
      </c>
      <c r="DT154" s="168">
        <f t="shared" si="402"/>
        <v>0</v>
      </c>
      <c r="DU154" s="168">
        <f t="shared" si="402"/>
        <v>0</v>
      </c>
      <c r="DV154" s="168">
        <f t="shared" si="402"/>
        <v>0</v>
      </c>
      <c r="DW154" s="168">
        <f t="shared" si="402"/>
        <v>0</v>
      </c>
      <c r="DX154" s="168">
        <f t="shared" si="402"/>
        <v>0</v>
      </c>
      <c r="DY154" s="168">
        <f t="shared" si="402"/>
        <v>0</v>
      </c>
    </row>
    <row r="155" spans="2:129" x14ac:dyDescent="0.35">
      <c r="B155" s="14"/>
      <c r="C155" s="337"/>
      <c r="D155" s="24" t="s">
        <v>753</v>
      </c>
      <c r="H155" s="30"/>
      <c r="I155" s="11"/>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c r="BF155" s="168"/>
      <c r="BG155" s="168"/>
      <c r="BH155" s="168"/>
      <c r="BI155" s="168"/>
      <c r="BJ155" s="168"/>
      <c r="BK155" s="168"/>
      <c r="BL155" s="168"/>
      <c r="BM155" s="168"/>
      <c r="BN155" s="168"/>
      <c r="BO155" s="168"/>
      <c r="BP155" s="168"/>
      <c r="BQ155" s="168"/>
      <c r="BR155" s="168"/>
      <c r="BS155" s="168"/>
      <c r="BT155" s="168"/>
      <c r="BU155" s="168"/>
      <c r="BV155" s="168"/>
      <c r="BW155" s="168"/>
      <c r="BX155" s="168"/>
      <c r="BY155" s="168"/>
      <c r="BZ155" s="168"/>
      <c r="CA155" s="168"/>
      <c r="CB155" s="168"/>
      <c r="CC155" s="168"/>
      <c r="CD155" s="168"/>
      <c r="CE155" s="168"/>
      <c r="CF155" s="168"/>
      <c r="CG155" s="168"/>
      <c r="CH155" s="168"/>
      <c r="CI155" s="168"/>
      <c r="CJ155" s="168"/>
      <c r="CK155" s="168"/>
      <c r="CL155" s="168"/>
      <c r="CM155" s="168"/>
      <c r="CN155" s="168"/>
      <c r="CO155" s="168"/>
      <c r="CP155" s="168"/>
      <c r="CQ155" s="168"/>
      <c r="CR155" s="168"/>
      <c r="CS155" s="168"/>
      <c r="CT155" s="168"/>
      <c r="CU155" s="168"/>
      <c r="CV155" s="168"/>
      <c r="CW155" s="168"/>
      <c r="CX155" s="168"/>
      <c r="CY155" s="168"/>
      <c r="CZ155" s="168"/>
      <c r="DA155" s="168"/>
      <c r="DB155" s="168"/>
      <c r="DC155" s="168"/>
      <c r="DD155" s="168"/>
      <c r="DE155" s="168"/>
      <c r="DF155" s="168"/>
      <c r="DG155" s="168"/>
      <c r="DH155" s="168"/>
      <c r="DI155" s="168"/>
      <c r="DJ155" s="168"/>
      <c r="DK155" s="168"/>
      <c r="DL155" s="168"/>
      <c r="DM155" s="168"/>
      <c r="DN155" s="168"/>
      <c r="DO155" s="168"/>
      <c r="DP155" s="168"/>
      <c r="DQ155" s="168"/>
      <c r="DR155" s="168"/>
      <c r="DS155" s="168"/>
      <c r="DT155" s="168"/>
      <c r="DU155" s="168"/>
      <c r="DV155" s="168"/>
      <c r="DW155" s="168"/>
      <c r="DX155" s="168"/>
      <c r="DY155" s="168"/>
    </row>
    <row r="156" spans="2:129" x14ac:dyDescent="0.35">
      <c r="B156" s="14"/>
      <c r="C156" s="337"/>
      <c r="D156" s="73"/>
      <c r="E156">
        <v>1</v>
      </c>
      <c r="F156" s="37" t="str">
        <f>'1.1 Assumptions'!$J$27</f>
        <v>Bitmain Antminer S19 Pro</v>
      </c>
      <c r="G156" s="37"/>
      <c r="H156" s="30" t="s">
        <v>41</v>
      </c>
      <c r="I156" s="11"/>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c r="AQ156" s="168"/>
      <c r="AR156" s="168"/>
      <c r="AS156" s="168"/>
      <c r="AT156" s="168"/>
      <c r="AU156" s="168"/>
      <c r="AV156" s="168"/>
      <c r="AW156" s="168"/>
      <c r="AX156" s="168"/>
      <c r="AY156" s="168"/>
      <c r="AZ156" s="168"/>
      <c r="BA156" s="168"/>
      <c r="BB156" s="168"/>
      <c r="BC156" s="168"/>
      <c r="BD156" s="168"/>
      <c r="BE156" s="168"/>
      <c r="BF156" s="168"/>
      <c r="BG156" s="168"/>
      <c r="BH156" s="168"/>
      <c r="BI156" s="168"/>
      <c r="BJ156" s="168"/>
      <c r="BK156" s="168"/>
      <c r="BL156" s="168"/>
      <c r="BM156" s="168"/>
      <c r="BN156" s="168"/>
      <c r="BO156" s="168"/>
      <c r="BP156" s="168"/>
      <c r="BQ156" s="168"/>
      <c r="BR156" s="168"/>
      <c r="BS156" s="168"/>
      <c r="BT156" s="168"/>
      <c r="BU156" s="168"/>
      <c r="BV156" s="168"/>
      <c r="BW156" s="168"/>
      <c r="BX156" s="168"/>
      <c r="BY156" s="168"/>
      <c r="BZ156" s="168"/>
      <c r="CA156" s="168"/>
      <c r="CB156" s="168"/>
      <c r="CC156" s="168"/>
      <c r="CD156" s="168"/>
      <c r="CE156" s="168"/>
      <c r="CF156" s="168"/>
      <c r="CG156" s="168"/>
      <c r="CH156" s="168"/>
      <c r="CI156" s="168"/>
      <c r="CJ156" s="168"/>
      <c r="CK156" s="168"/>
      <c r="CL156" s="168"/>
      <c r="CM156" s="168"/>
      <c r="CN156" s="168"/>
      <c r="CO156" s="168"/>
      <c r="CP156" s="168"/>
      <c r="CQ156" s="168"/>
      <c r="CR156" s="168"/>
      <c r="CS156" s="168"/>
      <c r="CT156" s="168"/>
      <c r="CU156" s="168"/>
      <c r="CV156" s="168"/>
      <c r="CW156" s="168"/>
      <c r="CX156" s="168"/>
      <c r="CY156" s="168"/>
      <c r="CZ156" s="168"/>
      <c r="DA156" s="168"/>
      <c r="DB156" s="168"/>
      <c r="DC156" s="168"/>
      <c r="DD156" s="168"/>
      <c r="DE156" s="168"/>
      <c r="DF156" s="168"/>
      <c r="DG156" s="168"/>
      <c r="DH156" s="168"/>
      <c r="DI156" s="168"/>
      <c r="DJ156" s="168"/>
      <c r="DK156" s="168"/>
      <c r="DL156" s="168"/>
      <c r="DM156" s="168"/>
      <c r="DN156" s="168">
        <f t="shared" ref="DN156:DY156" si="403">IF(DN$5&lt;(49+48+48+12),$DN84/DN$99,0)</f>
        <v>0</v>
      </c>
      <c r="DO156" s="168">
        <f t="shared" si="403"/>
        <v>0</v>
      </c>
      <c r="DP156" s="168">
        <f t="shared" si="403"/>
        <v>0</v>
      </c>
      <c r="DQ156" s="168">
        <f t="shared" si="403"/>
        <v>0</v>
      </c>
      <c r="DR156" s="168">
        <f t="shared" si="403"/>
        <v>0</v>
      </c>
      <c r="DS156" s="168">
        <f t="shared" si="403"/>
        <v>0</v>
      </c>
      <c r="DT156" s="168">
        <f t="shared" si="403"/>
        <v>0</v>
      </c>
      <c r="DU156" s="168">
        <f t="shared" si="403"/>
        <v>0</v>
      </c>
      <c r="DV156" s="168">
        <f t="shared" si="403"/>
        <v>0</v>
      </c>
      <c r="DW156" s="168">
        <f t="shared" si="403"/>
        <v>0</v>
      </c>
      <c r="DX156" s="168">
        <f t="shared" si="403"/>
        <v>0</v>
      </c>
      <c r="DY156" s="168">
        <f t="shared" si="403"/>
        <v>0</v>
      </c>
    </row>
    <row r="157" spans="2:129" x14ac:dyDescent="0.35">
      <c r="B157" s="14"/>
      <c r="C157" s="337"/>
      <c r="D157" s="73"/>
      <c r="E157">
        <v>2</v>
      </c>
      <c r="F157" s="37" t="str">
        <f>'1.1 Assumptions'!$J$28</f>
        <v>MicroBT Whatsminer M30s</v>
      </c>
      <c r="G157" s="37"/>
      <c r="H157" s="30" t="s">
        <v>41</v>
      </c>
      <c r="I157" s="11"/>
      <c r="J157" s="168"/>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c r="AQ157" s="168"/>
      <c r="AR157" s="168"/>
      <c r="AS157" s="168"/>
      <c r="AT157" s="168"/>
      <c r="AU157" s="168"/>
      <c r="AV157" s="168"/>
      <c r="AW157" s="168"/>
      <c r="AX157" s="168"/>
      <c r="AY157" s="168"/>
      <c r="AZ157" s="168"/>
      <c r="BA157" s="168"/>
      <c r="BB157" s="168"/>
      <c r="BC157" s="168"/>
      <c r="BD157" s="168"/>
      <c r="BE157" s="168"/>
      <c r="BF157" s="168"/>
      <c r="BG157" s="168"/>
      <c r="BH157" s="168"/>
      <c r="BI157" s="168"/>
      <c r="BJ157" s="168"/>
      <c r="BK157" s="168"/>
      <c r="BL157" s="168"/>
      <c r="BM157" s="168"/>
      <c r="BN157" s="168"/>
      <c r="BO157" s="168"/>
      <c r="BP157" s="168"/>
      <c r="BQ157" s="168"/>
      <c r="BR157" s="168"/>
      <c r="BS157" s="168"/>
      <c r="BT157" s="168"/>
      <c r="BU157" s="168"/>
      <c r="BV157" s="168"/>
      <c r="BW157" s="168"/>
      <c r="BX157" s="168"/>
      <c r="BY157" s="168"/>
      <c r="BZ157" s="168"/>
      <c r="CA157" s="168"/>
      <c r="CB157" s="168"/>
      <c r="CC157" s="168"/>
      <c r="CD157" s="168"/>
      <c r="CE157" s="168"/>
      <c r="CF157" s="168"/>
      <c r="CG157" s="168"/>
      <c r="CH157" s="168"/>
      <c r="CI157" s="168"/>
      <c r="CJ157" s="168"/>
      <c r="CK157" s="168"/>
      <c r="CL157" s="168"/>
      <c r="CM157" s="168"/>
      <c r="CN157" s="168"/>
      <c r="CO157" s="168"/>
      <c r="CP157" s="168"/>
      <c r="CQ157" s="168"/>
      <c r="CR157" s="168"/>
      <c r="CS157" s="168"/>
      <c r="CT157" s="168"/>
      <c r="CU157" s="168"/>
      <c r="CV157" s="168"/>
      <c r="CW157" s="168"/>
      <c r="CX157" s="168"/>
      <c r="CY157" s="168"/>
      <c r="CZ157" s="168"/>
      <c r="DA157" s="168"/>
      <c r="DB157" s="168"/>
      <c r="DC157" s="168"/>
      <c r="DD157" s="168"/>
      <c r="DE157" s="168"/>
      <c r="DF157" s="168"/>
      <c r="DG157" s="168"/>
      <c r="DH157" s="168"/>
      <c r="DI157" s="168"/>
      <c r="DJ157" s="168"/>
      <c r="DK157" s="168"/>
      <c r="DL157" s="168"/>
      <c r="DM157" s="168"/>
      <c r="DN157" s="168">
        <f t="shared" ref="DN157:DY157" si="404">IF(DN$5&lt;(49+48+48+12),$DN85/DN$99,0)</f>
        <v>0</v>
      </c>
      <c r="DO157" s="168">
        <f t="shared" si="404"/>
        <v>0</v>
      </c>
      <c r="DP157" s="168">
        <f t="shared" si="404"/>
        <v>0</v>
      </c>
      <c r="DQ157" s="168">
        <f t="shared" si="404"/>
        <v>0</v>
      </c>
      <c r="DR157" s="168">
        <f t="shared" si="404"/>
        <v>0</v>
      </c>
      <c r="DS157" s="168">
        <f t="shared" si="404"/>
        <v>0</v>
      </c>
      <c r="DT157" s="168">
        <f t="shared" si="404"/>
        <v>0</v>
      </c>
      <c r="DU157" s="168">
        <f t="shared" si="404"/>
        <v>0</v>
      </c>
      <c r="DV157" s="168">
        <f t="shared" si="404"/>
        <v>0</v>
      </c>
      <c r="DW157" s="168">
        <f t="shared" si="404"/>
        <v>0</v>
      </c>
      <c r="DX157" s="168">
        <f t="shared" si="404"/>
        <v>0</v>
      </c>
      <c r="DY157" s="168">
        <f t="shared" si="404"/>
        <v>0</v>
      </c>
    </row>
    <row r="158" spans="2:129" x14ac:dyDescent="0.35">
      <c r="B158" s="14"/>
      <c r="C158" s="337"/>
      <c r="D158" s="73"/>
      <c r="E158">
        <v>3</v>
      </c>
      <c r="F158" s="37" t="str">
        <f>'1.1 Assumptions'!$J$29</f>
        <v>Innosilicon A11 Pro 8GB</v>
      </c>
      <c r="G158" s="37"/>
      <c r="H158" s="30" t="s">
        <v>41</v>
      </c>
      <c r="I158" s="11"/>
      <c r="J158" s="168"/>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168"/>
      <c r="AT158" s="168"/>
      <c r="AU158" s="168"/>
      <c r="AV158" s="168"/>
      <c r="AW158" s="168"/>
      <c r="AX158" s="168"/>
      <c r="AY158" s="168"/>
      <c r="AZ158" s="168"/>
      <c r="BA158" s="168"/>
      <c r="BB158" s="168"/>
      <c r="BC158" s="168"/>
      <c r="BD158" s="168"/>
      <c r="BE158" s="168"/>
      <c r="BF158" s="168"/>
      <c r="BG158" s="168"/>
      <c r="BH158" s="168"/>
      <c r="BI158" s="168"/>
      <c r="BJ158" s="168"/>
      <c r="BK158" s="168"/>
      <c r="BL158" s="168"/>
      <c r="BM158" s="168"/>
      <c r="BN158" s="168"/>
      <c r="BO158" s="168"/>
      <c r="BP158" s="168"/>
      <c r="BQ158" s="168"/>
      <c r="BR158" s="168"/>
      <c r="BS158" s="168"/>
      <c r="BT158" s="168"/>
      <c r="BU158" s="168"/>
      <c r="BV158" s="168"/>
      <c r="BW158" s="168"/>
      <c r="BX158" s="168"/>
      <c r="BY158" s="168"/>
      <c r="BZ158" s="168"/>
      <c r="CA158" s="168"/>
      <c r="CB158" s="168"/>
      <c r="CC158" s="168"/>
      <c r="CD158" s="168"/>
      <c r="CE158" s="168"/>
      <c r="CF158" s="168"/>
      <c r="CG158" s="168"/>
      <c r="CH158" s="168"/>
      <c r="CI158" s="168"/>
      <c r="CJ158" s="168"/>
      <c r="CK158" s="168"/>
      <c r="CL158" s="168"/>
      <c r="CM158" s="168"/>
      <c r="CN158" s="168"/>
      <c r="CO158" s="168"/>
      <c r="CP158" s="168"/>
      <c r="CQ158" s="168"/>
      <c r="CR158" s="168"/>
      <c r="CS158" s="168"/>
      <c r="CT158" s="168"/>
      <c r="CU158" s="168"/>
      <c r="CV158" s="168"/>
      <c r="CW158" s="168"/>
      <c r="CX158" s="168"/>
      <c r="CY158" s="168"/>
      <c r="CZ158" s="168"/>
      <c r="DA158" s="168"/>
      <c r="DB158" s="168"/>
      <c r="DC158" s="168"/>
      <c r="DD158" s="168"/>
      <c r="DE158" s="168"/>
      <c r="DF158" s="168"/>
      <c r="DG158" s="168"/>
      <c r="DH158" s="168"/>
      <c r="DI158" s="168"/>
      <c r="DJ158" s="168"/>
      <c r="DK158" s="168"/>
      <c r="DL158" s="168"/>
      <c r="DM158" s="168"/>
      <c r="DN158" s="168">
        <f t="shared" ref="DN158:DY158" si="405">IF(DN$5&lt;(49+48+48+12),$DN86/DN$99,0)</f>
        <v>0</v>
      </c>
      <c r="DO158" s="168">
        <f t="shared" si="405"/>
        <v>0</v>
      </c>
      <c r="DP158" s="168">
        <f t="shared" si="405"/>
        <v>0</v>
      </c>
      <c r="DQ158" s="168">
        <f t="shared" si="405"/>
        <v>0</v>
      </c>
      <c r="DR158" s="168">
        <f t="shared" si="405"/>
        <v>0</v>
      </c>
      <c r="DS158" s="168">
        <f t="shared" si="405"/>
        <v>0</v>
      </c>
      <c r="DT158" s="168">
        <f t="shared" si="405"/>
        <v>0</v>
      </c>
      <c r="DU158" s="168">
        <f t="shared" si="405"/>
        <v>0</v>
      </c>
      <c r="DV158" s="168">
        <f t="shared" si="405"/>
        <v>0</v>
      </c>
      <c r="DW158" s="168">
        <f t="shared" si="405"/>
        <v>0</v>
      </c>
      <c r="DX158" s="168">
        <f t="shared" si="405"/>
        <v>0</v>
      </c>
      <c r="DY158" s="168">
        <f t="shared" si="405"/>
        <v>0</v>
      </c>
    </row>
    <row r="159" spans="2:129" x14ac:dyDescent="0.35">
      <c r="B159" s="14"/>
      <c r="C159" s="337"/>
      <c r="D159" s="73"/>
      <c r="E159">
        <v>4</v>
      </c>
      <c r="F159" s="37" t="str">
        <f>'1.1 Assumptions'!$J$31</f>
        <v>iBeLink BM-K1</v>
      </c>
      <c r="G159" s="37"/>
      <c r="H159" s="30" t="s">
        <v>41</v>
      </c>
      <c r="I159" s="11"/>
      <c r="J159" s="168"/>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c r="AQ159" s="168"/>
      <c r="AR159" s="168"/>
      <c r="AS159" s="168"/>
      <c r="AT159" s="168"/>
      <c r="AU159" s="168"/>
      <c r="AV159" s="168"/>
      <c r="AW159" s="168"/>
      <c r="AX159" s="168"/>
      <c r="AY159" s="168"/>
      <c r="AZ159" s="168"/>
      <c r="BA159" s="168"/>
      <c r="BB159" s="168"/>
      <c r="BC159" s="168"/>
      <c r="BD159" s="168"/>
      <c r="BE159" s="168"/>
      <c r="BF159" s="168"/>
      <c r="BG159" s="168"/>
      <c r="BH159" s="168"/>
      <c r="BI159" s="168"/>
      <c r="BJ159" s="168"/>
      <c r="BK159" s="168"/>
      <c r="BL159" s="168"/>
      <c r="BM159" s="168"/>
      <c r="BN159" s="168"/>
      <c r="BO159" s="168"/>
      <c r="BP159" s="168"/>
      <c r="BQ159" s="168"/>
      <c r="BR159" s="168"/>
      <c r="BS159" s="168"/>
      <c r="BT159" s="168"/>
      <c r="BU159" s="168"/>
      <c r="BV159" s="168"/>
      <c r="BW159" s="168"/>
      <c r="BX159" s="168"/>
      <c r="BY159" s="168"/>
      <c r="BZ159" s="168"/>
      <c r="CA159" s="168"/>
      <c r="CB159" s="168"/>
      <c r="CC159" s="168"/>
      <c r="CD159" s="168"/>
      <c r="CE159" s="168"/>
      <c r="CF159" s="168"/>
      <c r="CG159" s="168"/>
      <c r="CH159" s="168"/>
      <c r="CI159" s="168"/>
      <c r="CJ159" s="168"/>
      <c r="CK159" s="168"/>
      <c r="CL159" s="168"/>
      <c r="CM159" s="168"/>
      <c r="CN159" s="168"/>
      <c r="CO159" s="168"/>
      <c r="CP159" s="168"/>
      <c r="CQ159" s="168"/>
      <c r="CR159" s="168"/>
      <c r="CS159" s="168"/>
      <c r="CT159" s="168"/>
      <c r="CU159" s="168"/>
      <c r="CV159" s="168"/>
      <c r="CW159" s="168"/>
      <c r="CX159" s="168"/>
      <c r="CY159" s="168"/>
      <c r="CZ159" s="168"/>
      <c r="DA159" s="168"/>
      <c r="DB159" s="168"/>
      <c r="DC159" s="168"/>
      <c r="DD159" s="168"/>
      <c r="DE159" s="168"/>
      <c r="DF159" s="168"/>
      <c r="DG159" s="168"/>
      <c r="DH159" s="168"/>
      <c r="DI159" s="168"/>
      <c r="DJ159" s="168"/>
      <c r="DK159" s="168"/>
      <c r="DL159" s="168"/>
      <c r="DM159" s="168"/>
      <c r="DN159" s="168">
        <f t="shared" ref="DN159:DY159" si="406">IF(DN$5&lt;(49+48+48+12),$DN87/DN$99,0)</f>
        <v>0</v>
      </c>
      <c r="DO159" s="168">
        <f t="shared" si="406"/>
        <v>0</v>
      </c>
      <c r="DP159" s="168">
        <f t="shared" si="406"/>
        <v>0</v>
      </c>
      <c r="DQ159" s="168">
        <f t="shared" si="406"/>
        <v>0</v>
      </c>
      <c r="DR159" s="168">
        <f t="shared" si="406"/>
        <v>0</v>
      </c>
      <c r="DS159" s="168">
        <f t="shared" si="406"/>
        <v>0</v>
      </c>
      <c r="DT159" s="168">
        <f t="shared" si="406"/>
        <v>0</v>
      </c>
      <c r="DU159" s="168">
        <f t="shared" si="406"/>
        <v>0</v>
      </c>
      <c r="DV159" s="168">
        <f t="shared" si="406"/>
        <v>0</v>
      </c>
      <c r="DW159" s="168">
        <f t="shared" si="406"/>
        <v>0</v>
      </c>
      <c r="DX159" s="168">
        <f t="shared" si="406"/>
        <v>0</v>
      </c>
      <c r="DY159" s="168">
        <f t="shared" si="406"/>
        <v>0</v>
      </c>
    </row>
    <row r="160" spans="2:129" x14ac:dyDescent="0.35">
      <c r="B160" s="14"/>
      <c r="C160" s="337"/>
      <c r="D160" s="73"/>
      <c r="E160" s="73">
        <v>5</v>
      </c>
      <c r="F160" s="37" t="str">
        <f>'1.1 Assumptions'!$J$32</f>
        <v>iBeLink BM-N1</v>
      </c>
      <c r="G160" s="37"/>
      <c r="H160" s="30" t="s">
        <v>41</v>
      </c>
      <c r="I160" s="11"/>
      <c r="J160" s="168"/>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c r="AQ160" s="168"/>
      <c r="AR160" s="168"/>
      <c r="AS160" s="168"/>
      <c r="AT160" s="168"/>
      <c r="AU160" s="168"/>
      <c r="AV160" s="168"/>
      <c r="AW160" s="168"/>
      <c r="AX160" s="168"/>
      <c r="AY160" s="168"/>
      <c r="AZ160" s="168"/>
      <c r="BA160" s="168"/>
      <c r="BB160" s="168"/>
      <c r="BC160" s="168"/>
      <c r="BD160" s="168"/>
      <c r="BE160" s="168"/>
      <c r="BF160" s="168"/>
      <c r="BG160" s="168"/>
      <c r="BH160" s="168"/>
      <c r="BI160" s="168"/>
      <c r="BJ160" s="168"/>
      <c r="BK160" s="168"/>
      <c r="BL160" s="168"/>
      <c r="BM160" s="168"/>
      <c r="BN160" s="168"/>
      <c r="BO160" s="168"/>
      <c r="BP160" s="168"/>
      <c r="BQ160" s="168"/>
      <c r="BR160" s="168"/>
      <c r="BS160" s="168"/>
      <c r="BT160" s="168"/>
      <c r="BU160" s="168"/>
      <c r="BV160" s="168"/>
      <c r="BW160" s="168"/>
      <c r="BX160" s="168"/>
      <c r="BY160" s="168"/>
      <c r="BZ160" s="168"/>
      <c r="CA160" s="168"/>
      <c r="CB160" s="168"/>
      <c r="CC160" s="168"/>
      <c r="CD160" s="168"/>
      <c r="CE160" s="168"/>
      <c r="CF160" s="168"/>
      <c r="CG160" s="168"/>
      <c r="CH160" s="168"/>
      <c r="CI160" s="168"/>
      <c r="CJ160" s="168"/>
      <c r="CK160" s="168"/>
      <c r="CL160" s="168"/>
      <c r="CM160" s="168"/>
      <c r="CN160" s="168"/>
      <c r="CO160" s="168"/>
      <c r="CP160" s="168"/>
      <c r="CQ160" s="168"/>
      <c r="CR160" s="168"/>
      <c r="CS160" s="168"/>
      <c r="CT160" s="168"/>
      <c r="CU160" s="168"/>
      <c r="CV160" s="168"/>
      <c r="CW160" s="168"/>
      <c r="CX160" s="168"/>
      <c r="CY160" s="168"/>
      <c r="CZ160" s="168"/>
      <c r="DA160" s="168"/>
      <c r="DB160" s="168"/>
      <c r="DC160" s="168"/>
      <c r="DD160" s="168"/>
      <c r="DE160" s="168"/>
      <c r="DF160" s="168"/>
      <c r="DG160" s="168"/>
      <c r="DH160" s="168"/>
      <c r="DI160" s="168"/>
      <c r="DJ160" s="168"/>
      <c r="DK160" s="168"/>
      <c r="DL160" s="168"/>
      <c r="DM160" s="168"/>
      <c r="DN160" s="168">
        <f t="shared" ref="DN160:DY160" si="407">IF(DN$5&lt;(49+48+48+12),$DN88/DN$99,0)</f>
        <v>0</v>
      </c>
      <c r="DO160" s="168">
        <f t="shared" si="407"/>
        <v>0</v>
      </c>
      <c r="DP160" s="168">
        <f t="shared" si="407"/>
        <v>0</v>
      </c>
      <c r="DQ160" s="168">
        <f t="shared" si="407"/>
        <v>0</v>
      </c>
      <c r="DR160" s="168">
        <f t="shared" si="407"/>
        <v>0</v>
      </c>
      <c r="DS160" s="168">
        <f t="shared" si="407"/>
        <v>0</v>
      </c>
      <c r="DT160" s="168">
        <f t="shared" si="407"/>
        <v>0</v>
      </c>
      <c r="DU160" s="168">
        <f t="shared" si="407"/>
        <v>0</v>
      </c>
      <c r="DV160" s="168">
        <f t="shared" si="407"/>
        <v>0</v>
      </c>
      <c r="DW160" s="168">
        <f t="shared" si="407"/>
        <v>0</v>
      </c>
      <c r="DX160" s="168">
        <f t="shared" si="407"/>
        <v>0</v>
      </c>
      <c r="DY160" s="168">
        <f t="shared" si="407"/>
        <v>0</v>
      </c>
    </row>
    <row r="161" spans="2:129" x14ac:dyDescent="0.35">
      <c r="B161" s="14"/>
      <c r="C161" s="337"/>
      <c r="H161" s="30"/>
      <c r="I161" s="11"/>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c r="BF161" s="168"/>
      <c r="BG161" s="168"/>
      <c r="BH161" s="168"/>
      <c r="BI161" s="168"/>
      <c r="BJ161" s="168"/>
      <c r="BK161" s="168"/>
      <c r="BL161" s="168"/>
      <c r="BM161" s="168"/>
      <c r="BN161" s="168"/>
      <c r="BO161" s="168"/>
      <c r="BP161" s="168"/>
      <c r="BQ161" s="168"/>
      <c r="BR161" s="168"/>
      <c r="BS161" s="168"/>
      <c r="BT161" s="168"/>
      <c r="BU161" s="168"/>
      <c r="BV161" s="168"/>
      <c r="BW161" s="168"/>
      <c r="BX161" s="168"/>
      <c r="BY161" s="168"/>
      <c r="BZ161" s="168"/>
      <c r="CA161" s="168"/>
      <c r="CB161" s="168"/>
      <c r="CC161" s="168"/>
      <c r="CD161" s="168"/>
      <c r="CE161" s="168"/>
      <c r="CF161" s="168"/>
      <c r="CG161" s="168"/>
      <c r="CH161" s="168"/>
      <c r="CI161" s="168"/>
      <c r="CJ161" s="168"/>
      <c r="CK161" s="168"/>
      <c r="CL161" s="168"/>
      <c r="CM161" s="168"/>
      <c r="CN161" s="168"/>
      <c r="CO161" s="168"/>
      <c r="CP161" s="168"/>
      <c r="CQ161" s="168"/>
      <c r="CR161" s="168"/>
      <c r="CS161" s="168"/>
      <c r="CT161" s="168"/>
      <c r="CU161" s="168"/>
      <c r="CV161" s="168"/>
      <c r="CW161" s="168"/>
      <c r="CX161" s="168"/>
      <c r="CY161" s="168"/>
      <c r="CZ161" s="168"/>
      <c r="DA161" s="168"/>
      <c r="DB161" s="168"/>
      <c r="DC161" s="168"/>
      <c r="DD161" s="168"/>
      <c r="DE161" s="168"/>
      <c r="DF161" s="168"/>
      <c r="DG161" s="168"/>
      <c r="DH161" s="168"/>
      <c r="DI161" s="168"/>
      <c r="DJ161" s="168"/>
      <c r="DK161" s="168"/>
      <c r="DL161" s="168"/>
      <c r="DM161" s="168"/>
      <c r="DN161" s="168"/>
      <c r="DO161" s="168"/>
      <c r="DP161" s="168"/>
      <c r="DQ161" s="168"/>
      <c r="DR161" s="168"/>
      <c r="DS161" s="168"/>
      <c r="DT161" s="168"/>
      <c r="DU161" s="168"/>
      <c r="DV161" s="168"/>
      <c r="DW161" s="168"/>
      <c r="DX161" s="168"/>
      <c r="DY161" s="168"/>
    </row>
    <row r="162" spans="2:129" s="24" customFormat="1" x14ac:dyDescent="0.35">
      <c r="B162" s="60"/>
      <c r="C162" s="60"/>
      <c r="D162" s="24" t="s">
        <v>754</v>
      </c>
      <c r="H162" s="190" t="s">
        <v>41</v>
      </c>
      <c r="J162" s="172">
        <f>SUM(J102:J160)</f>
        <v>84689.212781250011</v>
      </c>
      <c r="K162" s="172">
        <f>SUM(K102:K160)</f>
        <v>84689.212781250011</v>
      </c>
      <c r="L162" s="172">
        <f t="shared" ref="L162:BV162" si="408">SUM(L102:L160)</f>
        <v>84689.212781250011</v>
      </c>
      <c r="M162" s="172">
        <f t="shared" si="408"/>
        <v>84689.212781250011</v>
      </c>
      <c r="N162" s="172">
        <f t="shared" si="408"/>
        <v>84689.212781250011</v>
      </c>
      <c r="O162" s="172">
        <f t="shared" si="408"/>
        <v>84689.212781250011</v>
      </c>
      <c r="P162" s="172">
        <f t="shared" si="408"/>
        <v>84689.212781250011</v>
      </c>
      <c r="Q162" s="172">
        <f t="shared" si="408"/>
        <v>84689.212781250011</v>
      </c>
      <c r="R162" s="172">
        <f t="shared" si="408"/>
        <v>84689.212781250011</v>
      </c>
      <c r="S162" s="172">
        <f t="shared" si="408"/>
        <v>84689.212781250011</v>
      </c>
      <c r="T162" s="172">
        <f t="shared" si="408"/>
        <v>84689.212781250011</v>
      </c>
      <c r="U162" s="172">
        <f t="shared" si="408"/>
        <v>84689.212781250011</v>
      </c>
      <c r="V162" s="172">
        <f t="shared" si="408"/>
        <v>119358.694984375</v>
      </c>
      <c r="W162" s="172">
        <f t="shared" si="408"/>
        <v>119358.694984375</v>
      </c>
      <c r="X162" s="172">
        <f t="shared" si="408"/>
        <v>119358.694984375</v>
      </c>
      <c r="Y162" s="172">
        <f t="shared" si="408"/>
        <v>119358.694984375</v>
      </c>
      <c r="Z162" s="172">
        <f t="shared" si="408"/>
        <v>119358.694984375</v>
      </c>
      <c r="AA162" s="172">
        <f t="shared" si="408"/>
        <v>119358.694984375</v>
      </c>
      <c r="AB162" s="172">
        <f t="shared" si="408"/>
        <v>119358.694984375</v>
      </c>
      <c r="AC162" s="172">
        <f t="shared" si="408"/>
        <v>119358.694984375</v>
      </c>
      <c r="AD162" s="172">
        <f t="shared" si="408"/>
        <v>119358.694984375</v>
      </c>
      <c r="AE162" s="172">
        <f t="shared" si="408"/>
        <v>119358.694984375</v>
      </c>
      <c r="AF162" s="172">
        <f t="shared" si="408"/>
        <v>119358.694984375</v>
      </c>
      <c r="AG162" s="172">
        <f t="shared" si="408"/>
        <v>119358.694984375</v>
      </c>
      <c r="AH162" s="172">
        <f t="shared" si="408"/>
        <v>159749.47409895834</v>
      </c>
      <c r="AI162" s="172">
        <f t="shared" si="408"/>
        <v>159749.47409895834</v>
      </c>
      <c r="AJ162" s="172">
        <f t="shared" si="408"/>
        <v>159749.47409895834</v>
      </c>
      <c r="AK162" s="172">
        <f t="shared" si="408"/>
        <v>159749.47409895834</v>
      </c>
      <c r="AL162" s="172">
        <f t="shared" si="408"/>
        <v>159749.47409895834</v>
      </c>
      <c r="AM162" s="172">
        <f t="shared" si="408"/>
        <v>159749.47409895834</v>
      </c>
      <c r="AN162" s="172">
        <f t="shared" si="408"/>
        <v>159749.47409895834</v>
      </c>
      <c r="AO162" s="172">
        <f t="shared" si="408"/>
        <v>159749.47409895834</v>
      </c>
      <c r="AP162" s="172">
        <f t="shared" si="408"/>
        <v>159749.47409895834</v>
      </c>
      <c r="AQ162" s="172">
        <f t="shared" si="408"/>
        <v>159749.47409895834</v>
      </c>
      <c r="AR162" s="172">
        <f t="shared" si="408"/>
        <v>159749.47409895834</v>
      </c>
      <c r="AS162" s="172">
        <f t="shared" si="408"/>
        <v>159749.47409895834</v>
      </c>
      <c r="AT162" s="172">
        <f t="shared" si="408"/>
        <v>197555.59381249998</v>
      </c>
      <c r="AU162" s="172">
        <f t="shared" si="408"/>
        <v>197555.59381249998</v>
      </c>
      <c r="AV162" s="172">
        <f t="shared" si="408"/>
        <v>197555.59381249998</v>
      </c>
      <c r="AW162" s="172">
        <f t="shared" si="408"/>
        <v>197555.59381249998</v>
      </c>
      <c r="AX162" s="172">
        <f t="shared" si="408"/>
        <v>197555.59381249998</v>
      </c>
      <c r="AY162" s="172">
        <f t="shared" si="408"/>
        <v>197555.59381249998</v>
      </c>
      <c r="AZ162" s="172">
        <f t="shared" si="408"/>
        <v>197555.59381249998</v>
      </c>
      <c r="BA162" s="172">
        <f t="shared" si="408"/>
        <v>197555.59381249998</v>
      </c>
      <c r="BB162" s="172">
        <f t="shared" si="408"/>
        <v>197555.59381249998</v>
      </c>
      <c r="BC162" s="172">
        <f t="shared" si="408"/>
        <v>197555.59381249998</v>
      </c>
      <c r="BD162" s="172">
        <f t="shared" si="408"/>
        <v>197555.59381249998</v>
      </c>
      <c r="BE162" s="172">
        <f t="shared" si="408"/>
        <v>197555.59381249998</v>
      </c>
      <c r="BF162" s="172">
        <f t="shared" si="408"/>
        <v>162397.21671249997</v>
      </c>
      <c r="BG162" s="172">
        <f t="shared" si="408"/>
        <v>162397.21671249997</v>
      </c>
      <c r="BH162" s="172">
        <f t="shared" si="408"/>
        <v>162397.21671249997</v>
      </c>
      <c r="BI162" s="172">
        <f t="shared" si="408"/>
        <v>162397.21671249997</v>
      </c>
      <c r="BJ162" s="172">
        <f t="shared" si="408"/>
        <v>162397.21671249997</v>
      </c>
      <c r="BK162" s="172">
        <f t="shared" si="408"/>
        <v>162397.21671249997</v>
      </c>
      <c r="BL162" s="172">
        <f t="shared" si="408"/>
        <v>162397.21671249997</v>
      </c>
      <c r="BM162" s="172">
        <f t="shared" si="408"/>
        <v>162397.21671249997</v>
      </c>
      <c r="BN162" s="172">
        <f t="shared" si="408"/>
        <v>162397.21671249997</v>
      </c>
      <c r="BO162" s="172">
        <f t="shared" si="408"/>
        <v>162397.21671249997</v>
      </c>
      <c r="BP162" s="172">
        <f t="shared" si="408"/>
        <v>162397.21671249997</v>
      </c>
      <c r="BQ162" s="172">
        <f t="shared" si="408"/>
        <v>162397.21671249997</v>
      </c>
      <c r="BR162" s="172">
        <f t="shared" si="408"/>
        <v>166134.89705312499</v>
      </c>
      <c r="BS162" s="172">
        <f t="shared" si="408"/>
        <v>166134.89705312499</v>
      </c>
      <c r="BT162" s="172">
        <f t="shared" si="408"/>
        <v>166134.89705312499</v>
      </c>
      <c r="BU162" s="172">
        <f t="shared" si="408"/>
        <v>166134.89705312499</v>
      </c>
      <c r="BV162" s="172">
        <f t="shared" si="408"/>
        <v>166134.89705312499</v>
      </c>
      <c r="BW162" s="172">
        <f t="shared" ref="BW162:DY162" si="409">SUM(BW102:BW160)</f>
        <v>166134.89705312499</v>
      </c>
      <c r="BX162" s="172">
        <f t="shared" si="409"/>
        <v>166134.89705312499</v>
      </c>
      <c r="BY162" s="172">
        <f t="shared" si="409"/>
        <v>166134.89705312499</v>
      </c>
      <c r="BZ162" s="172">
        <f t="shared" si="409"/>
        <v>166134.89705312499</v>
      </c>
      <c r="CA162" s="172">
        <f t="shared" si="409"/>
        <v>166134.89705312499</v>
      </c>
      <c r="CB162" s="172">
        <f t="shared" si="409"/>
        <v>166134.89705312499</v>
      </c>
      <c r="CC162" s="172">
        <f t="shared" si="409"/>
        <v>166134.89705312499</v>
      </c>
      <c r="CD162" s="172">
        <f t="shared" si="409"/>
        <v>153258.91245729165</v>
      </c>
      <c r="CE162" s="172">
        <f t="shared" si="409"/>
        <v>153258.91245729165</v>
      </c>
      <c r="CF162" s="172">
        <f t="shared" si="409"/>
        <v>153258.91245729165</v>
      </c>
      <c r="CG162" s="172">
        <f t="shared" si="409"/>
        <v>153258.91245729165</v>
      </c>
      <c r="CH162" s="172">
        <f t="shared" si="409"/>
        <v>153258.91245729165</v>
      </c>
      <c r="CI162" s="172">
        <f t="shared" si="409"/>
        <v>153258.91245729165</v>
      </c>
      <c r="CJ162" s="172">
        <f t="shared" si="409"/>
        <v>153258.91245729165</v>
      </c>
      <c r="CK162" s="172">
        <f t="shared" si="409"/>
        <v>153258.91245729165</v>
      </c>
      <c r="CL162" s="172">
        <f t="shared" si="409"/>
        <v>153258.91245729165</v>
      </c>
      <c r="CM162" s="172">
        <f t="shared" si="409"/>
        <v>153258.91245729165</v>
      </c>
      <c r="CN162" s="172">
        <f t="shared" si="409"/>
        <v>153258.91245729165</v>
      </c>
      <c r="CO162" s="172">
        <f t="shared" si="409"/>
        <v>153258.91245729165</v>
      </c>
      <c r="CP162" s="172">
        <f t="shared" si="409"/>
        <v>135239.89373124999</v>
      </c>
      <c r="CQ162" s="172">
        <f t="shared" si="409"/>
        <v>135239.89373124999</v>
      </c>
      <c r="CR162" s="172">
        <f t="shared" si="409"/>
        <v>135239.89373124999</v>
      </c>
      <c r="CS162" s="172">
        <f t="shared" si="409"/>
        <v>135239.89373124999</v>
      </c>
      <c r="CT162" s="172">
        <f t="shared" si="409"/>
        <v>135239.89373124999</v>
      </c>
      <c r="CU162" s="172">
        <f t="shared" si="409"/>
        <v>135239.89373124999</v>
      </c>
      <c r="CV162" s="172">
        <f t="shared" si="409"/>
        <v>135239.89373124999</v>
      </c>
      <c r="CW162" s="172">
        <f t="shared" si="409"/>
        <v>135239.89373124999</v>
      </c>
      <c r="CX162" s="172">
        <f t="shared" si="409"/>
        <v>135239.89373124999</v>
      </c>
      <c r="CY162" s="172">
        <f t="shared" si="409"/>
        <v>135239.89373124999</v>
      </c>
      <c r="CZ162" s="172">
        <f t="shared" si="409"/>
        <v>135239.89373124999</v>
      </c>
      <c r="DA162" s="172">
        <f t="shared" si="409"/>
        <v>135239.89373124999</v>
      </c>
      <c r="DB162" s="172">
        <f t="shared" si="409"/>
        <v>85709.058049999992</v>
      </c>
      <c r="DC162" s="172">
        <f t="shared" si="409"/>
        <v>85709.058049999992</v>
      </c>
      <c r="DD162" s="172">
        <f t="shared" si="409"/>
        <v>85709.058049999992</v>
      </c>
      <c r="DE162" s="172">
        <f t="shared" si="409"/>
        <v>85709.058049999992</v>
      </c>
      <c r="DF162" s="172">
        <f t="shared" si="409"/>
        <v>85709.058049999992</v>
      </c>
      <c r="DG162" s="172">
        <f t="shared" si="409"/>
        <v>85709.058049999992</v>
      </c>
      <c r="DH162" s="172">
        <f t="shared" si="409"/>
        <v>85709.058049999992</v>
      </c>
      <c r="DI162" s="172">
        <f t="shared" si="409"/>
        <v>85709.058049999992</v>
      </c>
      <c r="DJ162" s="172">
        <f t="shared" si="409"/>
        <v>85709.058049999992</v>
      </c>
      <c r="DK162" s="172">
        <f t="shared" si="409"/>
        <v>85709.058049999992</v>
      </c>
      <c r="DL162" s="172">
        <f t="shared" si="409"/>
        <v>85709.058049999992</v>
      </c>
      <c r="DM162" s="172">
        <f t="shared" si="409"/>
        <v>85709.058049999992</v>
      </c>
      <c r="DN162" s="172">
        <f t="shared" si="409"/>
        <v>47301.895506249988</v>
      </c>
      <c r="DO162" s="172">
        <f t="shared" si="409"/>
        <v>47301.895506249988</v>
      </c>
      <c r="DP162" s="172">
        <f t="shared" si="409"/>
        <v>47301.895506249988</v>
      </c>
      <c r="DQ162" s="172">
        <f t="shared" si="409"/>
        <v>47301.895506249988</v>
      </c>
      <c r="DR162" s="172">
        <f t="shared" si="409"/>
        <v>47301.895506249988</v>
      </c>
      <c r="DS162" s="172">
        <f t="shared" si="409"/>
        <v>47301.895506249988</v>
      </c>
      <c r="DT162" s="172">
        <f t="shared" si="409"/>
        <v>47301.895506249988</v>
      </c>
      <c r="DU162" s="172">
        <f t="shared" si="409"/>
        <v>47301.895506249988</v>
      </c>
      <c r="DV162" s="172">
        <f t="shared" si="409"/>
        <v>47301.895506249988</v>
      </c>
      <c r="DW162" s="172">
        <f t="shared" si="409"/>
        <v>47301.895506249988</v>
      </c>
      <c r="DX162" s="172">
        <f t="shared" si="409"/>
        <v>47301.895506249988</v>
      </c>
      <c r="DY162" s="172">
        <f t="shared" si="409"/>
        <v>47301.895506249988</v>
      </c>
    </row>
    <row r="163" spans="2:129" s="24" customFormat="1" x14ac:dyDescent="0.35">
      <c r="B163" s="60"/>
      <c r="C163" s="60"/>
      <c r="D163" s="24" t="s">
        <v>755</v>
      </c>
      <c r="H163" s="190" t="s">
        <v>41</v>
      </c>
      <c r="J163" s="172">
        <f>J162</f>
        <v>84689.212781250011</v>
      </c>
      <c r="K163" s="172">
        <f>J163+K162</f>
        <v>169378.42556250002</v>
      </c>
      <c r="L163" s="172">
        <f t="shared" ref="L163:BW163" si="410">K163+L162</f>
        <v>254067.63834375003</v>
      </c>
      <c r="M163" s="172">
        <f t="shared" si="410"/>
        <v>338756.85112500004</v>
      </c>
      <c r="N163" s="172">
        <f t="shared" si="410"/>
        <v>423446.06390625006</v>
      </c>
      <c r="O163" s="172">
        <f t="shared" si="410"/>
        <v>508135.27668750007</v>
      </c>
      <c r="P163" s="172">
        <f t="shared" si="410"/>
        <v>592824.48946875008</v>
      </c>
      <c r="Q163" s="172">
        <f t="shared" si="410"/>
        <v>677513.70225000009</v>
      </c>
      <c r="R163" s="172">
        <f t="shared" si="410"/>
        <v>762202.9150312501</v>
      </c>
      <c r="S163" s="172">
        <f t="shared" si="410"/>
        <v>846892.12781250011</v>
      </c>
      <c r="T163" s="172">
        <f t="shared" si="410"/>
        <v>931581.34059375012</v>
      </c>
      <c r="U163" s="172">
        <f t="shared" si="410"/>
        <v>1016270.5533750001</v>
      </c>
      <c r="V163" s="172">
        <f t="shared" si="410"/>
        <v>1135629.2483593752</v>
      </c>
      <c r="W163" s="172">
        <f t="shared" si="410"/>
        <v>1254987.9433437502</v>
      </c>
      <c r="X163" s="172">
        <f t="shared" si="410"/>
        <v>1374346.6383281252</v>
      </c>
      <c r="Y163" s="172">
        <f t="shared" si="410"/>
        <v>1493705.3333125003</v>
      </c>
      <c r="Z163" s="172">
        <f t="shared" si="410"/>
        <v>1613064.0282968753</v>
      </c>
      <c r="AA163" s="172">
        <f t="shared" si="410"/>
        <v>1732422.7232812503</v>
      </c>
      <c r="AB163" s="172">
        <f t="shared" si="410"/>
        <v>1851781.4182656254</v>
      </c>
      <c r="AC163" s="172">
        <f t="shared" si="410"/>
        <v>1971140.1132500004</v>
      </c>
      <c r="AD163" s="172">
        <f t="shared" si="410"/>
        <v>2090498.8082343754</v>
      </c>
      <c r="AE163" s="172">
        <f t="shared" si="410"/>
        <v>2209857.5032187505</v>
      </c>
      <c r="AF163" s="172">
        <f t="shared" si="410"/>
        <v>2329216.1982031255</v>
      </c>
      <c r="AG163" s="172">
        <f t="shared" si="410"/>
        <v>2448574.8931875005</v>
      </c>
      <c r="AH163" s="172">
        <f t="shared" si="410"/>
        <v>2608324.3672864591</v>
      </c>
      <c r="AI163" s="172">
        <f t="shared" si="410"/>
        <v>2768073.8413854176</v>
      </c>
      <c r="AJ163" s="172">
        <f t="shared" si="410"/>
        <v>2927823.3154843762</v>
      </c>
      <c r="AK163" s="172">
        <f t="shared" si="410"/>
        <v>3087572.7895833347</v>
      </c>
      <c r="AL163" s="172">
        <f t="shared" si="410"/>
        <v>3247322.2636822932</v>
      </c>
      <c r="AM163" s="172">
        <f t="shared" si="410"/>
        <v>3407071.7377812518</v>
      </c>
      <c r="AN163" s="172">
        <f t="shared" si="410"/>
        <v>3566821.2118802103</v>
      </c>
      <c r="AO163" s="172">
        <f t="shared" si="410"/>
        <v>3726570.6859791689</v>
      </c>
      <c r="AP163" s="172">
        <f t="shared" si="410"/>
        <v>3886320.1600781274</v>
      </c>
      <c r="AQ163" s="172">
        <f t="shared" si="410"/>
        <v>4046069.6341770859</v>
      </c>
      <c r="AR163" s="172">
        <f t="shared" si="410"/>
        <v>4205819.108276044</v>
      </c>
      <c r="AS163" s="172">
        <f t="shared" si="410"/>
        <v>4365568.5823750021</v>
      </c>
      <c r="AT163" s="172">
        <f t="shared" si="410"/>
        <v>4563124.1761875022</v>
      </c>
      <c r="AU163" s="172">
        <f t="shared" si="410"/>
        <v>4760679.7700000023</v>
      </c>
      <c r="AV163" s="172">
        <f t="shared" si="410"/>
        <v>4958235.3638125025</v>
      </c>
      <c r="AW163" s="172">
        <f t="shared" si="410"/>
        <v>5155790.9576250026</v>
      </c>
      <c r="AX163" s="172">
        <f t="shared" si="410"/>
        <v>5353346.5514375027</v>
      </c>
      <c r="AY163" s="172">
        <f t="shared" si="410"/>
        <v>5550902.1452500029</v>
      </c>
      <c r="AZ163" s="172">
        <f t="shared" si="410"/>
        <v>5748457.739062503</v>
      </c>
      <c r="BA163" s="172">
        <f t="shared" si="410"/>
        <v>5946013.3328750031</v>
      </c>
      <c r="BB163" s="172">
        <f t="shared" si="410"/>
        <v>6143568.9266875032</v>
      </c>
      <c r="BC163" s="172">
        <f t="shared" si="410"/>
        <v>6341124.5205000034</v>
      </c>
      <c r="BD163" s="172">
        <f t="shared" si="410"/>
        <v>6538680.1143125035</v>
      </c>
      <c r="BE163" s="172">
        <f t="shared" si="410"/>
        <v>6736235.7081250036</v>
      </c>
      <c r="BF163" s="172">
        <f t="shared" si="410"/>
        <v>6898632.9248375036</v>
      </c>
      <c r="BG163" s="172">
        <f t="shared" si="410"/>
        <v>7061030.1415500036</v>
      </c>
      <c r="BH163" s="172">
        <f t="shared" si="410"/>
        <v>7223427.3582625035</v>
      </c>
      <c r="BI163" s="172">
        <f t="shared" si="410"/>
        <v>7385824.5749750035</v>
      </c>
      <c r="BJ163" s="172">
        <f t="shared" si="410"/>
        <v>7548221.7916875035</v>
      </c>
      <c r="BK163" s="172">
        <f t="shared" si="410"/>
        <v>7710619.0084000034</v>
      </c>
      <c r="BL163" s="172">
        <f t="shared" si="410"/>
        <v>7873016.2251125034</v>
      </c>
      <c r="BM163" s="172">
        <f t="shared" si="410"/>
        <v>8035413.4418250034</v>
      </c>
      <c r="BN163" s="172">
        <f t="shared" si="410"/>
        <v>8197810.6585375033</v>
      </c>
      <c r="BO163" s="172">
        <f t="shared" si="410"/>
        <v>8360207.8752500033</v>
      </c>
      <c r="BP163" s="172">
        <f t="shared" si="410"/>
        <v>8522605.0919625033</v>
      </c>
      <c r="BQ163" s="172">
        <f t="shared" si="410"/>
        <v>8685002.3086750023</v>
      </c>
      <c r="BR163" s="172">
        <f t="shared" si="410"/>
        <v>8851137.2057281267</v>
      </c>
      <c r="BS163" s="172">
        <f t="shared" si="410"/>
        <v>9017272.1027812511</v>
      </c>
      <c r="BT163" s="172">
        <f t="shared" si="410"/>
        <v>9183406.9998343755</v>
      </c>
      <c r="BU163" s="172">
        <f t="shared" si="410"/>
        <v>9349541.8968874998</v>
      </c>
      <c r="BV163" s="172">
        <f t="shared" si="410"/>
        <v>9515676.7939406242</v>
      </c>
      <c r="BW163" s="172">
        <f t="shared" si="410"/>
        <v>9681811.6909937486</v>
      </c>
      <c r="BX163" s="172">
        <f t="shared" ref="BX163:DY163" si="411">BW163+BX162</f>
        <v>9847946.588046873</v>
      </c>
      <c r="BY163" s="172">
        <f t="shared" si="411"/>
        <v>10014081.485099997</v>
      </c>
      <c r="BZ163" s="172">
        <f t="shared" si="411"/>
        <v>10180216.382153122</v>
      </c>
      <c r="CA163" s="172">
        <f t="shared" si="411"/>
        <v>10346351.279206246</v>
      </c>
      <c r="CB163" s="172">
        <f t="shared" si="411"/>
        <v>10512486.176259371</v>
      </c>
      <c r="CC163" s="172">
        <f t="shared" si="411"/>
        <v>10678621.073312495</v>
      </c>
      <c r="CD163" s="172">
        <f t="shared" si="411"/>
        <v>10831879.985769786</v>
      </c>
      <c r="CE163" s="172">
        <f t="shared" si="411"/>
        <v>10985138.898227077</v>
      </c>
      <c r="CF163" s="172">
        <f t="shared" si="411"/>
        <v>11138397.810684368</v>
      </c>
      <c r="CG163" s="172">
        <f t="shared" si="411"/>
        <v>11291656.723141659</v>
      </c>
      <c r="CH163" s="172">
        <f t="shared" si="411"/>
        <v>11444915.63559895</v>
      </c>
      <c r="CI163" s="172">
        <f t="shared" si="411"/>
        <v>11598174.548056241</v>
      </c>
      <c r="CJ163" s="172">
        <f t="shared" si="411"/>
        <v>11751433.460513532</v>
      </c>
      <c r="CK163" s="172">
        <f t="shared" si="411"/>
        <v>11904692.372970823</v>
      </c>
      <c r="CL163" s="172">
        <f t="shared" si="411"/>
        <v>12057951.285428114</v>
      </c>
      <c r="CM163" s="172">
        <f t="shared" si="411"/>
        <v>12211210.197885405</v>
      </c>
      <c r="CN163" s="172">
        <f t="shared" si="411"/>
        <v>12364469.110342696</v>
      </c>
      <c r="CO163" s="172">
        <f t="shared" si="411"/>
        <v>12517728.022799987</v>
      </c>
      <c r="CP163" s="172">
        <f t="shared" si="411"/>
        <v>12652967.916531237</v>
      </c>
      <c r="CQ163" s="172">
        <f t="shared" si="411"/>
        <v>12788207.810262486</v>
      </c>
      <c r="CR163" s="172">
        <f t="shared" si="411"/>
        <v>12923447.703993736</v>
      </c>
      <c r="CS163" s="172">
        <f t="shared" si="411"/>
        <v>13058687.597724985</v>
      </c>
      <c r="CT163" s="172">
        <f t="shared" si="411"/>
        <v>13193927.491456235</v>
      </c>
      <c r="CU163" s="172">
        <f t="shared" si="411"/>
        <v>13329167.385187484</v>
      </c>
      <c r="CV163" s="172">
        <f t="shared" si="411"/>
        <v>13464407.278918734</v>
      </c>
      <c r="CW163" s="172">
        <f t="shared" si="411"/>
        <v>13599647.172649983</v>
      </c>
      <c r="CX163" s="172">
        <f t="shared" si="411"/>
        <v>13734887.066381233</v>
      </c>
      <c r="CY163" s="172">
        <f t="shared" si="411"/>
        <v>13870126.960112482</v>
      </c>
      <c r="CZ163" s="172">
        <f t="shared" si="411"/>
        <v>14005366.853843732</v>
      </c>
      <c r="DA163" s="172">
        <f t="shared" si="411"/>
        <v>14140606.747574981</v>
      </c>
      <c r="DB163" s="172">
        <f t="shared" si="411"/>
        <v>14226315.80562498</v>
      </c>
      <c r="DC163" s="172">
        <f t="shared" si="411"/>
        <v>14312024.86367498</v>
      </c>
      <c r="DD163" s="172">
        <f t="shared" si="411"/>
        <v>14397733.921724979</v>
      </c>
      <c r="DE163" s="172">
        <f t="shared" si="411"/>
        <v>14483442.979774978</v>
      </c>
      <c r="DF163" s="172">
        <f t="shared" si="411"/>
        <v>14569152.037824977</v>
      </c>
      <c r="DG163" s="172">
        <f t="shared" si="411"/>
        <v>14654861.095874976</v>
      </c>
      <c r="DH163" s="172">
        <f t="shared" si="411"/>
        <v>14740570.153924976</v>
      </c>
      <c r="DI163" s="172">
        <f t="shared" si="411"/>
        <v>14826279.211974975</v>
      </c>
      <c r="DJ163" s="172">
        <f t="shared" si="411"/>
        <v>14911988.270024974</v>
      </c>
      <c r="DK163" s="172">
        <f t="shared" si="411"/>
        <v>14997697.328074973</v>
      </c>
      <c r="DL163" s="172">
        <f t="shared" si="411"/>
        <v>15083406.386124972</v>
      </c>
      <c r="DM163" s="172">
        <f t="shared" si="411"/>
        <v>15169115.444174971</v>
      </c>
      <c r="DN163" s="172">
        <f t="shared" si="411"/>
        <v>15216417.339681221</v>
      </c>
      <c r="DO163" s="172">
        <f t="shared" si="411"/>
        <v>15263719.235187471</v>
      </c>
      <c r="DP163" s="172">
        <f t="shared" si="411"/>
        <v>15311021.130693721</v>
      </c>
      <c r="DQ163" s="172">
        <f t="shared" si="411"/>
        <v>15358323.02619997</v>
      </c>
      <c r="DR163" s="172">
        <f t="shared" si="411"/>
        <v>15405624.92170622</v>
      </c>
      <c r="DS163" s="172">
        <f t="shared" si="411"/>
        <v>15452926.81721247</v>
      </c>
      <c r="DT163" s="172">
        <f t="shared" si="411"/>
        <v>15500228.71271872</v>
      </c>
      <c r="DU163" s="172">
        <f t="shared" si="411"/>
        <v>15547530.608224969</v>
      </c>
      <c r="DV163" s="172">
        <f t="shared" si="411"/>
        <v>15594832.503731219</v>
      </c>
      <c r="DW163" s="172">
        <f t="shared" si="411"/>
        <v>15642134.399237469</v>
      </c>
      <c r="DX163" s="172">
        <f t="shared" si="411"/>
        <v>15689436.294743719</v>
      </c>
      <c r="DY163" s="172">
        <f t="shared" si="411"/>
        <v>15736738.190249968</v>
      </c>
    </row>
    <row r="164" spans="2:129" s="24" customFormat="1" x14ac:dyDescent="0.35">
      <c r="B164" s="60"/>
      <c r="H164" s="190"/>
      <c r="DY164" s="172"/>
    </row>
    <row r="165" spans="2:129" x14ac:dyDescent="0.35">
      <c r="B165" s="14"/>
      <c r="C165" t="s">
        <v>756</v>
      </c>
      <c r="H165" s="11" t="s">
        <v>41</v>
      </c>
      <c r="J165" s="168">
        <f>DY163</f>
        <v>15736738.190249968</v>
      </c>
      <c r="K165" s="168">
        <f>J165</f>
        <v>15736738.190249968</v>
      </c>
      <c r="L165" s="168">
        <f t="shared" ref="L165:BW165" si="412">K165</f>
        <v>15736738.190249968</v>
      </c>
      <c r="M165" s="168">
        <f t="shared" si="412"/>
        <v>15736738.190249968</v>
      </c>
      <c r="N165" s="168">
        <f t="shared" si="412"/>
        <v>15736738.190249968</v>
      </c>
      <c r="O165" s="168">
        <f t="shared" si="412"/>
        <v>15736738.190249968</v>
      </c>
      <c r="P165" s="168">
        <f t="shared" si="412"/>
        <v>15736738.190249968</v>
      </c>
      <c r="Q165" s="168">
        <f t="shared" si="412"/>
        <v>15736738.190249968</v>
      </c>
      <c r="R165" s="168">
        <f t="shared" si="412"/>
        <v>15736738.190249968</v>
      </c>
      <c r="S165" s="168">
        <f t="shared" si="412"/>
        <v>15736738.190249968</v>
      </c>
      <c r="T165" s="168">
        <f t="shared" si="412"/>
        <v>15736738.190249968</v>
      </c>
      <c r="U165" s="168">
        <f t="shared" si="412"/>
        <v>15736738.190249968</v>
      </c>
      <c r="V165" s="168">
        <f t="shared" si="412"/>
        <v>15736738.190249968</v>
      </c>
      <c r="W165" s="168">
        <f t="shared" si="412"/>
        <v>15736738.190249968</v>
      </c>
      <c r="X165" s="168">
        <f t="shared" si="412"/>
        <v>15736738.190249968</v>
      </c>
      <c r="Y165" s="168">
        <f t="shared" si="412"/>
        <v>15736738.190249968</v>
      </c>
      <c r="Z165" s="168">
        <f t="shared" si="412"/>
        <v>15736738.190249968</v>
      </c>
      <c r="AA165" s="168">
        <f t="shared" si="412"/>
        <v>15736738.190249968</v>
      </c>
      <c r="AB165" s="168">
        <f t="shared" si="412"/>
        <v>15736738.190249968</v>
      </c>
      <c r="AC165" s="168">
        <f t="shared" si="412"/>
        <v>15736738.190249968</v>
      </c>
      <c r="AD165" s="168">
        <f t="shared" si="412"/>
        <v>15736738.190249968</v>
      </c>
      <c r="AE165" s="168">
        <f t="shared" si="412"/>
        <v>15736738.190249968</v>
      </c>
      <c r="AF165" s="168">
        <f t="shared" si="412"/>
        <v>15736738.190249968</v>
      </c>
      <c r="AG165" s="168">
        <f t="shared" si="412"/>
        <v>15736738.190249968</v>
      </c>
      <c r="AH165" s="168">
        <f t="shared" si="412"/>
        <v>15736738.190249968</v>
      </c>
      <c r="AI165" s="168">
        <f t="shared" si="412"/>
        <v>15736738.190249968</v>
      </c>
      <c r="AJ165" s="168">
        <f t="shared" si="412"/>
        <v>15736738.190249968</v>
      </c>
      <c r="AK165" s="168">
        <f t="shared" si="412"/>
        <v>15736738.190249968</v>
      </c>
      <c r="AL165" s="168">
        <f t="shared" si="412"/>
        <v>15736738.190249968</v>
      </c>
      <c r="AM165" s="168">
        <f t="shared" si="412"/>
        <v>15736738.190249968</v>
      </c>
      <c r="AN165" s="168">
        <f t="shared" si="412"/>
        <v>15736738.190249968</v>
      </c>
      <c r="AO165" s="168">
        <f t="shared" si="412"/>
        <v>15736738.190249968</v>
      </c>
      <c r="AP165" s="168">
        <f t="shared" si="412"/>
        <v>15736738.190249968</v>
      </c>
      <c r="AQ165" s="168">
        <f t="shared" si="412"/>
        <v>15736738.190249968</v>
      </c>
      <c r="AR165" s="168">
        <f t="shared" si="412"/>
        <v>15736738.190249968</v>
      </c>
      <c r="AS165" s="168">
        <f t="shared" si="412"/>
        <v>15736738.190249968</v>
      </c>
      <c r="AT165" s="168">
        <f t="shared" si="412"/>
        <v>15736738.190249968</v>
      </c>
      <c r="AU165" s="168">
        <f t="shared" si="412"/>
        <v>15736738.190249968</v>
      </c>
      <c r="AV165" s="168">
        <f t="shared" si="412"/>
        <v>15736738.190249968</v>
      </c>
      <c r="AW165" s="168">
        <f t="shared" si="412"/>
        <v>15736738.190249968</v>
      </c>
      <c r="AX165" s="168">
        <f t="shared" si="412"/>
        <v>15736738.190249968</v>
      </c>
      <c r="AY165" s="168">
        <f t="shared" si="412"/>
        <v>15736738.190249968</v>
      </c>
      <c r="AZ165" s="168">
        <f t="shared" si="412"/>
        <v>15736738.190249968</v>
      </c>
      <c r="BA165" s="168">
        <f t="shared" si="412"/>
        <v>15736738.190249968</v>
      </c>
      <c r="BB165" s="168">
        <f t="shared" si="412"/>
        <v>15736738.190249968</v>
      </c>
      <c r="BC165" s="168">
        <f t="shared" si="412"/>
        <v>15736738.190249968</v>
      </c>
      <c r="BD165" s="168">
        <f t="shared" si="412"/>
        <v>15736738.190249968</v>
      </c>
      <c r="BE165" s="168">
        <f t="shared" si="412"/>
        <v>15736738.190249968</v>
      </c>
      <c r="BF165" s="168">
        <f t="shared" si="412"/>
        <v>15736738.190249968</v>
      </c>
      <c r="BG165" s="168">
        <f t="shared" si="412"/>
        <v>15736738.190249968</v>
      </c>
      <c r="BH165" s="168">
        <f t="shared" si="412"/>
        <v>15736738.190249968</v>
      </c>
      <c r="BI165" s="168">
        <f t="shared" si="412"/>
        <v>15736738.190249968</v>
      </c>
      <c r="BJ165" s="168">
        <f t="shared" si="412"/>
        <v>15736738.190249968</v>
      </c>
      <c r="BK165" s="168">
        <f t="shared" si="412"/>
        <v>15736738.190249968</v>
      </c>
      <c r="BL165" s="168">
        <f t="shared" si="412"/>
        <v>15736738.190249968</v>
      </c>
      <c r="BM165" s="168">
        <f t="shared" si="412"/>
        <v>15736738.190249968</v>
      </c>
      <c r="BN165" s="168">
        <f t="shared" si="412"/>
        <v>15736738.190249968</v>
      </c>
      <c r="BO165" s="168">
        <f t="shared" si="412"/>
        <v>15736738.190249968</v>
      </c>
      <c r="BP165" s="168">
        <f t="shared" si="412"/>
        <v>15736738.190249968</v>
      </c>
      <c r="BQ165" s="168">
        <f t="shared" si="412"/>
        <v>15736738.190249968</v>
      </c>
      <c r="BR165" s="168">
        <f t="shared" si="412"/>
        <v>15736738.190249968</v>
      </c>
      <c r="BS165" s="168">
        <f t="shared" si="412"/>
        <v>15736738.190249968</v>
      </c>
      <c r="BT165" s="168">
        <f t="shared" si="412"/>
        <v>15736738.190249968</v>
      </c>
      <c r="BU165" s="168">
        <f t="shared" si="412"/>
        <v>15736738.190249968</v>
      </c>
      <c r="BV165" s="168">
        <f t="shared" si="412"/>
        <v>15736738.190249968</v>
      </c>
      <c r="BW165" s="168">
        <f t="shared" si="412"/>
        <v>15736738.190249968</v>
      </c>
      <c r="BX165" s="168">
        <f t="shared" ref="BX165:DY165" si="413">BW165</f>
        <v>15736738.190249968</v>
      </c>
      <c r="BY165" s="168">
        <f t="shared" si="413"/>
        <v>15736738.190249968</v>
      </c>
      <c r="BZ165" s="168">
        <f t="shared" si="413"/>
        <v>15736738.190249968</v>
      </c>
      <c r="CA165" s="168">
        <f t="shared" si="413"/>
        <v>15736738.190249968</v>
      </c>
      <c r="CB165" s="168">
        <f t="shared" si="413"/>
        <v>15736738.190249968</v>
      </c>
      <c r="CC165" s="168">
        <f t="shared" si="413"/>
        <v>15736738.190249968</v>
      </c>
      <c r="CD165" s="168">
        <f t="shared" si="413"/>
        <v>15736738.190249968</v>
      </c>
      <c r="CE165" s="168">
        <f t="shared" si="413"/>
        <v>15736738.190249968</v>
      </c>
      <c r="CF165" s="168">
        <f t="shared" si="413"/>
        <v>15736738.190249968</v>
      </c>
      <c r="CG165" s="168">
        <f t="shared" si="413"/>
        <v>15736738.190249968</v>
      </c>
      <c r="CH165" s="168">
        <f t="shared" si="413"/>
        <v>15736738.190249968</v>
      </c>
      <c r="CI165" s="168">
        <f t="shared" si="413"/>
        <v>15736738.190249968</v>
      </c>
      <c r="CJ165" s="168">
        <f t="shared" si="413"/>
        <v>15736738.190249968</v>
      </c>
      <c r="CK165" s="168">
        <f t="shared" si="413"/>
        <v>15736738.190249968</v>
      </c>
      <c r="CL165" s="168">
        <f t="shared" si="413"/>
        <v>15736738.190249968</v>
      </c>
      <c r="CM165" s="168">
        <f t="shared" si="413"/>
        <v>15736738.190249968</v>
      </c>
      <c r="CN165" s="168">
        <f t="shared" si="413"/>
        <v>15736738.190249968</v>
      </c>
      <c r="CO165" s="168">
        <f t="shared" si="413"/>
        <v>15736738.190249968</v>
      </c>
      <c r="CP165" s="168">
        <f t="shared" si="413"/>
        <v>15736738.190249968</v>
      </c>
      <c r="CQ165" s="168">
        <f t="shared" si="413"/>
        <v>15736738.190249968</v>
      </c>
      <c r="CR165" s="168">
        <f t="shared" si="413"/>
        <v>15736738.190249968</v>
      </c>
      <c r="CS165" s="168">
        <f t="shared" si="413"/>
        <v>15736738.190249968</v>
      </c>
      <c r="CT165" s="168">
        <f t="shared" si="413"/>
        <v>15736738.190249968</v>
      </c>
      <c r="CU165" s="168">
        <f t="shared" si="413"/>
        <v>15736738.190249968</v>
      </c>
      <c r="CV165" s="168">
        <f t="shared" si="413"/>
        <v>15736738.190249968</v>
      </c>
      <c r="CW165" s="168">
        <f t="shared" si="413"/>
        <v>15736738.190249968</v>
      </c>
      <c r="CX165" s="168">
        <f t="shared" si="413"/>
        <v>15736738.190249968</v>
      </c>
      <c r="CY165" s="168">
        <f t="shared" si="413"/>
        <v>15736738.190249968</v>
      </c>
      <c r="CZ165" s="168">
        <f t="shared" si="413"/>
        <v>15736738.190249968</v>
      </c>
      <c r="DA165" s="168">
        <f t="shared" si="413"/>
        <v>15736738.190249968</v>
      </c>
      <c r="DB165" s="168">
        <f t="shared" si="413"/>
        <v>15736738.190249968</v>
      </c>
      <c r="DC165" s="168">
        <f t="shared" si="413"/>
        <v>15736738.190249968</v>
      </c>
      <c r="DD165" s="168">
        <f t="shared" si="413"/>
        <v>15736738.190249968</v>
      </c>
      <c r="DE165" s="168">
        <f t="shared" si="413"/>
        <v>15736738.190249968</v>
      </c>
      <c r="DF165" s="168">
        <f t="shared" si="413"/>
        <v>15736738.190249968</v>
      </c>
      <c r="DG165" s="168">
        <f t="shared" si="413"/>
        <v>15736738.190249968</v>
      </c>
      <c r="DH165" s="168">
        <f t="shared" si="413"/>
        <v>15736738.190249968</v>
      </c>
      <c r="DI165" s="168">
        <f t="shared" si="413"/>
        <v>15736738.190249968</v>
      </c>
      <c r="DJ165" s="168">
        <f t="shared" si="413"/>
        <v>15736738.190249968</v>
      </c>
      <c r="DK165" s="168">
        <f t="shared" si="413"/>
        <v>15736738.190249968</v>
      </c>
      <c r="DL165" s="168">
        <f t="shared" si="413"/>
        <v>15736738.190249968</v>
      </c>
      <c r="DM165" s="168">
        <f t="shared" si="413"/>
        <v>15736738.190249968</v>
      </c>
      <c r="DN165" s="168">
        <f t="shared" si="413"/>
        <v>15736738.190249968</v>
      </c>
      <c r="DO165" s="168">
        <f t="shared" si="413"/>
        <v>15736738.190249968</v>
      </c>
      <c r="DP165" s="168">
        <f t="shared" si="413"/>
        <v>15736738.190249968</v>
      </c>
      <c r="DQ165" s="168">
        <f t="shared" si="413"/>
        <v>15736738.190249968</v>
      </c>
      <c r="DR165" s="168">
        <f t="shared" si="413"/>
        <v>15736738.190249968</v>
      </c>
      <c r="DS165" s="168">
        <f t="shared" si="413"/>
        <v>15736738.190249968</v>
      </c>
      <c r="DT165" s="168">
        <f t="shared" si="413"/>
        <v>15736738.190249968</v>
      </c>
      <c r="DU165" s="168">
        <f t="shared" si="413"/>
        <v>15736738.190249968</v>
      </c>
      <c r="DV165" s="168">
        <f t="shared" si="413"/>
        <v>15736738.190249968</v>
      </c>
      <c r="DW165" s="168">
        <f t="shared" si="413"/>
        <v>15736738.190249968</v>
      </c>
      <c r="DX165" s="168">
        <f t="shared" si="413"/>
        <v>15736738.190249968</v>
      </c>
      <c r="DY165" s="168">
        <f t="shared" si="413"/>
        <v>15736738.190249968</v>
      </c>
    </row>
    <row r="167" spans="2:129" x14ac:dyDescent="0.35">
      <c r="G167" s="24"/>
    </row>
    <row r="168" spans="2:129" x14ac:dyDescent="0.35">
      <c r="H168" s="11" t="s">
        <v>443</v>
      </c>
      <c r="J168" s="482">
        <v>1</v>
      </c>
      <c r="K168" s="482">
        <v>2</v>
      </c>
      <c r="L168" s="482">
        <v>3</v>
      </c>
      <c r="M168" s="482">
        <v>4</v>
      </c>
      <c r="N168" s="482">
        <v>5</v>
      </c>
      <c r="O168" s="482">
        <v>6</v>
      </c>
      <c r="P168" s="482">
        <v>7</v>
      </c>
      <c r="Q168" s="482">
        <v>8</v>
      </c>
      <c r="R168" s="482">
        <v>9</v>
      </c>
      <c r="S168" s="482">
        <v>10</v>
      </c>
    </row>
    <row r="169" spans="2:129" x14ac:dyDescent="0.35">
      <c r="B169" s="25" t="s">
        <v>757</v>
      </c>
      <c r="C169" s="25"/>
      <c r="D169" s="25"/>
      <c r="E169" s="25"/>
      <c r="F169" s="25"/>
      <c r="G169" s="25"/>
      <c r="H169" s="145"/>
      <c r="J169" s="25"/>
      <c r="K169" s="25"/>
      <c r="L169" s="25"/>
      <c r="M169" s="25"/>
      <c r="N169" s="25"/>
      <c r="O169" s="25"/>
      <c r="P169" s="25"/>
      <c r="Q169" s="25"/>
      <c r="R169" s="25"/>
      <c r="S169" s="25"/>
    </row>
    <row r="170" spans="2:129" x14ac:dyDescent="0.35">
      <c r="B170" s="14"/>
      <c r="C170" s="524"/>
      <c r="D170" s="524"/>
    </row>
    <row r="171" spans="2:129" x14ac:dyDescent="0.35">
      <c r="B171" s="14"/>
      <c r="C171" s="524" t="s">
        <v>758</v>
      </c>
      <c r="D171" s="524"/>
    </row>
    <row r="172" spans="2:129" x14ac:dyDescent="0.35">
      <c r="B172" s="14"/>
      <c r="C172" s="14"/>
      <c r="D172" s="524"/>
      <c r="E172">
        <v>1</v>
      </c>
      <c r="F172" s="37" t="str">
        <f>'1.1 Assumptions'!$J$27</f>
        <v>Bitmain Antminer S19 Pro</v>
      </c>
      <c r="G172" s="37"/>
      <c r="H172" s="11" t="s">
        <v>45</v>
      </c>
      <c r="J172" s="551">
        <f>J47</f>
        <v>405</v>
      </c>
      <c r="K172" s="73">
        <f>V47</f>
        <v>571</v>
      </c>
      <c r="L172" s="73">
        <f>AH47</f>
        <v>765</v>
      </c>
      <c r="M172" s="73">
        <f>AT47</f>
        <v>946</v>
      </c>
      <c r="N172" s="73">
        <f>BF47</f>
        <v>739</v>
      </c>
      <c r="O172" s="73">
        <f>BR47</f>
        <v>726</v>
      </c>
      <c r="P172" s="73">
        <f>CD47</f>
        <v>642</v>
      </c>
      <c r="Q172" s="73">
        <f>CP47</f>
        <v>540</v>
      </c>
      <c r="R172" s="73">
        <f>DB47</f>
        <v>342</v>
      </c>
      <c r="S172" s="73">
        <f>DN47</f>
        <v>189</v>
      </c>
    </row>
    <row r="173" spans="2:129" x14ac:dyDescent="0.35">
      <c r="B173" s="14"/>
      <c r="C173" s="14"/>
      <c r="D173" s="524"/>
      <c r="E173">
        <v>2</v>
      </c>
      <c r="F173" s="37" t="str">
        <f>'1.1 Assumptions'!$J$28</f>
        <v>MicroBT Whatsminer M30s</v>
      </c>
      <c r="G173" s="37"/>
      <c r="H173" s="11" t="s">
        <v>45</v>
      </c>
      <c r="J173" s="551">
        <f t="shared" ref="J173:J177" si="414">J48</f>
        <v>0</v>
      </c>
      <c r="K173" s="73">
        <f t="shared" ref="K173:K177" si="415">V48</f>
        <v>0</v>
      </c>
      <c r="L173" s="73">
        <f t="shared" ref="L173:L177" si="416">AH48</f>
        <v>0</v>
      </c>
      <c r="M173" s="73">
        <f t="shared" ref="M173:M177" si="417">AT48</f>
        <v>0</v>
      </c>
      <c r="N173" s="73">
        <f t="shared" ref="N173:N177" si="418">BF48</f>
        <v>0</v>
      </c>
      <c r="O173" s="73">
        <f t="shared" ref="O173:O177" si="419">BR48</f>
        <v>0</v>
      </c>
      <c r="P173" s="73">
        <f t="shared" ref="P173:P177" si="420">CD48</f>
        <v>0</v>
      </c>
      <c r="Q173" s="73">
        <f t="shared" ref="Q173:Q177" si="421">CP48</f>
        <v>0</v>
      </c>
      <c r="R173" s="73">
        <f t="shared" ref="R173:R177" si="422">DB48</f>
        <v>0</v>
      </c>
      <c r="S173" s="73">
        <f t="shared" ref="S173:S177" si="423">DN48</f>
        <v>0</v>
      </c>
    </row>
    <row r="174" spans="2:129" x14ac:dyDescent="0.35">
      <c r="B174" s="14"/>
      <c r="C174" s="14"/>
      <c r="D174" s="524"/>
      <c r="E174">
        <v>3</v>
      </c>
      <c r="F174" s="37" t="str">
        <f>'1.1 Assumptions'!$J$29</f>
        <v>Innosilicon A11 Pro 8GB</v>
      </c>
      <c r="G174" s="37"/>
      <c r="H174" s="11" t="s">
        <v>45</v>
      </c>
      <c r="J174" s="551">
        <f t="shared" si="414"/>
        <v>0</v>
      </c>
      <c r="K174" s="73">
        <f t="shared" si="415"/>
        <v>0</v>
      </c>
      <c r="L174" s="73">
        <f t="shared" si="416"/>
        <v>0</v>
      </c>
      <c r="M174" s="73">
        <f t="shared" si="417"/>
        <v>0</v>
      </c>
      <c r="N174" s="73">
        <f t="shared" si="418"/>
        <v>0</v>
      </c>
      <c r="O174" s="73">
        <f t="shared" si="419"/>
        <v>0</v>
      </c>
      <c r="P174" s="73">
        <f t="shared" si="420"/>
        <v>0</v>
      </c>
      <c r="Q174" s="73">
        <f t="shared" si="421"/>
        <v>0</v>
      </c>
      <c r="R174" s="73">
        <f t="shared" si="422"/>
        <v>0</v>
      </c>
      <c r="S174" s="73">
        <f t="shared" si="423"/>
        <v>0</v>
      </c>
    </row>
    <row r="175" spans="2:129" x14ac:dyDescent="0.35">
      <c r="B175" s="14"/>
      <c r="C175" s="14"/>
      <c r="D175" s="524"/>
      <c r="E175">
        <v>4</v>
      </c>
      <c r="F175" s="37" t="str">
        <f>'1.1 Assumptions'!$J$31</f>
        <v>iBeLink BM-K1</v>
      </c>
      <c r="G175" s="37"/>
      <c r="H175" s="11" t="s">
        <v>45</v>
      </c>
      <c r="J175" s="551">
        <f t="shared" si="414"/>
        <v>108</v>
      </c>
      <c r="K175" s="73">
        <f t="shared" si="415"/>
        <v>152</v>
      </c>
      <c r="L175" s="73">
        <f t="shared" si="416"/>
        <v>203</v>
      </c>
      <c r="M175" s="73">
        <f t="shared" si="417"/>
        <v>251</v>
      </c>
      <c r="N175" s="73">
        <f t="shared" si="418"/>
        <v>195</v>
      </c>
      <c r="O175" s="73">
        <f t="shared" si="419"/>
        <v>192</v>
      </c>
      <c r="P175" s="73">
        <f t="shared" si="420"/>
        <v>170</v>
      </c>
      <c r="Q175" s="73">
        <f t="shared" si="421"/>
        <v>143</v>
      </c>
      <c r="R175" s="73">
        <f t="shared" si="422"/>
        <v>91</v>
      </c>
      <c r="S175" s="73">
        <f t="shared" si="423"/>
        <v>50</v>
      </c>
    </row>
    <row r="176" spans="2:129" x14ac:dyDescent="0.35">
      <c r="B176" s="14"/>
      <c r="C176" s="14"/>
      <c r="D176" s="524"/>
      <c r="E176" s="73">
        <v>5</v>
      </c>
      <c r="F176" s="37" t="str">
        <f>'1.1 Assumptions'!$J$32</f>
        <v>iBeLink BM-N1</v>
      </c>
      <c r="G176" s="37"/>
      <c r="H176" s="11" t="s">
        <v>45</v>
      </c>
      <c r="J176" s="551">
        <f t="shared" si="414"/>
        <v>27</v>
      </c>
      <c r="K176" s="73">
        <f t="shared" si="415"/>
        <v>38</v>
      </c>
      <c r="L176" s="73">
        <f t="shared" si="416"/>
        <v>50</v>
      </c>
      <c r="M176" s="73">
        <f t="shared" si="417"/>
        <v>62</v>
      </c>
      <c r="N176" s="73">
        <f t="shared" si="418"/>
        <v>48</v>
      </c>
      <c r="O176" s="73">
        <f t="shared" si="419"/>
        <v>47</v>
      </c>
      <c r="P176" s="73">
        <f t="shared" si="420"/>
        <v>42</v>
      </c>
      <c r="Q176" s="73">
        <f t="shared" si="421"/>
        <v>35</v>
      </c>
      <c r="R176" s="73">
        <f t="shared" si="422"/>
        <v>22</v>
      </c>
      <c r="S176" s="73">
        <f t="shared" si="423"/>
        <v>12</v>
      </c>
    </row>
    <row r="177" spans="2:19" s="24" customFormat="1" x14ac:dyDescent="0.35">
      <c r="B177" s="60"/>
      <c r="C177" s="519" t="s">
        <v>759</v>
      </c>
      <c r="D177" s="519"/>
      <c r="H177" s="190" t="s">
        <v>45</v>
      </c>
      <c r="J177" s="552">
        <f t="shared" si="414"/>
        <v>540</v>
      </c>
      <c r="K177" s="169">
        <f t="shared" si="415"/>
        <v>761</v>
      </c>
      <c r="L177" s="169">
        <f t="shared" si="416"/>
        <v>1018</v>
      </c>
      <c r="M177" s="169">
        <f t="shared" si="417"/>
        <v>1259</v>
      </c>
      <c r="N177" s="169">
        <f t="shared" si="418"/>
        <v>982</v>
      </c>
      <c r="O177" s="169">
        <f t="shared" si="419"/>
        <v>965</v>
      </c>
      <c r="P177" s="169">
        <f t="shared" si="420"/>
        <v>854</v>
      </c>
      <c r="Q177" s="169">
        <f t="shared" si="421"/>
        <v>718</v>
      </c>
      <c r="R177" s="169">
        <f t="shared" si="422"/>
        <v>455</v>
      </c>
      <c r="S177" s="169">
        <f t="shared" si="423"/>
        <v>251</v>
      </c>
    </row>
    <row r="178" spans="2:19" x14ac:dyDescent="0.35">
      <c r="B178" s="14"/>
      <c r="C178" s="524"/>
      <c r="D178" s="524"/>
    </row>
    <row r="179" spans="2:19" x14ac:dyDescent="0.35">
      <c r="B179" s="14"/>
      <c r="C179" s="524" t="s">
        <v>760</v>
      </c>
      <c r="D179" s="524"/>
    </row>
    <row r="180" spans="2:19" x14ac:dyDescent="0.35">
      <c r="B180" s="14"/>
      <c r="C180" s="14"/>
      <c r="D180" s="524"/>
      <c r="F180" s="37" t="str">
        <f>'1.1 Assumptions'!$J$27</f>
        <v>Bitmain Antminer S19 Pro</v>
      </c>
      <c r="G180" s="37"/>
      <c r="H180" s="11" t="s">
        <v>434</v>
      </c>
      <c r="J180" s="177">
        <f>'2.1 Miner Sourcing'!$I$8</f>
        <v>3500</v>
      </c>
      <c r="K180" s="177">
        <f>'2.1 Miner Sourcing'!$I$8</f>
        <v>3500</v>
      </c>
      <c r="L180" s="177">
        <f>'2.1 Miner Sourcing'!$I$8</f>
        <v>3500</v>
      </c>
      <c r="M180" s="177">
        <f>'2.1 Miner Sourcing'!$I$8</f>
        <v>3500</v>
      </c>
      <c r="N180" s="177">
        <f>'2.1 Miner Sourcing'!$I$8</f>
        <v>3500</v>
      </c>
      <c r="O180" s="177">
        <f>'2.1 Miner Sourcing'!$I$8</f>
        <v>3500</v>
      </c>
      <c r="P180" s="177">
        <f>'2.1 Miner Sourcing'!$I$8</f>
        <v>3500</v>
      </c>
      <c r="Q180" s="177">
        <f>'2.1 Miner Sourcing'!$I$8</f>
        <v>3500</v>
      </c>
      <c r="R180" s="177">
        <f>'2.1 Miner Sourcing'!$I$8</f>
        <v>3500</v>
      </c>
      <c r="S180" s="177">
        <f>'2.1 Miner Sourcing'!$I$8</f>
        <v>3500</v>
      </c>
    </row>
    <row r="181" spans="2:19" x14ac:dyDescent="0.35">
      <c r="B181" s="14"/>
      <c r="C181" s="14"/>
      <c r="D181" s="524"/>
      <c r="F181" s="37" t="str">
        <f>'1.1 Assumptions'!$J$28</f>
        <v>MicroBT Whatsminer M30s</v>
      </c>
      <c r="G181" s="37"/>
      <c r="H181" s="11" t="s">
        <v>434</v>
      </c>
      <c r="J181" s="177">
        <f>'2.1 Miner Sourcing'!$I$9</f>
        <v>3268</v>
      </c>
      <c r="K181" s="177">
        <f>'2.1 Miner Sourcing'!$I$9</f>
        <v>3268</v>
      </c>
      <c r="L181" s="177">
        <f>'2.1 Miner Sourcing'!$I$9</f>
        <v>3268</v>
      </c>
      <c r="M181" s="177">
        <f>'2.1 Miner Sourcing'!$I$9</f>
        <v>3268</v>
      </c>
      <c r="N181" s="177">
        <f>'2.1 Miner Sourcing'!$I$9</f>
        <v>3268</v>
      </c>
      <c r="O181" s="177">
        <f>'2.1 Miner Sourcing'!$I$9</f>
        <v>3268</v>
      </c>
      <c r="P181" s="177">
        <f>'2.1 Miner Sourcing'!$I$9</f>
        <v>3268</v>
      </c>
      <c r="Q181" s="177">
        <f>'2.1 Miner Sourcing'!$I$9</f>
        <v>3268</v>
      </c>
      <c r="R181" s="177">
        <f>'2.1 Miner Sourcing'!$I$9</f>
        <v>3268</v>
      </c>
      <c r="S181" s="177">
        <f>'2.1 Miner Sourcing'!$I$9</f>
        <v>3268</v>
      </c>
    </row>
    <row r="182" spans="2:19" x14ac:dyDescent="0.35">
      <c r="B182" s="14"/>
      <c r="C182" s="14"/>
      <c r="D182" s="524"/>
      <c r="F182" s="37" t="str">
        <f>'1.1 Assumptions'!$J$29</f>
        <v>Innosilicon A11 Pro 8GB</v>
      </c>
      <c r="G182" s="37"/>
      <c r="H182" s="11" t="s">
        <v>434</v>
      </c>
      <c r="J182" s="177">
        <f>'2.1 Miner Sourcing'!$I$13</f>
        <v>2500</v>
      </c>
      <c r="K182" s="177">
        <f>'2.1 Miner Sourcing'!$I$13</f>
        <v>2500</v>
      </c>
      <c r="L182" s="177">
        <f>'2.1 Miner Sourcing'!$I$13</f>
        <v>2500</v>
      </c>
      <c r="M182" s="177">
        <f>'2.1 Miner Sourcing'!$I$13</f>
        <v>2500</v>
      </c>
      <c r="N182" s="177">
        <f>'2.1 Miner Sourcing'!$I$13</f>
        <v>2500</v>
      </c>
      <c r="O182" s="177">
        <f>'2.1 Miner Sourcing'!$I$13</f>
        <v>2500</v>
      </c>
      <c r="P182" s="177">
        <f>'2.1 Miner Sourcing'!$I$13</f>
        <v>2500</v>
      </c>
      <c r="Q182" s="177">
        <f>'2.1 Miner Sourcing'!$I$13</f>
        <v>2500</v>
      </c>
      <c r="R182" s="177">
        <f>'2.1 Miner Sourcing'!$I$13</f>
        <v>2500</v>
      </c>
      <c r="S182" s="177">
        <f>'2.1 Miner Sourcing'!$I$13</f>
        <v>2500</v>
      </c>
    </row>
    <row r="183" spans="2:19" x14ac:dyDescent="0.35">
      <c r="B183" s="14"/>
      <c r="C183" s="14"/>
      <c r="D183" s="524"/>
      <c r="F183" s="37" t="str">
        <f>'1.1 Assumptions'!$J$31</f>
        <v>iBeLink BM-K1</v>
      </c>
      <c r="G183" s="37"/>
      <c r="H183" s="11" t="s">
        <v>434</v>
      </c>
      <c r="J183" s="177">
        <f>'2.1 Miner Sourcing'!$I$21</f>
        <v>835</v>
      </c>
      <c r="K183" s="177">
        <f>'2.1 Miner Sourcing'!$I$21</f>
        <v>835</v>
      </c>
      <c r="L183" s="177">
        <f>'2.1 Miner Sourcing'!$I$21</f>
        <v>835</v>
      </c>
      <c r="M183" s="177">
        <f>'2.1 Miner Sourcing'!$I$21</f>
        <v>835</v>
      </c>
      <c r="N183" s="177">
        <f>'2.1 Miner Sourcing'!$I$21</f>
        <v>835</v>
      </c>
      <c r="O183" s="177">
        <f>'2.1 Miner Sourcing'!$I$21</f>
        <v>835</v>
      </c>
      <c r="P183" s="177">
        <f>'2.1 Miner Sourcing'!$I$21</f>
        <v>835</v>
      </c>
      <c r="Q183" s="177">
        <f>'2.1 Miner Sourcing'!$I$21</f>
        <v>835</v>
      </c>
      <c r="R183" s="177">
        <f>'2.1 Miner Sourcing'!$I$21</f>
        <v>835</v>
      </c>
      <c r="S183" s="177">
        <f>'2.1 Miner Sourcing'!$I$21</f>
        <v>835</v>
      </c>
    </row>
    <row r="184" spans="2:19" x14ac:dyDescent="0.35">
      <c r="B184" s="14"/>
      <c r="C184" s="14"/>
      <c r="D184" s="524"/>
      <c r="F184" s="37" t="str">
        <f>'1.1 Assumptions'!$J$32</f>
        <v>iBeLink BM-N1</v>
      </c>
      <c r="G184" s="37"/>
      <c r="H184" s="11" t="s">
        <v>434</v>
      </c>
      <c r="J184" s="177">
        <f>'2.1 Miner Sourcing'!$I$25</f>
        <v>2400</v>
      </c>
      <c r="K184" s="177">
        <f>'2.1 Miner Sourcing'!$I$25</f>
        <v>2400</v>
      </c>
      <c r="L184" s="177">
        <f>'2.1 Miner Sourcing'!$I$25</f>
        <v>2400</v>
      </c>
      <c r="M184" s="177">
        <f>'2.1 Miner Sourcing'!$I$25</f>
        <v>2400</v>
      </c>
      <c r="N184" s="177">
        <f>'2.1 Miner Sourcing'!$I$25</f>
        <v>2400</v>
      </c>
      <c r="O184" s="177">
        <f>'2.1 Miner Sourcing'!$I$25</f>
        <v>2400</v>
      </c>
      <c r="P184" s="177">
        <f>'2.1 Miner Sourcing'!$I$25</f>
        <v>2400</v>
      </c>
      <c r="Q184" s="177">
        <f>'2.1 Miner Sourcing'!$I$25</f>
        <v>2400</v>
      </c>
      <c r="R184" s="177">
        <f>'2.1 Miner Sourcing'!$I$25</f>
        <v>2400</v>
      </c>
      <c r="S184" s="177">
        <f>'2.1 Miner Sourcing'!$I$25</f>
        <v>2400</v>
      </c>
    </row>
    <row r="185" spans="2:19" x14ac:dyDescent="0.35">
      <c r="B185" s="14"/>
      <c r="C185" s="524"/>
      <c r="D185" s="524"/>
    </row>
    <row r="186" spans="2:19" x14ac:dyDescent="0.35">
      <c r="B186" s="14"/>
      <c r="C186" s="524" t="s">
        <v>761</v>
      </c>
      <c r="D186" s="524"/>
    </row>
    <row r="187" spans="2:19" x14ac:dyDescent="0.35">
      <c r="B187" s="14"/>
      <c r="C187" s="14"/>
      <c r="D187" s="524"/>
      <c r="F187" s="37" t="str">
        <f>'1.1 Assumptions'!$J$27</f>
        <v>Bitmain Antminer S19 Pro</v>
      </c>
      <c r="G187" s="37"/>
      <c r="H187" s="11" t="s">
        <v>434</v>
      </c>
      <c r="J187" s="35">
        <f>J172*J180</f>
        <v>1417500</v>
      </c>
      <c r="K187" s="35">
        <f t="shared" ref="K187:S187" si="424">K172*K180</f>
        <v>1998500</v>
      </c>
      <c r="L187" s="35">
        <f t="shared" si="424"/>
        <v>2677500</v>
      </c>
      <c r="M187" s="35">
        <f t="shared" si="424"/>
        <v>3311000</v>
      </c>
      <c r="N187" s="35">
        <f t="shared" si="424"/>
        <v>2586500</v>
      </c>
      <c r="O187" s="35">
        <f t="shared" si="424"/>
        <v>2541000</v>
      </c>
      <c r="P187" s="35">
        <f t="shared" si="424"/>
        <v>2247000</v>
      </c>
      <c r="Q187" s="35">
        <f t="shared" si="424"/>
        <v>1890000</v>
      </c>
      <c r="R187" s="35">
        <f t="shared" si="424"/>
        <v>1197000</v>
      </c>
      <c r="S187" s="35">
        <f t="shared" si="424"/>
        <v>661500</v>
      </c>
    </row>
    <row r="188" spans="2:19" x14ac:dyDescent="0.35">
      <c r="B188" s="14"/>
      <c r="C188" s="14"/>
      <c r="D188" s="524"/>
      <c r="F188" s="37" t="str">
        <f>'1.1 Assumptions'!$J$28</f>
        <v>MicroBT Whatsminer M30s</v>
      </c>
      <c r="G188" s="37"/>
      <c r="H188" s="11" t="s">
        <v>434</v>
      </c>
      <c r="J188" s="35">
        <f t="shared" ref="J188:S188" si="425">J173*J181</f>
        <v>0</v>
      </c>
      <c r="K188" s="35">
        <f t="shared" si="425"/>
        <v>0</v>
      </c>
      <c r="L188" s="35">
        <f t="shared" si="425"/>
        <v>0</v>
      </c>
      <c r="M188" s="35">
        <f t="shared" si="425"/>
        <v>0</v>
      </c>
      <c r="N188" s="35">
        <f t="shared" si="425"/>
        <v>0</v>
      </c>
      <c r="O188" s="35">
        <f t="shared" si="425"/>
        <v>0</v>
      </c>
      <c r="P188" s="35">
        <f t="shared" si="425"/>
        <v>0</v>
      </c>
      <c r="Q188" s="35">
        <f t="shared" si="425"/>
        <v>0</v>
      </c>
      <c r="R188" s="35">
        <f t="shared" si="425"/>
        <v>0</v>
      </c>
      <c r="S188" s="35">
        <f t="shared" si="425"/>
        <v>0</v>
      </c>
    </row>
    <row r="189" spans="2:19" x14ac:dyDescent="0.35">
      <c r="B189" s="14"/>
      <c r="C189" s="14"/>
      <c r="D189" s="524"/>
      <c r="F189" s="37" t="str">
        <f>'1.1 Assumptions'!$J$29</f>
        <v>Innosilicon A11 Pro 8GB</v>
      </c>
      <c r="G189" s="37"/>
      <c r="H189" s="11" t="s">
        <v>434</v>
      </c>
      <c r="J189" s="35">
        <f t="shared" ref="J189:S189" si="426">J174*J182</f>
        <v>0</v>
      </c>
      <c r="K189" s="35">
        <f t="shared" si="426"/>
        <v>0</v>
      </c>
      <c r="L189" s="35">
        <f t="shared" si="426"/>
        <v>0</v>
      </c>
      <c r="M189" s="35">
        <f t="shared" si="426"/>
        <v>0</v>
      </c>
      <c r="N189" s="35">
        <f t="shared" si="426"/>
        <v>0</v>
      </c>
      <c r="O189" s="35">
        <f t="shared" si="426"/>
        <v>0</v>
      </c>
      <c r="P189" s="35">
        <f t="shared" si="426"/>
        <v>0</v>
      </c>
      <c r="Q189" s="35">
        <f t="shared" si="426"/>
        <v>0</v>
      </c>
      <c r="R189" s="35">
        <f t="shared" si="426"/>
        <v>0</v>
      </c>
      <c r="S189" s="35">
        <f t="shared" si="426"/>
        <v>0</v>
      </c>
    </row>
    <row r="190" spans="2:19" x14ac:dyDescent="0.35">
      <c r="B190" s="14"/>
      <c r="C190" s="14"/>
      <c r="D190" s="524"/>
      <c r="F190" s="37" t="str">
        <f>'1.1 Assumptions'!$J$31</f>
        <v>iBeLink BM-K1</v>
      </c>
      <c r="G190" s="37"/>
      <c r="H190" s="11" t="s">
        <v>434</v>
      </c>
      <c r="J190" s="35">
        <f t="shared" ref="J190:S190" si="427">J175*J183</f>
        <v>90180</v>
      </c>
      <c r="K190" s="35">
        <f t="shared" si="427"/>
        <v>126920</v>
      </c>
      <c r="L190" s="35">
        <f t="shared" si="427"/>
        <v>169505</v>
      </c>
      <c r="M190" s="35">
        <f t="shared" si="427"/>
        <v>209585</v>
      </c>
      <c r="N190" s="35">
        <f t="shared" si="427"/>
        <v>162825</v>
      </c>
      <c r="O190" s="35">
        <f t="shared" si="427"/>
        <v>160320</v>
      </c>
      <c r="P190" s="35">
        <f t="shared" si="427"/>
        <v>141950</v>
      </c>
      <c r="Q190" s="35">
        <f t="shared" si="427"/>
        <v>119405</v>
      </c>
      <c r="R190" s="35">
        <f t="shared" si="427"/>
        <v>75985</v>
      </c>
      <c r="S190" s="35">
        <f t="shared" si="427"/>
        <v>41750</v>
      </c>
    </row>
    <row r="191" spans="2:19" x14ac:dyDescent="0.35">
      <c r="B191" s="14"/>
      <c r="C191" s="14"/>
      <c r="D191" s="524"/>
      <c r="F191" s="37" t="str">
        <f>'1.1 Assumptions'!$J$32</f>
        <v>iBeLink BM-N1</v>
      </c>
      <c r="G191" s="37"/>
      <c r="H191" s="11" t="s">
        <v>434</v>
      </c>
      <c r="J191" s="35">
        <f t="shared" ref="J191:S191" si="428">J176*J184</f>
        <v>64800</v>
      </c>
      <c r="K191" s="35">
        <f t="shared" si="428"/>
        <v>91200</v>
      </c>
      <c r="L191" s="35">
        <f t="shared" si="428"/>
        <v>120000</v>
      </c>
      <c r="M191" s="35">
        <f t="shared" si="428"/>
        <v>148800</v>
      </c>
      <c r="N191" s="35">
        <f t="shared" si="428"/>
        <v>115200</v>
      </c>
      <c r="O191" s="35">
        <f t="shared" si="428"/>
        <v>112800</v>
      </c>
      <c r="P191" s="35">
        <f t="shared" si="428"/>
        <v>100800</v>
      </c>
      <c r="Q191" s="35">
        <f t="shared" si="428"/>
        <v>84000</v>
      </c>
      <c r="R191" s="35">
        <f t="shared" si="428"/>
        <v>52800</v>
      </c>
      <c r="S191" s="35">
        <f t="shared" si="428"/>
        <v>28800</v>
      </c>
    </row>
    <row r="192" spans="2:19" s="24" customFormat="1" x14ac:dyDescent="0.35">
      <c r="B192" s="60"/>
      <c r="C192" s="519" t="s">
        <v>436</v>
      </c>
      <c r="D192" s="519"/>
      <c r="H192" s="190" t="s">
        <v>434</v>
      </c>
      <c r="J192" s="185">
        <f>SUM(J187:J191)</f>
        <v>1572480</v>
      </c>
      <c r="K192" s="185">
        <f t="shared" ref="K192:S192" si="429">SUM(K187:K191)</f>
        <v>2216620</v>
      </c>
      <c r="L192" s="185">
        <f t="shared" si="429"/>
        <v>2967005</v>
      </c>
      <c r="M192" s="185">
        <f t="shared" si="429"/>
        <v>3669385</v>
      </c>
      <c r="N192" s="185">
        <f t="shared" si="429"/>
        <v>2864525</v>
      </c>
      <c r="O192" s="185">
        <f t="shared" si="429"/>
        <v>2814120</v>
      </c>
      <c r="P192" s="185">
        <f t="shared" si="429"/>
        <v>2489750</v>
      </c>
      <c r="Q192" s="185">
        <f t="shared" si="429"/>
        <v>2093405</v>
      </c>
      <c r="R192" s="185">
        <f t="shared" si="429"/>
        <v>1325785</v>
      </c>
      <c r="S192" s="185">
        <f t="shared" si="429"/>
        <v>732050</v>
      </c>
    </row>
  </sheetData>
  <sheetProtection algorithmName="SHA-512" hashValue="Z0+H2A1ajTTHqR0cp1mOPVCm7i7VMA49/iuH4GjRyCoMgm0A3CDCY7oZUvODg+pHyJEyIk0lT2HuLFkQX3FBow==" saltValue="okW1uUQqR+BhJhCwAu3T5w==" spinCount="100000" sheet="1" objects="1" scenarios="1"/>
  <mergeCells count="10">
    <mergeCell ref="CD2:CO2"/>
    <mergeCell ref="CP2:DA2"/>
    <mergeCell ref="DB2:DM2"/>
    <mergeCell ref="DN2:DY2"/>
    <mergeCell ref="J2:U2"/>
    <mergeCell ref="V2:AG2"/>
    <mergeCell ref="AH2:AS2"/>
    <mergeCell ref="AT2:BE2"/>
    <mergeCell ref="BF2:BQ2"/>
    <mergeCell ref="BR2:CC2"/>
  </mergeCells>
  <pageMargins left="0.7" right="0.7" top="0.75" bottom="0.75" header="0.3" footer="0.3"/>
  <pageSetup paperSize="9" orientation="portrait" horizont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083A-DFA2-4097-8C79-5019F83AADE1}">
  <sheetPr>
    <tabColor theme="8"/>
  </sheetPr>
  <dimension ref="A1:DY120"/>
  <sheetViews>
    <sheetView showGridLines="0" zoomScale="70" zoomScaleNormal="70" workbookViewId="0">
      <pane ySplit="5" topLeftCell="A74" activePane="bottomLeft" state="frozen"/>
      <selection pane="bottomLeft" activeCell="J84" sqref="J84"/>
    </sheetView>
  </sheetViews>
  <sheetFormatPr defaultColWidth="9" defaultRowHeight="14.5" x14ac:dyDescent="0.35"/>
  <cols>
    <col min="1" max="5" width="3" customWidth="1"/>
    <col min="6" max="6" width="6.26953125" customWidth="1"/>
    <col min="7" max="7" width="77.81640625" customWidth="1"/>
    <col min="8" max="8" width="9.36328125" style="30" bestFit="1" customWidth="1"/>
    <col min="9" max="9" width="6" customWidth="1"/>
    <col min="10" max="10" width="18" style="192" customWidth="1"/>
    <col min="11" max="11" width="18.36328125" style="192" bestFit="1" customWidth="1"/>
    <col min="12" max="13" width="17.26953125" style="192" bestFit="1" customWidth="1"/>
    <col min="14" max="26" width="17.26953125" bestFit="1" customWidth="1"/>
    <col min="27" max="129" width="19" bestFit="1" customWidth="1"/>
    <col min="16362" max="16362" width="9" customWidth="1"/>
  </cols>
  <sheetData>
    <row r="1" spans="1:129" ht="31" x14ac:dyDescent="0.7">
      <c r="A1" s="12" t="s">
        <v>762</v>
      </c>
      <c r="B1" s="12"/>
    </row>
    <row r="2" spans="1:129" x14ac:dyDescent="0.35">
      <c r="A2" t="s">
        <v>763</v>
      </c>
      <c r="J2" s="577" t="s">
        <v>418</v>
      </c>
      <c r="K2" s="578"/>
      <c r="L2" s="578"/>
      <c r="M2" s="578"/>
      <c r="N2" s="578"/>
      <c r="O2" s="578"/>
      <c r="P2" s="578"/>
      <c r="Q2" s="578"/>
      <c r="R2" s="578"/>
      <c r="S2" s="578"/>
      <c r="T2" s="578"/>
      <c r="U2" s="579"/>
      <c r="V2" s="577" t="s">
        <v>419</v>
      </c>
      <c r="W2" s="578"/>
      <c r="X2" s="578"/>
      <c r="Y2" s="578"/>
      <c r="Z2" s="578"/>
      <c r="AA2" s="578"/>
      <c r="AB2" s="578"/>
      <c r="AC2" s="578"/>
      <c r="AD2" s="578"/>
      <c r="AE2" s="578"/>
      <c r="AF2" s="578"/>
      <c r="AG2" s="579"/>
      <c r="AH2" s="577" t="s">
        <v>420</v>
      </c>
      <c r="AI2" s="578"/>
      <c r="AJ2" s="578"/>
      <c r="AK2" s="578"/>
      <c r="AL2" s="578"/>
      <c r="AM2" s="578"/>
      <c r="AN2" s="578"/>
      <c r="AO2" s="578"/>
      <c r="AP2" s="578"/>
      <c r="AQ2" s="578"/>
      <c r="AR2" s="578"/>
      <c r="AS2" s="579"/>
      <c r="AT2" s="577" t="s">
        <v>421</v>
      </c>
      <c r="AU2" s="578"/>
      <c r="AV2" s="578"/>
      <c r="AW2" s="578"/>
      <c r="AX2" s="578"/>
      <c r="AY2" s="578"/>
      <c r="AZ2" s="578"/>
      <c r="BA2" s="578"/>
      <c r="BB2" s="578"/>
      <c r="BC2" s="578"/>
      <c r="BD2" s="578"/>
      <c r="BE2" s="579"/>
      <c r="BF2" s="577" t="s">
        <v>422</v>
      </c>
      <c r="BG2" s="578"/>
      <c r="BH2" s="578"/>
      <c r="BI2" s="578"/>
      <c r="BJ2" s="578"/>
      <c r="BK2" s="578"/>
      <c r="BL2" s="578"/>
      <c r="BM2" s="578"/>
      <c r="BN2" s="578"/>
      <c r="BO2" s="578"/>
      <c r="BP2" s="578"/>
      <c r="BQ2" s="579"/>
      <c r="BR2" s="577" t="s">
        <v>423</v>
      </c>
      <c r="BS2" s="578"/>
      <c r="BT2" s="578"/>
      <c r="BU2" s="578"/>
      <c r="BV2" s="578"/>
      <c r="BW2" s="578"/>
      <c r="BX2" s="578"/>
      <c r="BY2" s="578"/>
      <c r="BZ2" s="578"/>
      <c r="CA2" s="578"/>
      <c r="CB2" s="578"/>
      <c r="CC2" s="579"/>
      <c r="CD2" s="577" t="s">
        <v>424</v>
      </c>
      <c r="CE2" s="578"/>
      <c r="CF2" s="578"/>
      <c r="CG2" s="578"/>
      <c r="CH2" s="578"/>
      <c r="CI2" s="578"/>
      <c r="CJ2" s="578"/>
      <c r="CK2" s="578"/>
      <c r="CL2" s="578"/>
      <c r="CM2" s="578"/>
      <c r="CN2" s="578"/>
      <c r="CO2" s="579"/>
      <c r="CP2" s="577" t="s">
        <v>425</v>
      </c>
      <c r="CQ2" s="578"/>
      <c r="CR2" s="578"/>
      <c r="CS2" s="578"/>
      <c r="CT2" s="578"/>
      <c r="CU2" s="578"/>
      <c r="CV2" s="578"/>
      <c r="CW2" s="578"/>
      <c r="CX2" s="578"/>
      <c r="CY2" s="578"/>
      <c r="CZ2" s="578"/>
      <c r="DA2" s="579"/>
      <c r="DB2" s="577" t="s">
        <v>426</v>
      </c>
      <c r="DC2" s="578"/>
      <c r="DD2" s="578"/>
      <c r="DE2" s="578"/>
      <c r="DF2" s="578"/>
      <c r="DG2" s="578"/>
      <c r="DH2" s="578"/>
      <c r="DI2" s="578"/>
      <c r="DJ2" s="578"/>
      <c r="DK2" s="578"/>
      <c r="DL2" s="578"/>
      <c r="DM2" s="579"/>
      <c r="DN2" s="577" t="s">
        <v>427</v>
      </c>
      <c r="DO2" s="578"/>
      <c r="DP2" s="578"/>
      <c r="DQ2" s="578"/>
      <c r="DR2" s="578"/>
      <c r="DS2" s="578"/>
      <c r="DT2" s="578"/>
      <c r="DU2" s="578"/>
      <c r="DV2" s="578"/>
      <c r="DW2" s="578"/>
      <c r="DX2" s="578"/>
      <c r="DY2" s="579"/>
    </row>
    <row r="3" spans="1:129" x14ac:dyDescent="0.35">
      <c r="H3" s="30" t="s">
        <v>443</v>
      </c>
      <c r="J3" s="505">
        <v>1</v>
      </c>
      <c r="K3" s="505">
        <v>1</v>
      </c>
      <c r="L3" s="505">
        <v>1</v>
      </c>
      <c r="M3" s="505">
        <v>1</v>
      </c>
      <c r="N3" s="505">
        <v>1</v>
      </c>
      <c r="O3" s="505">
        <v>1</v>
      </c>
      <c r="P3" s="505">
        <v>1</v>
      </c>
      <c r="Q3" s="505">
        <v>1</v>
      </c>
      <c r="R3" s="505">
        <v>1</v>
      </c>
      <c r="S3" s="505">
        <v>1</v>
      </c>
      <c r="T3" s="505">
        <v>1</v>
      </c>
      <c r="U3" s="505">
        <v>1</v>
      </c>
      <c r="V3" s="505">
        <v>2</v>
      </c>
      <c r="W3" s="505">
        <v>2</v>
      </c>
      <c r="X3" s="505">
        <v>2</v>
      </c>
      <c r="Y3" s="505">
        <v>2</v>
      </c>
      <c r="Z3" s="505">
        <v>2</v>
      </c>
      <c r="AA3" s="505">
        <v>2</v>
      </c>
      <c r="AB3" s="505">
        <v>2</v>
      </c>
      <c r="AC3" s="505">
        <v>2</v>
      </c>
      <c r="AD3" s="505">
        <v>2</v>
      </c>
      <c r="AE3" s="505">
        <v>2</v>
      </c>
      <c r="AF3" s="505">
        <v>2</v>
      </c>
      <c r="AG3" s="505">
        <v>2</v>
      </c>
      <c r="AH3" s="505">
        <v>3</v>
      </c>
      <c r="AI3" s="505">
        <v>3</v>
      </c>
      <c r="AJ3" s="505">
        <v>3</v>
      </c>
      <c r="AK3" s="505">
        <v>3</v>
      </c>
      <c r="AL3" s="505">
        <v>3</v>
      </c>
      <c r="AM3" s="505">
        <v>3</v>
      </c>
      <c r="AN3" s="505">
        <v>3</v>
      </c>
      <c r="AO3" s="505">
        <v>3</v>
      </c>
      <c r="AP3" s="505">
        <v>3</v>
      </c>
      <c r="AQ3" s="505">
        <v>3</v>
      </c>
      <c r="AR3" s="505">
        <v>3</v>
      </c>
      <c r="AS3" s="505">
        <v>3</v>
      </c>
      <c r="AT3" s="505">
        <v>4</v>
      </c>
      <c r="AU3" s="505">
        <v>4</v>
      </c>
      <c r="AV3" s="505">
        <v>4</v>
      </c>
      <c r="AW3" s="505">
        <v>4</v>
      </c>
      <c r="AX3" s="505">
        <v>4</v>
      </c>
      <c r="AY3" s="505">
        <v>4</v>
      </c>
      <c r="AZ3" s="505">
        <v>4</v>
      </c>
      <c r="BA3" s="505">
        <v>4</v>
      </c>
      <c r="BB3" s="505">
        <v>4</v>
      </c>
      <c r="BC3" s="505">
        <v>4</v>
      </c>
      <c r="BD3" s="505">
        <v>4</v>
      </c>
      <c r="BE3" s="505">
        <v>4</v>
      </c>
      <c r="BF3" s="505">
        <v>5</v>
      </c>
      <c r="BG3" s="505">
        <v>5</v>
      </c>
      <c r="BH3" s="505">
        <v>5</v>
      </c>
      <c r="BI3" s="505">
        <v>5</v>
      </c>
      <c r="BJ3" s="505">
        <v>5</v>
      </c>
      <c r="BK3" s="505">
        <v>5</v>
      </c>
      <c r="BL3" s="505">
        <v>5</v>
      </c>
      <c r="BM3" s="505">
        <v>5</v>
      </c>
      <c r="BN3" s="505">
        <v>5</v>
      </c>
      <c r="BO3" s="505">
        <v>5</v>
      </c>
      <c r="BP3" s="505">
        <v>5</v>
      </c>
      <c r="BQ3" s="505">
        <v>5</v>
      </c>
      <c r="BR3" s="505">
        <v>6</v>
      </c>
      <c r="BS3" s="505">
        <v>6</v>
      </c>
      <c r="BT3" s="505">
        <v>6</v>
      </c>
      <c r="BU3" s="505">
        <v>6</v>
      </c>
      <c r="BV3" s="505">
        <v>6</v>
      </c>
      <c r="BW3" s="505">
        <v>6</v>
      </c>
      <c r="BX3" s="505">
        <v>6</v>
      </c>
      <c r="BY3" s="505">
        <v>6</v>
      </c>
      <c r="BZ3" s="505">
        <v>6</v>
      </c>
      <c r="CA3" s="505">
        <v>6</v>
      </c>
      <c r="CB3" s="505">
        <v>6</v>
      </c>
      <c r="CC3" s="505">
        <v>6</v>
      </c>
      <c r="CD3" s="505">
        <v>7</v>
      </c>
      <c r="CE3" s="505">
        <v>7</v>
      </c>
      <c r="CF3" s="505">
        <v>7</v>
      </c>
      <c r="CG3" s="505">
        <v>7</v>
      </c>
      <c r="CH3" s="505">
        <v>7</v>
      </c>
      <c r="CI3" s="505">
        <v>7</v>
      </c>
      <c r="CJ3" s="505">
        <v>7</v>
      </c>
      <c r="CK3" s="505">
        <v>7</v>
      </c>
      <c r="CL3" s="505">
        <v>7</v>
      </c>
      <c r="CM3" s="505">
        <v>7</v>
      </c>
      <c r="CN3" s="505">
        <v>7</v>
      </c>
      <c r="CO3" s="505">
        <v>7</v>
      </c>
      <c r="CP3" s="505">
        <v>8</v>
      </c>
      <c r="CQ3" s="505">
        <v>8</v>
      </c>
      <c r="CR3" s="505">
        <v>8</v>
      </c>
      <c r="CS3" s="505">
        <v>8</v>
      </c>
      <c r="CT3" s="505">
        <v>8</v>
      </c>
      <c r="CU3" s="505">
        <v>8</v>
      </c>
      <c r="CV3" s="505">
        <v>8</v>
      </c>
      <c r="CW3" s="505">
        <v>8</v>
      </c>
      <c r="CX3" s="505">
        <v>8</v>
      </c>
      <c r="CY3" s="505">
        <v>8</v>
      </c>
      <c r="CZ3" s="505">
        <v>8</v>
      </c>
      <c r="DA3" s="505">
        <v>8</v>
      </c>
      <c r="DB3" s="505">
        <v>9</v>
      </c>
      <c r="DC3" s="505">
        <v>9</v>
      </c>
      <c r="DD3" s="505">
        <v>9</v>
      </c>
      <c r="DE3" s="505">
        <v>9</v>
      </c>
      <c r="DF3" s="505">
        <v>9</v>
      </c>
      <c r="DG3" s="505">
        <v>9</v>
      </c>
      <c r="DH3" s="505">
        <v>9</v>
      </c>
      <c r="DI3" s="505">
        <v>9</v>
      </c>
      <c r="DJ3" s="505">
        <v>9</v>
      </c>
      <c r="DK3" s="505">
        <v>9</v>
      </c>
      <c r="DL3" s="505">
        <v>9</v>
      </c>
      <c r="DM3" s="505">
        <v>9</v>
      </c>
      <c r="DN3" s="505">
        <v>10</v>
      </c>
      <c r="DO3" s="505">
        <v>10</v>
      </c>
      <c r="DP3" s="505">
        <v>10</v>
      </c>
      <c r="DQ3" s="505">
        <v>10</v>
      </c>
      <c r="DR3" s="505">
        <v>10</v>
      </c>
      <c r="DS3" s="505">
        <v>10</v>
      </c>
      <c r="DT3" s="505">
        <v>10</v>
      </c>
      <c r="DU3" s="505">
        <v>10</v>
      </c>
      <c r="DV3" s="505">
        <v>10</v>
      </c>
      <c r="DW3" s="505">
        <v>10</v>
      </c>
      <c r="DX3" s="505">
        <v>10</v>
      </c>
      <c r="DY3" s="505">
        <v>10</v>
      </c>
    </row>
    <row r="4" spans="1:129" s="101" customFormat="1" x14ac:dyDescent="0.35">
      <c r="H4" s="230" t="s">
        <v>444</v>
      </c>
      <c r="J4" s="202">
        <f>'1.1 Assumptions'!$J$8</f>
        <v>44927</v>
      </c>
      <c r="K4" s="384">
        <f t="shared" ref="K4:BV4" si="0">DATE(YEAR(J4),MONTH(J4)+1,1)</f>
        <v>44958</v>
      </c>
      <c r="L4" s="384">
        <f t="shared" si="0"/>
        <v>44986</v>
      </c>
      <c r="M4" s="384">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30" t="s">
        <v>127</v>
      </c>
      <c r="I5" s="65" t="s">
        <v>445</v>
      </c>
      <c r="J5" s="192">
        <v>1</v>
      </c>
      <c r="K5" s="192">
        <f t="shared" ref="K5:P5" si="2">J5+1</f>
        <v>2</v>
      </c>
      <c r="L5" s="192">
        <f t="shared" si="2"/>
        <v>3</v>
      </c>
      <c r="M5" s="192">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7" spans="1:129" x14ac:dyDescent="0.35">
      <c r="B7" s="25" t="s">
        <v>233</v>
      </c>
      <c r="C7" s="25"/>
      <c r="D7" s="25"/>
      <c r="E7" s="25"/>
      <c r="F7" s="25"/>
      <c r="G7" s="25"/>
      <c r="H7" s="31"/>
      <c r="J7" s="385"/>
      <c r="K7" s="385"/>
      <c r="L7" s="385"/>
      <c r="M7" s="38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s="320" customFormat="1" x14ac:dyDescent="0.35">
      <c r="B8" s="331"/>
      <c r="H8" s="321"/>
      <c r="J8" s="386"/>
      <c r="K8" s="387"/>
      <c r="L8" s="387"/>
      <c r="M8" s="387"/>
      <c r="V8" s="322"/>
    </row>
    <row r="9" spans="1:129" x14ac:dyDescent="0.35">
      <c r="B9" s="14"/>
      <c r="C9" t="s">
        <v>764</v>
      </c>
      <c r="H9" s="30" t="s">
        <v>41</v>
      </c>
      <c r="J9" s="419">
        <f>'1.1 Assumptions'!$J$10-'1.1 Assumptions'!$J$202</f>
        <v>4070000</v>
      </c>
      <c r="K9" s="388">
        <f t="shared" ref="K9:AP9" si="7">J15</f>
        <v>4540594.2766352147</v>
      </c>
      <c r="L9" s="388">
        <f t="shared" si="7"/>
        <v>5010981.9249843806</v>
      </c>
      <c r="M9" s="388">
        <f t="shared" si="7"/>
        <v>5481163.377432338</v>
      </c>
      <c r="N9" s="376">
        <f t="shared" si="7"/>
        <v>5951139.0654591322</v>
      </c>
      <c r="O9" s="376">
        <f t="shared" si="7"/>
        <v>6420909.4196419027</v>
      </c>
      <c r="P9" s="376">
        <f t="shared" si="7"/>
        <v>6884183.1417210381</v>
      </c>
      <c r="Q9" s="376">
        <f t="shared" si="7"/>
        <v>7347252.3884092737</v>
      </c>
      <c r="R9" s="376">
        <f t="shared" si="7"/>
        <v>7810117.587586361</v>
      </c>
      <c r="S9" s="376">
        <f t="shared" si="7"/>
        <v>8272779.16623668</v>
      </c>
      <c r="T9" s="376">
        <f t="shared" si="7"/>
        <v>8735237.5504511148</v>
      </c>
      <c r="U9" s="376">
        <f t="shared" si="7"/>
        <v>9197493.1654289253</v>
      </c>
      <c r="V9" s="376">
        <f t="shared" si="7"/>
        <v>9659546.4354796074</v>
      </c>
      <c r="W9" s="376">
        <f t="shared" si="7"/>
        <v>10343756.061964607</v>
      </c>
      <c r="X9" s="376">
        <f t="shared" si="7"/>
        <v>11027667.917749537</v>
      </c>
      <c r="Y9" s="376">
        <f t="shared" si="7"/>
        <v>11711282.625941424</v>
      </c>
      <c r="Z9" s="376">
        <f t="shared" si="7"/>
        <v>12394600.808343397</v>
      </c>
      <c r="AA9" s="376">
        <f t="shared" si="7"/>
        <v>12751275.81909408</v>
      </c>
      <c r="AB9" s="376">
        <f t="shared" si="7"/>
        <v>13107655.543760324</v>
      </c>
      <c r="AC9" s="376">
        <f t="shared" si="7"/>
        <v>13463740.600249916</v>
      </c>
      <c r="AD9" s="376">
        <f t="shared" si="7"/>
        <v>13819531.605177624</v>
      </c>
      <c r="AE9" s="376">
        <f t="shared" si="7"/>
        <v>14175029.173867906</v>
      </c>
      <c r="AF9" s="376">
        <f t="shared" si="7"/>
        <v>14530233.920357605</v>
      </c>
      <c r="AG9" s="376">
        <f t="shared" si="7"/>
        <v>14885146.457398653</v>
      </c>
      <c r="AH9" s="376">
        <f t="shared" si="7"/>
        <v>15239767.396460747</v>
      </c>
      <c r="AI9" s="376">
        <f t="shared" si="7"/>
        <v>15749894.346243549</v>
      </c>
      <c r="AJ9" s="376">
        <f t="shared" si="7"/>
        <v>16259614.096965067</v>
      </c>
      <c r="AK9" s="376">
        <f t="shared" si="7"/>
        <v>16768927.500719199</v>
      </c>
      <c r="AL9" s="376">
        <f t="shared" si="7"/>
        <v>17277835.407816771</v>
      </c>
      <c r="AM9" s="376">
        <f t="shared" si="7"/>
        <v>17786338.666789275</v>
      </c>
      <c r="AN9" s="376">
        <f t="shared" si="7"/>
        <v>18294438.124392588</v>
      </c>
      <c r="AO9" s="376">
        <f t="shared" si="7"/>
        <v>18802134.625610683</v>
      </c>
      <c r="AP9" s="376">
        <f t="shared" si="7"/>
        <v>19309429.013659351</v>
      </c>
      <c r="AQ9" s="376">
        <f t="shared" ref="AQ9:BV9" si="8">AP15</f>
        <v>19816322.129989885</v>
      </c>
      <c r="AR9" s="376">
        <f t="shared" si="8"/>
        <v>20322814.814292781</v>
      </c>
      <c r="AS9" s="376">
        <f t="shared" si="8"/>
        <v>20828907.904501423</v>
      </c>
      <c r="AT9" s="376">
        <f t="shared" si="8"/>
        <v>21334602.236795757</v>
      </c>
      <c r="AU9" s="376">
        <f t="shared" si="8"/>
        <v>22001923.112797253</v>
      </c>
      <c r="AV9" s="376">
        <f t="shared" si="8"/>
        <v>22668728.455397982</v>
      </c>
      <c r="AW9" s="376">
        <f t="shared" si="8"/>
        <v>23335019.343389392</v>
      </c>
      <c r="AX9" s="376">
        <f t="shared" si="8"/>
        <v>24000796.853305481</v>
      </c>
      <c r="AY9" s="376">
        <f t="shared" si="8"/>
        <v>24666062.059427518</v>
      </c>
      <c r="AZ9" s="376">
        <f t="shared" si="8"/>
        <v>25330816.033788759</v>
      </c>
      <c r="BA9" s="376">
        <f t="shared" si="8"/>
        <v>25995059.846179157</v>
      </c>
      <c r="BB9" s="376">
        <f t="shared" si="8"/>
        <v>26658794.564150047</v>
      </c>
      <c r="BC9" s="376">
        <f t="shared" si="8"/>
        <v>27322021.253018834</v>
      </c>
      <c r="BD9" s="376">
        <f t="shared" si="8"/>
        <v>27984740.975873668</v>
      </c>
      <c r="BE9" s="376">
        <f t="shared" si="8"/>
        <v>28646954.793578114</v>
      </c>
      <c r="BF9" s="376">
        <f t="shared" si="8"/>
        <v>29308663.764775798</v>
      </c>
      <c r="BG9" s="376">
        <f t="shared" si="8"/>
        <v>29830907.779380053</v>
      </c>
      <c r="BH9" s="376">
        <f t="shared" si="8"/>
        <v>30352762.198728882</v>
      </c>
      <c r="BI9" s="376">
        <f t="shared" si="8"/>
        <v>30874227.838078924</v>
      </c>
      <c r="BJ9" s="376">
        <f t="shared" si="8"/>
        <v>31395305.510980841</v>
      </c>
      <c r="BK9" s="376">
        <f t="shared" si="8"/>
        <v>31915996.029282872</v>
      </c>
      <c r="BL9" s="376">
        <f t="shared" si="8"/>
        <v>32429842.200558651</v>
      </c>
      <c r="BM9" s="376">
        <f t="shared" si="8"/>
        <v>32943302.835838031</v>
      </c>
      <c r="BN9" s="376">
        <f t="shared" si="8"/>
        <v>33456378.74188336</v>
      </c>
      <c r="BO9" s="376">
        <f t="shared" si="8"/>
        <v>33969070.723768771</v>
      </c>
      <c r="BP9" s="376">
        <f t="shared" si="8"/>
        <v>34481379.584883727</v>
      </c>
      <c r="BQ9" s="376">
        <f t="shared" si="8"/>
        <v>34993306.126936533</v>
      </c>
      <c r="BR9" s="376">
        <f t="shared" si="8"/>
        <v>35504851.149957858</v>
      </c>
      <c r="BS9" s="376">
        <f t="shared" si="8"/>
        <v>36036754.57057599</v>
      </c>
      <c r="BT9" s="376">
        <f t="shared" si="8"/>
        <v>36568265.208239347</v>
      </c>
      <c r="BU9" s="376">
        <f t="shared" si="8"/>
        <v>37099383.884875067</v>
      </c>
      <c r="BV9" s="376">
        <f t="shared" si="8"/>
        <v>37630111.420690343</v>
      </c>
      <c r="BW9" s="376">
        <f t="shared" ref="BW9:DB9" si="9">BV15</f>
        <v>37920879.260452203</v>
      </c>
      <c r="BX9" s="376">
        <f t="shared" si="9"/>
        <v>38211257.594662569</v>
      </c>
      <c r="BY9" s="376">
        <f t="shared" si="9"/>
        <v>38501247.238390371</v>
      </c>
      <c r="BZ9" s="376">
        <f t="shared" si="9"/>
        <v>38790849.004998952</v>
      </c>
      <c r="CA9" s="376">
        <f t="shared" si="9"/>
        <v>39080063.706149623</v>
      </c>
      <c r="CB9" s="376">
        <f t="shared" si="9"/>
        <v>39368892.151805237</v>
      </c>
      <c r="CC9" s="376">
        <f t="shared" si="9"/>
        <v>39657335.150233753</v>
      </c>
      <c r="CD9" s="376">
        <f t="shared" si="9"/>
        <v>39945393.508011751</v>
      </c>
      <c r="CE9" s="376">
        <f t="shared" si="9"/>
        <v>40214472.79425507</v>
      </c>
      <c r="CF9" s="376">
        <f t="shared" si="9"/>
        <v>40483195.979917809</v>
      </c>
      <c r="CG9" s="376">
        <f t="shared" si="9"/>
        <v>40751563.810166538</v>
      </c>
      <c r="CH9" s="376">
        <f t="shared" si="9"/>
        <v>41019577.028608523</v>
      </c>
      <c r="CI9" s="376">
        <f t="shared" si="9"/>
        <v>41287236.37729498</v>
      </c>
      <c r="CJ9" s="376">
        <f t="shared" si="9"/>
        <v>41554542.596724316</v>
      </c>
      <c r="CK9" s="376">
        <f t="shared" si="9"/>
        <v>41821496.425845399</v>
      </c>
      <c r="CL9" s="376">
        <f t="shared" si="9"/>
        <v>42088098.602060795</v>
      </c>
      <c r="CM9" s="376">
        <f t="shared" si="9"/>
        <v>42354349.861229993</v>
      </c>
      <c r="CN9" s="376">
        <f t="shared" si="9"/>
        <v>42620250.937672645</v>
      </c>
      <c r="CO9" s="376">
        <f t="shared" si="9"/>
        <v>42885802.564171791</v>
      </c>
      <c r="CP9" s="376">
        <f t="shared" si="9"/>
        <v>43151005.471977063</v>
      </c>
      <c r="CQ9" s="376">
        <f t="shared" si="9"/>
        <v>43385231.073305167</v>
      </c>
      <c r="CR9" s="376">
        <f t="shared" si="9"/>
        <v>43619149.961654358</v>
      </c>
      <c r="CS9" s="376">
        <f t="shared" si="9"/>
        <v>43852762.778844036</v>
      </c>
      <c r="CT9" s="376">
        <f t="shared" si="9"/>
        <v>44086070.165350549</v>
      </c>
      <c r="CU9" s="376">
        <f t="shared" si="9"/>
        <v>44319072.760309994</v>
      </c>
      <c r="CV9" s="376">
        <f t="shared" si="9"/>
        <v>44551771.201521039</v>
      </c>
      <c r="CW9" s="376">
        <f t="shared" si="9"/>
        <v>44784166.125447705</v>
      </c>
      <c r="CX9" s="376">
        <f t="shared" si="9"/>
        <v>45016258.167222172</v>
      </c>
      <c r="CY9" s="376">
        <f t="shared" si="9"/>
        <v>45248047.960647553</v>
      </c>
      <c r="CZ9" s="376">
        <f t="shared" si="9"/>
        <v>45479536.138200678</v>
      </c>
      <c r="DA9" s="376">
        <f t="shared" si="9"/>
        <v>45710723.331034884</v>
      </c>
      <c r="DB9" s="376">
        <f t="shared" si="9"/>
        <v>45941610.168982767</v>
      </c>
      <c r="DC9" s="376">
        <f t="shared" ref="DC9:DY9" si="10">DB15</f>
        <v>46098917.596942611</v>
      </c>
      <c r="DD9" s="376">
        <f t="shared" si="10"/>
        <v>46256025.172273695</v>
      </c>
      <c r="DE9" s="376">
        <f t="shared" si="10"/>
        <v>46412933.313182309</v>
      </c>
      <c r="DF9" s="376">
        <f t="shared" si="10"/>
        <v>46569642.436999604</v>
      </c>
      <c r="DG9" s="376">
        <f t="shared" si="10"/>
        <v>46726152.960183442</v>
      </c>
      <c r="DH9" s="376">
        <f t="shared" si="10"/>
        <v>46882465.298320204</v>
      </c>
      <c r="DI9" s="376">
        <f t="shared" si="10"/>
        <v>47038579.866126642</v>
      </c>
      <c r="DJ9" s="376">
        <f t="shared" si="10"/>
        <v>47194497.077451669</v>
      </c>
      <c r="DK9" s="376">
        <f t="shared" si="10"/>
        <v>47350217.345278203</v>
      </c>
      <c r="DL9" s="376">
        <f t="shared" si="10"/>
        <v>47505741.081724949</v>
      </c>
      <c r="DM9" s="376">
        <f t="shared" si="10"/>
        <v>47661068.698048241</v>
      </c>
      <c r="DN9" s="376">
        <f t="shared" si="10"/>
        <v>47816200.604643814</v>
      </c>
      <c r="DO9" s="376">
        <f t="shared" si="10"/>
        <v>47901625.762169152</v>
      </c>
      <c r="DP9" s="376">
        <f t="shared" si="10"/>
        <v>47986938.482284419</v>
      </c>
      <c r="DQ9" s="376">
        <f t="shared" si="10"/>
        <v>48072139.000273146</v>
      </c>
      <c r="DR9" s="376">
        <f t="shared" si="10"/>
        <v>48157227.550926507</v>
      </c>
      <c r="DS9" s="376">
        <f t="shared" si="10"/>
        <v>48242204.368544355</v>
      </c>
      <c r="DT9" s="376">
        <f t="shared" si="10"/>
        <v>48327069.686936267</v>
      </c>
      <c r="DU9" s="376">
        <f t="shared" si="10"/>
        <v>48411823.739422552</v>
      </c>
      <c r="DV9" s="376">
        <f t="shared" si="10"/>
        <v>48496466.758835271</v>
      </c>
      <c r="DW9" s="376">
        <f t="shared" si="10"/>
        <v>48580998.977519281</v>
      </c>
      <c r="DX9" s="376">
        <f t="shared" si="10"/>
        <v>48665420.627333224</v>
      </c>
      <c r="DY9" s="376">
        <f t="shared" si="10"/>
        <v>48749731.939650573</v>
      </c>
    </row>
    <row r="10" spans="1:129" x14ac:dyDescent="0.35">
      <c r="B10" s="14"/>
      <c r="C10" s="156"/>
      <c r="D10" t="s">
        <v>504</v>
      </c>
      <c r="H10" s="30" t="s">
        <v>41</v>
      </c>
      <c r="J10" s="340">
        <f>'1.4 P&amp;L'!J100</f>
        <v>470594.27663521515</v>
      </c>
      <c r="K10" s="340">
        <f>'1.4 P&amp;L'!K100</f>
        <v>470387.64834916586</v>
      </c>
      <c r="L10" s="340">
        <f>'1.4 P&amp;L'!L100</f>
        <v>470181.45244795771</v>
      </c>
      <c r="M10" s="340">
        <f>'1.4 P&amp;L'!M100</f>
        <v>469975.68802679394</v>
      </c>
      <c r="N10" s="340">
        <f>'1.4 P&amp;L'!N100</f>
        <v>469770.35418277071</v>
      </c>
      <c r="O10" s="340">
        <f>'1.4 P&amp;L'!O100</f>
        <v>463273.72207913513</v>
      </c>
      <c r="P10" s="340">
        <f>'1.4 P&amp;L'!P100</f>
        <v>463069.24668823602</v>
      </c>
      <c r="Q10" s="340">
        <f>'1.4 P&amp;L'!Q100</f>
        <v>462865.19917708734</v>
      </c>
      <c r="R10" s="340">
        <f>'1.4 P&amp;L'!R100</f>
        <v>462661.57865031925</v>
      </c>
      <c r="S10" s="340">
        <f>'1.4 P&amp;L'!S100</f>
        <v>462458.38421443553</v>
      </c>
      <c r="T10" s="340">
        <f>'1.4 P&amp;L'!T100</f>
        <v>462255.61497780978</v>
      </c>
      <c r="U10" s="340">
        <f>'1.4 P&amp;L'!U100</f>
        <v>462053.27005068149</v>
      </c>
      <c r="V10" s="340">
        <f>'1.4 P&amp;L'!V100</f>
        <v>684209.62648499932</v>
      </c>
      <c r="W10" s="340">
        <f>'1.4 P&amp;L'!W100</f>
        <v>683911.85578492994</v>
      </c>
      <c r="X10" s="340">
        <f>'1.4 P&amp;L'!X100</f>
        <v>683614.70819188689</v>
      </c>
      <c r="Y10" s="340">
        <f>'1.4 P&amp;L'!Y100</f>
        <v>683318.18240197317</v>
      </c>
      <c r="Z10" s="340">
        <f>'1.4 P&amp;L'!Z100</f>
        <v>356675.0107506825</v>
      </c>
      <c r="AA10" s="340">
        <f>'1.4 P&amp;L'!AA100</f>
        <v>356379.724666244</v>
      </c>
      <c r="AB10" s="340">
        <f>'1.4 P&amp;L'!AB100</f>
        <v>356085.05648959166</v>
      </c>
      <c r="AC10" s="340">
        <f>'1.4 P&amp;L'!AC100</f>
        <v>355791.00492770807</v>
      </c>
      <c r="AD10" s="340">
        <f>'1.4 P&amp;L'!AD100</f>
        <v>355497.56869028119</v>
      </c>
      <c r="AE10" s="340">
        <f>'1.4 P&amp;L'!AE100</f>
        <v>355204.7464897001</v>
      </c>
      <c r="AF10" s="340">
        <f>'1.4 P&amp;L'!AF100</f>
        <v>354912.53704104718</v>
      </c>
      <c r="AG10" s="340">
        <f>'1.4 P&amp;L'!AG100</f>
        <v>354620.93906209426</v>
      </c>
      <c r="AH10" s="340">
        <f>'1.4 P&amp;L'!AH100</f>
        <v>510126.94978280214</v>
      </c>
      <c r="AI10" s="340">
        <f>'1.4 P&amp;L'!AI100</f>
        <v>509719.7507215183</v>
      </c>
      <c r="AJ10" s="340">
        <f>'1.4 P&amp;L'!AJ100</f>
        <v>509313.4037541314</v>
      </c>
      <c r="AK10" s="340">
        <f>'1.4 P&amp;L'!AK100</f>
        <v>508907.90709757246</v>
      </c>
      <c r="AL10" s="340">
        <f>'1.4 P&amp;L'!AL100</f>
        <v>508503.25897250394</v>
      </c>
      <c r="AM10" s="340">
        <f>'1.4 P&amp;L'!AM100</f>
        <v>508099.4576033114</v>
      </c>
      <c r="AN10" s="340">
        <f>'1.4 P&amp;L'!AN100</f>
        <v>507696.50121809577</v>
      </c>
      <c r="AO10" s="340">
        <f>'1.4 P&amp;L'!AO100</f>
        <v>507294.38804866653</v>
      </c>
      <c r="AP10" s="340">
        <f>'1.4 P&amp;L'!AP100</f>
        <v>506893.11633053247</v>
      </c>
      <c r="AQ10" s="340">
        <f>'1.4 P&amp;L'!AQ100</f>
        <v>506492.68430289521</v>
      </c>
      <c r="AR10" s="340">
        <f>'1.4 P&amp;L'!AR100</f>
        <v>506093.0902086409</v>
      </c>
      <c r="AS10" s="340">
        <f>'1.4 P&amp;L'!AS100</f>
        <v>505694.33229433245</v>
      </c>
      <c r="AT10" s="340">
        <f>'1.4 P&amp;L'!AT100</f>
        <v>667320.87600149633</v>
      </c>
      <c r="AU10" s="340">
        <f>'1.4 P&amp;L'!AU100</f>
        <v>666805.34260073013</v>
      </c>
      <c r="AV10" s="340">
        <f>'1.4 P&amp;L'!AV100</f>
        <v>666290.8879914108</v>
      </c>
      <c r="AW10" s="340">
        <f>'1.4 P&amp;L'!AW100</f>
        <v>665777.50991608796</v>
      </c>
      <c r="AX10" s="340">
        <f>'1.4 P&amp;L'!AX100</f>
        <v>665265.20612203551</v>
      </c>
      <c r="AY10" s="340">
        <f>'1.4 P&amp;L'!AY100</f>
        <v>664753.97436124121</v>
      </c>
      <c r="AZ10" s="340">
        <f>'1.4 P&amp;L'!AZ100</f>
        <v>664243.81239039672</v>
      </c>
      <c r="BA10" s="340">
        <f>'1.4 P&amp;L'!BA100</f>
        <v>663734.71797088778</v>
      </c>
      <c r="BB10" s="340">
        <f>'1.4 P&amp;L'!BB100</f>
        <v>663226.68886878574</v>
      </c>
      <c r="BC10" s="340">
        <f>'1.4 P&amp;L'!BC100</f>
        <v>662719.72285483498</v>
      </c>
      <c r="BD10" s="340">
        <f>'1.4 P&amp;L'!BD100</f>
        <v>662213.81770444603</v>
      </c>
      <c r="BE10" s="340">
        <f>'1.4 P&amp;L'!BE100</f>
        <v>661708.97119768395</v>
      </c>
      <c r="BF10" s="340">
        <f>'1.4 P&amp;L'!BF100</f>
        <v>522244.01460425649</v>
      </c>
      <c r="BG10" s="340">
        <f>'1.4 P&amp;L'!BG100</f>
        <v>521854.41934882867</v>
      </c>
      <c r="BH10" s="340">
        <f>'1.4 P&amp;L'!BH100</f>
        <v>521465.6393500432</v>
      </c>
      <c r="BI10" s="340">
        <f>'1.4 P&amp;L'!BI100</f>
        <v>521077.67290191574</v>
      </c>
      <c r="BJ10" s="340">
        <f>'1.4 P&amp;L'!BJ100</f>
        <v>520690.51830203191</v>
      </c>
      <c r="BK10" s="340">
        <f>'1.4 P&amp;L'!BK100</f>
        <v>513846.17127577885</v>
      </c>
      <c r="BL10" s="340">
        <f>'1.4 P&amp;L'!BL100</f>
        <v>513460.63527938118</v>
      </c>
      <c r="BM10" s="340">
        <f>'1.4 P&amp;L'!BM100</f>
        <v>513075.90604532853</v>
      </c>
      <c r="BN10" s="340">
        <f>'1.4 P&amp;L'!BN100</f>
        <v>512691.98188541154</v>
      </c>
      <c r="BO10" s="340">
        <f>'1.4 P&amp;L'!BO100</f>
        <v>512308.86111495388</v>
      </c>
      <c r="BP10" s="340">
        <f>'1.4 P&amp;L'!BP100</f>
        <v>511926.54205280356</v>
      </c>
      <c r="BQ10" s="340">
        <f>'1.4 P&amp;L'!BQ100</f>
        <v>511545.02302132791</v>
      </c>
      <c r="BR10" s="340">
        <f>'1.4 P&amp;L'!BR100</f>
        <v>531903.42061813083</v>
      </c>
      <c r="BS10" s="340">
        <f>'1.4 P&amp;L'!BS100</f>
        <v>531510.63766335708</v>
      </c>
      <c r="BT10" s="340">
        <f>'1.4 P&amp;L'!BT100</f>
        <v>531118.67663571995</v>
      </c>
      <c r="BU10" s="340">
        <f>'1.4 P&amp;L'!BU100</f>
        <v>530727.53581527725</v>
      </c>
      <c r="BV10" s="340">
        <f>'1.4 P&amp;L'!BV100</f>
        <v>290767.83976186218</v>
      </c>
      <c r="BW10" s="340">
        <f>'1.4 P&amp;L'!BW100</f>
        <v>290378.33421036822</v>
      </c>
      <c r="BX10" s="340">
        <f>'1.4 P&amp;L'!BX100</f>
        <v>289989.64372780424</v>
      </c>
      <c r="BY10" s="340">
        <f>'1.4 P&amp;L'!BY100</f>
        <v>289601.76660857932</v>
      </c>
      <c r="BZ10" s="340">
        <f>'1.4 P&amp;L'!BZ100</f>
        <v>289214.70115067041</v>
      </c>
      <c r="CA10" s="340">
        <f>'1.4 P&amp;L'!CA100</f>
        <v>288828.44565561716</v>
      </c>
      <c r="CB10" s="340">
        <f>'1.4 P&amp;L'!CB100</f>
        <v>288442.99842851266</v>
      </c>
      <c r="CC10" s="340">
        <f>'1.4 P&amp;L'!CC100</f>
        <v>288058.35777799692</v>
      </c>
      <c r="CD10" s="340">
        <f>'1.4 P&amp;L'!CD100</f>
        <v>269079.28624332219</v>
      </c>
      <c r="CE10" s="340">
        <f>'1.4 P&amp;L'!CE100</f>
        <v>268723.18566273706</v>
      </c>
      <c r="CF10" s="340">
        <f>'1.4 P&amp;L'!CF100</f>
        <v>268367.83024873072</v>
      </c>
      <c r="CG10" s="340">
        <f>'1.4 P&amp;L'!CG100</f>
        <v>268013.21844198776</v>
      </c>
      <c r="CH10" s="340">
        <f>'1.4 P&amp;L'!CH100</f>
        <v>267659.34868645528</v>
      </c>
      <c r="CI10" s="340">
        <f>'1.4 P&amp;L'!CI100</f>
        <v>267306.2194293366</v>
      </c>
      <c r="CJ10" s="340">
        <f>'1.4 P&amp;L'!CJ100</f>
        <v>266953.82912108442</v>
      </c>
      <c r="CK10" s="340">
        <f>'1.4 P&amp;L'!CK100</f>
        <v>266602.17621539463</v>
      </c>
      <c r="CL10" s="340">
        <f>'1.4 P&amp;L'!CL100</f>
        <v>266251.25916919764</v>
      </c>
      <c r="CM10" s="340">
        <f>'1.4 P&amp;L'!CM100</f>
        <v>265901.07644265372</v>
      </c>
      <c r="CN10" s="340">
        <f>'1.4 P&amp;L'!CN100</f>
        <v>265551.62649914518</v>
      </c>
      <c r="CO10" s="340">
        <f>'1.4 P&amp;L'!CO100</f>
        <v>265202.90780526982</v>
      </c>
      <c r="CP10" s="340">
        <f>'1.4 P&amp;L'!CP100</f>
        <v>234225.60132810532</v>
      </c>
      <c r="CQ10" s="340">
        <f>'1.4 P&amp;L'!CQ100</f>
        <v>233918.88834919099</v>
      </c>
      <c r="CR10" s="340">
        <f>'1.4 P&amp;L'!CR100</f>
        <v>233612.81718967727</v>
      </c>
      <c r="CS10" s="340">
        <f>'1.4 P&amp;L'!CS100</f>
        <v>233307.38650651014</v>
      </c>
      <c r="CT10" s="340">
        <f>'1.4 P&amp;L'!CT100</f>
        <v>233002.59495944582</v>
      </c>
      <c r="CU10" s="340">
        <f>'1.4 P&amp;L'!CU100</f>
        <v>232698.44121104496</v>
      </c>
      <c r="CV10" s="340">
        <f>'1.4 P&amp;L'!CV100</f>
        <v>232394.92392666731</v>
      </c>
      <c r="CW10" s="340">
        <f>'1.4 P&amp;L'!CW100</f>
        <v>232092.04177446515</v>
      </c>
      <c r="CX10" s="340">
        <f>'1.4 P&amp;L'!CX100</f>
        <v>231789.79342537787</v>
      </c>
      <c r="CY10" s="340">
        <f>'1.4 P&amp;L'!CY100</f>
        <v>231488.17755312595</v>
      </c>
      <c r="CZ10" s="340">
        <f>'1.4 P&amp;L'!CZ100</f>
        <v>231187.19283420517</v>
      </c>
      <c r="DA10" s="340">
        <f>'1.4 P&amp;L'!DA100</f>
        <v>230886.83794788105</v>
      </c>
      <c r="DB10" s="340">
        <f>'1.4 P&amp;L'!DB100</f>
        <v>157307.42795984226</v>
      </c>
      <c r="DC10" s="340">
        <f>'1.4 P&amp;L'!DC100</f>
        <v>157107.5753310876</v>
      </c>
      <c r="DD10" s="340">
        <f>'1.4 P&amp;L'!DD100</f>
        <v>156908.1409086145</v>
      </c>
      <c r="DE10" s="340">
        <f>'1.4 P&amp;L'!DE100</f>
        <v>156709.12381729559</v>
      </c>
      <c r="DF10" s="340">
        <f>'1.4 P&amp;L'!DF100</f>
        <v>156510.52318383491</v>
      </c>
      <c r="DG10" s="340">
        <f>'1.4 P&amp;L'!DG100</f>
        <v>156312.33813676372</v>
      </c>
      <c r="DH10" s="340">
        <f>'1.4 P&amp;L'!DH100</f>
        <v>156114.56780643715</v>
      </c>
      <c r="DI10" s="340">
        <f>'1.4 P&amp;L'!DI100</f>
        <v>155917.21132502996</v>
      </c>
      <c r="DJ10" s="340">
        <f>'1.4 P&amp;L'!DJ100</f>
        <v>155720.26782653283</v>
      </c>
      <c r="DK10" s="340">
        <f>'1.4 P&amp;L'!DK100</f>
        <v>155523.73644674895</v>
      </c>
      <c r="DL10" s="340">
        <f>'1.4 P&amp;L'!DL100</f>
        <v>155327.61632328952</v>
      </c>
      <c r="DM10" s="340">
        <f>'1.4 P&amp;L'!DM100</f>
        <v>155131.90659557053</v>
      </c>
      <c r="DN10" s="340">
        <f>'1.4 P&amp;L'!DN100</f>
        <v>85425.157525341754</v>
      </c>
      <c r="DO10" s="340">
        <f>'1.4 P&amp;L'!DO100</f>
        <v>85312.72011527032</v>
      </c>
      <c r="DP10" s="340">
        <f>'1.4 P&amp;L'!DP100</f>
        <v>85200.517988724867</v>
      </c>
      <c r="DQ10" s="340">
        <f>'1.4 P&amp;L'!DQ100</f>
        <v>85088.55065335735</v>
      </c>
      <c r="DR10" s="340">
        <f>'1.4 P&amp;L'!DR100</f>
        <v>84976.817617850029</v>
      </c>
      <c r="DS10" s="340">
        <f>'1.4 P&amp;L'!DS100</f>
        <v>84865.318391913315</v>
      </c>
      <c r="DT10" s="340">
        <f>'1.4 P&amp;L'!DT100</f>
        <v>84754.052486283443</v>
      </c>
      <c r="DU10" s="340">
        <f>'1.4 P&amp;L'!DU100</f>
        <v>84643.01941272062</v>
      </c>
      <c r="DV10" s="340">
        <f>'1.4 P&amp;L'!DV100</f>
        <v>84532.218684006657</v>
      </c>
      <c r="DW10" s="340">
        <f>'1.4 P&amp;L'!DW100</f>
        <v>84421.649813942917</v>
      </c>
      <c r="DX10" s="340">
        <f>'1.4 P&amp;L'!DX100</f>
        <v>84311.312317348173</v>
      </c>
      <c r="DY10" s="340">
        <f>'1.4 P&amp;L'!DY100</f>
        <v>84201.205710056442</v>
      </c>
    </row>
    <row r="11" spans="1:129" x14ac:dyDescent="0.35">
      <c r="B11" s="14"/>
      <c r="C11" s="156"/>
      <c r="D11" s="325"/>
      <c r="E11" t="s">
        <v>765</v>
      </c>
      <c r="H11" s="30" t="s">
        <v>48</v>
      </c>
      <c r="J11" s="390">
        <f>'1.1 Assumptions'!$J$221</f>
        <v>0.7</v>
      </c>
      <c r="K11" s="390">
        <f>'1.1 Assumptions'!$J$221</f>
        <v>0.7</v>
      </c>
      <c r="L11" s="390">
        <f>'1.1 Assumptions'!$J$221</f>
        <v>0.7</v>
      </c>
      <c r="M11" s="390">
        <f>'1.1 Assumptions'!$J$221</f>
        <v>0.7</v>
      </c>
      <c r="N11" s="319">
        <f>'1.1 Assumptions'!$J$221</f>
        <v>0.7</v>
      </c>
      <c r="O11" s="319">
        <f>'1.1 Assumptions'!$J$221</f>
        <v>0.7</v>
      </c>
      <c r="P11" s="319">
        <f>'1.1 Assumptions'!$J$221</f>
        <v>0.7</v>
      </c>
      <c r="Q11" s="319">
        <f>'1.1 Assumptions'!$J$221</f>
        <v>0.7</v>
      </c>
      <c r="R11" s="319">
        <f>'1.1 Assumptions'!$J$221</f>
        <v>0.7</v>
      </c>
      <c r="S11" s="319">
        <f>'1.1 Assumptions'!$J$221</f>
        <v>0.7</v>
      </c>
      <c r="T11" s="319">
        <f>'1.1 Assumptions'!$J$221</f>
        <v>0.7</v>
      </c>
      <c r="U11" s="319">
        <f>'1.1 Assumptions'!$J$221</f>
        <v>0.7</v>
      </c>
      <c r="V11" s="319">
        <f>'1.1 Assumptions'!$J$221</f>
        <v>0.7</v>
      </c>
      <c r="W11" s="319">
        <f>'1.1 Assumptions'!$J$221</f>
        <v>0.7</v>
      </c>
      <c r="X11" s="319">
        <f>'1.1 Assumptions'!$J$221</f>
        <v>0.7</v>
      </c>
      <c r="Y11" s="319">
        <f>'1.1 Assumptions'!$J$221</f>
        <v>0.7</v>
      </c>
      <c r="Z11" s="319">
        <f>'1.1 Assumptions'!$J$221</f>
        <v>0.7</v>
      </c>
      <c r="AA11" s="319">
        <f>'1.1 Assumptions'!$J$221</f>
        <v>0.7</v>
      </c>
      <c r="AB11" s="319">
        <f>'1.1 Assumptions'!$J$221</f>
        <v>0.7</v>
      </c>
      <c r="AC11" s="319">
        <f>'1.1 Assumptions'!$J$221</f>
        <v>0.7</v>
      </c>
      <c r="AD11" s="319">
        <f>'1.1 Assumptions'!$J$221</f>
        <v>0.7</v>
      </c>
      <c r="AE11" s="319">
        <f>'1.1 Assumptions'!$J$221</f>
        <v>0.7</v>
      </c>
      <c r="AF11" s="319">
        <f>'1.1 Assumptions'!$J$221</f>
        <v>0.7</v>
      </c>
      <c r="AG11" s="319">
        <f>'1.1 Assumptions'!$J$221</f>
        <v>0.7</v>
      </c>
      <c r="AH11" s="319">
        <f>'1.1 Assumptions'!$J$221</f>
        <v>0.7</v>
      </c>
      <c r="AI11" s="319">
        <f>'1.1 Assumptions'!$J$221</f>
        <v>0.7</v>
      </c>
      <c r="AJ11" s="319">
        <f>'1.1 Assumptions'!$J$221</f>
        <v>0.7</v>
      </c>
      <c r="AK11" s="319">
        <f>'1.1 Assumptions'!$J$221</f>
        <v>0.7</v>
      </c>
      <c r="AL11" s="319">
        <f>'1.1 Assumptions'!$J$221</f>
        <v>0.7</v>
      </c>
      <c r="AM11" s="319">
        <f>'1.1 Assumptions'!$J$221</f>
        <v>0.7</v>
      </c>
      <c r="AN11" s="319">
        <f>'1.1 Assumptions'!$J$221</f>
        <v>0.7</v>
      </c>
      <c r="AO11" s="319">
        <f>'1.1 Assumptions'!$J$221</f>
        <v>0.7</v>
      </c>
      <c r="AP11" s="319">
        <f>'1.1 Assumptions'!$J$221</f>
        <v>0.7</v>
      </c>
      <c r="AQ11" s="319">
        <f>'1.1 Assumptions'!$J$221</f>
        <v>0.7</v>
      </c>
      <c r="AR11" s="319">
        <f>'1.1 Assumptions'!$J$221</f>
        <v>0.7</v>
      </c>
      <c r="AS11" s="319">
        <f>'1.1 Assumptions'!$J$221</f>
        <v>0.7</v>
      </c>
      <c r="AT11" s="319">
        <f>'1.1 Assumptions'!$J$221</f>
        <v>0.7</v>
      </c>
      <c r="AU11" s="319">
        <f>'1.1 Assumptions'!$J$221</f>
        <v>0.7</v>
      </c>
      <c r="AV11" s="319">
        <f>'1.1 Assumptions'!$J$221</f>
        <v>0.7</v>
      </c>
      <c r="AW11" s="319">
        <f>'1.1 Assumptions'!$J$221</f>
        <v>0.7</v>
      </c>
      <c r="AX11" s="319">
        <f>'1.1 Assumptions'!$J$221</f>
        <v>0.7</v>
      </c>
      <c r="AY11" s="319">
        <f>'1.1 Assumptions'!$J$221</f>
        <v>0.7</v>
      </c>
      <c r="AZ11" s="319">
        <f>'1.1 Assumptions'!$J$221</f>
        <v>0.7</v>
      </c>
      <c r="BA11" s="319">
        <f>'1.1 Assumptions'!$J$221</f>
        <v>0.7</v>
      </c>
      <c r="BB11" s="319">
        <f>'1.1 Assumptions'!$J$221</f>
        <v>0.7</v>
      </c>
      <c r="BC11" s="319">
        <f>'1.1 Assumptions'!$J$221</f>
        <v>0.7</v>
      </c>
      <c r="BD11" s="319">
        <f>'1.1 Assumptions'!$J$221</f>
        <v>0.7</v>
      </c>
      <c r="BE11" s="319">
        <f>'1.1 Assumptions'!$J$221</f>
        <v>0.7</v>
      </c>
      <c r="BF11" s="319">
        <f>'1.1 Assumptions'!$J$221</f>
        <v>0.7</v>
      </c>
      <c r="BG11" s="319">
        <f>'1.1 Assumptions'!$J$221</f>
        <v>0.7</v>
      </c>
      <c r="BH11" s="319">
        <f>'1.1 Assumptions'!$J$221</f>
        <v>0.7</v>
      </c>
      <c r="BI11" s="319">
        <f>'1.1 Assumptions'!$J$221</f>
        <v>0.7</v>
      </c>
      <c r="BJ11" s="319">
        <f>'1.1 Assumptions'!$J$221</f>
        <v>0.7</v>
      </c>
      <c r="BK11" s="319">
        <f>'1.1 Assumptions'!$J$221</f>
        <v>0.7</v>
      </c>
      <c r="BL11" s="319">
        <f>'1.1 Assumptions'!$J$221</f>
        <v>0.7</v>
      </c>
      <c r="BM11" s="319">
        <f>'1.1 Assumptions'!$J$221</f>
        <v>0.7</v>
      </c>
      <c r="BN11" s="319">
        <f>'1.1 Assumptions'!$J$221</f>
        <v>0.7</v>
      </c>
      <c r="BO11" s="319">
        <f>'1.1 Assumptions'!$J$221</f>
        <v>0.7</v>
      </c>
      <c r="BP11" s="319">
        <f>'1.1 Assumptions'!$J$221</f>
        <v>0.7</v>
      </c>
      <c r="BQ11" s="319">
        <f>'1.1 Assumptions'!$J$221</f>
        <v>0.7</v>
      </c>
      <c r="BR11" s="319">
        <f>'1.1 Assumptions'!$J$221</f>
        <v>0.7</v>
      </c>
      <c r="BS11" s="319">
        <f>'1.1 Assumptions'!$J$221</f>
        <v>0.7</v>
      </c>
      <c r="BT11" s="319">
        <f>'1.1 Assumptions'!$J$221</f>
        <v>0.7</v>
      </c>
      <c r="BU11" s="319">
        <f>'1.1 Assumptions'!$J$221</f>
        <v>0.7</v>
      </c>
      <c r="BV11" s="319">
        <f>'1.1 Assumptions'!$J$221</f>
        <v>0.7</v>
      </c>
      <c r="BW11" s="319">
        <f>'1.1 Assumptions'!$J$221</f>
        <v>0.7</v>
      </c>
      <c r="BX11" s="319">
        <f>'1.1 Assumptions'!$J$221</f>
        <v>0.7</v>
      </c>
      <c r="BY11" s="319">
        <f>'1.1 Assumptions'!$J$221</f>
        <v>0.7</v>
      </c>
      <c r="BZ11" s="319">
        <f>'1.1 Assumptions'!$J$221</f>
        <v>0.7</v>
      </c>
      <c r="CA11" s="319">
        <f>'1.1 Assumptions'!$J$221</f>
        <v>0.7</v>
      </c>
      <c r="CB11" s="319">
        <f>'1.1 Assumptions'!$J$221</f>
        <v>0.7</v>
      </c>
      <c r="CC11" s="319">
        <f>'1.1 Assumptions'!$J$221</f>
        <v>0.7</v>
      </c>
      <c r="CD11" s="319">
        <f>'1.1 Assumptions'!$J$221</f>
        <v>0.7</v>
      </c>
      <c r="CE11" s="319">
        <f>'1.1 Assumptions'!$J$221</f>
        <v>0.7</v>
      </c>
      <c r="CF11" s="319">
        <f>'1.1 Assumptions'!$J$221</f>
        <v>0.7</v>
      </c>
      <c r="CG11" s="319">
        <f>'1.1 Assumptions'!$J$221</f>
        <v>0.7</v>
      </c>
      <c r="CH11" s="319">
        <f>'1.1 Assumptions'!$J$221</f>
        <v>0.7</v>
      </c>
      <c r="CI11" s="319">
        <f>'1.1 Assumptions'!$J$221</f>
        <v>0.7</v>
      </c>
      <c r="CJ11" s="319">
        <f>'1.1 Assumptions'!$J$221</f>
        <v>0.7</v>
      </c>
      <c r="CK11" s="319">
        <f>'1.1 Assumptions'!$J$221</f>
        <v>0.7</v>
      </c>
      <c r="CL11" s="319">
        <f>'1.1 Assumptions'!$J$221</f>
        <v>0.7</v>
      </c>
      <c r="CM11" s="319">
        <f>'1.1 Assumptions'!$J$221</f>
        <v>0.7</v>
      </c>
      <c r="CN11" s="319">
        <f>'1.1 Assumptions'!$J$221</f>
        <v>0.7</v>
      </c>
      <c r="CO11" s="319">
        <f>'1.1 Assumptions'!$J$221</f>
        <v>0.7</v>
      </c>
      <c r="CP11" s="319">
        <f>'1.1 Assumptions'!$J$221</f>
        <v>0.7</v>
      </c>
      <c r="CQ11" s="319">
        <f>'1.1 Assumptions'!$J$221</f>
        <v>0.7</v>
      </c>
      <c r="CR11" s="319">
        <f>'1.1 Assumptions'!$J$221</f>
        <v>0.7</v>
      </c>
      <c r="CS11" s="319">
        <f>'1.1 Assumptions'!$J$221</f>
        <v>0.7</v>
      </c>
      <c r="CT11" s="319">
        <f>'1.1 Assumptions'!$J$221</f>
        <v>0.7</v>
      </c>
      <c r="CU11" s="319">
        <f>'1.1 Assumptions'!$J$221</f>
        <v>0.7</v>
      </c>
      <c r="CV11" s="319">
        <f>'1.1 Assumptions'!$J$221</f>
        <v>0.7</v>
      </c>
      <c r="CW11" s="319">
        <f>'1.1 Assumptions'!$J$221</f>
        <v>0.7</v>
      </c>
      <c r="CX11" s="319">
        <f>'1.1 Assumptions'!$J$221</f>
        <v>0.7</v>
      </c>
      <c r="CY11" s="319">
        <f>'1.1 Assumptions'!$J$221</f>
        <v>0.7</v>
      </c>
      <c r="CZ11" s="319">
        <f>'1.1 Assumptions'!$J$221</f>
        <v>0.7</v>
      </c>
      <c r="DA11" s="319">
        <f>'1.1 Assumptions'!$J$221</f>
        <v>0.7</v>
      </c>
      <c r="DB11" s="319">
        <f>'1.1 Assumptions'!$J$221</f>
        <v>0.7</v>
      </c>
      <c r="DC11" s="319">
        <f>'1.1 Assumptions'!$J$221</f>
        <v>0.7</v>
      </c>
      <c r="DD11" s="319">
        <f>'1.1 Assumptions'!$J$221</f>
        <v>0.7</v>
      </c>
      <c r="DE11" s="319">
        <f>'1.1 Assumptions'!$J$221</f>
        <v>0.7</v>
      </c>
      <c r="DF11" s="319">
        <f>'1.1 Assumptions'!$J$221</f>
        <v>0.7</v>
      </c>
      <c r="DG11" s="319">
        <f>'1.1 Assumptions'!$J$221</f>
        <v>0.7</v>
      </c>
      <c r="DH11" s="319">
        <f>'1.1 Assumptions'!$J$221</f>
        <v>0.7</v>
      </c>
      <c r="DI11" s="319">
        <f>'1.1 Assumptions'!$J$221</f>
        <v>0.7</v>
      </c>
      <c r="DJ11" s="319">
        <f>'1.1 Assumptions'!$J$221</f>
        <v>0.7</v>
      </c>
      <c r="DK11" s="319">
        <f>'1.1 Assumptions'!$J$221</f>
        <v>0.7</v>
      </c>
      <c r="DL11" s="319">
        <f>'1.1 Assumptions'!$J$221</f>
        <v>0.7</v>
      </c>
      <c r="DM11" s="319">
        <f>'1.1 Assumptions'!$J$221</f>
        <v>0.7</v>
      </c>
      <c r="DN11" s="319">
        <f>'1.1 Assumptions'!$J$221</f>
        <v>0.7</v>
      </c>
      <c r="DO11" s="319">
        <f>'1.1 Assumptions'!$J$221</f>
        <v>0.7</v>
      </c>
      <c r="DP11" s="319">
        <f>'1.1 Assumptions'!$J$221</f>
        <v>0.7</v>
      </c>
      <c r="DQ11" s="319">
        <f>'1.1 Assumptions'!$J$221</f>
        <v>0.7</v>
      </c>
      <c r="DR11" s="319">
        <f>'1.1 Assumptions'!$J$221</f>
        <v>0.7</v>
      </c>
      <c r="DS11" s="319">
        <f>'1.1 Assumptions'!$J$221</f>
        <v>0.7</v>
      </c>
      <c r="DT11" s="319">
        <f>'1.1 Assumptions'!$J$221</f>
        <v>0.7</v>
      </c>
      <c r="DU11" s="319">
        <f>'1.1 Assumptions'!$J$221</f>
        <v>0.7</v>
      </c>
      <c r="DV11" s="319">
        <f>'1.1 Assumptions'!$J$221</f>
        <v>0.7</v>
      </c>
      <c r="DW11" s="319">
        <f>'1.1 Assumptions'!$J$221</f>
        <v>0.7</v>
      </c>
      <c r="DX11" s="319">
        <f>'1.1 Assumptions'!$J$221</f>
        <v>0.7</v>
      </c>
      <c r="DY11" s="319">
        <f>'1.1 Assumptions'!$J$221</f>
        <v>0.7</v>
      </c>
    </row>
    <row r="12" spans="1:129" x14ac:dyDescent="0.35">
      <c r="B12" s="14"/>
      <c r="C12" s="14"/>
      <c r="E12" t="s">
        <v>766</v>
      </c>
      <c r="H12" s="30" t="s">
        <v>48</v>
      </c>
      <c r="J12" s="390">
        <f>'1.1 Assumptions'!$J$222</f>
        <v>1</v>
      </c>
      <c r="K12" s="390">
        <f>'1.1 Assumptions'!$J$222</f>
        <v>1</v>
      </c>
      <c r="L12" s="390">
        <f>'1.1 Assumptions'!$J$222</f>
        <v>1</v>
      </c>
      <c r="M12" s="390">
        <f>'1.1 Assumptions'!$J$222</f>
        <v>1</v>
      </c>
      <c r="N12" s="319">
        <f>'1.1 Assumptions'!$J$222</f>
        <v>1</v>
      </c>
      <c r="O12" s="319">
        <f>'1.1 Assumptions'!$J$222</f>
        <v>1</v>
      </c>
      <c r="P12" s="319">
        <f>'1.1 Assumptions'!$J$222</f>
        <v>1</v>
      </c>
      <c r="Q12" s="319">
        <f>'1.1 Assumptions'!$J$222</f>
        <v>1</v>
      </c>
      <c r="R12" s="319">
        <f>'1.1 Assumptions'!$J$222</f>
        <v>1</v>
      </c>
      <c r="S12" s="319">
        <f>'1.1 Assumptions'!$J$222</f>
        <v>1</v>
      </c>
      <c r="T12" s="319">
        <f>'1.1 Assumptions'!$J$222</f>
        <v>1</v>
      </c>
      <c r="U12" s="319">
        <f>'1.1 Assumptions'!$J$222</f>
        <v>1</v>
      </c>
      <c r="V12" s="319">
        <f>'1.1 Assumptions'!$J$222</f>
        <v>1</v>
      </c>
      <c r="W12" s="319">
        <f>'1.1 Assumptions'!$J$222</f>
        <v>1</v>
      </c>
      <c r="X12" s="319">
        <f>'1.1 Assumptions'!$J$222</f>
        <v>1</v>
      </c>
      <c r="Y12" s="319">
        <f>'1.1 Assumptions'!$J$222</f>
        <v>1</v>
      </c>
      <c r="Z12" s="319">
        <f>'1.1 Assumptions'!$J$222</f>
        <v>1</v>
      </c>
      <c r="AA12" s="319">
        <f>'1.1 Assumptions'!$J$222</f>
        <v>1</v>
      </c>
      <c r="AB12" s="319">
        <f>'1.1 Assumptions'!$J$222</f>
        <v>1</v>
      </c>
      <c r="AC12" s="319">
        <f>'1.1 Assumptions'!$J$222</f>
        <v>1</v>
      </c>
      <c r="AD12" s="319">
        <f>'1.1 Assumptions'!$J$222</f>
        <v>1</v>
      </c>
      <c r="AE12" s="319">
        <f>'1.1 Assumptions'!$J$222</f>
        <v>1</v>
      </c>
      <c r="AF12" s="319">
        <f>'1.1 Assumptions'!$J$222</f>
        <v>1</v>
      </c>
      <c r="AG12" s="319">
        <f>'1.1 Assumptions'!$J$222</f>
        <v>1</v>
      </c>
      <c r="AH12" s="319">
        <f>'1.1 Assumptions'!$J$222</f>
        <v>1</v>
      </c>
      <c r="AI12" s="319">
        <f>'1.1 Assumptions'!$J$222</f>
        <v>1</v>
      </c>
      <c r="AJ12" s="319">
        <f>'1.1 Assumptions'!$J$222</f>
        <v>1</v>
      </c>
      <c r="AK12" s="319">
        <f>'1.1 Assumptions'!$J$222</f>
        <v>1</v>
      </c>
      <c r="AL12" s="319">
        <f>'1.1 Assumptions'!$J$222</f>
        <v>1</v>
      </c>
      <c r="AM12" s="319">
        <f>'1.1 Assumptions'!$J$222</f>
        <v>1</v>
      </c>
      <c r="AN12" s="319">
        <f>'1.1 Assumptions'!$J$222</f>
        <v>1</v>
      </c>
      <c r="AO12" s="319">
        <f>'1.1 Assumptions'!$J$222</f>
        <v>1</v>
      </c>
      <c r="AP12" s="319">
        <f>'1.1 Assumptions'!$J$222</f>
        <v>1</v>
      </c>
      <c r="AQ12" s="319">
        <f>'1.1 Assumptions'!$J$222</f>
        <v>1</v>
      </c>
      <c r="AR12" s="319">
        <f>'1.1 Assumptions'!$J$222</f>
        <v>1</v>
      </c>
      <c r="AS12" s="319">
        <f>'1.1 Assumptions'!$J$222</f>
        <v>1</v>
      </c>
      <c r="AT12" s="319">
        <f>'1.1 Assumptions'!$J$222</f>
        <v>1</v>
      </c>
      <c r="AU12" s="319">
        <f>'1.1 Assumptions'!$J$222</f>
        <v>1</v>
      </c>
      <c r="AV12" s="319">
        <f>'1.1 Assumptions'!$J$222</f>
        <v>1</v>
      </c>
      <c r="AW12" s="319">
        <f>'1.1 Assumptions'!$J$222</f>
        <v>1</v>
      </c>
      <c r="AX12" s="319">
        <f>'1.1 Assumptions'!$J$222</f>
        <v>1</v>
      </c>
      <c r="AY12" s="319">
        <f>'1.1 Assumptions'!$J$222</f>
        <v>1</v>
      </c>
      <c r="AZ12" s="319">
        <f>'1.1 Assumptions'!$J$222</f>
        <v>1</v>
      </c>
      <c r="BA12" s="319">
        <f>'1.1 Assumptions'!$J$222</f>
        <v>1</v>
      </c>
      <c r="BB12" s="319">
        <f>'1.1 Assumptions'!$J$222</f>
        <v>1</v>
      </c>
      <c r="BC12" s="319">
        <f>'1.1 Assumptions'!$J$222</f>
        <v>1</v>
      </c>
      <c r="BD12" s="319">
        <f>'1.1 Assumptions'!$J$222</f>
        <v>1</v>
      </c>
      <c r="BE12" s="319">
        <f>'1.1 Assumptions'!$J$222</f>
        <v>1</v>
      </c>
      <c r="BF12" s="319">
        <f>'1.1 Assumptions'!$J$222</f>
        <v>1</v>
      </c>
      <c r="BG12" s="319">
        <f>'1.1 Assumptions'!$J$222</f>
        <v>1</v>
      </c>
      <c r="BH12" s="319">
        <f>'1.1 Assumptions'!$J$222</f>
        <v>1</v>
      </c>
      <c r="BI12" s="319">
        <f>'1.1 Assumptions'!$J$222</f>
        <v>1</v>
      </c>
      <c r="BJ12" s="319">
        <f>'1.1 Assumptions'!$J$222</f>
        <v>1</v>
      </c>
      <c r="BK12" s="319">
        <f>'1.1 Assumptions'!$J$222</f>
        <v>1</v>
      </c>
      <c r="BL12" s="319">
        <f>'1.1 Assumptions'!$J$222</f>
        <v>1</v>
      </c>
      <c r="BM12" s="319">
        <f>'1.1 Assumptions'!$J$222</f>
        <v>1</v>
      </c>
      <c r="BN12" s="319">
        <f>'1.1 Assumptions'!$J$222</f>
        <v>1</v>
      </c>
      <c r="BO12" s="319">
        <f>'1.1 Assumptions'!$J$222</f>
        <v>1</v>
      </c>
      <c r="BP12" s="319">
        <f>'1.1 Assumptions'!$J$222</f>
        <v>1</v>
      </c>
      <c r="BQ12" s="319">
        <f>'1.1 Assumptions'!$J$222</f>
        <v>1</v>
      </c>
      <c r="BR12" s="319">
        <f>'1.1 Assumptions'!$J$222</f>
        <v>1</v>
      </c>
      <c r="BS12" s="319">
        <f>'1.1 Assumptions'!$J$222</f>
        <v>1</v>
      </c>
      <c r="BT12" s="319">
        <f>'1.1 Assumptions'!$J$222</f>
        <v>1</v>
      </c>
      <c r="BU12" s="319">
        <f>'1.1 Assumptions'!$J$222</f>
        <v>1</v>
      </c>
      <c r="BV12" s="319">
        <f>'1.1 Assumptions'!$J$222</f>
        <v>1</v>
      </c>
      <c r="BW12" s="319">
        <f>'1.1 Assumptions'!$J$222</f>
        <v>1</v>
      </c>
      <c r="BX12" s="319">
        <f>'1.1 Assumptions'!$J$222</f>
        <v>1</v>
      </c>
      <c r="BY12" s="319">
        <f>'1.1 Assumptions'!$J$222</f>
        <v>1</v>
      </c>
      <c r="BZ12" s="319">
        <f>'1.1 Assumptions'!$J$222</f>
        <v>1</v>
      </c>
      <c r="CA12" s="319">
        <f>'1.1 Assumptions'!$J$222</f>
        <v>1</v>
      </c>
      <c r="CB12" s="319">
        <f>'1.1 Assumptions'!$J$222</f>
        <v>1</v>
      </c>
      <c r="CC12" s="319">
        <f>'1.1 Assumptions'!$J$222</f>
        <v>1</v>
      </c>
      <c r="CD12" s="319">
        <f>'1.1 Assumptions'!$J$222</f>
        <v>1</v>
      </c>
      <c r="CE12" s="319">
        <f>'1.1 Assumptions'!$J$222</f>
        <v>1</v>
      </c>
      <c r="CF12" s="319">
        <f>'1.1 Assumptions'!$J$222</f>
        <v>1</v>
      </c>
      <c r="CG12" s="319">
        <f>'1.1 Assumptions'!$J$222</f>
        <v>1</v>
      </c>
      <c r="CH12" s="319">
        <f>'1.1 Assumptions'!$J$222</f>
        <v>1</v>
      </c>
      <c r="CI12" s="319">
        <f>'1.1 Assumptions'!$J$222</f>
        <v>1</v>
      </c>
      <c r="CJ12" s="319">
        <f>'1.1 Assumptions'!$J$222</f>
        <v>1</v>
      </c>
      <c r="CK12" s="319">
        <f>'1.1 Assumptions'!$J$222</f>
        <v>1</v>
      </c>
      <c r="CL12" s="319">
        <f>'1.1 Assumptions'!$J$222</f>
        <v>1</v>
      </c>
      <c r="CM12" s="319">
        <f>'1.1 Assumptions'!$J$222</f>
        <v>1</v>
      </c>
      <c r="CN12" s="319">
        <f>'1.1 Assumptions'!$J$222</f>
        <v>1</v>
      </c>
      <c r="CO12" s="319">
        <f>'1.1 Assumptions'!$J$222</f>
        <v>1</v>
      </c>
      <c r="CP12" s="319">
        <f>'1.1 Assumptions'!$J$222</f>
        <v>1</v>
      </c>
      <c r="CQ12" s="319">
        <f>'1.1 Assumptions'!$J$222</f>
        <v>1</v>
      </c>
      <c r="CR12" s="319">
        <f>'1.1 Assumptions'!$J$222</f>
        <v>1</v>
      </c>
      <c r="CS12" s="319">
        <f>'1.1 Assumptions'!$J$222</f>
        <v>1</v>
      </c>
      <c r="CT12" s="319">
        <f>'1.1 Assumptions'!$J$222</f>
        <v>1</v>
      </c>
      <c r="CU12" s="319">
        <f>'1.1 Assumptions'!$J$222</f>
        <v>1</v>
      </c>
      <c r="CV12" s="319">
        <f>'1.1 Assumptions'!$J$222</f>
        <v>1</v>
      </c>
      <c r="CW12" s="319">
        <f>'1.1 Assumptions'!$J$222</f>
        <v>1</v>
      </c>
      <c r="CX12" s="319">
        <f>'1.1 Assumptions'!$J$222</f>
        <v>1</v>
      </c>
      <c r="CY12" s="319">
        <f>'1.1 Assumptions'!$J$222</f>
        <v>1</v>
      </c>
      <c r="CZ12" s="319">
        <f>'1.1 Assumptions'!$J$222</f>
        <v>1</v>
      </c>
      <c r="DA12" s="319">
        <f>'1.1 Assumptions'!$J$222</f>
        <v>1</v>
      </c>
      <c r="DB12" s="319">
        <f>'1.1 Assumptions'!$J$222</f>
        <v>1</v>
      </c>
      <c r="DC12" s="319">
        <f>'1.1 Assumptions'!$J$222</f>
        <v>1</v>
      </c>
      <c r="DD12" s="319">
        <f>'1.1 Assumptions'!$J$222</f>
        <v>1</v>
      </c>
      <c r="DE12" s="319">
        <f>'1.1 Assumptions'!$J$222</f>
        <v>1</v>
      </c>
      <c r="DF12" s="319">
        <f>'1.1 Assumptions'!$J$222</f>
        <v>1</v>
      </c>
      <c r="DG12" s="319">
        <f>'1.1 Assumptions'!$J$222</f>
        <v>1</v>
      </c>
      <c r="DH12" s="319">
        <f>'1.1 Assumptions'!$J$222</f>
        <v>1</v>
      </c>
      <c r="DI12" s="319">
        <f>'1.1 Assumptions'!$J$222</f>
        <v>1</v>
      </c>
      <c r="DJ12" s="319">
        <f>'1.1 Assumptions'!$J$222</f>
        <v>1</v>
      </c>
      <c r="DK12" s="319">
        <f>'1.1 Assumptions'!$J$222</f>
        <v>1</v>
      </c>
      <c r="DL12" s="319">
        <f>'1.1 Assumptions'!$J$222</f>
        <v>1</v>
      </c>
      <c r="DM12" s="319">
        <f>'1.1 Assumptions'!$J$222</f>
        <v>1</v>
      </c>
      <c r="DN12" s="319">
        <f>'1.1 Assumptions'!$J$222</f>
        <v>1</v>
      </c>
      <c r="DO12" s="319">
        <f>'1.1 Assumptions'!$J$222</f>
        <v>1</v>
      </c>
      <c r="DP12" s="319">
        <f>'1.1 Assumptions'!$J$222</f>
        <v>1</v>
      </c>
      <c r="DQ12" s="319">
        <f>'1.1 Assumptions'!$J$222</f>
        <v>1</v>
      </c>
      <c r="DR12" s="319">
        <f>'1.1 Assumptions'!$J$222</f>
        <v>1</v>
      </c>
      <c r="DS12" s="319">
        <f>'1.1 Assumptions'!$J$222</f>
        <v>1</v>
      </c>
      <c r="DT12" s="319">
        <f>'1.1 Assumptions'!$J$222</f>
        <v>1</v>
      </c>
      <c r="DU12" s="319">
        <f>'1.1 Assumptions'!$J$222</f>
        <v>1</v>
      </c>
      <c r="DV12" s="319">
        <f>'1.1 Assumptions'!$J$222</f>
        <v>1</v>
      </c>
      <c r="DW12" s="319">
        <f>'1.1 Assumptions'!$J$222</f>
        <v>1</v>
      </c>
      <c r="DX12" s="319">
        <f>'1.1 Assumptions'!$J$222</f>
        <v>1</v>
      </c>
      <c r="DY12" s="319">
        <f>'1.1 Assumptions'!$J$222</f>
        <v>1</v>
      </c>
    </row>
    <row r="13" spans="1:129" s="24" customFormat="1" x14ac:dyDescent="0.35">
      <c r="B13" s="60"/>
      <c r="C13" s="60"/>
      <c r="D13" s="467" t="s">
        <v>233</v>
      </c>
      <c r="H13" s="54" t="s">
        <v>41</v>
      </c>
      <c r="J13" s="303">
        <f>IF(J10&gt;0, IF(J5&lt;97,J10*J11,J10*J12), 0)</f>
        <v>329415.99364465056</v>
      </c>
      <c r="K13" s="303">
        <f t="shared" ref="K13:BV13" si="11">IF(K10&gt;0, IF(K5&lt;97,K10*K11,K10*K12), 0)</f>
        <v>329271.35384441609</v>
      </c>
      <c r="L13" s="303">
        <f t="shared" si="11"/>
        <v>329127.0167135704</v>
      </c>
      <c r="M13" s="303">
        <f t="shared" si="11"/>
        <v>328982.98161875573</v>
      </c>
      <c r="N13" s="122">
        <f t="shared" si="11"/>
        <v>328839.24792793946</v>
      </c>
      <c r="O13" s="122">
        <f t="shared" si="11"/>
        <v>324291.60545539454</v>
      </c>
      <c r="P13" s="122">
        <f t="shared" si="11"/>
        <v>324148.47268176521</v>
      </c>
      <c r="Q13" s="122">
        <f t="shared" si="11"/>
        <v>324005.63942396111</v>
      </c>
      <c r="R13" s="122">
        <f t="shared" si="11"/>
        <v>323863.10505522345</v>
      </c>
      <c r="S13" s="122">
        <f t="shared" si="11"/>
        <v>323720.86895010486</v>
      </c>
      <c r="T13" s="122">
        <f t="shared" si="11"/>
        <v>323578.93048446684</v>
      </c>
      <c r="U13" s="122">
        <f t="shared" si="11"/>
        <v>323437.28903547704</v>
      </c>
      <c r="V13" s="122">
        <f t="shared" si="11"/>
        <v>478946.73853949946</v>
      </c>
      <c r="W13" s="122">
        <f t="shared" si="11"/>
        <v>478738.2990494509</v>
      </c>
      <c r="X13" s="122">
        <f t="shared" si="11"/>
        <v>478530.29573432077</v>
      </c>
      <c r="Y13" s="122">
        <f t="shared" si="11"/>
        <v>478322.72768138116</v>
      </c>
      <c r="Z13" s="122">
        <f t="shared" si="11"/>
        <v>249672.50752547773</v>
      </c>
      <c r="AA13" s="122">
        <f t="shared" si="11"/>
        <v>249465.80726637077</v>
      </c>
      <c r="AB13" s="122">
        <f t="shared" si="11"/>
        <v>249259.53954271413</v>
      </c>
      <c r="AC13" s="122">
        <f t="shared" si="11"/>
        <v>249053.70344939563</v>
      </c>
      <c r="AD13" s="122">
        <f t="shared" si="11"/>
        <v>248848.2980831968</v>
      </c>
      <c r="AE13" s="122">
        <f t="shared" si="11"/>
        <v>248643.32254279006</v>
      </c>
      <c r="AF13" s="122">
        <f t="shared" si="11"/>
        <v>248438.775928733</v>
      </c>
      <c r="AG13" s="122">
        <f t="shared" si="11"/>
        <v>248234.65734346595</v>
      </c>
      <c r="AH13" s="122">
        <f t="shared" si="11"/>
        <v>357088.86484796146</v>
      </c>
      <c r="AI13" s="122">
        <f t="shared" si="11"/>
        <v>356803.82550506276</v>
      </c>
      <c r="AJ13" s="122">
        <f t="shared" si="11"/>
        <v>356519.38262789196</v>
      </c>
      <c r="AK13" s="122">
        <f t="shared" si="11"/>
        <v>356235.53496830072</v>
      </c>
      <c r="AL13" s="122">
        <f t="shared" si="11"/>
        <v>355952.28128075274</v>
      </c>
      <c r="AM13" s="122">
        <f t="shared" si="11"/>
        <v>355669.62032231793</v>
      </c>
      <c r="AN13" s="122">
        <f t="shared" si="11"/>
        <v>355387.55085266702</v>
      </c>
      <c r="AO13" s="122">
        <f t="shared" si="11"/>
        <v>355106.07163406652</v>
      </c>
      <c r="AP13" s="122">
        <f t="shared" si="11"/>
        <v>354825.18143137271</v>
      </c>
      <c r="AQ13" s="122">
        <f t="shared" si="11"/>
        <v>354544.87901202665</v>
      </c>
      <c r="AR13" s="122">
        <f t="shared" si="11"/>
        <v>354265.16314604861</v>
      </c>
      <c r="AS13" s="122">
        <f t="shared" si="11"/>
        <v>353986.03260603268</v>
      </c>
      <c r="AT13" s="122">
        <f t="shared" si="11"/>
        <v>467124.61320104741</v>
      </c>
      <c r="AU13" s="122">
        <f t="shared" si="11"/>
        <v>466763.73982051108</v>
      </c>
      <c r="AV13" s="122">
        <f t="shared" si="11"/>
        <v>466403.62159398751</v>
      </c>
      <c r="AW13" s="122">
        <f t="shared" si="11"/>
        <v>466044.25694126153</v>
      </c>
      <c r="AX13" s="122">
        <f t="shared" si="11"/>
        <v>465685.64428542485</v>
      </c>
      <c r="AY13" s="122">
        <f t="shared" si="11"/>
        <v>465327.7820528688</v>
      </c>
      <c r="AZ13" s="122">
        <f t="shared" si="11"/>
        <v>464970.66867327766</v>
      </c>
      <c r="BA13" s="122">
        <f t="shared" si="11"/>
        <v>464614.30257962144</v>
      </c>
      <c r="BB13" s="122">
        <f t="shared" si="11"/>
        <v>464258.68220814998</v>
      </c>
      <c r="BC13" s="122">
        <f t="shared" si="11"/>
        <v>463903.80599838443</v>
      </c>
      <c r="BD13" s="122">
        <f t="shared" si="11"/>
        <v>463549.67239311221</v>
      </c>
      <c r="BE13" s="122">
        <f t="shared" si="11"/>
        <v>463196.27983837872</v>
      </c>
      <c r="BF13" s="122">
        <f t="shared" si="11"/>
        <v>365570.81022297952</v>
      </c>
      <c r="BG13" s="122">
        <f t="shared" si="11"/>
        <v>365298.09354418004</v>
      </c>
      <c r="BH13" s="122">
        <f t="shared" si="11"/>
        <v>365025.94754503021</v>
      </c>
      <c r="BI13" s="122">
        <f t="shared" si="11"/>
        <v>364754.37103134097</v>
      </c>
      <c r="BJ13" s="122">
        <f t="shared" si="11"/>
        <v>364483.36281142232</v>
      </c>
      <c r="BK13" s="122">
        <f t="shared" si="11"/>
        <v>359692.31989304518</v>
      </c>
      <c r="BL13" s="122">
        <f t="shared" si="11"/>
        <v>359422.44469556678</v>
      </c>
      <c r="BM13" s="122">
        <f t="shared" si="11"/>
        <v>359153.13423172996</v>
      </c>
      <c r="BN13" s="122">
        <f t="shared" si="11"/>
        <v>358884.38731978805</v>
      </c>
      <c r="BO13" s="122">
        <f t="shared" si="11"/>
        <v>358616.20278046769</v>
      </c>
      <c r="BP13" s="122">
        <f t="shared" si="11"/>
        <v>358348.57943696249</v>
      </c>
      <c r="BQ13" s="122">
        <f t="shared" si="11"/>
        <v>358081.51611492952</v>
      </c>
      <c r="BR13" s="122">
        <f t="shared" si="11"/>
        <v>372332.39443269157</v>
      </c>
      <c r="BS13" s="122">
        <f t="shared" si="11"/>
        <v>372057.44636434992</v>
      </c>
      <c r="BT13" s="122">
        <f t="shared" si="11"/>
        <v>371783.07364500395</v>
      </c>
      <c r="BU13" s="122">
        <f t="shared" si="11"/>
        <v>371509.27507069404</v>
      </c>
      <c r="BV13" s="122">
        <f t="shared" si="11"/>
        <v>203537.48783330352</v>
      </c>
      <c r="BW13" s="122">
        <f t="shared" ref="BW13:DY13" si="12">IF(BW10&gt;0, IF(BW5&lt;97,BW10*BW11,BW10*BW12), 0)</f>
        <v>203264.83394725775</v>
      </c>
      <c r="BX13" s="122">
        <f t="shared" si="12"/>
        <v>202992.75060946296</v>
      </c>
      <c r="BY13" s="122">
        <f t="shared" si="12"/>
        <v>202721.2366260055</v>
      </c>
      <c r="BZ13" s="122">
        <f t="shared" si="12"/>
        <v>202450.29080546927</v>
      </c>
      <c r="CA13" s="122">
        <f t="shared" si="12"/>
        <v>202179.911958932</v>
      </c>
      <c r="CB13" s="122">
        <f t="shared" si="12"/>
        <v>201910.09889995886</v>
      </c>
      <c r="CC13" s="122">
        <f t="shared" si="12"/>
        <v>201640.85044459783</v>
      </c>
      <c r="CD13" s="122">
        <f t="shared" si="12"/>
        <v>188355.50037032552</v>
      </c>
      <c r="CE13" s="122">
        <f t="shared" si="12"/>
        <v>188106.22996391592</v>
      </c>
      <c r="CF13" s="122">
        <f t="shared" si="12"/>
        <v>187857.48117411148</v>
      </c>
      <c r="CG13" s="122">
        <f t="shared" si="12"/>
        <v>187609.25290939142</v>
      </c>
      <c r="CH13" s="122">
        <f t="shared" si="12"/>
        <v>187361.54408051868</v>
      </c>
      <c r="CI13" s="122">
        <f t="shared" si="12"/>
        <v>187114.3536005356</v>
      </c>
      <c r="CJ13" s="122">
        <f t="shared" si="12"/>
        <v>186867.68038475909</v>
      </c>
      <c r="CK13" s="122">
        <f t="shared" si="12"/>
        <v>186621.52335077623</v>
      </c>
      <c r="CL13" s="122">
        <f t="shared" si="12"/>
        <v>186375.88141843834</v>
      </c>
      <c r="CM13" s="122">
        <f t="shared" si="12"/>
        <v>186130.7535098576</v>
      </c>
      <c r="CN13" s="122">
        <f t="shared" si="12"/>
        <v>185886.1385494016</v>
      </c>
      <c r="CO13" s="122">
        <f t="shared" si="12"/>
        <v>185642.03546368887</v>
      </c>
      <c r="CP13" s="122">
        <f t="shared" si="12"/>
        <v>163957.92092967371</v>
      </c>
      <c r="CQ13" s="122">
        <f t="shared" si="12"/>
        <v>163743.22184443369</v>
      </c>
      <c r="CR13" s="122">
        <f t="shared" si="12"/>
        <v>163528.97203277407</v>
      </c>
      <c r="CS13" s="122">
        <f t="shared" si="12"/>
        <v>163315.17055455709</v>
      </c>
      <c r="CT13" s="122">
        <f t="shared" si="12"/>
        <v>163101.81647161205</v>
      </c>
      <c r="CU13" s="122">
        <f t="shared" si="12"/>
        <v>162888.90884773145</v>
      </c>
      <c r="CV13" s="122">
        <f t="shared" si="12"/>
        <v>162676.44674866711</v>
      </c>
      <c r="CW13" s="122">
        <f t="shared" si="12"/>
        <v>162464.4292421256</v>
      </c>
      <c r="CX13" s="122">
        <f t="shared" si="12"/>
        <v>162252.85539776451</v>
      </c>
      <c r="CY13" s="122">
        <f t="shared" si="12"/>
        <v>162041.72428718815</v>
      </c>
      <c r="CZ13" s="122">
        <f t="shared" si="12"/>
        <v>161831.03498394359</v>
      </c>
      <c r="DA13" s="122">
        <f t="shared" si="12"/>
        <v>161620.78656351674</v>
      </c>
      <c r="DB13" s="122">
        <f t="shared" si="12"/>
        <v>157307.42795984226</v>
      </c>
      <c r="DC13" s="122">
        <f t="shared" si="12"/>
        <v>157107.5753310876</v>
      </c>
      <c r="DD13" s="122">
        <f t="shared" si="12"/>
        <v>156908.1409086145</v>
      </c>
      <c r="DE13" s="122">
        <f t="shared" si="12"/>
        <v>156709.12381729559</v>
      </c>
      <c r="DF13" s="122">
        <f t="shared" si="12"/>
        <v>156510.52318383491</v>
      </c>
      <c r="DG13" s="122">
        <f t="shared" si="12"/>
        <v>156312.33813676372</v>
      </c>
      <c r="DH13" s="122">
        <f t="shared" si="12"/>
        <v>156114.56780643715</v>
      </c>
      <c r="DI13" s="122">
        <f t="shared" si="12"/>
        <v>155917.21132502996</v>
      </c>
      <c r="DJ13" s="122">
        <f t="shared" si="12"/>
        <v>155720.26782653283</v>
      </c>
      <c r="DK13" s="122">
        <f t="shared" si="12"/>
        <v>155523.73644674895</v>
      </c>
      <c r="DL13" s="122">
        <f t="shared" si="12"/>
        <v>155327.61632328952</v>
      </c>
      <c r="DM13" s="122">
        <f t="shared" si="12"/>
        <v>155131.90659557053</v>
      </c>
      <c r="DN13" s="122">
        <f t="shared" si="12"/>
        <v>85425.157525341754</v>
      </c>
      <c r="DO13" s="122">
        <f t="shared" si="12"/>
        <v>85312.72011527032</v>
      </c>
      <c r="DP13" s="122">
        <f t="shared" si="12"/>
        <v>85200.517988724867</v>
      </c>
      <c r="DQ13" s="122">
        <f t="shared" si="12"/>
        <v>85088.55065335735</v>
      </c>
      <c r="DR13" s="122">
        <f t="shared" si="12"/>
        <v>84976.817617850029</v>
      </c>
      <c r="DS13" s="122">
        <f t="shared" si="12"/>
        <v>84865.318391913315</v>
      </c>
      <c r="DT13" s="122">
        <f t="shared" si="12"/>
        <v>84754.052486283443</v>
      </c>
      <c r="DU13" s="122">
        <f t="shared" si="12"/>
        <v>84643.01941272062</v>
      </c>
      <c r="DV13" s="122">
        <f t="shared" si="12"/>
        <v>84532.218684006657</v>
      </c>
      <c r="DW13" s="122">
        <f t="shared" si="12"/>
        <v>84421.649813942917</v>
      </c>
      <c r="DX13" s="122">
        <f t="shared" si="12"/>
        <v>84311.312317348173</v>
      </c>
      <c r="DY13" s="122">
        <f t="shared" si="12"/>
        <v>84201.205710056442</v>
      </c>
    </row>
    <row r="14" spans="1:129" x14ac:dyDescent="0.35">
      <c r="B14" s="14"/>
      <c r="C14" s="14"/>
      <c r="D14" s="378"/>
      <c r="E14" t="s">
        <v>767</v>
      </c>
      <c r="H14" s="30" t="s">
        <v>48</v>
      </c>
      <c r="J14" s="390">
        <f>J13/'1.4 P&amp;L'!J92</f>
        <v>0.85361925639127845</v>
      </c>
      <c r="K14" s="390">
        <f>K13/'1.4 P&amp;L'!K92</f>
        <v>0.85370155406408499</v>
      </c>
      <c r="L14" s="390">
        <f>L13/'1.4 P&amp;L'!L92</f>
        <v>0.85378376747124651</v>
      </c>
      <c r="M14" s="390">
        <f>M13/'1.4 P&amp;L'!M92</f>
        <v>0.85386589656201695</v>
      </c>
      <c r="N14" s="390">
        <f>N13/'1.4 P&amp;L'!N92</f>
        <v>0.85394794128612417</v>
      </c>
      <c r="O14" s="390">
        <f>O13/'1.4 P&amp;L'!O92</f>
        <v>0.85658973753791179</v>
      </c>
      <c r="P14" s="390">
        <f>P13/'1.4 P&amp;L'!P92</f>
        <v>0.85667435814398152</v>
      </c>
      <c r="Q14" s="390">
        <f>Q13/'1.4 P&amp;L'!Q92</f>
        <v>0.85675889289497076</v>
      </c>
      <c r="R14" s="390">
        <f>R13/'1.4 P&amp;L'!R92</f>
        <v>0.85684334173628607</v>
      </c>
      <c r="S14" s="390">
        <f>S13/'1.4 P&amp;L'!S92</f>
        <v>0.85692770461382139</v>
      </c>
      <c r="T14" s="390">
        <f>T13/'1.4 P&amp;L'!T92</f>
        <v>0.85701198147395741</v>
      </c>
      <c r="U14" s="390">
        <f>U13/'1.4 P&amp;L'!U92</f>
        <v>0.85709617226356127</v>
      </c>
      <c r="V14" s="390">
        <f>V13/'1.4 P&amp;L'!V92</f>
        <v>0.84791705533191664</v>
      </c>
      <c r="W14" s="390">
        <f>W13/'1.4 P&amp;L'!W92</f>
        <v>0.84799507343220659</v>
      </c>
      <c r="X14" s="390">
        <f>X13/'1.4 P&amp;L'!X92</f>
        <v>0.84807301035945815</v>
      </c>
      <c r="Y14" s="390">
        <f>Y13/'1.4 P&amp;L'!Y92</f>
        <v>0.84815086606956036</v>
      </c>
      <c r="Z14" s="390">
        <f>Z13/'1.4 P&amp;L'!Z92</f>
        <v>1.0520663390516216</v>
      </c>
      <c r="AA14" s="390">
        <f>AA13/'1.4 P&amp;L'!AA92</f>
        <v>1.0525049511480278</v>
      </c>
      <c r="AB14" s="390">
        <f>AB13/'1.4 P&amp;L'!AB92</f>
        <v>1.0529437362100516</v>
      </c>
      <c r="AC14" s="390">
        <f>AC13/'1.4 P&amp;L'!AC92</f>
        <v>1.0533826933767538</v>
      </c>
      <c r="AD14" s="390">
        <f>AD13/'1.4 P&amp;L'!AD92</f>
        <v>1.0538218217857653</v>
      </c>
      <c r="AE14" s="390">
        <f>AE13/'1.4 P&amp;L'!AE92</f>
        <v>1.0542611205732906</v>
      </c>
      <c r="AF14" s="390">
        <f>AF13/'1.4 P&amp;L'!AF92</f>
        <v>1.0547005888741174</v>
      </c>
      <c r="AG14" s="390">
        <f>AG13/'1.4 P&amp;L'!AG92</f>
        <v>1.0551402258216207</v>
      </c>
      <c r="AH14" s="390">
        <f>AH13/'1.4 P&amp;L'!AH92</f>
        <v>1.019154739188125</v>
      </c>
      <c r="AI14" s="390">
        <f>AI13/'1.4 P&amp;L'!AI92</f>
        <v>1.0195260836104454</v>
      </c>
      <c r="AJ14" s="390">
        <f>AJ13/'1.4 P&amp;L'!AJ92</f>
        <v>1.0198975133949892</v>
      </c>
      <c r="AK14" s="390">
        <f>AK13/'1.4 P&amp;L'!AK92</f>
        <v>1.0202690277559892</v>
      </c>
      <c r="AL14" s="390">
        <f>AL13/'1.4 P&amp;L'!AL92</f>
        <v>1.020640625906948</v>
      </c>
      <c r="AM14" s="390">
        <f>AM13/'1.4 P&amp;L'!AM92</f>
        <v>1.0210123070606472</v>
      </c>
      <c r="AN14" s="390">
        <f>AN13/'1.4 P&amp;L'!AN92</f>
        <v>1.0213840704291517</v>
      </c>
      <c r="AO14" s="390">
        <f>AO13/'1.4 P&amp;L'!AO92</f>
        <v>1.021755915223816</v>
      </c>
      <c r="AP14" s="390">
        <f>AP13/'1.4 P&amp;L'!AP92</f>
        <v>1.0221278406552936</v>
      </c>
      <c r="AQ14" s="390">
        <f>AQ13/'1.4 P&amp;L'!AQ92</f>
        <v>1.0224998459335402</v>
      </c>
      <c r="AR14" s="390">
        <f>AR13/'1.4 P&amp;L'!AR92</f>
        <v>1.0228719302678222</v>
      </c>
      <c r="AS14" s="390">
        <f>AS13/'1.4 P&amp;L'!AS92</f>
        <v>1.0232440928667228</v>
      </c>
      <c r="AT14" s="390">
        <f>AT13/'1.4 P&amp;L'!AT92</f>
        <v>0.99437874809384807</v>
      </c>
      <c r="AU14" s="390">
        <f>AU13/'1.4 P&amp;L'!AU92</f>
        <v>0.99470216238977471</v>
      </c>
      <c r="AV14" s="390">
        <f>AV13/'1.4 P&amp;L'!AV92</f>
        <v>0.99502560909349125</v>
      </c>
      <c r="AW14" s="390">
        <f>AW13/'1.4 P&amp;L'!AW92</f>
        <v>0.99534908750011475</v>
      </c>
      <c r="AX14" s="390">
        <f>AX13/'1.4 P&amp;L'!AX92</f>
        <v>0.99567259690448451</v>
      </c>
      <c r="AY14" s="390">
        <f>AY13/'1.4 P&amp;L'!AY92</f>
        <v>0.99599613660116859</v>
      </c>
      <c r="AZ14" s="390">
        <f>AZ13/'1.4 P&amp;L'!AZ92</f>
        <v>0.99631970588447072</v>
      </c>
      <c r="BA14" s="390">
        <f>BA13/'1.4 P&amp;L'!BA92</f>
        <v>0.99664330404843549</v>
      </c>
      <c r="BB14" s="390">
        <f>BB13/'1.4 P&amp;L'!BB92</f>
        <v>0.9969669303868538</v>
      </c>
      <c r="BC14" s="390">
        <f>BC13/'1.4 P&amp;L'!BC92</f>
        <v>0.99729058419327121</v>
      </c>
      <c r="BD14" s="390">
        <f>BD13/'1.4 P&amp;L'!BD92</f>
        <v>0.99761426476099213</v>
      </c>
      <c r="BE14" s="390">
        <f>BE13/'1.4 P&amp;L'!BE92</f>
        <v>0.99793797138308671</v>
      </c>
      <c r="BF14" s="390">
        <f>BF13/'1.4 P&amp;L'!BF92</f>
        <v>1.0159068035751837</v>
      </c>
      <c r="BG14" s="390">
        <f>BG13/'1.4 P&amp;L'!BG92</f>
        <v>1.0162491970254404</v>
      </c>
      <c r="BH14" s="390">
        <f>BH13/'1.4 P&amp;L'!BH92</f>
        <v>1.0165916146669927</v>
      </c>
      <c r="BI14" s="390">
        <f>BI13/'1.4 P&amp;L'!BI92</f>
        <v>1.0169340557510544</v>
      </c>
      <c r="BJ14" s="390">
        <f>BJ13/'1.4 P&amp;L'!BJ92</f>
        <v>1.0172765195286342</v>
      </c>
      <c r="BK14" s="390">
        <f>BK13/'1.4 P&amp;L'!BK92</f>
        <v>1.0234553701831601</v>
      </c>
      <c r="BL14" s="390">
        <f>BL13/'1.4 P&amp;L'!BL92</f>
        <v>1.0238105871662988</v>
      </c>
      <c r="BM14" s="390">
        <f>BM13/'1.4 P&amp;L'!BM92</f>
        <v>1.0241658394327415</v>
      </c>
      <c r="BN14" s="390">
        <f>BN13/'1.4 P&amp;L'!BN92</f>
        <v>1.0245211262081992</v>
      </c>
      <c r="BO14" s="390">
        <f>BO13/'1.4 P&amp;L'!BO92</f>
        <v>1.0248764467180811</v>
      </c>
      <c r="BP14" s="390">
        <f>BP13/'1.4 P&amp;L'!BP92</f>
        <v>1.025231800187502</v>
      </c>
      <c r="BQ14" s="390">
        <f>BQ13/'1.4 P&amp;L'!BQ92</f>
        <v>1.0255871858412868</v>
      </c>
      <c r="BR14" s="390">
        <f>BR13/'1.4 P&amp;L'!BR92</f>
        <v>1.0179454229787468</v>
      </c>
      <c r="BS14" s="390">
        <f>BS13/'1.4 P&amp;L'!BS92</f>
        <v>1.018287217818453</v>
      </c>
      <c r="BT14" s="390">
        <f>BT13/'1.4 P&amp;L'!BT92</f>
        <v>1.0186290307755177</v>
      </c>
      <c r="BU14" s="390">
        <f>BU13/'1.4 P&amp;L'!BU92</f>
        <v>1.0189708611013784</v>
      </c>
      <c r="BV14" s="390">
        <f>BV13/'1.4 P&amp;L'!BV92</f>
        <v>1.6330954193143257</v>
      </c>
      <c r="BW14" s="390">
        <f>BW13/'1.4 P&amp;L'!BW92</f>
        <v>1.636020691298202</v>
      </c>
      <c r="BX14" s="390">
        <f>BX13/'1.4 P&amp;L'!BX92</f>
        <v>1.6389581833520686</v>
      </c>
      <c r="BY14" s="390">
        <f>BY13/'1.4 P&amp;L'!BY92</f>
        <v>1.6419079657231821</v>
      </c>
      <c r="BZ14" s="390">
        <f>BZ13/'1.4 P&amp;L'!BZ92</f>
        <v>1.6448701091937041</v>
      </c>
      <c r="CA14" s="390">
        <f>CA13/'1.4 P&amp;L'!CA92</f>
        <v>1.6478446850857922</v>
      </c>
      <c r="CB14" s="390">
        <f>CB13/'1.4 P&amp;L'!CB92</f>
        <v>1.6508317652667748</v>
      </c>
      <c r="CC14" s="390">
        <f>CC13/'1.4 P&amp;L'!CC92</f>
        <v>1.6538314221543733</v>
      </c>
      <c r="CD14" s="390">
        <f>CD13/'1.4 P&amp;L'!CD92</f>
        <v>1.6262725996576231</v>
      </c>
      <c r="CE14" s="390">
        <f>CE13/'1.4 P&amp;L'!CE92</f>
        <v>1.6291292946452689</v>
      </c>
      <c r="CF14" s="390">
        <f>CF13/'1.4 P&amp;L'!CF92</f>
        <v>1.6319976312737332</v>
      </c>
      <c r="CG14" s="390">
        <f>CG13/'1.4 P&amp;L'!CG92</f>
        <v>1.6348776745197813</v>
      </c>
      <c r="CH14" s="390">
        <f>CH13/'1.4 P&amp;L'!CH92</f>
        <v>1.6377694898400694</v>
      </c>
      <c r="CI14" s="390">
        <f>CI13/'1.4 P&amp;L'!CI92</f>
        <v>1.6406731431755834</v>
      </c>
      <c r="CJ14" s="390">
        <f>CJ13/'1.4 P&amp;L'!CJ92</f>
        <v>1.6435887009561341</v>
      </c>
      <c r="CK14" s="390">
        <f>CK13/'1.4 P&amp;L'!CK92</f>
        <v>1.6465162301048928</v>
      </c>
      <c r="CL14" s="390">
        <f>CL13/'1.4 P&amp;L'!CL92</f>
        <v>1.6494557980430005</v>
      </c>
      <c r="CM14" s="390">
        <f>CM13/'1.4 P&amp;L'!CM92</f>
        <v>1.6524074726941984</v>
      </c>
      <c r="CN14" s="390">
        <f>CN13/'1.4 P&amp;L'!CN92</f>
        <v>1.6553713224895288</v>
      </c>
      <c r="CO14" s="390">
        <f>CO13/'1.4 P&amp;L'!CO92</f>
        <v>1.6583474163720902</v>
      </c>
      <c r="CP14" s="390">
        <f>CP13/'1.4 P&amp;L'!CP92</f>
        <v>1.6563797431992344</v>
      </c>
      <c r="CQ14" s="390">
        <f>CQ13/'1.4 P&amp;L'!CQ92</f>
        <v>1.6593523523258846</v>
      </c>
      <c r="CR14" s="390">
        <f>CR13/'1.4 P&amp;L'!CR92</f>
        <v>1.6623372192642214</v>
      </c>
      <c r="CS14" s="390">
        <f>CS13/'1.4 P&amp;L'!CS92</f>
        <v>1.6653344134006165</v>
      </c>
      <c r="CT14" s="390">
        <f>CT13/'1.4 P&amp;L'!CT92</f>
        <v>1.668344004641432</v>
      </c>
      <c r="CU14" s="390">
        <f>CU13/'1.4 P&amp;L'!CU92</f>
        <v>1.6713660634179004</v>
      </c>
      <c r="CV14" s="390">
        <f>CV13/'1.4 P&amp;L'!CV92</f>
        <v>1.6744006606910649</v>
      </c>
      <c r="CW14" s="390">
        <f>CW13/'1.4 P&amp;L'!CW92</f>
        <v>1.677447867956779</v>
      </c>
      <c r="CX14" s="390">
        <f>CX13/'1.4 P&amp;L'!CX92</f>
        <v>1.6805077572507583</v>
      </c>
      <c r="CY14" s="390">
        <f>CY13/'1.4 P&amp;L'!CY92</f>
        <v>1.6835804011536899</v>
      </c>
      <c r="CZ14" s="390">
        <f>CZ13/'1.4 P&amp;L'!CZ92</f>
        <v>1.6866658727964048</v>
      </c>
      <c r="DA14" s="390">
        <f>DA13/'1.4 P&amp;L'!DA92</f>
        <v>1.6897642458650985</v>
      </c>
      <c r="DB14" s="390">
        <f>DB13/'1.4 P&amp;L'!DB92</f>
        <v>2.1970811368740115</v>
      </c>
      <c r="DC14" s="390">
        <f>DC13/'1.4 P&amp;L'!DC92</f>
        <v>2.2004319041048634</v>
      </c>
      <c r="DD14" s="390">
        <f>DD13/'1.4 P&amp;L'!DD92</f>
        <v>2.2037944115122809</v>
      </c>
      <c r="DE14" s="390">
        <f>DE13/'1.4 P&amp;L'!DE92</f>
        <v>2.2071687134898363</v>
      </c>
      <c r="DF14" s="390">
        <f>DF13/'1.4 P&amp;L'!DF92</f>
        <v>2.2105548647614208</v>
      </c>
      <c r="DG14" s="390">
        <f>DG13/'1.4 P&amp;L'!DG92</f>
        <v>2.2139529203837691</v>
      </c>
      <c r="DH14" s="390">
        <f>DH13/'1.4 P&amp;L'!DH92</f>
        <v>2.2173629357489824</v>
      </c>
      <c r="DI14" s="390">
        <f>DI13/'1.4 P&amp;L'!DI92</f>
        <v>2.2207849665871078</v>
      </c>
      <c r="DJ14" s="390">
        <f>DJ13/'1.4 P&amp;L'!DJ92</f>
        <v>2.2242190689687091</v>
      </c>
      <c r="DK14" s="390">
        <f>DK13/'1.4 P&amp;L'!DK92</f>
        <v>2.2276652993074766</v>
      </c>
      <c r="DL14" s="390">
        <f>DL13/'1.4 P&amp;L'!DL92</f>
        <v>2.2311237143628686</v>
      </c>
      <c r="DM14" s="390">
        <f>DM13/'1.4 P&amp;L'!DM92</f>
        <v>2.2345943712427596</v>
      </c>
      <c r="DN14" s="390">
        <f>DN13/'1.4 P&amp;L'!DN92</f>
        <v>2.2407620177560266</v>
      </c>
      <c r="DO14" s="390">
        <f>DO13/'1.4 P&amp;L'!DO92</f>
        <v>2.2444322372060515</v>
      </c>
      <c r="DP14" s="390">
        <f>DP13/'1.4 P&amp;L'!DP92</f>
        <v>2.2481164857145761</v>
      </c>
      <c r="DQ14" s="390">
        <f>DQ13/'1.4 P&amp;L'!DQ92</f>
        <v>2.2518148357429046</v>
      </c>
      <c r="DR14" s="390">
        <f>DR13/'1.4 P&amp;L'!DR92</f>
        <v>2.2555273602459764</v>
      </c>
      <c r="DS14" s="390">
        <f>DS13/'1.4 P&amp;L'!DS92</f>
        <v>2.2592541326765909</v>
      </c>
      <c r="DT14" s="390">
        <f>DT13/'1.4 P&amp;L'!DT92</f>
        <v>2.2629952269896663</v>
      </c>
      <c r="DU14" s="390">
        <f>DU13/'1.4 P&amp;L'!DU92</f>
        <v>2.2667507176465387</v>
      </c>
      <c r="DV14" s="390">
        <f>DV13/'1.4 P&amp;L'!DV92</f>
        <v>2.2705206796193109</v>
      </c>
      <c r="DW14" s="390">
        <f>DW13/'1.4 P&amp;L'!DW92</f>
        <v>2.2743051883952488</v>
      </c>
      <c r="DX14" s="390">
        <f>DX13/'1.4 P&amp;L'!DX92</f>
        <v>2.2781043199812152</v>
      </c>
      <c r="DY14" s="390">
        <f>DY13/'1.4 P&amp;L'!DY92</f>
        <v>2.2819181509081545</v>
      </c>
    </row>
    <row r="15" spans="1:129" x14ac:dyDescent="0.35">
      <c r="B15" s="14"/>
      <c r="C15" t="s">
        <v>768</v>
      </c>
      <c r="H15" s="30" t="s">
        <v>41</v>
      </c>
      <c r="J15" s="391">
        <f t="shared" ref="J15:AO15" si="13">J9+J10</f>
        <v>4540594.2766352147</v>
      </c>
      <c r="K15" s="391">
        <f t="shared" si="13"/>
        <v>5010981.9249843806</v>
      </c>
      <c r="L15" s="391">
        <f t="shared" si="13"/>
        <v>5481163.377432338</v>
      </c>
      <c r="M15" s="391">
        <f t="shared" si="13"/>
        <v>5951139.0654591322</v>
      </c>
      <c r="N15" s="377">
        <f t="shared" si="13"/>
        <v>6420909.4196419027</v>
      </c>
      <c r="O15" s="377">
        <f t="shared" si="13"/>
        <v>6884183.1417210381</v>
      </c>
      <c r="P15" s="377">
        <f t="shared" si="13"/>
        <v>7347252.3884092737</v>
      </c>
      <c r="Q15" s="377">
        <f t="shared" si="13"/>
        <v>7810117.587586361</v>
      </c>
      <c r="R15" s="377">
        <f t="shared" si="13"/>
        <v>8272779.16623668</v>
      </c>
      <c r="S15" s="377">
        <f t="shared" si="13"/>
        <v>8735237.5504511148</v>
      </c>
      <c r="T15" s="377">
        <f t="shared" si="13"/>
        <v>9197493.1654289253</v>
      </c>
      <c r="U15" s="377">
        <f t="shared" si="13"/>
        <v>9659546.4354796074</v>
      </c>
      <c r="V15" s="377">
        <f t="shared" si="13"/>
        <v>10343756.061964607</v>
      </c>
      <c r="W15" s="377">
        <f t="shared" si="13"/>
        <v>11027667.917749537</v>
      </c>
      <c r="X15" s="377">
        <f t="shared" si="13"/>
        <v>11711282.625941424</v>
      </c>
      <c r="Y15" s="377">
        <f t="shared" si="13"/>
        <v>12394600.808343397</v>
      </c>
      <c r="Z15" s="377">
        <f t="shared" si="13"/>
        <v>12751275.81909408</v>
      </c>
      <c r="AA15" s="377">
        <f t="shared" si="13"/>
        <v>13107655.543760324</v>
      </c>
      <c r="AB15" s="377">
        <f t="shared" si="13"/>
        <v>13463740.600249916</v>
      </c>
      <c r="AC15" s="377">
        <f t="shared" si="13"/>
        <v>13819531.605177624</v>
      </c>
      <c r="AD15" s="377">
        <f t="shared" si="13"/>
        <v>14175029.173867906</v>
      </c>
      <c r="AE15" s="377">
        <f t="shared" si="13"/>
        <v>14530233.920357605</v>
      </c>
      <c r="AF15" s="377">
        <f t="shared" si="13"/>
        <v>14885146.457398653</v>
      </c>
      <c r="AG15" s="377">
        <f t="shared" si="13"/>
        <v>15239767.396460747</v>
      </c>
      <c r="AH15" s="377">
        <f t="shared" si="13"/>
        <v>15749894.346243549</v>
      </c>
      <c r="AI15" s="377">
        <f t="shared" si="13"/>
        <v>16259614.096965067</v>
      </c>
      <c r="AJ15" s="377">
        <f t="shared" si="13"/>
        <v>16768927.500719199</v>
      </c>
      <c r="AK15" s="377">
        <f t="shared" si="13"/>
        <v>17277835.407816771</v>
      </c>
      <c r="AL15" s="377">
        <f t="shared" si="13"/>
        <v>17786338.666789275</v>
      </c>
      <c r="AM15" s="377">
        <f t="shared" si="13"/>
        <v>18294438.124392588</v>
      </c>
      <c r="AN15" s="377">
        <f t="shared" si="13"/>
        <v>18802134.625610683</v>
      </c>
      <c r="AO15" s="377">
        <f t="shared" si="13"/>
        <v>19309429.013659351</v>
      </c>
      <c r="AP15" s="377">
        <f t="shared" ref="AP15:BU15" si="14">AP9+AP10</f>
        <v>19816322.129989885</v>
      </c>
      <c r="AQ15" s="377">
        <f t="shared" si="14"/>
        <v>20322814.814292781</v>
      </c>
      <c r="AR15" s="377">
        <f t="shared" si="14"/>
        <v>20828907.904501423</v>
      </c>
      <c r="AS15" s="377">
        <f t="shared" si="14"/>
        <v>21334602.236795757</v>
      </c>
      <c r="AT15" s="377">
        <f t="shared" si="14"/>
        <v>22001923.112797253</v>
      </c>
      <c r="AU15" s="377">
        <f t="shared" si="14"/>
        <v>22668728.455397982</v>
      </c>
      <c r="AV15" s="377">
        <f t="shared" si="14"/>
        <v>23335019.343389392</v>
      </c>
      <c r="AW15" s="377">
        <f t="shared" si="14"/>
        <v>24000796.853305481</v>
      </c>
      <c r="AX15" s="377">
        <f t="shared" si="14"/>
        <v>24666062.059427518</v>
      </c>
      <c r="AY15" s="377">
        <f t="shared" si="14"/>
        <v>25330816.033788759</v>
      </c>
      <c r="AZ15" s="377">
        <f t="shared" si="14"/>
        <v>25995059.846179157</v>
      </c>
      <c r="BA15" s="377">
        <f t="shared" si="14"/>
        <v>26658794.564150047</v>
      </c>
      <c r="BB15" s="377">
        <f t="shared" si="14"/>
        <v>27322021.253018834</v>
      </c>
      <c r="BC15" s="377">
        <f t="shared" si="14"/>
        <v>27984740.975873668</v>
      </c>
      <c r="BD15" s="377">
        <f t="shared" si="14"/>
        <v>28646954.793578114</v>
      </c>
      <c r="BE15" s="377">
        <f t="shared" si="14"/>
        <v>29308663.764775798</v>
      </c>
      <c r="BF15" s="377">
        <f t="shared" si="14"/>
        <v>29830907.779380053</v>
      </c>
      <c r="BG15" s="377">
        <f t="shared" si="14"/>
        <v>30352762.198728882</v>
      </c>
      <c r="BH15" s="377">
        <f t="shared" si="14"/>
        <v>30874227.838078924</v>
      </c>
      <c r="BI15" s="377">
        <f t="shared" si="14"/>
        <v>31395305.510980841</v>
      </c>
      <c r="BJ15" s="377">
        <f t="shared" si="14"/>
        <v>31915996.029282872</v>
      </c>
      <c r="BK15" s="377">
        <f t="shared" si="14"/>
        <v>32429842.200558651</v>
      </c>
      <c r="BL15" s="377">
        <f t="shared" si="14"/>
        <v>32943302.835838031</v>
      </c>
      <c r="BM15" s="377">
        <f t="shared" si="14"/>
        <v>33456378.74188336</v>
      </c>
      <c r="BN15" s="377">
        <f t="shared" si="14"/>
        <v>33969070.723768771</v>
      </c>
      <c r="BO15" s="377">
        <f t="shared" si="14"/>
        <v>34481379.584883727</v>
      </c>
      <c r="BP15" s="377">
        <f t="shared" si="14"/>
        <v>34993306.126936533</v>
      </c>
      <c r="BQ15" s="377">
        <f t="shared" si="14"/>
        <v>35504851.149957858</v>
      </c>
      <c r="BR15" s="377">
        <f t="shared" si="14"/>
        <v>36036754.57057599</v>
      </c>
      <c r="BS15" s="377">
        <f t="shared" si="14"/>
        <v>36568265.208239347</v>
      </c>
      <c r="BT15" s="377">
        <f t="shared" si="14"/>
        <v>37099383.884875067</v>
      </c>
      <c r="BU15" s="377">
        <f t="shared" si="14"/>
        <v>37630111.420690343</v>
      </c>
      <c r="BV15" s="377">
        <f t="shared" ref="BV15:DA15" si="15">BV9+BV10</f>
        <v>37920879.260452203</v>
      </c>
      <c r="BW15" s="377">
        <f t="shared" si="15"/>
        <v>38211257.594662569</v>
      </c>
      <c r="BX15" s="377">
        <f t="shared" si="15"/>
        <v>38501247.238390371</v>
      </c>
      <c r="BY15" s="377">
        <f t="shared" si="15"/>
        <v>38790849.004998952</v>
      </c>
      <c r="BZ15" s="377">
        <f t="shared" si="15"/>
        <v>39080063.706149623</v>
      </c>
      <c r="CA15" s="377">
        <f t="shared" si="15"/>
        <v>39368892.151805237</v>
      </c>
      <c r="CB15" s="377">
        <f t="shared" si="15"/>
        <v>39657335.150233753</v>
      </c>
      <c r="CC15" s="377">
        <f t="shared" si="15"/>
        <v>39945393.508011751</v>
      </c>
      <c r="CD15" s="377">
        <f t="shared" si="15"/>
        <v>40214472.79425507</v>
      </c>
      <c r="CE15" s="377">
        <f t="shared" si="15"/>
        <v>40483195.979917809</v>
      </c>
      <c r="CF15" s="377">
        <f t="shared" si="15"/>
        <v>40751563.810166538</v>
      </c>
      <c r="CG15" s="377">
        <f t="shared" si="15"/>
        <v>41019577.028608523</v>
      </c>
      <c r="CH15" s="377">
        <f t="shared" si="15"/>
        <v>41287236.37729498</v>
      </c>
      <c r="CI15" s="377">
        <f t="shared" si="15"/>
        <v>41554542.596724316</v>
      </c>
      <c r="CJ15" s="377">
        <f t="shared" si="15"/>
        <v>41821496.425845399</v>
      </c>
      <c r="CK15" s="377">
        <f t="shared" si="15"/>
        <v>42088098.602060795</v>
      </c>
      <c r="CL15" s="377">
        <f t="shared" si="15"/>
        <v>42354349.861229993</v>
      </c>
      <c r="CM15" s="377">
        <f t="shared" si="15"/>
        <v>42620250.937672645</v>
      </c>
      <c r="CN15" s="377">
        <f t="shared" si="15"/>
        <v>42885802.564171791</v>
      </c>
      <c r="CO15" s="377">
        <f t="shared" si="15"/>
        <v>43151005.471977063</v>
      </c>
      <c r="CP15" s="377">
        <f t="shared" si="15"/>
        <v>43385231.073305167</v>
      </c>
      <c r="CQ15" s="377">
        <f t="shared" si="15"/>
        <v>43619149.961654358</v>
      </c>
      <c r="CR15" s="377">
        <f t="shared" si="15"/>
        <v>43852762.778844036</v>
      </c>
      <c r="CS15" s="377">
        <f t="shared" si="15"/>
        <v>44086070.165350549</v>
      </c>
      <c r="CT15" s="377">
        <f t="shared" si="15"/>
        <v>44319072.760309994</v>
      </c>
      <c r="CU15" s="377">
        <f t="shared" si="15"/>
        <v>44551771.201521039</v>
      </c>
      <c r="CV15" s="377">
        <f t="shared" si="15"/>
        <v>44784166.125447705</v>
      </c>
      <c r="CW15" s="377">
        <f t="shared" si="15"/>
        <v>45016258.167222172</v>
      </c>
      <c r="CX15" s="377">
        <f t="shared" si="15"/>
        <v>45248047.960647553</v>
      </c>
      <c r="CY15" s="377">
        <f t="shared" si="15"/>
        <v>45479536.138200678</v>
      </c>
      <c r="CZ15" s="377">
        <f t="shared" si="15"/>
        <v>45710723.331034884</v>
      </c>
      <c r="DA15" s="377">
        <f t="shared" si="15"/>
        <v>45941610.168982767</v>
      </c>
      <c r="DB15" s="377">
        <f t="shared" ref="DB15:DY15" si="16">DB9+DB10</f>
        <v>46098917.596942611</v>
      </c>
      <c r="DC15" s="377">
        <f t="shared" si="16"/>
        <v>46256025.172273695</v>
      </c>
      <c r="DD15" s="377">
        <f t="shared" si="16"/>
        <v>46412933.313182309</v>
      </c>
      <c r="DE15" s="377">
        <f t="shared" si="16"/>
        <v>46569642.436999604</v>
      </c>
      <c r="DF15" s="377">
        <f t="shared" si="16"/>
        <v>46726152.960183442</v>
      </c>
      <c r="DG15" s="377">
        <f t="shared" si="16"/>
        <v>46882465.298320204</v>
      </c>
      <c r="DH15" s="377">
        <f t="shared" si="16"/>
        <v>47038579.866126642</v>
      </c>
      <c r="DI15" s="377">
        <f t="shared" si="16"/>
        <v>47194497.077451669</v>
      </c>
      <c r="DJ15" s="377">
        <f t="shared" si="16"/>
        <v>47350217.345278203</v>
      </c>
      <c r="DK15" s="377">
        <f t="shared" si="16"/>
        <v>47505741.081724949</v>
      </c>
      <c r="DL15" s="377">
        <f t="shared" si="16"/>
        <v>47661068.698048241</v>
      </c>
      <c r="DM15" s="377">
        <f t="shared" si="16"/>
        <v>47816200.604643814</v>
      </c>
      <c r="DN15" s="377">
        <f t="shared" si="16"/>
        <v>47901625.762169152</v>
      </c>
      <c r="DO15" s="377">
        <f t="shared" si="16"/>
        <v>47986938.482284419</v>
      </c>
      <c r="DP15" s="377">
        <f t="shared" si="16"/>
        <v>48072139.000273146</v>
      </c>
      <c r="DQ15" s="377">
        <f t="shared" si="16"/>
        <v>48157227.550926507</v>
      </c>
      <c r="DR15" s="377">
        <f t="shared" si="16"/>
        <v>48242204.368544355</v>
      </c>
      <c r="DS15" s="377">
        <f t="shared" si="16"/>
        <v>48327069.686936267</v>
      </c>
      <c r="DT15" s="377">
        <f t="shared" si="16"/>
        <v>48411823.739422552</v>
      </c>
      <c r="DU15" s="377">
        <f t="shared" si="16"/>
        <v>48496466.758835271</v>
      </c>
      <c r="DV15" s="377">
        <f t="shared" si="16"/>
        <v>48580998.977519281</v>
      </c>
      <c r="DW15" s="377">
        <f t="shared" si="16"/>
        <v>48665420.627333224</v>
      </c>
      <c r="DX15" s="377">
        <f t="shared" si="16"/>
        <v>48749731.939650573</v>
      </c>
      <c r="DY15" s="377">
        <f t="shared" si="16"/>
        <v>48833933.145360626</v>
      </c>
    </row>
    <row r="16" spans="1:129" x14ac:dyDescent="0.35">
      <c r="J16" s="389"/>
      <c r="K16" s="389"/>
      <c r="L16" s="389"/>
      <c r="M16" s="389"/>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row>
    <row r="17" spans="2:129" s="24" customFormat="1" x14ac:dyDescent="0.35">
      <c r="B17" s="25" t="s">
        <v>877</v>
      </c>
      <c r="C17" s="25"/>
      <c r="D17" s="25"/>
      <c r="E17" s="25"/>
      <c r="F17" s="25"/>
      <c r="G17" s="25"/>
      <c r="H17" s="31"/>
      <c r="J17" s="392"/>
      <c r="K17" s="392"/>
      <c r="L17" s="392"/>
      <c r="M17" s="392"/>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c r="CW17" s="326"/>
      <c r="CX17" s="326"/>
      <c r="CY17" s="326"/>
      <c r="CZ17" s="326"/>
      <c r="DA17" s="326"/>
      <c r="DB17" s="326"/>
      <c r="DC17" s="326"/>
      <c r="DD17" s="326"/>
      <c r="DE17" s="326"/>
      <c r="DF17" s="326"/>
      <c r="DG17" s="326"/>
      <c r="DH17" s="326"/>
      <c r="DI17" s="326"/>
      <c r="DJ17" s="326"/>
      <c r="DK17" s="326"/>
      <c r="DL17" s="326"/>
      <c r="DM17" s="326"/>
      <c r="DN17" s="326"/>
      <c r="DO17" s="326"/>
      <c r="DP17" s="326"/>
      <c r="DQ17" s="326"/>
      <c r="DR17" s="326"/>
      <c r="DS17" s="326"/>
      <c r="DT17" s="326"/>
      <c r="DU17" s="326"/>
      <c r="DV17" s="326"/>
      <c r="DW17" s="326"/>
      <c r="DX17" s="326"/>
      <c r="DY17" s="326"/>
    </row>
    <row r="18" spans="2:129" x14ac:dyDescent="0.35">
      <c r="B18" s="14"/>
    </row>
    <row r="19" spans="2:129" s="42" customFormat="1" x14ac:dyDescent="0.35">
      <c r="B19" s="502"/>
      <c r="C19" s="42" t="s">
        <v>769</v>
      </c>
      <c r="H19" s="503" t="s">
        <v>45</v>
      </c>
      <c r="I19" s="122"/>
      <c r="J19" s="303">
        <v>12674644.24320828</v>
      </c>
      <c r="K19" s="303">
        <v>12674644.24320828</v>
      </c>
      <c r="L19" s="303">
        <v>12674644.24320828</v>
      </c>
      <c r="M19" s="303">
        <v>12674644.24320828</v>
      </c>
      <c r="N19" s="303">
        <v>12674644.24320828</v>
      </c>
      <c r="O19" s="303">
        <v>12674644.24320828</v>
      </c>
      <c r="P19" s="303">
        <v>12674644.24320828</v>
      </c>
      <c r="Q19" s="303">
        <v>12674644.24320828</v>
      </c>
      <c r="R19" s="303">
        <v>12674644.24320828</v>
      </c>
      <c r="S19" s="303">
        <v>12674644.24320828</v>
      </c>
      <c r="T19" s="303">
        <v>12674644.24320828</v>
      </c>
      <c r="U19" s="303">
        <v>12674644.24320828</v>
      </c>
      <c r="V19" s="303">
        <v>12674644.24320828</v>
      </c>
      <c r="W19" s="303">
        <v>12674644.24320828</v>
      </c>
      <c r="X19" s="303">
        <v>12674644.24320828</v>
      </c>
      <c r="Y19" s="303">
        <v>12674644.24320828</v>
      </c>
      <c r="Z19" s="303">
        <v>12674644.24320828</v>
      </c>
      <c r="AA19" s="303">
        <v>12674644.24320828</v>
      </c>
      <c r="AB19" s="303">
        <v>12674644.24320828</v>
      </c>
      <c r="AC19" s="303">
        <v>12674644.24320828</v>
      </c>
      <c r="AD19" s="303">
        <v>12674644.24320828</v>
      </c>
      <c r="AE19" s="303">
        <v>12674644.24320828</v>
      </c>
      <c r="AF19" s="303">
        <v>12674644.24320828</v>
      </c>
      <c r="AG19" s="303">
        <v>12674644.24320828</v>
      </c>
      <c r="AH19" s="303">
        <v>12674644.24320828</v>
      </c>
      <c r="AI19" s="303">
        <v>12674644.24320828</v>
      </c>
      <c r="AJ19" s="303">
        <v>12674644.24320828</v>
      </c>
      <c r="AK19" s="303">
        <v>12674644.24320828</v>
      </c>
      <c r="AL19" s="303">
        <v>12674644.24320828</v>
      </c>
      <c r="AM19" s="303">
        <v>12674644.24320828</v>
      </c>
      <c r="AN19" s="303">
        <v>12674644.24320828</v>
      </c>
      <c r="AO19" s="303">
        <v>12674644.24320828</v>
      </c>
      <c r="AP19" s="303">
        <v>12674644.24320828</v>
      </c>
      <c r="AQ19" s="303">
        <v>12674644.24320828</v>
      </c>
      <c r="AR19" s="303">
        <v>12674644.24320828</v>
      </c>
      <c r="AS19" s="303">
        <v>12674644.24320828</v>
      </c>
      <c r="AT19" s="303">
        <v>12674644.24320828</v>
      </c>
      <c r="AU19" s="303">
        <v>12674644.24320828</v>
      </c>
      <c r="AV19" s="303">
        <v>12674644.24320828</v>
      </c>
      <c r="AW19" s="303">
        <v>12674644.24320828</v>
      </c>
      <c r="AX19" s="303">
        <v>12674644.24320828</v>
      </c>
      <c r="AY19" s="303">
        <v>12674644.24320828</v>
      </c>
      <c r="AZ19" s="303">
        <v>12674644.24320828</v>
      </c>
      <c r="BA19" s="303">
        <v>12674644.24320828</v>
      </c>
      <c r="BB19" s="303">
        <v>12674644.24320828</v>
      </c>
      <c r="BC19" s="303">
        <v>12674644.24320828</v>
      </c>
      <c r="BD19" s="303">
        <v>12674644.24320828</v>
      </c>
      <c r="BE19" s="303">
        <v>12674644.24320828</v>
      </c>
      <c r="BF19" s="303">
        <v>12674644.24320828</v>
      </c>
      <c r="BG19" s="303">
        <v>12674644.24320828</v>
      </c>
      <c r="BH19" s="303">
        <v>12674644.24320828</v>
      </c>
      <c r="BI19" s="303">
        <v>12674644.24320828</v>
      </c>
      <c r="BJ19" s="303">
        <v>12674644.24320828</v>
      </c>
      <c r="BK19" s="303">
        <v>12674644.24320828</v>
      </c>
      <c r="BL19" s="303">
        <v>12674644.24320828</v>
      </c>
      <c r="BM19" s="303">
        <v>12674644.24320828</v>
      </c>
      <c r="BN19" s="303">
        <v>12674644.24320828</v>
      </c>
      <c r="BO19" s="303">
        <v>12674644.24320828</v>
      </c>
      <c r="BP19" s="303">
        <v>12674644.24320828</v>
      </c>
      <c r="BQ19" s="303">
        <v>12674644.24320828</v>
      </c>
      <c r="BR19" s="303">
        <v>12674644.24320828</v>
      </c>
      <c r="BS19" s="303">
        <v>12674644.24320828</v>
      </c>
      <c r="BT19" s="303">
        <v>12674644.24320828</v>
      </c>
      <c r="BU19" s="303">
        <v>12674644.24320828</v>
      </c>
      <c r="BV19" s="303">
        <v>12674644.24320828</v>
      </c>
      <c r="BW19" s="303">
        <v>12674644.24320828</v>
      </c>
      <c r="BX19" s="303">
        <v>12674644.24320828</v>
      </c>
      <c r="BY19" s="303">
        <v>12674644.24320828</v>
      </c>
      <c r="BZ19" s="303">
        <v>12674644.24320828</v>
      </c>
      <c r="CA19" s="303">
        <v>12674644.24320828</v>
      </c>
      <c r="CB19" s="303">
        <v>12674644.24320828</v>
      </c>
      <c r="CC19" s="303">
        <v>12674644.24320828</v>
      </c>
      <c r="CD19" s="303">
        <v>12674644.24320828</v>
      </c>
      <c r="CE19" s="303">
        <v>12674644.24320828</v>
      </c>
      <c r="CF19" s="303">
        <v>12674644.24320828</v>
      </c>
      <c r="CG19" s="303">
        <v>12674644.24320828</v>
      </c>
      <c r="CH19" s="303">
        <v>12674644.24320828</v>
      </c>
      <c r="CI19" s="303">
        <v>12674644.24320828</v>
      </c>
      <c r="CJ19" s="303">
        <v>12674644.24320828</v>
      </c>
      <c r="CK19" s="303">
        <v>12674644.24320828</v>
      </c>
      <c r="CL19" s="303">
        <v>12674644.24320828</v>
      </c>
      <c r="CM19" s="303">
        <v>12674644.24320828</v>
      </c>
      <c r="CN19" s="303">
        <v>12674644.24320828</v>
      </c>
      <c r="CO19" s="303">
        <v>12674644.24320828</v>
      </c>
      <c r="CP19" s="303">
        <v>12674644.24320828</v>
      </c>
      <c r="CQ19" s="303">
        <v>12674644.24320828</v>
      </c>
      <c r="CR19" s="303">
        <v>12674644.24320828</v>
      </c>
      <c r="CS19" s="303">
        <v>12674644.24320828</v>
      </c>
      <c r="CT19" s="303">
        <v>12674644.24320828</v>
      </c>
      <c r="CU19" s="303">
        <v>12674644.24320828</v>
      </c>
      <c r="CV19" s="303">
        <v>12674644.24320828</v>
      </c>
      <c r="CW19" s="303">
        <v>12674644.24320828</v>
      </c>
      <c r="CX19" s="303">
        <v>12674644.24320828</v>
      </c>
      <c r="CY19" s="303">
        <v>12674644.24320828</v>
      </c>
      <c r="CZ19" s="303">
        <v>12674644.24320828</v>
      </c>
      <c r="DA19" s="303">
        <v>12674644.24320828</v>
      </c>
      <c r="DB19" s="303">
        <v>12674644.24320828</v>
      </c>
      <c r="DC19" s="303">
        <v>12674644.24320828</v>
      </c>
      <c r="DD19" s="303">
        <v>12674644.24320828</v>
      </c>
      <c r="DE19" s="303">
        <v>12674644.24320828</v>
      </c>
      <c r="DF19" s="303">
        <v>12674644.24320828</v>
      </c>
      <c r="DG19" s="303">
        <v>12674644.24320828</v>
      </c>
      <c r="DH19" s="303">
        <v>12674644.24320828</v>
      </c>
      <c r="DI19" s="303">
        <v>12674644.24320828</v>
      </c>
      <c r="DJ19" s="303">
        <v>12674644.24320828</v>
      </c>
      <c r="DK19" s="303">
        <v>12674644.24320828</v>
      </c>
      <c r="DL19" s="303">
        <v>12674644.24320828</v>
      </c>
      <c r="DM19" s="303">
        <v>12674644.24320828</v>
      </c>
      <c r="DN19" s="303">
        <v>12674644.24320828</v>
      </c>
      <c r="DO19" s="303">
        <v>12674644.24320828</v>
      </c>
      <c r="DP19" s="303">
        <v>12674644.24320828</v>
      </c>
      <c r="DQ19" s="303">
        <v>12674644.24320828</v>
      </c>
      <c r="DR19" s="303">
        <v>12674644.24320828</v>
      </c>
      <c r="DS19" s="303">
        <v>12674644.24320828</v>
      </c>
      <c r="DT19" s="303">
        <v>12674644.24320828</v>
      </c>
      <c r="DU19" s="303">
        <v>12674644.24320828</v>
      </c>
      <c r="DV19" s="303">
        <v>12674644.24320828</v>
      </c>
      <c r="DW19" s="303">
        <v>12674644.24320828</v>
      </c>
      <c r="DX19" s="303">
        <v>12674644.24320828</v>
      </c>
      <c r="DY19" s="303">
        <v>12674644.24320828</v>
      </c>
    </row>
    <row r="20" spans="2:129" s="24" customFormat="1" x14ac:dyDescent="0.35">
      <c r="B20" s="60"/>
      <c r="C20" s="60"/>
      <c r="E20" t="s">
        <v>242</v>
      </c>
      <c r="F20"/>
      <c r="G20"/>
      <c r="H20" s="30" t="s">
        <v>41</v>
      </c>
      <c r="J20" s="501">
        <f>'1.1 Assumptions'!$J$230</f>
        <v>0.5</v>
      </c>
      <c r="K20" s="501">
        <f>'1.1 Assumptions'!$J$230</f>
        <v>0.5</v>
      </c>
      <c r="L20" s="501">
        <f>'1.1 Assumptions'!$J$230</f>
        <v>0.5</v>
      </c>
      <c r="M20" s="501">
        <f>'1.1 Assumptions'!$J$230</f>
        <v>0.5</v>
      </c>
      <c r="N20" s="501">
        <f>'1.1 Assumptions'!$J$230</f>
        <v>0.5</v>
      </c>
      <c r="O20" s="501">
        <f>'1.1 Assumptions'!$J$230</f>
        <v>0.5</v>
      </c>
      <c r="P20" s="501">
        <f>'1.1 Assumptions'!$J$230</f>
        <v>0.5</v>
      </c>
      <c r="Q20" s="501">
        <f>'1.1 Assumptions'!$J$230</f>
        <v>0.5</v>
      </c>
      <c r="R20" s="501">
        <f>'1.1 Assumptions'!$J$230</f>
        <v>0.5</v>
      </c>
      <c r="S20" s="501">
        <f>'1.1 Assumptions'!$J$230</f>
        <v>0.5</v>
      </c>
      <c r="T20" s="501">
        <f>'1.1 Assumptions'!$J$230</f>
        <v>0.5</v>
      </c>
      <c r="U20" s="501">
        <f>'1.1 Assumptions'!$J$230</f>
        <v>0.5</v>
      </c>
      <c r="V20" s="501">
        <f>'1.1 Assumptions'!$J$230</f>
        <v>0.5</v>
      </c>
      <c r="W20" s="501">
        <f>'1.1 Assumptions'!$J$230</f>
        <v>0.5</v>
      </c>
      <c r="X20" s="501">
        <f>'1.1 Assumptions'!$J$230</f>
        <v>0.5</v>
      </c>
      <c r="Y20" s="501">
        <f>'1.1 Assumptions'!$J$230</f>
        <v>0.5</v>
      </c>
      <c r="Z20" s="501">
        <f>'1.1 Assumptions'!$J$230</f>
        <v>0.5</v>
      </c>
      <c r="AA20" s="501">
        <f>'1.1 Assumptions'!$J$230</f>
        <v>0.5</v>
      </c>
      <c r="AB20" s="501">
        <f>'1.1 Assumptions'!$J$230</f>
        <v>0.5</v>
      </c>
      <c r="AC20" s="501">
        <f>'1.1 Assumptions'!$J$230</f>
        <v>0.5</v>
      </c>
      <c r="AD20" s="501">
        <f>'1.1 Assumptions'!$J$230</f>
        <v>0.5</v>
      </c>
      <c r="AE20" s="501">
        <f>'1.1 Assumptions'!$J$230</f>
        <v>0.5</v>
      </c>
      <c r="AF20" s="501">
        <f>'1.1 Assumptions'!$J$230</f>
        <v>0.5</v>
      </c>
      <c r="AG20" s="501">
        <f>'1.1 Assumptions'!$J$230</f>
        <v>0.5</v>
      </c>
      <c r="AH20" s="501">
        <f>'1.1 Assumptions'!$J$230</f>
        <v>0.5</v>
      </c>
      <c r="AI20" s="501">
        <f>'1.1 Assumptions'!$J$230</f>
        <v>0.5</v>
      </c>
      <c r="AJ20" s="501">
        <f>'1.1 Assumptions'!$J$230</f>
        <v>0.5</v>
      </c>
      <c r="AK20" s="501">
        <f>'1.1 Assumptions'!$J$230</f>
        <v>0.5</v>
      </c>
      <c r="AL20" s="501">
        <f>'1.1 Assumptions'!$J$230</f>
        <v>0.5</v>
      </c>
      <c r="AM20" s="501">
        <f>'1.1 Assumptions'!$J$230</f>
        <v>0.5</v>
      </c>
      <c r="AN20" s="501">
        <f>'1.1 Assumptions'!$J$230</f>
        <v>0.5</v>
      </c>
      <c r="AO20" s="501">
        <f>'1.1 Assumptions'!$J$230</f>
        <v>0.5</v>
      </c>
      <c r="AP20" s="501">
        <f>'1.1 Assumptions'!$J$230</f>
        <v>0.5</v>
      </c>
      <c r="AQ20" s="501">
        <f>'1.1 Assumptions'!$J$230</f>
        <v>0.5</v>
      </c>
      <c r="AR20" s="501">
        <f>'1.1 Assumptions'!$J$230</f>
        <v>0.5</v>
      </c>
      <c r="AS20" s="501">
        <f>'1.1 Assumptions'!$J$230</f>
        <v>0.5</v>
      </c>
      <c r="AT20" s="501">
        <f>'1.1 Assumptions'!$J$230</f>
        <v>0.5</v>
      </c>
      <c r="AU20" s="501">
        <f>'1.1 Assumptions'!$J$230</f>
        <v>0.5</v>
      </c>
      <c r="AV20" s="501">
        <f>'1.1 Assumptions'!$J$230</f>
        <v>0.5</v>
      </c>
      <c r="AW20" s="501">
        <f>'1.1 Assumptions'!$J$230</f>
        <v>0.5</v>
      </c>
      <c r="AX20" s="501">
        <f>'1.1 Assumptions'!$J$230</f>
        <v>0.5</v>
      </c>
      <c r="AY20" s="501">
        <f>'1.1 Assumptions'!$J$230</f>
        <v>0.5</v>
      </c>
      <c r="AZ20" s="501">
        <f>'1.1 Assumptions'!$J$230</f>
        <v>0.5</v>
      </c>
      <c r="BA20" s="501">
        <f>'1.1 Assumptions'!$J$230</f>
        <v>0.5</v>
      </c>
      <c r="BB20" s="501">
        <f>'1.1 Assumptions'!$J$230</f>
        <v>0.5</v>
      </c>
      <c r="BC20" s="501">
        <f>'1.1 Assumptions'!$J$230</f>
        <v>0.5</v>
      </c>
      <c r="BD20" s="501">
        <f>'1.1 Assumptions'!$J$230</f>
        <v>0.5</v>
      </c>
      <c r="BE20" s="501">
        <f>'1.1 Assumptions'!$J$230</f>
        <v>0.5</v>
      </c>
      <c r="BF20" s="501">
        <f>'1.1 Assumptions'!$J$230</f>
        <v>0.5</v>
      </c>
      <c r="BG20" s="501">
        <f>'1.1 Assumptions'!$J$230</f>
        <v>0.5</v>
      </c>
      <c r="BH20" s="501">
        <f>'1.1 Assumptions'!$J$230</f>
        <v>0.5</v>
      </c>
      <c r="BI20" s="501">
        <f>'1.1 Assumptions'!$J$230</f>
        <v>0.5</v>
      </c>
      <c r="BJ20" s="501">
        <f>'1.1 Assumptions'!$J$230</f>
        <v>0.5</v>
      </c>
      <c r="BK20" s="501">
        <f>'1.1 Assumptions'!$J$230</f>
        <v>0.5</v>
      </c>
      <c r="BL20" s="501">
        <f>'1.1 Assumptions'!$J$230</f>
        <v>0.5</v>
      </c>
      <c r="BM20" s="501">
        <f>'1.1 Assumptions'!$J$230</f>
        <v>0.5</v>
      </c>
      <c r="BN20" s="501">
        <f>'1.1 Assumptions'!$J$230</f>
        <v>0.5</v>
      </c>
      <c r="BO20" s="501">
        <f>'1.1 Assumptions'!$J$230</f>
        <v>0.5</v>
      </c>
      <c r="BP20" s="501">
        <f>'1.1 Assumptions'!$J$230</f>
        <v>0.5</v>
      </c>
      <c r="BQ20" s="501">
        <f>'1.1 Assumptions'!$J$230</f>
        <v>0.5</v>
      </c>
      <c r="BR20" s="501">
        <f>'1.1 Assumptions'!$J$230</f>
        <v>0.5</v>
      </c>
      <c r="BS20" s="501">
        <f>'1.1 Assumptions'!$J$230</f>
        <v>0.5</v>
      </c>
      <c r="BT20" s="501">
        <f>'1.1 Assumptions'!$J$230</f>
        <v>0.5</v>
      </c>
      <c r="BU20" s="501">
        <f>'1.1 Assumptions'!$J$230</f>
        <v>0.5</v>
      </c>
      <c r="BV20" s="501">
        <f>'1.1 Assumptions'!$J$230</f>
        <v>0.5</v>
      </c>
      <c r="BW20" s="501">
        <f>'1.1 Assumptions'!$J$230</f>
        <v>0.5</v>
      </c>
      <c r="BX20" s="501">
        <f>'1.1 Assumptions'!$J$230</f>
        <v>0.5</v>
      </c>
      <c r="BY20" s="501">
        <f>'1.1 Assumptions'!$J$230</f>
        <v>0.5</v>
      </c>
      <c r="BZ20" s="501">
        <f>'1.1 Assumptions'!$J$230</f>
        <v>0.5</v>
      </c>
      <c r="CA20" s="501">
        <f>'1.1 Assumptions'!$J$230</f>
        <v>0.5</v>
      </c>
      <c r="CB20" s="501">
        <f>'1.1 Assumptions'!$J$230</f>
        <v>0.5</v>
      </c>
      <c r="CC20" s="501">
        <f>'1.1 Assumptions'!$J$230</f>
        <v>0.5</v>
      </c>
      <c r="CD20" s="501">
        <f>'1.1 Assumptions'!$J$230</f>
        <v>0.5</v>
      </c>
      <c r="CE20" s="501">
        <f>'1.1 Assumptions'!$J$230</f>
        <v>0.5</v>
      </c>
      <c r="CF20" s="501">
        <f>'1.1 Assumptions'!$J$230</f>
        <v>0.5</v>
      </c>
      <c r="CG20" s="501">
        <f>'1.1 Assumptions'!$J$230</f>
        <v>0.5</v>
      </c>
      <c r="CH20" s="501">
        <f>'1.1 Assumptions'!$J$230</f>
        <v>0.5</v>
      </c>
      <c r="CI20" s="501">
        <f>'1.1 Assumptions'!$J$230</f>
        <v>0.5</v>
      </c>
      <c r="CJ20" s="501">
        <f>'1.1 Assumptions'!$J$230</f>
        <v>0.5</v>
      </c>
      <c r="CK20" s="501">
        <f>'1.1 Assumptions'!$J$230</f>
        <v>0.5</v>
      </c>
      <c r="CL20" s="501">
        <f>'1.1 Assumptions'!$J$230</f>
        <v>0.5</v>
      </c>
      <c r="CM20" s="501">
        <f>'1.1 Assumptions'!$J$230</f>
        <v>0.5</v>
      </c>
      <c r="CN20" s="501">
        <f>'1.1 Assumptions'!$J$230</f>
        <v>0.5</v>
      </c>
      <c r="CO20" s="501">
        <f>'1.1 Assumptions'!$J$230</f>
        <v>0.5</v>
      </c>
      <c r="CP20" s="501">
        <f>'1.1 Assumptions'!$J$230</f>
        <v>0.5</v>
      </c>
      <c r="CQ20" s="501">
        <f>'1.1 Assumptions'!$J$230</f>
        <v>0.5</v>
      </c>
      <c r="CR20" s="501">
        <f>'1.1 Assumptions'!$J$230</f>
        <v>0.5</v>
      </c>
      <c r="CS20" s="501">
        <f>'1.1 Assumptions'!$J$230</f>
        <v>0.5</v>
      </c>
      <c r="CT20" s="501">
        <f>'1.1 Assumptions'!$J$230</f>
        <v>0.5</v>
      </c>
      <c r="CU20" s="501">
        <f>'1.1 Assumptions'!$J$230</f>
        <v>0.5</v>
      </c>
      <c r="CV20" s="501">
        <f>'1.1 Assumptions'!$J$230</f>
        <v>0.5</v>
      </c>
      <c r="CW20" s="501">
        <f>'1.1 Assumptions'!$J$230</f>
        <v>0.5</v>
      </c>
      <c r="CX20" s="501">
        <f>'1.1 Assumptions'!$J$230</f>
        <v>0.5</v>
      </c>
      <c r="CY20" s="501">
        <f>'1.1 Assumptions'!$J$230</f>
        <v>0.5</v>
      </c>
      <c r="CZ20" s="501">
        <f>'1.1 Assumptions'!$J$230</f>
        <v>0.5</v>
      </c>
      <c r="DA20" s="501">
        <f>'1.1 Assumptions'!$J$230</f>
        <v>0.5</v>
      </c>
      <c r="DB20" s="501">
        <f>'1.1 Assumptions'!$J$230</f>
        <v>0.5</v>
      </c>
      <c r="DC20" s="501">
        <f>'1.1 Assumptions'!$J$230</f>
        <v>0.5</v>
      </c>
      <c r="DD20" s="501">
        <f>'1.1 Assumptions'!$J$230</f>
        <v>0.5</v>
      </c>
      <c r="DE20" s="501">
        <f>'1.1 Assumptions'!$J$230</f>
        <v>0.5</v>
      </c>
      <c r="DF20" s="501">
        <f>'1.1 Assumptions'!$J$230</f>
        <v>0.5</v>
      </c>
      <c r="DG20" s="501">
        <f>'1.1 Assumptions'!$J$230</f>
        <v>0.5</v>
      </c>
      <c r="DH20" s="501">
        <f>'1.1 Assumptions'!$J$230</f>
        <v>0.5</v>
      </c>
      <c r="DI20" s="501">
        <f>'1.1 Assumptions'!$J$230</f>
        <v>0.5</v>
      </c>
      <c r="DJ20" s="501">
        <f>'1.1 Assumptions'!$J$230</f>
        <v>0.5</v>
      </c>
      <c r="DK20" s="501">
        <f>'1.1 Assumptions'!$J$230</f>
        <v>0.5</v>
      </c>
      <c r="DL20" s="501">
        <f>'1.1 Assumptions'!$J$230</f>
        <v>0.5</v>
      </c>
      <c r="DM20" s="501">
        <f>'1.1 Assumptions'!$J$230</f>
        <v>0.5</v>
      </c>
      <c r="DN20" s="501">
        <f>'1.1 Assumptions'!$J$230</f>
        <v>0.5</v>
      </c>
      <c r="DO20" s="501">
        <f>'1.1 Assumptions'!$J$230</f>
        <v>0.5</v>
      </c>
      <c r="DP20" s="501">
        <f>'1.1 Assumptions'!$J$230</f>
        <v>0.5</v>
      </c>
      <c r="DQ20" s="501">
        <f>'1.1 Assumptions'!$J$230</f>
        <v>0.5</v>
      </c>
      <c r="DR20" s="501">
        <f>'1.1 Assumptions'!$J$230</f>
        <v>0.5</v>
      </c>
      <c r="DS20" s="501">
        <f>'1.1 Assumptions'!$J$230</f>
        <v>0.5</v>
      </c>
      <c r="DT20" s="501">
        <f>'1.1 Assumptions'!$J$230</f>
        <v>0.5</v>
      </c>
      <c r="DU20" s="501">
        <f>'1.1 Assumptions'!$J$230</f>
        <v>0.5</v>
      </c>
      <c r="DV20" s="501">
        <f>'1.1 Assumptions'!$J$230</f>
        <v>0.5</v>
      </c>
      <c r="DW20" s="501">
        <f>'1.1 Assumptions'!$J$230</f>
        <v>0.5</v>
      </c>
      <c r="DX20" s="501">
        <f>'1.1 Assumptions'!$J$230</f>
        <v>0.5</v>
      </c>
      <c r="DY20" s="501">
        <f>'1.1 Assumptions'!$J$230</f>
        <v>0.5</v>
      </c>
    </row>
    <row r="21" spans="2:129" s="24" customFormat="1" x14ac:dyDescent="0.35">
      <c r="B21" s="60"/>
      <c r="C21" s="60"/>
      <c r="E21" t="s">
        <v>770</v>
      </c>
      <c r="F21"/>
      <c r="G21"/>
      <c r="H21" s="30" t="s">
        <v>41</v>
      </c>
      <c r="J21" s="500">
        <f t="shared" ref="J21:AO21" si="17">J20*(1-J22)</f>
        <v>0.35</v>
      </c>
      <c r="K21" s="500">
        <f t="shared" si="17"/>
        <v>0.35</v>
      </c>
      <c r="L21" s="500">
        <f t="shared" si="17"/>
        <v>0.35</v>
      </c>
      <c r="M21" s="500">
        <f t="shared" si="17"/>
        <v>0.35</v>
      </c>
      <c r="N21" s="500">
        <f t="shared" si="17"/>
        <v>0.35</v>
      </c>
      <c r="O21" s="500">
        <f t="shared" si="17"/>
        <v>0.35</v>
      </c>
      <c r="P21" s="500">
        <f t="shared" si="17"/>
        <v>0.35</v>
      </c>
      <c r="Q21" s="500">
        <f t="shared" si="17"/>
        <v>0.35</v>
      </c>
      <c r="R21" s="500">
        <f t="shared" si="17"/>
        <v>0.35</v>
      </c>
      <c r="S21" s="500">
        <f t="shared" si="17"/>
        <v>0.35</v>
      </c>
      <c r="T21" s="500">
        <f t="shared" si="17"/>
        <v>0.35</v>
      </c>
      <c r="U21" s="500">
        <f t="shared" si="17"/>
        <v>0.35</v>
      </c>
      <c r="V21" s="500">
        <f t="shared" si="17"/>
        <v>0.35</v>
      </c>
      <c r="W21" s="500">
        <f t="shared" si="17"/>
        <v>0.35</v>
      </c>
      <c r="X21" s="500">
        <f t="shared" si="17"/>
        <v>0.35</v>
      </c>
      <c r="Y21" s="500">
        <f t="shared" si="17"/>
        <v>0.35</v>
      </c>
      <c r="Z21" s="500">
        <f t="shared" si="17"/>
        <v>0.35</v>
      </c>
      <c r="AA21" s="500">
        <f t="shared" si="17"/>
        <v>0.35</v>
      </c>
      <c r="AB21" s="500">
        <f t="shared" si="17"/>
        <v>0.35</v>
      </c>
      <c r="AC21" s="500">
        <f t="shared" si="17"/>
        <v>0.35</v>
      </c>
      <c r="AD21" s="500">
        <f t="shared" si="17"/>
        <v>0.35</v>
      </c>
      <c r="AE21" s="500">
        <f t="shared" si="17"/>
        <v>0.35</v>
      </c>
      <c r="AF21" s="500">
        <f t="shared" si="17"/>
        <v>0.35</v>
      </c>
      <c r="AG21" s="500">
        <f t="shared" si="17"/>
        <v>0.35</v>
      </c>
      <c r="AH21" s="500">
        <f t="shared" si="17"/>
        <v>0.35</v>
      </c>
      <c r="AI21" s="500">
        <f t="shared" si="17"/>
        <v>0.35</v>
      </c>
      <c r="AJ21" s="500">
        <f t="shared" si="17"/>
        <v>0.35</v>
      </c>
      <c r="AK21" s="500">
        <f t="shared" si="17"/>
        <v>0.35</v>
      </c>
      <c r="AL21" s="500">
        <f t="shared" si="17"/>
        <v>0.35</v>
      </c>
      <c r="AM21" s="500">
        <f t="shared" si="17"/>
        <v>0.35</v>
      </c>
      <c r="AN21" s="500">
        <f t="shared" si="17"/>
        <v>0.35</v>
      </c>
      <c r="AO21" s="500">
        <f t="shared" si="17"/>
        <v>0.35</v>
      </c>
      <c r="AP21" s="500">
        <f t="shared" ref="AP21:BU21" si="18">AP20*(1-AP22)</f>
        <v>0.35</v>
      </c>
      <c r="AQ21" s="500">
        <f t="shared" si="18"/>
        <v>0.35</v>
      </c>
      <c r="AR21" s="500">
        <f t="shared" si="18"/>
        <v>0.35</v>
      </c>
      <c r="AS21" s="500">
        <f t="shared" si="18"/>
        <v>0.35</v>
      </c>
      <c r="AT21" s="500">
        <f t="shared" si="18"/>
        <v>0.35</v>
      </c>
      <c r="AU21" s="500">
        <f t="shared" si="18"/>
        <v>0.35</v>
      </c>
      <c r="AV21" s="500">
        <f t="shared" si="18"/>
        <v>0.35</v>
      </c>
      <c r="AW21" s="500">
        <f t="shared" si="18"/>
        <v>0.35</v>
      </c>
      <c r="AX21" s="500">
        <f t="shared" si="18"/>
        <v>0.35</v>
      </c>
      <c r="AY21" s="500">
        <f t="shared" si="18"/>
        <v>0.35</v>
      </c>
      <c r="AZ21" s="500">
        <f t="shared" si="18"/>
        <v>0.35</v>
      </c>
      <c r="BA21" s="500">
        <f t="shared" si="18"/>
        <v>0.35</v>
      </c>
      <c r="BB21" s="500">
        <f t="shared" si="18"/>
        <v>0.35</v>
      </c>
      <c r="BC21" s="500">
        <f t="shared" si="18"/>
        <v>0.35</v>
      </c>
      <c r="BD21" s="500">
        <f t="shared" si="18"/>
        <v>0.35</v>
      </c>
      <c r="BE21" s="500">
        <f t="shared" si="18"/>
        <v>0.35</v>
      </c>
      <c r="BF21" s="500">
        <f t="shared" si="18"/>
        <v>0.35</v>
      </c>
      <c r="BG21" s="500">
        <f t="shared" si="18"/>
        <v>0.35</v>
      </c>
      <c r="BH21" s="500">
        <f t="shared" si="18"/>
        <v>0.35</v>
      </c>
      <c r="BI21" s="500">
        <f t="shared" si="18"/>
        <v>0.35</v>
      </c>
      <c r="BJ21" s="500">
        <f t="shared" si="18"/>
        <v>0.35</v>
      </c>
      <c r="BK21" s="500">
        <f t="shared" si="18"/>
        <v>0.35</v>
      </c>
      <c r="BL21" s="500">
        <f t="shared" si="18"/>
        <v>0.35</v>
      </c>
      <c r="BM21" s="500">
        <f t="shared" si="18"/>
        <v>0.35</v>
      </c>
      <c r="BN21" s="500">
        <f t="shared" si="18"/>
        <v>0.35</v>
      </c>
      <c r="BO21" s="500">
        <f t="shared" si="18"/>
        <v>0.35</v>
      </c>
      <c r="BP21" s="500">
        <f t="shared" si="18"/>
        <v>0.35</v>
      </c>
      <c r="BQ21" s="500">
        <f t="shared" si="18"/>
        <v>0.35</v>
      </c>
      <c r="BR21" s="500">
        <f t="shared" si="18"/>
        <v>0.35</v>
      </c>
      <c r="BS21" s="500">
        <f t="shared" si="18"/>
        <v>0.35</v>
      </c>
      <c r="BT21" s="500">
        <f t="shared" si="18"/>
        <v>0.35</v>
      </c>
      <c r="BU21" s="500">
        <f t="shared" si="18"/>
        <v>0.35</v>
      </c>
      <c r="BV21" s="500">
        <f t="shared" ref="BV21:DA21" si="19">BV20*(1-BV22)</f>
        <v>0.35</v>
      </c>
      <c r="BW21" s="500">
        <f t="shared" si="19"/>
        <v>0.35</v>
      </c>
      <c r="BX21" s="500">
        <f t="shared" si="19"/>
        <v>0.35</v>
      </c>
      <c r="BY21" s="500">
        <f t="shared" si="19"/>
        <v>0.35</v>
      </c>
      <c r="BZ21" s="500">
        <f t="shared" si="19"/>
        <v>0.35</v>
      </c>
      <c r="CA21" s="500">
        <f t="shared" si="19"/>
        <v>0.35</v>
      </c>
      <c r="CB21" s="500">
        <f t="shared" si="19"/>
        <v>0.35</v>
      </c>
      <c r="CC21" s="500">
        <f t="shared" si="19"/>
        <v>0.35</v>
      </c>
      <c r="CD21" s="500">
        <f t="shared" si="19"/>
        <v>0.35</v>
      </c>
      <c r="CE21" s="500">
        <f t="shared" si="19"/>
        <v>0.35</v>
      </c>
      <c r="CF21" s="500">
        <f t="shared" si="19"/>
        <v>0.35</v>
      </c>
      <c r="CG21" s="500">
        <f t="shared" si="19"/>
        <v>0.35</v>
      </c>
      <c r="CH21" s="500">
        <f t="shared" si="19"/>
        <v>0.35</v>
      </c>
      <c r="CI21" s="500">
        <f t="shared" si="19"/>
        <v>0.35</v>
      </c>
      <c r="CJ21" s="500">
        <f t="shared" si="19"/>
        <v>0.35</v>
      </c>
      <c r="CK21" s="500">
        <f t="shared" si="19"/>
        <v>0.35</v>
      </c>
      <c r="CL21" s="500">
        <f t="shared" si="19"/>
        <v>0.35</v>
      </c>
      <c r="CM21" s="500">
        <f t="shared" si="19"/>
        <v>0.35</v>
      </c>
      <c r="CN21" s="500">
        <f t="shared" si="19"/>
        <v>0.35</v>
      </c>
      <c r="CO21" s="500">
        <f t="shared" si="19"/>
        <v>0.35</v>
      </c>
      <c r="CP21" s="500">
        <f t="shared" si="19"/>
        <v>0.35</v>
      </c>
      <c r="CQ21" s="500">
        <f t="shared" si="19"/>
        <v>0.35</v>
      </c>
      <c r="CR21" s="500">
        <f t="shared" si="19"/>
        <v>0.35</v>
      </c>
      <c r="CS21" s="500">
        <f t="shared" si="19"/>
        <v>0.35</v>
      </c>
      <c r="CT21" s="500">
        <f t="shared" si="19"/>
        <v>0.35</v>
      </c>
      <c r="CU21" s="500">
        <f t="shared" si="19"/>
        <v>0.35</v>
      </c>
      <c r="CV21" s="500">
        <f t="shared" si="19"/>
        <v>0.35</v>
      </c>
      <c r="CW21" s="500">
        <f t="shared" si="19"/>
        <v>0.35</v>
      </c>
      <c r="CX21" s="500">
        <f t="shared" si="19"/>
        <v>0.35</v>
      </c>
      <c r="CY21" s="500">
        <f t="shared" si="19"/>
        <v>0.35</v>
      </c>
      <c r="CZ21" s="500">
        <f t="shared" si="19"/>
        <v>0.35</v>
      </c>
      <c r="DA21" s="500">
        <f t="shared" si="19"/>
        <v>0.35</v>
      </c>
      <c r="DB21" s="500">
        <f t="shared" ref="DB21:DY21" si="20">DB20*(1-DB22)</f>
        <v>0.35</v>
      </c>
      <c r="DC21" s="500">
        <f t="shared" si="20"/>
        <v>0.35</v>
      </c>
      <c r="DD21" s="500">
        <f t="shared" si="20"/>
        <v>0.35</v>
      </c>
      <c r="DE21" s="500">
        <f t="shared" si="20"/>
        <v>0.35</v>
      </c>
      <c r="DF21" s="500">
        <f t="shared" si="20"/>
        <v>0.35</v>
      </c>
      <c r="DG21" s="500">
        <f t="shared" si="20"/>
        <v>0.35</v>
      </c>
      <c r="DH21" s="500">
        <f t="shared" si="20"/>
        <v>0.35</v>
      </c>
      <c r="DI21" s="500">
        <f t="shared" si="20"/>
        <v>0.35</v>
      </c>
      <c r="DJ21" s="500">
        <f t="shared" si="20"/>
        <v>0.35</v>
      </c>
      <c r="DK21" s="500">
        <f t="shared" si="20"/>
        <v>0.35</v>
      </c>
      <c r="DL21" s="500">
        <f t="shared" si="20"/>
        <v>0.35</v>
      </c>
      <c r="DM21" s="500">
        <f t="shared" si="20"/>
        <v>0.35</v>
      </c>
      <c r="DN21" s="500">
        <f t="shared" si="20"/>
        <v>0.35</v>
      </c>
      <c r="DO21" s="500">
        <f t="shared" si="20"/>
        <v>0.35</v>
      </c>
      <c r="DP21" s="500">
        <f t="shared" si="20"/>
        <v>0.35</v>
      </c>
      <c r="DQ21" s="500">
        <f t="shared" si="20"/>
        <v>0.35</v>
      </c>
      <c r="DR21" s="500">
        <f t="shared" si="20"/>
        <v>0.35</v>
      </c>
      <c r="DS21" s="500">
        <f t="shared" si="20"/>
        <v>0.35</v>
      </c>
      <c r="DT21" s="500">
        <f t="shared" si="20"/>
        <v>0.35</v>
      </c>
      <c r="DU21" s="500">
        <f t="shared" si="20"/>
        <v>0.35</v>
      </c>
      <c r="DV21" s="500">
        <f t="shared" si="20"/>
        <v>0.35</v>
      </c>
      <c r="DW21" s="500">
        <f t="shared" si="20"/>
        <v>0.35</v>
      </c>
      <c r="DX21" s="500">
        <f t="shared" si="20"/>
        <v>0.35</v>
      </c>
      <c r="DY21" s="500">
        <f t="shared" si="20"/>
        <v>0.35</v>
      </c>
    </row>
    <row r="22" spans="2:129" s="24" customFormat="1" x14ac:dyDescent="0.35">
      <c r="B22" s="60"/>
      <c r="C22" s="60"/>
      <c r="E22"/>
      <c r="F22" t="s">
        <v>243</v>
      </c>
      <c r="G22"/>
      <c r="H22" s="30" t="s">
        <v>48</v>
      </c>
      <c r="J22" s="334">
        <f>'1.1 Assumptions'!$J$231</f>
        <v>0.3</v>
      </c>
      <c r="K22" s="334">
        <f>'1.1 Assumptions'!$J$231</f>
        <v>0.3</v>
      </c>
      <c r="L22" s="334">
        <f>'1.1 Assumptions'!$J$231</f>
        <v>0.3</v>
      </c>
      <c r="M22" s="334">
        <f>'1.1 Assumptions'!$J$231</f>
        <v>0.3</v>
      </c>
      <c r="N22" s="334">
        <f>'1.1 Assumptions'!$J$231</f>
        <v>0.3</v>
      </c>
      <c r="O22" s="334">
        <f>'1.1 Assumptions'!$J$231</f>
        <v>0.3</v>
      </c>
      <c r="P22" s="334">
        <f>'1.1 Assumptions'!$J$231</f>
        <v>0.3</v>
      </c>
      <c r="Q22" s="334">
        <f>'1.1 Assumptions'!$J$231</f>
        <v>0.3</v>
      </c>
      <c r="R22" s="334">
        <f>'1.1 Assumptions'!$J$231</f>
        <v>0.3</v>
      </c>
      <c r="S22" s="334">
        <f>'1.1 Assumptions'!$J$231</f>
        <v>0.3</v>
      </c>
      <c r="T22" s="334">
        <f>'1.1 Assumptions'!$J$231</f>
        <v>0.3</v>
      </c>
      <c r="U22" s="334">
        <f>'1.1 Assumptions'!$J$231</f>
        <v>0.3</v>
      </c>
      <c r="V22" s="334">
        <f>'1.1 Assumptions'!$J$231</f>
        <v>0.3</v>
      </c>
      <c r="W22" s="334">
        <f>'1.1 Assumptions'!$J$231</f>
        <v>0.3</v>
      </c>
      <c r="X22" s="334">
        <f>'1.1 Assumptions'!$J$231</f>
        <v>0.3</v>
      </c>
      <c r="Y22" s="334">
        <f>'1.1 Assumptions'!$J$231</f>
        <v>0.3</v>
      </c>
      <c r="Z22" s="334">
        <f>'1.1 Assumptions'!$J$231</f>
        <v>0.3</v>
      </c>
      <c r="AA22" s="334">
        <f>'1.1 Assumptions'!$J$231</f>
        <v>0.3</v>
      </c>
      <c r="AB22" s="334">
        <f>'1.1 Assumptions'!$J$231</f>
        <v>0.3</v>
      </c>
      <c r="AC22" s="334">
        <f>'1.1 Assumptions'!$J$231</f>
        <v>0.3</v>
      </c>
      <c r="AD22" s="334">
        <f>'1.1 Assumptions'!$J$231</f>
        <v>0.3</v>
      </c>
      <c r="AE22" s="334">
        <f>'1.1 Assumptions'!$J$231</f>
        <v>0.3</v>
      </c>
      <c r="AF22" s="334">
        <f>'1.1 Assumptions'!$J$231</f>
        <v>0.3</v>
      </c>
      <c r="AG22" s="334">
        <f>'1.1 Assumptions'!$J$231</f>
        <v>0.3</v>
      </c>
      <c r="AH22" s="334">
        <f>'1.1 Assumptions'!$J$231</f>
        <v>0.3</v>
      </c>
      <c r="AI22" s="334">
        <f>'1.1 Assumptions'!$J$231</f>
        <v>0.3</v>
      </c>
      <c r="AJ22" s="334">
        <f>'1.1 Assumptions'!$J$231</f>
        <v>0.3</v>
      </c>
      <c r="AK22" s="334">
        <f>'1.1 Assumptions'!$J$231</f>
        <v>0.3</v>
      </c>
      <c r="AL22" s="334">
        <f>'1.1 Assumptions'!$J$231</f>
        <v>0.3</v>
      </c>
      <c r="AM22" s="334">
        <f>'1.1 Assumptions'!$J$231</f>
        <v>0.3</v>
      </c>
      <c r="AN22" s="334">
        <f>'1.1 Assumptions'!$J$231</f>
        <v>0.3</v>
      </c>
      <c r="AO22" s="334">
        <f>'1.1 Assumptions'!$J$231</f>
        <v>0.3</v>
      </c>
      <c r="AP22" s="334">
        <f>'1.1 Assumptions'!$J$231</f>
        <v>0.3</v>
      </c>
      <c r="AQ22" s="334">
        <f>'1.1 Assumptions'!$J$231</f>
        <v>0.3</v>
      </c>
      <c r="AR22" s="334">
        <f>'1.1 Assumptions'!$J$231</f>
        <v>0.3</v>
      </c>
      <c r="AS22" s="334">
        <f>'1.1 Assumptions'!$J$231</f>
        <v>0.3</v>
      </c>
      <c r="AT22" s="334">
        <f>'1.1 Assumptions'!$J$231</f>
        <v>0.3</v>
      </c>
      <c r="AU22" s="334">
        <f>'1.1 Assumptions'!$J$231</f>
        <v>0.3</v>
      </c>
      <c r="AV22" s="334">
        <f>'1.1 Assumptions'!$J$231</f>
        <v>0.3</v>
      </c>
      <c r="AW22" s="334">
        <f>'1.1 Assumptions'!$J$231</f>
        <v>0.3</v>
      </c>
      <c r="AX22" s="334">
        <f>'1.1 Assumptions'!$J$231</f>
        <v>0.3</v>
      </c>
      <c r="AY22" s="334">
        <f>'1.1 Assumptions'!$J$231</f>
        <v>0.3</v>
      </c>
      <c r="AZ22" s="334">
        <f>'1.1 Assumptions'!$J$231</f>
        <v>0.3</v>
      </c>
      <c r="BA22" s="334">
        <f>'1.1 Assumptions'!$J$231</f>
        <v>0.3</v>
      </c>
      <c r="BB22" s="334">
        <f>'1.1 Assumptions'!$J$231</f>
        <v>0.3</v>
      </c>
      <c r="BC22" s="334">
        <f>'1.1 Assumptions'!$J$231</f>
        <v>0.3</v>
      </c>
      <c r="BD22" s="334">
        <f>'1.1 Assumptions'!$J$231</f>
        <v>0.3</v>
      </c>
      <c r="BE22" s="334">
        <f>'1.1 Assumptions'!$J$231</f>
        <v>0.3</v>
      </c>
      <c r="BF22" s="334">
        <f>'1.1 Assumptions'!$J$231</f>
        <v>0.3</v>
      </c>
      <c r="BG22" s="334">
        <f>'1.1 Assumptions'!$J$231</f>
        <v>0.3</v>
      </c>
      <c r="BH22" s="334">
        <f>'1.1 Assumptions'!$J$231</f>
        <v>0.3</v>
      </c>
      <c r="BI22" s="334">
        <f>'1.1 Assumptions'!$J$231</f>
        <v>0.3</v>
      </c>
      <c r="BJ22" s="334">
        <f>'1.1 Assumptions'!$J$231</f>
        <v>0.3</v>
      </c>
      <c r="BK22" s="334">
        <f>'1.1 Assumptions'!$J$231</f>
        <v>0.3</v>
      </c>
      <c r="BL22" s="334">
        <f>'1.1 Assumptions'!$J$231</f>
        <v>0.3</v>
      </c>
      <c r="BM22" s="334">
        <f>'1.1 Assumptions'!$J$231</f>
        <v>0.3</v>
      </c>
      <c r="BN22" s="334">
        <f>'1.1 Assumptions'!$J$231</f>
        <v>0.3</v>
      </c>
      <c r="BO22" s="334">
        <f>'1.1 Assumptions'!$J$231</f>
        <v>0.3</v>
      </c>
      <c r="BP22" s="334">
        <f>'1.1 Assumptions'!$J$231</f>
        <v>0.3</v>
      </c>
      <c r="BQ22" s="334">
        <f>'1.1 Assumptions'!$J$231</f>
        <v>0.3</v>
      </c>
      <c r="BR22" s="334">
        <f>'1.1 Assumptions'!$J$231</f>
        <v>0.3</v>
      </c>
      <c r="BS22" s="334">
        <f>'1.1 Assumptions'!$J$231</f>
        <v>0.3</v>
      </c>
      <c r="BT22" s="334">
        <f>'1.1 Assumptions'!$J$231</f>
        <v>0.3</v>
      </c>
      <c r="BU22" s="334">
        <f>'1.1 Assumptions'!$J$231</f>
        <v>0.3</v>
      </c>
      <c r="BV22" s="334">
        <f>'1.1 Assumptions'!$J$231</f>
        <v>0.3</v>
      </c>
      <c r="BW22" s="334">
        <f>'1.1 Assumptions'!$J$231</f>
        <v>0.3</v>
      </c>
      <c r="BX22" s="334">
        <f>'1.1 Assumptions'!$J$231</f>
        <v>0.3</v>
      </c>
      <c r="BY22" s="334">
        <f>'1.1 Assumptions'!$J$231</f>
        <v>0.3</v>
      </c>
      <c r="BZ22" s="334">
        <f>'1.1 Assumptions'!$J$231</f>
        <v>0.3</v>
      </c>
      <c r="CA22" s="334">
        <f>'1.1 Assumptions'!$J$231</f>
        <v>0.3</v>
      </c>
      <c r="CB22" s="334">
        <f>'1.1 Assumptions'!$J$231</f>
        <v>0.3</v>
      </c>
      <c r="CC22" s="334">
        <f>'1.1 Assumptions'!$J$231</f>
        <v>0.3</v>
      </c>
      <c r="CD22" s="334">
        <f>'1.1 Assumptions'!$J$231</f>
        <v>0.3</v>
      </c>
      <c r="CE22" s="334">
        <f>'1.1 Assumptions'!$J$231</f>
        <v>0.3</v>
      </c>
      <c r="CF22" s="334">
        <f>'1.1 Assumptions'!$J$231</f>
        <v>0.3</v>
      </c>
      <c r="CG22" s="334">
        <f>'1.1 Assumptions'!$J$231</f>
        <v>0.3</v>
      </c>
      <c r="CH22" s="334">
        <f>'1.1 Assumptions'!$J$231</f>
        <v>0.3</v>
      </c>
      <c r="CI22" s="334">
        <f>'1.1 Assumptions'!$J$231</f>
        <v>0.3</v>
      </c>
      <c r="CJ22" s="334">
        <f>'1.1 Assumptions'!$J$231</f>
        <v>0.3</v>
      </c>
      <c r="CK22" s="334">
        <f>'1.1 Assumptions'!$J$231</f>
        <v>0.3</v>
      </c>
      <c r="CL22" s="334">
        <f>'1.1 Assumptions'!$J$231</f>
        <v>0.3</v>
      </c>
      <c r="CM22" s="334">
        <f>'1.1 Assumptions'!$J$231</f>
        <v>0.3</v>
      </c>
      <c r="CN22" s="334">
        <f>'1.1 Assumptions'!$J$231</f>
        <v>0.3</v>
      </c>
      <c r="CO22" s="334">
        <f>'1.1 Assumptions'!$J$231</f>
        <v>0.3</v>
      </c>
      <c r="CP22" s="334">
        <f>'1.1 Assumptions'!$J$231</f>
        <v>0.3</v>
      </c>
      <c r="CQ22" s="334">
        <f>'1.1 Assumptions'!$J$231</f>
        <v>0.3</v>
      </c>
      <c r="CR22" s="334">
        <f>'1.1 Assumptions'!$J$231</f>
        <v>0.3</v>
      </c>
      <c r="CS22" s="334">
        <f>'1.1 Assumptions'!$J$231</f>
        <v>0.3</v>
      </c>
      <c r="CT22" s="334">
        <f>'1.1 Assumptions'!$J$231</f>
        <v>0.3</v>
      </c>
      <c r="CU22" s="334">
        <f>'1.1 Assumptions'!$J$231</f>
        <v>0.3</v>
      </c>
      <c r="CV22" s="334">
        <f>'1.1 Assumptions'!$J$231</f>
        <v>0.3</v>
      </c>
      <c r="CW22" s="334">
        <f>'1.1 Assumptions'!$J$231</f>
        <v>0.3</v>
      </c>
      <c r="CX22" s="334">
        <f>'1.1 Assumptions'!$J$231</f>
        <v>0.3</v>
      </c>
      <c r="CY22" s="334">
        <f>'1.1 Assumptions'!$J$231</f>
        <v>0.3</v>
      </c>
      <c r="CZ22" s="334">
        <f>'1.1 Assumptions'!$J$231</f>
        <v>0.3</v>
      </c>
      <c r="DA22" s="334">
        <f>'1.1 Assumptions'!$J$231</f>
        <v>0.3</v>
      </c>
      <c r="DB22" s="334">
        <f>'1.1 Assumptions'!$J$231</f>
        <v>0.3</v>
      </c>
      <c r="DC22" s="334">
        <f>'1.1 Assumptions'!$J$231</f>
        <v>0.3</v>
      </c>
      <c r="DD22" s="334">
        <f>'1.1 Assumptions'!$J$231</f>
        <v>0.3</v>
      </c>
      <c r="DE22" s="334">
        <f>'1.1 Assumptions'!$J$231</f>
        <v>0.3</v>
      </c>
      <c r="DF22" s="334">
        <f>'1.1 Assumptions'!$J$231</f>
        <v>0.3</v>
      </c>
      <c r="DG22" s="334">
        <f>'1.1 Assumptions'!$J$231</f>
        <v>0.3</v>
      </c>
      <c r="DH22" s="334">
        <f>'1.1 Assumptions'!$J$231</f>
        <v>0.3</v>
      </c>
      <c r="DI22" s="334">
        <f>'1.1 Assumptions'!$J$231</f>
        <v>0.3</v>
      </c>
      <c r="DJ22" s="334">
        <f>'1.1 Assumptions'!$J$231</f>
        <v>0.3</v>
      </c>
      <c r="DK22" s="334">
        <f>'1.1 Assumptions'!$J$231</f>
        <v>0.3</v>
      </c>
      <c r="DL22" s="334">
        <f>'1.1 Assumptions'!$J$231</f>
        <v>0.3</v>
      </c>
      <c r="DM22" s="334">
        <f>'1.1 Assumptions'!$J$231</f>
        <v>0.3</v>
      </c>
      <c r="DN22" s="334">
        <f>'1.1 Assumptions'!$J$231</f>
        <v>0.3</v>
      </c>
      <c r="DO22" s="334">
        <f>'1.1 Assumptions'!$J$231</f>
        <v>0.3</v>
      </c>
      <c r="DP22" s="334">
        <f>'1.1 Assumptions'!$J$231</f>
        <v>0.3</v>
      </c>
      <c r="DQ22" s="334">
        <f>'1.1 Assumptions'!$J$231</f>
        <v>0.3</v>
      </c>
      <c r="DR22" s="334">
        <f>'1.1 Assumptions'!$J$231</f>
        <v>0.3</v>
      </c>
      <c r="DS22" s="334">
        <f>'1.1 Assumptions'!$J$231</f>
        <v>0.3</v>
      </c>
      <c r="DT22" s="334">
        <f>'1.1 Assumptions'!$J$231</f>
        <v>0.3</v>
      </c>
      <c r="DU22" s="334">
        <f>'1.1 Assumptions'!$J$231</f>
        <v>0.3</v>
      </c>
      <c r="DV22" s="334">
        <f>'1.1 Assumptions'!$J$231</f>
        <v>0.3</v>
      </c>
      <c r="DW22" s="334">
        <f>'1.1 Assumptions'!$J$231</f>
        <v>0.3</v>
      </c>
      <c r="DX22" s="334">
        <f>'1.1 Assumptions'!$J$231</f>
        <v>0.3</v>
      </c>
      <c r="DY22" s="334">
        <f>'1.1 Assumptions'!$J$231</f>
        <v>0.3</v>
      </c>
    </row>
    <row r="23" spans="2:129" x14ac:dyDescent="0.35">
      <c r="B23" s="14"/>
      <c r="C23" s="14"/>
      <c r="D23" t="s">
        <v>911</v>
      </c>
      <c r="E23" s="327"/>
      <c r="H23" s="30" t="s">
        <v>41</v>
      </c>
      <c r="J23" s="393">
        <f>'1.1 Assumptions'!$J$10</f>
        <v>5000000</v>
      </c>
      <c r="K23" s="393">
        <f>'1.1 Assumptions'!$J$10</f>
        <v>5000000</v>
      </c>
      <c r="L23" s="393">
        <f>'1.1 Assumptions'!$J$10</f>
        <v>5000000</v>
      </c>
      <c r="M23" s="393">
        <f>'1.1 Assumptions'!$J$10</f>
        <v>5000000</v>
      </c>
      <c r="N23" s="250">
        <f>'1.1 Assumptions'!$J$10</f>
        <v>5000000</v>
      </c>
      <c r="O23" s="250">
        <f>'1.1 Assumptions'!$J$10</f>
        <v>5000000</v>
      </c>
      <c r="P23" s="250">
        <f>'1.1 Assumptions'!$J$10</f>
        <v>5000000</v>
      </c>
      <c r="Q23" s="250">
        <f>'1.1 Assumptions'!$J$10</f>
        <v>5000000</v>
      </c>
      <c r="R23" s="250">
        <f>'1.1 Assumptions'!$J$10</f>
        <v>5000000</v>
      </c>
      <c r="S23" s="250">
        <f>'1.1 Assumptions'!$J$10</f>
        <v>5000000</v>
      </c>
      <c r="T23" s="250">
        <f>'1.1 Assumptions'!$J$10</f>
        <v>5000000</v>
      </c>
      <c r="U23" s="250">
        <f>'1.1 Assumptions'!$J$10</f>
        <v>5000000</v>
      </c>
      <c r="V23" s="250">
        <f>'1.1 Assumptions'!$J$10</f>
        <v>5000000</v>
      </c>
      <c r="W23" s="250">
        <f>'1.1 Assumptions'!$J$10</f>
        <v>5000000</v>
      </c>
      <c r="X23" s="250">
        <f>'1.1 Assumptions'!$J$10</f>
        <v>5000000</v>
      </c>
      <c r="Y23" s="250">
        <f>'1.1 Assumptions'!$J$10</f>
        <v>5000000</v>
      </c>
      <c r="Z23" s="250">
        <f>'1.1 Assumptions'!$J$10</f>
        <v>5000000</v>
      </c>
      <c r="AA23" s="250">
        <f>'1.1 Assumptions'!$J$10</f>
        <v>5000000</v>
      </c>
      <c r="AB23" s="250">
        <f>'1.1 Assumptions'!$J$10</f>
        <v>5000000</v>
      </c>
      <c r="AC23" s="250">
        <f>'1.1 Assumptions'!$J$10</f>
        <v>5000000</v>
      </c>
      <c r="AD23" s="250">
        <f>'1.1 Assumptions'!$J$10</f>
        <v>5000000</v>
      </c>
      <c r="AE23" s="250">
        <f>'1.1 Assumptions'!$J$10</f>
        <v>5000000</v>
      </c>
      <c r="AF23" s="250">
        <f>'1.1 Assumptions'!$J$10</f>
        <v>5000000</v>
      </c>
      <c r="AG23" s="250">
        <f>'1.1 Assumptions'!$J$10</f>
        <v>5000000</v>
      </c>
      <c r="AH23" s="250">
        <f>'1.1 Assumptions'!$J$10</f>
        <v>5000000</v>
      </c>
      <c r="AI23" s="250">
        <f>'1.1 Assumptions'!$J$10</f>
        <v>5000000</v>
      </c>
      <c r="AJ23" s="250">
        <f>'1.1 Assumptions'!$J$10</f>
        <v>5000000</v>
      </c>
      <c r="AK23" s="250">
        <f>'1.1 Assumptions'!$J$10</f>
        <v>5000000</v>
      </c>
      <c r="AL23" s="250">
        <f>'1.1 Assumptions'!$J$10</f>
        <v>5000000</v>
      </c>
      <c r="AM23" s="250">
        <f>'1.1 Assumptions'!$J$10</f>
        <v>5000000</v>
      </c>
      <c r="AN23" s="250">
        <f>'1.1 Assumptions'!$J$10</f>
        <v>5000000</v>
      </c>
      <c r="AO23" s="250">
        <f>'1.1 Assumptions'!$J$10</f>
        <v>5000000</v>
      </c>
      <c r="AP23" s="250">
        <f>'1.1 Assumptions'!$J$10</f>
        <v>5000000</v>
      </c>
      <c r="AQ23" s="250">
        <f>'1.1 Assumptions'!$J$10</f>
        <v>5000000</v>
      </c>
      <c r="AR23" s="250">
        <f>'1.1 Assumptions'!$J$10</f>
        <v>5000000</v>
      </c>
      <c r="AS23" s="250">
        <f>'1.1 Assumptions'!$J$10</f>
        <v>5000000</v>
      </c>
      <c r="AT23" s="250">
        <f>'1.1 Assumptions'!$J$10</f>
        <v>5000000</v>
      </c>
      <c r="AU23" s="250">
        <f>'1.1 Assumptions'!$J$10</f>
        <v>5000000</v>
      </c>
      <c r="AV23" s="250">
        <f>'1.1 Assumptions'!$J$10</f>
        <v>5000000</v>
      </c>
      <c r="AW23" s="250">
        <f>'1.1 Assumptions'!$J$10</f>
        <v>5000000</v>
      </c>
      <c r="AX23" s="250">
        <f>'1.1 Assumptions'!$J$10</f>
        <v>5000000</v>
      </c>
      <c r="AY23" s="250">
        <f>'1.1 Assumptions'!$J$10</f>
        <v>5000000</v>
      </c>
      <c r="AZ23" s="250">
        <f>'1.1 Assumptions'!$J$10</f>
        <v>5000000</v>
      </c>
      <c r="BA23" s="250">
        <f>'1.1 Assumptions'!$J$10</f>
        <v>5000000</v>
      </c>
      <c r="BB23" s="250">
        <f>'1.1 Assumptions'!$J$10</f>
        <v>5000000</v>
      </c>
      <c r="BC23" s="250">
        <f>'1.1 Assumptions'!$J$10</f>
        <v>5000000</v>
      </c>
      <c r="BD23" s="250">
        <f>'1.1 Assumptions'!$J$10</f>
        <v>5000000</v>
      </c>
      <c r="BE23" s="250">
        <f>'1.1 Assumptions'!$J$10</f>
        <v>5000000</v>
      </c>
      <c r="BF23" s="250">
        <f>'1.1 Assumptions'!$J$10</f>
        <v>5000000</v>
      </c>
      <c r="BG23" s="250">
        <f>'1.1 Assumptions'!$J$10</f>
        <v>5000000</v>
      </c>
      <c r="BH23" s="250">
        <f>'1.1 Assumptions'!$J$10</f>
        <v>5000000</v>
      </c>
      <c r="BI23" s="250">
        <f>'1.1 Assumptions'!$J$10</f>
        <v>5000000</v>
      </c>
      <c r="BJ23" s="250">
        <f>'1.1 Assumptions'!$J$10</f>
        <v>5000000</v>
      </c>
      <c r="BK23" s="250">
        <f>'1.1 Assumptions'!$J$10</f>
        <v>5000000</v>
      </c>
      <c r="BL23" s="250">
        <f>'1.1 Assumptions'!$J$10</f>
        <v>5000000</v>
      </c>
      <c r="BM23" s="250">
        <f>'1.1 Assumptions'!$J$10</f>
        <v>5000000</v>
      </c>
      <c r="BN23" s="250">
        <f>'1.1 Assumptions'!$J$10</f>
        <v>5000000</v>
      </c>
      <c r="BO23" s="250">
        <f>'1.1 Assumptions'!$J$10</f>
        <v>5000000</v>
      </c>
      <c r="BP23" s="250">
        <f>'1.1 Assumptions'!$J$10</f>
        <v>5000000</v>
      </c>
      <c r="BQ23" s="250">
        <f>'1.1 Assumptions'!$J$10</f>
        <v>5000000</v>
      </c>
      <c r="BR23" s="250">
        <f>'1.1 Assumptions'!$J$10</f>
        <v>5000000</v>
      </c>
      <c r="BS23" s="250">
        <f>'1.1 Assumptions'!$J$10</f>
        <v>5000000</v>
      </c>
      <c r="BT23" s="250">
        <f>'1.1 Assumptions'!$J$10</f>
        <v>5000000</v>
      </c>
      <c r="BU23" s="250">
        <f>'1.1 Assumptions'!$J$10</f>
        <v>5000000</v>
      </c>
      <c r="BV23" s="250">
        <f>'1.1 Assumptions'!$J$10</f>
        <v>5000000</v>
      </c>
      <c r="BW23" s="250">
        <f>'1.1 Assumptions'!$J$10</f>
        <v>5000000</v>
      </c>
      <c r="BX23" s="250">
        <f>'1.1 Assumptions'!$J$10</f>
        <v>5000000</v>
      </c>
      <c r="BY23" s="250">
        <f>'1.1 Assumptions'!$J$10</f>
        <v>5000000</v>
      </c>
      <c r="BZ23" s="250">
        <f>'1.1 Assumptions'!$J$10</f>
        <v>5000000</v>
      </c>
      <c r="CA23" s="250">
        <f>'1.1 Assumptions'!$J$10</f>
        <v>5000000</v>
      </c>
      <c r="CB23" s="250">
        <f>'1.1 Assumptions'!$J$10</f>
        <v>5000000</v>
      </c>
      <c r="CC23" s="250">
        <f>'1.1 Assumptions'!$J$10</f>
        <v>5000000</v>
      </c>
      <c r="CD23" s="250">
        <f>'1.1 Assumptions'!$J$10</f>
        <v>5000000</v>
      </c>
      <c r="CE23" s="250">
        <f>'1.1 Assumptions'!$J$10</f>
        <v>5000000</v>
      </c>
      <c r="CF23" s="250">
        <f>'1.1 Assumptions'!$J$10</f>
        <v>5000000</v>
      </c>
      <c r="CG23" s="250">
        <f>'1.1 Assumptions'!$J$10</f>
        <v>5000000</v>
      </c>
      <c r="CH23" s="250">
        <f>'1.1 Assumptions'!$J$10</f>
        <v>5000000</v>
      </c>
      <c r="CI23" s="250">
        <f>'1.1 Assumptions'!$J$10</f>
        <v>5000000</v>
      </c>
      <c r="CJ23" s="250">
        <f>'1.1 Assumptions'!$J$10</f>
        <v>5000000</v>
      </c>
      <c r="CK23" s="250">
        <f>'1.1 Assumptions'!$J$10</f>
        <v>5000000</v>
      </c>
      <c r="CL23" s="250">
        <f>'1.1 Assumptions'!$J$10</f>
        <v>5000000</v>
      </c>
      <c r="CM23" s="250">
        <f>'1.1 Assumptions'!$J$10</f>
        <v>5000000</v>
      </c>
      <c r="CN23" s="250">
        <f>'1.1 Assumptions'!$J$10</f>
        <v>5000000</v>
      </c>
      <c r="CO23" s="250">
        <f>'1.1 Assumptions'!$J$10</f>
        <v>5000000</v>
      </c>
      <c r="CP23" s="250">
        <f>'1.1 Assumptions'!$J$10</f>
        <v>5000000</v>
      </c>
      <c r="CQ23" s="250">
        <f>'1.1 Assumptions'!$J$10</f>
        <v>5000000</v>
      </c>
      <c r="CR23" s="250">
        <f>'1.1 Assumptions'!$J$10</f>
        <v>5000000</v>
      </c>
      <c r="CS23" s="250">
        <f>'1.1 Assumptions'!$J$10</f>
        <v>5000000</v>
      </c>
      <c r="CT23" s="250">
        <f>'1.1 Assumptions'!$J$10</f>
        <v>5000000</v>
      </c>
      <c r="CU23" s="250">
        <f>'1.1 Assumptions'!$J$10</f>
        <v>5000000</v>
      </c>
      <c r="CV23" s="250">
        <f>'1.1 Assumptions'!$J$10</f>
        <v>5000000</v>
      </c>
      <c r="CW23" s="250">
        <f>'1.1 Assumptions'!$J$10</f>
        <v>5000000</v>
      </c>
      <c r="CX23" s="250">
        <f>'1.1 Assumptions'!$J$10</f>
        <v>5000000</v>
      </c>
      <c r="CY23" s="250">
        <f>'1.1 Assumptions'!$J$10</f>
        <v>5000000</v>
      </c>
      <c r="CZ23" s="250">
        <f>'1.1 Assumptions'!$J$10</f>
        <v>5000000</v>
      </c>
      <c r="DA23" s="250">
        <f>'1.1 Assumptions'!$J$10</f>
        <v>5000000</v>
      </c>
      <c r="DB23" s="250">
        <f>'1.1 Assumptions'!$J$10</f>
        <v>5000000</v>
      </c>
      <c r="DC23" s="250">
        <f>'1.1 Assumptions'!$J$10</f>
        <v>5000000</v>
      </c>
      <c r="DD23" s="250">
        <f>'1.1 Assumptions'!$J$10</f>
        <v>5000000</v>
      </c>
      <c r="DE23" s="250">
        <f>'1.1 Assumptions'!$J$10</f>
        <v>5000000</v>
      </c>
      <c r="DF23" s="250">
        <f>'1.1 Assumptions'!$J$10</f>
        <v>5000000</v>
      </c>
      <c r="DG23" s="250">
        <f>'1.1 Assumptions'!$J$10</f>
        <v>5000000</v>
      </c>
      <c r="DH23" s="250">
        <f>'1.1 Assumptions'!$J$10</f>
        <v>5000000</v>
      </c>
      <c r="DI23" s="250">
        <f>'1.1 Assumptions'!$J$10</f>
        <v>5000000</v>
      </c>
      <c r="DJ23" s="250">
        <f>'1.1 Assumptions'!$J$10</f>
        <v>5000000</v>
      </c>
      <c r="DK23" s="250">
        <f>'1.1 Assumptions'!$J$10</f>
        <v>5000000</v>
      </c>
      <c r="DL23" s="250">
        <f>'1.1 Assumptions'!$J$10</f>
        <v>5000000</v>
      </c>
      <c r="DM23" s="250">
        <f>'1.1 Assumptions'!$J$10</f>
        <v>5000000</v>
      </c>
      <c r="DN23" s="250">
        <f>'1.1 Assumptions'!$J$10</f>
        <v>5000000</v>
      </c>
      <c r="DO23" s="250">
        <f>'1.1 Assumptions'!$J$10</f>
        <v>5000000</v>
      </c>
      <c r="DP23" s="250">
        <f>'1.1 Assumptions'!$J$10</f>
        <v>5000000</v>
      </c>
      <c r="DQ23" s="250">
        <f>'1.1 Assumptions'!$J$10</f>
        <v>5000000</v>
      </c>
      <c r="DR23" s="250">
        <f>'1.1 Assumptions'!$J$10</f>
        <v>5000000</v>
      </c>
      <c r="DS23" s="250">
        <f>'1.1 Assumptions'!$J$10</f>
        <v>5000000</v>
      </c>
      <c r="DT23" s="250">
        <f>'1.1 Assumptions'!$J$10</f>
        <v>5000000</v>
      </c>
      <c r="DU23" s="250">
        <f>'1.1 Assumptions'!$J$10</f>
        <v>5000000</v>
      </c>
      <c r="DV23" s="250">
        <f>'1.1 Assumptions'!$J$10</f>
        <v>5000000</v>
      </c>
      <c r="DW23" s="250">
        <f>'1.1 Assumptions'!$J$10</f>
        <v>5000000</v>
      </c>
      <c r="DX23" s="250">
        <f>'1.1 Assumptions'!$J$10</f>
        <v>5000000</v>
      </c>
      <c r="DY23" s="250">
        <f>'1.1 Assumptions'!$J$10</f>
        <v>5000000</v>
      </c>
    </row>
    <row r="24" spans="2:129" x14ac:dyDescent="0.35">
      <c r="B24" s="14"/>
      <c r="E24" s="327"/>
      <c r="J24" s="197"/>
      <c r="K24" s="197"/>
      <c r="L24" s="197"/>
      <c r="M24" s="197"/>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row>
    <row r="25" spans="2:129" x14ac:dyDescent="0.35">
      <c r="B25" s="14"/>
      <c r="C25" s="24" t="s">
        <v>771</v>
      </c>
    </row>
    <row r="26" spans="2:129" x14ac:dyDescent="0.35">
      <c r="B26" s="14"/>
      <c r="C26" s="14"/>
      <c r="D26" t="s">
        <v>238</v>
      </c>
      <c r="H26" s="30" t="s">
        <v>45</v>
      </c>
      <c r="J26" s="197">
        <f>J19*J27</f>
        <v>465717.98188874515</v>
      </c>
      <c r="K26" s="197">
        <f t="shared" ref="K26:AO26" si="21">K19*K27</f>
        <v>465717.98188874515</v>
      </c>
      <c r="L26" s="197">
        <f t="shared" si="21"/>
        <v>465717.98188874515</v>
      </c>
      <c r="M26" s="197">
        <f t="shared" si="21"/>
        <v>465717.98188874515</v>
      </c>
      <c r="N26" s="197">
        <f t="shared" si="21"/>
        <v>465717.98188874515</v>
      </c>
      <c r="O26" s="197">
        <f t="shared" si="21"/>
        <v>465717.98188874515</v>
      </c>
      <c r="P26" s="197">
        <f t="shared" si="21"/>
        <v>465717.98188874515</v>
      </c>
      <c r="Q26" s="197">
        <f t="shared" si="21"/>
        <v>465717.98188874515</v>
      </c>
      <c r="R26" s="197">
        <f t="shared" si="21"/>
        <v>465717.98188874515</v>
      </c>
      <c r="S26" s="197">
        <f t="shared" si="21"/>
        <v>465717.98188874515</v>
      </c>
      <c r="T26" s="197">
        <f t="shared" si="21"/>
        <v>465717.98188874515</v>
      </c>
      <c r="U26" s="197">
        <f t="shared" si="21"/>
        <v>465717.98188874515</v>
      </c>
      <c r="V26" s="197">
        <f t="shared" si="21"/>
        <v>465717.98188874515</v>
      </c>
      <c r="W26" s="197">
        <f t="shared" si="21"/>
        <v>465717.98188874515</v>
      </c>
      <c r="X26" s="197">
        <f t="shared" si="21"/>
        <v>465717.98188874515</v>
      </c>
      <c r="Y26" s="197">
        <f t="shared" si="21"/>
        <v>465717.98188874515</v>
      </c>
      <c r="Z26" s="197">
        <f t="shared" si="21"/>
        <v>465717.98188874515</v>
      </c>
      <c r="AA26" s="197">
        <f t="shared" si="21"/>
        <v>465717.98188874515</v>
      </c>
      <c r="AB26" s="197">
        <f t="shared" si="21"/>
        <v>465717.98188874515</v>
      </c>
      <c r="AC26" s="197">
        <f t="shared" si="21"/>
        <v>465717.98188874515</v>
      </c>
      <c r="AD26" s="197">
        <f t="shared" si="21"/>
        <v>465717.98188874515</v>
      </c>
      <c r="AE26" s="197">
        <f t="shared" si="21"/>
        <v>465717.98188874515</v>
      </c>
      <c r="AF26" s="197">
        <f t="shared" si="21"/>
        <v>465717.98188874515</v>
      </c>
      <c r="AG26" s="197">
        <f t="shared" si="21"/>
        <v>465717.98188874515</v>
      </c>
      <c r="AH26" s="197">
        <f t="shared" si="21"/>
        <v>465717.98188874515</v>
      </c>
      <c r="AI26" s="197">
        <f t="shared" si="21"/>
        <v>465717.98188874515</v>
      </c>
      <c r="AJ26" s="197">
        <f t="shared" si="21"/>
        <v>465717.98188874515</v>
      </c>
      <c r="AK26" s="197">
        <f t="shared" si="21"/>
        <v>465717.98188874515</v>
      </c>
      <c r="AL26" s="197">
        <f t="shared" si="21"/>
        <v>465717.98188874515</v>
      </c>
      <c r="AM26" s="197">
        <f t="shared" si="21"/>
        <v>465717.98188874515</v>
      </c>
      <c r="AN26" s="197">
        <f t="shared" si="21"/>
        <v>465717.98188874515</v>
      </c>
      <c r="AO26" s="197">
        <f t="shared" si="21"/>
        <v>465717.98188874515</v>
      </c>
      <c r="AP26" s="197">
        <f t="shared" ref="AP26:BU26" si="22">AP19*AP27</f>
        <v>465717.98188874515</v>
      </c>
      <c r="AQ26" s="197">
        <f t="shared" si="22"/>
        <v>465717.98188874515</v>
      </c>
      <c r="AR26" s="197">
        <f t="shared" si="22"/>
        <v>465717.98188874515</v>
      </c>
      <c r="AS26" s="197">
        <f t="shared" si="22"/>
        <v>465717.98188874515</v>
      </c>
      <c r="AT26" s="197">
        <f t="shared" si="22"/>
        <v>465717.98188874515</v>
      </c>
      <c r="AU26" s="197">
        <f t="shared" si="22"/>
        <v>465717.98188874515</v>
      </c>
      <c r="AV26" s="197">
        <f t="shared" si="22"/>
        <v>465717.98188874515</v>
      </c>
      <c r="AW26" s="197">
        <f t="shared" si="22"/>
        <v>465717.98188874515</v>
      </c>
      <c r="AX26" s="197">
        <f t="shared" si="22"/>
        <v>465717.98188874515</v>
      </c>
      <c r="AY26" s="197">
        <f t="shared" si="22"/>
        <v>465717.98188874515</v>
      </c>
      <c r="AZ26" s="197">
        <f t="shared" si="22"/>
        <v>465717.98188874515</v>
      </c>
      <c r="BA26" s="197">
        <f t="shared" si="22"/>
        <v>465717.98188874515</v>
      </c>
      <c r="BB26" s="197">
        <f t="shared" si="22"/>
        <v>465717.98188874515</v>
      </c>
      <c r="BC26" s="197">
        <f t="shared" si="22"/>
        <v>465717.98188874515</v>
      </c>
      <c r="BD26" s="197">
        <f t="shared" si="22"/>
        <v>465717.98188874515</v>
      </c>
      <c r="BE26" s="197">
        <f t="shared" si="22"/>
        <v>465717.98188874515</v>
      </c>
      <c r="BF26" s="197">
        <f t="shared" si="22"/>
        <v>465717.98188874515</v>
      </c>
      <c r="BG26" s="197">
        <f t="shared" si="22"/>
        <v>465717.98188874515</v>
      </c>
      <c r="BH26" s="197">
        <f t="shared" si="22"/>
        <v>465717.98188874515</v>
      </c>
      <c r="BI26" s="197">
        <f t="shared" si="22"/>
        <v>465717.98188874515</v>
      </c>
      <c r="BJ26" s="197">
        <f t="shared" si="22"/>
        <v>465717.98188874515</v>
      </c>
      <c r="BK26" s="197">
        <f t="shared" si="22"/>
        <v>465717.98188874515</v>
      </c>
      <c r="BL26" s="197">
        <f t="shared" si="22"/>
        <v>465717.98188874515</v>
      </c>
      <c r="BM26" s="197">
        <f t="shared" si="22"/>
        <v>465717.98188874515</v>
      </c>
      <c r="BN26" s="197">
        <f t="shared" si="22"/>
        <v>465717.98188874515</v>
      </c>
      <c r="BO26" s="197">
        <f t="shared" si="22"/>
        <v>465717.98188874515</v>
      </c>
      <c r="BP26" s="197">
        <f t="shared" si="22"/>
        <v>465717.98188874515</v>
      </c>
      <c r="BQ26" s="197">
        <f t="shared" si="22"/>
        <v>465717.98188874515</v>
      </c>
      <c r="BR26" s="197">
        <f t="shared" si="22"/>
        <v>465717.98188874515</v>
      </c>
      <c r="BS26" s="197">
        <f t="shared" si="22"/>
        <v>465717.98188874515</v>
      </c>
      <c r="BT26" s="197">
        <f t="shared" si="22"/>
        <v>465717.98188874515</v>
      </c>
      <c r="BU26" s="197">
        <f t="shared" si="22"/>
        <v>465717.98188874515</v>
      </c>
      <c r="BV26" s="197">
        <f t="shared" ref="BV26:DA26" si="23">BV19*BV27</f>
        <v>465717.98188874515</v>
      </c>
      <c r="BW26" s="197">
        <f t="shared" si="23"/>
        <v>465717.98188874515</v>
      </c>
      <c r="BX26" s="197">
        <f t="shared" si="23"/>
        <v>465717.98188874515</v>
      </c>
      <c r="BY26" s="197">
        <f t="shared" si="23"/>
        <v>465717.98188874515</v>
      </c>
      <c r="BZ26" s="197">
        <f t="shared" si="23"/>
        <v>465717.98188874515</v>
      </c>
      <c r="CA26" s="197">
        <f t="shared" si="23"/>
        <v>465717.98188874515</v>
      </c>
      <c r="CB26" s="197">
        <f t="shared" si="23"/>
        <v>465717.98188874515</v>
      </c>
      <c r="CC26" s="197">
        <f t="shared" si="23"/>
        <v>465717.98188874515</v>
      </c>
      <c r="CD26" s="197">
        <f t="shared" si="23"/>
        <v>465717.98188874515</v>
      </c>
      <c r="CE26" s="197">
        <f t="shared" si="23"/>
        <v>465717.98188874515</v>
      </c>
      <c r="CF26" s="197">
        <f t="shared" si="23"/>
        <v>465717.98188874515</v>
      </c>
      <c r="CG26" s="197">
        <f t="shared" si="23"/>
        <v>465717.98188874515</v>
      </c>
      <c r="CH26" s="197">
        <f t="shared" si="23"/>
        <v>465717.98188874515</v>
      </c>
      <c r="CI26" s="197">
        <f t="shared" si="23"/>
        <v>465717.98188874515</v>
      </c>
      <c r="CJ26" s="197">
        <f t="shared" si="23"/>
        <v>465717.98188874515</v>
      </c>
      <c r="CK26" s="197">
        <f t="shared" si="23"/>
        <v>465717.98188874515</v>
      </c>
      <c r="CL26" s="197">
        <f t="shared" si="23"/>
        <v>465717.98188874515</v>
      </c>
      <c r="CM26" s="197">
        <f t="shared" si="23"/>
        <v>465717.98188874515</v>
      </c>
      <c r="CN26" s="197">
        <f t="shared" si="23"/>
        <v>465717.98188874515</v>
      </c>
      <c r="CO26" s="197">
        <f t="shared" si="23"/>
        <v>465717.98188874515</v>
      </c>
      <c r="CP26" s="197">
        <f t="shared" si="23"/>
        <v>465717.98188874515</v>
      </c>
      <c r="CQ26" s="197">
        <f t="shared" si="23"/>
        <v>465717.98188874515</v>
      </c>
      <c r="CR26" s="197">
        <f t="shared" si="23"/>
        <v>465717.98188874515</v>
      </c>
      <c r="CS26" s="197">
        <f t="shared" si="23"/>
        <v>465717.98188874515</v>
      </c>
      <c r="CT26" s="197">
        <f t="shared" si="23"/>
        <v>465717.98188874515</v>
      </c>
      <c r="CU26" s="197">
        <f t="shared" si="23"/>
        <v>465717.98188874515</v>
      </c>
      <c r="CV26" s="197">
        <f t="shared" si="23"/>
        <v>465717.98188874515</v>
      </c>
      <c r="CW26" s="197">
        <f t="shared" si="23"/>
        <v>465717.98188874515</v>
      </c>
      <c r="CX26" s="197">
        <f t="shared" si="23"/>
        <v>465717.98188874515</v>
      </c>
      <c r="CY26" s="197">
        <f t="shared" si="23"/>
        <v>465717.98188874515</v>
      </c>
      <c r="CZ26" s="197">
        <f t="shared" si="23"/>
        <v>465717.98188874515</v>
      </c>
      <c r="DA26" s="197">
        <f t="shared" si="23"/>
        <v>465717.98188874515</v>
      </c>
      <c r="DB26" s="197">
        <f t="shared" ref="DB26:DY26" si="24">DB19*DB27</f>
        <v>465717.98188874515</v>
      </c>
      <c r="DC26" s="197">
        <f t="shared" si="24"/>
        <v>465717.98188874515</v>
      </c>
      <c r="DD26" s="197">
        <f t="shared" si="24"/>
        <v>465717.98188874515</v>
      </c>
      <c r="DE26" s="197">
        <f t="shared" si="24"/>
        <v>465717.98188874515</v>
      </c>
      <c r="DF26" s="197">
        <f t="shared" si="24"/>
        <v>465717.98188874515</v>
      </c>
      <c r="DG26" s="197">
        <f t="shared" si="24"/>
        <v>465717.98188874515</v>
      </c>
      <c r="DH26" s="197">
        <f t="shared" si="24"/>
        <v>465717.98188874515</v>
      </c>
      <c r="DI26" s="197">
        <f t="shared" si="24"/>
        <v>465717.98188874515</v>
      </c>
      <c r="DJ26" s="197">
        <f t="shared" si="24"/>
        <v>465717.98188874515</v>
      </c>
      <c r="DK26" s="197">
        <f t="shared" si="24"/>
        <v>465717.98188874515</v>
      </c>
      <c r="DL26" s="197">
        <f t="shared" si="24"/>
        <v>465717.98188874515</v>
      </c>
      <c r="DM26" s="197">
        <f t="shared" si="24"/>
        <v>465717.98188874515</v>
      </c>
      <c r="DN26" s="197">
        <f t="shared" si="24"/>
        <v>465717.98188874515</v>
      </c>
      <c r="DO26" s="197">
        <f t="shared" si="24"/>
        <v>465717.98188874515</v>
      </c>
      <c r="DP26" s="197">
        <f t="shared" si="24"/>
        <v>465717.98188874515</v>
      </c>
      <c r="DQ26" s="197">
        <f t="shared" si="24"/>
        <v>465717.98188874515</v>
      </c>
      <c r="DR26" s="197">
        <f t="shared" si="24"/>
        <v>465717.98188874515</v>
      </c>
      <c r="DS26" s="197">
        <f t="shared" si="24"/>
        <v>465717.98188874515</v>
      </c>
      <c r="DT26" s="197">
        <f t="shared" si="24"/>
        <v>465717.98188874515</v>
      </c>
      <c r="DU26" s="197">
        <f t="shared" si="24"/>
        <v>465717.98188874515</v>
      </c>
      <c r="DV26" s="197">
        <f t="shared" si="24"/>
        <v>465717.98188874515</v>
      </c>
      <c r="DW26" s="197">
        <f t="shared" si="24"/>
        <v>465717.98188874515</v>
      </c>
      <c r="DX26" s="197">
        <f t="shared" si="24"/>
        <v>465717.98188874515</v>
      </c>
      <c r="DY26" s="197">
        <f t="shared" si="24"/>
        <v>465717.98188874515</v>
      </c>
    </row>
    <row r="27" spans="2:129" x14ac:dyDescent="0.35">
      <c r="B27" s="14"/>
      <c r="C27" s="14"/>
      <c r="D27" s="14"/>
      <c r="E27" s="123" t="s">
        <v>772</v>
      </c>
      <c r="H27" s="30" t="s">
        <v>48</v>
      </c>
      <c r="J27" s="580">
        <f>'1.1 Assumptions'!$J$225</f>
        <v>3.67440673641235E-2</v>
      </c>
      <c r="K27" s="580">
        <f>'1.1 Assumptions'!$J$225</f>
        <v>3.67440673641235E-2</v>
      </c>
      <c r="L27" s="580">
        <f>'1.1 Assumptions'!$J$225</f>
        <v>3.67440673641235E-2</v>
      </c>
      <c r="M27" s="580">
        <f>'1.1 Assumptions'!$J$225</f>
        <v>3.67440673641235E-2</v>
      </c>
      <c r="N27" s="142">
        <f>'1.1 Assumptions'!$J$225</f>
        <v>3.67440673641235E-2</v>
      </c>
      <c r="O27" s="142">
        <f>'1.1 Assumptions'!$J$225</f>
        <v>3.67440673641235E-2</v>
      </c>
      <c r="P27" s="142">
        <f>'1.1 Assumptions'!$J$225</f>
        <v>3.67440673641235E-2</v>
      </c>
      <c r="Q27" s="142">
        <f>'1.1 Assumptions'!$J$225</f>
        <v>3.67440673641235E-2</v>
      </c>
      <c r="R27" s="142">
        <f>'1.1 Assumptions'!$J$225</f>
        <v>3.67440673641235E-2</v>
      </c>
      <c r="S27" s="142">
        <f>'1.1 Assumptions'!$J$225</f>
        <v>3.67440673641235E-2</v>
      </c>
      <c r="T27" s="142">
        <f>'1.1 Assumptions'!$J$225</f>
        <v>3.67440673641235E-2</v>
      </c>
      <c r="U27" s="142">
        <f>'1.1 Assumptions'!$J$225</f>
        <v>3.67440673641235E-2</v>
      </c>
      <c r="V27" s="142">
        <f>'1.1 Assumptions'!$J$225</f>
        <v>3.67440673641235E-2</v>
      </c>
      <c r="W27" s="142">
        <f>'1.1 Assumptions'!$J$225</f>
        <v>3.67440673641235E-2</v>
      </c>
      <c r="X27" s="142">
        <f>'1.1 Assumptions'!$J$225</f>
        <v>3.67440673641235E-2</v>
      </c>
      <c r="Y27" s="142">
        <f>'1.1 Assumptions'!$J$225</f>
        <v>3.67440673641235E-2</v>
      </c>
      <c r="Z27" s="142">
        <f>'1.1 Assumptions'!$J$225</f>
        <v>3.67440673641235E-2</v>
      </c>
      <c r="AA27" s="142">
        <f>'1.1 Assumptions'!$J$225</f>
        <v>3.67440673641235E-2</v>
      </c>
      <c r="AB27" s="142">
        <f>'1.1 Assumptions'!$J$225</f>
        <v>3.67440673641235E-2</v>
      </c>
      <c r="AC27" s="142">
        <f>'1.1 Assumptions'!$J$225</f>
        <v>3.67440673641235E-2</v>
      </c>
      <c r="AD27" s="142">
        <f>'1.1 Assumptions'!$J$225</f>
        <v>3.67440673641235E-2</v>
      </c>
      <c r="AE27" s="142">
        <f>'1.1 Assumptions'!$J$225</f>
        <v>3.67440673641235E-2</v>
      </c>
      <c r="AF27" s="142">
        <f>'1.1 Assumptions'!$J$225</f>
        <v>3.67440673641235E-2</v>
      </c>
      <c r="AG27" s="142">
        <f>'1.1 Assumptions'!$J$225</f>
        <v>3.67440673641235E-2</v>
      </c>
      <c r="AH27" s="142">
        <f>'1.1 Assumptions'!$J$225</f>
        <v>3.67440673641235E-2</v>
      </c>
      <c r="AI27" s="142">
        <f>'1.1 Assumptions'!$J$225</f>
        <v>3.67440673641235E-2</v>
      </c>
      <c r="AJ27" s="142">
        <f>'1.1 Assumptions'!$J$225</f>
        <v>3.67440673641235E-2</v>
      </c>
      <c r="AK27" s="142">
        <f>'1.1 Assumptions'!$J$225</f>
        <v>3.67440673641235E-2</v>
      </c>
      <c r="AL27" s="142">
        <f>'1.1 Assumptions'!$J$225</f>
        <v>3.67440673641235E-2</v>
      </c>
      <c r="AM27" s="142">
        <f>'1.1 Assumptions'!$J$225</f>
        <v>3.67440673641235E-2</v>
      </c>
      <c r="AN27" s="142">
        <f>'1.1 Assumptions'!$J$225</f>
        <v>3.67440673641235E-2</v>
      </c>
      <c r="AO27" s="142">
        <f>'1.1 Assumptions'!$J$225</f>
        <v>3.67440673641235E-2</v>
      </c>
      <c r="AP27" s="142">
        <f>'1.1 Assumptions'!$J$225</f>
        <v>3.67440673641235E-2</v>
      </c>
      <c r="AQ27" s="142">
        <f>'1.1 Assumptions'!$J$225</f>
        <v>3.67440673641235E-2</v>
      </c>
      <c r="AR27" s="142">
        <f>'1.1 Assumptions'!$J$225</f>
        <v>3.67440673641235E-2</v>
      </c>
      <c r="AS27" s="142">
        <f>'1.1 Assumptions'!$J$225</f>
        <v>3.67440673641235E-2</v>
      </c>
      <c r="AT27" s="142">
        <f>'1.1 Assumptions'!$J$225</f>
        <v>3.67440673641235E-2</v>
      </c>
      <c r="AU27" s="142">
        <f>'1.1 Assumptions'!$J$225</f>
        <v>3.67440673641235E-2</v>
      </c>
      <c r="AV27" s="142">
        <f>'1.1 Assumptions'!$J$225</f>
        <v>3.67440673641235E-2</v>
      </c>
      <c r="AW27" s="142">
        <f>'1.1 Assumptions'!$J$225</f>
        <v>3.67440673641235E-2</v>
      </c>
      <c r="AX27" s="142">
        <f>'1.1 Assumptions'!$J$225</f>
        <v>3.67440673641235E-2</v>
      </c>
      <c r="AY27" s="142">
        <f>'1.1 Assumptions'!$J$225</f>
        <v>3.67440673641235E-2</v>
      </c>
      <c r="AZ27" s="142">
        <f>'1.1 Assumptions'!$J$225</f>
        <v>3.67440673641235E-2</v>
      </c>
      <c r="BA27" s="142">
        <f>'1.1 Assumptions'!$J$225</f>
        <v>3.67440673641235E-2</v>
      </c>
      <c r="BB27" s="142">
        <f>'1.1 Assumptions'!$J$225</f>
        <v>3.67440673641235E-2</v>
      </c>
      <c r="BC27" s="142">
        <f>'1.1 Assumptions'!$J$225</f>
        <v>3.67440673641235E-2</v>
      </c>
      <c r="BD27" s="142">
        <f>'1.1 Assumptions'!$J$225</f>
        <v>3.67440673641235E-2</v>
      </c>
      <c r="BE27" s="142">
        <f>'1.1 Assumptions'!$J$225</f>
        <v>3.67440673641235E-2</v>
      </c>
      <c r="BF27" s="142">
        <f>'1.1 Assumptions'!$J$225</f>
        <v>3.67440673641235E-2</v>
      </c>
      <c r="BG27" s="142">
        <f>'1.1 Assumptions'!$J$225</f>
        <v>3.67440673641235E-2</v>
      </c>
      <c r="BH27" s="142">
        <f>'1.1 Assumptions'!$J$225</f>
        <v>3.67440673641235E-2</v>
      </c>
      <c r="BI27" s="142">
        <f>'1.1 Assumptions'!$J$225</f>
        <v>3.67440673641235E-2</v>
      </c>
      <c r="BJ27" s="142">
        <f>'1.1 Assumptions'!$J$225</f>
        <v>3.67440673641235E-2</v>
      </c>
      <c r="BK27" s="142">
        <f>'1.1 Assumptions'!$J$225</f>
        <v>3.67440673641235E-2</v>
      </c>
      <c r="BL27" s="142">
        <f>'1.1 Assumptions'!$J$225</f>
        <v>3.67440673641235E-2</v>
      </c>
      <c r="BM27" s="142">
        <f>'1.1 Assumptions'!$J$225</f>
        <v>3.67440673641235E-2</v>
      </c>
      <c r="BN27" s="142">
        <f>'1.1 Assumptions'!$J$225</f>
        <v>3.67440673641235E-2</v>
      </c>
      <c r="BO27" s="142">
        <f>'1.1 Assumptions'!$J$225</f>
        <v>3.67440673641235E-2</v>
      </c>
      <c r="BP27" s="142">
        <f>'1.1 Assumptions'!$J$225</f>
        <v>3.67440673641235E-2</v>
      </c>
      <c r="BQ27" s="142">
        <f>'1.1 Assumptions'!$J$225</f>
        <v>3.67440673641235E-2</v>
      </c>
      <c r="BR27" s="142">
        <f>'1.1 Assumptions'!$J$225</f>
        <v>3.67440673641235E-2</v>
      </c>
      <c r="BS27" s="142">
        <f>'1.1 Assumptions'!$J$225</f>
        <v>3.67440673641235E-2</v>
      </c>
      <c r="BT27" s="142">
        <f>'1.1 Assumptions'!$J$225</f>
        <v>3.67440673641235E-2</v>
      </c>
      <c r="BU27" s="142">
        <f>'1.1 Assumptions'!$J$225</f>
        <v>3.67440673641235E-2</v>
      </c>
      <c r="BV27" s="142">
        <f>'1.1 Assumptions'!$J$225</f>
        <v>3.67440673641235E-2</v>
      </c>
      <c r="BW27" s="142">
        <f>'1.1 Assumptions'!$J$225</f>
        <v>3.67440673641235E-2</v>
      </c>
      <c r="BX27" s="142">
        <f>'1.1 Assumptions'!$J$225</f>
        <v>3.67440673641235E-2</v>
      </c>
      <c r="BY27" s="142">
        <f>'1.1 Assumptions'!$J$225</f>
        <v>3.67440673641235E-2</v>
      </c>
      <c r="BZ27" s="142">
        <f>'1.1 Assumptions'!$J$225</f>
        <v>3.67440673641235E-2</v>
      </c>
      <c r="CA27" s="142">
        <f>'1.1 Assumptions'!$J$225</f>
        <v>3.67440673641235E-2</v>
      </c>
      <c r="CB27" s="142">
        <f>'1.1 Assumptions'!$J$225</f>
        <v>3.67440673641235E-2</v>
      </c>
      <c r="CC27" s="142">
        <f>'1.1 Assumptions'!$J$225</f>
        <v>3.67440673641235E-2</v>
      </c>
      <c r="CD27" s="142">
        <f>'1.1 Assumptions'!$J$225</f>
        <v>3.67440673641235E-2</v>
      </c>
      <c r="CE27" s="142">
        <f>'1.1 Assumptions'!$J$225</f>
        <v>3.67440673641235E-2</v>
      </c>
      <c r="CF27" s="142">
        <f>'1.1 Assumptions'!$J$225</f>
        <v>3.67440673641235E-2</v>
      </c>
      <c r="CG27" s="142">
        <f>'1.1 Assumptions'!$J$225</f>
        <v>3.67440673641235E-2</v>
      </c>
      <c r="CH27" s="142">
        <f>'1.1 Assumptions'!$J$225</f>
        <v>3.67440673641235E-2</v>
      </c>
      <c r="CI27" s="142">
        <f>'1.1 Assumptions'!$J$225</f>
        <v>3.67440673641235E-2</v>
      </c>
      <c r="CJ27" s="142">
        <f>'1.1 Assumptions'!$J$225</f>
        <v>3.67440673641235E-2</v>
      </c>
      <c r="CK27" s="142">
        <f>'1.1 Assumptions'!$J$225</f>
        <v>3.67440673641235E-2</v>
      </c>
      <c r="CL27" s="142">
        <f>'1.1 Assumptions'!$J$225</f>
        <v>3.67440673641235E-2</v>
      </c>
      <c r="CM27" s="142">
        <f>'1.1 Assumptions'!$J$225</f>
        <v>3.67440673641235E-2</v>
      </c>
      <c r="CN27" s="142">
        <f>'1.1 Assumptions'!$J$225</f>
        <v>3.67440673641235E-2</v>
      </c>
      <c r="CO27" s="142">
        <f>'1.1 Assumptions'!$J$225</f>
        <v>3.67440673641235E-2</v>
      </c>
      <c r="CP27" s="142">
        <f>'1.1 Assumptions'!$J$225</f>
        <v>3.67440673641235E-2</v>
      </c>
      <c r="CQ27" s="142">
        <f>'1.1 Assumptions'!$J$225</f>
        <v>3.67440673641235E-2</v>
      </c>
      <c r="CR27" s="142">
        <f>'1.1 Assumptions'!$J$225</f>
        <v>3.67440673641235E-2</v>
      </c>
      <c r="CS27" s="142">
        <f>'1.1 Assumptions'!$J$225</f>
        <v>3.67440673641235E-2</v>
      </c>
      <c r="CT27" s="142">
        <f>'1.1 Assumptions'!$J$225</f>
        <v>3.67440673641235E-2</v>
      </c>
      <c r="CU27" s="142">
        <f>'1.1 Assumptions'!$J$225</f>
        <v>3.67440673641235E-2</v>
      </c>
      <c r="CV27" s="142">
        <f>'1.1 Assumptions'!$J$225</f>
        <v>3.67440673641235E-2</v>
      </c>
      <c r="CW27" s="142">
        <f>'1.1 Assumptions'!$J$225</f>
        <v>3.67440673641235E-2</v>
      </c>
      <c r="CX27" s="142">
        <f>'1.1 Assumptions'!$J$225</f>
        <v>3.67440673641235E-2</v>
      </c>
      <c r="CY27" s="142">
        <f>'1.1 Assumptions'!$J$225</f>
        <v>3.67440673641235E-2</v>
      </c>
      <c r="CZ27" s="142">
        <f>'1.1 Assumptions'!$J$225</f>
        <v>3.67440673641235E-2</v>
      </c>
      <c r="DA27" s="142">
        <f>'1.1 Assumptions'!$J$225</f>
        <v>3.67440673641235E-2</v>
      </c>
      <c r="DB27" s="142">
        <f>'1.1 Assumptions'!$J$225</f>
        <v>3.67440673641235E-2</v>
      </c>
      <c r="DC27" s="142">
        <f>'1.1 Assumptions'!$J$225</f>
        <v>3.67440673641235E-2</v>
      </c>
      <c r="DD27" s="142">
        <f>'1.1 Assumptions'!$J$225</f>
        <v>3.67440673641235E-2</v>
      </c>
      <c r="DE27" s="142">
        <f>'1.1 Assumptions'!$J$225</f>
        <v>3.67440673641235E-2</v>
      </c>
      <c r="DF27" s="142">
        <f>'1.1 Assumptions'!$J$225</f>
        <v>3.67440673641235E-2</v>
      </c>
      <c r="DG27" s="142">
        <f>'1.1 Assumptions'!$J$225</f>
        <v>3.67440673641235E-2</v>
      </c>
      <c r="DH27" s="142">
        <f>'1.1 Assumptions'!$J$225</f>
        <v>3.67440673641235E-2</v>
      </c>
      <c r="DI27" s="142">
        <f>'1.1 Assumptions'!$J$225</f>
        <v>3.67440673641235E-2</v>
      </c>
      <c r="DJ27" s="142">
        <f>'1.1 Assumptions'!$J$225</f>
        <v>3.67440673641235E-2</v>
      </c>
      <c r="DK27" s="142">
        <f>'1.1 Assumptions'!$J$225</f>
        <v>3.67440673641235E-2</v>
      </c>
      <c r="DL27" s="142">
        <f>'1.1 Assumptions'!$J$225</f>
        <v>3.67440673641235E-2</v>
      </c>
      <c r="DM27" s="142">
        <f>'1.1 Assumptions'!$J$225</f>
        <v>3.67440673641235E-2</v>
      </c>
      <c r="DN27" s="142">
        <f>'1.1 Assumptions'!$J$225</f>
        <v>3.67440673641235E-2</v>
      </c>
      <c r="DO27" s="142">
        <f>'1.1 Assumptions'!$J$225</f>
        <v>3.67440673641235E-2</v>
      </c>
      <c r="DP27" s="142">
        <f>'1.1 Assumptions'!$J$225</f>
        <v>3.67440673641235E-2</v>
      </c>
      <c r="DQ27" s="142">
        <f>'1.1 Assumptions'!$J$225</f>
        <v>3.67440673641235E-2</v>
      </c>
      <c r="DR27" s="142">
        <f>'1.1 Assumptions'!$J$225</f>
        <v>3.67440673641235E-2</v>
      </c>
      <c r="DS27" s="142">
        <f>'1.1 Assumptions'!$J$225</f>
        <v>3.67440673641235E-2</v>
      </c>
      <c r="DT27" s="142">
        <f>'1.1 Assumptions'!$J$225</f>
        <v>3.67440673641235E-2</v>
      </c>
      <c r="DU27" s="142">
        <f>'1.1 Assumptions'!$J$225</f>
        <v>3.67440673641235E-2</v>
      </c>
      <c r="DV27" s="142">
        <f>'1.1 Assumptions'!$J$225</f>
        <v>3.67440673641235E-2</v>
      </c>
      <c r="DW27" s="142">
        <f>'1.1 Assumptions'!$J$225</f>
        <v>3.67440673641235E-2</v>
      </c>
      <c r="DX27" s="142">
        <f>'1.1 Assumptions'!$J$225</f>
        <v>3.67440673641235E-2</v>
      </c>
      <c r="DY27" s="142">
        <f>'1.1 Assumptions'!$J$225</f>
        <v>3.67440673641235E-2</v>
      </c>
    </row>
    <row r="28" spans="2:129" s="516" customFormat="1" x14ac:dyDescent="0.35">
      <c r="B28" s="529"/>
      <c r="C28" s="529"/>
      <c r="D28" s="529"/>
      <c r="E28" s="516" t="s">
        <v>773</v>
      </c>
      <c r="H28" s="525" t="s">
        <v>41</v>
      </c>
      <c r="J28" s="302">
        <f>J26*J21</f>
        <v>163001.2936610608</v>
      </c>
      <c r="K28" s="302">
        <f t="shared" ref="K28:BV28" si="25">K26*K21</f>
        <v>163001.2936610608</v>
      </c>
      <c r="L28" s="302">
        <f t="shared" si="25"/>
        <v>163001.2936610608</v>
      </c>
      <c r="M28" s="302">
        <f t="shared" si="25"/>
        <v>163001.2936610608</v>
      </c>
      <c r="N28" s="302">
        <f t="shared" si="25"/>
        <v>163001.2936610608</v>
      </c>
      <c r="O28" s="302">
        <f t="shared" si="25"/>
        <v>163001.2936610608</v>
      </c>
      <c r="P28" s="302">
        <f t="shared" si="25"/>
        <v>163001.2936610608</v>
      </c>
      <c r="Q28" s="302">
        <f t="shared" si="25"/>
        <v>163001.2936610608</v>
      </c>
      <c r="R28" s="302">
        <f t="shared" si="25"/>
        <v>163001.2936610608</v>
      </c>
      <c r="S28" s="302">
        <f t="shared" si="25"/>
        <v>163001.2936610608</v>
      </c>
      <c r="T28" s="302">
        <f t="shared" si="25"/>
        <v>163001.2936610608</v>
      </c>
      <c r="U28" s="302">
        <f t="shared" si="25"/>
        <v>163001.2936610608</v>
      </c>
      <c r="V28" s="302">
        <f t="shared" si="25"/>
        <v>163001.2936610608</v>
      </c>
      <c r="W28" s="302">
        <f t="shared" si="25"/>
        <v>163001.2936610608</v>
      </c>
      <c r="X28" s="302">
        <f t="shared" si="25"/>
        <v>163001.2936610608</v>
      </c>
      <c r="Y28" s="302">
        <f t="shared" si="25"/>
        <v>163001.2936610608</v>
      </c>
      <c r="Z28" s="302">
        <f t="shared" si="25"/>
        <v>163001.2936610608</v>
      </c>
      <c r="AA28" s="302">
        <f t="shared" si="25"/>
        <v>163001.2936610608</v>
      </c>
      <c r="AB28" s="302">
        <f t="shared" si="25"/>
        <v>163001.2936610608</v>
      </c>
      <c r="AC28" s="302">
        <f t="shared" si="25"/>
        <v>163001.2936610608</v>
      </c>
      <c r="AD28" s="302">
        <f t="shared" si="25"/>
        <v>163001.2936610608</v>
      </c>
      <c r="AE28" s="302">
        <f t="shared" si="25"/>
        <v>163001.2936610608</v>
      </c>
      <c r="AF28" s="302">
        <f t="shared" si="25"/>
        <v>163001.2936610608</v>
      </c>
      <c r="AG28" s="302">
        <f t="shared" si="25"/>
        <v>163001.2936610608</v>
      </c>
      <c r="AH28" s="302">
        <f t="shared" si="25"/>
        <v>163001.2936610608</v>
      </c>
      <c r="AI28" s="302">
        <f t="shared" si="25"/>
        <v>163001.2936610608</v>
      </c>
      <c r="AJ28" s="302">
        <f t="shared" si="25"/>
        <v>163001.2936610608</v>
      </c>
      <c r="AK28" s="302">
        <f t="shared" si="25"/>
        <v>163001.2936610608</v>
      </c>
      <c r="AL28" s="302">
        <f t="shared" si="25"/>
        <v>163001.2936610608</v>
      </c>
      <c r="AM28" s="302">
        <f t="shared" si="25"/>
        <v>163001.2936610608</v>
      </c>
      <c r="AN28" s="302">
        <f t="shared" si="25"/>
        <v>163001.2936610608</v>
      </c>
      <c r="AO28" s="302">
        <f t="shared" si="25"/>
        <v>163001.2936610608</v>
      </c>
      <c r="AP28" s="302">
        <f t="shared" si="25"/>
        <v>163001.2936610608</v>
      </c>
      <c r="AQ28" s="302">
        <f t="shared" si="25"/>
        <v>163001.2936610608</v>
      </c>
      <c r="AR28" s="302">
        <f t="shared" si="25"/>
        <v>163001.2936610608</v>
      </c>
      <c r="AS28" s="302">
        <f t="shared" si="25"/>
        <v>163001.2936610608</v>
      </c>
      <c r="AT28" s="302">
        <f t="shared" si="25"/>
        <v>163001.2936610608</v>
      </c>
      <c r="AU28" s="302">
        <f t="shared" si="25"/>
        <v>163001.2936610608</v>
      </c>
      <c r="AV28" s="302">
        <f t="shared" si="25"/>
        <v>163001.2936610608</v>
      </c>
      <c r="AW28" s="302">
        <f t="shared" si="25"/>
        <v>163001.2936610608</v>
      </c>
      <c r="AX28" s="302">
        <f t="shared" si="25"/>
        <v>163001.2936610608</v>
      </c>
      <c r="AY28" s="302">
        <f t="shared" si="25"/>
        <v>163001.2936610608</v>
      </c>
      <c r="AZ28" s="302">
        <f t="shared" si="25"/>
        <v>163001.2936610608</v>
      </c>
      <c r="BA28" s="302">
        <f t="shared" si="25"/>
        <v>163001.2936610608</v>
      </c>
      <c r="BB28" s="302">
        <f t="shared" si="25"/>
        <v>163001.2936610608</v>
      </c>
      <c r="BC28" s="302">
        <f t="shared" si="25"/>
        <v>163001.2936610608</v>
      </c>
      <c r="BD28" s="302">
        <f t="shared" si="25"/>
        <v>163001.2936610608</v>
      </c>
      <c r="BE28" s="302">
        <f t="shared" si="25"/>
        <v>163001.2936610608</v>
      </c>
      <c r="BF28" s="302">
        <f t="shared" si="25"/>
        <v>163001.2936610608</v>
      </c>
      <c r="BG28" s="302">
        <f t="shared" si="25"/>
        <v>163001.2936610608</v>
      </c>
      <c r="BH28" s="302">
        <f t="shared" si="25"/>
        <v>163001.2936610608</v>
      </c>
      <c r="BI28" s="302">
        <f t="shared" si="25"/>
        <v>163001.2936610608</v>
      </c>
      <c r="BJ28" s="302">
        <f t="shared" si="25"/>
        <v>163001.2936610608</v>
      </c>
      <c r="BK28" s="302">
        <f t="shared" si="25"/>
        <v>163001.2936610608</v>
      </c>
      <c r="BL28" s="302">
        <f t="shared" si="25"/>
        <v>163001.2936610608</v>
      </c>
      <c r="BM28" s="302">
        <f t="shared" si="25"/>
        <v>163001.2936610608</v>
      </c>
      <c r="BN28" s="302">
        <f t="shared" si="25"/>
        <v>163001.2936610608</v>
      </c>
      <c r="BO28" s="302">
        <f t="shared" si="25"/>
        <v>163001.2936610608</v>
      </c>
      <c r="BP28" s="302">
        <f t="shared" si="25"/>
        <v>163001.2936610608</v>
      </c>
      <c r="BQ28" s="302">
        <f t="shared" si="25"/>
        <v>163001.2936610608</v>
      </c>
      <c r="BR28" s="302">
        <f t="shared" si="25"/>
        <v>163001.2936610608</v>
      </c>
      <c r="BS28" s="302">
        <f t="shared" si="25"/>
        <v>163001.2936610608</v>
      </c>
      <c r="BT28" s="302">
        <f t="shared" si="25"/>
        <v>163001.2936610608</v>
      </c>
      <c r="BU28" s="302">
        <f t="shared" si="25"/>
        <v>163001.2936610608</v>
      </c>
      <c r="BV28" s="302">
        <f t="shared" si="25"/>
        <v>163001.2936610608</v>
      </c>
      <c r="BW28" s="302">
        <f t="shared" ref="BW28:DY28" si="26">BW26*BW21</f>
        <v>163001.2936610608</v>
      </c>
      <c r="BX28" s="302">
        <f t="shared" si="26"/>
        <v>163001.2936610608</v>
      </c>
      <c r="BY28" s="302">
        <f t="shared" si="26"/>
        <v>163001.2936610608</v>
      </c>
      <c r="BZ28" s="302">
        <f t="shared" si="26"/>
        <v>163001.2936610608</v>
      </c>
      <c r="CA28" s="302">
        <f t="shared" si="26"/>
        <v>163001.2936610608</v>
      </c>
      <c r="CB28" s="302">
        <f t="shared" si="26"/>
        <v>163001.2936610608</v>
      </c>
      <c r="CC28" s="302">
        <f t="shared" si="26"/>
        <v>163001.2936610608</v>
      </c>
      <c r="CD28" s="302">
        <f t="shared" si="26"/>
        <v>163001.2936610608</v>
      </c>
      <c r="CE28" s="302">
        <f t="shared" si="26"/>
        <v>163001.2936610608</v>
      </c>
      <c r="CF28" s="302">
        <f t="shared" si="26"/>
        <v>163001.2936610608</v>
      </c>
      <c r="CG28" s="302">
        <f t="shared" si="26"/>
        <v>163001.2936610608</v>
      </c>
      <c r="CH28" s="302">
        <f t="shared" si="26"/>
        <v>163001.2936610608</v>
      </c>
      <c r="CI28" s="302">
        <f t="shared" si="26"/>
        <v>163001.2936610608</v>
      </c>
      <c r="CJ28" s="302">
        <f t="shared" si="26"/>
        <v>163001.2936610608</v>
      </c>
      <c r="CK28" s="302">
        <f t="shared" si="26"/>
        <v>163001.2936610608</v>
      </c>
      <c r="CL28" s="302">
        <f t="shared" si="26"/>
        <v>163001.2936610608</v>
      </c>
      <c r="CM28" s="302">
        <f t="shared" si="26"/>
        <v>163001.2936610608</v>
      </c>
      <c r="CN28" s="302">
        <f t="shared" si="26"/>
        <v>163001.2936610608</v>
      </c>
      <c r="CO28" s="302">
        <f t="shared" si="26"/>
        <v>163001.2936610608</v>
      </c>
      <c r="CP28" s="302">
        <f t="shared" si="26"/>
        <v>163001.2936610608</v>
      </c>
      <c r="CQ28" s="302">
        <f t="shared" si="26"/>
        <v>163001.2936610608</v>
      </c>
      <c r="CR28" s="302">
        <f t="shared" si="26"/>
        <v>163001.2936610608</v>
      </c>
      <c r="CS28" s="302">
        <f t="shared" si="26"/>
        <v>163001.2936610608</v>
      </c>
      <c r="CT28" s="302">
        <f t="shared" si="26"/>
        <v>163001.2936610608</v>
      </c>
      <c r="CU28" s="302">
        <f t="shared" si="26"/>
        <v>163001.2936610608</v>
      </c>
      <c r="CV28" s="302">
        <f t="shared" si="26"/>
        <v>163001.2936610608</v>
      </c>
      <c r="CW28" s="302">
        <f t="shared" si="26"/>
        <v>163001.2936610608</v>
      </c>
      <c r="CX28" s="302">
        <f t="shared" si="26"/>
        <v>163001.2936610608</v>
      </c>
      <c r="CY28" s="302">
        <f t="shared" si="26"/>
        <v>163001.2936610608</v>
      </c>
      <c r="CZ28" s="302">
        <f t="shared" si="26"/>
        <v>163001.2936610608</v>
      </c>
      <c r="DA28" s="302">
        <f t="shared" si="26"/>
        <v>163001.2936610608</v>
      </c>
      <c r="DB28" s="302">
        <f t="shared" si="26"/>
        <v>163001.2936610608</v>
      </c>
      <c r="DC28" s="302">
        <f t="shared" si="26"/>
        <v>163001.2936610608</v>
      </c>
      <c r="DD28" s="302">
        <f t="shared" si="26"/>
        <v>163001.2936610608</v>
      </c>
      <c r="DE28" s="302">
        <f t="shared" si="26"/>
        <v>163001.2936610608</v>
      </c>
      <c r="DF28" s="302">
        <f t="shared" si="26"/>
        <v>163001.2936610608</v>
      </c>
      <c r="DG28" s="302">
        <f t="shared" si="26"/>
        <v>163001.2936610608</v>
      </c>
      <c r="DH28" s="302">
        <f t="shared" si="26"/>
        <v>163001.2936610608</v>
      </c>
      <c r="DI28" s="302">
        <f t="shared" si="26"/>
        <v>163001.2936610608</v>
      </c>
      <c r="DJ28" s="302">
        <f t="shared" si="26"/>
        <v>163001.2936610608</v>
      </c>
      <c r="DK28" s="302">
        <f t="shared" si="26"/>
        <v>163001.2936610608</v>
      </c>
      <c r="DL28" s="302">
        <f t="shared" si="26"/>
        <v>163001.2936610608</v>
      </c>
      <c r="DM28" s="302">
        <f t="shared" si="26"/>
        <v>163001.2936610608</v>
      </c>
      <c r="DN28" s="302">
        <f t="shared" si="26"/>
        <v>163001.2936610608</v>
      </c>
      <c r="DO28" s="302">
        <f t="shared" si="26"/>
        <v>163001.2936610608</v>
      </c>
      <c r="DP28" s="302">
        <f t="shared" si="26"/>
        <v>163001.2936610608</v>
      </c>
      <c r="DQ28" s="302">
        <f t="shared" si="26"/>
        <v>163001.2936610608</v>
      </c>
      <c r="DR28" s="302">
        <f t="shared" si="26"/>
        <v>163001.2936610608</v>
      </c>
      <c r="DS28" s="302">
        <f t="shared" si="26"/>
        <v>163001.2936610608</v>
      </c>
      <c r="DT28" s="302">
        <f t="shared" si="26"/>
        <v>163001.2936610608</v>
      </c>
      <c r="DU28" s="302">
        <f t="shared" si="26"/>
        <v>163001.2936610608</v>
      </c>
      <c r="DV28" s="302">
        <f t="shared" si="26"/>
        <v>163001.2936610608</v>
      </c>
      <c r="DW28" s="302">
        <f t="shared" si="26"/>
        <v>163001.2936610608</v>
      </c>
      <c r="DX28" s="302">
        <f t="shared" si="26"/>
        <v>163001.2936610608</v>
      </c>
      <c r="DY28" s="302">
        <f t="shared" si="26"/>
        <v>163001.2936610608</v>
      </c>
    </row>
    <row r="29" spans="2:129" x14ac:dyDescent="0.35">
      <c r="B29" s="14"/>
      <c r="C29" s="14"/>
      <c r="D29" t="s">
        <v>239</v>
      </c>
      <c r="H29" s="30" t="s">
        <v>45</v>
      </c>
      <c r="J29" s="197">
        <f>J19*J30</f>
        <v>2534928.8486416563</v>
      </c>
      <c r="K29" s="197">
        <f t="shared" ref="K29:AO29" si="27">K19*K30</f>
        <v>2534928.8486416563</v>
      </c>
      <c r="L29" s="197">
        <f t="shared" si="27"/>
        <v>2534928.8486416563</v>
      </c>
      <c r="M29" s="197">
        <f t="shared" si="27"/>
        <v>2534928.8486416563</v>
      </c>
      <c r="N29" s="197">
        <f t="shared" si="27"/>
        <v>2534928.8486416563</v>
      </c>
      <c r="O29" s="197">
        <f t="shared" si="27"/>
        <v>2534928.8486416563</v>
      </c>
      <c r="P29" s="197">
        <f t="shared" si="27"/>
        <v>2534928.8486416563</v>
      </c>
      <c r="Q29" s="197">
        <f t="shared" si="27"/>
        <v>2534928.8486416563</v>
      </c>
      <c r="R29" s="197">
        <f t="shared" si="27"/>
        <v>2534928.8486416563</v>
      </c>
      <c r="S29" s="197">
        <f t="shared" si="27"/>
        <v>2534928.8486416563</v>
      </c>
      <c r="T29" s="197">
        <f t="shared" si="27"/>
        <v>2534928.8486416563</v>
      </c>
      <c r="U29" s="197">
        <f t="shared" si="27"/>
        <v>2534928.8486416563</v>
      </c>
      <c r="V29" s="197">
        <f t="shared" si="27"/>
        <v>2534928.8486416563</v>
      </c>
      <c r="W29" s="197">
        <f t="shared" si="27"/>
        <v>2534928.8486416563</v>
      </c>
      <c r="X29" s="197">
        <f t="shared" si="27"/>
        <v>2534928.8486416563</v>
      </c>
      <c r="Y29" s="197">
        <f t="shared" si="27"/>
        <v>2534928.8486416563</v>
      </c>
      <c r="Z29" s="197">
        <f t="shared" si="27"/>
        <v>2534928.8486416563</v>
      </c>
      <c r="AA29" s="197">
        <f t="shared" si="27"/>
        <v>2534928.8486416563</v>
      </c>
      <c r="AB29" s="197">
        <f t="shared" si="27"/>
        <v>2534928.8486416563</v>
      </c>
      <c r="AC29" s="197">
        <f t="shared" si="27"/>
        <v>2534928.8486416563</v>
      </c>
      <c r="AD29" s="197">
        <f t="shared" si="27"/>
        <v>2534928.8486416563</v>
      </c>
      <c r="AE29" s="197">
        <f t="shared" si="27"/>
        <v>2534928.8486416563</v>
      </c>
      <c r="AF29" s="197">
        <f t="shared" si="27"/>
        <v>2534928.8486416563</v>
      </c>
      <c r="AG29" s="197">
        <f t="shared" si="27"/>
        <v>2534928.8486416563</v>
      </c>
      <c r="AH29" s="197">
        <f t="shared" si="27"/>
        <v>2534928.8486416563</v>
      </c>
      <c r="AI29" s="197">
        <f t="shared" si="27"/>
        <v>2534928.8486416563</v>
      </c>
      <c r="AJ29" s="197">
        <f t="shared" si="27"/>
        <v>2534928.8486416563</v>
      </c>
      <c r="AK29" s="197">
        <f t="shared" si="27"/>
        <v>2534928.8486416563</v>
      </c>
      <c r="AL29" s="197">
        <f t="shared" si="27"/>
        <v>2534928.8486416563</v>
      </c>
      <c r="AM29" s="197">
        <f t="shared" si="27"/>
        <v>2534928.8486416563</v>
      </c>
      <c r="AN29" s="197">
        <f t="shared" si="27"/>
        <v>2534928.8486416563</v>
      </c>
      <c r="AO29" s="197">
        <f t="shared" si="27"/>
        <v>2534928.8486416563</v>
      </c>
      <c r="AP29" s="197">
        <f t="shared" ref="AP29:BU29" si="28">AP19*AP30</f>
        <v>2534928.8486416563</v>
      </c>
      <c r="AQ29" s="197">
        <f t="shared" si="28"/>
        <v>2534928.8486416563</v>
      </c>
      <c r="AR29" s="197">
        <f t="shared" si="28"/>
        <v>2534928.8486416563</v>
      </c>
      <c r="AS29" s="197">
        <f t="shared" si="28"/>
        <v>2534928.8486416563</v>
      </c>
      <c r="AT29" s="197">
        <f t="shared" si="28"/>
        <v>2534928.8486416563</v>
      </c>
      <c r="AU29" s="197">
        <f t="shared" si="28"/>
        <v>2534928.8486416563</v>
      </c>
      <c r="AV29" s="197">
        <f t="shared" si="28"/>
        <v>2534928.8486416563</v>
      </c>
      <c r="AW29" s="197">
        <f t="shared" si="28"/>
        <v>2534928.8486416563</v>
      </c>
      <c r="AX29" s="197">
        <f t="shared" si="28"/>
        <v>2534928.8486416563</v>
      </c>
      <c r="AY29" s="197">
        <f t="shared" si="28"/>
        <v>2534928.8486416563</v>
      </c>
      <c r="AZ29" s="197">
        <f t="shared" si="28"/>
        <v>2534928.8486416563</v>
      </c>
      <c r="BA29" s="197">
        <f t="shared" si="28"/>
        <v>2534928.8486416563</v>
      </c>
      <c r="BB29" s="197">
        <f t="shared" si="28"/>
        <v>2534928.8486416563</v>
      </c>
      <c r="BC29" s="197">
        <f t="shared" si="28"/>
        <v>2534928.8486416563</v>
      </c>
      <c r="BD29" s="197">
        <f t="shared" si="28"/>
        <v>2534928.8486416563</v>
      </c>
      <c r="BE29" s="197">
        <f t="shared" si="28"/>
        <v>2534928.8486416563</v>
      </c>
      <c r="BF29" s="197">
        <f t="shared" si="28"/>
        <v>2534928.8486416563</v>
      </c>
      <c r="BG29" s="197">
        <f t="shared" si="28"/>
        <v>2534928.8486416563</v>
      </c>
      <c r="BH29" s="197">
        <f t="shared" si="28"/>
        <v>2534928.8486416563</v>
      </c>
      <c r="BI29" s="197">
        <f t="shared" si="28"/>
        <v>2534928.8486416563</v>
      </c>
      <c r="BJ29" s="197">
        <f t="shared" si="28"/>
        <v>2534928.8486416563</v>
      </c>
      <c r="BK29" s="197">
        <f t="shared" si="28"/>
        <v>2534928.8486416563</v>
      </c>
      <c r="BL29" s="197">
        <f t="shared" si="28"/>
        <v>2534928.8486416563</v>
      </c>
      <c r="BM29" s="197">
        <f t="shared" si="28"/>
        <v>2534928.8486416563</v>
      </c>
      <c r="BN29" s="197">
        <f t="shared" si="28"/>
        <v>2534928.8486416563</v>
      </c>
      <c r="BO29" s="197">
        <f t="shared" si="28"/>
        <v>2534928.8486416563</v>
      </c>
      <c r="BP29" s="197">
        <f t="shared" si="28"/>
        <v>2534928.8486416563</v>
      </c>
      <c r="BQ29" s="197">
        <f t="shared" si="28"/>
        <v>2534928.8486416563</v>
      </c>
      <c r="BR29" s="197">
        <f t="shared" si="28"/>
        <v>2534928.8486416563</v>
      </c>
      <c r="BS29" s="197">
        <f t="shared" si="28"/>
        <v>2534928.8486416563</v>
      </c>
      <c r="BT29" s="197">
        <f t="shared" si="28"/>
        <v>2534928.8486416563</v>
      </c>
      <c r="BU29" s="197">
        <f t="shared" si="28"/>
        <v>2534928.8486416563</v>
      </c>
      <c r="BV29" s="197">
        <f t="shared" ref="BV29:DA29" si="29">BV19*BV30</f>
        <v>2534928.8486416563</v>
      </c>
      <c r="BW29" s="197">
        <f t="shared" si="29"/>
        <v>2534928.8486416563</v>
      </c>
      <c r="BX29" s="197">
        <f t="shared" si="29"/>
        <v>2534928.8486416563</v>
      </c>
      <c r="BY29" s="197">
        <f t="shared" si="29"/>
        <v>2534928.8486416563</v>
      </c>
      <c r="BZ29" s="197">
        <f t="shared" si="29"/>
        <v>2534928.8486416563</v>
      </c>
      <c r="CA29" s="197">
        <f t="shared" si="29"/>
        <v>2534928.8486416563</v>
      </c>
      <c r="CB29" s="197">
        <f t="shared" si="29"/>
        <v>2534928.8486416563</v>
      </c>
      <c r="CC29" s="197">
        <f t="shared" si="29"/>
        <v>2534928.8486416563</v>
      </c>
      <c r="CD29" s="197">
        <f t="shared" si="29"/>
        <v>2534928.8486416563</v>
      </c>
      <c r="CE29" s="197">
        <f t="shared" si="29"/>
        <v>2534928.8486416563</v>
      </c>
      <c r="CF29" s="197">
        <f t="shared" si="29"/>
        <v>2534928.8486416563</v>
      </c>
      <c r="CG29" s="197">
        <f t="shared" si="29"/>
        <v>2534928.8486416563</v>
      </c>
      <c r="CH29" s="197">
        <f t="shared" si="29"/>
        <v>2534928.8486416563</v>
      </c>
      <c r="CI29" s="197">
        <f t="shared" si="29"/>
        <v>2534928.8486416563</v>
      </c>
      <c r="CJ29" s="197">
        <f t="shared" si="29"/>
        <v>2534928.8486416563</v>
      </c>
      <c r="CK29" s="197">
        <f t="shared" si="29"/>
        <v>2534928.8486416563</v>
      </c>
      <c r="CL29" s="197">
        <f t="shared" si="29"/>
        <v>2534928.8486416563</v>
      </c>
      <c r="CM29" s="197">
        <f t="shared" si="29"/>
        <v>2534928.8486416563</v>
      </c>
      <c r="CN29" s="197">
        <f t="shared" si="29"/>
        <v>2534928.8486416563</v>
      </c>
      <c r="CO29" s="197">
        <f t="shared" si="29"/>
        <v>2534928.8486416563</v>
      </c>
      <c r="CP29" s="197">
        <f t="shared" si="29"/>
        <v>2534928.8486416563</v>
      </c>
      <c r="CQ29" s="197">
        <f t="shared" si="29"/>
        <v>2534928.8486416563</v>
      </c>
      <c r="CR29" s="197">
        <f t="shared" si="29"/>
        <v>2534928.8486416563</v>
      </c>
      <c r="CS29" s="197">
        <f t="shared" si="29"/>
        <v>2534928.8486416563</v>
      </c>
      <c r="CT29" s="197">
        <f t="shared" si="29"/>
        <v>2534928.8486416563</v>
      </c>
      <c r="CU29" s="197">
        <f t="shared" si="29"/>
        <v>2534928.8486416563</v>
      </c>
      <c r="CV29" s="197">
        <f t="shared" si="29"/>
        <v>2534928.8486416563</v>
      </c>
      <c r="CW29" s="197">
        <f t="shared" si="29"/>
        <v>2534928.8486416563</v>
      </c>
      <c r="CX29" s="197">
        <f t="shared" si="29"/>
        <v>2534928.8486416563</v>
      </c>
      <c r="CY29" s="197">
        <f t="shared" si="29"/>
        <v>2534928.8486416563</v>
      </c>
      <c r="CZ29" s="197">
        <f t="shared" si="29"/>
        <v>2534928.8486416563</v>
      </c>
      <c r="DA29" s="197">
        <f t="shared" si="29"/>
        <v>2534928.8486416563</v>
      </c>
      <c r="DB29" s="197">
        <f t="shared" ref="DB29:DY29" si="30">DB19*DB30</f>
        <v>2534928.8486416563</v>
      </c>
      <c r="DC29" s="197">
        <f t="shared" si="30"/>
        <v>2534928.8486416563</v>
      </c>
      <c r="DD29" s="197">
        <f t="shared" si="30"/>
        <v>2534928.8486416563</v>
      </c>
      <c r="DE29" s="197">
        <f t="shared" si="30"/>
        <v>2534928.8486416563</v>
      </c>
      <c r="DF29" s="197">
        <f t="shared" si="30"/>
        <v>2534928.8486416563</v>
      </c>
      <c r="DG29" s="197">
        <f t="shared" si="30"/>
        <v>2534928.8486416563</v>
      </c>
      <c r="DH29" s="197">
        <f t="shared" si="30"/>
        <v>2534928.8486416563</v>
      </c>
      <c r="DI29" s="197">
        <f t="shared" si="30"/>
        <v>2534928.8486416563</v>
      </c>
      <c r="DJ29" s="197">
        <f t="shared" si="30"/>
        <v>2534928.8486416563</v>
      </c>
      <c r="DK29" s="197">
        <f t="shared" si="30"/>
        <v>2534928.8486416563</v>
      </c>
      <c r="DL29" s="197">
        <f t="shared" si="30"/>
        <v>2534928.8486416563</v>
      </c>
      <c r="DM29" s="197">
        <f t="shared" si="30"/>
        <v>2534928.8486416563</v>
      </c>
      <c r="DN29" s="197">
        <f t="shared" si="30"/>
        <v>2534928.8486416563</v>
      </c>
      <c r="DO29" s="197">
        <f t="shared" si="30"/>
        <v>2534928.8486416563</v>
      </c>
      <c r="DP29" s="197">
        <f t="shared" si="30"/>
        <v>2534928.8486416563</v>
      </c>
      <c r="DQ29" s="197">
        <f t="shared" si="30"/>
        <v>2534928.8486416563</v>
      </c>
      <c r="DR29" s="197">
        <f t="shared" si="30"/>
        <v>2534928.8486416563</v>
      </c>
      <c r="DS29" s="197">
        <f t="shared" si="30"/>
        <v>2534928.8486416563</v>
      </c>
      <c r="DT29" s="197">
        <f t="shared" si="30"/>
        <v>2534928.8486416563</v>
      </c>
      <c r="DU29" s="197">
        <f t="shared" si="30"/>
        <v>2534928.8486416563</v>
      </c>
      <c r="DV29" s="197">
        <f t="shared" si="30"/>
        <v>2534928.8486416563</v>
      </c>
      <c r="DW29" s="197">
        <f t="shared" si="30"/>
        <v>2534928.8486416563</v>
      </c>
      <c r="DX29" s="197">
        <f t="shared" si="30"/>
        <v>2534928.8486416563</v>
      </c>
      <c r="DY29" s="197">
        <f t="shared" si="30"/>
        <v>2534928.8486416563</v>
      </c>
    </row>
    <row r="30" spans="2:129" x14ac:dyDescent="0.35">
      <c r="B30" s="14"/>
      <c r="C30" s="14"/>
      <c r="D30" s="14"/>
      <c r="E30" s="123" t="s">
        <v>774</v>
      </c>
      <c r="H30" s="30" t="s">
        <v>48</v>
      </c>
      <c r="J30" s="394">
        <f>'1.1 Assumptions'!$J$226</f>
        <v>0.2</v>
      </c>
      <c r="K30" s="394">
        <f>'1.1 Assumptions'!$J$226</f>
        <v>0.2</v>
      </c>
      <c r="L30" s="394">
        <f>'1.1 Assumptions'!$J$226</f>
        <v>0.2</v>
      </c>
      <c r="M30" s="394">
        <f>'1.1 Assumptions'!$J$226</f>
        <v>0.2</v>
      </c>
      <c r="N30" s="170">
        <f>'1.1 Assumptions'!$J$226</f>
        <v>0.2</v>
      </c>
      <c r="O30" s="170">
        <f>'1.1 Assumptions'!$J$226</f>
        <v>0.2</v>
      </c>
      <c r="P30" s="170">
        <f>'1.1 Assumptions'!$J$226</f>
        <v>0.2</v>
      </c>
      <c r="Q30" s="170">
        <f>'1.1 Assumptions'!$J$226</f>
        <v>0.2</v>
      </c>
      <c r="R30" s="170">
        <f>'1.1 Assumptions'!$J$226</f>
        <v>0.2</v>
      </c>
      <c r="S30" s="170">
        <f>'1.1 Assumptions'!$J$226</f>
        <v>0.2</v>
      </c>
      <c r="T30" s="170">
        <f>'1.1 Assumptions'!$J$226</f>
        <v>0.2</v>
      </c>
      <c r="U30" s="170">
        <f>'1.1 Assumptions'!$J$226</f>
        <v>0.2</v>
      </c>
      <c r="V30" s="170">
        <f>'1.1 Assumptions'!$J$226</f>
        <v>0.2</v>
      </c>
      <c r="W30" s="170">
        <f>'1.1 Assumptions'!$J$226</f>
        <v>0.2</v>
      </c>
      <c r="X30" s="170">
        <f>'1.1 Assumptions'!$J$226</f>
        <v>0.2</v>
      </c>
      <c r="Y30" s="170">
        <f>'1.1 Assumptions'!$J$226</f>
        <v>0.2</v>
      </c>
      <c r="Z30" s="170">
        <f>'1.1 Assumptions'!$J$226</f>
        <v>0.2</v>
      </c>
      <c r="AA30" s="170">
        <f>'1.1 Assumptions'!$J$226</f>
        <v>0.2</v>
      </c>
      <c r="AB30" s="170">
        <f>'1.1 Assumptions'!$J$226</f>
        <v>0.2</v>
      </c>
      <c r="AC30" s="170">
        <f>'1.1 Assumptions'!$J$226</f>
        <v>0.2</v>
      </c>
      <c r="AD30" s="170">
        <f>'1.1 Assumptions'!$J$226</f>
        <v>0.2</v>
      </c>
      <c r="AE30" s="170">
        <f>'1.1 Assumptions'!$J$226</f>
        <v>0.2</v>
      </c>
      <c r="AF30" s="170">
        <f>'1.1 Assumptions'!$J$226</f>
        <v>0.2</v>
      </c>
      <c r="AG30" s="170">
        <f>'1.1 Assumptions'!$J$226</f>
        <v>0.2</v>
      </c>
      <c r="AH30" s="170">
        <f>'1.1 Assumptions'!$J$226</f>
        <v>0.2</v>
      </c>
      <c r="AI30" s="170">
        <f>'1.1 Assumptions'!$J$226</f>
        <v>0.2</v>
      </c>
      <c r="AJ30" s="170">
        <f>'1.1 Assumptions'!$J$226</f>
        <v>0.2</v>
      </c>
      <c r="AK30" s="170">
        <f>'1.1 Assumptions'!$J$226</f>
        <v>0.2</v>
      </c>
      <c r="AL30" s="170">
        <f>'1.1 Assumptions'!$J$226</f>
        <v>0.2</v>
      </c>
      <c r="AM30" s="170">
        <f>'1.1 Assumptions'!$J$226</f>
        <v>0.2</v>
      </c>
      <c r="AN30" s="170">
        <f>'1.1 Assumptions'!$J$226</f>
        <v>0.2</v>
      </c>
      <c r="AO30" s="170">
        <f>'1.1 Assumptions'!$J$226</f>
        <v>0.2</v>
      </c>
      <c r="AP30" s="170">
        <f>'1.1 Assumptions'!$J$226</f>
        <v>0.2</v>
      </c>
      <c r="AQ30" s="170">
        <f>'1.1 Assumptions'!$J$226</f>
        <v>0.2</v>
      </c>
      <c r="AR30" s="170">
        <f>'1.1 Assumptions'!$J$226</f>
        <v>0.2</v>
      </c>
      <c r="AS30" s="170">
        <f>'1.1 Assumptions'!$J$226</f>
        <v>0.2</v>
      </c>
      <c r="AT30" s="170">
        <f>'1.1 Assumptions'!$J$226</f>
        <v>0.2</v>
      </c>
      <c r="AU30" s="170">
        <f>'1.1 Assumptions'!$J$226</f>
        <v>0.2</v>
      </c>
      <c r="AV30" s="170">
        <f>'1.1 Assumptions'!$J$226</f>
        <v>0.2</v>
      </c>
      <c r="AW30" s="170">
        <f>'1.1 Assumptions'!$J$226</f>
        <v>0.2</v>
      </c>
      <c r="AX30" s="170">
        <f>'1.1 Assumptions'!$J$226</f>
        <v>0.2</v>
      </c>
      <c r="AY30" s="170">
        <f>'1.1 Assumptions'!$J$226</f>
        <v>0.2</v>
      </c>
      <c r="AZ30" s="170">
        <f>'1.1 Assumptions'!$J$226</f>
        <v>0.2</v>
      </c>
      <c r="BA30" s="170">
        <f>'1.1 Assumptions'!$J$226</f>
        <v>0.2</v>
      </c>
      <c r="BB30" s="170">
        <f>'1.1 Assumptions'!$J$226</f>
        <v>0.2</v>
      </c>
      <c r="BC30" s="170">
        <f>'1.1 Assumptions'!$J$226</f>
        <v>0.2</v>
      </c>
      <c r="BD30" s="170">
        <f>'1.1 Assumptions'!$J$226</f>
        <v>0.2</v>
      </c>
      <c r="BE30" s="170">
        <f>'1.1 Assumptions'!$J$226</f>
        <v>0.2</v>
      </c>
      <c r="BF30" s="170">
        <f>'1.1 Assumptions'!$J$226</f>
        <v>0.2</v>
      </c>
      <c r="BG30" s="170">
        <f>'1.1 Assumptions'!$J$226</f>
        <v>0.2</v>
      </c>
      <c r="BH30" s="170">
        <f>'1.1 Assumptions'!$J$226</f>
        <v>0.2</v>
      </c>
      <c r="BI30" s="170">
        <f>'1.1 Assumptions'!$J$226</f>
        <v>0.2</v>
      </c>
      <c r="BJ30" s="170">
        <f>'1.1 Assumptions'!$J$226</f>
        <v>0.2</v>
      </c>
      <c r="BK30" s="170">
        <f>'1.1 Assumptions'!$J$226</f>
        <v>0.2</v>
      </c>
      <c r="BL30" s="170">
        <f>'1.1 Assumptions'!$J$226</f>
        <v>0.2</v>
      </c>
      <c r="BM30" s="170">
        <f>'1.1 Assumptions'!$J$226</f>
        <v>0.2</v>
      </c>
      <c r="BN30" s="170">
        <f>'1.1 Assumptions'!$J$226</f>
        <v>0.2</v>
      </c>
      <c r="BO30" s="170">
        <f>'1.1 Assumptions'!$J$226</f>
        <v>0.2</v>
      </c>
      <c r="BP30" s="170">
        <f>'1.1 Assumptions'!$J$226</f>
        <v>0.2</v>
      </c>
      <c r="BQ30" s="170">
        <f>'1.1 Assumptions'!$J$226</f>
        <v>0.2</v>
      </c>
      <c r="BR30" s="170">
        <f>'1.1 Assumptions'!$J$226</f>
        <v>0.2</v>
      </c>
      <c r="BS30" s="170">
        <f>'1.1 Assumptions'!$J$226</f>
        <v>0.2</v>
      </c>
      <c r="BT30" s="170">
        <f>'1.1 Assumptions'!$J$226</f>
        <v>0.2</v>
      </c>
      <c r="BU30" s="170">
        <f>'1.1 Assumptions'!$J$226</f>
        <v>0.2</v>
      </c>
      <c r="BV30" s="170">
        <f>'1.1 Assumptions'!$J$226</f>
        <v>0.2</v>
      </c>
      <c r="BW30" s="170">
        <f>'1.1 Assumptions'!$J$226</f>
        <v>0.2</v>
      </c>
      <c r="BX30" s="170">
        <f>'1.1 Assumptions'!$J$226</f>
        <v>0.2</v>
      </c>
      <c r="BY30" s="170">
        <f>'1.1 Assumptions'!$J$226</f>
        <v>0.2</v>
      </c>
      <c r="BZ30" s="170">
        <f>'1.1 Assumptions'!$J$226</f>
        <v>0.2</v>
      </c>
      <c r="CA30" s="170">
        <f>'1.1 Assumptions'!$J$226</f>
        <v>0.2</v>
      </c>
      <c r="CB30" s="170">
        <f>'1.1 Assumptions'!$J$226</f>
        <v>0.2</v>
      </c>
      <c r="CC30" s="170">
        <f>'1.1 Assumptions'!$J$226</f>
        <v>0.2</v>
      </c>
      <c r="CD30" s="170">
        <f>'1.1 Assumptions'!$J$226</f>
        <v>0.2</v>
      </c>
      <c r="CE30" s="170">
        <f>'1.1 Assumptions'!$J$226</f>
        <v>0.2</v>
      </c>
      <c r="CF30" s="170">
        <f>'1.1 Assumptions'!$J$226</f>
        <v>0.2</v>
      </c>
      <c r="CG30" s="170">
        <f>'1.1 Assumptions'!$J$226</f>
        <v>0.2</v>
      </c>
      <c r="CH30" s="170">
        <f>'1.1 Assumptions'!$J$226</f>
        <v>0.2</v>
      </c>
      <c r="CI30" s="170">
        <f>'1.1 Assumptions'!$J$226</f>
        <v>0.2</v>
      </c>
      <c r="CJ30" s="170">
        <f>'1.1 Assumptions'!$J$226</f>
        <v>0.2</v>
      </c>
      <c r="CK30" s="170">
        <f>'1.1 Assumptions'!$J$226</f>
        <v>0.2</v>
      </c>
      <c r="CL30" s="170">
        <f>'1.1 Assumptions'!$J$226</f>
        <v>0.2</v>
      </c>
      <c r="CM30" s="170">
        <f>'1.1 Assumptions'!$J$226</f>
        <v>0.2</v>
      </c>
      <c r="CN30" s="170">
        <f>'1.1 Assumptions'!$J$226</f>
        <v>0.2</v>
      </c>
      <c r="CO30" s="170">
        <f>'1.1 Assumptions'!$J$226</f>
        <v>0.2</v>
      </c>
      <c r="CP30" s="170">
        <f>'1.1 Assumptions'!$J$226</f>
        <v>0.2</v>
      </c>
      <c r="CQ30" s="170">
        <f>'1.1 Assumptions'!$J$226</f>
        <v>0.2</v>
      </c>
      <c r="CR30" s="170">
        <f>'1.1 Assumptions'!$J$226</f>
        <v>0.2</v>
      </c>
      <c r="CS30" s="170">
        <f>'1.1 Assumptions'!$J$226</f>
        <v>0.2</v>
      </c>
      <c r="CT30" s="170">
        <f>'1.1 Assumptions'!$J$226</f>
        <v>0.2</v>
      </c>
      <c r="CU30" s="170">
        <f>'1.1 Assumptions'!$J$226</f>
        <v>0.2</v>
      </c>
      <c r="CV30" s="170">
        <f>'1.1 Assumptions'!$J$226</f>
        <v>0.2</v>
      </c>
      <c r="CW30" s="170">
        <f>'1.1 Assumptions'!$J$226</f>
        <v>0.2</v>
      </c>
      <c r="CX30" s="170">
        <f>'1.1 Assumptions'!$J$226</f>
        <v>0.2</v>
      </c>
      <c r="CY30" s="170">
        <f>'1.1 Assumptions'!$J$226</f>
        <v>0.2</v>
      </c>
      <c r="CZ30" s="170">
        <f>'1.1 Assumptions'!$J$226</f>
        <v>0.2</v>
      </c>
      <c r="DA30" s="170">
        <f>'1.1 Assumptions'!$J$226</f>
        <v>0.2</v>
      </c>
      <c r="DB30" s="170">
        <f>'1.1 Assumptions'!$J$226</f>
        <v>0.2</v>
      </c>
      <c r="DC30" s="170">
        <f>'1.1 Assumptions'!$J$226</f>
        <v>0.2</v>
      </c>
      <c r="DD30" s="170">
        <f>'1.1 Assumptions'!$J$226</f>
        <v>0.2</v>
      </c>
      <c r="DE30" s="170">
        <f>'1.1 Assumptions'!$J$226</f>
        <v>0.2</v>
      </c>
      <c r="DF30" s="170">
        <f>'1.1 Assumptions'!$J$226</f>
        <v>0.2</v>
      </c>
      <c r="DG30" s="170">
        <f>'1.1 Assumptions'!$J$226</f>
        <v>0.2</v>
      </c>
      <c r="DH30" s="170">
        <f>'1.1 Assumptions'!$J$226</f>
        <v>0.2</v>
      </c>
      <c r="DI30" s="170">
        <f>'1.1 Assumptions'!$J$226</f>
        <v>0.2</v>
      </c>
      <c r="DJ30" s="170">
        <f>'1.1 Assumptions'!$J$226</f>
        <v>0.2</v>
      </c>
      <c r="DK30" s="170">
        <f>'1.1 Assumptions'!$J$226</f>
        <v>0.2</v>
      </c>
      <c r="DL30" s="170">
        <f>'1.1 Assumptions'!$J$226</f>
        <v>0.2</v>
      </c>
      <c r="DM30" s="170">
        <f>'1.1 Assumptions'!$J$226</f>
        <v>0.2</v>
      </c>
      <c r="DN30" s="170">
        <f>'1.1 Assumptions'!$J$226</f>
        <v>0.2</v>
      </c>
      <c r="DO30" s="170">
        <f>'1.1 Assumptions'!$J$226</f>
        <v>0.2</v>
      </c>
      <c r="DP30" s="170">
        <f>'1.1 Assumptions'!$J$226</f>
        <v>0.2</v>
      </c>
      <c r="DQ30" s="170">
        <f>'1.1 Assumptions'!$J$226</f>
        <v>0.2</v>
      </c>
      <c r="DR30" s="170">
        <f>'1.1 Assumptions'!$J$226</f>
        <v>0.2</v>
      </c>
      <c r="DS30" s="170">
        <f>'1.1 Assumptions'!$J$226</f>
        <v>0.2</v>
      </c>
      <c r="DT30" s="170">
        <f>'1.1 Assumptions'!$J$226</f>
        <v>0.2</v>
      </c>
      <c r="DU30" s="170">
        <f>'1.1 Assumptions'!$J$226</f>
        <v>0.2</v>
      </c>
      <c r="DV30" s="170">
        <f>'1.1 Assumptions'!$J$226</f>
        <v>0.2</v>
      </c>
      <c r="DW30" s="170">
        <f>'1.1 Assumptions'!$J$226</f>
        <v>0.2</v>
      </c>
      <c r="DX30" s="170">
        <f>'1.1 Assumptions'!$J$226</f>
        <v>0.2</v>
      </c>
      <c r="DY30" s="170">
        <f>'1.1 Assumptions'!$J$226</f>
        <v>0.2</v>
      </c>
    </row>
    <row r="31" spans="2:129" x14ac:dyDescent="0.35">
      <c r="B31" s="14"/>
      <c r="C31" s="14"/>
      <c r="D31" t="s">
        <v>240</v>
      </c>
      <c r="H31" s="30" t="s">
        <v>45</v>
      </c>
      <c r="J31" s="197">
        <f>J19*J32</f>
        <v>9673997.4126778785</v>
      </c>
      <c r="K31" s="197">
        <f t="shared" ref="K31:AO31" si="31">K19*K32</f>
        <v>9673997.4126778785</v>
      </c>
      <c r="L31" s="197">
        <f t="shared" si="31"/>
        <v>9673997.4126778785</v>
      </c>
      <c r="M31" s="197">
        <f t="shared" si="31"/>
        <v>9673997.4126778785</v>
      </c>
      <c r="N31" s="197">
        <f t="shared" si="31"/>
        <v>9673997.4126778785</v>
      </c>
      <c r="O31" s="197">
        <f t="shared" si="31"/>
        <v>9673997.4126778785</v>
      </c>
      <c r="P31" s="197">
        <f t="shared" si="31"/>
        <v>9673997.4126778785</v>
      </c>
      <c r="Q31" s="197">
        <f t="shared" si="31"/>
        <v>9673997.4126778785</v>
      </c>
      <c r="R31" s="197">
        <f t="shared" si="31"/>
        <v>9673997.4126778785</v>
      </c>
      <c r="S31" s="197">
        <f t="shared" si="31"/>
        <v>9673997.4126778785</v>
      </c>
      <c r="T31" s="197">
        <f t="shared" si="31"/>
        <v>9673997.4126778785</v>
      </c>
      <c r="U31" s="197">
        <f t="shared" si="31"/>
        <v>9673997.4126778785</v>
      </c>
      <c r="V31" s="197">
        <f t="shared" si="31"/>
        <v>9673997.4126778785</v>
      </c>
      <c r="W31" s="197">
        <f t="shared" si="31"/>
        <v>9673997.4126778785</v>
      </c>
      <c r="X31" s="197">
        <f t="shared" si="31"/>
        <v>9673997.4126778785</v>
      </c>
      <c r="Y31" s="197">
        <f t="shared" si="31"/>
        <v>9673997.4126778785</v>
      </c>
      <c r="Z31" s="197">
        <f t="shared" si="31"/>
        <v>9673997.4126778785</v>
      </c>
      <c r="AA31" s="197">
        <f t="shared" si="31"/>
        <v>9673997.4126778785</v>
      </c>
      <c r="AB31" s="197">
        <f t="shared" si="31"/>
        <v>9673997.4126778785</v>
      </c>
      <c r="AC31" s="197">
        <f t="shared" si="31"/>
        <v>9673997.4126778785</v>
      </c>
      <c r="AD31" s="197">
        <f t="shared" si="31"/>
        <v>9673997.4126778785</v>
      </c>
      <c r="AE31" s="197">
        <f t="shared" si="31"/>
        <v>9673997.4126778785</v>
      </c>
      <c r="AF31" s="197">
        <f t="shared" si="31"/>
        <v>9673997.4126778785</v>
      </c>
      <c r="AG31" s="197">
        <f t="shared" si="31"/>
        <v>9673997.4126778785</v>
      </c>
      <c r="AH31" s="197">
        <f t="shared" si="31"/>
        <v>9673997.4126778785</v>
      </c>
      <c r="AI31" s="197">
        <f t="shared" si="31"/>
        <v>9673997.4126778785</v>
      </c>
      <c r="AJ31" s="197">
        <f t="shared" si="31"/>
        <v>9673997.4126778785</v>
      </c>
      <c r="AK31" s="197">
        <f t="shared" si="31"/>
        <v>9673997.4126778785</v>
      </c>
      <c r="AL31" s="197">
        <f t="shared" si="31"/>
        <v>9673997.4126778785</v>
      </c>
      <c r="AM31" s="197">
        <f t="shared" si="31"/>
        <v>9673997.4126778785</v>
      </c>
      <c r="AN31" s="197">
        <f t="shared" si="31"/>
        <v>9673997.4126778785</v>
      </c>
      <c r="AO31" s="197">
        <f t="shared" si="31"/>
        <v>9673997.4126778785</v>
      </c>
      <c r="AP31" s="197">
        <f t="shared" ref="AP31:BU31" si="32">AP19*AP32</f>
        <v>9673997.4126778785</v>
      </c>
      <c r="AQ31" s="197">
        <f t="shared" si="32"/>
        <v>9673997.4126778785</v>
      </c>
      <c r="AR31" s="197">
        <f t="shared" si="32"/>
        <v>9673997.4126778785</v>
      </c>
      <c r="AS31" s="197">
        <f t="shared" si="32"/>
        <v>9673997.4126778785</v>
      </c>
      <c r="AT31" s="197">
        <f t="shared" si="32"/>
        <v>9673997.4126778785</v>
      </c>
      <c r="AU31" s="197">
        <f t="shared" si="32"/>
        <v>9673997.4126778785</v>
      </c>
      <c r="AV31" s="197">
        <f t="shared" si="32"/>
        <v>9673997.4126778785</v>
      </c>
      <c r="AW31" s="197">
        <f t="shared" si="32"/>
        <v>9673997.4126778785</v>
      </c>
      <c r="AX31" s="197">
        <f t="shared" si="32"/>
        <v>9673997.4126778785</v>
      </c>
      <c r="AY31" s="197">
        <f t="shared" si="32"/>
        <v>9673997.4126778785</v>
      </c>
      <c r="AZ31" s="197">
        <f t="shared" si="32"/>
        <v>9673997.4126778785</v>
      </c>
      <c r="BA31" s="197">
        <f t="shared" si="32"/>
        <v>9673997.4126778785</v>
      </c>
      <c r="BB31" s="197">
        <f t="shared" si="32"/>
        <v>9673997.4126778785</v>
      </c>
      <c r="BC31" s="197">
        <f t="shared" si="32"/>
        <v>9673997.4126778785</v>
      </c>
      <c r="BD31" s="197">
        <f t="shared" si="32"/>
        <v>9673997.4126778785</v>
      </c>
      <c r="BE31" s="197">
        <f t="shared" si="32"/>
        <v>9673997.4126778785</v>
      </c>
      <c r="BF31" s="197">
        <f t="shared" si="32"/>
        <v>9673997.4126778785</v>
      </c>
      <c r="BG31" s="197">
        <f t="shared" si="32"/>
        <v>9673997.4126778785</v>
      </c>
      <c r="BH31" s="197">
        <f t="shared" si="32"/>
        <v>9673997.4126778785</v>
      </c>
      <c r="BI31" s="197">
        <f t="shared" si="32"/>
        <v>9673997.4126778785</v>
      </c>
      <c r="BJ31" s="197">
        <f t="shared" si="32"/>
        <v>9673997.4126778785</v>
      </c>
      <c r="BK31" s="197">
        <f t="shared" si="32"/>
        <v>9673997.4126778785</v>
      </c>
      <c r="BL31" s="197">
        <f t="shared" si="32"/>
        <v>9673997.4126778785</v>
      </c>
      <c r="BM31" s="197">
        <f t="shared" si="32"/>
        <v>9673997.4126778785</v>
      </c>
      <c r="BN31" s="197">
        <f t="shared" si="32"/>
        <v>9673997.4126778785</v>
      </c>
      <c r="BO31" s="197">
        <f t="shared" si="32"/>
        <v>9673997.4126778785</v>
      </c>
      <c r="BP31" s="197">
        <f t="shared" si="32"/>
        <v>9673997.4126778785</v>
      </c>
      <c r="BQ31" s="197">
        <f t="shared" si="32"/>
        <v>9673997.4126778785</v>
      </c>
      <c r="BR31" s="197">
        <f t="shared" si="32"/>
        <v>9673997.4126778785</v>
      </c>
      <c r="BS31" s="197">
        <f t="shared" si="32"/>
        <v>9673997.4126778785</v>
      </c>
      <c r="BT31" s="197">
        <f t="shared" si="32"/>
        <v>9673997.4126778785</v>
      </c>
      <c r="BU31" s="197">
        <f t="shared" si="32"/>
        <v>9673997.4126778785</v>
      </c>
      <c r="BV31" s="197">
        <f t="shared" ref="BV31:DA31" si="33">BV19*BV32</f>
        <v>9673997.4126778785</v>
      </c>
      <c r="BW31" s="197">
        <f t="shared" si="33"/>
        <v>9673997.4126778785</v>
      </c>
      <c r="BX31" s="197">
        <f t="shared" si="33"/>
        <v>9673997.4126778785</v>
      </c>
      <c r="BY31" s="197">
        <f t="shared" si="33"/>
        <v>9673997.4126778785</v>
      </c>
      <c r="BZ31" s="197">
        <f t="shared" si="33"/>
        <v>9673997.4126778785</v>
      </c>
      <c r="CA31" s="197">
        <f t="shared" si="33"/>
        <v>9673997.4126778785</v>
      </c>
      <c r="CB31" s="197">
        <f t="shared" si="33"/>
        <v>9673997.4126778785</v>
      </c>
      <c r="CC31" s="197">
        <f t="shared" si="33"/>
        <v>9673997.4126778785</v>
      </c>
      <c r="CD31" s="197">
        <f t="shared" si="33"/>
        <v>9673997.4126778785</v>
      </c>
      <c r="CE31" s="197">
        <f t="shared" si="33"/>
        <v>9673997.4126778785</v>
      </c>
      <c r="CF31" s="197">
        <f t="shared" si="33"/>
        <v>9673997.4126778785</v>
      </c>
      <c r="CG31" s="197">
        <f t="shared" si="33"/>
        <v>9673997.4126778785</v>
      </c>
      <c r="CH31" s="197">
        <f t="shared" si="33"/>
        <v>9673997.4126778785</v>
      </c>
      <c r="CI31" s="197">
        <f t="shared" si="33"/>
        <v>9673997.4126778785</v>
      </c>
      <c r="CJ31" s="197">
        <f t="shared" si="33"/>
        <v>9673997.4126778785</v>
      </c>
      <c r="CK31" s="197">
        <f t="shared" si="33"/>
        <v>9673997.4126778785</v>
      </c>
      <c r="CL31" s="197">
        <f t="shared" si="33"/>
        <v>9673997.4126778785</v>
      </c>
      <c r="CM31" s="197">
        <f t="shared" si="33"/>
        <v>9673997.4126778785</v>
      </c>
      <c r="CN31" s="197">
        <f t="shared" si="33"/>
        <v>9673997.4126778785</v>
      </c>
      <c r="CO31" s="197">
        <f t="shared" si="33"/>
        <v>9673997.4126778785</v>
      </c>
      <c r="CP31" s="197">
        <f t="shared" si="33"/>
        <v>9673997.4126778785</v>
      </c>
      <c r="CQ31" s="197">
        <f t="shared" si="33"/>
        <v>9673997.4126778785</v>
      </c>
      <c r="CR31" s="197">
        <f t="shared" si="33"/>
        <v>9673997.4126778785</v>
      </c>
      <c r="CS31" s="197">
        <f t="shared" si="33"/>
        <v>9673997.4126778785</v>
      </c>
      <c r="CT31" s="197">
        <f t="shared" si="33"/>
        <v>9673997.4126778785</v>
      </c>
      <c r="CU31" s="197">
        <f t="shared" si="33"/>
        <v>9673997.4126778785</v>
      </c>
      <c r="CV31" s="197">
        <f t="shared" si="33"/>
        <v>9673997.4126778785</v>
      </c>
      <c r="CW31" s="197">
        <f t="shared" si="33"/>
        <v>9673997.4126778785</v>
      </c>
      <c r="CX31" s="197">
        <f t="shared" si="33"/>
        <v>9673997.4126778785</v>
      </c>
      <c r="CY31" s="197">
        <f t="shared" si="33"/>
        <v>9673997.4126778785</v>
      </c>
      <c r="CZ31" s="197">
        <f t="shared" si="33"/>
        <v>9673997.4126778785</v>
      </c>
      <c r="DA31" s="197">
        <f t="shared" si="33"/>
        <v>9673997.4126778785</v>
      </c>
      <c r="DB31" s="197">
        <f t="shared" ref="DB31:DY31" si="34">DB19*DB32</f>
        <v>9673997.4126778785</v>
      </c>
      <c r="DC31" s="197">
        <f t="shared" si="34"/>
        <v>9673997.4126778785</v>
      </c>
      <c r="DD31" s="197">
        <f t="shared" si="34"/>
        <v>9673997.4126778785</v>
      </c>
      <c r="DE31" s="197">
        <f t="shared" si="34"/>
        <v>9673997.4126778785</v>
      </c>
      <c r="DF31" s="197">
        <f t="shared" si="34"/>
        <v>9673997.4126778785</v>
      </c>
      <c r="DG31" s="197">
        <f t="shared" si="34"/>
        <v>9673997.4126778785</v>
      </c>
      <c r="DH31" s="197">
        <f t="shared" si="34"/>
        <v>9673997.4126778785</v>
      </c>
      <c r="DI31" s="197">
        <f t="shared" si="34"/>
        <v>9673997.4126778785</v>
      </c>
      <c r="DJ31" s="197">
        <f t="shared" si="34"/>
        <v>9673997.4126778785</v>
      </c>
      <c r="DK31" s="197">
        <f t="shared" si="34"/>
        <v>9673997.4126778785</v>
      </c>
      <c r="DL31" s="197">
        <f t="shared" si="34"/>
        <v>9673997.4126778785</v>
      </c>
      <c r="DM31" s="197">
        <f t="shared" si="34"/>
        <v>9673997.4126778785</v>
      </c>
      <c r="DN31" s="197">
        <f t="shared" si="34"/>
        <v>9673997.4126778785</v>
      </c>
      <c r="DO31" s="197">
        <f t="shared" si="34"/>
        <v>9673997.4126778785</v>
      </c>
      <c r="DP31" s="197">
        <f t="shared" si="34"/>
        <v>9673997.4126778785</v>
      </c>
      <c r="DQ31" s="197">
        <f t="shared" si="34"/>
        <v>9673997.4126778785</v>
      </c>
      <c r="DR31" s="197">
        <f t="shared" si="34"/>
        <v>9673997.4126778785</v>
      </c>
      <c r="DS31" s="197">
        <f t="shared" si="34"/>
        <v>9673997.4126778785</v>
      </c>
      <c r="DT31" s="197">
        <f t="shared" si="34"/>
        <v>9673997.4126778785</v>
      </c>
      <c r="DU31" s="197">
        <f t="shared" si="34"/>
        <v>9673997.4126778785</v>
      </c>
      <c r="DV31" s="197">
        <f t="shared" si="34"/>
        <v>9673997.4126778785</v>
      </c>
      <c r="DW31" s="197">
        <f t="shared" si="34"/>
        <v>9673997.4126778785</v>
      </c>
      <c r="DX31" s="197">
        <f t="shared" si="34"/>
        <v>9673997.4126778785</v>
      </c>
      <c r="DY31" s="197">
        <f t="shared" si="34"/>
        <v>9673997.4126778785</v>
      </c>
    </row>
    <row r="32" spans="2:129" x14ac:dyDescent="0.35">
      <c r="B32" s="14"/>
      <c r="C32" s="14"/>
      <c r="D32" s="14"/>
      <c r="E32" s="123" t="s">
        <v>775</v>
      </c>
      <c r="H32" s="30" t="s">
        <v>48</v>
      </c>
      <c r="J32" s="580">
        <f>'1.1 Assumptions'!$J$227</f>
        <v>0.76325593263587654</v>
      </c>
      <c r="K32" s="580">
        <f>'1.1 Assumptions'!$J$227</f>
        <v>0.76325593263587654</v>
      </c>
      <c r="L32" s="580">
        <f>'1.1 Assumptions'!$J$227</f>
        <v>0.76325593263587654</v>
      </c>
      <c r="M32" s="580">
        <f>'1.1 Assumptions'!$J$227</f>
        <v>0.76325593263587654</v>
      </c>
      <c r="N32" s="142">
        <f>'1.1 Assumptions'!$J$227</f>
        <v>0.76325593263587654</v>
      </c>
      <c r="O32" s="142">
        <f>'1.1 Assumptions'!$J$227</f>
        <v>0.76325593263587654</v>
      </c>
      <c r="P32" s="142">
        <f>'1.1 Assumptions'!$J$227</f>
        <v>0.76325593263587654</v>
      </c>
      <c r="Q32" s="142">
        <f>'1.1 Assumptions'!$J$227</f>
        <v>0.76325593263587654</v>
      </c>
      <c r="R32" s="142">
        <f>'1.1 Assumptions'!$J$227</f>
        <v>0.76325593263587654</v>
      </c>
      <c r="S32" s="142">
        <f>'1.1 Assumptions'!$J$227</f>
        <v>0.76325593263587654</v>
      </c>
      <c r="T32" s="142">
        <f>'1.1 Assumptions'!$J$227</f>
        <v>0.76325593263587654</v>
      </c>
      <c r="U32" s="142">
        <f>'1.1 Assumptions'!$J$227</f>
        <v>0.76325593263587654</v>
      </c>
      <c r="V32" s="142">
        <f>'1.1 Assumptions'!$J$227</f>
        <v>0.76325593263587654</v>
      </c>
      <c r="W32" s="142">
        <f>'1.1 Assumptions'!$J$227</f>
        <v>0.76325593263587654</v>
      </c>
      <c r="X32" s="142">
        <f>'1.1 Assumptions'!$J$227</f>
        <v>0.76325593263587654</v>
      </c>
      <c r="Y32" s="142">
        <f>'1.1 Assumptions'!$J$227</f>
        <v>0.76325593263587654</v>
      </c>
      <c r="Z32" s="142">
        <f>'1.1 Assumptions'!$J$227</f>
        <v>0.76325593263587654</v>
      </c>
      <c r="AA32" s="142">
        <f>'1.1 Assumptions'!$J$227</f>
        <v>0.76325593263587654</v>
      </c>
      <c r="AB32" s="142">
        <f>'1.1 Assumptions'!$J$227</f>
        <v>0.76325593263587654</v>
      </c>
      <c r="AC32" s="142">
        <f>'1.1 Assumptions'!$J$227</f>
        <v>0.76325593263587654</v>
      </c>
      <c r="AD32" s="142">
        <f>'1.1 Assumptions'!$J$227</f>
        <v>0.76325593263587654</v>
      </c>
      <c r="AE32" s="142">
        <f>'1.1 Assumptions'!$J$227</f>
        <v>0.76325593263587654</v>
      </c>
      <c r="AF32" s="142">
        <f>'1.1 Assumptions'!$J$227</f>
        <v>0.76325593263587654</v>
      </c>
      <c r="AG32" s="142">
        <f>'1.1 Assumptions'!$J$227</f>
        <v>0.76325593263587654</v>
      </c>
      <c r="AH32" s="142">
        <f>'1.1 Assumptions'!$J$227</f>
        <v>0.76325593263587654</v>
      </c>
      <c r="AI32" s="142">
        <f>'1.1 Assumptions'!$J$227</f>
        <v>0.76325593263587654</v>
      </c>
      <c r="AJ32" s="142">
        <f>'1.1 Assumptions'!$J$227</f>
        <v>0.76325593263587654</v>
      </c>
      <c r="AK32" s="142">
        <f>'1.1 Assumptions'!$J$227</f>
        <v>0.76325593263587654</v>
      </c>
      <c r="AL32" s="142">
        <f>'1.1 Assumptions'!$J$227</f>
        <v>0.76325593263587654</v>
      </c>
      <c r="AM32" s="142">
        <f>'1.1 Assumptions'!$J$227</f>
        <v>0.76325593263587654</v>
      </c>
      <c r="AN32" s="142">
        <f>'1.1 Assumptions'!$J$227</f>
        <v>0.76325593263587654</v>
      </c>
      <c r="AO32" s="142">
        <f>'1.1 Assumptions'!$J$227</f>
        <v>0.76325593263587654</v>
      </c>
      <c r="AP32" s="142">
        <f>'1.1 Assumptions'!$J$227</f>
        <v>0.76325593263587654</v>
      </c>
      <c r="AQ32" s="142">
        <f>'1.1 Assumptions'!$J$227</f>
        <v>0.76325593263587654</v>
      </c>
      <c r="AR32" s="142">
        <f>'1.1 Assumptions'!$J$227</f>
        <v>0.76325593263587654</v>
      </c>
      <c r="AS32" s="142">
        <f>'1.1 Assumptions'!$J$227</f>
        <v>0.76325593263587654</v>
      </c>
      <c r="AT32" s="142">
        <f>'1.1 Assumptions'!$J$227</f>
        <v>0.76325593263587654</v>
      </c>
      <c r="AU32" s="142">
        <f>'1.1 Assumptions'!$J$227</f>
        <v>0.76325593263587654</v>
      </c>
      <c r="AV32" s="142">
        <f>'1.1 Assumptions'!$J$227</f>
        <v>0.76325593263587654</v>
      </c>
      <c r="AW32" s="142">
        <f>'1.1 Assumptions'!$J$227</f>
        <v>0.76325593263587654</v>
      </c>
      <c r="AX32" s="142">
        <f>'1.1 Assumptions'!$J$227</f>
        <v>0.76325593263587654</v>
      </c>
      <c r="AY32" s="142">
        <f>'1.1 Assumptions'!$J$227</f>
        <v>0.76325593263587654</v>
      </c>
      <c r="AZ32" s="142">
        <f>'1.1 Assumptions'!$J$227</f>
        <v>0.76325593263587654</v>
      </c>
      <c r="BA32" s="142">
        <f>'1.1 Assumptions'!$J$227</f>
        <v>0.76325593263587654</v>
      </c>
      <c r="BB32" s="142">
        <f>'1.1 Assumptions'!$J$227</f>
        <v>0.76325593263587654</v>
      </c>
      <c r="BC32" s="142">
        <f>'1.1 Assumptions'!$J$227</f>
        <v>0.76325593263587654</v>
      </c>
      <c r="BD32" s="142">
        <f>'1.1 Assumptions'!$J$227</f>
        <v>0.76325593263587654</v>
      </c>
      <c r="BE32" s="142">
        <f>'1.1 Assumptions'!$J$227</f>
        <v>0.76325593263587654</v>
      </c>
      <c r="BF32" s="142">
        <f>'1.1 Assumptions'!$J$227</f>
        <v>0.76325593263587654</v>
      </c>
      <c r="BG32" s="142">
        <f>'1.1 Assumptions'!$J$227</f>
        <v>0.76325593263587654</v>
      </c>
      <c r="BH32" s="142">
        <f>'1.1 Assumptions'!$J$227</f>
        <v>0.76325593263587654</v>
      </c>
      <c r="BI32" s="142">
        <f>'1.1 Assumptions'!$J$227</f>
        <v>0.76325593263587654</v>
      </c>
      <c r="BJ32" s="142">
        <f>'1.1 Assumptions'!$J$227</f>
        <v>0.76325593263587654</v>
      </c>
      <c r="BK32" s="142">
        <f>'1.1 Assumptions'!$J$227</f>
        <v>0.76325593263587654</v>
      </c>
      <c r="BL32" s="142">
        <f>'1.1 Assumptions'!$J$227</f>
        <v>0.76325593263587654</v>
      </c>
      <c r="BM32" s="142">
        <f>'1.1 Assumptions'!$J$227</f>
        <v>0.76325593263587654</v>
      </c>
      <c r="BN32" s="142">
        <f>'1.1 Assumptions'!$J$227</f>
        <v>0.76325593263587654</v>
      </c>
      <c r="BO32" s="142">
        <f>'1.1 Assumptions'!$J$227</f>
        <v>0.76325593263587654</v>
      </c>
      <c r="BP32" s="142">
        <f>'1.1 Assumptions'!$J$227</f>
        <v>0.76325593263587654</v>
      </c>
      <c r="BQ32" s="142">
        <f>'1.1 Assumptions'!$J$227</f>
        <v>0.76325593263587654</v>
      </c>
      <c r="BR32" s="142">
        <f>'1.1 Assumptions'!$J$227</f>
        <v>0.76325593263587654</v>
      </c>
      <c r="BS32" s="142">
        <f>'1.1 Assumptions'!$J$227</f>
        <v>0.76325593263587654</v>
      </c>
      <c r="BT32" s="142">
        <f>'1.1 Assumptions'!$J$227</f>
        <v>0.76325593263587654</v>
      </c>
      <c r="BU32" s="142">
        <f>'1.1 Assumptions'!$J$227</f>
        <v>0.76325593263587654</v>
      </c>
      <c r="BV32" s="142">
        <f>'1.1 Assumptions'!$J$227</f>
        <v>0.76325593263587654</v>
      </c>
      <c r="BW32" s="142">
        <f>'1.1 Assumptions'!$J$227</f>
        <v>0.76325593263587654</v>
      </c>
      <c r="BX32" s="142">
        <f>'1.1 Assumptions'!$J$227</f>
        <v>0.76325593263587654</v>
      </c>
      <c r="BY32" s="142">
        <f>'1.1 Assumptions'!$J$227</f>
        <v>0.76325593263587654</v>
      </c>
      <c r="BZ32" s="142">
        <f>'1.1 Assumptions'!$J$227</f>
        <v>0.76325593263587654</v>
      </c>
      <c r="CA32" s="142">
        <f>'1.1 Assumptions'!$J$227</f>
        <v>0.76325593263587654</v>
      </c>
      <c r="CB32" s="142">
        <f>'1.1 Assumptions'!$J$227</f>
        <v>0.76325593263587654</v>
      </c>
      <c r="CC32" s="142">
        <f>'1.1 Assumptions'!$J$227</f>
        <v>0.76325593263587654</v>
      </c>
      <c r="CD32" s="142">
        <f>'1.1 Assumptions'!$J$227</f>
        <v>0.76325593263587654</v>
      </c>
      <c r="CE32" s="142">
        <f>'1.1 Assumptions'!$J$227</f>
        <v>0.76325593263587654</v>
      </c>
      <c r="CF32" s="142">
        <f>'1.1 Assumptions'!$J$227</f>
        <v>0.76325593263587654</v>
      </c>
      <c r="CG32" s="142">
        <f>'1.1 Assumptions'!$J$227</f>
        <v>0.76325593263587654</v>
      </c>
      <c r="CH32" s="142">
        <f>'1.1 Assumptions'!$J$227</f>
        <v>0.76325593263587654</v>
      </c>
      <c r="CI32" s="142">
        <f>'1.1 Assumptions'!$J$227</f>
        <v>0.76325593263587654</v>
      </c>
      <c r="CJ32" s="142">
        <f>'1.1 Assumptions'!$J$227</f>
        <v>0.76325593263587654</v>
      </c>
      <c r="CK32" s="142">
        <f>'1.1 Assumptions'!$J$227</f>
        <v>0.76325593263587654</v>
      </c>
      <c r="CL32" s="142">
        <f>'1.1 Assumptions'!$J$227</f>
        <v>0.76325593263587654</v>
      </c>
      <c r="CM32" s="142">
        <f>'1.1 Assumptions'!$J$227</f>
        <v>0.76325593263587654</v>
      </c>
      <c r="CN32" s="142">
        <f>'1.1 Assumptions'!$J$227</f>
        <v>0.76325593263587654</v>
      </c>
      <c r="CO32" s="142">
        <f>'1.1 Assumptions'!$J$227</f>
        <v>0.76325593263587654</v>
      </c>
      <c r="CP32" s="142">
        <f>'1.1 Assumptions'!$J$227</f>
        <v>0.76325593263587654</v>
      </c>
      <c r="CQ32" s="142">
        <f>'1.1 Assumptions'!$J$227</f>
        <v>0.76325593263587654</v>
      </c>
      <c r="CR32" s="142">
        <f>'1.1 Assumptions'!$J$227</f>
        <v>0.76325593263587654</v>
      </c>
      <c r="CS32" s="142">
        <f>'1.1 Assumptions'!$J$227</f>
        <v>0.76325593263587654</v>
      </c>
      <c r="CT32" s="142">
        <f>'1.1 Assumptions'!$J$227</f>
        <v>0.76325593263587654</v>
      </c>
      <c r="CU32" s="142">
        <f>'1.1 Assumptions'!$J$227</f>
        <v>0.76325593263587654</v>
      </c>
      <c r="CV32" s="142">
        <f>'1.1 Assumptions'!$J$227</f>
        <v>0.76325593263587654</v>
      </c>
      <c r="CW32" s="142">
        <f>'1.1 Assumptions'!$J$227</f>
        <v>0.76325593263587654</v>
      </c>
      <c r="CX32" s="142">
        <f>'1.1 Assumptions'!$J$227</f>
        <v>0.76325593263587654</v>
      </c>
      <c r="CY32" s="142">
        <f>'1.1 Assumptions'!$J$227</f>
        <v>0.76325593263587654</v>
      </c>
      <c r="CZ32" s="142">
        <f>'1.1 Assumptions'!$J$227</f>
        <v>0.76325593263587654</v>
      </c>
      <c r="DA32" s="142">
        <f>'1.1 Assumptions'!$J$227</f>
        <v>0.76325593263587654</v>
      </c>
      <c r="DB32" s="142">
        <f>'1.1 Assumptions'!$J$227</f>
        <v>0.76325593263587654</v>
      </c>
      <c r="DC32" s="142">
        <f>'1.1 Assumptions'!$J$227</f>
        <v>0.76325593263587654</v>
      </c>
      <c r="DD32" s="142">
        <f>'1.1 Assumptions'!$J$227</f>
        <v>0.76325593263587654</v>
      </c>
      <c r="DE32" s="142">
        <f>'1.1 Assumptions'!$J$227</f>
        <v>0.76325593263587654</v>
      </c>
      <c r="DF32" s="142">
        <f>'1.1 Assumptions'!$J$227</f>
        <v>0.76325593263587654</v>
      </c>
      <c r="DG32" s="142">
        <f>'1.1 Assumptions'!$J$227</f>
        <v>0.76325593263587654</v>
      </c>
      <c r="DH32" s="142">
        <f>'1.1 Assumptions'!$J$227</f>
        <v>0.76325593263587654</v>
      </c>
      <c r="DI32" s="142">
        <f>'1.1 Assumptions'!$J$227</f>
        <v>0.76325593263587654</v>
      </c>
      <c r="DJ32" s="142">
        <f>'1.1 Assumptions'!$J$227</f>
        <v>0.76325593263587654</v>
      </c>
      <c r="DK32" s="142">
        <f>'1.1 Assumptions'!$J$227</f>
        <v>0.76325593263587654</v>
      </c>
      <c r="DL32" s="142">
        <f>'1.1 Assumptions'!$J$227</f>
        <v>0.76325593263587654</v>
      </c>
      <c r="DM32" s="142">
        <f>'1.1 Assumptions'!$J$227</f>
        <v>0.76325593263587654</v>
      </c>
      <c r="DN32" s="142">
        <f>'1.1 Assumptions'!$J$227</f>
        <v>0.76325593263587654</v>
      </c>
      <c r="DO32" s="142">
        <f>'1.1 Assumptions'!$J$227</f>
        <v>0.76325593263587654</v>
      </c>
      <c r="DP32" s="142">
        <f>'1.1 Assumptions'!$J$227</f>
        <v>0.76325593263587654</v>
      </c>
      <c r="DQ32" s="142">
        <f>'1.1 Assumptions'!$J$227</f>
        <v>0.76325593263587654</v>
      </c>
      <c r="DR32" s="142">
        <f>'1.1 Assumptions'!$J$227</f>
        <v>0.76325593263587654</v>
      </c>
      <c r="DS32" s="142">
        <f>'1.1 Assumptions'!$J$227</f>
        <v>0.76325593263587654</v>
      </c>
      <c r="DT32" s="142">
        <f>'1.1 Assumptions'!$J$227</f>
        <v>0.76325593263587654</v>
      </c>
      <c r="DU32" s="142">
        <f>'1.1 Assumptions'!$J$227</f>
        <v>0.76325593263587654</v>
      </c>
      <c r="DV32" s="142">
        <f>'1.1 Assumptions'!$J$227</f>
        <v>0.76325593263587654</v>
      </c>
      <c r="DW32" s="142">
        <f>'1.1 Assumptions'!$J$227</f>
        <v>0.76325593263587654</v>
      </c>
      <c r="DX32" s="142">
        <f>'1.1 Assumptions'!$J$227</f>
        <v>0.76325593263587654</v>
      </c>
      <c r="DY32" s="142">
        <f>'1.1 Assumptions'!$J$227</f>
        <v>0.76325593263587654</v>
      </c>
    </row>
    <row r="33" spans="2:129" x14ac:dyDescent="0.35">
      <c r="B33" s="14"/>
      <c r="C33" s="14"/>
      <c r="D33" s="14"/>
      <c r="E33" t="s">
        <v>776</v>
      </c>
      <c r="H33" s="30" t="s">
        <v>41</v>
      </c>
      <c r="J33" s="197">
        <f>J31*J20</f>
        <v>4836998.7063389393</v>
      </c>
      <c r="K33" s="197">
        <f>K23*K32</f>
        <v>3816279.6631793827</v>
      </c>
      <c r="L33" s="197">
        <f t="shared" ref="L33:AP33" si="35">L23*L32</f>
        <v>3816279.6631793827</v>
      </c>
      <c r="M33" s="197">
        <f t="shared" si="35"/>
        <v>3816279.6631793827</v>
      </c>
      <c r="N33" s="36">
        <f t="shared" si="35"/>
        <v>3816279.6631793827</v>
      </c>
      <c r="O33" s="36">
        <f t="shared" si="35"/>
        <v>3816279.6631793827</v>
      </c>
      <c r="P33" s="36">
        <f t="shared" si="35"/>
        <v>3816279.6631793827</v>
      </c>
      <c r="Q33" s="36">
        <f t="shared" si="35"/>
        <v>3816279.6631793827</v>
      </c>
      <c r="R33" s="36">
        <f t="shared" si="35"/>
        <v>3816279.6631793827</v>
      </c>
      <c r="S33" s="36">
        <f t="shared" si="35"/>
        <v>3816279.6631793827</v>
      </c>
      <c r="T33" s="36">
        <f t="shared" si="35"/>
        <v>3816279.6631793827</v>
      </c>
      <c r="U33" s="36">
        <f t="shared" si="35"/>
        <v>3816279.6631793827</v>
      </c>
      <c r="V33" s="36">
        <f t="shared" si="35"/>
        <v>3816279.6631793827</v>
      </c>
      <c r="W33" s="36">
        <f t="shared" si="35"/>
        <v>3816279.6631793827</v>
      </c>
      <c r="X33" s="36">
        <f t="shared" si="35"/>
        <v>3816279.6631793827</v>
      </c>
      <c r="Y33" s="36">
        <f t="shared" si="35"/>
        <v>3816279.6631793827</v>
      </c>
      <c r="Z33" s="36">
        <f t="shared" si="35"/>
        <v>3816279.6631793827</v>
      </c>
      <c r="AA33" s="36">
        <f t="shared" si="35"/>
        <v>3816279.6631793827</v>
      </c>
      <c r="AB33" s="36">
        <f t="shared" si="35"/>
        <v>3816279.6631793827</v>
      </c>
      <c r="AC33" s="36">
        <f t="shared" si="35"/>
        <v>3816279.6631793827</v>
      </c>
      <c r="AD33" s="36">
        <f t="shared" si="35"/>
        <v>3816279.6631793827</v>
      </c>
      <c r="AE33" s="36">
        <f t="shared" si="35"/>
        <v>3816279.6631793827</v>
      </c>
      <c r="AF33" s="36">
        <f t="shared" si="35"/>
        <v>3816279.6631793827</v>
      </c>
      <c r="AG33" s="36">
        <f t="shared" si="35"/>
        <v>3816279.6631793827</v>
      </c>
      <c r="AH33" s="36">
        <f t="shared" si="35"/>
        <v>3816279.6631793827</v>
      </c>
      <c r="AI33" s="36">
        <f t="shared" si="35"/>
        <v>3816279.6631793827</v>
      </c>
      <c r="AJ33" s="36">
        <f t="shared" si="35"/>
        <v>3816279.6631793827</v>
      </c>
      <c r="AK33" s="36">
        <f t="shared" si="35"/>
        <v>3816279.6631793827</v>
      </c>
      <c r="AL33" s="36">
        <f t="shared" si="35"/>
        <v>3816279.6631793827</v>
      </c>
      <c r="AM33" s="36">
        <f t="shared" si="35"/>
        <v>3816279.6631793827</v>
      </c>
      <c r="AN33" s="36">
        <f t="shared" si="35"/>
        <v>3816279.6631793827</v>
      </c>
      <c r="AO33" s="36">
        <f t="shared" si="35"/>
        <v>3816279.6631793827</v>
      </c>
      <c r="AP33" s="36">
        <f t="shared" si="35"/>
        <v>3816279.6631793827</v>
      </c>
      <c r="AQ33" s="36">
        <f t="shared" ref="AQ33:BV33" si="36">AQ23*AQ32</f>
        <v>3816279.6631793827</v>
      </c>
      <c r="AR33" s="36">
        <f t="shared" si="36"/>
        <v>3816279.6631793827</v>
      </c>
      <c r="AS33" s="36">
        <f t="shared" si="36"/>
        <v>3816279.6631793827</v>
      </c>
      <c r="AT33" s="36">
        <f t="shared" si="36"/>
        <v>3816279.6631793827</v>
      </c>
      <c r="AU33" s="36">
        <f t="shared" si="36"/>
        <v>3816279.6631793827</v>
      </c>
      <c r="AV33" s="36">
        <f t="shared" si="36"/>
        <v>3816279.6631793827</v>
      </c>
      <c r="AW33" s="36">
        <f t="shared" si="36"/>
        <v>3816279.6631793827</v>
      </c>
      <c r="AX33" s="36">
        <f t="shared" si="36"/>
        <v>3816279.6631793827</v>
      </c>
      <c r="AY33" s="36">
        <f t="shared" si="36"/>
        <v>3816279.6631793827</v>
      </c>
      <c r="AZ33" s="36">
        <f t="shared" si="36"/>
        <v>3816279.6631793827</v>
      </c>
      <c r="BA33" s="36">
        <f t="shared" si="36"/>
        <v>3816279.6631793827</v>
      </c>
      <c r="BB33" s="36">
        <f t="shared" si="36"/>
        <v>3816279.6631793827</v>
      </c>
      <c r="BC33" s="36">
        <f t="shared" si="36"/>
        <v>3816279.6631793827</v>
      </c>
      <c r="BD33" s="36">
        <f t="shared" si="36"/>
        <v>3816279.6631793827</v>
      </c>
      <c r="BE33" s="36">
        <f t="shared" si="36"/>
        <v>3816279.6631793827</v>
      </c>
      <c r="BF33" s="36">
        <f t="shared" si="36"/>
        <v>3816279.6631793827</v>
      </c>
      <c r="BG33" s="36">
        <f t="shared" si="36"/>
        <v>3816279.6631793827</v>
      </c>
      <c r="BH33" s="36">
        <f t="shared" si="36"/>
        <v>3816279.6631793827</v>
      </c>
      <c r="BI33" s="36">
        <f t="shared" si="36"/>
        <v>3816279.6631793827</v>
      </c>
      <c r="BJ33" s="36">
        <f t="shared" si="36"/>
        <v>3816279.6631793827</v>
      </c>
      <c r="BK33" s="36">
        <f t="shared" si="36"/>
        <v>3816279.6631793827</v>
      </c>
      <c r="BL33" s="36">
        <f t="shared" si="36"/>
        <v>3816279.6631793827</v>
      </c>
      <c r="BM33" s="36">
        <f t="shared" si="36"/>
        <v>3816279.6631793827</v>
      </c>
      <c r="BN33" s="36">
        <f t="shared" si="36"/>
        <v>3816279.6631793827</v>
      </c>
      <c r="BO33" s="36">
        <f t="shared" si="36"/>
        <v>3816279.6631793827</v>
      </c>
      <c r="BP33" s="36">
        <f t="shared" si="36"/>
        <v>3816279.6631793827</v>
      </c>
      <c r="BQ33" s="36">
        <f t="shared" si="36"/>
        <v>3816279.6631793827</v>
      </c>
      <c r="BR33" s="36">
        <f t="shared" si="36"/>
        <v>3816279.6631793827</v>
      </c>
      <c r="BS33" s="36">
        <f t="shared" si="36"/>
        <v>3816279.6631793827</v>
      </c>
      <c r="BT33" s="36">
        <f t="shared" si="36"/>
        <v>3816279.6631793827</v>
      </c>
      <c r="BU33" s="36">
        <f t="shared" si="36"/>
        <v>3816279.6631793827</v>
      </c>
      <c r="BV33" s="36">
        <f t="shared" si="36"/>
        <v>3816279.6631793827</v>
      </c>
      <c r="BW33" s="36">
        <f t="shared" ref="BW33:DB33" si="37">BW23*BW32</f>
        <v>3816279.6631793827</v>
      </c>
      <c r="BX33" s="36">
        <f t="shared" si="37"/>
        <v>3816279.6631793827</v>
      </c>
      <c r="BY33" s="36">
        <f t="shared" si="37"/>
        <v>3816279.6631793827</v>
      </c>
      <c r="BZ33" s="36">
        <f t="shared" si="37"/>
        <v>3816279.6631793827</v>
      </c>
      <c r="CA33" s="36">
        <f t="shared" si="37"/>
        <v>3816279.6631793827</v>
      </c>
      <c r="CB33" s="36">
        <f t="shared" si="37"/>
        <v>3816279.6631793827</v>
      </c>
      <c r="CC33" s="36">
        <f t="shared" si="37"/>
        <v>3816279.6631793827</v>
      </c>
      <c r="CD33" s="36">
        <f t="shared" si="37"/>
        <v>3816279.6631793827</v>
      </c>
      <c r="CE33" s="36">
        <f t="shared" si="37"/>
        <v>3816279.6631793827</v>
      </c>
      <c r="CF33" s="36">
        <f t="shared" si="37"/>
        <v>3816279.6631793827</v>
      </c>
      <c r="CG33" s="36">
        <f t="shared" si="37"/>
        <v>3816279.6631793827</v>
      </c>
      <c r="CH33" s="36">
        <f t="shared" si="37"/>
        <v>3816279.6631793827</v>
      </c>
      <c r="CI33" s="36">
        <f t="shared" si="37"/>
        <v>3816279.6631793827</v>
      </c>
      <c r="CJ33" s="36">
        <f t="shared" si="37"/>
        <v>3816279.6631793827</v>
      </c>
      <c r="CK33" s="36">
        <f t="shared" si="37"/>
        <v>3816279.6631793827</v>
      </c>
      <c r="CL33" s="36">
        <f t="shared" si="37"/>
        <v>3816279.6631793827</v>
      </c>
      <c r="CM33" s="36">
        <f t="shared" si="37"/>
        <v>3816279.6631793827</v>
      </c>
      <c r="CN33" s="36">
        <f t="shared" si="37"/>
        <v>3816279.6631793827</v>
      </c>
      <c r="CO33" s="36">
        <f t="shared" si="37"/>
        <v>3816279.6631793827</v>
      </c>
      <c r="CP33" s="36">
        <f t="shared" si="37"/>
        <v>3816279.6631793827</v>
      </c>
      <c r="CQ33" s="36">
        <f t="shared" si="37"/>
        <v>3816279.6631793827</v>
      </c>
      <c r="CR33" s="36">
        <f t="shared" si="37"/>
        <v>3816279.6631793827</v>
      </c>
      <c r="CS33" s="36">
        <f t="shared" si="37"/>
        <v>3816279.6631793827</v>
      </c>
      <c r="CT33" s="36">
        <f t="shared" si="37"/>
        <v>3816279.6631793827</v>
      </c>
      <c r="CU33" s="36">
        <f t="shared" si="37"/>
        <v>3816279.6631793827</v>
      </c>
      <c r="CV33" s="36">
        <f t="shared" si="37"/>
        <v>3816279.6631793827</v>
      </c>
      <c r="CW33" s="36">
        <f t="shared" si="37"/>
        <v>3816279.6631793827</v>
      </c>
      <c r="CX33" s="36">
        <f t="shared" si="37"/>
        <v>3816279.6631793827</v>
      </c>
      <c r="CY33" s="36">
        <f t="shared" si="37"/>
        <v>3816279.6631793827</v>
      </c>
      <c r="CZ33" s="36">
        <f t="shared" si="37"/>
        <v>3816279.6631793827</v>
      </c>
      <c r="DA33" s="36">
        <f t="shared" si="37"/>
        <v>3816279.6631793827</v>
      </c>
      <c r="DB33" s="36">
        <f t="shared" si="37"/>
        <v>3816279.6631793827</v>
      </c>
      <c r="DC33" s="36">
        <f t="shared" ref="DC33:DY33" si="38">DC23*DC32</f>
        <v>3816279.6631793827</v>
      </c>
      <c r="DD33" s="36">
        <f t="shared" si="38"/>
        <v>3816279.6631793827</v>
      </c>
      <c r="DE33" s="36">
        <f t="shared" si="38"/>
        <v>3816279.6631793827</v>
      </c>
      <c r="DF33" s="36">
        <f t="shared" si="38"/>
        <v>3816279.6631793827</v>
      </c>
      <c r="DG33" s="36">
        <f t="shared" si="38"/>
        <v>3816279.6631793827</v>
      </c>
      <c r="DH33" s="36">
        <f t="shared" si="38"/>
        <v>3816279.6631793827</v>
      </c>
      <c r="DI33" s="36">
        <f t="shared" si="38"/>
        <v>3816279.6631793827</v>
      </c>
      <c r="DJ33" s="36">
        <f t="shared" si="38"/>
        <v>3816279.6631793827</v>
      </c>
      <c r="DK33" s="36">
        <f t="shared" si="38"/>
        <v>3816279.6631793827</v>
      </c>
      <c r="DL33" s="36">
        <f t="shared" si="38"/>
        <v>3816279.6631793827</v>
      </c>
      <c r="DM33" s="36">
        <f t="shared" si="38"/>
        <v>3816279.6631793827</v>
      </c>
      <c r="DN33" s="36">
        <f t="shared" si="38"/>
        <v>3816279.6631793827</v>
      </c>
      <c r="DO33" s="36">
        <f t="shared" si="38"/>
        <v>3816279.6631793827</v>
      </c>
      <c r="DP33" s="36">
        <f t="shared" si="38"/>
        <v>3816279.6631793827</v>
      </c>
      <c r="DQ33" s="36">
        <f t="shared" si="38"/>
        <v>3816279.6631793827</v>
      </c>
      <c r="DR33" s="36">
        <f t="shared" si="38"/>
        <v>3816279.6631793827</v>
      </c>
      <c r="DS33" s="36">
        <f t="shared" si="38"/>
        <v>3816279.6631793827</v>
      </c>
      <c r="DT33" s="36">
        <f t="shared" si="38"/>
        <v>3816279.6631793827</v>
      </c>
      <c r="DU33" s="36">
        <f t="shared" si="38"/>
        <v>3816279.6631793827</v>
      </c>
      <c r="DV33" s="36">
        <f t="shared" si="38"/>
        <v>3816279.6631793827</v>
      </c>
      <c r="DW33" s="36">
        <f t="shared" si="38"/>
        <v>3816279.6631793827</v>
      </c>
      <c r="DX33" s="36">
        <f t="shared" si="38"/>
        <v>3816279.6631793827</v>
      </c>
      <c r="DY33" s="36">
        <f t="shared" si="38"/>
        <v>3816279.6631793827</v>
      </c>
    </row>
    <row r="34" spans="2:129" x14ac:dyDescent="0.35">
      <c r="B34" s="14"/>
      <c r="J34" s="197"/>
      <c r="K34" s="197"/>
    </row>
    <row r="35" spans="2:129" x14ac:dyDescent="0.35">
      <c r="B35" s="14"/>
      <c r="C35" s="24" t="s">
        <v>777</v>
      </c>
      <c r="J35" s="197"/>
    </row>
    <row r="36" spans="2:129" x14ac:dyDescent="0.35">
      <c r="B36" s="14"/>
      <c r="C36" s="60"/>
      <c r="E36" t="s">
        <v>504</v>
      </c>
      <c r="H36" s="30" t="s">
        <v>41</v>
      </c>
      <c r="J36" s="197">
        <f t="shared" ref="J36:AO36" si="39">J10</f>
        <v>470594.27663521515</v>
      </c>
      <c r="K36" s="197">
        <f t="shared" si="39"/>
        <v>470387.64834916586</v>
      </c>
      <c r="L36" s="197">
        <f t="shared" si="39"/>
        <v>470181.45244795771</v>
      </c>
      <c r="M36" s="197">
        <f t="shared" si="39"/>
        <v>469975.68802679394</v>
      </c>
      <c r="N36" s="197">
        <f t="shared" si="39"/>
        <v>469770.35418277071</v>
      </c>
      <c r="O36" s="197">
        <f t="shared" si="39"/>
        <v>463273.72207913513</v>
      </c>
      <c r="P36" s="197">
        <f t="shared" si="39"/>
        <v>463069.24668823602</v>
      </c>
      <c r="Q36" s="197">
        <f t="shared" si="39"/>
        <v>462865.19917708734</v>
      </c>
      <c r="R36" s="197">
        <f t="shared" si="39"/>
        <v>462661.57865031925</v>
      </c>
      <c r="S36" s="197">
        <f t="shared" si="39"/>
        <v>462458.38421443553</v>
      </c>
      <c r="T36" s="197">
        <f t="shared" si="39"/>
        <v>462255.61497780978</v>
      </c>
      <c r="U36" s="197">
        <f t="shared" si="39"/>
        <v>462053.27005068149</v>
      </c>
      <c r="V36" s="197">
        <f t="shared" si="39"/>
        <v>684209.62648499932</v>
      </c>
      <c r="W36" s="197">
        <f t="shared" si="39"/>
        <v>683911.85578492994</v>
      </c>
      <c r="X36" s="197">
        <f t="shared" si="39"/>
        <v>683614.70819188689</v>
      </c>
      <c r="Y36" s="197">
        <f t="shared" si="39"/>
        <v>683318.18240197317</v>
      </c>
      <c r="Z36" s="197">
        <f t="shared" si="39"/>
        <v>356675.0107506825</v>
      </c>
      <c r="AA36" s="197">
        <f t="shared" si="39"/>
        <v>356379.724666244</v>
      </c>
      <c r="AB36" s="197">
        <f t="shared" si="39"/>
        <v>356085.05648959166</v>
      </c>
      <c r="AC36" s="197">
        <f t="shared" si="39"/>
        <v>355791.00492770807</v>
      </c>
      <c r="AD36" s="197">
        <f t="shared" si="39"/>
        <v>355497.56869028119</v>
      </c>
      <c r="AE36" s="197">
        <f t="shared" si="39"/>
        <v>355204.7464897001</v>
      </c>
      <c r="AF36" s="197">
        <f t="shared" si="39"/>
        <v>354912.53704104718</v>
      </c>
      <c r="AG36" s="197">
        <f t="shared" si="39"/>
        <v>354620.93906209426</v>
      </c>
      <c r="AH36" s="197">
        <f t="shared" si="39"/>
        <v>510126.94978280214</v>
      </c>
      <c r="AI36" s="197">
        <f t="shared" si="39"/>
        <v>509719.7507215183</v>
      </c>
      <c r="AJ36" s="197">
        <f t="shared" si="39"/>
        <v>509313.4037541314</v>
      </c>
      <c r="AK36" s="197">
        <f t="shared" si="39"/>
        <v>508907.90709757246</v>
      </c>
      <c r="AL36" s="197">
        <f t="shared" si="39"/>
        <v>508503.25897250394</v>
      </c>
      <c r="AM36" s="197">
        <f t="shared" si="39"/>
        <v>508099.4576033114</v>
      </c>
      <c r="AN36" s="197">
        <f t="shared" si="39"/>
        <v>507696.50121809577</v>
      </c>
      <c r="AO36" s="197">
        <f t="shared" si="39"/>
        <v>507294.38804866653</v>
      </c>
      <c r="AP36" s="197">
        <f t="shared" ref="AP36:BU36" si="40">AP10</f>
        <v>506893.11633053247</v>
      </c>
      <c r="AQ36" s="197">
        <f t="shared" si="40"/>
        <v>506492.68430289521</v>
      </c>
      <c r="AR36" s="197">
        <f t="shared" si="40"/>
        <v>506093.0902086409</v>
      </c>
      <c r="AS36" s="197">
        <f t="shared" si="40"/>
        <v>505694.33229433245</v>
      </c>
      <c r="AT36" s="197">
        <f t="shared" si="40"/>
        <v>667320.87600149633</v>
      </c>
      <c r="AU36" s="197">
        <f t="shared" si="40"/>
        <v>666805.34260073013</v>
      </c>
      <c r="AV36" s="197">
        <f t="shared" si="40"/>
        <v>666290.8879914108</v>
      </c>
      <c r="AW36" s="197">
        <f t="shared" si="40"/>
        <v>665777.50991608796</v>
      </c>
      <c r="AX36" s="197">
        <f t="shared" si="40"/>
        <v>665265.20612203551</v>
      </c>
      <c r="AY36" s="197">
        <f t="shared" si="40"/>
        <v>664753.97436124121</v>
      </c>
      <c r="AZ36" s="197">
        <f t="shared" si="40"/>
        <v>664243.81239039672</v>
      </c>
      <c r="BA36" s="197">
        <f t="shared" si="40"/>
        <v>663734.71797088778</v>
      </c>
      <c r="BB36" s="197">
        <f t="shared" si="40"/>
        <v>663226.68886878574</v>
      </c>
      <c r="BC36" s="197">
        <f t="shared" si="40"/>
        <v>662719.72285483498</v>
      </c>
      <c r="BD36" s="197">
        <f t="shared" si="40"/>
        <v>662213.81770444603</v>
      </c>
      <c r="BE36" s="197">
        <f t="shared" si="40"/>
        <v>661708.97119768395</v>
      </c>
      <c r="BF36" s="197">
        <f t="shared" si="40"/>
        <v>522244.01460425649</v>
      </c>
      <c r="BG36" s="197">
        <f t="shared" si="40"/>
        <v>521854.41934882867</v>
      </c>
      <c r="BH36" s="197">
        <f t="shared" si="40"/>
        <v>521465.6393500432</v>
      </c>
      <c r="BI36" s="197">
        <f t="shared" si="40"/>
        <v>521077.67290191574</v>
      </c>
      <c r="BJ36" s="197">
        <f t="shared" si="40"/>
        <v>520690.51830203191</v>
      </c>
      <c r="BK36" s="197">
        <f t="shared" si="40"/>
        <v>513846.17127577885</v>
      </c>
      <c r="BL36" s="197">
        <f t="shared" si="40"/>
        <v>513460.63527938118</v>
      </c>
      <c r="BM36" s="197">
        <f t="shared" si="40"/>
        <v>513075.90604532853</v>
      </c>
      <c r="BN36" s="197">
        <f t="shared" si="40"/>
        <v>512691.98188541154</v>
      </c>
      <c r="BO36" s="197">
        <f t="shared" si="40"/>
        <v>512308.86111495388</v>
      </c>
      <c r="BP36" s="197">
        <f t="shared" si="40"/>
        <v>511926.54205280356</v>
      </c>
      <c r="BQ36" s="197">
        <f t="shared" si="40"/>
        <v>511545.02302132791</v>
      </c>
      <c r="BR36" s="197">
        <f t="shared" si="40"/>
        <v>531903.42061813083</v>
      </c>
      <c r="BS36" s="197">
        <f t="shared" si="40"/>
        <v>531510.63766335708</v>
      </c>
      <c r="BT36" s="197">
        <f t="shared" si="40"/>
        <v>531118.67663571995</v>
      </c>
      <c r="BU36" s="197">
        <f t="shared" si="40"/>
        <v>530727.53581527725</v>
      </c>
      <c r="BV36" s="197">
        <f t="shared" ref="BV36:DA36" si="41">BV10</f>
        <v>290767.83976186218</v>
      </c>
      <c r="BW36" s="197">
        <f t="shared" si="41"/>
        <v>290378.33421036822</v>
      </c>
      <c r="BX36" s="197">
        <f t="shared" si="41"/>
        <v>289989.64372780424</v>
      </c>
      <c r="BY36" s="197">
        <f t="shared" si="41"/>
        <v>289601.76660857932</v>
      </c>
      <c r="BZ36" s="197">
        <f t="shared" si="41"/>
        <v>289214.70115067041</v>
      </c>
      <c r="CA36" s="197">
        <f t="shared" si="41"/>
        <v>288828.44565561716</v>
      </c>
      <c r="CB36" s="197">
        <f t="shared" si="41"/>
        <v>288442.99842851266</v>
      </c>
      <c r="CC36" s="197">
        <f t="shared" si="41"/>
        <v>288058.35777799692</v>
      </c>
      <c r="CD36" s="197">
        <f t="shared" si="41"/>
        <v>269079.28624332219</v>
      </c>
      <c r="CE36" s="197">
        <f t="shared" si="41"/>
        <v>268723.18566273706</v>
      </c>
      <c r="CF36" s="197">
        <f t="shared" si="41"/>
        <v>268367.83024873072</v>
      </c>
      <c r="CG36" s="197">
        <f t="shared" si="41"/>
        <v>268013.21844198776</v>
      </c>
      <c r="CH36" s="197">
        <f t="shared" si="41"/>
        <v>267659.34868645528</v>
      </c>
      <c r="CI36" s="197">
        <f t="shared" si="41"/>
        <v>267306.2194293366</v>
      </c>
      <c r="CJ36" s="197">
        <f t="shared" si="41"/>
        <v>266953.82912108442</v>
      </c>
      <c r="CK36" s="197">
        <f t="shared" si="41"/>
        <v>266602.17621539463</v>
      </c>
      <c r="CL36" s="197">
        <f t="shared" si="41"/>
        <v>266251.25916919764</v>
      </c>
      <c r="CM36" s="197">
        <f t="shared" si="41"/>
        <v>265901.07644265372</v>
      </c>
      <c r="CN36" s="197">
        <f t="shared" si="41"/>
        <v>265551.62649914518</v>
      </c>
      <c r="CO36" s="197">
        <f t="shared" si="41"/>
        <v>265202.90780526982</v>
      </c>
      <c r="CP36" s="197">
        <f t="shared" si="41"/>
        <v>234225.60132810532</v>
      </c>
      <c r="CQ36" s="197">
        <f t="shared" si="41"/>
        <v>233918.88834919099</v>
      </c>
      <c r="CR36" s="197">
        <f t="shared" si="41"/>
        <v>233612.81718967727</v>
      </c>
      <c r="CS36" s="197">
        <f t="shared" si="41"/>
        <v>233307.38650651014</v>
      </c>
      <c r="CT36" s="197">
        <f t="shared" si="41"/>
        <v>233002.59495944582</v>
      </c>
      <c r="CU36" s="197">
        <f t="shared" si="41"/>
        <v>232698.44121104496</v>
      </c>
      <c r="CV36" s="197">
        <f t="shared" si="41"/>
        <v>232394.92392666731</v>
      </c>
      <c r="CW36" s="197">
        <f t="shared" si="41"/>
        <v>232092.04177446515</v>
      </c>
      <c r="CX36" s="197">
        <f t="shared" si="41"/>
        <v>231789.79342537787</v>
      </c>
      <c r="CY36" s="197">
        <f t="shared" si="41"/>
        <v>231488.17755312595</v>
      </c>
      <c r="CZ36" s="197">
        <f t="shared" si="41"/>
        <v>231187.19283420517</v>
      </c>
      <c r="DA36" s="197">
        <f t="shared" si="41"/>
        <v>230886.83794788105</v>
      </c>
      <c r="DB36" s="197">
        <f t="shared" ref="DB36:DY36" si="42">DB10</f>
        <v>157307.42795984226</v>
      </c>
      <c r="DC36" s="197">
        <f t="shared" si="42"/>
        <v>157107.5753310876</v>
      </c>
      <c r="DD36" s="197">
        <f t="shared" si="42"/>
        <v>156908.1409086145</v>
      </c>
      <c r="DE36" s="197">
        <f t="shared" si="42"/>
        <v>156709.12381729559</v>
      </c>
      <c r="DF36" s="197">
        <f t="shared" si="42"/>
        <v>156510.52318383491</v>
      </c>
      <c r="DG36" s="197">
        <f t="shared" si="42"/>
        <v>156312.33813676372</v>
      </c>
      <c r="DH36" s="197">
        <f t="shared" si="42"/>
        <v>156114.56780643715</v>
      </c>
      <c r="DI36" s="197">
        <f t="shared" si="42"/>
        <v>155917.21132502996</v>
      </c>
      <c r="DJ36" s="197">
        <f t="shared" si="42"/>
        <v>155720.26782653283</v>
      </c>
      <c r="DK36" s="197">
        <f t="shared" si="42"/>
        <v>155523.73644674895</v>
      </c>
      <c r="DL36" s="197">
        <f t="shared" si="42"/>
        <v>155327.61632328952</v>
      </c>
      <c r="DM36" s="197">
        <f t="shared" si="42"/>
        <v>155131.90659557053</v>
      </c>
      <c r="DN36" s="197">
        <f t="shared" si="42"/>
        <v>85425.157525341754</v>
      </c>
      <c r="DO36" s="197">
        <f t="shared" si="42"/>
        <v>85312.72011527032</v>
      </c>
      <c r="DP36" s="197">
        <f t="shared" si="42"/>
        <v>85200.517988724867</v>
      </c>
      <c r="DQ36" s="197">
        <f t="shared" si="42"/>
        <v>85088.55065335735</v>
      </c>
      <c r="DR36" s="197">
        <f t="shared" si="42"/>
        <v>84976.817617850029</v>
      </c>
      <c r="DS36" s="197">
        <f t="shared" si="42"/>
        <v>84865.318391913315</v>
      </c>
      <c r="DT36" s="197">
        <f t="shared" si="42"/>
        <v>84754.052486283443</v>
      </c>
      <c r="DU36" s="197">
        <f t="shared" si="42"/>
        <v>84643.01941272062</v>
      </c>
      <c r="DV36" s="197">
        <f t="shared" si="42"/>
        <v>84532.218684006657</v>
      </c>
      <c r="DW36" s="197">
        <f t="shared" si="42"/>
        <v>84421.649813942917</v>
      </c>
      <c r="DX36" s="197">
        <f t="shared" si="42"/>
        <v>84311.312317348173</v>
      </c>
      <c r="DY36" s="197">
        <f t="shared" si="42"/>
        <v>84201.205710056442</v>
      </c>
    </row>
    <row r="37" spans="2:129" x14ac:dyDescent="0.35">
      <c r="B37" s="14"/>
      <c r="C37" s="14"/>
      <c r="D37" t="s">
        <v>778</v>
      </c>
      <c r="H37" s="30" t="s">
        <v>41</v>
      </c>
      <c r="J37" s="395">
        <f>SUM(J10:DY10)/J19</f>
        <v>3.5317703823795616</v>
      </c>
      <c r="K37" s="395">
        <f>J37</f>
        <v>3.5317703823795616</v>
      </c>
      <c r="L37" s="395">
        <f t="shared" ref="L37:BW37" si="43">K37</f>
        <v>3.5317703823795616</v>
      </c>
      <c r="M37" s="395">
        <f t="shared" si="43"/>
        <v>3.5317703823795616</v>
      </c>
      <c r="N37" s="395">
        <f t="shared" si="43"/>
        <v>3.5317703823795616</v>
      </c>
      <c r="O37" s="395">
        <f t="shared" si="43"/>
        <v>3.5317703823795616</v>
      </c>
      <c r="P37" s="395">
        <f t="shared" si="43"/>
        <v>3.5317703823795616</v>
      </c>
      <c r="Q37" s="395">
        <f t="shared" si="43"/>
        <v>3.5317703823795616</v>
      </c>
      <c r="R37" s="395">
        <f t="shared" si="43"/>
        <v>3.5317703823795616</v>
      </c>
      <c r="S37" s="395">
        <f t="shared" si="43"/>
        <v>3.5317703823795616</v>
      </c>
      <c r="T37" s="395">
        <f t="shared" si="43"/>
        <v>3.5317703823795616</v>
      </c>
      <c r="U37" s="395">
        <f t="shared" si="43"/>
        <v>3.5317703823795616</v>
      </c>
      <c r="V37" s="395">
        <f t="shared" si="43"/>
        <v>3.5317703823795616</v>
      </c>
      <c r="W37" s="395">
        <f t="shared" si="43"/>
        <v>3.5317703823795616</v>
      </c>
      <c r="X37" s="395">
        <f t="shared" si="43"/>
        <v>3.5317703823795616</v>
      </c>
      <c r="Y37" s="395">
        <f t="shared" si="43"/>
        <v>3.5317703823795616</v>
      </c>
      <c r="Z37" s="395">
        <f t="shared" si="43"/>
        <v>3.5317703823795616</v>
      </c>
      <c r="AA37" s="395">
        <f t="shared" si="43"/>
        <v>3.5317703823795616</v>
      </c>
      <c r="AB37" s="395">
        <f t="shared" si="43"/>
        <v>3.5317703823795616</v>
      </c>
      <c r="AC37" s="395">
        <f t="shared" si="43"/>
        <v>3.5317703823795616</v>
      </c>
      <c r="AD37" s="395">
        <f t="shared" si="43"/>
        <v>3.5317703823795616</v>
      </c>
      <c r="AE37" s="395">
        <f t="shared" si="43"/>
        <v>3.5317703823795616</v>
      </c>
      <c r="AF37" s="395">
        <f t="shared" si="43"/>
        <v>3.5317703823795616</v>
      </c>
      <c r="AG37" s="395">
        <f t="shared" si="43"/>
        <v>3.5317703823795616</v>
      </c>
      <c r="AH37" s="395">
        <f t="shared" si="43"/>
        <v>3.5317703823795616</v>
      </c>
      <c r="AI37" s="395">
        <f t="shared" si="43"/>
        <v>3.5317703823795616</v>
      </c>
      <c r="AJ37" s="395">
        <f t="shared" si="43"/>
        <v>3.5317703823795616</v>
      </c>
      <c r="AK37" s="395">
        <f t="shared" si="43"/>
        <v>3.5317703823795616</v>
      </c>
      <c r="AL37" s="395">
        <f t="shared" si="43"/>
        <v>3.5317703823795616</v>
      </c>
      <c r="AM37" s="395">
        <f t="shared" si="43"/>
        <v>3.5317703823795616</v>
      </c>
      <c r="AN37" s="395">
        <f t="shared" si="43"/>
        <v>3.5317703823795616</v>
      </c>
      <c r="AO37" s="395">
        <f t="shared" si="43"/>
        <v>3.5317703823795616</v>
      </c>
      <c r="AP37" s="395">
        <f t="shared" si="43"/>
        <v>3.5317703823795616</v>
      </c>
      <c r="AQ37" s="395">
        <f t="shared" si="43"/>
        <v>3.5317703823795616</v>
      </c>
      <c r="AR37" s="395">
        <f t="shared" si="43"/>
        <v>3.5317703823795616</v>
      </c>
      <c r="AS37" s="395">
        <f t="shared" si="43"/>
        <v>3.5317703823795616</v>
      </c>
      <c r="AT37" s="395">
        <f t="shared" si="43"/>
        <v>3.5317703823795616</v>
      </c>
      <c r="AU37" s="395">
        <f t="shared" si="43"/>
        <v>3.5317703823795616</v>
      </c>
      <c r="AV37" s="395">
        <f t="shared" si="43"/>
        <v>3.5317703823795616</v>
      </c>
      <c r="AW37" s="395">
        <f t="shared" si="43"/>
        <v>3.5317703823795616</v>
      </c>
      <c r="AX37" s="395">
        <f t="shared" si="43"/>
        <v>3.5317703823795616</v>
      </c>
      <c r="AY37" s="395">
        <f t="shared" si="43"/>
        <v>3.5317703823795616</v>
      </c>
      <c r="AZ37" s="395">
        <f t="shared" si="43"/>
        <v>3.5317703823795616</v>
      </c>
      <c r="BA37" s="395">
        <f t="shared" si="43"/>
        <v>3.5317703823795616</v>
      </c>
      <c r="BB37" s="395">
        <f t="shared" si="43"/>
        <v>3.5317703823795616</v>
      </c>
      <c r="BC37" s="395">
        <f t="shared" si="43"/>
        <v>3.5317703823795616</v>
      </c>
      <c r="BD37" s="395">
        <f t="shared" si="43"/>
        <v>3.5317703823795616</v>
      </c>
      <c r="BE37" s="395">
        <f t="shared" si="43"/>
        <v>3.5317703823795616</v>
      </c>
      <c r="BF37" s="395">
        <f t="shared" si="43"/>
        <v>3.5317703823795616</v>
      </c>
      <c r="BG37" s="395">
        <f t="shared" si="43"/>
        <v>3.5317703823795616</v>
      </c>
      <c r="BH37" s="395">
        <f t="shared" si="43"/>
        <v>3.5317703823795616</v>
      </c>
      <c r="BI37" s="395">
        <f t="shared" si="43"/>
        <v>3.5317703823795616</v>
      </c>
      <c r="BJ37" s="395">
        <f t="shared" si="43"/>
        <v>3.5317703823795616</v>
      </c>
      <c r="BK37" s="395">
        <f t="shared" si="43"/>
        <v>3.5317703823795616</v>
      </c>
      <c r="BL37" s="395">
        <f t="shared" si="43"/>
        <v>3.5317703823795616</v>
      </c>
      <c r="BM37" s="395">
        <f t="shared" si="43"/>
        <v>3.5317703823795616</v>
      </c>
      <c r="BN37" s="395">
        <f t="shared" si="43"/>
        <v>3.5317703823795616</v>
      </c>
      <c r="BO37" s="395">
        <f t="shared" si="43"/>
        <v>3.5317703823795616</v>
      </c>
      <c r="BP37" s="395">
        <f t="shared" si="43"/>
        <v>3.5317703823795616</v>
      </c>
      <c r="BQ37" s="395">
        <f t="shared" si="43"/>
        <v>3.5317703823795616</v>
      </c>
      <c r="BR37" s="395">
        <f t="shared" si="43"/>
        <v>3.5317703823795616</v>
      </c>
      <c r="BS37" s="395">
        <f t="shared" si="43"/>
        <v>3.5317703823795616</v>
      </c>
      <c r="BT37" s="395">
        <f t="shared" si="43"/>
        <v>3.5317703823795616</v>
      </c>
      <c r="BU37" s="395">
        <f t="shared" si="43"/>
        <v>3.5317703823795616</v>
      </c>
      <c r="BV37" s="395">
        <f t="shared" si="43"/>
        <v>3.5317703823795616</v>
      </c>
      <c r="BW37" s="395">
        <f t="shared" si="43"/>
        <v>3.5317703823795616</v>
      </c>
      <c r="BX37" s="395">
        <f t="shared" ref="BX37:DY37" si="44">BW37</f>
        <v>3.5317703823795616</v>
      </c>
      <c r="BY37" s="395">
        <f t="shared" si="44"/>
        <v>3.5317703823795616</v>
      </c>
      <c r="BZ37" s="395">
        <f t="shared" si="44"/>
        <v>3.5317703823795616</v>
      </c>
      <c r="CA37" s="395">
        <f t="shared" si="44"/>
        <v>3.5317703823795616</v>
      </c>
      <c r="CB37" s="395">
        <f t="shared" si="44"/>
        <v>3.5317703823795616</v>
      </c>
      <c r="CC37" s="395">
        <f t="shared" si="44"/>
        <v>3.5317703823795616</v>
      </c>
      <c r="CD37" s="395">
        <f t="shared" si="44"/>
        <v>3.5317703823795616</v>
      </c>
      <c r="CE37" s="395">
        <f t="shared" si="44"/>
        <v>3.5317703823795616</v>
      </c>
      <c r="CF37" s="395">
        <f t="shared" si="44"/>
        <v>3.5317703823795616</v>
      </c>
      <c r="CG37" s="395">
        <f t="shared" si="44"/>
        <v>3.5317703823795616</v>
      </c>
      <c r="CH37" s="395">
        <f t="shared" si="44"/>
        <v>3.5317703823795616</v>
      </c>
      <c r="CI37" s="395">
        <f t="shared" si="44"/>
        <v>3.5317703823795616</v>
      </c>
      <c r="CJ37" s="395">
        <f t="shared" si="44"/>
        <v>3.5317703823795616</v>
      </c>
      <c r="CK37" s="395">
        <f t="shared" si="44"/>
        <v>3.5317703823795616</v>
      </c>
      <c r="CL37" s="395">
        <f t="shared" si="44"/>
        <v>3.5317703823795616</v>
      </c>
      <c r="CM37" s="395">
        <f t="shared" si="44"/>
        <v>3.5317703823795616</v>
      </c>
      <c r="CN37" s="395">
        <f t="shared" si="44"/>
        <v>3.5317703823795616</v>
      </c>
      <c r="CO37" s="395">
        <f t="shared" si="44"/>
        <v>3.5317703823795616</v>
      </c>
      <c r="CP37" s="395">
        <f t="shared" si="44"/>
        <v>3.5317703823795616</v>
      </c>
      <c r="CQ37" s="395">
        <f t="shared" si="44"/>
        <v>3.5317703823795616</v>
      </c>
      <c r="CR37" s="395">
        <f t="shared" si="44"/>
        <v>3.5317703823795616</v>
      </c>
      <c r="CS37" s="395">
        <f t="shared" si="44"/>
        <v>3.5317703823795616</v>
      </c>
      <c r="CT37" s="395">
        <f t="shared" si="44"/>
        <v>3.5317703823795616</v>
      </c>
      <c r="CU37" s="395">
        <f t="shared" si="44"/>
        <v>3.5317703823795616</v>
      </c>
      <c r="CV37" s="395">
        <f t="shared" si="44"/>
        <v>3.5317703823795616</v>
      </c>
      <c r="CW37" s="395">
        <f t="shared" si="44"/>
        <v>3.5317703823795616</v>
      </c>
      <c r="CX37" s="395">
        <f t="shared" si="44"/>
        <v>3.5317703823795616</v>
      </c>
      <c r="CY37" s="395">
        <f t="shared" si="44"/>
        <v>3.5317703823795616</v>
      </c>
      <c r="CZ37" s="395">
        <f t="shared" si="44"/>
        <v>3.5317703823795616</v>
      </c>
      <c r="DA37" s="395">
        <f t="shared" si="44"/>
        <v>3.5317703823795616</v>
      </c>
      <c r="DB37" s="395">
        <f t="shared" si="44"/>
        <v>3.5317703823795616</v>
      </c>
      <c r="DC37" s="395">
        <f t="shared" si="44"/>
        <v>3.5317703823795616</v>
      </c>
      <c r="DD37" s="395">
        <f t="shared" si="44"/>
        <v>3.5317703823795616</v>
      </c>
      <c r="DE37" s="395">
        <f t="shared" si="44"/>
        <v>3.5317703823795616</v>
      </c>
      <c r="DF37" s="395">
        <f t="shared" si="44"/>
        <v>3.5317703823795616</v>
      </c>
      <c r="DG37" s="395">
        <f t="shared" si="44"/>
        <v>3.5317703823795616</v>
      </c>
      <c r="DH37" s="395">
        <f t="shared" si="44"/>
        <v>3.5317703823795616</v>
      </c>
      <c r="DI37" s="395">
        <f t="shared" si="44"/>
        <v>3.5317703823795616</v>
      </c>
      <c r="DJ37" s="395">
        <f t="shared" si="44"/>
        <v>3.5317703823795616</v>
      </c>
      <c r="DK37" s="395">
        <f t="shared" si="44"/>
        <v>3.5317703823795616</v>
      </c>
      <c r="DL37" s="395">
        <f t="shared" si="44"/>
        <v>3.5317703823795616</v>
      </c>
      <c r="DM37" s="395">
        <f t="shared" si="44"/>
        <v>3.5317703823795616</v>
      </c>
      <c r="DN37" s="395">
        <f t="shared" si="44"/>
        <v>3.5317703823795616</v>
      </c>
      <c r="DO37" s="395">
        <f t="shared" si="44"/>
        <v>3.5317703823795616</v>
      </c>
      <c r="DP37" s="395">
        <f t="shared" si="44"/>
        <v>3.5317703823795616</v>
      </c>
      <c r="DQ37" s="395">
        <f t="shared" si="44"/>
        <v>3.5317703823795616</v>
      </c>
      <c r="DR37" s="395">
        <f t="shared" si="44"/>
        <v>3.5317703823795616</v>
      </c>
      <c r="DS37" s="395">
        <f t="shared" si="44"/>
        <v>3.5317703823795616</v>
      </c>
      <c r="DT37" s="395">
        <f t="shared" si="44"/>
        <v>3.5317703823795616</v>
      </c>
      <c r="DU37" s="395">
        <f t="shared" si="44"/>
        <v>3.5317703823795616</v>
      </c>
      <c r="DV37" s="395">
        <f t="shared" si="44"/>
        <v>3.5317703823795616</v>
      </c>
      <c r="DW37" s="395">
        <f t="shared" si="44"/>
        <v>3.5317703823795616</v>
      </c>
      <c r="DX37" s="395">
        <f t="shared" si="44"/>
        <v>3.5317703823795616</v>
      </c>
      <c r="DY37" s="395">
        <f t="shared" si="44"/>
        <v>3.5317703823795616</v>
      </c>
    </row>
    <row r="38" spans="2:129" s="35" customFormat="1" x14ac:dyDescent="0.35">
      <c r="B38" s="506"/>
      <c r="C38" s="506"/>
      <c r="D38" s="507"/>
      <c r="E38" s="35" t="s">
        <v>779</v>
      </c>
      <c r="H38" s="508" t="s">
        <v>41</v>
      </c>
      <c r="I38" s="178"/>
      <c r="J38" s="335" cm="1">
        <f t="array" ref="J38:DY38">'1.4 P&amp;L'!J92:DY92</f>
        <v>385905.06385396514</v>
      </c>
      <c r="K38" s="335">
        <v>385698.43556791585</v>
      </c>
      <c r="L38" s="335">
        <v>385492.2396667077</v>
      </c>
      <c r="M38" s="335">
        <v>385286.47524554393</v>
      </c>
      <c r="N38" s="335">
        <v>385081.1414015207</v>
      </c>
      <c r="O38" s="335">
        <v>378584.50929788512</v>
      </c>
      <c r="P38" s="335">
        <v>378380.03390698601</v>
      </c>
      <c r="Q38" s="335">
        <v>378175.98639583733</v>
      </c>
      <c r="R38" s="335">
        <v>377972.36586906924</v>
      </c>
      <c r="S38" s="335">
        <v>377769.17143318552</v>
      </c>
      <c r="T38" s="335">
        <v>377566.40219655976</v>
      </c>
      <c r="U38" s="335">
        <v>377364.05726943148</v>
      </c>
      <c r="V38" s="335">
        <v>564850.93150062428</v>
      </c>
      <c r="W38" s="335">
        <v>564553.16080055491</v>
      </c>
      <c r="X38" s="335">
        <v>564256.01320751186</v>
      </c>
      <c r="Y38" s="335">
        <v>563959.48741759814</v>
      </c>
      <c r="Z38" s="335">
        <v>237316.3157663075</v>
      </c>
      <c r="AA38" s="335">
        <v>237021.029681869</v>
      </c>
      <c r="AB38" s="335">
        <v>236726.36150521666</v>
      </c>
      <c r="AC38" s="335">
        <v>236432.30994333306</v>
      </c>
      <c r="AD38" s="335">
        <v>236138.87370590618</v>
      </c>
      <c r="AE38" s="335">
        <v>235846.0515053251</v>
      </c>
      <c r="AF38" s="335">
        <v>235553.84205667218</v>
      </c>
      <c r="AG38" s="335">
        <v>235262.24407771925</v>
      </c>
      <c r="AH38" s="335">
        <v>350377.47568384383</v>
      </c>
      <c r="AI38" s="335">
        <v>349970.27662255999</v>
      </c>
      <c r="AJ38" s="335">
        <v>349563.92965517309</v>
      </c>
      <c r="AK38" s="335">
        <v>349158.43299861415</v>
      </c>
      <c r="AL38" s="335">
        <v>348753.78487354564</v>
      </c>
      <c r="AM38" s="335">
        <v>348349.98350435309</v>
      </c>
      <c r="AN38" s="335">
        <v>347947.02711913746</v>
      </c>
      <c r="AO38" s="335">
        <v>347544.91394970822</v>
      </c>
      <c r="AP38" s="335">
        <v>347143.64223157417</v>
      </c>
      <c r="AQ38" s="335">
        <v>346743.21020393691</v>
      </c>
      <c r="AR38" s="335">
        <v>346343.6161096826</v>
      </c>
      <c r="AS38" s="335">
        <v>345944.85819537414</v>
      </c>
      <c r="AT38" s="335">
        <v>469765.28218899632</v>
      </c>
      <c r="AU38" s="335">
        <v>469249.74878823012</v>
      </c>
      <c r="AV38" s="335">
        <v>468735.29417891079</v>
      </c>
      <c r="AW38" s="335">
        <v>468221.91610358795</v>
      </c>
      <c r="AX38" s="335">
        <v>467709.6123095355</v>
      </c>
      <c r="AY38" s="335">
        <v>467198.3805487412</v>
      </c>
      <c r="AZ38" s="335">
        <v>466688.21857789671</v>
      </c>
      <c r="BA38" s="335">
        <v>466179.12415838777</v>
      </c>
      <c r="BB38" s="335">
        <v>465671.09505628573</v>
      </c>
      <c r="BC38" s="335">
        <v>465164.12904233497</v>
      </c>
      <c r="BD38" s="335">
        <v>464658.22389194602</v>
      </c>
      <c r="BE38" s="335">
        <v>464153.37738518394</v>
      </c>
      <c r="BF38" s="335">
        <v>359846.79789175652</v>
      </c>
      <c r="BG38" s="335">
        <v>359457.2026363287</v>
      </c>
      <c r="BH38" s="335">
        <v>359068.42263754323</v>
      </c>
      <c r="BI38" s="335">
        <v>358680.45618941577</v>
      </c>
      <c r="BJ38" s="335">
        <v>358293.30158953194</v>
      </c>
      <c r="BK38" s="335">
        <v>351448.95456327888</v>
      </c>
      <c r="BL38" s="335">
        <v>351063.41856688121</v>
      </c>
      <c r="BM38" s="335">
        <v>350678.68933282857</v>
      </c>
      <c r="BN38" s="335">
        <v>350294.76517291158</v>
      </c>
      <c r="BO38" s="335">
        <v>349911.64440245391</v>
      </c>
      <c r="BP38" s="335">
        <v>349529.32534030359</v>
      </c>
      <c r="BQ38" s="335">
        <v>349147.80630882795</v>
      </c>
      <c r="BR38" s="335">
        <v>365768.5235650058</v>
      </c>
      <c r="BS38" s="335">
        <v>365375.74061023205</v>
      </c>
      <c r="BT38" s="335">
        <v>364983.77958259499</v>
      </c>
      <c r="BU38" s="335">
        <v>364592.63876215223</v>
      </c>
      <c r="BV38" s="335">
        <v>124632.9427087372</v>
      </c>
      <c r="BW38" s="335">
        <v>124243.4371572432</v>
      </c>
      <c r="BX38" s="335">
        <v>123854.74667467925</v>
      </c>
      <c r="BY38" s="335">
        <v>123466.86955545432</v>
      </c>
      <c r="BZ38" s="335">
        <v>123079.80409754544</v>
      </c>
      <c r="CA38" s="335">
        <v>122693.54860249214</v>
      </c>
      <c r="CB38" s="335">
        <v>122308.10137538766</v>
      </c>
      <c r="CC38" s="335">
        <v>121923.46072487194</v>
      </c>
      <c r="CD38" s="335">
        <v>115820.37378603056</v>
      </c>
      <c r="CE38" s="335">
        <v>115464.27320544542</v>
      </c>
      <c r="CF38" s="335">
        <v>115108.91779143909</v>
      </c>
      <c r="CG38" s="335">
        <v>114754.30598469613</v>
      </c>
      <c r="CH38" s="335">
        <v>114400.43622916361</v>
      </c>
      <c r="CI38" s="335">
        <v>114047.30697204494</v>
      </c>
      <c r="CJ38" s="335">
        <v>113694.91666379278</v>
      </c>
      <c r="CK38" s="335">
        <v>113343.26375810297</v>
      </c>
      <c r="CL38" s="335">
        <v>112992.34671190602</v>
      </c>
      <c r="CM38" s="335">
        <v>112642.16398536207</v>
      </c>
      <c r="CN38" s="335">
        <v>112292.71404185356</v>
      </c>
      <c r="CO38" s="335">
        <v>111943.99534797817</v>
      </c>
      <c r="CP38" s="335">
        <v>98985.707596855311</v>
      </c>
      <c r="CQ38" s="335">
        <v>98678.994617940989</v>
      </c>
      <c r="CR38" s="335">
        <v>98372.923458427264</v>
      </c>
      <c r="CS38" s="335">
        <v>98067.492775260165</v>
      </c>
      <c r="CT38" s="335">
        <v>97762.701228195816</v>
      </c>
      <c r="CU38" s="335">
        <v>97458.547479794972</v>
      </c>
      <c r="CV38" s="335">
        <v>97155.030195417319</v>
      </c>
      <c r="CW38" s="335">
        <v>96852.148043215158</v>
      </c>
      <c r="CX38" s="335">
        <v>96549.899694127875</v>
      </c>
      <c r="CY38" s="335">
        <v>96248.283821875972</v>
      </c>
      <c r="CZ38" s="335">
        <v>95947.299102955178</v>
      </c>
      <c r="DA38" s="335">
        <v>95646.944216631062</v>
      </c>
      <c r="DB38" s="335">
        <v>71598.369909842266</v>
      </c>
      <c r="DC38" s="335">
        <v>71398.51728108761</v>
      </c>
      <c r="DD38" s="335">
        <v>71199.082858614507</v>
      </c>
      <c r="DE38" s="335">
        <v>71000.0657672956</v>
      </c>
      <c r="DF38" s="335">
        <v>70801.465133834921</v>
      </c>
      <c r="DG38" s="335">
        <v>70603.280086763712</v>
      </c>
      <c r="DH38" s="335">
        <v>70405.509756437168</v>
      </c>
      <c r="DI38" s="335">
        <v>70208.153275029967</v>
      </c>
      <c r="DJ38" s="335">
        <v>70011.209776532822</v>
      </c>
      <c r="DK38" s="335">
        <v>69814.678396748946</v>
      </c>
      <c r="DL38" s="335">
        <v>69618.558273289513</v>
      </c>
      <c r="DM38" s="335">
        <v>69422.848545570538</v>
      </c>
      <c r="DN38" s="335">
        <v>38123.262019091766</v>
      </c>
      <c r="DO38" s="335">
        <v>38010.824609020325</v>
      </c>
      <c r="DP38" s="335">
        <v>37898.622482474886</v>
      </c>
      <c r="DQ38" s="335">
        <v>37786.655147107362</v>
      </c>
      <c r="DR38" s="335">
        <v>37674.922111600048</v>
      </c>
      <c r="DS38" s="335">
        <v>37563.422885663334</v>
      </c>
      <c r="DT38" s="335">
        <v>37452.156980033462</v>
      </c>
      <c r="DU38" s="335">
        <v>37341.123906470631</v>
      </c>
      <c r="DV38" s="335">
        <v>37230.323177756669</v>
      </c>
      <c r="DW38" s="335">
        <v>37119.754307692929</v>
      </c>
      <c r="DX38" s="335">
        <v>37009.416811098177</v>
      </c>
      <c r="DY38" s="335">
        <v>36899.310203806461</v>
      </c>
    </row>
    <row r="39" spans="2:129" x14ac:dyDescent="0.35">
      <c r="B39" s="14"/>
      <c r="C39" s="14"/>
      <c r="D39" t="s">
        <v>780</v>
      </c>
      <c r="H39" s="30" t="s">
        <v>41</v>
      </c>
      <c r="J39" s="395">
        <f>SUM(J38:DY38)/J19</f>
        <v>2.2901782802041861</v>
      </c>
      <c r="K39" s="395">
        <f>J39</f>
        <v>2.2901782802041861</v>
      </c>
      <c r="L39" s="395">
        <f t="shared" ref="L39:BW39" si="45">K39</f>
        <v>2.2901782802041861</v>
      </c>
      <c r="M39" s="395">
        <f t="shared" si="45"/>
        <v>2.2901782802041861</v>
      </c>
      <c r="N39" s="395">
        <f t="shared" si="45"/>
        <v>2.2901782802041861</v>
      </c>
      <c r="O39" s="395">
        <f t="shared" si="45"/>
        <v>2.2901782802041861</v>
      </c>
      <c r="P39" s="395">
        <f t="shared" si="45"/>
        <v>2.2901782802041861</v>
      </c>
      <c r="Q39" s="395">
        <f t="shared" si="45"/>
        <v>2.2901782802041861</v>
      </c>
      <c r="R39" s="395">
        <f t="shared" si="45"/>
        <v>2.2901782802041861</v>
      </c>
      <c r="S39" s="395">
        <f t="shared" si="45"/>
        <v>2.2901782802041861</v>
      </c>
      <c r="T39" s="395">
        <f t="shared" si="45"/>
        <v>2.2901782802041861</v>
      </c>
      <c r="U39" s="395">
        <f t="shared" si="45"/>
        <v>2.2901782802041861</v>
      </c>
      <c r="V39" s="395">
        <f t="shared" si="45"/>
        <v>2.2901782802041861</v>
      </c>
      <c r="W39" s="395">
        <f t="shared" si="45"/>
        <v>2.2901782802041861</v>
      </c>
      <c r="X39" s="395">
        <f t="shared" si="45"/>
        <v>2.2901782802041861</v>
      </c>
      <c r="Y39" s="395">
        <f t="shared" si="45"/>
        <v>2.2901782802041861</v>
      </c>
      <c r="Z39" s="395">
        <f t="shared" si="45"/>
        <v>2.2901782802041861</v>
      </c>
      <c r="AA39" s="395">
        <f t="shared" si="45"/>
        <v>2.2901782802041861</v>
      </c>
      <c r="AB39" s="395">
        <f t="shared" si="45"/>
        <v>2.2901782802041861</v>
      </c>
      <c r="AC39" s="395">
        <f t="shared" si="45"/>
        <v>2.2901782802041861</v>
      </c>
      <c r="AD39" s="395">
        <f t="shared" si="45"/>
        <v>2.2901782802041861</v>
      </c>
      <c r="AE39" s="395">
        <f t="shared" si="45"/>
        <v>2.2901782802041861</v>
      </c>
      <c r="AF39" s="395">
        <f t="shared" si="45"/>
        <v>2.2901782802041861</v>
      </c>
      <c r="AG39" s="395">
        <f t="shared" si="45"/>
        <v>2.2901782802041861</v>
      </c>
      <c r="AH39" s="395">
        <f t="shared" si="45"/>
        <v>2.2901782802041861</v>
      </c>
      <c r="AI39" s="395">
        <f t="shared" si="45"/>
        <v>2.2901782802041861</v>
      </c>
      <c r="AJ39" s="395">
        <f t="shared" si="45"/>
        <v>2.2901782802041861</v>
      </c>
      <c r="AK39" s="395">
        <f t="shared" si="45"/>
        <v>2.2901782802041861</v>
      </c>
      <c r="AL39" s="395">
        <f t="shared" si="45"/>
        <v>2.2901782802041861</v>
      </c>
      <c r="AM39" s="395">
        <f t="shared" si="45"/>
        <v>2.2901782802041861</v>
      </c>
      <c r="AN39" s="395">
        <f t="shared" si="45"/>
        <v>2.2901782802041861</v>
      </c>
      <c r="AO39" s="395">
        <f t="shared" si="45"/>
        <v>2.2901782802041861</v>
      </c>
      <c r="AP39" s="395">
        <f t="shared" si="45"/>
        <v>2.2901782802041861</v>
      </c>
      <c r="AQ39" s="395">
        <f t="shared" si="45"/>
        <v>2.2901782802041861</v>
      </c>
      <c r="AR39" s="395">
        <f t="shared" si="45"/>
        <v>2.2901782802041861</v>
      </c>
      <c r="AS39" s="395">
        <f t="shared" si="45"/>
        <v>2.2901782802041861</v>
      </c>
      <c r="AT39" s="395">
        <f t="shared" si="45"/>
        <v>2.2901782802041861</v>
      </c>
      <c r="AU39" s="395">
        <f t="shared" si="45"/>
        <v>2.2901782802041861</v>
      </c>
      <c r="AV39" s="395">
        <f t="shared" si="45"/>
        <v>2.2901782802041861</v>
      </c>
      <c r="AW39" s="395">
        <f t="shared" si="45"/>
        <v>2.2901782802041861</v>
      </c>
      <c r="AX39" s="395">
        <f t="shared" si="45"/>
        <v>2.2901782802041861</v>
      </c>
      <c r="AY39" s="395">
        <f t="shared" si="45"/>
        <v>2.2901782802041861</v>
      </c>
      <c r="AZ39" s="395">
        <f t="shared" si="45"/>
        <v>2.2901782802041861</v>
      </c>
      <c r="BA39" s="395">
        <f t="shared" si="45"/>
        <v>2.2901782802041861</v>
      </c>
      <c r="BB39" s="395">
        <f t="shared" si="45"/>
        <v>2.2901782802041861</v>
      </c>
      <c r="BC39" s="395">
        <f t="shared" si="45"/>
        <v>2.2901782802041861</v>
      </c>
      <c r="BD39" s="395">
        <f t="shared" si="45"/>
        <v>2.2901782802041861</v>
      </c>
      <c r="BE39" s="395">
        <f t="shared" si="45"/>
        <v>2.2901782802041861</v>
      </c>
      <c r="BF39" s="395">
        <f t="shared" si="45"/>
        <v>2.2901782802041861</v>
      </c>
      <c r="BG39" s="395">
        <f t="shared" si="45"/>
        <v>2.2901782802041861</v>
      </c>
      <c r="BH39" s="395">
        <f t="shared" si="45"/>
        <v>2.2901782802041861</v>
      </c>
      <c r="BI39" s="395">
        <f t="shared" si="45"/>
        <v>2.2901782802041861</v>
      </c>
      <c r="BJ39" s="395">
        <f t="shared" si="45"/>
        <v>2.2901782802041861</v>
      </c>
      <c r="BK39" s="395">
        <f t="shared" si="45"/>
        <v>2.2901782802041861</v>
      </c>
      <c r="BL39" s="395">
        <f t="shared" si="45"/>
        <v>2.2901782802041861</v>
      </c>
      <c r="BM39" s="395">
        <f t="shared" si="45"/>
        <v>2.2901782802041861</v>
      </c>
      <c r="BN39" s="395">
        <f t="shared" si="45"/>
        <v>2.2901782802041861</v>
      </c>
      <c r="BO39" s="395">
        <f t="shared" si="45"/>
        <v>2.2901782802041861</v>
      </c>
      <c r="BP39" s="395">
        <f t="shared" si="45"/>
        <v>2.2901782802041861</v>
      </c>
      <c r="BQ39" s="395">
        <f t="shared" si="45"/>
        <v>2.2901782802041861</v>
      </c>
      <c r="BR39" s="395">
        <f t="shared" si="45"/>
        <v>2.2901782802041861</v>
      </c>
      <c r="BS39" s="395">
        <f t="shared" si="45"/>
        <v>2.2901782802041861</v>
      </c>
      <c r="BT39" s="395">
        <f t="shared" si="45"/>
        <v>2.2901782802041861</v>
      </c>
      <c r="BU39" s="395">
        <f t="shared" si="45"/>
        <v>2.2901782802041861</v>
      </c>
      <c r="BV39" s="395">
        <f t="shared" si="45"/>
        <v>2.2901782802041861</v>
      </c>
      <c r="BW39" s="395">
        <f t="shared" si="45"/>
        <v>2.2901782802041861</v>
      </c>
      <c r="BX39" s="395">
        <f t="shared" ref="BX39:DY39" si="46">BW39</f>
        <v>2.2901782802041861</v>
      </c>
      <c r="BY39" s="395">
        <f t="shared" si="46"/>
        <v>2.2901782802041861</v>
      </c>
      <c r="BZ39" s="395">
        <f t="shared" si="46"/>
        <v>2.2901782802041861</v>
      </c>
      <c r="CA39" s="395">
        <f t="shared" si="46"/>
        <v>2.2901782802041861</v>
      </c>
      <c r="CB39" s="395">
        <f t="shared" si="46"/>
        <v>2.2901782802041861</v>
      </c>
      <c r="CC39" s="395">
        <f t="shared" si="46"/>
        <v>2.2901782802041861</v>
      </c>
      <c r="CD39" s="395">
        <f t="shared" si="46"/>
        <v>2.2901782802041861</v>
      </c>
      <c r="CE39" s="395">
        <f t="shared" si="46"/>
        <v>2.2901782802041861</v>
      </c>
      <c r="CF39" s="395">
        <f t="shared" si="46"/>
        <v>2.2901782802041861</v>
      </c>
      <c r="CG39" s="395">
        <f t="shared" si="46"/>
        <v>2.2901782802041861</v>
      </c>
      <c r="CH39" s="395">
        <f t="shared" si="46"/>
        <v>2.2901782802041861</v>
      </c>
      <c r="CI39" s="395">
        <f t="shared" si="46"/>
        <v>2.2901782802041861</v>
      </c>
      <c r="CJ39" s="395">
        <f t="shared" si="46"/>
        <v>2.2901782802041861</v>
      </c>
      <c r="CK39" s="395">
        <f t="shared" si="46"/>
        <v>2.2901782802041861</v>
      </c>
      <c r="CL39" s="395">
        <f t="shared" si="46"/>
        <v>2.2901782802041861</v>
      </c>
      <c r="CM39" s="395">
        <f t="shared" si="46"/>
        <v>2.2901782802041861</v>
      </c>
      <c r="CN39" s="395">
        <f t="shared" si="46"/>
        <v>2.2901782802041861</v>
      </c>
      <c r="CO39" s="395">
        <f t="shared" si="46"/>
        <v>2.2901782802041861</v>
      </c>
      <c r="CP39" s="395">
        <f t="shared" si="46"/>
        <v>2.2901782802041861</v>
      </c>
      <c r="CQ39" s="395">
        <f t="shared" si="46"/>
        <v>2.2901782802041861</v>
      </c>
      <c r="CR39" s="395">
        <f t="shared" si="46"/>
        <v>2.2901782802041861</v>
      </c>
      <c r="CS39" s="395">
        <f t="shared" si="46"/>
        <v>2.2901782802041861</v>
      </c>
      <c r="CT39" s="395">
        <f t="shared" si="46"/>
        <v>2.2901782802041861</v>
      </c>
      <c r="CU39" s="395">
        <f t="shared" si="46"/>
        <v>2.2901782802041861</v>
      </c>
      <c r="CV39" s="395">
        <f t="shared" si="46"/>
        <v>2.2901782802041861</v>
      </c>
      <c r="CW39" s="395">
        <f t="shared" si="46"/>
        <v>2.2901782802041861</v>
      </c>
      <c r="CX39" s="395">
        <f t="shared" si="46"/>
        <v>2.2901782802041861</v>
      </c>
      <c r="CY39" s="395">
        <f t="shared" si="46"/>
        <v>2.2901782802041861</v>
      </c>
      <c r="CZ39" s="395">
        <f t="shared" si="46"/>
        <v>2.2901782802041861</v>
      </c>
      <c r="DA39" s="395">
        <f t="shared" si="46"/>
        <v>2.2901782802041861</v>
      </c>
      <c r="DB39" s="395">
        <f t="shared" si="46"/>
        <v>2.2901782802041861</v>
      </c>
      <c r="DC39" s="395">
        <f t="shared" si="46"/>
        <v>2.2901782802041861</v>
      </c>
      <c r="DD39" s="395">
        <f t="shared" si="46"/>
        <v>2.2901782802041861</v>
      </c>
      <c r="DE39" s="395">
        <f t="shared" si="46"/>
        <v>2.2901782802041861</v>
      </c>
      <c r="DF39" s="395">
        <f t="shared" si="46"/>
        <v>2.2901782802041861</v>
      </c>
      <c r="DG39" s="395">
        <f t="shared" si="46"/>
        <v>2.2901782802041861</v>
      </c>
      <c r="DH39" s="395">
        <f t="shared" si="46"/>
        <v>2.2901782802041861</v>
      </c>
      <c r="DI39" s="395">
        <f t="shared" si="46"/>
        <v>2.2901782802041861</v>
      </c>
      <c r="DJ39" s="395">
        <f t="shared" si="46"/>
        <v>2.2901782802041861</v>
      </c>
      <c r="DK39" s="395">
        <f t="shared" si="46"/>
        <v>2.2901782802041861</v>
      </c>
      <c r="DL39" s="395">
        <f t="shared" si="46"/>
        <v>2.2901782802041861</v>
      </c>
      <c r="DM39" s="395">
        <f t="shared" si="46"/>
        <v>2.2901782802041861</v>
      </c>
      <c r="DN39" s="395">
        <f t="shared" si="46"/>
        <v>2.2901782802041861</v>
      </c>
      <c r="DO39" s="395">
        <f t="shared" si="46"/>
        <v>2.2901782802041861</v>
      </c>
      <c r="DP39" s="395">
        <f t="shared" si="46"/>
        <v>2.2901782802041861</v>
      </c>
      <c r="DQ39" s="395">
        <f t="shared" si="46"/>
        <v>2.2901782802041861</v>
      </c>
      <c r="DR39" s="395">
        <f t="shared" si="46"/>
        <v>2.2901782802041861</v>
      </c>
      <c r="DS39" s="395">
        <f t="shared" si="46"/>
        <v>2.2901782802041861</v>
      </c>
      <c r="DT39" s="395">
        <f t="shared" si="46"/>
        <v>2.2901782802041861</v>
      </c>
      <c r="DU39" s="395">
        <f t="shared" si="46"/>
        <v>2.2901782802041861</v>
      </c>
      <c r="DV39" s="395">
        <f t="shared" si="46"/>
        <v>2.2901782802041861</v>
      </c>
      <c r="DW39" s="395">
        <f t="shared" si="46"/>
        <v>2.2901782802041861</v>
      </c>
      <c r="DX39" s="395">
        <f t="shared" si="46"/>
        <v>2.2901782802041861</v>
      </c>
      <c r="DY39" s="395">
        <f t="shared" si="46"/>
        <v>2.2901782802041861</v>
      </c>
    </row>
    <row r="40" spans="2:129" x14ac:dyDescent="0.35">
      <c r="B40" s="14"/>
    </row>
    <row r="41" spans="2:129" x14ac:dyDescent="0.35">
      <c r="B41" s="14"/>
      <c r="C41" s="24" t="s">
        <v>781</v>
      </c>
    </row>
    <row r="42" spans="2:129" x14ac:dyDescent="0.35">
      <c r="B42" s="14"/>
      <c r="C42" s="14"/>
      <c r="D42" t="s">
        <v>782</v>
      </c>
      <c r="H42" s="30" t="s">
        <v>41</v>
      </c>
      <c r="J42" s="400">
        <f>J13/J19</f>
        <v>2.5990156987733083E-2</v>
      </c>
      <c r="K42" s="400">
        <f t="shared" ref="K42:AO42" si="47">K13/K19</f>
        <v>2.5978745243351226E-2</v>
      </c>
      <c r="L42" s="400">
        <f t="shared" si="47"/>
        <v>2.5967357378881339E-2</v>
      </c>
      <c r="M42" s="400">
        <f t="shared" si="47"/>
        <v>2.5955993344352963E-2</v>
      </c>
      <c r="N42" s="400">
        <f t="shared" si="47"/>
        <v>2.59446530899002E-2</v>
      </c>
      <c r="O42" s="400">
        <f t="shared" si="47"/>
        <v>2.5585854658537379E-2</v>
      </c>
      <c r="P42" s="400">
        <f t="shared" si="47"/>
        <v>2.5574561815055321E-2</v>
      </c>
      <c r="Q42" s="400">
        <f t="shared" si="47"/>
        <v>2.5563292602676389E-2</v>
      </c>
      <c r="R42" s="400">
        <f t="shared" si="47"/>
        <v>2.5552046971950775E-2</v>
      </c>
      <c r="S42" s="400">
        <f t="shared" si="47"/>
        <v>2.5540824873532132E-2</v>
      </c>
      <c r="T42" s="400">
        <f t="shared" si="47"/>
        <v>2.5529626258177378E-2</v>
      </c>
      <c r="U42" s="400">
        <f t="shared" si="47"/>
        <v>2.5518451076746492E-2</v>
      </c>
      <c r="V42" s="400">
        <f t="shared" si="47"/>
        <v>3.7787785546418276E-2</v>
      </c>
      <c r="W42" s="400">
        <f t="shared" si="47"/>
        <v>3.7771340154654304E-2</v>
      </c>
      <c r="X42" s="400">
        <f t="shared" si="47"/>
        <v>3.7754929176078589E-2</v>
      </c>
      <c r="Y42" s="400">
        <f t="shared" si="47"/>
        <v>3.7738552538679013E-2</v>
      </c>
      <c r="Z42" s="400">
        <f t="shared" si="47"/>
        <v>1.9698581098973645E-2</v>
      </c>
      <c r="AA42" s="400">
        <f t="shared" si="47"/>
        <v>1.9682272928492433E-2</v>
      </c>
      <c r="AB42" s="400">
        <f t="shared" si="47"/>
        <v>1.9665998884053893E-2</v>
      </c>
      <c r="AC42" s="400">
        <f t="shared" si="47"/>
        <v>1.9649758894246781E-2</v>
      </c>
      <c r="AD42" s="400">
        <f t="shared" si="47"/>
        <v>1.9633552887809248E-2</v>
      </c>
      <c r="AE42" s="400">
        <f t="shared" si="47"/>
        <v>1.9617380793628653E-2</v>
      </c>
      <c r="AF42" s="400">
        <f t="shared" si="47"/>
        <v>1.9601242540741068E-2</v>
      </c>
      <c r="AG42" s="400">
        <f t="shared" si="47"/>
        <v>1.9585138058331123E-2</v>
      </c>
      <c r="AH42" s="400">
        <f t="shared" si="47"/>
        <v>2.8173482268688359E-2</v>
      </c>
      <c r="AI42" s="400">
        <f t="shared" si="47"/>
        <v>2.8150993326400971E-2</v>
      </c>
      <c r="AJ42" s="400">
        <f t="shared" si="47"/>
        <v>2.8128551443874505E-2</v>
      </c>
      <c r="AK42" s="400">
        <f t="shared" si="47"/>
        <v>2.8106156522632961E-2</v>
      </c>
      <c r="AL42" s="400">
        <f t="shared" si="47"/>
        <v>2.8083808464406414E-2</v>
      </c>
      <c r="AM42" s="400">
        <f t="shared" si="47"/>
        <v>2.8061507171130571E-2</v>
      </c>
      <c r="AN42" s="400">
        <f t="shared" si="47"/>
        <v>2.8039252544946321E-2</v>
      </c>
      <c r="AO42" s="400">
        <f t="shared" si="47"/>
        <v>2.8017044488199378E-2</v>
      </c>
      <c r="AP42" s="400">
        <f t="shared" ref="AP42:BU42" si="48">AP13/AP19</f>
        <v>2.7994882903439766E-2</v>
      </c>
      <c r="AQ42" s="400">
        <f t="shared" si="48"/>
        <v>2.7972767693421444E-2</v>
      </c>
      <c r="AR42" s="400">
        <f t="shared" si="48"/>
        <v>2.7950698761101869E-2</v>
      </c>
      <c r="AS42" s="400">
        <f t="shared" si="48"/>
        <v>2.7928676009641568E-2</v>
      </c>
      <c r="AT42" s="400">
        <f t="shared" si="48"/>
        <v>3.6855047308436806E-2</v>
      </c>
      <c r="AU42" s="400">
        <f t="shared" si="48"/>
        <v>3.6826575236668033E-2</v>
      </c>
      <c r="AV42" s="400">
        <f t="shared" si="48"/>
        <v>3.6798162744797379E-2</v>
      </c>
      <c r="AW42" s="400">
        <f t="shared" si="48"/>
        <v>3.6769809708149546E-2</v>
      </c>
      <c r="AX42" s="400">
        <f t="shared" si="48"/>
        <v>3.6741516002310119E-2</v>
      </c>
      <c r="AY42" s="400">
        <f t="shared" si="48"/>
        <v>3.6713281503125042E-2</v>
      </c>
      <c r="AZ42" s="400">
        <f t="shared" si="48"/>
        <v>3.6685106086700038E-2</v>
      </c>
      <c r="BA42" s="400">
        <f t="shared" si="48"/>
        <v>3.6656989629400089E-2</v>
      </c>
      <c r="BB42" s="400">
        <f t="shared" si="48"/>
        <v>3.6628932007848933E-2</v>
      </c>
      <c r="BC42" s="400">
        <f t="shared" si="48"/>
        <v>3.6600933098928416E-2</v>
      </c>
      <c r="BD42" s="400">
        <f t="shared" si="48"/>
        <v>3.6572992779778081E-2</v>
      </c>
      <c r="BE42" s="400">
        <f t="shared" si="48"/>
        <v>3.6545110927794514E-2</v>
      </c>
      <c r="BF42" s="400">
        <f t="shared" si="48"/>
        <v>2.8842688063522651E-2</v>
      </c>
      <c r="BG42" s="400">
        <f t="shared" si="48"/>
        <v>2.8821171350819207E-2</v>
      </c>
      <c r="BH42" s="400">
        <f t="shared" si="48"/>
        <v>2.8799699663414988E-2</v>
      </c>
      <c r="BI42" s="400">
        <f t="shared" si="48"/>
        <v>2.8778272907091253E-2</v>
      </c>
      <c r="BJ42" s="400">
        <f t="shared" si="48"/>
        <v>2.8756890987826429E-2</v>
      </c>
      <c r="BK42" s="400">
        <f t="shared" si="48"/>
        <v>2.8378888826468374E-2</v>
      </c>
      <c r="BL42" s="400">
        <f t="shared" si="48"/>
        <v>2.8357596300043187E-2</v>
      </c>
      <c r="BM42" s="400">
        <f t="shared" si="48"/>
        <v>2.8336348329790994E-2</v>
      </c>
      <c r="BN42" s="400">
        <f t="shared" si="48"/>
        <v>2.8315144822474728E-2</v>
      </c>
      <c r="BO42" s="400">
        <f t="shared" si="48"/>
        <v>2.8293985685052463E-2</v>
      </c>
      <c r="BP42" s="400">
        <f t="shared" si="48"/>
        <v>2.8272870824676909E-2</v>
      </c>
      <c r="BQ42" s="400">
        <f t="shared" si="48"/>
        <v>2.8251800148695126E-2</v>
      </c>
      <c r="BR42" s="400">
        <f t="shared" si="48"/>
        <v>2.9376161357128918E-2</v>
      </c>
      <c r="BS42" s="400">
        <f t="shared" si="48"/>
        <v>2.935446859297193E-2</v>
      </c>
      <c r="BT42" s="400">
        <f t="shared" si="48"/>
        <v>2.9332821222514727E-2</v>
      </c>
      <c r="BU42" s="400">
        <f t="shared" si="48"/>
        <v>2.9311219150767693E-2</v>
      </c>
      <c r="BV42" s="400">
        <f t="shared" ref="BV42:DA42" si="49">BV13/BV19</f>
        <v>1.605863517174214E-2</v>
      </c>
      <c r="BW42" s="400">
        <f t="shared" si="49"/>
        <v>1.6037123413241157E-2</v>
      </c>
      <c r="BX42" s="400">
        <f t="shared" si="49"/>
        <v>1.6015656669672352E-2</v>
      </c>
      <c r="BY42" s="400">
        <f t="shared" si="49"/>
        <v>1.599423484683871E-2</v>
      </c>
      <c r="BZ42" s="400">
        <f t="shared" si="49"/>
        <v>1.5972857850740263E-2</v>
      </c>
      <c r="CA42" s="400">
        <f t="shared" si="49"/>
        <v>1.5951525587573814E-2</v>
      </c>
      <c r="CB42" s="400">
        <f t="shared" si="49"/>
        <v>1.5930237963732399E-2</v>
      </c>
      <c r="CC42" s="400">
        <f t="shared" si="49"/>
        <v>1.5908994885804963E-2</v>
      </c>
      <c r="CD42" s="400">
        <f t="shared" si="49"/>
        <v>1.4860811613805728E-2</v>
      </c>
      <c r="CE42" s="400">
        <f t="shared" si="49"/>
        <v>1.4841144757551109E-2</v>
      </c>
      <c r="CF42" s="400">
        <f t="shared" si="49"/>
        <v>1.4821519055635436E-2</v>
      </c>
      <c r="CG42" s="400">
        <f t="shared" si="49"/>
        <v>1.4801934421940246E-2</v>
      </c>
      <c r="CH42" s="400">
        <f t="shared" si="49"/>
        <v>1.4782390770527272E-2</v>
      </c>
      <c r="CI42" s="400">
        <f t="shared" si="49"/>
        <v>1.4762888015638072E-2</v>
      </c>
      <c r="CJ42" s="400">
        <f t="shared" si="49"/>
        <v>1.4743426071693674E-2</v>
      </c>
      <c r="CK42" s="400">
        <f t="shared" si="49"/>
        <v>1.472400485329421E-2</v>
      </c>
      <c r="CL42" s="400">
        <f t="shared" si="49"/>
        <v>1.4704624275218457E-2</v>
      </c>
      <c r="CM42" s="400">
        <f t="shared" si="49"/>
        <v>1.468528425242357E-2</v>
      </c>
      <c r="CN42" s="400">
        <f t="shared" si="49"/>
        <v>1.4665984700044647E-2</v>
      </c>
      <c r="CO42" s="400">
        <f t="shared" si="49"/>
        <v>1.4646725533394385E-2</v>
      </c>
      <c r="CP42" s="400">
        <f t="shared" si="49"/>
        <v>1.293589924762825E-2</v>
      </c>
      <c r="CQ42" s="400">
        <f t="shared" si="49"/>
        <v>1.291895998833858E-2</v>
      </c>
      <c r="CR42" s="400">
        <f t="shared" si="49"/>
        <v>1.2902056175691181E-2</v>
      </c>
      <c r="CS42" s="400">
        <f t="shared" si="49"/>
        <v>1.2885187735511368E-2</v>
      </c>
      <c r="CT42" s="400">
        <f t="shared" si="49"/>
        <v>1.2868354593779649E-2</v>
      </c>
      <c r="CU42" s="400">
        <f t="shared" si="49"/>
        <v>1.2851556676631426E-2</v>
      </c>
      <c r="CV42" s="400">
        <f t="shared" si="49"/>
        <v>1.283479391035669E-2</v>
      </c>
      <c r="CW42" s="400">
        <f t="shared" si="49"/>
        <v>1.2818066221399652E-2</v>
      </c>
      <c r="CX42" s="400">
        <f t="shared" si="49"/>
        <v>1.2801373536358455E-2</v>
      </c>
      <c r="CY42" s="400">
        <f t="shared" si="49"/>
        <v>1.2784715781984837E-2</v>
      </c>
      <c r="CZ42" s="400">
        <f t="shared" si="49"/>
        <v>1.2768092885183812E-2</v>
      </c>
      <c r="DA42" s="400">
        <f t="shared" si="49"/>
        <v>1.2751504773013364E-2</v>
      </c>
      <c r="DB42" s="400">
        <f t="shared" ref="DB42:DY42" si="50">DB13/DB19</f>
        <v>1.2411190794892377E-2</v>
      </c>
      <c r="DC42" s="400">
        <f t="shared" si="50"/>
        <v>1.239542288654562E-2</v>
      </c>
      <c r="DD42" s="400">
        <f t="shared" si="50"/>
        <v>1.2379687973703394E-2</v>
      </c>
      <c r="DE42" s="400">
        <f t="shared" si="50"/>
        <v>1.2363985987320183E-2</v>
      </c>
      <c r="DF42" s="400">
        <f t="shared" si="50"/>
        <v>1.2348316858494961E-2</v>
      </c>
      <c r="DG42" s="400">
        <f t="shared" si="50"/>
        <v>1.2332680518470871E-2</v>
      </c>
      <c r="DH42" s="400">
        <f t="shared" si="50"/>
        <v>1.2317076898634949E-2</v>
      </c>
      <c r="DI42" s="400">
        <f t="shared" si="50"/>
        <v>1.2301505930517801E-2</v>
      </c>
      <c r="DJ42" s="400">
        <f t="shared" si="50"/>
        <v>1.2285967545793301E-2</v>
      </c>
      <c r="DK42" s="400">
        <f t="shared" si="50"/>
        <v>1.227046167627833E-2</v>
      </c>
      <c r="DL42" s="400">
        <f t="shared" si="50"/>
        <v>1.2254988253932411E-2</v>
      </c>
      <c r="DM42" s="400">
        <f t="shared" si="50"/>
        <v>1.2239547210857465E-2</v>
      </c>
      <c r="DN42" s="400">
        <f t="shared" si="50"/>
        <v>6.7398465697462795E-3</v>
      </c>
      <c r="DO42" s="400">
        <f t="shared" si="50"/>
        <v>6.7309755191736625E-3</v>
      </c>
      <c r="DP42" s="400">
        <f t="shared" si="50"/>
        <v>6.7221230319249115E-3</v>
      </c>
      <c r="DQ42" s="400">
        <f t="shared" si="50"/>
        <v>6.71328906915491E-3</v>
      </c>
      <c r="DR42" s="400">
        <f t="shared" si="50"/>
        <v>6.7044735920998282E-3</v>
      </c>
      <c r="DS42" s="400">
        <f t="shared" si="50"/>
        <v>6.6956765620769573E-3</v>
      </c>
      <c r="DT42" s="400">
        <f t="shared" si="50"/>
        <v>6.6868979404845217E-3</v>
      </c>
      <c r="DU42" s="400">
        <f t="shared" si="50"/>
        <v>6.6781376888015347E-3</v>
      </c>
      <c r="DV42" s="400">
        <f t="shared" si="50"/>
        <v>6.6693957685876135E-3</v>
      </c>
      <c r="DW42" s="400">
        <f t="shared" si="50"/>
        <v>6.6606721414828145E-3</v>
      </c>
      <c r="DX42" s="400">
        <f t="shared" si="50"/>
        <v>6.6519667692074647E-3</v>
      </c>
      <c r="DY42" s="400">
        <f t="shared" si="50"/>
        <v>6.6432796135619931E-3</v>
      </c>
    </row>
    <row r="43" spans="2:129" x14ac:dyDescent="0.35">
      <c r="B43" s="14"/>
      <c r="C43" s="14"/>
      <c r="D43" t="s">
        <v>878</v>
      </c>
      <c r="H43" s="30" t="s">
        <v>41</v>
      </c>
      <c r="J43" s="52">
        <f>SUM(J42:DY42)</f>
        <v>2.5406985377062159</v>
      </c>
      <c r="K43" s="52">
        <f>J43</f>
        <v>2.5406985377062159</v>
      </c>
      <c r="L43" s="52">
        <f t="shared" ref="L43:BW43" si="51">K43</f>
        <v>2.5406985377062159</v>
      </c>
      <c r="M43" s="52">
        <f t="shared" si="51"/>
        <v>2.5406985377062159</v>
      </c>
      <c r="N43" s="52">
        <f t="shared" si="51"/>
        <v>2.5406985377062159</v>
      </c>
      <c r="O43" s="52">
        <f t="shared" si="51"/>
        <v>2.5406985377062159</v>
      </c>
      <c r="P43" s="52">
        <f t="shared" si="51"/>
        <v>2.5406985377062159</v>
      </c>
      <c r="Q43" s="52">
        <f t="shared" si="51"/>
        <v>2.5406985377062159</v>
      </c>
      <c r="R43" s="52">
        <f t="shared" si="51"/>
        <v>2.5406985377062159</v>
      </c>
      <c r="S43" s="52">
        <f t="shared" si="51"/>
        <v>2.5406985377062159</v>
      </c>
      <c r="T43" s="52">
        <f t="shared" si="51"/>
        <v>2.5406985377062159</v>
      </c>
      <c r="U43" s="52">
        <f t="shared" si="51"/>
        <v>2.5406985377062159</v>
      </c>
      <c r="V43" s="52">
        <f t="shared" si="51"/>
        <v>2.5406985377062159</v>
      </c>
      <c r="W43" s="52">
        <f t="shared" si="51"/>
        <v>2.5406985377062159</v>
      </c>
      <c r="X43" s="52">
        <f t="shared" si="51"/>
        <v>2.5406985377062159</v>
      </c>
      <c r="Y43" s="52">
        <f t="shared" si="51"/>
        <v>2.5406985377062159</v>
      </c>
      <c r="Z43" s="52">
        <f t="shared" si="51"/>
        <v>2.5406985377062159</v>
      </c>
      <c r="AA43" s="52">
        <f t="shared" si="51"/>
        <v>2.5406985377062159</v>
      </c>
      <c r="AB43" s="52">
        <f t="shared" si="51"/>
        <v>2.5406985377062159</v>
      </c>
      <c r="AC43" s="52">
        <f t="shared" si="51"/>
        <v>2.5406985377062159</v>
      </c>
      <c r="AD43" s="52">
        <f t="shared" si="51"/>
        <v>2.5406985377062159</v>
      </c>
      <c r="AE43" s="52">
        <f t="shared" si="51"/>
        <v>2.5406985377062159</v>
      </c>
      <c r="AF43" s="52">
        <f t="shared" si="51"/>
        <v>2.5406985377062159</v>
      </c>
      <c r="AG43" s="52">
        <f t="shared" si="51"/>
        <v>2.5406985377062159</v>
      </c>
      <c r="AH43" s="52">
        <f t="shared" si="51"/>
        <v>2.5406985377062159</v>
      </c>
      <c r="AI43" s="52">
        <f t="shared" si="51"/>
        <v>2.5406985377062159</v>
      </c>
      <c r="AJ43" s="52">
        <f t="shared" si="51"/>
        <v>2.5406985377062159</v>
      </c>
      <c r="AK43" s="52">
        <f t="shared" si="51"/>
        <v>2.5406985377062159</v>
      </c>
      <c r="AL43" s="52">
        <f t="shared" si="51"/>
        <v>2.5406985377062159</v>
      </c>
      <c r="AM43" s="52">
        <f t="shared" si="51"/>
        <v>2.5406985377062159</v>
      </c>
      <c r="AN43" s="52">
        <f t="shared" si="51"/>
        <v>2.5406985377062159</v>
      </c>
      <c r="AO43" s="52">
        <f t="shared" si="51"/>
        <v>2.5406985377062159</v>
      </c>
      <c r="AP43" s="52">
        <f t="shared" si="51"/>
        <v>2.5406985377062159</v>
      </c>
      <c r="AQ43" s="52">
        <f t="shared" si="51"/>
        <v>2.5406985377062159</v>
      </c>
      <c r="AR43" s="52">
        <f t="shared" si="51"/>
        <v>2.5406985377062159</v>
      </c>
      <c r="AS43" s="52">
        <f t="shared" si="51"/>
        <v>2.5406985377062159</v>
      </c>
      <c r="AT43" s="52">
        <f t="shared" si="51"/>
        <v>2.5406985377062159</v>
      </c>
      <c r="AU43" s="52">
        <f t="shared" si="51"/>
        <v>2.5406985377062159</v>
      </c>
      <c r="AV43" s="52">
        <f t="shared" si="51"/>
        <v>2.5406985377062159</v>
      </c>
      <c r="AW43" s="52">
        <f t="shared" si="51"/>
        <v>2.5406985377062159</v>
      </c>
      <c r="AX43" s="52">
        <f t="shared" si="51"/>
        <v>2.5406985377062159</v>
      </c>
      <c r="AY43" s="52">
        <f t="shared" si="51"/>
        <v>2.5406985377062159</v>
      </c>
      <c r="AZ43" s="52">
        <f t="shared" si="51"/>
        <v>2.5406985377062159</v>
      </c>
      <c r="BA43" s="52">
        <f t="shared" si="51"/>
        <v>2.5406985377062159</v>
      </c>
      <c r="BB43" s="52">
        <f t="shared" si="51"/>
        <v>2.5406985377062159</v>
      </c>
      <c r="BC43" s="52">
        <f t="shared" si="51"/>
        <v>2.5406985377062159</v>
      </c>
      <c r="BD43" s="52">
        <f t="shared" si="51"/>
        <v>2.5406985377062159</v>
      </c>
      <c r="BE43" s="52">
        <f t="shared" si="51"/>
        <v>2.5406985377062159</v>
      </c>
      <c r="BF43" s="52">
        <f t="shared" si="51"/>
        <v>2.5406985377062159</v>
      </c>
      <c r="BG43" s="52">
        <f t="shared" si="51"/>
        <v>2.5406985377062159</v>
      </c>
      <c r="BH43" s="52">
        <f t="shared" si="51"/>
        <v>2.5406985377062159</v>
      </c>
      <c r="BI43" s="52">
        <f t="shared" si="51"/>
        <v>2.5406985377062159</v>
      </c>
      <c r="BJ43" s="52">
        <f t="shared" si="51"/>
        <v>2.5406985377062159</v>
      </c>
      <c r="BK43" s="52">
        <f t="shared" si="51"/>
        <v>2.5406985377062159</v>
      </c>
      <c r="BL43" s="52">
        <f t="shared" si="51"/>
        <v>2.5406985377062159</v>
      </c>
      <c r="BM43" s="52">
        <f t="shared" si="51"/>
        <v>2.5406985377062159</v>
      </c>
      <c r="BN43" s="52">
        <f t="shared" si="51"/>
        <v>2.5406985377062159</v>
      </c>
      <c r="BO43" s="52">
        <f t="shared" si="51"/>
        <v>2.5406985377062159</v>
      </c>
      <c r="BP43" s="52">
        <f t="shared" si="51"/>
        <v>2.5406985377062159</v>
      </c>
      <c r="BQ43" s="52">
        <f t="shared" si="51"/>
        <v>2.5406985377062159</v>
      </c>
      <c r="BR43" s="52">
        <f t="shared" si="51"/>
        <v>2.5406985377062159</v>
      </c>
      <c r="BS43" s="52">
        <f t="shared" si="51"/>
        <v>2.5406985377062159</v>
      </c>
      <c r="BT43" s="52">
        <f t="shared" si="51"/>
        <v>2.5406985377062159</v>
      </c>
      <c r="BU43" s="52">
        <f t="shared" si="51"/>
        <v>2.5406985377062159</v>
      </c>
      <c r="BV43" s="52">
        <f t="shared" si="51"/>
        <v>2.5406985377062159</v>
      </c>
      <c r="BW43" s="52">
        <f t="shared" si="51"/>
        <v>2.5406985377062159</v>
      </c>
      <c r="BX43" s="52">
        <f t="shared" ref="BX43:DY43" si="52">BW43</f>
        <v>2.5406985377062159</v>
      </c>
      <c r="BY43" s="52">
        <f t="shared" si="52"/>
        <v>2.5406985377062159</v>
      </c>
      <c r="BZ43" s="52">
        <f t="shared" si="52"/>
        <v>2.5406985377062159</v>
      </c>
      <c r="CA43" s="52">
        <f t="shared" si="52"/>
        <v>2.5406985377062159</v>
      </c>
      <c r="CB43" s="52">
        <f t="shared" si="52"/>
        <v>2.5406985377062159</v>
      </c>
      <c r="CC43" s="52">
        <f t="shared" si="52"/>
        <v>2.5406985377062159</v>
      </c>
      <c r="CD43" s="52">
        <f t="shared" si="52"/>
        <v>2.5406985377062159</v>
      </c>
      <c r="CE43" s="52">
        <f t="shared" si="52"/>
        <v>2.5406985377062159</v>
      </c>
      <c r="CF43" s="52">
        <f t="shared" si="52"/>
        <v>2.5406985377062159</v>
      </c>
      <c r="CG43" s="52">
        <f t="shared" si="52"/>
        <v>2.5406985377062159</v>
      </c>
      <c r="CH43" s="52">
        <f t="shared" si="52"/>
        <v>2.5406985377062159</v>
      </c>
      <c r="CI43" s="52">
        <f t="shared" si="52"/>
        <v>2.5406985377062159</v>
      </c>
      <c r="CJ43" s="52">
        <f t="shared" si="52"/>
        <v>2.5406985377062159</v>
      </c>
      <c r="CK43" s="52">
        <f t="shared" si="52"/>
        <v>2.5406985377062159</v>
      </c>
      <c r="CL43" s="52">
        <f t="shared" si="52"/>
        <v>2.5406985377062159</v>
      </c>
      <c r="CM43" s="52">
        <f t="shared" si="52"/>
        <v>2.5406985377062159</v>
      </c>
      <c r="CN43" s="52">
        <f t="shared" si="52"/>
        <v>2.5406985377062159</v>
      </c>
      <c r="CO43" s="52">
        <f t="shared" si="52"/>
        <v>2.5406985377062159</v>
      </c>
      <c r="CP43" s="52">
        <f t="shared" si="52"/>
        <v>2.5406985377062159</v>
      </c>
      <c r="CQ43" s="52">
        <f t="shared" si="52"/>
        <v>2.5406985377062159</v>
      </c>
      <c r="CR43" s="52">
        <f t="shared" si="52"/>
        <v>2.5406985377062159</v>
      </c>
      <c r="CS43" s="52">
        <f t="shared" si="52"/>
        <v>2.5406985377062159</v>
      </c>
      <c r="CT43" s="52">
        <f t="shared" si="52"/>
        <v>2.5406985377062159</v>
      </c>
      <c r="CU43" s="52">
        <f t="shared" si="52"/>
        <v>2.5406985377062159</v>
      </c>
      <c r="CV43" s="52">
        <f t="shared" si="52"/>
        <v>2.5406985377062159</v>
      </c>
      <c r="CW43" s="52">
        <f t="shared" si="52"/>
        <v>2.5406985377062159</v>
      </c>
      <c r="CX43" s="52">
        <f t="shared" si="52"/>
        <v>2.5406985377062159</v>
      </c>
      <c r="CY43" s="52">
        <f t="shared" si="52"/>
        <v>2.5406985377062159</v>
      </c>
      <c r="CZ43" s="52">
        <f t="shared" si="52"/>
        <v>2.5406985377062159</v>
      </c>
      <c r="DA43" s="52">
        <f t="shared" si="52"/>
        <v>2.5406985377062159</v>
      </c>
      <c r="DB43" s="52">
        <f t="shared" si="52"/>
        <v>2.5406985377062159</v>
      </c>
      <c r="DC43" s="52">
        <f t="shared" si="52"/>
        <v>2.5406985377062159</v>
      </c>
      <c r="DD43" s="52">
        <f t="shared" si="52"/>
        <v>2.5406985377062159</v>
      </c>
      <c r="DE43" s="52">
        <f t="shared" si="52"/>
        <v>2.5406985377062159</v>
      </c>
      <c r="DF43" s="52">
        <f t="shared" si="52"/>
        <v>2.5406985377062159</v>
      </c>
      <c r="DG43" s="52">
        <f t="shared" si="52"/>
        <v>2.5406985377062159</v>
      </c>
      <c r="DH43" s="52">
        <f t="shared" si="52"/>
        <v>2.5406985377062159</v>
      </c>
      <c r="DI43" s="52">
        <f t="shared" si="52"/>
        <v>2.5406985377062159</v>
      </c>
      <c r="DJ43" s="52">
        <f t="shared" si="52"/>
        <v>2.5406985377062159</v>
      </c>
      <c r="DK43" s="52">
        <f t="shared" si="52"/>
        <v>2.5406985377062159</v>
      </c>
      <c r="DL43" s="52">
        <f t="shared" si="52"/>
        <v>2.5406985377062159</v>
      </c>
      <c r="DM43" s="52">
        <f t="shared" si="52"/>
        <v>2.5406985377062159</v>
      </c>
      <c r="DN43" s="52">
        <f t="shared" si="52"/>
        <v>2.5406985377062159</v>
      </c>
      <c r="DO43" s="52">
        <f t="shared" si="52"/>
        <v>2.5406985377062159</v>
      </c>
      <c r="DP43" s="52">
        <f t="shared" si="52"/>
        <v>2.5406985377062159</v>
      </c>
      <c r="DQ43" s="52">
        <f t="shared" si="52"/>
        <v>2.5406985377062159</v>
      </c>
      <c r="DR43" s="52">
        <f t="shared" si="52"/>
        <v>2.5406985377062159</v>
      </c>
      <c r="DS43" s="52">
        <f t="shared" si="52"/>
        <v>2.5406985377062159</v>
      </c>
      <c r="DT43" s="52">
        <f t="shared" si="52"/>
        <v>2.5406985377062159</v>
      </c>
      <c r="DU43" s="52">
        <f t="shared" si="52"/>
        <v>2.5406985377062159</v>
      </c>
      <c r="DV43" s="52">
        <f t="shared" si="52"/>
        <v>2.5406985377062159</v>
      </c>
      <c r="DW43" s="52">
        <f t="shared" si="52"/>
        <v>2.5406985377062159</v>
      </c>
      <c r="DX43" s="52">
        <f t="shared" si="52"/>
        <v>2.5406985377062159</v>
      </c>
      <c r="DY43" s="52">
        <f t="shared" si="52"/>
        <v>2.5406985377062159</v>
      </c>
    </row>
    <row r="44" spans="2:129" x14ac:dyDescent="0.35">
      <c r="B44" s="121"/>
      <c r="C44" s="14"/>
      <c r="D44" t="s">
        <v>879</v>
      </c>
      <c r="H44" s="30" t="s">
        <v>41</v>
      </c>
      <c r="J44" s="419">
        <f>J43*J19</f>
        <v>32202450.094665784</v>
      </c>
      <c r="K44" s="389">
        <f t="shared" ref="K44:AO44" si="53">K43*K19</f>
        <v>32202450.094665784</v>
      </c>
      <c r="L44" s="389">
        <f t="shared" si="53"/>
        <v>32202450.094665784</v>
      </c>
      <c r="M44" s="389">
        <f t="shared" si="53"/>
        <v>32202450.094665784</v>
      </c>
      <c r="N44" s="389">
        <f t="shared" si="53"/>
        <v>32202450.094665784</v>
      </c>
      <c r="O44" s="389">
        <f t="shared" si="53"/>
        <v>32202450.094665784</v>
      </c>
      <c r="P44" s="389">
        <f t="shared" si="53"/>
        <v>32202450.094665784</v>
      </c>
      <c r="Q44" s="389">
        <f t="shared" si="53"/>
        <v>32202450.094665784</v>
      </c>
      <c r="R44" s="389">
        <f t="shared" si="53"/>
        <v>32202450.094665784</v>
      </c>
      <c r="S44" s="389">
        <f t="shared" si="53"/>
        <v>32202450.094665784</v>
      </c>
      <c r="T44" s="389">
        <f t="shared" si="53"/>
        <v>32202450.094665784</v>
      </c>
      <c r="U44" s="389">
        <f t="shared" si="53"/>
        <v>32202450.094665784</v>
      </c>
      <c r="V44" s="389">
        <f t="shared" si="53"/>
        <v>32202450.094665784</v>
      </c>
      <c r="W44" s="389">
        <f t="shared" si="53"/>
        <v>32202450.094665784</v>
      </c>
      <c r="X44" s="389">
        <f t="shared" si="53"/>
        <v>32202450.094665784</v>
      </c>
      <c r="Y44" s="389">
        <f t="shared" si="53"/>
        <v>32202450.094665784</v>
      </c>
      <c r="Z44" s="389">
        <f t="shared" si="53"/>
        <v>32202450.094665784</v>
      </c>
      <c r="AA44" s="389">
        <f t="shared" si="53"/>
        <v>32202450.094665784</v>
      </c>
      <c r="AB44" s="389">
        <f t="shared" si="53"/>
        <v>32202450.094665784</v>
      </c>
      <c r="AC44" s="389">
        <f t="shared" si="53"/>
        <v>32202450.094665784</v>
      </c>
      <c r="AD44" s="389">
        <f t="shared" si="53"/>
        <v>32202450.094665784</v>
      </c>
      <c r="AE44" s="389">
        <f t="shared" si="53"/>
        <v>32202450.094665784</v>
      </c>
      <c r="AF44" s="389">
        <f t="shared" si="53"/>
        <v>32202450.094665784</v>
      </c>
      <c r="AG44" s="389">
        <f t="shared" si="53"/>
        <v>32202450.094665784</v>
      </c>
      <c r="AH44" s="389">
        <f t="shared" si="53"/>
        <v>32202450.094665784</v>
      </c>
      <c r="AI44" s="389">
        <f t="shared" si="53"/>
        <v>32202450.094665784</v>
      </c>
      <c r="AJ44" s="389">
        <f t="shared" si="53"/>
        <v>32202450.094665784</v>
      </c>
      <c r="AK44" s="389">
        <f t="shared" si="53"/>
        <v>32202450.094665784</v>
      </c>
      <c r="AL44" s="389">
        <f t="shared" si="53"/>
        <v>32202450.094665784</v>
      </c>
      <c r="AM44" s="389">
        <f t="shared" si="53"/>
        <v>32202450.094665784</v>
      </c>
      <c r="AN44" s="389">
        <f t="shared" si="53"/>
        <v>32202450.094665784</v>
      </c>
      <c r="AO44" s="389">
        <f t="shared" si="53"/>
        <v>32202450.094665784</v>
      </c>
      <c r="AP44" s="389">
        <f t="shared" ref="AP44:BU44" si="54">AP43*AP19</f>
        <v>32202450.094665784</v>
      </c>
      <c r="AQ44" s="389">
        <f t="shared" si="54"/>
        <v>32202450.094665784</v>
      </c>
      <c r="AR44" s="389">
        <f t="shared" si="54"/>
        <v>32202450.094665784</v>
      </c>
      <c r="AS44" s="389">
        <f t="shared" si="54"/>
        <v>32202450.094665784</v>
      </c>
      <c r="AT44" s="389">
        <f t="shared" si="54"/>
        <v>32202450.094665784</v>
      </c>
      <c r="AU44" s="389">
        <f t="shared" si="54"/>
        <v>32202450.094665784</v>
      </c>
      <c r="AV44" s="389">
        <f t="shared" si="54"/>
        <v>32202450.094665784</v>
      </c>
      <c r="AW44" s="389">
        <f t="shared" si="54"/>
        <v>32202450.094665784</v>
      </c>
      <c r="AX44" s="389">
        <f t="shared" si="54"/>
        <v>32202450.094665784</v>
      </c>
      <c r="AY44" s="389">
        <f t="shared" si="54"/>
        <v>32202450.094665784</v>
      </c>
      <c r="AZ44" s="389">
        <f t="shared" si="54"/>
        <v>32202450.094665784</v>
      </c>
      <c r="BA44" s="389">
        <f t="shared" si="54"/>
        <v>32202450.094665784</v>
      </c>
      <c r="BB44" s="389">
        <f t="shared" si="54"/>
        <v>32202450.094665784</v>
      </c>
      <c r="BC44" s="389">
        <f t="shared" si="54"/>
        <v>32202450.094665784</v>
      </c>
      <c r="BD44" s="389">
        <f t="shared" si="54"/>
        <v>32202450.094665784</v>
      </c>
      <c r="BE44" s="389">
        <f t="shared" si="54"/>
        <v>32202450.094665784</v>
      </c>
      <c r="BF44" s="389">
        <f t="shared" si="54"/>
        <v>32202450.094665784</v>
      </c>
      <c r="BG44" s="389">
        <f t="shared" si="54"/>
        <v>32202450.094665784</v>
      </c>
      <c r="BH44" s="389">
        <f t="shared" si="54"/>
        <v>32202450.094665784</v>
      </c>
      <c r="BI44" s="389">
        <f t="shared" si="54"/>
        <v>32202450.094665784</v>
      </c>
      <c r="BJ44" s="389">
        <f t="shared" si="54"/>
        <v>32202450.094665784</v>
      </c>
      <c r="BK44" s="389">
        <f t="shared" si="54"/>
        <v>32202450.094665784</v>
      </c>
      <c r="BL44" s="389">
        <f t="shared" si="54"/>
        <v>32202450.094665784</v>
      </c>
      <c r="BM44" s="389">
        <f t="shared" si="54"/>
        <v>32202450.094665784</v>
      </c>
      <c r="BN44" s="389">
        <f t="shared" si="54"/>
        <v>32202450.094665784</v>
      </c>
      <c r="BO44" s="389">
        <f t="shared" si="54"/>
        <v>32202450.094665784</v>
      </c>
      <c r="BP44" s="389">
        <f t="shared" si="54"/>
        <v>32202450.094665784</v>
      </c>
      <c r="BQ44" s="389">
        <f t="shared" si="54"/>
        <v>32202450.094665784</v>
      </c>
      <c r="BR44" s="389">
        <f t="shared" si="54"/>
        <v>32202450.094665784</v>
      </c>
      <c r="BS44" s="389">
        <f t="shared" si="54"/>
        <v>32202450.094665784</v>
      </c>
      <c r="BT44" s="389">
        <f t="shared" si="54"/>
        <v>32202450.094665784</v>
      </c>
      <c r="BU44" s="389">
        <f t="shared" si="54"/>
        <v>32202450.094665784</v>
      </c>
      <c r="BV44" s="389">
        <f t="shared" ref="BV44:DA44" si="55">BV43*BV19</f>
        <v>32202450.094665784</v>
      </c>
      <c r="BW44" s="389">
        <f t="shared" si="55"/>
        <v>32202450.094665784</v>
      </c>
      <c r="BX44" s="389">
        <f t="shared" si="55"/>
        <v>32202450.094665784</v>
      </c>
      <c r="BY44" s="389">
        <f t="shared" si="55"/>
        <v>32202450.094665784</v>
      </c>
      <c r="BZ44" s="389">
        <f t="shared" si="55"/>
        <v>32202450.094665784</v>
      </c>
      <c r="CA44" s="389">
        <f t="shared" si="55"/>
        <v>32202450.094665784</v>
      </c>
      <c r="CB44" s="389">
        <f t="shared" si="55"/>
        <v>32202450.094665784</v>
      </c>
      <c r="CC44" s="389">
        <f t="shared" si="55"/>
        <v>32202450.094665784</v>
      </c>
      <c r="CD44" s="389">
        <f t="shared" si="55"/>
        <v>32202450.094665784</v>
      </c>
      <c r="CE44" s="389">
        <f t="shared" si="55"/>
        <v>32202450.094665784</v>
      </c>
      <c r="CF44" s="389">
        <f t="shared" si="55"/>
        <v>32202450.094665784</v>
      </c>
      <c r="CG44" s="389">
        <f t="shared" si="55"/>
        <v>32202450.094665784</v>
      </c>
      <c r="CH44" s="389">
        <f t="shared" si="55"/>
        <v>32202450.094665784</v>
      </c>
      <c r="CI44" s="389">
        <f t="shared" si="55"/>
        <v>32202450.094665784</v>
      </c>
      <c r="CJ44" s="389">
        <f t="shared" si="55"/>
        <v>32202450.094665784</v>
      </c>
      <c r="CK44" s="389">
        <f t="shared" si="55"/>
        <v>32202450.094665784</v>
      </c>
      <c r="CL44" s="389">
        <f t="shared" si="55"/>
        <v>32202450.094665784</v>
      </c>
      <c r="CM44" s="389">
        <f t="shared" si="55"/>
        <v>32202450.094665784</v>
      </c>
      <c r="CN44" s="389">
        <f t="shared" si="55"/>
        <v>32202450.094665784</v>
      </c>
      <c r="CO44" s="389">
        <f t="shared" si="55"/>
        <v>32202450.094665784</v>
      </c>
      <c r="CP44" s="389">
        <f t="shared" si="55"/>
        <v>32202450.094665784</v>
      </c>
      <c r="CQ44" s="389">
        <f t="shared" si="55"/>
        <v>32202450.094665784</v>
      </c>
      <c r="CR44" s="389">
        <f t="shared" si="55"/>
        <v>32202450.094665784</v>
      </c>
      <c r="CS44" s="389">
        <f t="shared" si="55"/>
        <v>32202450.094665784</v>
      </c>
      <c r="CT44" s="389">
        <f t="shared" si="55"/>
        <v>32202450.094665784</v>
      </c>
      <c r="CU44" s="389">
        <f t="shared" si="55"/>
        <v>32202450.094665784</v>
      </c>
      <c r="CV44" s="389">
        <f t="shared" si="55"/>
        <v>32202450.094665784</v>
      </c>
      <c r="CW44" s="389">
        <f t="shared" si="55"/>
        <v>32202450.094665784</v>
      </c>
      <c r="CX44" s="389">
        <f t="shared" si="55"/>
        <v>32202450.094665784</v>
      </c>
      <c r="CY44" s="389">
        <f t="shared" si="55"/>
        <v>32202450.094665784</v>
      </c>
      <c r="CZ44" s="389">
        <f t="shared" si="55"/>
        <v>32202450.094665784</v>
      </c>
      <c r="DA44" s="389">
        <f t="shared" si="55"/>
        <v>32202450.094665784</v>
      </c>
      <c r="DB44" s="389">
        <f t="shared" ref="DB44:DY44" si="56">DB43*DB19</f>
        <v>32202450.094665784</v>
      </c>
      <c r="DC44" s="389">
        <f t="shared" si="56"/>
        <v>32202450.094665784</v>
      </c>
      <c r="DD44" s="389">
        <f t="shared" si="56"/>
        <v>32202450.094665784</v>
      </c>
      <c r="DE44" s="389">
        <f t="shared" si="56"/>
        <v>32202450.094665784</v>
      </c>
      <c r="DF44" s="389">
        <f t="shared" si="56"/>
        <v>32202450.094665784</v>
      </c>
      <c r="DG44" s="389">
        <f t="shared" si="56"/>
        <v>32202450.094665784</v>
      </c>
      <c r="DH44" s="389">
        <f t="shared" si="56"/>
        <v>32202450.094665784</v>
      </c>
      <c r="DI44" s="389">
        <f t="shared" si="56"/>
        <v>32202450.094665784</v>
      </c>
      <c r="DJ44" s="389">
        <f t="shared" si="56"/>
        <v>32202450.094665784</v>
      </c>
      <c r="DK44" s="389">
        <f t="shared" si="56"/>
        <v>32202450.094665784</v>
      </c>
      <c r="DL44" s="389">
        <f t="shared" si="56"/>
        <v>32202450.094665784</v>
      </c>
      <c r="DM44" s="389">
        <f t="shared" si="56"/>
        <v>32202450.094665784</v>
      </c>
      <c r="DN44" s="389">
        <f t="shared" si="56"/>
        <v>32202450.094665784</v>
      </c>
      <c r="DO44" s="389">
        <f t="shared" si="56"/>
        <v>32202450.094665784</v>
      </c>
      <c r="DP44" s="389">
        <f t="shared" si="56"/>
        <v>32202450.094665784</v>
      </c>
      <c r="DQ44" s="389">
        <f t="shared" si="56"/>
        <v>32202450.094665784</v>
      </c>
      <c r="DR44" s="389">
        <f t="shared" si="56"/>
        <v>32202450.094665784</v>
      </c>
      <c r="DS44" s="389">
        <f t="shared" si="56"/>
        <v>32202450.094665784</v>
      </c>
      <c r="DT44" s="389">
        <f t="shared" si="56"/>
        <v>32202450.094665784</v>
      </c>
      <c r="DU44" s="389">
        <f t="shared" si="56"/>
        <v>32202450.094665784</v>
      </c>
      <c r="DV44" s="389">
        <f t="shared" si="56"/>
        <v>32202450.094665784</v>
      </c>
      <c r="DW44" s="389">
        <f t="shared" si="56"/>
        <v>32202450.094665784</v>
      </c>
      <c r="DX44" s="389">
        <f t="shared" si="56"/>
        <v>32202450.094665784</v>
      </c>
      <c r="DY44" s="389">
        <f t="shared" si="56"/>
        <v>32202450.094665784</v>
      </c>
    </row>
    <row r="45" spans="2:129" s="24" customFormat="1" x14ac:dyDescent="0.35">
      <c r="B45" s="504"/>
      <c r="C45" s="60"/>
      <c r="D45" s="24" t="s">
        <v>906</v>
      </c>
      <c r="H45" s="54" t="s">
        <v>41</v>
      </c>
      <c r="J45" s="513">
        <f>J43/J21</f>
        <v>7.2591386791606176</v>
      </c>
      <c r="K45" s="513">
        <f t="shared" ref="K45:AO45" si="57">K43/K21</f>
        <v>7.2591386791606176</v>
      </c>
      <c r="L45" s="513">
        <f t="shared" si="57"/>
        <v>7.2591386791606176</v>
      </c>
      <c r="M45" s="513">
        <f t="shared" si="57"/>
        <v>7.2591386791606176</v>
      </c>
      <c r="N45" s="513">
        <f t="shared" si="57"/>
        <v>7.2591386791606176</v>
      </c>
      <c r="O45" s="513">
        <f t="shared" si="57"/>
        <v>7.2591386791606176</v>
      </c>
      <c r="P45" s="513">
        <f t="shared" si="57"/>
        <v>7.2591386791606176</v>
      </c>
      <c r="Q45" s="513">
        <f t="shared" si="57"/>
        <v>7.2591386791606176</v>
      </c>
      <c r="R45" s="513">
        <f t="shared" si="57"/>
        <v>7.2591386791606176</v>
      </c>
      <c r="S45" s="513">
        <f t="shared" si="57"/>
        <v>7.2591386791606176</v>
      </c>
      <c r="T45" s="513">
        <f t="shared" si="57"/>
        <v>7.2591386791606176</v>
      </c>
      <c r="U45" s="513">
        <f t="shared" si="57"/>
        <v>7.2591386791606176</v>
      </c>
      <c r="V45" s="513">
        <f t="shared" si="57"/>
        <v>7.2591386791606176</v>
      </c>
      <c r="W45" s="513">
        <f t="shared" si="57"/>
        <v>7.2591386791606176</v>
      </c>
      <c r="X45" s="513">
        <f t="shared" si="57"/>
        <v>7.2591386791606176</v>
      </c>
      <c r="Y45" s="513">
        <f t="shared" si="57"/>
        <v>7.2591386791606176</v>
      </c>
      <c r="Z45" s="513">
        <f t="shared" si="57"/>
        <v>7.2591386791606176</v>
      </c>
      <c r="AA45" s="513">
        <f t="shared" si="57"/>
        <v>7.2591386791606176</v>
      </c>
      <c r="AB45" s="513">
        <f t="shared" si="57"/>
        <v>7.2591386791606176</v>
      </c>
      <c r="AC45" s="513">
        <f t="shared" si="57"/>
        <v>7.2591386791606176</v>
      </c>
      <c r="AD45" s="513">
        <f t="shared" si="57"/>
        <v>7.2591386791606176</v>
      </c>
      <c r="AE45" s="513">
        <f t="shared" si="57"/>
        <v>7.2591386791606176</v>
      </c>
      <c r="AF45" s="513">
        <f t="shared" si="57"/>
        <v>7.2591386791606176</v>
      </c>
      <c r="AG45" s="513">
        <f t="shared" si="57"/>
        <v>7.2591386791606176</v>
      </c>
      <c r="AH45" s="513">
        <f t="shared" si="57"/>
        <v>7.2591386791606176</v>
      </c>
      <c r="AI45" s="513">
        <f t="shared" si="57"/>
        <v>7.2591386791606176</v>
      </c>
      <c r="AJ45" s="513">
        <f t="shared" si="57"/>
        <v>7.2591386791606176</v>
      </c>
      <c r="AK45" s="513">
        <f t="shared" si="57"/>
        <v>7.2591386791606176</v>
      </c>
      <c r="AL45" s="513">
        <f t="shared" si="57"/>
        <v>7.2591386791606176</v>
      </c>
      <c r="AM45" s="513">
        <f t="shared" si="57"/>
        <v>7.2591386791606176</v>
      </c>
      <c r="AN45" s="513">
        <f t="shared" si="57"/>
        <v>7.2591386791606176</v>
      </c>
      <c r="AO45" s="513">
        <f t="shared" si="57"/>
        <v>7.2591386791606176</v>
      </c>
      <c r="AP45" s="513">
        <f t="shared" ref="AP45:BU45" si="58">AP43/AP21</f>
        <v>7.2591386791606176</v>
      </c>
      <c r="AQ45" s="513">
        <f t="shared" si="58"/>
        <v>7.2591386791606176</v>
      </c>
      <c r="AR45" s="513">
        <f t="shared" si="58"/>
        <v>7.2591386791606176</v>
      </c>
      <c r="AS45" s="513">
        <f t="shared" si="58"/>
        <v>7.2591386791606176</v>
      </c>
      <c r="AT45" s="513">
        <f t="shared" si="58"/>
        <v>7.2591386791606176</v>
      </c>
      <c r="AU45" s="513">
        <f t="shared" si="58"/>
        <v>7.2591386791606176</v>
      </c>
      <c r="AV45" s="513">
        <f t="shared" si="58"/>
        <v>7.2591386791606176</v>
      </c>
      <c r="AW45" s="513">
        <f t="shared" si="58"/>
        <v>7.2591386791606176</v>
      </c>
      <c r="AX45" s="513">
        <f t="shared" si="58"/>
        <v>7.2591386791606176</v>
      </c>
      <c r="AY45" s="513">
        <f t="shared" si="58"/>
        <v>7.2591386791606176</v>
      </c>
      <c r="AZ45" s="513">
        <f t="shared" si="58"/>
        <v>7.2591386791606176</v>
      </c>
      <c r="BA45" s="513">
        <f t="shared" si="58"/>
        <v>7.2591386791606176</v>
      </c>
      <c r="BB45" s="513">
        <f t="shared" si="58"/>
        <v>7.2591386791606176</v>
      </c>
      <c r="BC45" s="513">
        <f t="shared" si="58"/>
        <v>7.2591386791606176</v>
      </c>
      <c r="BD45" s="513">
        <f t="shared" si="58"/>
        <v>7.2591386791606176</v>
      </c>
      <c r="BE45" s="513">
        <f t="shared" si="58"/>
        <v>7.2591386791606176</v>
      </c>
      <c r="BF45" s="513">
        <f t="shared" si="58"/>
        <v>7.2591386791606176</v>
      </c>
      <c r="BG45" s="513">
        <f t="shared" si="58"/>
        <v>7.2591386791606176</v>
      </c>
      <c r="BH45" s="513">
        <f t="shared" si="58"/>
        <v>7.2591386791606176</v>
      </c>
      <c r="BI45" s="513">
        <f t="shared" si="58"/>
        <v>7.2591386791606176</v>
      </c>
      <c r="BJ45" s="513">
        <f t="shared" si="58"/>
        <v>7.2591386791606176</v>
      </c>
      <c r="BK45" s="513">
        <f t="shared" si="58"/>
        <v>7.2591386791606176</v>
      </c>
      <c r="BL45" s="513">
        <f t="shared" si="58"/>
        <v>7.2591386791606176</v>
      </c>
      <c r="BM45" s="513">
        <f t="shared" si="58"/>
        <v>7.2591386791606176</v>
      </c>
      <c r="BN45" s="513">
        <f t="shared" si="58"/>
        <v>7.2591386791606176</v>
      </c>
      <c r="BO45" s="513">
        <f t="shared" si="58"/>
        <v>7.2591386791606176</v>
      </c>
      <c r="BP45" s="513">
        <f t="shared" si="58"/>
        <v>7.2591386791606176</v>
      </c>
      <c r="BQ45" s="513">
        <f t="shared" si="58"/>
        <v>7.2591386791606176</v>
      </c>
      <c r="BR45" s="513">
        <f t="shared" si="58"/>
        <v>7.2591386791606176</v>
      </c>
      <c r="BS45" s="513">
        <f t="shared" si="58"/>
        <v>7.2591386791606176</v>
      </c>
      <c r="BT45" s="513">
        <f t="shared" si="58"/>
        <v>7.2591386791606176</v>
      </c>
      <c r="BU45" s="513">
        <f t="shared" si="58"/>
        <v>7.2591386791606176</v>
      </c>
      <c r="BV45" s="513">
        <f t="shared" ref="BV45:DA45" si="59">BV43/BV21</f>
        <v>7.2591386791606176</v>
      </c>
      <c r="BW45" s="513">
        <f t="shared" si="59"/>
        <v>7.2591386791606176</v>
      </c>
      <c r="BX45" s="513">
        <f t="shared" si="59"/>
        <v>7.2591386791606176</v>
      </c>
      <c r="BY45" s="513">
        <f t="shared" si="59"/>
        <v>7.2591386791606176</v>
      </c>
      <c r="BZ45" s="513">
        <f t="shared" si="59"/>
        <v>7.2591386791606176</v>
      </c>
      <c r="CA45" s="513">
        <f t="shared" si="59"/>
        <v>7.2591386791606176</v>
      </c>
      <c r="CB45" s="513">
        <f t="shared" si="59"/>
        <v>7.2591386791606176</v>
      </c>
      <c r="CC45" s="513">
        <f t="shared" si="59"/>
        <v>7.2591386791606176</v>
      </c>
      <c r="CD45" s="513">
        <f t="shared" si="59"/>
        <v>7.2591386791606176</v>
      </c>
      <c r="CE45" s="513">
        <f t="shared" si="59"/>
        <v>7.2591386791606176</v>
      </c>
      <c r="CF45" s="513">
        <f t="shared" si="59"/>
        <v>7.2591386791606176</v>
      </c>
      <c r="CG45" s="513">
        <f t="shared" si="59"/>
        <v>7.2591386791606176</v>
      </c>
      <c r="CH45" s="513">
        <f t="shared" si="59"/>
        <v>7.2591386791606176</v>
      </c>
      <c r="CI45" s="513">
        <f t="shared" si="59"/>
        <v>7.2591386791606176</v>
      </c>
      <c r="CJ45" s="513">
        <f t="shared" si="59"/>
        <v>7.2591386791606176</v>
      </c>
      <c r="CK45" s="513">
        <f t="shared" si="59"/>
        <v>7.2591386791606176</v>
      </c>
      <c r="CL45" s="513">
        <f t="shared" si="59"/>
        <v>7.2591386791606176</v>
      </c>
      <c r="CM45" s="513">
        <f t="shared" si="59"/>
        <v>7.2591386791606176</v>
      </c>
      <c r="CN45" s="513">
        <f t="shared" si="59"/>
        <v>7.2591386791606176</v>
      </c>
      <c r="CO45" s="513">
        <f t="shared" si="59"/>
        <v>7.2591386791606176</v>
      </c>
      <c r="CP45" s="513">
        <f t="shared" si="59"/>
        <v>7.2591386791606176</v>
      </c>
      <c r="CQ45" s="513">
        <f t="shared" si="59"/>
        <v>7.2591386791606176</v>
      </c>
      <c r="CR45" s="513">
        <f t="shared" si="59"/>
        <v>7.2591386791606176</v>
      </c>
      <c r="CS45" s="513">
        <f t="shared" si="59"/>
        <v>7.2591386791606176</v>
      </c>
      <c r="CT45" s="513">
        <f t="shared" si="59"/>
        <v>7.2591386791606176</v>
      </c>
      <c r="CU45" s="513">
        <f t="shared" si="59"/>
        <v>7.2591386791606176</v>
      </c>
      <c r="CV45" s="513">
        <f t="shared" si="59"/>
        <v>7.2591386791606176</v>
      </c>
      <c r="CW45" s="513">
        <f t="shared" si="59"/>
        <v>7.2591386791606176</v>
      </c>
      <c r="CX45" s="513">
        <f t="shared" si="59"/>
        <v>7.2591386791606176</v>
      </c>
      <c r="CY45" s="513">
        <f t="shared" si="59"/>
        <v>7.2591386791606176</v>
      </c>
      <c r="CZ45" s="513">
        <f t="shared" si="59"/>
        <v>7.2591386791606176</v>
      </c>
      <c r="DA45" s="513">
        <f t="shared" si="59"/>
        <v>7.2591386791606176</v>
      </c>
      <c r="DB45" s="513">
        <f t="shared" ref="DB45:DY45" si="60">DB43/DB21</f>
        <v>7.2591386791606176</v>
      </c>
      <c r="DC45" s="513">
        <f t="shared" si="60"/>
        <v>7.2591386791606176</v>
      </c>
      <c r="DD45" s="513">
        <f t="shared" si="60"/>
        <v>7.2591386791606176</v>
      </c>
      <c r="DE45" s="513">
        <f t="shared" si="60"/>
        <v>7.2591386791606176</v>
      </c>
      <c r="DF45" s="513">
        <f t="shared" si="60"/>
        <v>7.2591386791606176</v>
      </c>
      <c r="DG45" s="513">
        <f t="shared" si="60"/>
        <v>7.2591386791606176</v>
      </c>
      <c r="DH45" s="513">
        <f t="shared" si="60"/>
        <v>7.2591386791606176</v>
      </c>
      <c r="DI45" s="513">
        <f t="shared" si="60"/>
        <v>7.2591386791606176</v>
      </c>
      <c r="DJ45" s="513">
        <f t="shared" si="60"/>
        <v>7.2591386791606176</v>
      </c>
      <c r="DK45" s="513">
        <f t="shared" si="60"/>
        <v>7.2591386791606176</v>
      </c>
      <c r="DL45" s="513">
        <f t="shared" si="60"/>
        <v>7.2591386791606176</v>
      </c>
      <c r="DM45" s="513">
        <f t="shared" si="60"/>
        <v>7.2591386791606176</v>
      </c>
      <c r="DN45" s="513">
        <f t="shared" si="60"/>
        <v>7.2591386791606176</v>
      </c>
      <c r="DO45" s="513">
        <f t="shared" si="60"/>
        <v>7.2591386791606176</v>
      </c>
      <c r="DP45" s="513">
        <f t="shared" si="60"/>
        <v>7.2591386791606176</v>
      </c>
      <c r="DQ45" s="513">
        <f t="shared" si="60"/>
        <v>7.2591386791606176</v>
      </c>
      <c r="DR45" s="513">
        <f t="shared" si="60"/>
        <v>7.2591386791606176</v>
      </c>
      <c r="DS45" s="513">
        <f t="shared" si="60"/>
        <v>7.2591386791606176</v>
      </c>
      <c r="DT45" s="513">
        <f t="shared" si="60"/>
        <v>7.2591386791606176</v>
      </c>
      <c r="DU45" s="513">
        <f t="shared" si="60"/>
        <v>7.2591386791606176</v>
      </c>
      <c r="DV45" s="513">
        <f t="shared" si="60"/>
        <v>7.2591386791606176</v>
      </c>
      <c r="DW45" s="513">
        <f t="shared" si="60"/>
        <v>7.2591386791606176</v>
      </c>
      <c r="DX45" s="513">
        <f t="shared" si="60"/>
        <v>7.2591386791606176</v>
      </c>
      <c r="DY45" s="513">
        <f t="shared" si="60"/>
        <v>7.2591386791606176</v>
      </c>
    </row>
    <row r="46" spans="2:129" s="24" customFormat="1" x14ac:dyDescent="0.35">
      <c r="B46" s="504"/>
      <c r="C46" s="60"/>
      <c r="D46" s="24" t="s">
        <v>907</v>
      </c>
      <c r="H46" s="54" t="s">
        <v>41</v>
      </c>
      <c r="J46" s="570">
        <f>J43/J20</f>
        <v>5.0813970754124318</v>
      </c>
      <c r="K46" s="512">
        <f t="shared" ref="K46:AO46" si="61">K43/K20</f>
        <v>5.0813970754124318</v>
      </c>
      <c r="L46" s="512">
        <f t="shared" si="61"/>
        <v>5.0813970754124318</v>
      </c>
      <c r="M46" s="512">
        <f t="shared" si="61"/>
        <v>5.0813970754124318</v>
      </c>
      <c r="N46" s="512">
        <f t="shared" si="61"/>
        <v>5.0813970754124318</v>
      </c>
      <c r="O46" s="512">
        <f t="shared" si="61"/>
        <v>5.0813970754124318</v>
      </c>
      <c r="P46" s="512">
        <f t="shared" si="61"/>
        <v>5.0813970754124318</v>
      </c>
      <c r="Q46" s="512">
        <f t="shared" si="61"/>
        <v>5.0813970754124318</v>
      </c>
      <c r="R46" s="512">
        <f t="shared" si="61"/>
        <v>5.0813970754124318</v>
      </c>
      <c r="S46" s="512">
        <f t="shared" si="61"/>
        <v>5.0813970754124318</v>
      </c>
      <c r="T46" s="512">
        <f t="shared" si="61"/>
        <v>5.0813970754124318</v>
      </c>
      <c r="U46" s="512">
        <f t="shared" si="61"/>
        <v>5.0813970754124318</v>
      </c>
      <c r="V46" s="512">
        <f t="shared" si="61"/>
        <v>5.0813970754124318</v>
      </c>
      <c r="W46" s="512">
        <f t="shared" si="61"/>
        <v>5.0813970754124318</v>
      </c>
      <c r="X46" s="512">
        <f t="shared" si="61"/>
        <v>5.0813970754124318</v>
      </c>
      <c r="Y46" s="512">
        <f t="shared" si="61"/>
        <v>5.0813970754124318</v>
      </c>
      <c r="Z46" s="512">
        <f t="shared" si="61"/>
        <v>5.0813970754124318</v>
      </c>
      <c r="AA46" s="512">
        <f t="shared" si="61"/>
        <v>5.0813970754124318</v>
      </c>
      <c r="AB46" s="512">
        <f t="shared" si="61"/>
        <v>5.0813970754124318</v>
      </c>
      <c r="AC46" s="512">
        <f t="shared" si="61"/>
        <v>5.0813970754124318</v>
      </c>
      <c r="AD46" s="512">
        <f t="shared" si="61"/>
        <v>5.0813970754124318</v>
      </c>
      <c r="AE46" s="512">
        <f t="shared" si="61"/>
        <v>5.0813970754124318</v>
      </c>
      <c r="AF46" s="512">
        <f t="shared" si="61"/>
        <v>5.0813970754124318</v>
      </c>
      <c r="AG46" s="512">
        <f t="shared" si="61"/>
        <v>5.0813970754124318</v>
      </c>
      <c r="AH46" s="512">
        <f t="shared" si="61"/>
        <v>5.0813970754124318</v>
      </c>
      <c r="AI46" s="512">
        <f t="shared" si="61"/>
        <v>5.0813970754124318</v>
      </c>
      <c r="AJ46" s="512">
        <f t="shared" si="61"/>
        <v>5.0813970754124318</v>
      </c>
      <c r="AK46" s="512">
        <f t="shared" si="61"/>
        <v>5.0813970754124318</v>
      </c>
      <c r="AL46" s="512">
        <f t="shared" si="61"/>
        <v>5.0813970754124318</v>
      </c>
      <c r="AM46" s="512">
        <f t="shared" si="61"/>
        <v>5.0813970754124318</v>
      </c>
      <c r="AN46" s="512">
        <f t="shared" si="61"/>
        <v>5.0813970754124318</v>
      </c>
      <c r="AO46" s="512">
        <f t="shared" si="61"/>
        <v>5.0813970754124318</v>
      </c>
      <c r="AP46" s="512">
        <f t="shared" ref="AP46:BU46" si="62">AP43/AP20</f>
        <v>5.0813970754124318</v>
      </c>
      <c r="AQ46" s="512">
        <f t="shared" si="62"/>
        <v>5.0813970754124318</v>
      </c>
      <c r="AR46" s="512">
        <f t="shared" si="62"/>
        <v>5.0813970754124318</v>
      </c>
      <c r="AS46" s="512">
        <f t="shared" si="62"/>
        <v>5.0813970754124318</v>
      </c>
      <c r="AT46" s="512">
        <f t="shared" si="62"/>
        <v>5.0813970754124318</v>
      </c>
      <c r="AU46" s="512">
        <f t="shared" si="62"/>
        <v>5.0813970754124318</v>
      </c>
      <c r="AV46" s="512">
        <f t="shared" si="62"/>
        <v>5.0813970754124318</v>
      </c>
      <c r="AW46" s="512">
        <f t="shared" si="62"/>
        <v>5.0813970754124318</v>
      </c>
      <c r="AX46" s="512">
        <f t="shared" si="62"/>
        <v>5.0813970754124318</v>
      </c>
      <c r="AY46" s="512">
        <f t="shared" si="62"/>
        <v>5.0813970754124318</v>
      </c>
      <c r="AZ46" s="512">
        <f t="shared" si="62"/>
        <v>5.0813970754124318</v>
      </c>
      <c r="BA46" s="512">
        <f t="shared" si="62"/>
        <v>5.0813970754124318</v>
      </c>
      <c r="BB46" s="512">
        <f t="shared" si="62"/>
        <v>5.0813970754124318</v>
      </c>
      <c r="BC46" s="512">
        <f t="shared" si="62"/>
        <v>5.0813970754124318</v>
      </c>
      <c r="BD46" s="512">
        <f t="shared" si="62"/>
        <v>5.0813970754124318</v>
      </c>
      <c r="BE46" s="512">
        <f t="shared" si="62"/>
        <v>5.0813970754124318</v>
      </c>
      <c r="BF46" s="512">
        <f t="shared" si="62"/>
        <v>5.0813970754124318</v>
      </c>
      <c r="BG46" s="512">
        <f t="shared" si="62"/>
        <v>5.0813970754124318</v>
      </c>
      <c r="BH46" s="512">
        <f t="shared" si="62"/>
        <v>5.0813970754124318</v>
      </c>
      <c r="BI46" s="512">
        <f t="shared" si="62"/>
        <v>5.0813970754124318</v>
      </c>
      <c r="BJ46" s="512">
        <f t="shared" si="62"/>
        <v>5.0813970754124318</v>
      </c>
      <c r="BK46" s="512">
        <f t="shared" si="62"/>
        <v>5.0813970754124318</v>
      </c>
      <c r="BL46" s="512">
        <f t="shared" si="62"/>
        <v>5.0813970754124318</v>
      </c>
      <c r="BM46" s="512">
        <f t="shared" si="62"/>
        <v>5.0813970754124318</v>
      </c>
      <c r="BN46" s="512">
        <f t="shared" si="62"/>
        <v>5.0813970754124318</v>
      </c>
      <c r="BO46" s="512">
        <f t="shared" si="62"/>
        <v>5.0813970754124318</v>
      </c>
      <c r="BP46" s="512">
        <f t="shared" si="62"/>
        <v>5.0813970754124318</v>
      </c>
      <c r="BQ46" s="512">
        <f t="shared" si="62"/>
        <v>5.0813970754124318</v>
      </c>
      <c r="BR46" s="512">
        <f t="shared" si="62"/>
        <v>5.0813970754124318</v>
      </c>
      <c r="BS46" s="512">
        <f t="shared" si="62"/>
        <v>5.0813970754124318</v>
      </c>
      <c r="BT46" s="512">
        <f t="shared" si="62"/>
        <v>5.0813970754124318</v>
      </c>
      <c r="BU46" s="512">
        <f t="shared" si="62"/>
        <v>5.0813970754124318</v>
      </c>
      <c r="BV46" s="512">
        <f t="shared" ref="BV46:DA46" si="63">BV43/BV20</f>
        <v>5.0813970754124318</v>
      </c>
      <c r="BW46" s="512">
        <f t="shared" si="63"/>
        <v>5.0813970754124318</v>
      </c>
      <c r="BX46" s="512">
        <f t="shared" si="63"/>
        <v>5.0813970754124318</v>
      </c>
      <c r="BY46" s="512">
        <f t="shared" si="63"/>
        <v>5.0813970754124318</v>
      </c>
      <c r="BZ46" s="512">
        <f t="shared" si="63"/>
        <v>5.0813970754124318</v>
      </c>
      <c r="CA46" s="512">
        <f t="shared" si="63"/>
        <v>5.0813970754124318</v>
      </c>
      <c r="CB46" s="512">
        <f t="shared" si="63"/>
        <v>5.0813970754124318</v>
      </c>
      <c r="CC46" s="512">
        <f t="shared" si="63"/>
        <v>5.0813970754124318</v>
      </c>
      <c r="CD46" s="512">
        <f t="shared" si="63"/>
        <v>5.0813970754124318</v>
      </c>
      <c r="CE46" s="512">
        <f t="shared" si="63"/>
        <v>5.0813970754124318</v>
      </c>
      <c r="CF46" s="512">
        <f t="shared" si="63"/>
        <v>5.0813970754124318</v>
      </c>
      <c r="CG46" s="512">
        <f t="shared" si="63"/>
        <v>5.0813970754124318</v>
      </c>
      <c r="CH46" s="512">
        <f t="shared" si="63"/>
        <v>5.0813970754124318</v>
      </c>
      <c r="CI46" s="512">
        <f t="shared" si="63"/>
        <v>5.0813970754124318</v>
      </c>
      <c r="CJ46" s="512">
        <f t="shared" si="63"/>
        <v>5.0813970754124318</v>
      </c>
      <c r="CK46" s="512">
        <f t="shared" si="63"/>
        <v>5.0813970754124318</v>
      </c>
      <c r="CL46" s="512">
        <f t="shared" si="63"/>
        <v>5.0813970754124318</v>
      </c>
      <c r="CM46" s="512">
        <f t="shared" si="63"/>
        <v>5.0813970754124318</v>
      </c>
      <c r="CN46" s="512">
        <f t="shared" si="63"/>
        <v>5.0813970754124318</v>
      </c>
      <c r="CO46" s="512">
        <f t="shared" si="63"/>
        <v>5.0813970754124318</v>
      </c>
      <c r="CP46" s="512">
        <f t="shared" si="63"/>
        <v>5.0813970754124318</v>
      </c>
      <c r="CQ46" s="512">
        <f t="shared" si="63"/>
        <v>5.0813970754124318</v>
      </c>
      <c r="CR46" s="512">
        <f t="shared" si="63"/>
        <v>5.0813970754124318</v>
      </c>
      <c r="CS46" s="512">
        <f t="shared" si="63"/>
        <v>5.0813970754124318</v>
      </c>
      <c r="CT46" s="512">
        <f t="shared" si="63"/>
        <v>5.0813970754124318</v>
      </c>
      <c r="CU46" s="512">
        <f t="shared" si="63"/>
        <v>5.0813970754124318</v>
      </c>
      <c r="CV46" s="512">
        <f t="shared" si="63"/>
        <v>5.0813970754124318</v>
      </c>
      <c r="CW46" s="512">
        <f t="shared" si="63"/>
        <v>5.0813970754124318</v>
      </c>
      <c r="CX46" s="512">
        <f t="shared" si="63"/>
        <v>5.0813970754124318</v>
      </c>
      <c r="CY46" s="512">
        <f t="shared" si="63"/>
        <v>5.0813970754124318</v>
      </c>
      <c r="CZ46" s="512">
        <f t="shared" si="63"/>
        <v>5.0813970754124318</v>
      </c>
      <c r="DA46" s="512">
        <f t="shared" si="63"/>
        <v>5.0813970754124318</v>
      </c>
      <c r="DB46" s="512">
        <f t="shared" ref="DB46:DY46" si="64">DB43/DB20</f>
        <v>5.0813970754124318</v>
      </c>
      <c r="DC46" s="512">
        <f t="shared" si="64"/>
        <v>5.0813970754124318</v>
      </c>
      <c r="DD46" s="512">
        <f t="shared" si="64"/>
        <v>5.0813970754124318</v>
      </c>
      <c r="DE46" s="512">
        <f t="shared" si="64"/>
        <v>5.0813970754124318</v>
      </c>
      <c r="DF46" s="512">
        <f t="shared" si="64"/>
        <v>5.0813970754124318</v>
      </c>
      <c r="DG46" s="512">
        <f t="shared" si="64"/>
        <v>5.0813970754124318</v>
      </c>
      <c r="DH46" s="512">
        <f t="shared" si="64"/>
        <v>5.0813970754124318</v>
      </c>
      <c r="DI46" s="512">
        <f t="shared" si="64"/>
        <v>5.0813970754124318</v>
      </c>
      <c r="DJ46" s="512">
        <f t="shared" si="64"/>
        <v>5.0813970754124318</v>
      </c>
      <c r="DK46" s="512">
        <f t="shared" si="64"/>
        <v>5.0813970754124318</v>
      </c>
      <c r="DL46" s="512">
        <f t="shared" si="64"/>
        <v>5.0813970754124318</v>
      </c>
      <c r="DM46" s="512">
        <f t="shared" si="64"/>
        <v>5.0813970754124318</v>
      </c>
      <c r="DN46" s="512">
        <f t="shared" si="64"/>
        <v>5.0813970754124318</v>
      </c>
      <c r="DO46" s="512">
        <f t="shared" si="64"/>
        <v>5.0813970754124318</v>
      </c>
      <c r="DP46" s="512">
        <f t="shared" si="64"/>
        <v>5.0813970754124318</v>
      </c>
      <c r="DQ46" s="512">
        <f t="shared" si="64"/>
        <v>5.0813970754124318</v>
      </c>
      <c r="DR46" s="512">
        <f t="shared" si="64"/>
        <v>5.0813970754124318</v>
      </c>
      <c r="DS46" s="512">
        <f t="shared" si="64"/>
        <v>5.0813970754124318</v>
      </c>
      <c r="DT46" s="512">
        <f t="shared" si="64"/>
        <v>5.0813970754124318</v>
      </c>
      <c r="DU46" s="512">
        <f t="shared" si="64"/>
        <v>5.0813970754124318</v>
      </c>
      <c r="DV46" s="512">
        <f t="shared" si="64"/>
        <v>5.0813970754124318</v>
      </c>
      <c r="DW46" s="512">
        <f t="shared" si="64"/>
        <v>5.0813970754124318</v>
      </c>
      <c r="DX46" s="512">
        <f t="shared" si="64"/>
        <v>5.0813970754124318</v>
      </c>
      <c r="DY46" s="512">
        <f t="shared" si="64"/>
        <v>5.0813970754124318</v>
      </c>
    </row>
    <row r="47" spans="2:129" x14ac:dyDescent="0.35">
      <c r="B47" s="14"/>
      <c r="C47" s="14"/>
      <c r="D47" t="s">
        <v>783</v>
      </c>
      <c r="H47" s="30" t="s">
        <v>48</v>
      </c>
      <c r="J47" s="302">
        <f>J43*J26</f>
        <v>1183248.9955682247</v>
      </c>
      <c r="K47" s="57">
        <f>J47</f>
        <v>1183248.9955682247</v>
      </c>
      <c r="L47" s="57">
        <f t="shared" ref="L47:BW47" si="65">K47</f>
        <v>1183248.9955682247</v>
      </c>
      <c r="M47" s="57">
        <f t="shared" si="65"/>
        <v>1183248.9955682247</v>
      </c>
      <c r="N47" s="57">
        <f t="shared" si="65"/>
        <v>1183248.9955682247</v>
      </c>
      <c r="O47" s="57">
        <f t="shared" si="65"/>
        <v>1183248.9955682247</v>
      </c>
      <c r="P47" s="57">
        <f t="shared" si="65"/>
        <v>1183248.9955682247</v>
      </c>
      <c r="Q47" s="57">
        <f t="shared" si="65"/>
        <v>1183248.9955682247</v>
      </c>
      <c r="R47" s="57">
        <f t="shared" si="65"/>
        <v>1183248.9955682247</v>
      </c>
      <c r="S47" s="57">
        <f t="shared" si="65"/>
        <v>1183248.9955682247</v>
      </c>
      <c r="T47" s="57">
        <f t="shared" si="65"/>
        <v>1183248.9955682247</v>
      </c>
      <c r="U47" s="57">
        <f t="shared" si="65"/>
        <v>1183248.9955682247</v>
      </c>
      <c r="V47" s="57">
        <f t="shared" si="65"/>
        <v>1183248.9955682247</v>
      </c>
      <c r="W47" s="57">
        <f t="shared" si="65"/>
        <v>1183248.9955682247</v>
      </c>
      <c r="X47" s="57">
        <f t="shared" si="65"/>
        <v>1183248.9955682247</v>
      </c>
      <c r="Y47" s="57">
        <f t="shared" si="65"/>
        <v>1183248.9955682247</v>
      </c>
      <c r="Z47" s="57">
        <f t="shared" si="65"/>
        <v>1183248.9955682247</v>
      </c>
      <c r="AA47" s="57">
        <f t="shared" si="65"/>
        <v>1183248.9955682247</v>
      </c>
      <c r="AB47" s="57">
        <f t="shared" si="65"/>
        <v>1183248.9955682247</v>
      </c>
      <c r="AC47" s="57">
        <f t="shared" si="65"/>
        <v>1183248.9955682247</v>
      </c>
      <c r="AD47" s="57">
        <f t="shared" si="65"/>
        <v>1183248.9955682247</v>
      </c>
      <c r="AE47" s="57">
        <f t="shared" si="65"/>
        <v>1183248.9955682247</v>
      </c>
      <c r="AF47" s="57">
        <f t="shared" si="65"/>
        <v>1183248.9955682247</v>
      </c>
      <c r="AG47" s="57">
        <f t="shared" si="65"/>
        <v>1183248.9955682247</v>
      </c>
      <c r="AH47" s="57">
        <f t="shared" si="65"/>
        <v>1183248.9955682247</v>
      </c>
      <c r="AI47" s="57">
        <f t="shared" si="65"/>
        <v>1183248.9955682247</v>
      </c>
      <c r="AJ47" s="57">
        <f t="shared" si="65"/>
        <v>1183248.9955682247</v>
      </c>
      <c r="AK47" s="57">
        <f t="shared" si="65"/>
        <v>1183248.9955682247</v>
      </c>
      <c r="AL47" s="57">
        <f t="shared" si="65"/>
        <v>1183248.9955682247</v>
      </c>
      <c r="AM47" s="57">
        <f t="shared" si="65"/>
        <v>1183248.9955682247</v>
      </c>
      <c r="AN47" s="57">
        <f t="shared" si="65"/>
        <v>1183248.9955682247</v>
      </c>
      <c r="AO47" s="57">
        <f t="shared" si="65"/>
        <v>1183248.9955682247</v>
      </c>
      <c r="AP47" s="57">
        <f t="shared" si="65"/>
        <v>1183248.9955682247</v>
      </c>
      <c r="AQ47" s="57">
        <f t="shared" si="65"/>
        <v>1183248.9955682247</v>
      </c>
      <c r="AR47" s="57">
        <f t="shared" si="65"/>
        <v>1183248.9955682247</v>
      </c>
      <c r="AS47" s="57">
        <f t="shared" si="65"/>
        <v>1183248.9955682247</v>
      </c>
      <c r="AT47" s="57">
        <f t="shared" si="65"/>
        <v>1183248.9955682247</v>
      </c>
      <c r="AU47" s="57">
        <f t="shared" si="65"/>
        <v>1183248.9955682247</v>
      </c>
      <c r="AV47" s="57">
        <f t="shared" si="65"/>
        <v>1183248.9955682247</v>
      </c>
      <c r="AW47" s="57">
        <f t="shared" si="65"/>
        <v>1183248.9955682247</v>
      </c>
      <c r="AX47" s="57">
        <f t="shared" si="65"/>
        <v>1183248.9955682247</v>
      </c>
      <c r="AY47" s="57">
        <f t="shared" si="65"/>
        <v>1183248.9955682247</v>
      </c>
      <c r="AZ47" s="57">
        <f t="shared" si="65"/>
        <v>1183248.9955682247</v>
      </c>
      <c r="BA47" s="57">
        <f t="shared" si="65"/>
        <v>1183248.9955682247</v>
      </c>
      <c r="BB47" s="57">
        <f t="shared" si="65"/>
        <v>1183248.9955682247</v>
      </c>
      <c r="BC47" s="57">
        <f t="shared" si="65"/>
        <v>1183248.9955682247</v>
      </c>
      <c r="BD47" s="57">
        <f t="shared" si="65"/>
        <v>1183248.9955682247</v>
      </c>
      <c r="BE47" s="57">
        <f t="shared" si="65"/>
        <v>1183248.9955682247</v>
      </c>
      <c r="BF47" s="57">
        <f t="shared" si="65"/>
        <v>1183248.9955682247</v>
      </c>
      <c r="BG47" s="57">
        <f t="shared" si="65"/>
        <v>1183248.9955682247</v>
      </c>
      <c r="BH47" s="57">
        <f t="shared" si="65"/>
        <v>1183248.9955682247</v>
      </c>
      <c r="BI47" s="57">
        <f t="shared" si="65"/>
        <v>1183248.9955682247</v>
      </c>
      <c r="BJ47" s="57">
        <f t="shared" si="65"/>
        <v>1183248.9955682247</v>
      </c>
      <c r="BK47" s="57">
        <f t="shared" si="65"/>
        <v>1183248.9955682247</v>
      </c>
      <c r="BL47" s="57">
        <f t="shared" si="65"/>
        <v>1183248.9955682247</v>
      </c>
      <c r="BM47" s="57">
        <f t="shared" si="65"/>
        <v>1183248.9955682247</v>
      </c>
      <c r="BN47" s="57">
        <f t="shared" si="65"/>
        <v>1183248.9955682247</v>
      </c>
      <c r="BO47" s="57">
        <f t="shared" si="65"/>
        <v>1183248.9955682247</v>
      </c>
      <c r="BP47" s="57">
        <f t="shared" si="65"/>
        <v>1183248.9955682247</v>
      </c>
      <c r="BQ47" s="57">
        <f t="shared" si="65"/>
        <v>1183248.9955682247</v>
      </c>
      <c r="BR47" s="57">
        <f t="shared" si="65"/>
        <v>1183248.9955682247</v>
      </c>
      <c r="BS47" s="57">
        <f t="shared" si="65"/>
        <v>1183248.9955682247</v>
      </c>
      <c r="BT47" s="57">
        <f t="shared" si="65"/>
        <v>1183248.9955682247</v>
      </c>
      <c r="BU47" s="57">
        <f t="shared" si="65"/>
        <v>1183248.9955682247</v>
      </c>
      <c r="BV47" s="57">
        <f t="shared" si="65"/>
        <v>1183248.9955682247</v>
      </c>
      <c r="BW47" s="57">
        <f t="shared" si="65"/>
        <v>1183248.9955682247</v>
      </c>
      <c r="BX47" s="57">
        <f t="shared" ref="BX47:DY47" si="66">BW47</f>
        <v>1183248.9955682247</v>
      </c>
      <c r="BY47" s="57">
        <f t="shared" si="66"/>
        <v>1183248.9955682247</v>
      </c>
      <c r="BZ47" s="57">
        <f t="shared" si="66"/>
        <v>1183248.9955682247</v>
      </c>
      <c r="CA47" s="57">
        <f t="shared" si="66"/>
        <v>1183248.9955682247</v>
      </c>
      <c r="CB47" s="57">
        <f t="shared" si="66"/>
        <v>1183248.9955682247</v>
      </c>
      <c r="CC47" s="57">
        <f t="shared" si="66"/>
        <v>1183248.9955682247</v>
      </c>
      <c r="CD47" s="57">
        <f t="shared" si="66"/>
        <v>1183248.9955682247</v>
      </c>
      <c r="CE47" s="57">
        <f t="shared" si="66"/>
        <v>1183248.9955682247</v>
      </c>
      <c r="CF47" s="57">
        <f t="shared" si="66"/>
        <v>1183248.9955682247</v>
      </c>
      <c r="CG47" s="57">
        <f t="shared" si="66"/>
        <v>1183248.9955682247</v>
      </c>
      <c r="CH47" s="57">
        <f t="shared" si="66"/>
        <v>1183248.9955682247</v>
      </c>
      <c r="CI47" s="57">
        <f t="shared" si="66"/>
        <v>1183248.9955682247</v>
      </c>
      <c r="CJ47" s="57">
        <f t="shared" si="66"/>
        <v>1183248.9955682247</v>
      </c>
      <c r="CK47" s="57">
        <f t="shared" si="66"/>
        <v>1183248.9955682247</v>
      </c>
      <c r="CL47" s="57">
        <f t="shared" si="66"/>
        <v>1183248.9955682247</v>
      </c>
      <c r="CM47" s="57">
        <f t="shared" si="66"/>
        <v>1183248.9955682247</v>
      </c>
      <c r="CN47" s="57">
        <f t="shared" si="66"/>
        <v>1183248.9955682247</v>
      </c>
      <c r="CO47" s="57">
        <f t="shared" si="66"/>
        <v>1183248.9955682247</v>
      </c>
      <c r="CP47" s="57">
        <f t="shared" si="66"/>
        <v>1183248.9955682247</v>
      </c>
      <c r="CQ47" s="57">
        <f t="shared" si="66"/>
        <v>1183248.9955682247</v>
      </c>
      <c r="CR47" s="57">
        <f t="shared" si="66"/>
        <v>1183248.9955682247</v>
      </c>
      <c r="CS47" s="57">
        <f t="shared" si="66"/>
        <v>1183248.9955682247</v>
      </c>
      <c r="CT47" s="57">
        <f t="shared" si="66"/>
        <v>1183248.9955682247</v>
      </c>
      <c r="CU47" s="57">
        <f t="shared" si="66"/>
        <v>1183248.9955682247</v>
      </c>
      <c r="CV47" s="57">
        <f t="shared" si="66"/>
        <v>1183248.9955682247</v>
      </c>
      <c r="CW47" s="57">
        <f t="shared" si="66"/>
        <v>1183248.9955682247</v>
      </c>
      <c r="CX47" s="57">
        <f t="shared" si="66"/>
        <v>1183248.9955682247</v>
      </c>
      <c r="CY47" s="57">
        <f t="shared" si="66"/>
        <v>1183248.9955682247</v>
      </c>
      <c r="CZ47" s="57">
        <f t="shared" si="66"/>
        <v>1183248.9955682247</v>
      </c>
      <c r="DA47" s="57">
        <f t="shared" si="66"/>
        <v>1183248.9955682247</v>
      </c>
      <c r="DB47" s="57">
        <f t="shared" si="66"/>
        <v>1183248.9955682247</v>
      </c>
      <c r="DC47" s="57">
        <f t="shared" si="66"/>
        <v>1183248.9955682247</v>
      </c>
      <c r="DD47" s="57">
        <f t="shared" si="66"/>
        <v>1183248.9955682247</v>
      </c>
      <c r="DE47" s="57">
        <f t="shared" si="66"/>
        <v>1183248.9955682247</v>
      </c>
      <c r="DF47" s="57">
        <f t="shared" si="66"/>
        <v>1183248.9955682247</v>
      </c>
      <c r="DG47" s="57">
        <f t="shared" si="66"/>
        <v>1183248.9955682247</v>
      </c>
      <c r="DH47" s="57">
        <f t="shared" si="66"/>
        <v>1183248.9955682247</v>
      </c>
      <c r="DI47" s="57">
        <f t="shared" si="66"/>
        <v>1183248.9955682247</v>
      </c>
      <c r="DJ47" s="57">
        <f t="shared" si="66"/>
        <v>1183248.9955682247</v>
      </c>
      <c r="DK47" s="57">
        <f t="shared" si="66"/>
        <v>1183248.9955682247</v>
      </c>
      <c r="DL47" s="57">
        <f t="shared" si="66"/>
        <v>1183248.9955682247</v>
      </c>
      <c r="DM47" s="57">
        <f t="shared" si="66"/>
        <v>1183248.9955682247</v>
      </c>
      <c r="DN47" s="57">
        <f t="shared" si="66"/>
        <v>1183248.9955682247</v>
      </c>
      <c r="DO47" s="57">
        <f t="shared" si="66"/>
        <v>1183248.9955682247</v>
      </c>
      <c r="DP47" s="57">
        <f t="shared" si="66"/>
        <v>1183248.9955682247</v>
      </c>
      <c r="DQ47" s="57">
        <f t="shared" si="66"/>
        <v>1183248.9955682247</v>
      </c>
      <c r="DR47" s="57">
        <f t="shared" si="66"/>
        <v>1183248.9955682247</v>
      </c>
      <c r="DS47" s="57">
        <f t="shared" si="66"/>
        <v>1183248.9955682247</v>
      </c>
      <c r="DT47" s="57">
        <f t="shared" si="66"/>
        <v>1183248.9955682247</v>
      </c>
      <c r="DU47" s="57">
        <f t="shared" si="66"/>
        <v>1183248.9955682247</v>
      </c>
      <c r="DV47" s="57">
        <f t="shared" si="66"/>
        <v>1183248.9955682247</v>
      </c>
      <c r="DW47" s="57">
        <f t="shared" si="66"/>
        <v>1183248.9955682247</v>
      </c>
      <c r="DX47" s="57">
        <f t="shared" si="66"/>
        <v>1183248.9955682247</v>
      </c>
      <c r="DY47" s="57">
        <f t="shared" si="66"/>
        <v>1183248.9955682247</v>
      </c>
    </row>
    <row r="48" spans="2:129" x14ac:dyDescent="0.35">
      <c r="B48" s="14"/>
      <c r="C48" s="14"/>
      <c r="D48" t="s">
        <v>784</v>
      </c>
      <c r="H48" s="30" t="s">
        <v>48</v>
      </c>
      <c r="J48" s="57">
        <f>J43*J31</f>
        <v>24578711.080164403</v>
      </c>
      <c r="K48" s="57">
        <f>J48</f>
        <v>24578711.080164403</v>
      </c>
      <c r="L48" s="57">
        <f t="shared" ref="L48:BW48" si="67">K48</f>
        <v>24578711.080164403</v>
      </c>
      <c r="M48" s="57">
        <f t="shared" si="67"/>
        <v>24578711.080164403</v>
      </c>
      <c r="N48" s="57">
        <f t="shared" si="67"/>
        <v>24578711.080164403</v>
      </c>
      <c r="O48" s="57">
        <f t="shared" si="67"/>
        <v>24578711.080164403</v>
      </c>
      <c r="P48" s="57">
        <f t="shared" si="67"/>
        <v>24578711.080164403</v>
      </c>
      <c r="Q48" s="57">
        <f t="shared" si="67"/>
        <v>24578711.080164403</v>
      </c>
      <c r="R48" s="57">
        <f t="shared" si="67"/>
        <v>24578711.080164403</v>
      </c>
      <c r="S48" s="57">
        <f t="shared" si="67"/>
        <v>24578711.080164403</v>
      </c>
      <c r="T48" s="57">
        <f t="shared" si="67"/>
        <v>24578711.080164403</v>
      </c>
      <c r="U48" s="57">
        <f t="shared" si="67"/>
        <v>24578711.080164403</v>
      </c>
      <c r="V48" s="57">
        <f t="shared" si="67"/>
        <v>24578711.080164403</v>
      </c>
      <c r="W48" s="57">
        <f t="shared" si="67"/>
        <v>24578711.080164403</v>
      </c>
      <c r="X48" s="57">
        <f t="shared" si="67"/>
        <v>24578711.080164403</v>
      </c>
      <c r="Y48" s="57">
        <f t="shared" si="67"/>
        <v>24578711.080164403</v>
      </c>
      <c r="Z48" s="57">
        <f t="shared" si="67"/>
        <v>24578711.080164403</v>
      </c>
      <c r="AA48" s="57">
        <f t="shared" si="67"/>
        <v>24578711.080164403</v>
      </c>
      <c r="AB48" s="57">
        <f t="shared" si="67"/>
        <v>24578711.080164403</v>
      </c>
      <c r="AC48" s="57">
        <f t="shared" si="67"/>
        <v>24578711.080164403</v>
      </c>
      <c r="AD48" s="57">
        <f t="shared" si="67"/>
        <v>24578711.080164403</v>
      </c>
      <c r="AE48" s="57">
        <f t="shared" si="67"/>
        <v>24578711.080164403</v>
      </c>
      <c r="AF48" s="57">
        <f t="shared" si="67"/>
        <v>24578711.080164403</v>
      </c>
      <c r="AG48" s="57">
        <f t="shared" si="67"/>
        <v>24578711.080164403</v>
      </c>
      <c r="AH48" s="57">
        <f t="shared" si="67"/>
        <v>24578711.080164403</v>
      </c>
      <c r="AI48" s="57">
        <f t="shared" si="67"/>
        <v>24578711.080164403</v>
      </c>
      <c r="AJ48" s="57">
        <f t="shared" si="67"/>
        <v>24578711.080164403</v>
      </c>
      <c r="AK48" s="57">
        <f t="shared" si="67"/>
        <v>24578711.080164403</v>
      </c>
      <c r="AL48" s="57">
        <f t="shared" si="67"/>
        <v>24578711.080164403</v>
      </c>
      <c r="AM48" s="57">
        <f t="shared" si="67"/>
        <v>24578711.080164403</v>
      </c>
      <c r="AN48" s="57">
        <f t="shared" si="67"/>
        <v>24578711.080164403</v>
      </c>
      <c r="AO48" s="57">
        <f t="shared" si="67"/>
        <v>24578711.080164403</v>
      </c>
      <c r="AP48" s="57">
        <f t="shared" si="67"/>
        <v>24578711.080164403</v>
      </c>
      <c r="AQ48" s="57">
        <f t="shared" si="67"/>
        <v>24578711.080164403</v>
      </c>
      <c r="AR48" s="57">
        <f t="shared" si="67"/>
        <v>24578711.080164403</v>
      </c>
      <c r="AS48" s="57">
        <f t="shared" si="67"/>
        <v>24578711.080164403</v>
      </c>
      <c r="AT48" s="57">
        <f t="shared" si="67"/>
        <v>24578711.080164403</v>
      </c>
      <c r="AU48" s="57">
        <f t="shared" si="67"/>
        <v>24578711.080164403</v>
      </c>
      <c r="AV48" s="57">
        <f t="shared" si="67"/>
        <v>24578711.080164403</v>
      </c>
      <c r="AW48" s="57">
        <f t="shared" si="67"/>
        <v>24578711.080164403</v>
      </c>
      <c r="AX48" s="57">
        <f t="shared" si="67"/>
        <v>24578711.080164403</v>
      </c>
      <c r="AY48" s="57">
        <f t="shared" si="67"/>
        <v>24578711.080164403</v>
      </c>
      <c r="AZ48" s="57">
        <f t="shared" si="67"/>
        <v>24578711.080164403</v>
      </c>
      <c r="BA48" s="57">
        <f t="shared" si="67"/>
        <v>24578711.080164403</v>
      </c>
      <c r="BB48" s="57">
        <f t="shared" si="67"/>
        <v>24578711.080164403</v>
      </c>
      <c r="BC48" s="57">
        <f t="shared" si="67"/>
        <v>24578711.080164403</v>
      </c>
      <c r="BD48" s="57">
        <f t="shared" si="67"/>
        <v>24578711.080164403</v>
      </c>
      <c r="BE48" s="57">
        <f t="shared" si="67"/>
        <v>24578711.080164403</v>
      </c>
      <c r="BF48" s="57">
        <f t="shared" si="67"/>
        <v>24578711.080164403</v>
      </c>
      <c r="BG48" s="57">
        <f t="shared" si="67"/>
        <v>24578711.080164403</v>
      </c>
      <c r="BH48" s="57">
        <f t="shared" si="67"/>
        <v>24578711.080164403</v>
      </c>
      <c r="BI48" s="57">
        <f t="shared" si="67"/>
        <v>24578711.080164403</v>
      </c>
      <c r="BJ48" s="57">
        <f t="shared" si="67"/>
        <v>24578711.080164403</v>
      </c>
      <c r="BK48" s="57">
        <f t="shared" si="67"/>
        <v>24578711.080164403</v>
      </c>
      <c r="BL48" s="57">
        <f t="shared" si="67"/>
        <v>24578711.080164403</v>
      </c>
      <c r="BM48" s="57">
        <f t="shared" si="67"/>
        <v>24578711.080164403</v>
      </c>
      <c r="BN48" s="57">
        <f t="shared" si="67"/>
        <v>24578711.080164403</v>
      </c>
      <c r="BO48" s="57">
        <f t="shared" si="67"/>
        <v>24578711.080164403</v>
      </c>
      <c r="BP48" s="57">
        <f t="shared" si="67"/>
        <v>24578711.080164403</v>
      </c>
      <c r="BQ48" s="57">
        <f t="shared" si="67"/>
        <v>24578711.080164403</v>
      </c>
      <c r="BR48" s="57">
        <f t="shared" si="67"/>
        <v>24578711.080164403</v>
      </c>
      <c r="BS48" s="57">
        <f t="shared" si="67"/>
        <v>24578711.080164403</v>
      </c>
      <c r="BT48" s="57">
        <f t="shared" si="67"/>
        <v>24578711.080164403</v>
      </c>
      <c r="BU48" s="57">
        <f t="shared" si="67"/>
        <v>24578711.080164403</v>
      </c>
      <c r="BV48" s="57">
        <f t="shared" si="67"/>
        <v>24578711.080164403</v>
      </c>
      <c r="BW48" s="57">
        <f t="shared" si="67"/>
        <v>24578711.080164403</v>
      </c>
      <c r="BX48" s="57">
        <f t="shared" ref="BX48:DY48" si="68">BW48</f>
        <v>24578711.080164403</v>
      </c>
      <c r="BY48" s="57">
        <f t="shared" si="68"/>
        <v>24578711.080164403</v>
      </c>
      <c r="BZ48" s="57">
        <f t="shared" si="68"/>
        <v>24578711.080164403</v>
      </c>
      <c r="CA48" s="57">
        <f t="shared" si="68"/>
        <v>24578711.080164403</v>
      </c>
      <c r="CB48" s="57">
        <f t="shared" si="68"/>
        <v>24578711.080164403</v>
      </c>
      <c r="CC48" s="57">
        <f t="shared" si="68"/>
        <v>24578711.080164403</v>
      </c>
      <c r="CD48" s="57">
        <f t="shared" si="68"/>
        <v>24578711.080164403</v>
      </c>
      <c r="CE48" s="57">
        <f t="shared" si="68"/>
        <v>24578711.080164403</v>
      </c>
      <c r="CF48" s="57">
        <f t="shared" si="68"/>
        <v>24578711.080164403</v>
      </c>
      <c r="CG48" s="57">
        <f t="shared" si="68"/>
        <v>24578711.080164403</v>
      </c>
      <c r="CH48" s="57">
        <f t="shared" si="68"/>
        <v>24578711.080164403</v>
      </c>
      <c r="CI48" s="57">
        <f t="shared" si="68"/>
        <v>24578711.080164403</v>
      </c>
      <c r="CJ48" s="57">
        <f t="shared" si="68"/>
        <v>24578711.080164403</v>
      </c>
      <c r="CK48" s="57">
        <f t="shared" si="68"/>
        <v>24578711.080164403</v>
      </c>
      <c r="CL48" s="57">
        <f t="shared" si="68"/>
        <v>24578711.080164403</v>
      </c>
      <c r="CM48" s="57">
        <f t="shared" si="68"/>
        <v>24578711.080164403</v>
      </c>
      <c r="CN48" s="57">
        <f t="shared" si="68"/>
        <v>24578711.080164403</v>
      </c>
      <c r="CO48" s="57">
        <f t="shared" si="68"/>
        <v>24578711.080164403</v>
      </c>
      <c r="CP48" s="57">
        <f t="shared" si="68"/>
        <v>24578711.080164403</v>
      </c>
      <c r="CQ48" s="57">
        <f t="shared" si="68"/>
        <v>24578711.080164403</v>
      </c>
      <c r="CR48" s="57">
        <f t="shared" si="68"/>
        <v>24578711.080164403</v>
      </c>
      <c r="CS48" s="57">
        <f t="shared" si="68"/>
        <v>24578711.080164403</v>
      </c>
      <c r="CT48" s="57">
        <f t="shared" si="68"/>
        <v>24578711.080164403</v>
      </c>
      <c r="CU48" s="57">
        <f t="shared" si="68"/>
        <v>24578711.080164403</v>
      </c>
      <c r="CV48" s="57">
        <f t="shared" si="68"/>
        <v>24578711.080164403</v>
      </c>
      <c r="CW48" s="57">
        <f t="shared" si="68"/>
        <v>24578711.080164403</v>
      </c>
      <c r="CX48" s="57">
        <f t="shared" si="68"/>
        <v>24578711.080164403</v>
      </c>
      <c r="CY48" s="57">
        <f t="shared" si="68"/>
        <v>24578711.080164403</v>
      </c>
      <c r="CZ48" s="57">
        <f t="shared" si="68"/>
        <v>24578711.080164403</v>
      </c>
      <c r="DA48" s="57">
        <f t="shared" si="68"/>
        <v>24578711.080164403</v>
      </c>
      <c r="DB48" s="57">
        <f t="shared" si="68"/>
        <v>24578711.080164403</v>
      </c>
      <c r="DC48" s="57">
        <f t="shared" si="68"/>
        <v>24578711.080164403</v>
      </c>
      <c r="DD48" s="57">
        <f t="shared" si="68"/>
        <v>24578711.080164403</v>
      </c>
      <c r="DE48" s="57">
        <f t="shared" si="68"/>
        <v>24578711.080164403</v>
      </c>
      <c r="DF48" s="57">
        <f t="shared" si="68"/>
        <v>24578711.080164403</v>
      </c>
      <c r="DG48" s="57">
        <f t="shared" si="68"/>
        <v>24578711.080164403</v>
      </c>
      <c r="DH48" s="57">
        <f t="shared" si="68"/>
        <v>24578711.080164403</v>
      </c>
      <c r="DI48" s="57">
        <f t="shared" si="68"/>
        <v>24578711.080164403</v>
      </c>
      <c r="DJ48" s="57">
        <f t="shared" si="68"/>
        <v>24578711.080164403</v>
      </c>
      <c r="DK48" s="57">
        <f t="shared" si="68"/>
        <v>24578711.080164403</v>
      </c>
      <c r="DL48" s="57">
        <f t="shared" si="68"/>
        <v>24578711.080164403</v>
      </c>
      <c r="DM48" s="57">
        <f t="shared" si="68"/>
        <v>24578711.080164403</v>
      </c>
      <c r="DN48" s="57">
        <f t="shared" si="68"/>
        <v>24578711.080164403</v>
      </c>
      <c r="DO48" s="57">
        <f t="shared" si="68"/>
        <v>24578711.080164403</v>
      </c>
      <c r="DP48" s="57">
        <f t="shared" si="68"/>
        <v>24578711.080164403</v>
      </c>
      <c r="DQ48" s="57">
        <f t="shared" si="68"/>
        <v>24578711.080164403</v>
      </c>
      <c r="DR48" s="57">
        <f t="shared" si="68"/>
        <v>24578711.080164403</v>
      </c>
      <c r="DS48" s="57">
        <f t="shared" si="68"/>
        <v>24578711.080164403</v>
      </c>
      <c r="DT48" s="57">
        <f t="shared" si="68"/>
        <v>24578711.080164403</v>
      </c>
      <c r="DU48" s="57">
        <f t="shared" si="68"/>
        <v>24578711.080164403</v>
      </c>
      <c r="DV48" s="57">
        <f t="shared" si="68"/>
        <v>24578711.080164403</v>
      </c>
      <c r="DW48" s="57">
        <f t="shared" si="68"/>
        <v>24578711.080164403</v>
      </c>
      <c r="DX48" s="57">
        <f t="shared" si="68"/>
        <v>24578711.080164403</v>
      </c>
      <c r="DY48" s="57">
        <f t="shared" si="68"/>
        <v>24578711.080164403</v>
      </c>
    </row>
    <row r="49" spans="1:129" x14ac:dyDescent="0.35">
      <c r="J49" s="57"/>
      <c r="K49" s="57"/>
      <c r="L49" s="57"/>
      <c r="M49" s="57"/>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row>
    <row r="50" spans="1:129" x14ac:dyDescent="0.35">
      <c r="B50" s="25" t="s">
        <v>785</v>
      </c>
      <c r="C50" s="25"/>
      <c r="D50" s="25"/>
      <c r="E50" s="25"/>
      <c r="F50" s="25"/>
      <c r="G50" s="25"/>
      <c r="H50" s="31"/>
      <c r="J50" s="385"/>
      <c r="K50" s="385"/>
      <c r="L50" s="385"/>
      <c r="M50" s="38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row>
    <row r="51" spans="1:129" s="320" customFormat="1" x14ac:dyDescent="0.35">
      <c r="B51" s="331"/>
      <c r="H51" s="321"/>
      <c r="J51" s="386"/>
      <c r="K51" s="387"/>
      <c r="L51" s="387"/>
      <c r="M51" s="387"/>
      <c r="V51" s="322"/>
    </row>
    <row r="52" spans="1:129" x14ac:dyDescent="0.35">
      <c r="A52" s="320"/>
      <c r="B52" s="14"/>
      <c r="C52" s="320" t="s">
        <v>786</v>
      </c>
      <c r="D52" s="320"/>
      <c r="E52" s="320"/>
      <c r="F52" s="320"/>
      <c r="G52" s="320"/>
      <c r="H52" s="30" t="s">
        <v>41</v>
      </c>
      <c r="I52" s="320"/>
      <c r="J52" s="389">
        <f>J53+J54+J55</f>
        <v>5470594.2766352147</v>
      </c>
      <c r="K52" s="389">
        <f>K53+K54+K55</f>
        <v>470387.64834916586</v>
      </c>
      <c r="L52" s="389">
        <f t="shared" ref="K52:BV52" si="69">L53+L54+L55</f>
        <v>470181.45244795771</v>
      </c>
      <c r="M52" s="389">
        <f t="shared" si="69"/>
        <v>469975.68802679394</v>
      </c>
      <c r="N52" s="56">
        <f t="shared" si="69"/>
        <v>469770.35418277071</v>
      </c>
      <c r="O52" s="56">
        <f t="shared" si="69"/>
        <v>463273.72207913513</v>
      </c>
      <c r="P52" s="56">
        <f t="shared" si="69"/>
        <v>463069.24668823602</v>
      </c>
      <c r="Q52" s="56">
        <f t="shared" si="69"/>
        <v>462865.19917708734</v>
      </c>
      <c r="R52" s="56">
        <f t="shared" si="69"/>
        <v>462661.57865031925</v>
      </c>
      <c r="S52" s="56">
        <f t="shared" si="69"/>
        <v>462458.38421443553</v>
      </c>
      <c r="T52" s="56">
        <f t="shared" si="69"/>
        <v>462255.61497780978</v>
      </c>
      <c r="U52" s="56">
        <f t="shared" si="69"/>
        <v>462053.27005068149</v>
      </c>
      <c r="V52" s="56">
        <f t="shared" si="69"/>
        <v>2361073.5571288816</v>
      </c>
      <c r="W52" s="56">
        <f t="shared" si="69"/>
        <v>683911.85578492994</v>
      </c>
      <c r="X52" s="56">
        <f t="shared" si="69"/>
        <v>683614.70819188689</v>
      </c>
      <c r="Y52" s="56">
        <f t="shared" si="69"/>
        <v>683318.18240197317</v>
      </c>
      <c r="Z52" s="56">
        <f t="shared" si="69"/>
        <v>356675.0107506825</v>
      </c>
      <c r="AA52" s="56">
        <f t="shared" si="69"/>
        <v>356379.724666244</v>
      </c>
      <c r="AB52" s="56">
        <f t="shared" si="69"/>
        <v>356085.05648959166</v>
      </c>
      <c r="AC52" s="56">
        <f t="shared" si="69"/>
        <v>355791.00492770807</v>
      </c>
      <c r="AD52" s="56">
        <f t="shared" si="69"/>
        <v>355497.56869028119</v>
      </c>
      <c r="AE52" s="56">
        <f t="shared" si="69"/>
        <v>355204.7464897001</v>
      </c>
      <c r="AF52" s="56">
        <f t="shared" si="69"/>
        <v>354912.53704104718</v>
      </c>
      <c r="AG52" s="56">
        <f t="shared" si="69"/>
        <v>354620.93906209426</v>
      </c>
      <c r="AH52" s="56">
        <f t="shared" si="69"/>
        <v>2461485.903585691</v>
      </c>
      <c r="AI52" s="56">
        <f t="shared" si="69"/>
        <v>509719.7507215183</v>
      </c>
      <c r="AJ52" s="56">
        <f t="shared" si="69"/>
        <v>509313.4037541314</v>
      </c>
      <c r="AK52" s="56">
        <f t="shared" si="69"/>
        <v>508907.90709757246</v>
      </c>
      <c r="AL52" s="56">
        <f t="shared" si="69"/>
        <v>508503.25897250394</v>
      </c>
      <c r="AM52" s="56">
        <f t="shared" si="69"/>
        <v>508099.4576033114</v>
      </c>
      <c r="AN52" s="56">
        <f t="shared" si="69"/>
        <v>507696.50121809577</v>
      </c>
      <c r="AO52" s="56">
        <f t="shared" si="69"/>
        <v>507294.38804866653</v>
      </c>
      <c r="AP52" s="56">
        <f t="shared" si="69"/>
        <v>506893.11633053247</v>
      </c>
      <c r="AQ52" s="56">
        <f t="shared" si="69"/>
        <v>506492.68430289521</v>
      </c>
      <c r="AR52" s="56">
        <f t="shared" si="69"/>
        <v>506093.0902086409</v>
      </c>
      <c r="AS52" s="56">
        <f t="shared" si="69"/>
        <v>505694.33229433245</v>
      </c>
      <c r="AT52" s="56">
        <f t="shared" si="69"/>
        <v>2495771.3281019973</v>
      </c>
      <c r="AU52" s="56">
        <f t="shared" si="69"/>
        <v>666805.34260073013</v>
      </c>
      <c r="AV52" s="56">
        <f t="shared" si="69"/>
        <v>666290.8879914108</v>
      </c>
      <c r="AW52" s="56">
        <f t="shared" si="69"/>
        <v>665777.50991608796</v>
      </c>
      <c r="AX52" s="56">
        <f t="shared" si="69"/>
        <v>665265.20612203551</v>
      </c>
      <c r="AY52" s="56">
        <f t="shared" si="69"/>
        <v>664753.97436124121</v>
      </c>
      <c r="AZ52" s="56">
        <f t="shared" si="69"/>
        <v>664243.81239039672</v>
      </c>
      <c r="BA52" s="56">
        <f t="shared" si="69"/>
        <v>663734.71797088778</v>
      </c>
      <c r="BB52" s="56">
        <f t="shared" si="69"/>
        <v>663226.68886878574</v>
      </c>
      <c r="BC52" s="56">
        <f t="shared" si="69"/>
        <v>662719.72285483498</v>
      </c>
      <c r="BD52" s="56">
        <f t="shared" si="69"/>
        <v>662213.81770444603</v>
      </c>
      <c r="BE52" s="56">
        <f t="shared" si="69"/>
        <v>661708.97119768395</v>
      </c>
      <c r="BF52" s="56">
        <f t="shared" si="69"/>
        <v>2914462.472998268</v>
      </c>
      <c r="BG52" s="56">
        <f t="shared" si="69"/>
        <v>521854.41934882867</v>
      </c>
      <c r="BH52" s="56">
        <f t="shared" si="69"/>
        <v>521465.6393500432</v>
      </c>
      <c r="BI52" s="56">
        <f t="shared" si="69"/>
        <v>521077.67290191574</v>
      </c>
      <c r="BJ52" s="56">
        <f t="shared" si="69"/>
        <v>520690.51830203191</v>
      </c>
      <c r="BK52" s="56">
        <f t="shared" si="69"/>
        <v>513846.17127577885</v>
      </c>
      <c r="BL52" s="56">
        <f t="shared" si="69"/>
        <v>513460.63527938118</v>
      </c>
      <c r="BM52" s="56">
        <f t="shared" si="69"/>
        <v>513075.90604532853</v>
      </c>
      <c r="BN52" s="56">
        <f t="shared" si="69"/>
        <v>512691.98188541154</v>
      </c>
      <c r="BO52" s="56">
        <f t="shared" si="69"/>
        <v>512308.86111495388</v>
      </c>
      <c r="BP52" s="56">
        <f t="shared" si="69"/>
        <v>511926.54205280356</v>
      </c>
      <c r="BQ52" s="56">
        <f t="shared" si="69"/>
        <v>511545.02302132791</v>
      </c>
      <c r="BR52" s="56">
        <f t="shared" si="69"/>
        <v>2390759.6361727491</v>
      </c>
      <c r="BS52" s="56">
        <f t="shared" si="69"/>
        <v>531510.63766335708</v>
      </c>
      <c r="BT52" s="56">
        <f t="shared" si="69"/>
        <v>531118.67663571995</v>
      </c>
      <c r="BU52" s="56">
        <f t="shared" si="69"/>
        <v>530727.53581527725</v>
      </c>
      <c r="BV52" s="56">
        <f t="shared" si="69"/>
        <v>290767.83976186218</v>
      </c>
      <c r="BW52" s="56">
        <f t="shared" ref="BW52:DY52" si="70">BW53+BW54+BW55</f>
        <v>290378.33421036822</v>
      </c>
      <c r="BX52" s="56">
        <f t="shared" si="70"/>
        <v>289989.64372780424</v>
      </c>
      <c r="BY52" s="56">
        <f t="shared" si="70"/>
        <v>289601.76660857932</v>
      </c>
      <c r="BZ52" s="56">
        <f t="shared" si="70"/>
        <v>289214.70115067041</v>
      </c>
      <c r="CA52" s="56">
        <f t="shared" si="70"/>
        <v>288828.44565561716</v>
      </c>
      <c r="CB52" s="56">
        <f t="shared" si="70"/>
        <v>288442.99842851266</v>
      </c>
      <c r="CC52" s="56">
        <f t="shared" si="70"/>
        <v>288058.35777799692</v>
      </c>
      <c r="CD52" s="56">
        <f t="shared" si="70"/>
        <v>1601241.9936594912</v>
      </c>
      <c r="CE52" s="56">
        <f t="shared" si="70"/>
        <v>268723.18566273706</v>
      </c>
      <c r="CF52" s="56">
        <f t="shared" si="70"/>
        <v>268367.83024873072</v>
      </c>
      <c r="CG52" s="56">
        <f t="shared" si="70"/>
        <v>268013.21844198776</v>
      </c>
      <c r="CH52" s="56">
        <f t="shared" si="70"/>
        <v>267659.34868645528</v>
      </c>
      <c r="CI52" s="56">
        <f t="shared" si="70"/>
        <v>267306.2194293366</v>
      </c>
      <c r="CJ52" s="56">
        <f t="shared" si="70"/>
        <v>266953.82912108442</v>
      </c>
      <c r="CK52" s="56">
        <f t="shared" si="70"/>
        <v>266602.17621539463</v>
      </c>
      <c r="CL52" s="56">
        <f t="shared" si="70"/>
        <v>266251.25916919764</v>
      </c>
      <c r="CM52" s="56">
        <f t="shared" si="70"/>
        <v>265901.07644265372</v>
      </c>
      <c r="CN52" s="56">
        <f t="shared" si="70"/>
        <v>265551.62649914518</v>
      </c>
      <c r="CO52" s="56">
        <f t="shared" si="70"/>
        <v>265202.90780526982</v>
      </c>
      <c r="CP52" s="56">
        <f t="shared" si="70"/>
        <v>1195909.1905176998</v>
      </c>
      <c r="CQ52" s="56">
        <f t="shared" si="70"/>
        <v>233918.88834919099</v>
      </c>
      <c r="CR52" s="56">
        <f t="shared" si="70"/>
        <v>233612.81718967727</v>
      </c>
      <c r="CS52" s="56">
        <f t="shared" si="70"/>
        <v>233307.38650651014</v>
      </c>
      <c r="CT52" s="56">
        <f t="shared" si="70"/>
        <v>233002.59495944582</v>
      </c>
      <c r="CU52" s="56">
        <f t="shared" si="70"/>
        <v>232698.44121104496</v>
      </c>
      <c r="CV52" s="56">
        <f t="shared" si="70"/>
        <v>232394.92392666731</v>
      </c>
      <c r="CW52" s="56">
        <f t="shared" si="70"/>
        <v>232092.04177446515</v>
      </c>
      <c r="CX52" s="56">
        <f t="shared" si="70"/>
        <v>231789.79342537787</v>
      </c>
      <c r="CY52" s="56">
        <f t="shared" si="70"/>
        <v>231488.17755312595</v>
      </c>
      <c r="CZ52" s="56">
        <f t="shared" si="70"/>
        <v>231187.19283420517</v>
      </c>
      <c r="DA52" s="56">
        <f t="shared" si="70"/>
        <v>230886.83794788105</v>
      </c>
      <c r="DB52" s="56">
        <f t="shared" si="70"/>
        <v>157307.42795984226</v>
      </c>
      <c r="DC52" s="56">
        <f t="shared" si="70"/>
        <v>157107.5753310876</v>
      </c>
      <c r="DD52" s="56">
        <f t="shared" si="70"/>
        <v>156908.1409086145</v>
      </c>
      <c r="DE52" s="56">
        <f t="shared" si="70"/>
        <v>156709.12381729559</v>
      </c>
      <c r="DF52" s="56">
        <f t="shared" si="70"/>
        <v>156510.52318383491</v>
      </c>
      <c r="DG52" s="56">
        <f t="shared" si="70"/>
        <v>156312.33813676372</v>
      </c>
      <c r="DH52" s="56">
        <f t="shared" si="70"/>
        <v>156114.56780643715</v>
      </c>
      <c r="DI52" s="56">
        <f t="shared" si="70"/>
        <v>155917.21132502996</v>
      </c>
      <c r="DJ52" s="56">
        <f t="shared" si="70"/>
        <v>155720.26782653283</v>
      </c>
      <c r="DK52" s="56">
        <f t="shared" si="70"/>
        <v>155523.73644674895</v>
      </c>
      <c r="DL52" s="56">
        <f t="shared" si="70"/>
        <v>155327.61632328952</v>
      </c>
      <c r="DM52" s="56">
        <f t="shared" si="70"/>
        <v>155131.90659557053</v>
      </c>
      <c r="DN52" s="56">
        <f t="shared" si="70"/>
        <v>85425.157525341754</v>
      </c>
      <c r="DO52" s="56">
        <f t="shared" si="70"/>
        <v>85312.72011527032</v>
      </c>
      <c r="DP52" s="56">
        <f t="shared" si="70"/>
        <v>85200.517988724867</v>
      </c>
      <c r="DQ52" s="56">
        <f t="shared" si="70"/>
        <v>85088.55065335735</v>
      </c>
      <c r="DR52" s="56">
        <f t="shared" si="70"/>
        <v>84976.817617850029</v>
      </c>
      <c r="DS52" s="56">
        <f t="shared" si="70"/>
        <v>84865.318391913315</v>
      </c>
      <c r="DT52" s="56">
        <f t="shared" si="70"/>
        <v>84754.052486283443</v>
      </c>
      <c r="DU52" s="56">
        <f t="shared" si="70"/>
        <v>84643.01941272062</v>
      </c>
      <c r="DV52" s="56">
        <f t="shared" si="70"/>
        <v>84532.218684006657</v>
      </c>
      <c r="DW52" s="56">
        <f t="shared" si="70"/>
        <v>84421.649813942917</v>
      </c>
      <c r="DX52" s="56">
        <f t="shared" si="70"/>
        <v>84311.312317348173</v>
      </c>
      <c r="DY52" s="56">
        <f t="shared" si="70"/>
        <v>84201.205710056442</v>
      </c>
    </row>
    <row r="53" spans="1:129" x14ac:dyDescent="0.35">
      <c r="A53" s="320"/>
      <c r="B53" s="14"/>
      <c r="C53" s="331"/>
      <c r="D53" t="s">
        <v>787</v>
      </c>
      <c r="E53" s="320"/>
      <c r="F53" s="320"/>
      <c r="G53" s="320"/>
      <c r="H53" s="30" t="s">
        <v>41</v>
      </c>
      <c r="I53" s="320"/>
      <c r="J53" s="340">
        <f>'1.4 P&amp;L'!J92</f>
        <v>385905.06385396514</v>
      </c>
      <c r="K53" s="340">
        <f>'1.4 P&amp;L'!K92</f>
        <v>385698.43556791585</v>
      </c>
      <c r="L53" s="340">
        <f>'1.4 P&amp;L'!L92</f>
        <v>385492.2396667077</v>
      </c>
      <c r="M53" s="340">
        <f>'1.4 P&amp;L'!M92</f>
        <v>385286.47524554393</v>
      </c>
      <c r="N53" s="83">
        <f>'1.4 P&amp;L'!N92</f>
        <v>385081.1414015207</v>
      </c>
      <c r="O53" s="83">
        <f>'1.4 P&amp;L'!O92</f>
        <v>378584.50929788512</v>
      </c>
      <c r="P53" s="83">
        <f>'1.4 P&amp;L'!P92</f>
        <v>378380.03390698601</v>
      </c>
      <c r="Q53" s="83">
        <f>'1.4 P&amp;L'!Q92</f>
        <v>378175.98639583733</v>
      </c>
      <c r="R53" s="83">
        <f>'1.4 P&amp;L'!R92</f>
        <v>377972.36586906924</v>
      </c>
      <c r="S53" s="83">
        <f>'1.4 P&amp;L'!S92</f>
        <v>377769.17143318552</v>
      </c>
      <c r="T53" s="83">
        <f>'1.4 P&amp;L'!T92</f>
        <v>377566.40219655976</v>
      </c>
      <c r="U53" s="83">
        <f>'1.4 P&amp;L'!U92</f>
        <v>377364.05726943148</v>
      </c>
      <c r="V53" s="83">
        <f>'1.4 P&amp;L'!V92</f>
        <v>564850.93150062428</v>
      </c>
      <c r="W53" s="83">
        <f>'1.4 P&amp;L'!W92</f>
        <v>564553.16080055491</v>
      </c>
      <c r="X53" s="83">
        <f>'1.4 P&amp;L'!X92</f>
        <v>564256.01320751186</v>
      </c>
      <c r="Y53" s="83">
        <f>'1.4 P&amp;L'!Y92</f>
        <v>563959.48741759814</v>
      </c>
      <c r="Z53" s="83">
        <f>'1.4 P&amp;L'!Z92</f>
        <v>237316.3157663075</v>
      </c>
      <c r="AA53" s="83">
        <f>'1.4 P&amp;L'!AA92</f>
        <v>237021.029681869</v>
      </c>
      <c r="AB53" s="83">
        <f>'1.4 P&amp;L'!AB92</f>
        <v>236726.36150521666</v>
      </c>
      <c r="AC53" s="83">
        <f>'1.4 P&amp;L'!AC92</f>
        <v>236432.30994333306</v>
      </c>
      <c r="AD53" s="83">
        <f>'1.4 P&amp;L'!AD92</f>
        <v>236138.87370590618</v>
      </c>
      <c r="AE53" s="83">
        <f>'1.4 P&amp;L'!AE92</f>
        <v>235846.0515053251</v>
      </c>
      <c r="AF53" s="83">
        <f>'1.4 P&amp;L'!AF92</f>
        <v>235553.84205667218</v>
      </c>
      <c r="AG53" s="83">
        <f>'1.4 P&amp;L'!AG92</f>
        <v>235262.24407771925</v>
      </c>
      <c r="AH53" s="83">
        <f>'1.4 P&amp;L'!AH92</f>
        <v>350377.47568384383</v>
      </c>
      <c r="AI53" s="83">
        <f>'1.4 P&amp;L'!AI92</f>
        <v>349970.27662255999</v>
      </c>
      <c r="AJ53" s="83">
        <f>'1.4 P&amp;L'!AJ92</f>
        <v>349563.92965517309</v>
      </c>
      <c r="AK53" s="83">
        <f>'1.4 P&amp;L'!AK92</f>
        <v>349158.43299861415</v>
      </c>
      <c r="AL53" s="83">
        <f>'1.4 P&amp;L'!AL92</f>
        <v>348753.78487354564</v>
      </c>
      <c r="AM53" s="83">
        <f>'1.4 P&amp;L'!AM92</f>
        <v>348349.98350435309</v>
      </c>
      <c r="AN53" s="83">
        <f>'1.4 P&amp;L'!AN92</f>
        <v>347947.02711913746</v>
      </c>
      <c r="AO53" s="83">
        <f>'1.4 P&amp;L'!AO92</f>
        <v>347544.91394970822</v>
      </c>
      <c r="AP53" s="83">
        <f>'1.4 P&amp;L'!AP92</f>
        <v>347143.64223157417</v>
      </c>
      <c r="AQ53" s="83">
        <f>'1.4 P&amp;L'!AQ92</f>
        <v>346743.21020393691</v>
      </c>
      <c r="AR53" s="83">
        <f>'1.4 P&amp;L'!AR92</f>
        <v>346343.6161096826</v>
      </c>
      <c r="AS53" s="83">
        <f>'1.4 P&amp;L'!AS92</f>
        <v>345944.85819537414</v>
      </c>
      <c r="AT53" s="83">
        <f>'1.4 P&amp;L'!AT92</f>
        <v>469765.28218899632</v>
      </c>
      <c r="AU53" s="83">
        <f>'1.4 P&amp;L'!AU92</f>
        <v>469249.74878823012</v>
      </c>
      <c r="AV53" s="83">
        <f>'1.4 P&amp;L'!AV92</f>
        <v>468735.29417891079</v>
      </c>
      <c r="AW53" s="83">
        <f>'1.4 P&amp;L'!AW92</f>
        <v>468221.91610358795</v>
      </c>
      <c r="AX53" s="83">
        <f>'1.4 P&amp;L'!AX92</f>
        <v>467709.6123095355</v>
      </c>
      <c r="AY53" s="83">
        <f>'1.4 P&amp;L'!AY92</f>
        <v>467198.3805487412</v>
      </c>
      <c r="AZ53" s="83">
        <f>'1.4 P&amp;L'!AZ92</f>
        <v>466688.21857789671</v>
      </c>
      <c r="BA53" s="83">
        <f>'1.4 P&amp;L'!BA92</f>
        <v>466179.12415838777</v>
      </c>
      <c r="BB53" s="83">
        <f>'1.4 P&amp;L'!BB92</f>
        <v>465671.09505628573</v>
      </c>
      <c r="BC53" s="83">
        <f>'1.4 P&amp;L'!BC92</f>
        <v>465164.12904233497</v>
      </c>
      <c r="BD53" s="83">
        <f>'1.4 P&amp;L'!BD92</f>
        <v>464658.22389194602</v>
      </c>
      <c r="BE53" s="83">
        <f>'1.4 P&amp;L'!BE92</f>
        <v>464153.37738518394</v>
      </c>
      <c r="BF53" s="83">
        <f>'1.4 P&amp;L'!BF92</f>
        <v>359846.79789175652</v>
      </c>
      <c r="BG53" s="83">
        <f>'1.4 P&amp;L'!BG92</f>
        <v>359457.2026363287</v>
      </c>
      <c r="BH53" s="83">
        <f>'1.4 P&amp;L'!BH92</f>
        <v>359068.42263754323</v>
      </c>
      <c r="BI53" s="83">
        <f>'1.4 P&amp;L'!BI92</f>
        <v>358680.45618941577</v>
      </c>
      <c r="BJ53" s="83">
        <f>'1.4 P&amp;L'!BJ92</f>
        <v>358293.30158953194</v>
      </c>
      <c r="BK53" s="83">
        <f>'1.4 P&amp;L'!BK92</f>
        <v>351448.95456327888</v>
      </c>
      <c r="BL53" s="83">
        <f>'1.4 P&amp;L'!BL92</f>
        <v>351063.41856688121</v>
      </c>
      <c r="BM53" s="83">
        <f>'1.4 P&amp;L'!BM92</f>
        <v>350678.68933282857</v>
      </c>
      <c r="BN53" s="83">
        <f>'1.4 P&amp;L'!BN92</f>
        <v>350294.76517291158</v>
      </c>
      <c r="BO53" s="83">
        <f>'1.4 P&amp;L'!BO92</f>
        <v>349911.64440245391</v>
      </c>
      <c r="BP53" s="83">
        <f>'1.4 P&amp;L'!BP92</f>
        <v>349529.32534030359</v>
      </c>
      <c r="BQ53" s="83">
        <f>'1.4 P&amp;L'!BQ92</f>
        <v>349147.80630882795</v>
      </c>
      <c r="BR53" s="83">
        <f>'1.4 P&amp;L'!BR92</f>
        <v>365768.5235650058</v>
      </c>
      <c r="BS53" s="83">
        <f>'1.4 P&amp;L'!BS92</f>
        <v>365375.74061023205</v>
      </c>
      <c r="BT53" s="83">
        <f>'1.4 P&amp;L'!BT92</f>
        <v>364983.77958259499</v>
      </c>
      <c r="BU53" s="83">
        <f>'1.4 P&amp;L'!BU92</f>
        <v>364592.63876215223</v>
      </c>
      <c r="BV53" s="83">
        <f>'1.4 P&amp;L'!BV92</f>
        <v>124632.9427087372</v>
      </c>
      <c r="BW53" s="83">
        <f>'1.4 P&amp;L'!BW92</f>
        <v>124243.4371572432</v>
      </c>
      <c r="BX53" s="83">
        <f>'1.4 P&amp;L'!BX92</f>
        <v>123854.74667467925</v>
      </c>
      <c r="BY53" s="83">
        <f>'1.4 P&amp;L'!BY92</f>
        <v>123466.86955545432</v>
      </c>
      <c r="BZ53" s="83">
        <f>'1.4 P&amp;L'!BZ92</f>
        <v>123079.80409754544</v>
      </c>
      <c r="CA53" s="83">
        <f>'1.4 P&amp;L'!CA92</f>
        <v>122693.54860249214</v>
      </c>
      <c r="CB53" s="83">
        <f>'1.4 P&amp;L'!CB92</f>
        <v>122308.10137538766</v>
      </c>
      <c r="CC53" s="83">
        <f>'1.4 P&amp;L'!CC92</f>
        <v>121923.46072487194</v>
      </c>
      <c r="CD53" s="83">
        <f>'1.4 P&amp;L'!CD92</f>
        <v>115820.37378603056</v>
      </c>
      <c r="CE53" s="83">
        <f>'1.4 P&amp;L'!CE92</f>
        <v>115464.27320544542</v>
      </c>
      <c r="CF53" s="83">
        <f>'1.4 P&amp;L'!CF92</f>
        <v>115108.91779143909</v>
      </c>
      <c r="CG53" s="83">
        <f>'1.4 P&amp;L'!CG92</f>
        <v>114754.30598469613</v>
      </c>
      <c r="CH53" s="83">
        <f>'1.4 P&amp;L'!CH92</f>
        <v>114400.43622916361</v>
      </c>
      <c r="CI53" s="83">
        <f>'1.4 P&amp;L'!CI92</f>
        <v>114047.30697204494</v>
      </c>
      <c r="CJ53" s="83">
        <f>'1.4 P&amp;L'!CJ92</f>
        <v>113694.91666379278</v>
      </c>
      <c r="CK53" s="83">
        <f>'1.4 P&amp;L'!CK92</f>
        <v>113343.26375810297</v>
      </c>
      <c r="CL53" s="83">
        <f>'1.4 P&amp;L'!CL92</f>
        <v>112992.34671190602</v>
      </c>
      <c r="CM53" s="83">
        <f>'1.4 P&amp;L'!CM92</f>
        <v>112642.16398536207</v>
      </c>
      <c r="CN53" s="83">
        <f>'1.4 P&amp;L'!CN92</f>
        <v>112292.71404185356</v>
      </c>
      <c r="CO53" s="83">
        <f>'1.4 P&amp;L'!CO92</f>
        <v>111943.99534797817</v>
      </c>
      <c r="CP53" s="83">
        <f>'1.4 P&amp;L'!CP92</f>
        <v>98985.707596855311</v>
      </c>
      <c r="CQ53" s="83">
        <f>'1.4 P&amp;L'!CQ92</f>
        <v>98678.994617940989</v>
      </c>
      <c r="CR53" s="83">
        <f>'1.4 P&amp;L'!CR92</f>
        <v>98372.923458427264</v>
      </c>
      <c r="CS53" s="83">
        <f>'1.4 P&amp;L'!CS92</f>
        <v>98067.492775260165</v>
      </c>
      <c r="CT53" s="83">
        <f>'1.4 P&amp;L'!CT92</f>
        <v>97762.701228195816</v>
      </c>
      <c r="CU53" s="83">
        <f>'1.4 P&amp;L'!CU92</f>
        <v>97458.547479794972</v>
      </c>
      <c r="CV53" s="83">
        <f>'1.4 P&amp;L'!CV92</f>
        <v>97155.030195417319</v>
      </c>
      <c r="CW53" s="83">
        <f>'1.4 P&amp;L'!CW92</f>
        <v>96852.148043215158</v>
      </c>
      <c r="CX53" s="83">
        <f>'1.4 P&amp;L'!CX92</f>
        <v>96549.899694127875</v>
      </c>
      <c r="CY53" s="83">
        <f>'1.4 P&amp;L'!CY92</f>
        <v>96248.283821875972</v>
      </c>
      <c r="CZ53" s="83">
        <f>'1.4 P&amp;L'!CZ92</f>
        <v>95947.299102955178</v>
      </c>
      <c r="DA53" s="83">
        <f>'1.4 P&amp;L'!DA92</f>
        <v>95646.944216631062</v>
      </c>
      <c r="DB53" s="83">
        <f>'1.4 P&amp;L'!DB92</f>
        <v>71598.369909842266</v>
      </c>
      <c r="DC53" s="83">
        <f>'1.4 P&amp;L'!DC92</f>
        <v>71398.51728108761</v>
      </c>
      <c r="DD53" s="83">
        <f>'1.4 P&amp;L'!DD92</f>
        <v>71199.082858614507</v>
      </c>
      <c r="DE53" s="83">
        <f>'1.4 P&amp;L'!DE92</f>
        <v>71000.0657672956</v>
      </c>
      <c r="DF53" s="83">
        <f>'1.4 P&amp;L'!DF92</f>
        <v>70801.465133834921</v>
      </c>
      <c r="DG53" s="83">
        <f>'1.4 P&amp;L'!DG92</f>
        <v>70603.280086763712</v>
      </c>
      <c r="DH53" s="83">
        <f>'1.4 P&amp;L'!DH92</f>
        <v>70405.509756437168</v>
      </c>
      <c r="DI53" s="83">
        <f>'1.4 P&amp;L'!DI92</f>
        <v>70208.153275029967</v>
      </c>
      <c r="DJ53" s="83">
        <f>'1.4 P&amp;L'!DJ92</f>
        <v>70011.209776532822</v>
      </c>
      <c r="DK53" s="83">
        <f>'1.4 P&amp;L'!DK92</f>
        <v>69814.678396748946</v>
      </c>
      <c r="DL53" s="83">
        <f>'1.4 P&amp;L'!DL92</f>
        <v>69618.558273289513</v>
      </c>
      <c r="DM53" s="83">
        <f>'1.4 P&amp;L'!DM92</f>
        <v>69422.848545570538</v>
      </c>
      <c r="DN53" s="83">
        <f>'1.4 P&amp;L'!DN92</f>
        <v>38123.262019091766</v>
      </c>
      <c r="DO53" s="83">
        <f>'1.4 P&amp;L'!DO92</f>
        <v>38010.824609020325</v>
      </c>
      <c r="DP53" s="83">
        <f>'1.4 P&amp;L'!DP92</f>
        <v>37898.622482474886</v>
      </c>
      <c r="DQ53" s="83">
        <f>'1.4 P&amp;L'!DQ92</f>
        <v>37786.655147107362</v>
      </c>
      <c r="DR53" s="83">
        <f>'1.4 P&amp;L'!DR92</f>
        <v>37674.922111600048</v>
      </c>
      <c r="DS53" s="83">
        <f>'1.4 P&amp;L'!DS92</f>
        <v>37563.422885663334</v>
      </c>
      <c r="DT53" s="83">
        <f>'1.4 P&amp;L'!DT92</f>
        <v>37452.156980033462</v>
      </c>
      <c r="DU53" s="83">
        <f>'1.4 P&amp;L'!DU92</f>
        <v>37341.123906470631</v>
      </c>
      <c r="DV53" s="83">
        <f>'1.4 P&amp;L'!DV92</f>
        <v>37230.323177756669</v>
      </c>
      <c r="DW53" s="83">
        <f>'1.4 P&amp;L'!DW92</f>
        <v>37119.754307692929</v>
      </c>
      <c r="DX53" s="83">
        <f>'1.4 P&amp;L'!DX92</f>
        <v>37009.416811098177</v>
      </c>
      <c r="DY53" s="83">
        <f>'1.4 P&amp;L'!DY92</f>
        <v>36899.310203806461</v>
      </c>
    </row>
    <row r="54" spans="1:129" x14ac:dyDescent="0.35">
      <c r="A54" s="320"/>
      <c r="B54" s="14"/>
      <c r="C54" s="331"/>
      <c r="D54" t="s">
        <v>496</v>
      </c>
      <c r="E54" s="320"/>
      <c r="F54" s="320"/>
      <c r="G54" s="320"/>
      <c r="H54" s="30" t="s">
        <v>41</v>
      </c>
      <c r="I54" s="320"/>
      <c r="J54" s="340">
        <f>'1.4.8 CF'!J162</f>
        <v>84689.212781250011</v>
      </c>
      <c r="K54" s="340">
        <f>'1.4.8 CF'!K162</f>
        <v>84689.212781250011</v>
      </c>
      <c r="L54" s="340">
        <f>'1.4.8 CF'!L162</f>
        <v>84689.212781250011</v>
      </c>
      <c r="M54" s="340">
        <f>'1.4.8 CF'!M162</f>
        <v>84689.212781250011</v>
      </c>
      <c r="N54" s="83">
        <f>'1.4.8 CF'!N162</f>
        <v>84689.212781250011</v>
      </c>
      <c r="O54" s="83">
        <f>'1.4.8 CF'!O162</f>
        <v>84689.212781250011</v>
      </c>
      <c r="P54" s="83">
        <f>'1.4.8 CF'!P162</f>
        <v>84689.212781250011</v>
      </c>
      <c r="Q54" s="83">
        <f>'1.4.8 CF'!Q162</f>
        <v>84689.212781250011</v>
      </c>
      <c r="R54" s="83">
        <f>'1.4.8 CF'!R162</f>
        <v>84689.212781250011</v>
      </c>
      <c r="S54" s="83">
        <f>'1.4.8 CF'!S162</f>
        <v>84689.212781250011</v>
      </c>
      <c r="T54" s="83">
        <f>'1.4.8 CF'!T162</f>
        <v>84689.212781250011</v>
      </c>
      <c r="U54" s="83">
        <f>'1.4.8 CF'!U162</f>
        <v>84689.212781250011</v>
      </c>
      <c r="V54" s="83">
        <f>'1.4.8 CF'!V162</f>
        <v>119358.694984375</v>
      </c>
      <c r="W54" s="83">
        <f>'1.4.8 CF'!W162</f>
        <v>119358.694984375</v>
      </c>
      <c r="X54" s="83">
        <f>'1.4.8 CF'!X162</f>
        <v>119358.694984375</v>
      </c>
      <c r="Y54" s="83">
        <f>'1.4.8 CF'!Y162</f>
        <v>119358.694984375</v>
      </c>
      <c r="Z54" s="83">
        <f>'1.4.8 CF'!Z162</f>
        <v>119358.694984375</v>
      </c>
      <c r="AA54" s="83">
        <f>'1.4.8 CF'!AA162</f>
        <v>119358.694984375</v>
      </c>
      <c r="AB54" s="83">
        <f>'1.4.8 CF'!AB162</f>
        <v>119358.694984375</v>
      </c>
      <c r="AC54" s="83">
        <f>'1.4.8 CF'!AC162</f>
        <v>119358.694984375</v>
      </c>
      <c r="AD54" s="83">
        <f>'1.4.8 CF'!AD162</f>
        <v>119358.694984375</v>
      </c>
      <c r="AE54" s="83">
        <f>'1.4.8 CF'!AE162</f>
        <v>119358.694984375</v>
      </c>
      <c r="AF54" s="83">
        <f>'1.4.8 CF'!AF162</f>
        <v>119358.694984375</v>
      </c>
      <c r="AG54" s="83">
        <f>'1.4.8 CF'!AG162</f>
        <v>119358.694984375</v>
      </c>
      <c r="AH54" s="83">
        <f>'1.4.8 CF'!AH162</f>
        <v>159749.47409895834</v>
      </c>
      <c r="AI54" s="83">
        <f>'1.4.8 CF'!AI162</f>
        <v>159749.47409895834</v>
      </c>
      <c r="AJ54" s="83">
        <f>'1.4.8 CF'!AJ162</f>
        <v>159749.47409895834</v>
      </c>
      <c r="AK54" s="83">
        <f>'1.4.8 CF'!AK162</f>
        <v>159749.47409895834</v>
      </c>
      <c r="AL54" s="83">
        <f>'1.4.8 CF'!AL162</f>
        <v>159749.47409895834</v>
      </c>
      <c r="AM54" s="83">
        <f>'1.4.8 CF'!AM162</f>
        <v>159749.47409895834</v>
      </c>
      <c r="AN54" s="83">
        <f>'1.4.8 CF'!AN162</f>
        <v>159749.47409895834</v>
      </c>
      <c r="AO54" s="83">
        <f>'1.4.8 CF'!AO162</f>
        <v>159749.47409895834</v>
      </c>
      <c r="AP54" s="83">
        <f>'1.4.8 CF'!AP162</f>
        <v>159749.47409895834</v>
      </c>
      <c r="AQ54" s="83">
        <f>'1.4.8 CF'!AQ162</f>
        <v>159749.47409895834</v>
      </c>
      <c r="AR54" s="83">
        <f>'1.4.8 CF'!AR162</f>
        <v>159749.47409895834</v>
      </c>
      <c r="AS54" s="83">
        <f>'1.4.8 CF'!AS162</f>
        <v>159749.47409895834</v>
      </c>
      <c r="AT54" s="83">
        <f>'1.4.8 CF'!AT162</f>
        <v>197555.59381249998</v>
      </c>
      <c r="AU54" s="83">
        <f>'1.4.8 CF'!AU162</f>
        <v>197555.59381249998</v>
      </c>
      <c r="AV54" s="83">
        <f>'1.4.8 CF'!AV162</f>
        <v>197555.59381249998</v>
      </c>
      <c r="AW54" s="83">
        <f>'1.4.8 CF'!AW162</f>
        <v>197555.59381249998</v>
      </c>
      <c r="AX54" s="83">
        <f>'1.4.8 CF'!AX162</f>
        <v>197555.59381249998</v>
      </c>
      <c r="AY54" s="83">
        <f>'1.4.8 CF'!AY162</f>
        <v>197555.59381249998</v>
      </c>
      <c r="AZ54" s="83">
        <f>'1.4.8 CF'!AZ162</f>
        <v>197555.59381249998</v>
      </c>
      <c r="BA54" s="83">
        <f>'1.4.8 CF'!BA162</f>
        <v>197555.59381249998</v>
      </c>
      <c r="BB54" s="83">
        <f>'1.4.8 CF'!BB162</f>
        <v>197555.59381249998</v>
      </c>
      <c r="BC54" s="83">
        <f>'1.4.8 CF'!BC162</f>
        <v>197555.59381249998</v>
      </c>
      <c r="BD54" s="83">
        <f>'1.4.8 CF'!BD162</f>
        <v>197555.59381249998</v>
      </c>
      <c r="BE54" s="83">
        <f>'1.4.8 CF'!BE162</f>
        <v>197555.59381249998</v>
      </c>
      <c r="BF54" s="83">
        <f>'1.4.8 CF'!BF162</f>
        <v>162397.21671249997</v>
      </c>
      <c r="BG54" s="83">
        <f>'1.4.8 CF'!BG162</f>
        <v>162397.21671249997</v>
      </c>
      <c r="BH54" s="83">
        <f>'1.4.8 CF'!BH162</f>
        <v>162397.21671249997</v>
      </c>
      <c r="BI54" s="83">
        <f>'1.4.8 CF'!BI162</f>
        <v>162397.21671249997</v>
      </c>
      <c r="BJ54" s="83">
        <f>'1.4.8 CF'!BJ162</f>
        <v>162397.21671249997</v>
      </c>
      <c r="BK54" s="83">
        <f>'1.4.8 CF'!BK162</f>
        <v>162397.21671249997</v>
      </c>
      <c r="BL54" s="83">
        <f>'1.4.8 CF'!BL162</f>
        <v>162397.21671249997</v>
      </c>
      <c r="BM54" s="83">
        <f>'1.4.8 CF'!BM162</f>
        <v>162397.21671249997</v>
      </c>
      <c r="BN54" s="83">
        <f>'1.4.8 CF'!BN162</f>
        <v>162397.21671249997</v>
      </c>
      <c r="BO54" s="83">
        <f>'1.4.8 CF'!BO162</f>
        <v>162397.21671249997</v>
      </c>
      <c r="BP54" s="83">
        <f>'1.4.8 CF'!BP162</f>
        <v>162397.21671249997</v>
      </c>
      <c r="BQ54" s="83">
        <f>'1.4.8 CF'!BQ162</f>
        <v>162397.21671249997</v>
      </c>
      <c r="BR54" s="83">
        <f>'1.4.8 CF'!BR162</f>
        <v>166134.89705312499</v>
      </c>
      <c r="BS54" s="83">
        <f>'1.4.8 CF'!BS162</f>
        <v>166134.89705312499</v>
      </c>
      <c r="BT54" s="83">
        <f>'1.4.8 CF'!BT162</f>
        <v>166134.89705312499</v>
      </c>
      <c r="BU54" s="83">
        <f>'1.4.8 CF'!BU162</f>
        <v>166134.89705312499</v>
      </c>
      <c r="BV54" s="83">
        <f>'1.4.8 CF'!BV162</f>
        <v>166134.89705312499</v>
      </c>
      <c r="BW54" s="83">
        <f>'1.4.8 CF'!BW162</f>
        <v>166134.89705312499</v>
      </c>
      <c r="BX54" s="83">
        <f>'1.4.8 CF'!BX162</f>
        <v>166134.89705312499</v>
      </c>
      <c r="BY54" s="83">
        <f>'1.4.8 CF'!BY162</f>
        <v>166134.89705312499</v>
      </c>
      <c r="BZ54" s="83">
        <f>'1.4.8 CF'!BZ162</f>
        <v>166134.89705312499</v>
      </c>
      <c r="CA54" s="83">
        <f>'1.4.8 CF'!CA162</f>
        <v>166134.89705312499</v>
      </c>
      <c r="CB54" s="83">
        <f>'1.4.8 CF'!CB162</f>
        <v>166134.89705312499</v>
      </c>
      <c r="CC54" s="83">
        <f>'1.4.8 CF'!CC162</f>
        <v>166134.89705312499</v>
      </c>
      <c r="CD54" s="83">
        <f>'1.4.8 CF'!CD162</f>
        <v>153258.91245729165</v>
      </c>
      <c r="CE54" s="83">
        <f>'1.4.8 CF'!CE162</f>
        <v>153258.91245729165</v>
      </c>
      <c r="CF54" s="83">
        <f>'1.4.8 CF'!CF162</f>
        <v>153258.91245729165</v>
      </c>
      <c r="CG54" s="83">
        <f>'1.4.8 CF'!CG162</f>
        <v>153258.91245729165</v>
      </c>
      <c r="CH54" s="83">
        <f>'1.4.8 CF'!CH162</f>
        <v>153258.91245729165</v>
      </c>
      <c r="CI54" s="83">
        <f>'1.4.8 CF'!CI162</f>
        <v>153258.91245729165</v>
      </c>
      <c r="CJ54" s="83">
        <f>'1.4.8 CF'!CJ162</f>
        <v>153258.91245729165</v>
      </c>
      <c r="CK54" s="83">
        <f>'1.4.8 CF'!CK162</f>
        <v>153258.91245729165</v>
      </c>
      <c r="CL54" s="83">
        <f>'1.4.8 CF'!CL162</f>
        <v>153258.91245729165</v>
      </c>
      <c r="CM54" s="83">
        <f>'1.4.8 CF'!CM162</f>
        <v>153258.91245729165</v>
      </c>
      <c r="CN54" s="83">
        <f>'1.4.8 CF'!CN162</f>
        <v>153258.91245729165</v>
      </c>
      <c r="CO54" s="83">
        <f>'1.4.8 CF'!CO162</f>
        <v>153258.91245729165</v>
      </c>
      <c r="CP54" s="83">
        <f>'1.4.8 CF'!CP162</f>
        <v>135239.89373124999</v>
      </c>
      <c r="CQ54" s="83">
        <f>'1.4.8 CF'!CQ162</f>
        <v>135239.89373124999</v>
      </c>
      <c r="CR54" s="83">
        <f>'1.4.8 CF'!CR162</f>
        <v>135239.89373124999</v>
      </c>
      <c r="CS54" s="83">
        <f>'1.4.8 CF'!CS162</f>
        <v>135239.89373124999</v>
      </c>
      <c r="CT54" s="83">
        <f>'1.4.8 CF'!CT162</f>
        <v>135239.89373124999</v>
      </c>
      <c r="CU54" s="83">
        <f>'1.4.8 CF'!CU162</f>
        <v>135239.89373124999</v>
      </c>
      <c r="CV54" s="83">
        <f>'1.4.8 CF'!CV162</f>
        <v>135239.89373124999</v>
      </c>
      <c r="CW54" s="83">
        <f>'1.4.8 CF'!CW162</f>
        <v>135239.89373124999</v>
      </c>
      <c r="CX54" s="83">
        <f>'1.4.8 CF'!CX162</f>
        <v>135239.89373124999</v>
      </c>
      <c r="CY54" s="83">
        <f>'1.4.8 CF'!CY162</f>
        <v>135239.89373124999</v>
      </c>
      <c r="CZ54" s="83">
        <f>'1.4.8 CF'!CZ162</f>
        <v>135239.89373124999</v>
      </c>
      <c r="DA54" s="83">
        <f>'1.4.8 CF'!DA162</f>
        <v>135239.89373124999</v>
      </c>
      <c r="DB54" s="83">
        <f>'1.4.8 CF'!DB162</f>
        <v>85709.058049999992</v>
      </c>
      <c r="DC54" s="83">
        <f>'1.4.8 CF'!DC162</f>
        <v>85709.058049999992</v>
      </c>
      <c r="DD54" s="83">
        <f>'1.4.8 CF'!DD162</f>
        <v>85709.058049999992</v>
      </c>
      <c r="DE54" s="83">
        <f>'1.4.8 CF'!DE162</f>
        <v>85709.058049999992</v>
      </c>
      <c r="DF54" s="83">
        <f>'1.4.8 CF'!DF162</f>
        <v>85709.058049999992</v>
      </c>
      <c r="DG54" s="83">
        <f>'1.4.8 CF'!DG162</f>
        <v>85709.058049999992</v>
      </c>
      <c r="DH54" s="83">
        <f>'1.4.8 CF'!DH162</f>
        <v>85709.058049999992</v>
      </c>
      <c r="DI54" s="83">
        <f>'1.4.8 CF'!DI162</f>
        <v>85709.058049999992</v>
      </c>
      <c r="DJ54" s="83">
        <f>'1.4.8 CF'!DJ162</f>
        <v>85709.058049999992</v>
      </c>
      <c r="DK54" s="83">
        <f>'1.4.8 CF'!DK162</f>
        <v>85709.058049999992</v>
      </c>
      <c r="DL54" s="83">
        <f>'1.4.8 CF'!DL162</f>
        <v>85709.058049999992</v>
      </c>
      <c r="DM54" s="83">
        <f>'1.4.8 CF'!DM162</f>
        <v>85709.058049999992</v>
      </c>
      <c r="DN54" s="83">
        <f>'1.4.8 CF'!DN162</f>
        <v>47301.895506249988</v>
      </c>
      <c r="DO54" s="83">
        <f>'1.4.8 CF'!DO162</f>
        <v>47301.895506249988</v>
      </c>
      <c r="DP54" s="83">
        <f>'1.4.8 CF'!DP162</f>
        <v>47301.895506249988</v>
      </c>
      <c r="DQ54" s="83">
        <f>'1.4.8 CF'!DQ162</f>
        <v>47301.895506249988</v>
      </c>
      <c r="DR54" s="83">
        <f>'1.4.8 CF'!DR162</f>
        <v>47301.895506249988</v>
      </c>
      <c r="DS54" s="83">
        <f>'1.4.8 CF'!DS162</f>
        <v>47301.895506249988</v>
      </c>
      <c r="DT54" s="83">
        <f>'1.4.8 CF'!DT162</f>
        <v>47301.895506249988</v>
      </c>
      <c r="DU54" s="83">
        <f>'1.4.8 CF'!DU162</f>
        <v>47301.895506249988</v>
      </c>
      <c r="DV54" s="83">
        <f>'1.4.8 CF'!DV162</f>
        <v>47301.895506249988</v>
      </c>
      <c r="DW54" s="83">
        <f>'1.4.8 CF'!DW162</f>
        <v>47301.895506249988</v>
      </c>
      <c r="DX54" s="83">
        <f>'1.4.8 CF'!DX162</f>
        <v>47301.895506249988</v>
      </c>
      <c r="DY54" s="83">
        <f>'1.4.8 CF'!DY162</f>
        <v>47301.895506249988</v>
      </c>
    </row>
    <row r="55" spans="1:129" x14ac:dyDescent="0.35">
      <c r="A55" s="320"/>
      <c r="B55" s="14"/>
      <c r="C55" s="331"/>
      <c r="D55" t="s">
        <v>517</v>
      </c>
      <c r="E55" s="320"/>
      <c r="F55" s="320"/>
      <c r="G55" s="320"/>
      <c r="H55" s="30" t="s">
        <v>41</v>
      </c>
      <c r="I55" s="320"/>
      <c r="J55" s="340">
        <f>'1.4 P&amp;L'!J115</f>
        <v>5000000</v>
      </c>
      <c r="K55" s="340">
        <f>'1.4 P&amp;L'!K115</f>
        <v>0</v>
      </c>
      <c r="L55" s="340">
        <f>'1.4 P&amp;L'!L115</f>
        <v>0</v>
      </c>
      <c r="M55" s="340">
        <f>'1.4 P&amp;L'!M115</f>
        <v>0</v>
      </c>
      <c r="N55" s="83">
        <f>'1.4 P&amp;L'!N115</f>
        <v>0</v>
      </c>
      <c r="O55" s="83">
        <f>'1.4 P&amp;L'!O115</f>
        <v>0</v>
      </c>
      <c r="P55" s="83">
        <f>'1.4 P&amp;L'!P115</f>
        <v>0</v>
      </c>
      <c r="Q55" s="83">
        <f>'1.4 P&amp;L'!Q115</f>
        <v>0</v>
      </c>
      <c r="R55" s="83">
        <f>'1.4 P&amp;L'!R115</f>
        <v>0</v>
      </c>
      <c r="S55" s="83">
        <f>'1.4 P&amp;L'!S115</f>
        <v>0</v>
      </c>
      <c r="T55" s="83">
        <f>'1.4 P&amp;L'!T115</f>
        <v>0</v>
      </c>
      <c r="U55" s="83">
        <f>'1.4 P&amp;L'!U115</f>
        <v>0</v>
      </c>
      <c r="V55" s="83">
        <f>'1.4 P&amp;L'!V115</f>
        <v>1676863.9306438821</v>
      </c>
      <c r="W55" s="83">
        <f>'1.4 P&amp;L'!W115</f>
        <v>0</v>
      </c>
      <c r="X55" s="83">
        <f>'1.4 P&amp;L'!X115</f>
        <v>0</v>
      </c>
      <c r="Y55" s="83">
        <f>'1.4 P&amp;L'!Y115</f>
        <v>0</v>
      </c>
      <c r="Z55" s="83">
        <f>'1.4 P&amp;L'!Z115</f>
        <v>0</v>
      </c>
      <c r="AA55" s="83">
        <f>'1.4 P&amp;L'!AA115</f>
        <v>0</v>
      </c>
      <c r="AB55" s="83">
        <f>'1.4 P&amp;L'!AB115</f>
        <v>0</v>
      </c>
      <c r="AC55" s="83">
        <f>'1.4 P&amp;L'!AC115</f>
        <v>0</v>
      </c>
      <c r="AD55" s="83">
        <f>'1.4 P&amp;L'!AD115</f>
        <v>0</v>
      </c>
      <c r="AE55" s="83">
        <f>'1.4 P&amp;L'!AE115</f>
        <v>0</v>
      </c>
      <c r="AF55" s="83">
        <f>'1.4 P&amp;L'!AF115</f>
        <v>0</v>
      </c>
      <c r="AG55" s="83">
        <f>'1.4 P&amp;L'!AG115</f>
        <v>0</v>
      </c>
      <c r="AH55" s="83">
        <f>'1.4 P&amp;L'!AH115</f>
        <v>1951358.9538028887</v>
      </c>
      <c r="AI55" s="83">
        <f>'1.4 P&amp;L'!AI115</f>
        <v>0</v>
      </c>
      <c r="AJ55" s="83">
        <f>'1.4 P&amp;L'!AJ115</f>
        <v>0</v>
      </c>
      <c r="AK55" s="83">
        <f>'1.4 P&amp;L'!AK115</f>
        <v>0</v>
      </c>
      <c r="AL55" s="83">
        <f>'1.4 P&amp;L'!AL115</f>
        <v>0</v>
      </c>
      <c r="AM55" s="83">
        <f>'1.4 P&amp;L'!AM115</f>
        <v>0</v>
      </c>
      <c r="AN55" s="83">
        <f>'1.4 P&amp;L'!AN115</f>
        <v>0</v>
      </c>
      <c r="AO55" s="83">
        <f>'1.4 P&amp;L'!AO115</f>
        <v>0</v>
      </c>
      <c r="AP55" s="83">
        <f>'1.4 P&amp;L'!AP115</f>
        <v>0</v>
      </c>
      <c r="AQ55" s="83">
        <f>'1.4 P&amp;L'!AQ115</f>
        <v>0</v>
      </c>
      <c r="AR55" s="83">
        <f>'1.4 P&amp;L'!AR115</f>
        <v>0</v>
      </c>
      <c r="AS55" s="83">
        <f>'1.4 P&amp;L'!AS115</f>
        <v>0</v>
      </c>
      <c r="AT55" s="83">
        <f>'1.4 P&amp;L'!AT115</f>
        <v>1828450.4521005012</v>
      </c>
      <c r="AU55" s="83">
        <f>'1.4 P&amp;L'!AU115</f>
        <v>0</v>
      </c>
      <c r="AV55" s="83">
        <f>'1.4 P&amp;L'!AV115</f>
        <v>0</v>
      </c>
      <c r="AW55" s="83">
        <f>'1.4 P&amp;L'!AW115</f>
        <v>0</v>
      </c>
      <c r="AX55" s="83">
        <f>'1.4 P&amp;L'!AX115</f>
        <v>0</v>
      </c>
      <c r="AY55" s="83">
        <f>'1.4 P&amp;L'!AY115</f>
        <v>0</v>
      </c>
      <c r="AZ55" s="83">
        <f>'1.4 P&amp;L'!AZ115</f>
        <v>0</v>
      </c>
      <c r="BA55" s="83">
        <f>'1.4 P&amp;L'!BA115</f>
        <v>0</v>
      </c>
      <c r="BB55" s="83">
        <f>'1.4 P&amp;L'!BB115</f>
        <v>0</v>
      </c>
      <c r="BC55" s="83">
        <f>'1.4 P&amp;L'!BC115</f>
        <v>0</v>
      </c>
      <c r="BD55" s="83">
        <f>'1.4 P&amp;L'!BD115</f>
        <v>0</v>
      </c>
      <c r="BE55" s="83">
        <f>'1.4 P&amp;L'!BE115</f>
        <v>0</v>
      </c>
      <c r="BF55" s="83">
        <f>'1.4 P&amp;L'!BF115</f>
        <v>2392218.4583940115</v>
      </c>
      <c r="BG55" s="83">
        <f>'1.4 P&amp;L'!BG115</f>
        <v>0</v>
      </c>
      <c r="BH55" s="83">
        <f>'1.4 P&amp;L'!BH115</f>
        <v>0</v>
      </c>
      <c r="BI55" s="83">
        <f>'1.4 P&amp;L'!BI115</f>
        <v>0</v>
      </c>
      <c r="BJ55" s="83">
        <f>'1.4 P&amp;L'!BJ115</f>
        <v>0</v>
      </c>
      <c r="BK55" s="83">
        <f>'1.4 P&amp;L'!BK115</f>
        <v>0</v>
      </c>
      <c r="BL55" s="83">
        <f>'1.4 P&amp;L'!BL115</f>
        <v>0</v>
      </c>
      <c r="BM55" s="83">
        <f>'1.4 P&amp;L'!BM115</f>
        <v>0</v>
      </c>
      <c r="BN55" s="83">
        <f>'1.4 P&amp;L'!BN115</f>
        <v>0</v>
      </c>
      <c r="BO55" s="83">
        <f>'1.4 P&amp;L'!BO115</f>
        <v>0</v>
      </c>
      <c r="BP55" s="83">
        <f>'1.4 P&amp;L'!BP115</f>
        <v>0</v>
      </c>
      <c r="BQ55" s="83">
        <f>'1.4 P&amp;L'!BQ115</f>
        <v>0</v>
      </c>
      <c r="BR55" s="83">
        <f>'1.4 P&amp;L'!BR115</f>
        <v>1858856.2155546183</v>
      </c>
      <c r="BS55" s="83">
        <f>'1.4 P&amp;L'!BS115</f>
        <v>0</v>
      </c>
      <c r="BT55" s="83">
        <f>'1.4 P&amp;L'!BT115</f>
        <v>0</v>
      </c>
      <c r="BU55" s="83">
        <f>'1.4 P&amp;L'!BU115</f>
        <v>0</v>
      </c>
      <c r="BV55" s="83">
        <f>'1.4 P&amp;L'!BV115</f>
        <v>0</v>
      </c>
      <c r="BW55" s="83">
        <f>'1.4 P&amp;L'!BW115</f>
        <v>0</v>
      </c>
      <c r="BX55" s="83">
        <f>'1.4 P&amp;L'!BX115</f>
        <v>0</v>
      </c>
      <c r="BY55" s="83">
        <f>'1.4 P&amp;L'!BY115</f>
        <v>0</v>
      </c>
      <c r="BZ55" s="83">
        <f>'1.4 P&amp;L'!BZ115</f>
        <v>0</v>
      </c>
      <c r="CA55" s="83">
        <f>'1.4 P&amp;L'!CA115</f>
        <v>0</v>
      </c>
      <c r="CB55" s="83">
        <f>'1.4 P&amp;L'!CB115</f>
        <v>0</v>
      </c>
      <c r="CC55" s="83">
        <f>'1.4 P&amp;L'!CC115</f>
        <v>0</v>
      </c>
      <c r="CD55" s="83">
        <f>'1.4 P&amp;L'!CD115</f>
        <v>1332162.7074161689</v>
      </c>
      <c r="CE55" s="83">
        <f>'1.4 P&amp;L'!CE115</f>
        <v>0</v>
      </c>
      <c r="CF55" s="83">
        <f>'1.4 P&amp;L'!CF115</f>
        <v>0</v>
      </c>
      <c r="CG55" s="83">
        <f>'1.4 P&amp;L'!CG115</f>
        <v>0</v>
      </c>
      <c r="CH55" s="83">
        <f>'1.4 P&amp;L'!CH115</f>
        <v>0</v>
      </c>
      <c r="CI55" s="83">
        <f>'1.4 P&amp;L'!CI115</f>
        <v>0</v>
      </c>
      <c r="CJ55" s="83">
        <f>'1.4 P&amp;L'!CJ115</f>
        <v>0</v>
      </c>
      <c r="CK55" s="83">
        <f>'1.4 P&amp;L'!CK115</f>
        <v>0</v>
      </c>
      <c r="CL55" s="83">
        <f>'1.4 P&amp;L'!CL115</f>
        <v>0</v>
      </c>
      <c r="CM55" s="83">
        <f>'1.4 P&amp;L'!CM115</f>
        <v>0</v>
      </c>
      <c r="CN55" s="83">
        <f>'1.4 P&amp;L'!CN115</f>
        <v>0</v>
      </c>
      <c r="CO55" s="83">
        <f>'1.4 P&amp;L'!CO115</f>
        <v>0</v>
      </c>
      <c r="CP55" s="83">
        <f>'1.4 P&amp;L'!CP115</f>
        <v>961683.58918959461</v>
      </c>
      <c r="CQ55" s="83">
        <f>'1.4 P&amp;L'!CQ115</f>
        <v>0</v>
      </c>
      <c r="CR55" s="83">
        <f>'1.4 P&amp;L'!CR115</f>
        <v>0</v>
      </c>
      <c r="CS55" s="83">
        <f>'1.4 P&amp;L'!CS115</f>
        <v>0</v>
      </c>
      <c r="CT55" s="83">
        <f>'1.4 P&amp;L'!CT115</f>
        <v>0</v>
      </c>
      <c r="CU55" s="83">
        <f>'1.4 P&amp;L'!CU115</f>
        <v>0</v>
      </c>
      <c r="CV55" s="83">
        <f>'1.4 P&amp;L'!CV115</f>
        <v>0</v>
      </c>
      <c r="CW55" s="83">
        <f>'1.4 P&amp;L'!CW115</f>
        <v>0</v>
      </c>
      <c r="CX55" s="83">
        <f>'1.4 P&amp;L'!CX115</f>
        <v>0</v>
      </c>
      <c r="CY55" s="83">
        <f>'1.4 P&amp;L'!CY115</f>
        <v>0</v>
      </c>
      <c r="CZ55" s="83">
        <f>'1.4 P&amp;L'!CZ115</f>
        <v>0</v>
      </c>
      <c r="DA55" s="83">
        <f>'1.4 P&amp;L'!DA115</f>
        <v>0</v>
      </c>
      <c r="DB55" s="83">
        <f>'1.4 P&amp;L'!DB115</f>
        <v>0</v>
      </c>
      <c r="DC55" s="83">
        <f>'1.4 P&amp;L'!DC115</f>
        <v>0</v>
      </c>
      <c r="DD55" s="83">
        <f>'1.4 P&amp;L'!DD115</f>
        <v>0</v>
      </c>
      <c r="DE55" s="83">
        <f>'1.4 P&amp;L'!DE115</f>
        <v>0</v>
      </c>
      <c r="DF55" s="83">
        <f>'1.4 P&amp;L'!DF115</f>
        <v>0</v>
      </c>
      <c r="DG55" s="83">
        <f>'1.4 P&amp;L'!DG115</f>
        <v>0</v>
      </c>
      <c r="DH55" s="83">
        <f>'1.4 P&amp;L'!DH115</f>
        <v>0</v>
      </c>
      <c r="DI55" s="83">
        <f>'1.4 P&amp;L'!DI115</f>
        <v>0</v>
      </c>
      <c r="DJ55" s="83">
        <f>'1.4 P&amp;L'!DJ115</f>
        <v>0</v>
      </c>
      <c r="DK55" s="83">
        <f>'1.4 P&amp;L'!DK115</f>
        <v>0</v>
      </c>
      <c r="DL55" s="83">
        <f>'1.4 P&amp;L'!DL115</f>
        <v>0</v>
      </c>
      <c r="DM55" s="83">
        <f>'1.4 P&amp;L'!DM115</f>
        <v>0</v>
      </c>
      <c r="DN55" s="83">
        <f>'1.4 P&amp;L'!DN115</f>
        <v>0</v>
      </c>
      <c r="DO55" s="83">
        <f>'1.4 P&amp;L'!DO115</f>
        <v>0</v>
      </c>
      <c r="DP55" s="83">
        <f>'1.4 P&amp;L'!DP115</f>
        <v>0</v>
      </c>
      <c r="DQ55" s="83">
        <f>'1.4 P&amp;L'!DQ115</f>
        <v>0</v>
      </c>
      <c r="DR55" s="83">
        <f>'1.4 P&amp;L'!DR115</f>
        <v>0</v>
      </c>
      <c r="DS55" s="83">
        <f>'1.4 P&amp;L'!DS115</f>
        <v>0</v>
      </c>
      <c r="DT55" s="83">
        <f>'1.4 P&amp;L'!DT115</f>
        <v>0</v>
      </c>
      <c r="DU55" s="83">
        <f>'1.4 P&amp;L'!DU115</f>
        <v>0</v>
      </c>
      <c r="DV55" s="83">
        <f>'1.4 P&amp;L'!DV115</f>
        <v>0</v>
      </c>
      <c r="DW55" s="83">
        <f>'1.4 P&amp;L'!DW115</f>
        <v>0</v>
      </c>
      <c r="DX55" s="83">
        <f>'1.4 P&amp;L'!DX115</f>
        <v>0</v>
      </c>
      <c r="DY55" s="83">
        <f>'1.4 P&amp;L'!DY115</f>
        <v>0</v>
      </c>
    </row>
    <row r="56" spans="1:129" s="24" customFormat="1" x14ac:dyDescent="0.35">
      <c r="A56" s="322"/>
      <c r="B56" s="60"/>
      <c r="C56" s="322" t="s">
        <v>788</v>
      </c>
      <c r="D56" s="322"/>
      <c r="E56" s="322"/>
      <c r="F56" s="322"/>
      <c r="G56" s="322"/>
      <c r="H56" s="54" t="s">
        <v>41</v>
      </c>
      <c r="I56" s="322"/>
      <c r="J56" s="67">
        <f>J52</f>
        <v>5470594.2766352147</v>
      </c>
      <c r="K56" s="67">
        <f>J56+K52</f>
        <v>5940981.9249843806</v>
      </c>
      <c r="L56" s="67">
        <f t="shared" ref="L56:BW56" si="71">K56+L52</f>
        <v>6411163.377432338</v>
      </c>
      <c r="M56" s="67">
        <f t="shared" si="71"/>
        <v>6881139.0654591322</v>
      </c>
      <c r="N56" s="42">
        <f t="shared" si="71"/>
        <v>7350909.4196419027</v>
      </c>
      <c r="O56" s="42">
        <f t="shared" si="71"/>
        <v>7814183.1417210381</v>
      </c>
      <c r="P56" s="42">
        <f t="shared" si="71"/>
        <v>8277252.3884092737</v>
      </c>
      <c r="Q56" s="42">
        <f t="shared" si="71"/>
        <v>8740117.5875863619</v>
      </c>
      <c r="R56" s="42">
        <f t="shared" si="71"/>
        <v>9202779.1662366819</v>
      </c>
      <c r="S56" s="42">
        <f t="shared" si="71"/>
        <v>9665237.5504511166</v>
      </c>
      <c r="T56" s="42">
        <f t="shared" si="71"/>
        <v>10127493.165428927</v>
      </c>
      <c r="U56" s="42">
        <f t="shared" si="71"/>
        <v>10589546.435479609</v>
      </c>
      <c r="V56" s="42">
        <f t="shared" si="71"/>
        <v>12950619.992608491</v>
      </c>
      <c r="W56" s="42">
        <f t="shared" si="71"/>
        <v>13634531.848393422</v>
      </c>
      <c r="X56" s="42">
        <f t="shared" si="71"/>
        <v>14318146.556585308</v>
      </c>
      <c r="Y56" s="42">
        <f t="shared" si="71"/>
        <v>15001464.738987282</v>
      </c>
      <c r="Z56" s="42">
        <f t="shared" si="71"/>
        <v>15358139.749737965</v>
      </c>
      <c r="AA56" s="42">
        <f t="shared" si="71"/>
        <v>15714519.474404208</v>
      </c>
      <c r="AB56" s="42">
        <f t="shared" si="71"/>
        <v>16070604.530893801</v>
      </c>
      <c r="AC56" s="42">
        <f t="shared" si="71"/>
        <v>16426395.535821509</v>
      </c>
      <c r="AD56" s="42">
        <f t="shared" si="71"/>
        <v>16781893.10451179</v>
      </c>
      <c r="AE56" s="42">
        <f t="shared" si="71"/>
        <v>17137097.85100149</v>
      </c>
      <c r="AF56" s="42">
        <f t="shared" si="71"/>
        <v>17492010.388042536</v>
      </c>
      <c r="AG56" s="42">
        <f t="shared" si="71"/>
        <v>17846631.327104628</v>
      </c>
      <c r="AH56" s="42">
        <f t="shared" si="71"/>
        <v>20308117.230690319</v>
      </c>
      <c r="AI56" s="42">
        <f t="shared" si="71"/>
        <v>20817836.981411837</v>
      </c>
      <c r="AJ56" s="42">
        <f t="shared" si="71"/>
        <v>21327150.385165967</v>
      </c>
      <c r="AK56" s="42">
        <f t="shared" si="71"/>
        <v>21836058.292263538</v>
      </c>
      <c r="AL56" s="42">
        <f t="shared" si="71"/>
        <v>22344561.551236041</v>
      </c>
      <c r="AM56" s="42">
        <f t="shared" si="71"/>
        <v>22852661.008839354</v>
      </c>
      <c r="AN56" s="42">
        <f t="shared" si="71"/>
        <v>23360357.510057449</v>
      </c>
      <c r="AO56" s="42">
        <f t="shared" si="71"/>
        <v>23867651.898106117</v>
      </c>
      <c r="AP56" s="42">
        <f t="shared" si="71"/>
        <v>24374545.014436651</v>
      </c>
      <c r="AQ56" s="42">
        <f t="shared" si="71"/>
        <v>24881037.698739547</v>
      </c>
      <c r="AR56" s="42">
        <f t="shared" si="71"/>
        <v>25387130.788948189</v>
      </c>
      <c r="AS56" s="42">
        <f t="shared" si="71"/>
        <v>25892825.121242523</v>
      </c>
      <c r="AT56" s="42">
        <f t="shared" si="71"/>
        <v>28388596.44934452</v>
      </c>
      <c r="AU56" s="42">
        <f t="shared" si="71"/>
        <v>29055401.791945249</v>
      </c>
      <c r="AV56" s="42">
        <f t="shared" si="71"/>
        <v>29721692.679936659</v>
      </c>
      <c r="AW56" s="42">
        <f t="shared" si="71"/>
        <v>30387470.189852748</v>
      </c>
      <c r="AX56" s="42">
        <f t="shared" si="71"/>
        <v>31052735.395974785</v>
      </c>
      <c r="AY56" s="42">
        <f t="shared" si="71"/>
        <v>31717489.370336026</v>
      </c>
      <c r="AZ56" s="42">
        <f t="shared" si="71"/>
        <v>32381733.182726424</v>
      </c>
      <c r="BA56" s="42">
        <f t="shared" si="71"/>
        <v>33045467.900697313</v>
      </c>
      <c r="BB56" s="42">
        <f t="shared" si="71"/>
        <v>33708694.589566097</v>
      </c>
      <c r="BC56" s="42">
        <f t="shared" si="71"/>
        <v>34371414.312420934</v>
      </c>
      <c r="BD56" s="42">
        <f t="shared" si="71"/>
        <v>35033628.130125381</v>
      </c>
      <c r="BE56" s="42">
        <f t="shared" si="71"/>
        <v>35695337.101323068</v>
      </c>
      <c r="BF56" s="42">
        <f t="shared" si="71"/>
        <v>38609799.574321337</v>
      </c>
      <c r="BG56" s="42">
        <f t="shared" si="71"/>
        <v>39131653.993670166</v>
      </c>
      <c r="BH56" s="42">
        <f t="shared" si="71"/>
        <v>39653119.633020207</v>
      </c>
      <c r="BI56" s="42">
        <f t="shared" si="71"/>
        <v>40174197.305922121</v>
      </c>
      <c r="BJ56" s="42">
        <f t="shared" si="71"/>
        <v>40694887.824224152</v>
      </c>
      <c r="BK56" s="42">
        <f t="shared" si="71"/>
        <v>41208733.995499931</v>
      </c>
      <c r="BL56" s="42">
        <f t="shared" si="71"/>
        <v>41722194.630779311</v>
      </c>
      <c r="BM56" s="42">
        <f t="shared" si="71"/>
        <v>42235270.536824636</v>
      </c>
      <c r="BN56" s="42">
        <f t="shared" si="71"/>
        <v>42747962.518710047</v>
      </c>
      <c r="BO56" s="42">
        <f t="shared" si="71"/>
        <v>43260271.379825003</v>
      </c>
      <c r="BP56" s="42">
        <f t="shared" si="71"/>
        <v>43772197.921877809</v>
      </c>
      <c r="BQ56" s="42">
        <f t="shared" si="71"/>
        <v>44283742.944899134</v>
      </c>
      <c r="BR56" s="42">
        <f t="shared" si="71"/>
        <v>46674502.581071883</v>
      </c>
      <c r="BS56" s="42">
        <f t="shared" si="71"/>
        <v>47206013.21873524</v>
      </c>
      <c r="BT56" s="42">
        <f t="shared" si="71"/>
        <v>47737131.89537096</v>
      </c>
      <c r="BU56" s="42">
        <f t="shared" si="71"/>
        <v>48267859.431186236</v>
      </c>
      <c r="BV56" s="42">
        <f t="shared" si="71"/>
        <v>48558627.270948097</v>
      </c>
      <c r="BW56" s="42">
        <f t="shared" si="71"/>
        <v>48849005.605158463</v>
      </c>
      <c r="BX56" s="42">
        <f t="shared" ref="BX56:DY56" si="72">BW56+BX52</f>
        <v>49138995.248886265</v>
      </c>
      <c r="BY56" s="42">
        <f t="shared" si="72"/>
        <v>49428597.015494846</v>
      </c>
      <c r="BZ56" s="42">
        <f t="shared" si="72"/>
        <v>49717811.716645516</v>
      </c>
      <c r="CA56" s="42">
        <f t="shared" si="72"/>
        <v>50006640.162301131</v>
      </c>
      <c r="CB56" s="42">
        <f t="shared" si="72"/>
        <v>50295083.160729647</v>
      </c>
      <c r="CC56" s="42">
        <f t="shared" si="72"/>
        <v>50583141.518507645</v>
      </c>
      <c r="CD56" s="42">
        <f t="shared" si="72"/>
        <v>52184383.512167133</v>
      </c>
      <c r="CE56" s="42">
        <f t="shared" si="72"/>
        <v>52453106.697829872</v>
      </c>
      <c r="CF56" s="42">
        <f t="shared" si="72"/>
        <v>52721474.528078601</v>
      </c>
      <c r="CG56" s="42">
        <f t="shared" si="72"/>
        <v>52989487.746520586</v>
      </c>
      <c r="CH56" s="42">
        <f t="shared" si="72"/>
        <v>53257147.095207043</v>
      </c>
      <c r="CI56" s="42">
        <f t="shared" si="72"/>
        <v>53524453.314636379</v>
      </c>
      <c r="CJ56" s="42">
        <f t="shared" si="72"/>
        <v>53791407.143757463</v>
      </c>
      <c r="CK56" s="42">
        <f t="shared" si="72"/>
        <v>54058009.319972858</v>
      </c>
      <c r="CL56" s="42">
        <f t="shared" si="72"/>
        <v>54324260.579142056</v>
      </c>
      <c r="CM56" s="42">
        <f t="shared" si="72"/>
        <v>54590161.655584708</v>
      </c>
      <c r="CN56" s="42">
        <f t="shared" si="72"/>
        <v>54855713.282083854</v>
      </c>
      <c r="CO56" s="42">
        <f t="shared" si="72"/>
        <v>55120916.189889126</v>
      </c>
      <c r="CP56" s="42">
        <f t="shared" si="72"/>
        <v>56316825.380406827</v>
      </c>
      <c r="CQ56" s="42">
        <f t="shared" si="72"/>
        <v>56550744.268756017</v>
      </c>
      <c r="CR56" s="42">
        <f t="shared" si="72"/>
        <v>56784357.085945696</v>
      </c>
      <c r="CS56" s="42">
        <f t="shared" si="72"/>
        <v>57017664.472452208</v>
      </c>
      <c r="CT56" s="42">
        <f t="shared" si="72"/>
        <v>57250667.067411654</v>
      </c>
      <c r="CU56" s="42">
        <f t="shared" si="72"/>
        <v>57483365.508622698</v>
      </c>
      <c r="CV56" s="42">
        <f t="shared" si="72"/>
        <v>57715760.432549365</v>
      </c>
      <c r="CW56" s="42">
        <f t="shared" si="72"/>
        <v>57947852.474323831</v>
      </c>
      <c r="CX56" s="42">
        <f t="shared" si="72"/>
        <v>58179642.267749213</v>
      </c>
      <c r="CY56" s="42">
        <f t="shared" si="72"/>
        <v>58411130.445302337</v>
      </c>
      <c r="CZ56" s="42">
        <f t="shared" si="72"/>
        <v>58642317.638136543</v>
      </c>
      <c r="DA56" s="42">
        <f t="shared" si="72"/>
        <v>58873204.476084426</v>
      </c>
      <c r="DB56" s="42">
        <f t="shared" si="72"/>
        <v>59030511.904044271</v>
      </c>
      <c r="DC56" s="42">
        <f t="shared" si="72"/>
        <v>59187619.479375355</v>
      </c>
      <c r="DD56" s="42">
        <f t="shared" si="72"/>
        <v>59344527.620283969</v>
      </c>
      <c r="DE56" s="42">
        <f t="shared" si="72"/>
        <v>59501236.744101264</v>
      </c>
      <c r="DF56" s="42">
        <f t="shared" si="72"/>
        <v>59657747.267285101</v>
      </c>
      <c r="DG56" s="42">
        <f t="shared" si="72"/>
        <v>59814059.605421863</v>
      </c>
      <c r="DH56" s="42">
        <f t="shared" si="72"/>
        <v>59970174.173228301</v>
      </c>
      <c r="DI56" s="42">
        <f t="shared" si="72"/>
        <v>60126091.384553328</v>
      </c>
      <c r="DJ56" s="42">
        <f t="shared" si="72"/>
        <v>60281811.652379863</v>
      </c>
      <c r="DK56" s="42">
        <f t="shared" si="72"/>
        <v>60437335.388826609</v>
      </c>
      <c r="DL56" s="42">
        <f t="shared" si="72"/>
        <v>60592663.005149901</v>
      </c>
      <c r="DM56" s="42">
        <f t="shared" si="72"/>
        <v>60747794.911745474</v>
      </c>
      <c r="DN56" s="42">
        <f t="shared" si="72"/>
        <v>60833220.069270812</v>
      </c>
      <c r="DO56" s="42">
        <f t="shared" si="72"/>
        <v>60918532.789386079</v>
      </c>
      <c r="DP56" s="42">
        <f t="shared" si="72"/>
        <v>61003733.307374805</v>
      </c>
      <c r="DQ56" s="42">
        <f t="shared" si="72"/>
        <v>61088821.858028166</v>
      </c>
      <c r="DR56" s="42">
        <f t="shared" si="72"/>
        <v>61173798.675646015</v>
      </c>
      <c r="DS56" s="42">
        <f t="shared" si="72"/>
        <v>61258663.994037926</v>
      </c>
      <c r="DT56" s="42">
        <f t="shared" si="72"/>
        <v>61343418.046524212</v>
      </c>
      <c r="DU56" s="42">
        <f t="shared" si="72"/>
        <v>61428061.06593693</v>
      </c>
      <c r="DV56" s="42">
        <f t="shared" si="72"/>
        <v>61512593.284620941</v>
      </c>
      <c r="DW56" s="42">
        <f t="shared" si="72"/>
        <v>61597014.934434883</v>
      </c>
      <c r="DX56" s="42">
        <f t="shared" si="72"/>
        <v>61681326.246752232</v>
      </c>
      <c r="DY56" s="42">
        <f t="shared" si="72"/>
        <v>61765527.452462286</v>
      </c>
    </row>
    <row r="57" spans="1:129" x14ac:dyDescent="0.35">
      <c r="A57" s="320"/>
      <c r="B57" s="14"/>
      <c r="C57" s="320"/>
      <c r="D57" s="320"/>
      <c r="E57" s="320"/>
      <c r="F57" s="320"/>
      <c r="G57" s="320"/>
      <c r="H57" s="321"/>
      <c r="I57" s="320"/>
      <c r="J57" s="386"/>
      <c r="V57" s="24"/>
    </row>
    <row r="58" spans="1:129" x14ac:dyDescent="0.35">
      <c r="B58" s="14"/>
      <c r="D58" s="24" t="s">
        <v>402</v>
      </c>
      <c r="E58" s="112"/>
      <c r="H58" s="54" t="s">
        <v>48</v>
      </c>
      <c r="J58" s="396">
        <f>J59/J61*J63</f>
        <v>9.1900000000000009E-2</v>
      </c>
      <c r="K58" s="396">
        <f t="shared" ref="K58:BV58" si="73">K59/K61*K63</f>
        <v>9.1900000000000009E-2</v>
      </c>
      <c r="L58" s="396">
        <f t="shared" si="73"/>
        <v>9.1900000000000009E-2</v>
      </c>
      <c r="M58" s="396">
        <f t="shared" si="73"/>
        <v>9.1900000000000009E-2</v>
      </c>
      <c r="N58" s="328">
        <f t="shared" si="73"/>
        <v>9.1900000000000009E-2</v>
      </c>
      <c r="O58" s="328">
        <f t="shared" si="73"/>
        <v>9.1900000000000009E-2</v>
      </c>
      <c r="P58" s="328">
        <f t="shared" si="73"/>
        <v>9.1900000000000009E-2</v>
      </c>
      <c r="Q58" s="328">
        <f t="shared" si="73"/>
        <v>9.1900000000000009E-2</v>
      </c>
      <c r="R58" s="328">
        <f t="shared" si="73"/>
        <v>9.1900000000000009E-2</v>
      </c>
      <c r="S58" s="328">
        <f t="shared" si="73"/>
        <v>9.1900000000000009E-2</v>
      </c>
      <c r="T58" s="328">
        <f t="shared" si="73"/>
        <v>9.1900000000000009E-2</v>
      </c>
      <c r="U58" s="328">
        <f t="shared" si="73"/>
        <v>9.1900000000000009E-2</v>
      </c>
      <c r="V58" s="328">
        <f t="shared" si="73"/>
        <v>9.1900000000000009E-2</v>
      </c>
      <c r="W58" s="328">
        <f t="shared" si="73"/>
        <v>9.1900000000000009E-2</v>
      </c>
      <c r="X58" s="328">
        <f t="shared" si="73"/>
        <v>9.1900000000000009E-2</v>
      </c>
      <c r="Y58" s="328">
        <f t="shared" si="73"/>
        <v>9.1900000000000009E-2</v>
      </c>
      <c r="Z58" s="328">
        <f t="shared" si="73"/>
        <v>9.1900000000000009E-2</v>
      </c>
      <c r="AA58" s="328">
        <f t="shared" si="73"/>
        <v>9.1900000000000009E-2</v>
      </c>
      <c r="AB58" s="328">
        <f t="shared" si="73"/>
        <v>9.1900000000000009E-2</v>
      </c>
      <c r="AC58" s="328">
        <f t="shared" si="73"/>
        <v>9.1900000000000009E-2</v>
      </c>
      <c r="AD58" s="328">
        <f t="shared" si="73"/>
        <v>9.1900000000000009E-2</v>
      </c>
      <c r="AE58" s="328">
        <f t="shared" si="73"/>
        <v>9.1900000000000009E-2</v>
      </c>
      <c r="AF58" s="328">
        <f t="shared" si="73"/>
        <v>9.1900000000000009E-2</v>
      </c>
      <c r="AG58" s="328">
        <f t="shared" si="73"/>
        <v>9.1900000000000009E-2</v>
      </c>
      <c r="AH58" s="328">
        <f t="shared" si="73"/>
        <v>9.1900000000000009E-2</v>
      </c>
      <c r="AI58" s="328">
        <f t="shared" si="73"/>
        <v>9.1900000000000009E-2</v>
      </c>
      <c r="AJ58" s="328">
        <f t="shared" si="73"/>
        <v>9.1900000000000009E-2</v>
      </c>
      <c r="AK58" s="328">
        <f t="shared" si="73"/>
        <v>9.1900000000000009E-2</v>
      </c>
      <c r="AL58" s="328">
        <f t="shared" si="73"/>
        <v>9.1900000000000009E-2</v>
      </c>
      <c r="AM58" s="328">
        <f t="shared" si="73"/>
        <v>9.1900000000000009E-2</v>
      </c>
      <c r="AN58" s="328">
        <f t="shared" si="73"/>
        <v>9.1900000000000009E-2</v>
      </c>
      <c r="AO58" s="328">
        <f t="shared" si="73"/>
        <v>9.1900000000000009E-2</v>
      </c>
      <c r="AP58" s="328">
        <f t="shared" si="73"/>
        <v>9.1900000000000009E-2</v>
      </c>
      <c r="AQ58" s="328">
        <f t="shared" si="73"/>
        <v>9.1900000000000009E-2</v>
      </c>
      <c r="AR58" s="328">
        <f t="shared" si="73"/>
        <v>9.1900000000000009E-2</v>
      </c>
      <c r="AS58" s="328">
        <f t="shared" si="73"/>
        <v>9.1900000000000009E-2</v>
      </c>
      <c r="AT58" s="328">
        <f t="shared" si="73"/>
        <v>9.1900000000000009E-2</v>
      </c>
      <c r="AU58" s="328">
        <f t="shared" si="73"/>
        <v>9.1900000000000009E-2</v>
      </c>
      <c r="AV58" s="328">
        <f t="shared" si="73"/>
        <v>9.1900000000000009E-2</v>
      </c>
      <c r="AW58" s="328">
        <f t="shared" si="73"/>
        <v>9.1900000000000009E-2</v>
      </c>
      <c r="AX58" s="328">
        <f t="shared" si="73"/>
        <v>9.1900000000000009E-2</v>
      </c>
      <c r="AY58" s="328">
        <f t="shared" si="73"/>
        <v>9.1900000000000009E-2</v>
      </c>
      <c r="AZ58" s="328">
        <f t="shared" si="73"/>
        <v>9.1900000000000009E-2</v>
      </c>
      <c r="BA58" s="328">
        <f t="shared" si="73"/>
        <v>9.1900000000000009E-2</v>
      </c>
      <c r="BB58" s="328">
        <f t="shared" si="73"/>
        <v>9.1900000000000009E-2</v>
      </c>
      <c r="BC58" s="328">
        <f t="shared" si="73"/>
        <v>9.1900000000000009E-2</v>
      </c>
      <c r="BD58" s="328">
        <f t="shared" si="73"/>
        <v>9.1900000000000009E-2</v>
      </c>
      <c r="BE58" s="328">
        <f t="shared" si="73"/>
        <v>9.1900000000000009E-2</v>
      </c>
      <c r="BF58" s="328">
        <f t="shared" si="73"/>
        <v>9.1900000000000009E-2</v>
      </c>
      <c r="BG58" s="328">
        <f t="shared" si="73"/>
        <v>9.1900000000000009E-2</v>
      </c>
      <c r="BH58" s="328">
        <f t="shared" si="73"/>
        <v>9.1900000000000009E-2</v>
      </c>
      <c r="BI58" s="328">
        <f t="shared" si="73"/>
        <v>9.1900000000000009E-2</v>
      </c>
      <c r="BJ58" s="328">
        <f t="shared" si="73"/>
        <v>9.1900000000000009E-2</v>
      </c>
      <c r="BK58" s="328">
        <f t="shared" si="73"/>
        <v>9.1900000000000009E-2</v>
      </c>
      <c r="BL58" s="328">
        <f t="shared" si="73"/>
        <v>9.1900000000000009E-2</v>
      </c>
      <c r="BM58" s="328">
        <f t="shared" si="73"/>
        <v>9.1900000000000009E-2</v>
      </c>
      <c r="BN58" s="328">
        <f t="shared" si="73"/>
        <v>9.1900000000000009E-2</v>
      </c>
      <c r="BO58" s="328">
        <f t="shared" si="73"/>
        <v>9.1900000000000009E-2</v>
      </c>
      <c r="BP58" s="328">
        <f t="shared" si="73"/>
        <v>9.1900000000000009E-2</v>
      </c>
      <c r="BQ58" s="328">
        <f t="shared" si="73"/>
        <v>9.1900000000000009E-2</v>
      </c>
      <c r="BR58" s="328">
        <f t="shared" si="73"/>
        <v>9.1900000000000009E-2</v>
      </c>
      <c r="BS58" s="328">
        <f t="shared" si="73"/>
        <v>9.1900000000000009E-2</v>
      </c>
      <c r="BT58" s="328">
        <f t="shared" si="73"/>
        <v>9.1900000000000009E-2</v>
      </c>
      <c r="BU58" s="328">
        <f t="shared" si="73"/>
        <v>9.1900000000000009E-2</v>
      </c>
      <c r="BV58" s="328">
        <f t="shared" si="73"/>
        <v>9.1900000000000009E-2</v>
      </c>
      <c r="BW58" s="328">
        <f t="shared" ref="BW58:DY58" si="74">BW59/BW61*BW63</f>
        <v>9.1900000000000009E-2</v>
      </c>
      <c r="BX58" s="328">
        <f t="shared" si="74"/>
        <v>9.1900000000000009E-2</v>
      </c>
      <c r="BY58" s="328">
        <f t="shared" si="74"/>
        <v>9.1900000000000009E-2</v>
      </c>
      <c r="BZ58" s="328">
        <f t="shared" si="74"/>
        <v>9.1900000000000009E-2</v>
      </c>
      <c r="CA58" s="328">
        <f t="shared" si="74"/>
        <v>9.1900000000000009E-2</v>
      </c>
      <c r="CB58" s="328">
        <f t="shared" si="74"/>
        <v>9.1900000000000009E-2</v>
      </c>
      <c r="CC58" s="328">
        <f t="shared" si="74"/>
        <v>9.1900000000000009E-2</v>
      </c>
      <c r="CD58" s="328">
        <f t="shared" si="74"/>
        <v>9.1900000000000009E-2</v>
      </c>
      <c r="CE58" s="328">
        <f t="shared" si="74"/>
        <v>9.1900000000000009E-2</v>
      </c>
      <c r="CF58" s="328">
        <f t="shared" si="74"/>
        <v>9.1900000000000009E-2</v>
      </c>
      <c r="CG58" s="328">
        <f t="shared" si="74"/>
        <v>9.1900000000000009E-2</v>
      </c>
      <c r="CH58" s="328">
        <f t="shared" si="74"/>
        <v>9.1900000000000009E-2</v>
      </c>
      <c r="CI58" s="328">
        <f t="shared" si="74"/>
        <v>9.1900000000000009E-2</v>
      </c>
      <c r="CJ58" s="328">
        <f t="shared" si="74"/>
        <v>9.1900000000000009E-2</v>
      </c>
      <c r="CK58" s="328">
        <f t="shared" si="74"/>
        <v>9.1900000000000009E-2</v>
      </c>
      <c r="CL58" s="328">
        <f t="shared" si="74"/>
        <v>9.1900000000000009E-2</v>
      </c>
      <c r="CM58" s="328">
        <f t="shared" si="74"/>
        <v>9.1900000000000009E-2</v>
      </c>
      <c r="CN58" s="328">
        <f t="shared" si="74"/>
        <v>9.1900000000000009E-2</v>
      </c>
      <c r="CO58" s="328">
        <f t="shared" si="74"/>
        <v>9.1900000000000009E-2</v>
      </c>
      <c r="CP58" s="328">
        <f t="shared" si="74"/>
        <v>9.1900000000000009E-2</v>
      </c>
      <c r="CQ58" s="328">
        <f t="shared" si="74"/>
        <v>9.1900000000000009E-2</v>
      </c>
      <c r="CR58" s="328">
        <f t="shared" si="74"/>
        <v>9.1900000000000009E-2</v>
      </c>
      <c r="CS58" s="328">
        <f t="shared" si="74"/>
        <v>9.1900000000000009E-2</v>
      </c>
      <c r="CT58" s="328">
        <f t="shared" si="74"/>
        <v>9.1900000000000009E-2</v>
      </c>
      <c r="CU58" s="328">
        <f t="shared" si="74"/>
        <v>9.1900000000000009E-2</v>
      </c>
      <c r="CV58" s="328">
        <f t="shared" si="74"/>
        <v>9.1900000000000009E-2</v>
      </c>
      <c r="CW58" s="328">
        <f t="shared" si="74"/>
        <v>9.1900000000000009E-2</v>
      </c>
      <c r="CX58" s="328">
        <f t="shared" si="74"/>
        <v>9.1900000000000009E-2</v>
      </c>
      <c r="CY58" s="328">
        <f t="shared" si="74"/>
        <v>9.1900000000000009E-2</v>
      </c>
      <c r="CZ58" s="328">
        <f t="shared" si="74"/>
        <v>9.1900000000000009E-2</v>
      </c>
      <c r="DA58" s="328">
        <f t="shared" si="74"/>
        <v>9.1900000000000009E-2</v>
      </c>
      <c r="DB58" s="328">
        <f t="shared" si="74"/>
        <v>9.1900000000000009E-2</v>
      </c>
      <c r="DC58" s="328">
        <f t="shared" si="74"/>
        <v>9.1900000000000009E-2</v>
      </c>
      <c r="DD58" s="328">
        <f t="shared" si="74"/>
        <v>9.1900000000000009E-2</v>
      </c>
      <c r="DE58" s="328">
        <f t="shared" si="74"/>
        <v>9.1900000000000009E-2</v>
      </c>
      <c r="DF58" s="328">
        <f t="shared" si="74"/>
        <v>9.1900000000000009E-2</v>
      </c>
      <c r="DG58" s="328">
        <f t="shared" si="74"/>
        <v>9.1900000000000009E-2</v>
      </c>
      <c r="DH58" s="328">
        <f t="shared" si="74"/>
        <v>9.1900000000000009E-2</v>
      </c>
      <c r="DI58" s="328">
        <f t="shared" si="74"/>
        <v>9.1900000000000009E-2</v>
      </c>
      <c r="DJ58" s="328">
        <f t="shared" si="74"/>
        <v>9.1900000000000009E-2</v>
      </c>
      <c r="DK58" s="328">
        <f t="shared" si="74"/>
        <v>9.1900000000000009E-2</v>
      </c>
      <c r="DL58" s="328">
        <f t="shared" si="74"/>
        <v>9.1900000000000009E-2</v>
      </c>
      <c r="DM58" s="328">
        <f t="shared" si="74"/>
        <v>9.1900000000000009E-2</v>
      </c>
      <c r="DN58" s="328">
        <f t="shared" si="74"/>
        <v>9.1900000000000009E-2</v>
      </c>
      <c r="DO58" s="328">
        <f t="shared" si="74"/>
        <v>9.1900000000000009E-2</v>
      </c>
      <c r="DP58" s="328">
        <f t="shared" si="74"/>
        <v>9.1900000000000009E-2</v>
      </c>
      <c r="DQ58" s="328">
        <f t="shared" si="74"/>
        <v>9.1900000000000009E-2</v>
      </c>
      <c r="DR58" s="328">
        <f t="shared" si="74"/>
        <v>9.1900000000000009E-2</v>
      </c>
      <c r="DS58" s="328">
        <f t="shared" si="74"/>
        <v>9.1900000000000009E-2</v>
      </c>
      <c r="DT58" s="328">
        <f t="shared" si="74"/>
        <v>9.1900000000000009E-2</v>
      </c>
      <c r="DU58" s="328">
        <f t="shared" si="74"/>
        <v>9.1900000000000009E-2</v>
      </c>
      <c r="DV58" s="328">
        <f t="shared" si="74"/>
        <v>9.1900000000000009E-2</v>
      </c>
      <c r="DW58" s="328">
        <f t="shared" si="74"/>
        <v>9.1900000000000009E-2</v>
      </c>
      <c r="DX58" s="328">
        <f t="shared" si="74"/>
        <v>9.1900000000000009E-2</v>
      </c>
      <c r="DY58" s="328">
        <f t="shared" si="74"/>
        <v>9.1900000000000009E-2</v>
      </c>
    </row>
    <row r="59" spans="1:129" x14ac:dyDescent="0.35">
      <c r="B59" s="14"/>
      <c r="D59" s="14"/>
      <c r="E59" t="s">
        <v>789</v>
      </c>
      <c r="H59" s="30" t="s">
        <v>41</v>
      </c>
      <c r="J59" s="196">
        <f>'1.1 Assumptions'!$J$10</f>
        <v>5000000</v>
      </c>
      <c r="K59" s="196">
        <f>'1.1 Assumptions'!$J$10</f>
        <v>5000000</v>
      </c>
      <c r="L59" s="196">
        <f>'1.1 Assumptions'!$J$10</f>
        <v>5000000</v>
      </c>
      <c r="M59" s="196">
        <f>'1.1 Assumptions'!$J$10</f>
        <v>5000000</v>
      </c>
      <c r="N59" s="37">
        <f>'1.1 Assumptions'!$J$10</f>
        <v>5000000</v>
      </c>
      <c r="O59" s="37">
        <f>'1.1 Assumptions'!$J$10</f>
        <v>5000000</v>
      </c>
      <c r="P59" s="37">
        <f>'1.1 Assumptions'!$J$10</f>
        <v>5000000</v>
      </c>
      <c r="Q59" s="37">
        <f>'1.1 Assumptions'!$J$10</f>
        <v>5000000</v>
      </c>
      <c r="R59" s="37">
        <f>'1.1 Assumptions'!$J$10</f>
        <v>5000000</v>
      </c>
      <c r="S59" s="37">
        <f>'1.1 Assumptions'!$J$10</f>
        <v>5000000</v>
      </c>
      <c r="T59" s="37">
        <f>'1.1 Assumptions'!$J$10</f>
        <v>5000000</v>
      </c>
      <c r="U59" s="37">
        <f>'1.1 Assumptions'!$J$10</f>
        <v>5000000</v>
      </c>
      <c r="V59" s="37">
        <f>'1.1 Assumptions'!$J$10</f>
        <v>5000000</v>
      </c>
      <c r="W59" s="37">
        <f>'1.1 Assumptions'!$J$10</f>
        <v>5000000</v>
      </c>
      <c r="X59" s="37">
        <f>'1.1 Assumptions'!$J$10</f>
        <v>5000000</v>
      </c>
      <c r="Y59" s="37">
        <f>'1.1 Assumptions'!$J$10</f>
        <v>5000000</v>
      </c>
      <c r="Z59" s="37">
        <f>'1.1 Assumptions'!$J$10</f>
        <v>5000000</v>
      </c>
      <c r="AA59" s="37">
        <f>'1.1 Assumptions'!$J$10</f>
        <v>5000000</v>
      </c>
      <c r="AB59" s="37">
        <f>'1.1 Assumptions'!$J$10</f>
        <v>5000000</v>
      </c>
      <c r="AC59" s="37">
        <f>'1.1 Assumptions'!$J$10</f>
        <v>5000000</v>
      </c>
      <c r="AD59" s="37">
        <f>'1.1 Assumptions'!$J$10</f>
        <v>5000000</v>
      </c>
      <c r="AE59" s="37">
        <f>'1.1 Assumptions'!$J$10</f>
        <v>5000000</v>
      </c>
      <c r="AF59" s="37">
        <f>'1.1 Assumptions'!$J$10</f>
        <v>5000000</v>
      </c>
      <c r="AG59" s="37">
        <f>'1.1 Assumptions'!$J$10</f>
        <v>5000000</v>
      </c>
      <c r="AH59" s="37">
        <f>'1.1 Assumptions'!$J$10</f>
        <v>5000000</v>
      </c>
      <c r="AI59" s="37">
        <f>'1.1 Assumptions'!$J$10</f>
        <v>5000000</v>
      </c>
      <c r="AJ59" s="37">
        <f>'1.1 Assumptions'!$J$10</f>
        <v>5000000</v>
      </c>
      <c r="AK59" s="37">
        <f>'1.1 Assumptions'!$J$10</f>
        <v>5000000</v>
      </c>
      <c r="AL59" s="37">
        <f>'1.1 Assumptions'!$J$10</f>
        <v>5000000</v>
      </c>
      <c r="AM59" s="37">
        <f>'1.1 Assumptions'!$J$10</f>
        <v>5000000</v>
      </c>
      <c r="AN59" s="37">
        <f>'1.1 Assumptions'!$J$10</f>
        <v>5000000</v>
      </c>
      <c r="AO59" s="37">
        <f>'1.1 Assumptions'!$J$10</f>
        <v>5000000</v>
      </c>
      <c r="AP59" s="37">
        <f>'1.1 Assumptions'!$J$10</f>
        <v>5000000</v>
      </c>
      <c r="AQ59" s="37">
        <f>'1.1 Assumptions'!$J$10</f>
        <v>5000000</v>
      </c>
      <c r="AR59" s="37">
        <f>'1.1 Assumptions'!$J$10</f>
        <v>5000000</v>
      </c>
      <c r="AS59" s="37">
        <f>'1.1 Assumptions'!$J$10</f>
        <v>5000000</v>
      </c>
      <c r="AT59" s="37">
        <f>'1.1 Assumptions'!$J$10</f>
        <v>5000000</v>
      </c>
      <c r="AU59" s="37">
        <f>'1.1 Assumptions'!$J$10</f>
        <v>5000000</v>
      </c>
      <c r="AV59" s="37">
        <f>'1.1 Assumptions'!$J$10</f>
        <v>5000000</v>
      </c>
      <c r="AW59" s="37">
        <f>'1.1 Assumptions'!$J$10</f>
        <v>5000000</v>
      </c>
      <c r="AX59" s="37">
        <f>'1.1 Assumptions'!$J$10</f>
        <v>5000000</v>
      </c>
      <c r="AY59" s="37">
        <f>'1.1 Assumptions'!$J$10</f>
        <v>5000000</v>
      </c>
      <c r="AZ59" s="37">
        <f>'1.1 Assumptions'!$J$10</f>
        <v>5000000</v>
      </c>
      <c r="BA59" s="37">
        <f>'1.1 Assumptions'!$J$10</f>
        <v>5000000</v>
      </c>
      <c r="BB59" s="37">
        <f>'1.1 Assumptions'!$J$10</f>
        <v>5000000</v>
      </c>
      <c r="BC59" s="37">
        <f>'1.1 Assumptions'!$J$10</f>
        <v>5000000</v>
      </c>
      <c r="BD59" s="37">
        <f>'1.1 Assumptions'!$J$10</f>
        <v>5000000</v>
      </c>
      <c r="BE59" s="37">
        <f>'1.1 Assumptions'!$J$10</f>
        <v>5000000</v>
      </c>
      <c r="BF59" s="37">
        <f>'1.1 Assumptions'!$J$10</f>
        <v>5000000</v>
      </c>
      <c r="BG59" s="37">
        <f>'1.1 Assumptions'!$J$10</f>
        <v>5000000</v>
      </c>
      <c r="BH59" s="37">
        <f>'1.1 Assumptions'!$J$10</f>
        <v>5000000</v>
      </c>
      <c r="BI59" s="37">
        <f>'1.1 Assumptions'!$J$10</f>
        <v>5000000</v>
      </c>
      <c r="BJ59" s="37">
        <f>'1.1 Assumptions'!$J$10</f>
        <v>5000000</v>
      </c>
      <c r="BK59" s="37">
        <f>'1.1 Assumptions'!$J$10</f>
        <v>5000000</v>
      </c>
      <c r="BL59" s="37">
        <f>'1.1 Assumptions'!$J$10</f>
        <v>5000000</v>
      </c>
      <c r="BM59" s="37">
        <f>'1.1 Assumptions'!$J$10</f>
        <v>5000000</v>
      </c>
      <c r="BN59" s="37">
        <f>'1.1 Assumptions'!$J$10</f>
        <v>5000000</v>
      </c>
      <c r="BO59" s="37">
        <f>'1.1 Assumptions'!$J$10</f>
        <v>5000000</v>
      </c>
      <c r="BP59" s="37">
        <f>'1.1 Assumptions'!$J$10</f>
        <v>5000000</v>
      </c>
      <c r="BQ59" s="37">
        <f>'1.1 Assumptions'!$J$10</f>
        <v>5000000</v>
      </c>
      <c r="BR59" s="37">
        <f>'1.1 Assumptions'!$J$10</f>
        <v>5000000</v>
      </c>
      <c r="BS59" s="37">
        <f>'1.1 Assumptions'!$J$10</f>
        <v>5000000</v>
      </c>
      <c r="BT59" s="37">
        <f>'1.1 Assumptions'!$J$10</f>
        <v>5000000</v>
      </c>
      <c r="BU59" s="37">
        <f>'1.1 Assumptions'!$J$10</f>
        <v>5000000</v>
      </c>
      <c r="BV59" s="37">
        <f>'1.1 Assumptions'!$J$10</f>
        <v>5000000</v>
      </c>
      <c r="BW59" s="37">
        <f>'1.1 Assumptions'!$J$10</f>
        <v>5000000</v>
      </c>
      <c r="BX59" s="37">
        <f>'1.1 Assumptions'!$J$10</f>
        <v>5000000</v>
      </c>
      <c r="BY59" s="37">
        <f>'1.1 Assumptions'!$J$10</f>
        <v>5000000</v>
      </c>
      <c r="BZ59" s="37">
        <f>'1.1 Assumptions'!$J$10</f>
        <v>5000000</v>
      </c>
      <c r="CA59" s="37">
        <f>'1.1 Assumptions'!$J$10</f>
        <v>5000000</v>
      </c>
      <c r="CB59" s="37">
        <f>'1.1 Assumptions'!$J$10</f>
        <v>5000000</v>
      </c>
      <c r="CC59" s="37">
        <f>'1.1 Assumptions'!$J$10</f>
        <v>5000000</v>
      </c>
      <c r="CD59" s="37">
        <f>'1.1 Assumptions'!$J$10</f>
        <v>5000000</v>
      </c>
      <c r="CE59" s="37">
        <f>'1.1 Assumptions'!$J$10</f>
        <v>5000000</v>
      </c>
      <c r="CF59" s="37">
        <f>'1.1 Assumptions'!$J$10</f>
        <v>5000000</v>
      </c>
      <c r="CG59" s="37">
        <f>'1.1 Assumptions'!$J$10</f>
        <v>5000000</v>
      </c>
      <c r="CH59" s="37">
        <f>'1.1 Assumptions'!$J$10</f>
        <v>5000000</v>
      </c>
      <c r="CI59" s="37">
        <f>'1.1 Assumptions'!$J$10</f>
        <v>5000000</v>
      </c>
      <c r="CJ59" s="37">
        <f>'1.1 Assumptions'!$J$10</f>
        <v>5000000</v>
      </c>
      <c r="CK59" s="37">
        <f>'1.1 Assumptions'!$J$10</f>
        <v>5000000</v>
      </c>
      <c r="CL59" s="37">
        <f>'1.1 Assumptions'!$J$10</f>
        <v>5000000</v>
      </c>
      <c r="CM59" s="37">
        <f>'1.1 Assumptions'!$J$10</f>
        <v>5000000</v>
      </c>
      <c r="CN59" s="37">
        <f>'1.1 Assumptions'!$J$10</f>
        <v>5000000</v>
      </c>
      <c r="CO59" s="37">
        <f>'1.1 Assumptions'!$J$10</f>
        <v>5000000</v>
      </c>
      <c r="CP59" s="37">
        <f>'1.1 Assumptions'!$J$10</f>
        <v>5000000</v>
      </c>
      <c r="CQ59" s="37">
        <f>'1.1 Assumptions'!$J$10</f>
        <v>5000000</v>
      </c>
      <c r="CR59" s="37">
        <f>'1.1 Assumptions'!$J$10</f>
        <v>5000000</v>
      </c>
      <c r="CS59" s="37">
        <f>'1.1 Assumptions'!$J$10</f>
        <v>5000000</v>
      </c>
      <c r="CT59" s="37">
        <f>'1.1 Assumptions'!$J$10</f>
        <v>5000000</v>
      </c>
      <c r="CU59" s="37">
        <f>'1.1 Assumptions'!$J$10</f>
        <v>5000000</v>
      </c>
      <c r="CV59" s="37">
        <f>'1.1 Assumptions'!$J$10</f>
        <v>5000000</v>
      </c>
      <c r="CW59" s="37">
        <f>'1.1 Assumptions'!$J$10</f>
        <v>5000000</v>
      </c>
      <c r="CX59" s="37">
        <f>'1.1 Assumptions'!$J$10</f>
        <v>5000000</v>
      </c>
      <c r="CY59" s="37">
        <f>'1.1 Assumptions'!$J$10</f>
        <v>5000000</v>
      </c>
      <c r="CZ59" s="37">
        <f>'1.1 Assumptions'!$J$10</f>
        <v>5000000</v>
      </c>
      <c r="DA59" s="37">
        <f>'1.1 Assumptions'!$J$10</f>
        <v>5000000</v>
      </c>
      <c r="DB59" s="37">
        <f>'1.1 Assumptions'!$J$10</f>
        <v>5000000</v>
      </c>
      <c r="DC59" s="37">
        <f>'1.1 Assumptions'!$J$10</f>
        <v>5000000</v>
      </c>
      <c r="DD59" s="37">
        <f>'1.1 Assumptions'!$J$10</f>
        <v>5000000</v>
      </c>
      <c r="DE59" s="37">
        <f>'1.1 Assumptions'!$J$10</f>
        <v>5000000</v>
      </c>
      <c r="DF59" s="37">
        <f>'1.1 Assumptions'!$J$10</f>
        <v>5000000</v>
      </c>
      <c r="DG59" s="37">
        <f>'1.1 Assumptions'!$J$10</f>
        <v>5000000</v>
      </c>
      <c r="DH59" s="37">
        <f>'1.1 Assumptions'!$J$10</f>
        <v>5000000</v>
      </c>
      <c r="DI59" s="37">
        <f>'1.1 Assumptions'!$J$10</f>
        <v>5000000</v>
      </c>
      <c r="DJ59" s="37">
        <f>'1.1 Assumptions'!$J$10</f>
        <v>5000000</v>
      </c>
      <c r="DK59" s="37">
        <f>'1.1 Assumptions'!$J$10</f>
        <v>5000000</v>
      </c>
      <c r="DL59" s="37">
        <f>'1.1 Assumptions'!$J$10</f>
        <v>5000000</v>
      </c>
      <c r="DM59" s="37">
        <f>'1.1 Assumptions'!$J$10</f>
        <v>5000000</v>
      </c>
      <c r="DN59" s="37">
        <f>'1.1 Assumptions'!$J$10</f>
        <v>5000000</v>
      </c>
      <c r="DO59" s="37">
        <f>'1.1 Assumptions'!$J$10</f>
        <v>5000000</v>
      </c>
      <c r="DP59" s="37">
        <f>'1.1 Assumptions'!$J$10</f>
        <v>5000000</v>
      </c>
      <c r="DQ59" s="37">
        <f>'1.1 Assumptions'!$J$10</f>
        <v>5000000</v>
      </c>
      <c r="DR59" s="37">
        <f>'1.1 Assumptions'!$J$10</f>
        <v>5000000</v>
      </c>
      <c r="DS59" s="37">
        <f>'1.1 Assumptions'!$J$10</f>
        <v>5000000</v>
      </c>
      <c r="DT59" s="37">
        <f>'1.1 Assumptions'!$J$10</f>
        <v>5000000</v>
      </c>
      <c r="DU59" s="37">
        <f>'1.1 Assumptions'!$J$10</f>
        <v>5000000</v>
      </c>
      <c r="DV59" s="37">
        <f>'1.1 Assumptions'!$J$10</f>
        <v>5000000</v>
      </c>
      <c r="DW59" s="37">
        <f>'1.1 Assumptions'!$J$10</f>
        <v>5000000</v>
      </c>
      <c r="DX59" s="37">
        <f>'1.1 Assumptions'!$J$10</f>
        <v>5000000</v>
      </c>
      <c r="DY59" s="37">
        <f>'1.1 Assumptions'!$J$10</f>
        <v>5000000</v>
      </c>
    </row>
    <row r="60" spans="1:129" x14ac:dyDescent="0.35">
      <c r="B60" s="14"/>
      <c r="D60" s="14"/>
      <c r="E60" t="s">
        <v>790</v>
      </c>
      <c r="H60" s="30" t="s">
        <v>41</v>
      </c>
      <c r="J60" s="192">
        <v>0</v>
      </c>
      <c r="K60" s="192">
        <v>0</v>
      </c>
      <c r="L60" s="192">
        <v>0</v>
      </c>
      <c r="M60" s="192">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row>
    <row r="61" spans="1:129" x14ac:dyDescent="0.35">
      <c r="B61" s="14"/>
      <c r="D61" s="14"/>
      <c r="E61" t="s">
        <v>791</v>
      </c>
      <c r="H61" s="30" t="s">
        <v>41</v>
      </c>
      <c r="J61" s="192">
        <f>J59+J60</f>
        <v>5000000</v>
      </c>
      <c r="K61" s="192">
        <f t="shared" ref="K61:BV61" si="75">K59+K60</f>
        <v>5000000</v>
      </c>
      <c r="L61" s="192">
        <f t="shared" si="75"/>
        <v>5000000</v>
      </c>
      <c r="M61" s="192">
        <f t="shared" si="75"/>
        <v>5000000</v>
      </c>
      <c r="N61">
        <f t="shared" si="75"/>
        <v>5000000</v>
      </c>
      <c r="O61">
        <f t="shared" si="75"/>
        <v>5000000</v>
      </c>
      <c r="P61">
        <f t="shared" si="75"/>
        <v>5000000</v>
      </c>
      <c r="Q61">
        <f t="shared" si="75"/>
        <v>5000000</v>
      </c>
      <c r="R61">
        <f t="shared" si="75"/>
        <v>5000000</v>
      </c>
      <c r="S61">
        <f t="shared" si="75"/>
        <v>5000000</v>
      </c>
      <c r="T61">
        <f t="shared" si="75"/>
        <v>5000000</v>
      </c>
      <c r="U61">
        <f t="shared" si="75"/>
        <v>5000000</v>
      </c>
      <c r="V61">
        <f t="shared" si="75"/>
        <v>5000000</v>
      </c>
      <c r="W61">
        <f t="shared" si="75"/>
        <v>5000000</v>
      </c>
      <c r="X61">
        <f t="shared" si="75"/>
        <v>5000000</v>
      </c>
      <c r="Y61">
        <f t="shared" si="75"/>
        <v>5000000</v>
      </c>
      <c r="Z61">
        <f t="shared" si="75"/>
        <v>5000000</v>
      </c>
      <c r="AA61">
        <f t="shared" si="75"/>
        <v>5000000</v>
      </c>
      <c r="AB61">
        <f t="shared" si="75"/>
        <v>5000000</v>
      </c>
      <c r="AC61">
        <f t="shared" si="75"/>
        <v>5000000</v>
      </c>
      <c r="AD61">
        <f t="shared" si="75"/>
        <v>5000000</v>
      </c>
      <c r="AE61">
        <f t="shared" si="75"/>
        <v>5000000</v>
      </c>
      <c r="AF61">
        <f t="shared" si="75"/>
        <v>5000000</v>
      </c>
      <c r="AG61">
        <f t="shared" si="75"/>
        <v>5000000</v>
      </c>
      <c r="AH61">
        <f t="shared" si="75"/>
        <v>5000000</v>
      </c>
      <c r="AI61">
        <f t="shared" si="75"/>
        <v>5000000</v>
      </c>
      <c r="AJ61">
        <f t="shared" si="75"/>
        <v>5000000</v>
      </c>
      <c r="AK61">
        <f t="shared" si="75"/>
        <v>5000000</v>
      </c>
      <c r="AL61">
        <f t="shared" si="75"/>
        <v>5000000</v>
      </c>
      <c r="AM61">
        <f t="shared" si="75"/>
        <v>5000000</v>
      </c>
      <c r="AN61">
        <f t="shared" si="75"/>
        <v>5000000</v>
      </c>
      <c r="AO61">
        <f t="shared" si="75"/>
        <v>5000000</v>
      </c>
      <c r="AP61">
        <f t="shared" si="75"/>
        <v>5000000</v>
      </c>
      <c r="AQ61">
        <f t="shared" si="75"/>
        <v>5000000</v>
      </c>
      <c r="AR61">
        <f t="shared" si="75"/>
        <v>5000000</v>
      </c>
      <c r="AS61">
        <f t="shared" si="75"/>
        <v>5000000</v>
      </c>
      <c r="AT61">
        <f t="shared" si="75"/>
        <v>5000000</v>
      </c>
      <c r="AU61">
        <f t="shared" si="75"/>
        <v>5000000</v>
      </c>
      <c r="AV61">
        <f t="shared" si="75"/>
        <v>5000000</v>
      </c>
      <c r="AW61">
        <f t="shared" si="75"/>
        <v>5000000</v>
      </c>
      <c r="AX61">
        <f t="shared" si="75"/>
        <v>5000000</v>
      </c>
      <c r="AY61">
        <f t="shared" si="75"/>
        <v>5000000</v>
      </c>
      <c r="AZ61">
        <f t="shared" si="75"/>
        <v>5000000</v>
      </c>
      <c r="BA61">
        <f t="shared" si="75"/>
        <v>5000000</v>
      </c>
      <c r="BB61">
        <f t="shared" si="75"/>
        <v>5000000</v>
      </c>
      <c r="BC61">
        <f t="shared" si="75"/>
        <v>5000000</v>
      </c>
      <c r="BD61">
        <f t="shared" si="75"/>
        <v>5000000</v>
      </c>
      <c r="BE61">
        <f t="shared" si="75"/>
        <v>5000000</v>
      </c>
      <c r="BF61">
        <f t="shared" si="75"/>
        <v>5000000</v>
      </c>
      <c r="BG61">
        <f t="shared" si="75"/>
        <v>5000000</v>
      </c>
      <c r="BH61">
        <f t="shared" si="75"/>
        <v>5000000</v>
      </c>
      <c r="BI61">
        <f t="shared" si="75"/>
        <v>5000000</v>
      </c>
      <c r="BJ61">
        <f t="shared" si="75"/>
        <v>5000000</v>
      </c>
      <c r="BK61">
        <f t="shared" si="75"/>
        <v>5000000</v>
      </c>
      <c r="BL61">
        <f t="shared" si="75"/>
        <v>5000000</v>
      </c>
      <c r="BM61">
        <f t="shared" si="75"/>
        <v>5000000</v>
      </c>
      <c r="BN61">
        <f t="shared" si="75"/>
        <v>5000000</v>
      </c>
      <c r="BO61">
        <f t="shared" si="75"/>
        <v>5000000</v>
      </c>
      <c r="BP61">
        <f t="shared" si="75"/>
        <v>5000000</v>
      </c>
      <c r="BQ61">
        <f t="shared" si="75"/>
        <v>5000000</v>
      </c>
      <c r="BR61">
        <f t="shared" si="75"/>
        <v>5000000</v>
      </c>
      <c r="BS61">
        <f t="shared" si="75"/>
        <v>5000000</v>
      </c>
      <c r="BT61">
        <f t="shared" si="75"/>
        <v>5000000</v>
      </c>
      <c r="BU61">
        <f t="shared" si="75"/>
        <v>5000000</v>
      </c>
      <c r="BV61">
        <f t="shared" si="75"/>
        <v>5000000</v>
      </c>
      <c r="BW61">
        <f t="shared" ref="BW61:DY61" si="76">BW59+BW60</f>
        <v>5000000</v>
      </c>
      <c r="BX61">
        <f t="shared" si="76"/>
        <v>5000000</v>
      </c>
      <c r="BY61">
        <f t="shared" si="76"/>
        <v>5000000</v>
      </c>
      <c r="BZ61">
        <f t="shared" si="76"/>
        <v>5000000</v>
      </c>
      <c r="CA61">
        <f t="shared" si="76"/>
        <v>5000000</v>
      </c>
      <c r="CB61">
        <f t="shared" si="76"/>
        <v>5000000</v>
      </c>
      <c r="CC61">
        <f t="shared" si="76"/>
        <v>5000000</v>
      </c>
      <c r="CD61">
        <f t="shared" si="76"/>
        <v>5000000</v>
      </c>
      <c r="CE61">
        <f t="shared" si="76"/>
        <v>5000000</v>
      </c>
      <c r="CF61">
        <f t="shared" si="76"/>
        <v>5000000</v>
      </c>
      <c r="CG61">
        <f t="shared" si="76"/>
        <v>5000000</v>
      </c>
      <c r="CH61">
        <f t="shared" si="76"/>
        <v>5000000</v>
      </c>
      <c r="CI61">
        <f t="shared" si="76"/>
        <v>5000000</v>
      </c>
      <c r="CJ61">
        <f t="shared" si="76"/>
        <v>5000000</v>
      </c>
      <c r="CK61">
        <f t="shared" si="76"/>
        <v>5000000</v>
      </c>
      <c r="CL61">
        <f t="shared" si="76"/>
        <v>5000000</v>
      </c>
      <c r="CM61">
        <f t="shared" si="76"/>
        <v>5000000</v>
      </c>
      <c r="CN61">
        <f t="shared" si="76"/>
        <v>5000000</v>
      </c>
      <c r="CO61">
        <f t="shared" si="76"/>
        <v>5000000</v>
      </c>
      <c r="CP61">
        <f t="shared" si="76"/>
        <v>5000000</v>
      </c>
      <c r="CQ61">
        <f t="shared" si="76"/>
        <v>5000000</v>
      </c>
      <c r="CR61">
        <f t="shared" si="76"/>
        <v>5000000</v>
      </c>
      <c r="CS61">
        <f t="shared" si="76"/>
        <v>5000000</v>
      </c>
      <c r="CT61">
        <f t="shared" si="76"/>
        <v>5000000</v>
      </c>
      <c r="CU61">
        <f t="shared" si="76"/>
        <v>5000000</v>
      </c>
      <c r="CV61">
        <f t="shared" si="76"/>
        <v>5000000</v>
      </c>
      <c r="CW61">
        <f t="shared" si="76"/>
        <v>5000000</v>
      </c>
      <c r="CX61">
        <f t="shared" si="76"/>
        <v>5000000</v>
      </c>
      <c r="CY61">
        <f t="shared" si="76"/>
        <v>5000000</v>
      </c>
      <c r="CZ61">
        <f t="shared" si="76"/>
        <v>5000000</v>
      </c>
      <c r="DA61">
        <f t="shared" si="76"/>
        <v>5000000</v>
      </c>
      <c r="DB61">
        <f t="shared" si="76"/>
        <v>5000000</v>
      </c>
      <c r="DC61">
        <f t="shared" si="76"/>
        <v>5000000</v>
      </c>
      <c r="DD61">
        <f t="shared" si="76"/>
        <v>5000000</v>
      </c>
      <c r="DE61">
        <f t="shared" si="76"/>
        <v>5000000</v>
      </c>
      <c r="DF61">
        <f t="shared" si="76"/>
        <v>5000000</v>
      </c>
      <c r="DG61">
        <f t="shared" si="76"/>
        <v>5000000</v>
      </c>
      <c r="DH61">
        <f t="shared" si="76"/>
        <v>5000000</v>
      </c>
      <c r="DI61">
        <f t="shared" si="76"/>
        <v>5000000</v>
      </c>
      <c r="DJ61">
        <f t="shared" si="76"/>
        <v>5000000</v>
      </c>
      <c r="DK61">
        <f t="shared" si="76"/>
        <v>5000000</v>
      </c>
      <c r="DL61">
        <f t="shared" si="76"/>
        <v>5000000</v>
      </c>
      <c r="DM61">
        <f t="shared" si="76"/>
        <v>5000000</v>
      </c>
      <c r="DN61">
        <f t="shared" si="76"/>
        <v>5000000</v>
      </c>
      <c r="DO61">
        <f t="shared" si="76"/>
        <v>5000000</v>
      </c>
      <c r="DP61">
        <f t="shared" si="76"/>
        <v>5000000</v>
      </c>
      <c r="DQ61">
        <f t="shared" si="76"/>
        <v>5000000</v>
      </c>
      <c r="DR61">
        <f t="shared" si="76"/>
        <v>5000000</v>
      </c>
      <c r="DS61">
        <f t="shared" si="76"/>
        <v>5000000</v>
      </c>
      <c r="DT61">
        <f t="shared" si="76"/>
        <v>5000000</v>
      </c>
      <c r="DU61">
        <f t="shared" si="76"/>
        <v>5000000</v>
      </c>
      <c r="DV61">
        <f t="shared" si="76"/>
        <v>5000000</v>
      </c>
      <c r="DW61">
        <f t="shared" si="76"/>
        <v>5000000</v>
      </c>
      <c r="DX61">
        <f t="shared" si="76"/>
        <v>5000000</v>
      </c>
      <c r="DY61">
        <f t="shared" si="76"/>
        <v>5000000</v>
      </c>
    </row>
    <row r="62" spans="1:129" x14ac:dyDescent="0.35">
      <c r="B62" s="14"/>
      <c r="H62"/>
    </row>
    <row r="63" spans="1:129" x14ac:dyDescent="0.35">
      <c r="B63" s="14"/>
      <c r="D63" t="s">
        <v>230</v>
      </c>
      <c r="H63" s="30" t="s">
        <v>48</v>
      </c>
      <c r="J63" s="397">
        <f>J64+J66*(J65)</f>
        <v>9.1900000000000009E-2</v>
      </c>
      <c r="K63" s="397">
        <f t="shared" ref="K63:BV63" si="77">K64+K66*(K65)</f>
        <v>9.1900000000000009E-2</v>
      </c>
      <c r="L63" s="397">
        <f t="shared" si="77"/>
        <v>9.1900000000000009E-2</v>
      </c>
      <c r="M63" s="397">
        <f t="shared" si="77"/>
        <v>9.1900000000000009E-2</v>
      </c>
      <c r="N63" s="329">
        <f t="shared" si="77"/>
        <v>9.1900000000000009E-2</v>
      </c>
      <c r="O63" s="329">
        <f t="shared" si="77"/>
        <v>9.1900000000000009E-2</v>
      </c>
      <c r="P63" s="329">
        <f t="shared" si="77"/>
        <v>9.1900000000000009E-2</v>
      </c>
      <c r="Q63" s="329">
        <f t="shared" si="77"/>
        <v>9.1900000000000009E-2</v>
      </c>
      <c r="R63" s="329">
        <f t="shared" si="77"/>
        <v>9.1900000000000009E-2</v>
      </c>
      <c r="S63" s="329">
        <f t="shared" si="77"/>
        <v>9.1900000000000009E-2</v>
      </c>
      <c r="T63" s="329">
        <f t="shared" si="77"/>
        <v>9.1900000000000009E-2</v>
      </c>
      <c r="U63" s="329">
        <f t="shared" si="77"/>
        <v>9.1900000000000009E-2</v>
      </c>
      <c r="V63" s="329">
        <f t="shared" si="77"/>
        <v>9.1900000000000009E-2</v>
      </c>
      <c r="W63" s="329">
        <f t="shared" si="77"/>
        <v>9.1900000000000009E-2</v>
      </c>
      <c r="X63" s="329">
        <f t="shared" si="77"/>
        <v>9.1900000000000009E-2</v>
      </c>
      <c r="Y63" s="329">
        <f t="shared" si="77"/>
        <v>9.1900000000000009E-2</v>
      </c>
      <c r="Z63" s="329">
        <f t="shared" si="77"/>
        <v>9.1900000000000009E-2</v>
      </c>
      <c r="AA63" s="329">
        <f t="shared" si="77"/>
        <v>9.1900000000000009E-2</v>
      </c>
      <c r="AB63" s="329">
        <f t="shared" si="77"/>
        <v>9.1900000000000009E-2</v>
      </c>
      <c r="AC63" s="329">
        <f t="shared" si="77"/>
        <v>9.1900000000000009E-2</v>
      </c>
      <c r="AD63" s="329">
        <f t="shared" si="77"/>
        <v>9.1900000000000009E-2</v>
      </c>
      <c r="AE63" s="329">
        <f t="shared" si="77"/>
        <v>9.1900000000000009E-2</v>
      </c>
      <c r="AF63" s="329">
        <f t="shared" si="77"/>
        <v>9.1900000000000009E-2</v>
      </c>
      <c r="AG63" s="329">
        <f t="shared" si="77"/>
        <v>9.1900000000000009E-2</v>
      </c>
      <c r="AH63" s="329">
        <f t="shared" si="77"/>
        <v>9.1900000000000009E-2</v>
      </c>
      <c r="AI63" s="329">
        <f t="shared" si="77"/>
        <v>9.1900000000000009E-2</v>
      </c>
      <c r="AJ63" s="329">
        <f t="shared" si="77"/>
        <v>9.1900000000000009E-2</v>
      </c>
      <c r="AK63" s="329">
        <f t="shared" si="77"/>
        <v>9.1900000000000009E-2</v>
      </c>
      <c r="AL63" s="329">
        <f t="shared" si="77"/>
        <v>9.1900000000000009E-2</v>
      </c>
      <c r="AM63" s="329">
        <f t="shared" si="77"/>
        <v>9.1900000000000009E-2</v>
      </c>
      <c r="AN63" s="329">
        <f t="shared" si="77"/>
        <v>9.1900000000000009E-2</v>
      </c>
      <c r="AO63" s="329">
        <f t="shared" si="77"/>
        <v>9.1900000000000009E-2</v>
      </c>
      <c r="AP63" s="329">
        <f t="shared" si="77"/>
        <v>9.1900000000000009E-2</v>
      </c>
      <c r="AQ63" s="329">
        <f t="shared" si="77"/>
        <v>9.1900000000000009E-2</v>
      </c>
      <c r="AR63" s="329">
        <f t="shared" si="77"/>
        <v>9.1900000000000009E-2</v>
      </c>
      <c r="AS63" s="329">
        <f t="shared" si="77"/>
        <v>9.1900000000000009E-2</v>
      </c>
      <c r="AT63" s="329">
        <f t="shared" si="77"/>
        <v>9.1900000000000009E-2</v>
      </c>
      <c r="AU63" s="329">
        <f t="shared" si="77"/>
        <v>9.1900000000000009E-2</v>
      </c>
      <c r="AV63" s="329">
        <f t="shared" si="77"/>
        <v>9.1900000000000009E-2</v>
      </c>
      <c r="AW63" s="329">
        <f t="shared" si="77"/>
        <v>9.1900000000000009E-2</v>
      </c>
      <c r="AX63" s="329">
        <f t="shared" si="77"/>
        <v>9.1900000000000009E-2</v>
      </c>
      <c r="AY63" s="329">
        <f t="shared" si="77"/>
        <v>9.1900000000000009E-2</v>
      </c>
      <c r="AZ63" s="329">
        <f t="shared" si="77"/>
        <v>9.1900000000000009E-2</v>
      </c>
      <c r="BA63" s="329">
        <f t="shared" si="77"/>
        <v>9.1900000000000009E-2</v>
      </c>
      <c r="BB63" s="329">
        <f t="shared" si="77"/>
        <v>9.1900000000000009E-2</v>
      </c>
      <c r="BC63" s="329">
        <f t="shared" si="77"/>
        <v>9.1900000000000009E-2</v>
      </c>
      <c r="BD63" s="329">
        <f t="shared" si="77"/>
        <v>9.1900000000000009E-2</v>
      </c>
      <c r="BE63" s="329">
        <f t="shared" si="77"/>
        <v>9.1900000000000009E-2</v>
      </c>
      <c r="BF63" s="329">
        <f t="shared" si="77"/>
        <v>9.1900000000000009E-2</v>
      </c>
      <c r="BG63" s="329">
        <f t="shared" si="77"/>
        <v>9.1900000000000009E-2</v>
      </c>
      <c r="BH63" s="329">
        <f t="shared" si="77"/>
        <v>9.1900000000000009E-2</v>
      </c>
      <c r="BI63" s="329">
        <f t="shared" si="77"/>
        <v>9.1900000000000009E-2</v>
      </c>
      <c r="BJ63" s="329">
        <f t="shared" si="77"/>
        <v>9.1900000000000009E-2</v>
      </c>
      <c r="BK63" s="329">
        <f t="shared" si="77"/>
        <v>9.1900000000000009E-2</v>
      </c>
      <c r="BL63" s="329">
        <f t="shared" si="77"/>
        <v>9.1900000000000009E-2</v>
      </c>
      <c r="BM63" s="329">
        <f t="shared" si="77"/>
        <v>9.1900000000000009E-2</v>
      </c>
      <c r="BN63" s="329">
        <f t="shared" si="77"/>
        <v>9.1900000000000009E-2</v>
      </c>
      <c r="BO63" s="329">
        <f t="shared" si="77"/>
        <v>9.1900000000000009E-2</v>
      </c>
      <c r="BP63" s="329">
        <f t="shared" si="77"/>
        <v>9.1900000000000009E-2</v>
      </c>
      <c r="BQ63" s="329">
        <f t="shared" si="77"/>
        <v>9.1900000000000009E-2</v>
      </c>
      <c r="BR63" s="329">
        <f t="shared" si="77"/>
        <v>9.1900000000000009E-2</v>
      </c>
      <c r="BS63" s="329">
        <f t="shared" si="77"/>
        <v>9.1900000000000009E-2</v>
      </c>
      <c r="BT63" s="329">
        <f t="shared" si="77"/>
        <v>9.1900000000000009E-2</v>
      </c>
      <c r="BU63" s="329">
        <f t="shared" si="77"/>
        <v>9.1900000000000009E-2</v>
      </c>
      <c r="BV63" s="329">
        <f t="shared" si="77"/>
        <v>9.1900000000000009E-2</v>
      </c>
      <c r="BW63" s="329">
        <f t="shared" ref="BW63:DY63" si="78">BW64+BW66*(BW65)</f>
        <v>9.1900000000000009E-2</v>
      </c>
      <c r="BX63" s="329">
        <f t="shared" si="78"/>
        <v>9.1900000000000009E-2</v>
      </c>
      <c r="BY63" s="329">
        <f t="shared" si="78"/>
        <v>9.1900000000000009E-2</v>
      </c>
      <c r="BZ63" s="329">
        <f t="shared" si="78"/>
        <v>9.1900000000000009E-2</v>
      </c>
      <c r="CA63" s="329">
        <f t="shared" si="78"/>
        <v>9.1900000000000009E-2</v>
      </c>
      <c r="CB63" s="329">
        <f t="shared" si="78"/>
        <v>9.1900000000000009E-2</v>
      </c>
      <c r="CC63" s="329">
        <f t="shared" si="78"/>
        <v>9.1900000000000009E-2</v>
      </c>
      <c r="CD63" s="329">
        <f t="shared" si="78"/>
        <v>9.1900000000000009E-2</v>
      </c>
      <c r="CE63" s="329">
        <f t="shared" si="78"/>
        <v>9.1900000000000009E-2</v>
      </c>
      <c r="CF63" s="329">
        <f t="shared" si="78"/>
        <v>9.1900000000000009E-2</v>
      </c>
      <c r="CG63" s="329">
        <f t="shared" si="78"/>
        <v>9.1900000000000009E-2</v>
      </c>
      <c r="CH63" s="329">
        <f t="shared" si="78"/>
        <v>9.1900000000000009E-2</v>
      </c>
      <c r="CI63" s="329">
        <f t="shared" si="78"/>
        <v>9.1900000000000009E-2</v>
      </c>
      <c r="CJ63" s="329">
        <f t="shared" si="78"/>
        <v>9.1900000000000009E-2</v>
      </c>
      <c r="CK63" s="329">
        <f t="shared" si="78"/>
        <v>9.1900000000000009E-2</v>
      </c>
      <c r="CL63" s="329">
        <f t="shared" si="78"/>
        <v>9.1900000000000009E-2</v>
      </c>
      <c r="CM63" s="329">
        <f t="shared" si="78"/>
        <v>9.1900000000000009E-2</v>
      </c>
      <c r="CN63" s="329">
        <f t="shared" si="78"/>
        <v>9.1900000000000009E-2</v>
      </c>
      <c r="CO63" s="329">
        <f t="shared" si="78"/>
        <v>9.1900000000000009E-2</v>
      </c>
      <c r="CP63" s="329">
        <f t="shared" si="78"/>
        <v>9.1900000000000009E-2</v>
      </c>
      <c r="CQ63" s="329">
        <f t="shared" si="78"/>
        <v>9.1900000000000009E-2</v>
      </c>
      <c r="CR63" s="329">
        <f t="shared" si="78"/>
        <v>9.1900000000000009E-2</v>
      </c>
      <c r="CS63" s="329">
        <f t="shared" si="78"/>
        <v>9.1900000000000009E-2</v>
      </c>
      <c r="CT63" s="329">
        <f t="shared" si="78"/>
        <v>9.1900000000000009E-2</v>
      </c>
      <c r="CU63" s="329">
        <f t="shared" si="78"/>
        <v>9.1900000000000009E-2</v>
      </c>
      <c r="CV63" s="329">
        <f t="shared" si="78"/>
        <v>9.1900000000000009E-2</v>
      </c>
      <c r="CW63" s="329">
        <f t="shared" si="78"/>
        <v>9.1900000000000009E-2</v>
      </c>
      <c r="CX63" s="329">
        <f t="shared" si="78"/>
        <v>9.1900000000000009E-2</v>
      </c>
      <c r="CY63" s="329">
        <f t="shared" si="78"/>
        <v>9.1900000000000009E-2</v>
      </c>
      <c r="CZ63" s="329">
        <f t="shared" si="78"/>
        <v>9.1900000000000009E-2</v>
      </c>
      <c r="DA63" s="329">
        <f t="shared" si="78"/>
        <v>9.1900000000000009E-2</v>
      </c>
      <c r="DB63" s="329">
        <f t="shared" si="78"/>
        <v>9.1900000000000009E-2</v>
      </c>
      <c r="DC63" s="329">
        <f t="shared" si="78"/>
        <v>9.1900000000000009E-2</v>
      </c>
      <c r="DD63" s="329">
        <f t="shared" si="78"/>
        <v>9.1900000000000009E-2</v>
      </c>
      <c r="DE63" s="329">
        <f t="shared" si="78"/>
        <v>9.1900000000000009E-2</v>
      </c>
      <c r="DF63" s="329">
        <f t="shared" si="78"/>
        <v>9.1900000000000009E-2</v>
      </c>
      <c r="DG63" s="329">
        <f t="shared" si="78"/>
        <v>9.1900000000000009E-2</v>
      </c>
      <c r="DH63" s="329">
        <f t="shared" si="78"/>
        <v>9.1900000000000009E-2</v>
      </c>
      <c r="DI63" s="329">
        <f t="shared" si="78"/>
        <v>9.1900000000000009E-2</v>
      </c>
      <c r="DJ63" s="329">
        <f t="shared" si="78"/>
        <v>9.1900000000000009E-2</v>
      </c>
      <c r="DK63" s="329">
        <f t="shared" si="78"/>
        <v>9.1900000000000009E-2</v>
      </c>
      <c r="DL63" s="329">
        <f t="shared" si="78"/>
        <v>9.1900000000000009E-2</v>
      </c>
      <c r="DM63" s="329">
        <f t="shared" si="78"/>
        <v>9.1900000000000009E-2</v>
      </c>
      <c r="DN63" s="329">
        <f t="shared" si="78"/>
        <v>9.1900000000000009E-2</v>
      </c>
      <c r="DO63" s="329">
        <f t="shared" si="78"/>
        <v>9.1900000000000009E-2</v>
      </c>
      <c r="DP63" s="329">
        <f t="shared" si="78"/>
        <v>9.1900000000000009E-2</v>
      </c>
      <c r="DQ63" s="329">
        <f t="shared" si="78"/>
        <v>9.1900000000000009E-2</v>
      </c>
      <c r="DR63" s="329">
        <f t="shared" si="78"/>
        <v>9.1900000000000009E-2</v>
      </c>
      <c r="DS63" s="329">
        <f t="shared" si="78"/>
        <v>9.1900000000000009E-2</v>
      </c>
      <c r="DT63" s="329">
        <f t="shared" si="78"/>
        <v>9.1900000000000009E-2</v>
      </c>
      <c r="DU63" s="329">
        <f t="shared" si="78"/>
        <v>9.1900000000000009E-2</v>
      </c>
      <c r="DV63" s="329">
        <f t="shared" si="78"/>
        <v>9.1900000000000009E-2</v>
      </c>
      <c r="DW63" s="329">
        <f t="shared" si="78"/>
        <v>9.1900000000000009E-2</v>
      </c>
      <c r="DX63" s="329">
        <f t="shared" si="78"/>
        <v>9.1900000000000009E-2</v>
      </c>
      <c r="DY63" s="329">
        <f t="shared" si="78"/>
        <v>9.1900000000000009E-2</v>
      </c>
    </row>
    <row r="64" spans="1:129" x14ac:dyDescent="0.35">
      <c r="B64" s="14"/>
      <c r="D64" s="14"/>
      <c r="E64" s="516" t="s">
        <v>792</v>
      </c>
      <c r="F64" s="516"/>
      <c r="H64" s="30" t="s">
        <v>48</v>
      </c>
      <c r="J64" s="398">
        <v>1.5599999999999999E-2</v>
      </c>
      <c r="K64" s="398">
        <v>1.5599999999999999E-2</v>
      </c>
      <c r="L64" s="398">
        <v>1.5599999999999999E-2</v>
      </c>
      <c r="M64" s="398">
        <v>1.5599999999999999E-2</v>
      </c>
      <c r="N64" s="251">
        <v>1.5599999999999999E-2</v>
      </c>
      <c r="O64" s="251">
        <v>1.5599999999999999E-2</v>
      </c>
      <c r="P64" s="251">
        <v>1.5599999999999999E-2</v>
      </c>
      <c r="Q64" s="251">
        <v>1.5599999999999999E-2</v>
      </c>
      <c r="R64" s="251">
        <v>1.5599999999999999E-2</v>
      </c>
      <c r="S64" s="251">
        <v>1.5599999999999999E-2</v>
      </c>
      <c r="T64" s="251">
        <v>1.5599999999999999E-2</v>
      </c>
      <c r="U64" s="251">
        <v>1.5599999999999999E-2</v>
      </c>
      <c r="V64" s="251">
        <v>1.5599999999999999E-2</v>
      </c>
      <c r="W64" s="251">
        <v>1.5599999999999999E-2</v>
      </c>
      <c r="X64" s="251">
        <v>1.5599999999999999E-2</v>
      </c>
      <c r="Y64" s="251">
        <v>1.5599999999999999E-2</v>
      </c>
      <c r="Z64" s="251">
        <v>1.5599999999999999E-2</v>
      </c>
      <c r="AA64" s="251">
        <v>1.5599999999999999E-2</v>
      </c>
      <c r="AB64" s="251">
        <v>1.5599999999999999E-2</v>
      </c>
      <c r="AC64" s="251">
        <v>1.5599999999999999E-2</v>
      </c>
      <c r="AD64" s="251">
        <v>1.5599999999999999E-2</v>
      </c>
      <c r="AE64" s="251">
        <v>1.5599999999999999E-2</v>
      </c>
      <c r="AF64" s="251">
        <v>1.5599999999999999E-2</v>
      </c>
      <c r="AG64" s="251">
        <v>1.5599999999999999E-2</v>
      </c>
      <c r="AH64" s="251">
        <v>1.5599999999999999E-2</v>
      </c>
      <c r="AI64" s="251">
        <v>1.5599999999999999E-2</v>
      </c>
      <c r="AJ64" s="251">
        <v>1.5599999999999999E-2</v>
      </c>
      <c r="AK64" s="251">
        <v>1.5599999999999999E-2</v>
      </c>
      <c r="AL64" s="251">
        <v>1.5599999999999999E-2</v>
      </c>
      <c r="AM64" s="251">
        <v>1.5599999999999999E-2</v>
      </c>
      <c r="AN64" s="251">
        <v>1.5599999999999999E-2</v>
      </c>
      <c r="AO64" s="251">
        <v>1.5599999999999999E-2</v>
      </c>
      <c r="AP64" s="251">
        <v>1.5599999999999999E-2</v>
      </c>
      <c r="AQ64" s="251">
        <v>1.5599999999999999E-2</v>
      </c>
      <c r="AR64" s="251">
        <v>1.5599999999999999E-2</v>
      </c>
      <c r="AS64" s="251">
        <v>1.5599999999999999E-2</v>
      </c>
      <c r="AT64" s="251">
        <v>1.5599999999999999E-2</v>
      </c>
      <c r="AU64" s="251">
        <v>1.5599999999999999E-2</v>
      </c>
      <c r="AV64" s="251">
        <v>1.5599999999999999E-2</v>
      </c>
      <c r="AW64" s="251">
        <v>1.5599999999999999E-2</v>
      </c>
      <c r="AX64" s="251">
        <v>1.5599999999999999E-2</v>
      </c>
      <c r="AY64" s="251">
        <v>1.5599999999999999E-2</v>
      </c>
      <c r="AZ64" s="251">
        <v>1.5599999999999999E-2</v>
      </c>
      <c r="BA64" s="251">
        <v>1.5599999999999999E-2</v>
      </c>
      <c r="BB64" s="251">
        <v>1.5599999999999999E-2</v>
      </c>
      <c r="BC64" s="251">
        <v>1.5599999999999999E-2</v>
      </c>
      <c r="BD64" s="251">
        <v>1.5599999999999999E-2</v>
      </c>
      <c r="BE64" s="251">
        <v>1.5599999999999999E-2</v>
      </c>
      <c r="BF64" s="251">
        <v>1.5599999999999999E-2</v>
      </c>
      <c r="BG64" s="251">
        <v>1.5599999999999999E-2</v>
      </c>
      <c r="BH64" s="251">
        <v>1.5599999999999999E-2</v>
      </c>
      <c r="BI64" s="251">
        <v>1.5599999999999999E-2</v>
      </c>
      <c r="BJ64" s="251">
        <v>1.5599999999999999E-2</v>
      </c>
      <c r="BK64" s="251">
        <v>1.5599999999999999E-2</v>
      </c>
      <c r="BL64" s="251">
        <v>1.5599999999999999E-2</v>
      </c>
      <c r="BM64" s="251">
        <v>1.5599999999999999E-2</v>
      </c>
      <c r="BN64" s="251">
        <v>1.5599999999999999E-2</v>
      </c>
      <c r="BO64" s="251">
        <v>1.5599999999999999E-2</v>
      </c>
      <c r="BP64" s="251">
        <v>1.5599999999999999E-2</v>
      </c>
      <c r="BQ64" s="251">
        <v>1.5599999999999999E-2</v>
      </c>
      <c r="BR64" s="251">
        <v>1.5599999999999999E-2</v>
      </c>
      <c r="BS64" s="251">
        <v>1.5599999999999999E-2</v>
      </c>
      <c r="BT64" s="251">
        <v>1.5599999999999999E-2</v>
      </c>
      <c r="BU64" s="251">
        <v>1.5599999999999999E-2</v>
      </c>
      <c r="BV64" s="251">
        <v>1.5599999999999999E-2</v>
      </c>
      <c r="BW64" s="251">
        <v>1.5599999999999999E-2</v>
      </c>
      <c r="BX64" s="251">
        <v>1.5599999999999999E-2</v>
      </c>
      <c r="BY64" s="251">
        <v>1.5599999999999999E-2</v>
      </c>
      <c r="BZ64" s="251">
        <v>1.5599999999999999E-2</v>
      </c>
      <c r="CA64" s="251">
        <v>1.5599999999999999E-2</v>
      </c>
      <c r="CB64" s="251">
        <v>1.5599999999999999E-2</v>
      </c>
      <c r="CC64" s="251">
        <v>1.5599999999999999E-2</v>
      </c>
      <c r="CD64" s="251">
        <v>1.5599999999999999E-2</v>
      </c>
      <c r="CE64" s="251">
        <v>1.5599999999999999E-2</v>
      </c>
      <c r="CF64" s="251">
        <v>1.5599999999999999E-2</v>
      </c>
      <c r="CG64" s="251">
        <v>1.5599999999999999E-2</v>
      </c>
      <c r="CH64" s="251">
        <v>1.5599999999999999E-2</v>
      </c>
      <c r="CI64" s="251">
        <v>1.5599999999999999E-2</v>
      </c>
      <c r="CJ64" s="251">
        <v>1.5599999999999999E-2</v>
      </c>
      <c r="CK64" s="251">
        <v>1.5599999999999999E-2</v>
      </c>
      <c r="CL64" s="251">
        <v>1.5599999999999999E-2</v>
      </c>
      <c r="CM64" s="251">
        <v>1.5599999999999999E-2</v>
      </c>
      <c r="CN64" s="251">
        <v>1.5599999999999999E-2</v>
      </c>
      <c r="CO64" s="251">
        <v>1.5599999999999999E-2</v>
      </c>
      <c r="CP64" s="251">
        <v>1.5599999999999999E-2</v>
      </c>
      <c r="CQ64" s="251">
        <v>1.5599999999999999E-2</v>
      </c>
      <c r="CR64" s="251">
        <v>1.5599999999999999E-2</v>
      </c>
      <c r="CS64" s="251">
        <v>1.5599999999999999E-2</v>
      </c>
      <c r="CT64" s="251">
        <v>1.5599999999999999E-2</v>
      </c>
      <c r="CU64" s="251">
        <v>1.5599999999999999E-2</v>
      </c>
      <c r="CV64" s="251">
        <v>1.5599999999999999E-2</v>
      </c>
      <c r="CW64" s="251">
        <v>1.5599999999999999E-2</v>
      </c>
      <c r="CX64" s="251">
        <v>1.5599999999999999E-2</v>
      </c>
      <c r="CY64" s="251">
        <v>1.5599999999999999E-2</v>
      </c>
      <c r="CZ64" s="251">
        <v>1.5599999999999999E-2</v>
      </c>
      <c r="DA64" s="251">
        <v>1.5599999999999999E-2</v>
      </c>
      <c r="DB64" s="251">
        <v>1.5599999999999999E-2</v>
      </c>
      <c r="DC64" s="251">
        <v>1.5599999999999999E-2</v>
      </c>
      <c r="DD64" s="251">
        <v>1.5599999999999999E-2</v>
      </c>
      <c r="DE64" s="251">
        <v>1.5599999999999999E-2</v>
      </c>
      <c r="DF64" s="251">
        <v>1.5599999999999999E-2</v>
      </c>
      <c r="DG64" s="251">
        <v>1.5599999999999999E-2</v>
      </c>
      <c r="DH64" s="251">
        <v>1.5599999999999999E-2</v>
      </c>
      <c r="DI64" s="251">
        <v>1.5599999999999999E-2</v>
      </c>
      <c r="DJ64" s="251">
        <v>1.5599999999999999E-2</v>
      </c>
      <c r="DK64" s="251">
        <v>1.5599999999999999E-2</v>
      </c>
      <c r="DL64" s="251">
        <v>1.5599999999999999E-2</v>
      </c>
      <c r="DM64" s="251">
        <v>1.5599999999999999E-2</v>
      </c>
      <c r="DN64" s="251">
        <v>1.5599999999999999E-2</v>
      </c>
      <c r="DO64" s="251">
        <v>1.5599999999999999E-2</v>
      </c>
      <c r="DP64" s="251">
        <v>1.5599999999999999E-2</v>
      </c>
      <c r="DQ64" s="251">
        <v>1.5599999999999999E-2</v>
      </c>
      <c r="DR64" s="251">
        <v>1.5599999999999999E-2</v>
      </c>
      <c r="DS64" s="251">
        <v>1.5599999999999999E-2</v>
      </c>
      <c r="DT64" s="251">
        <v>1.5599999999999999E-2</v>
      </c>
      <c r="DU64" s="251">
        <v>1.5599999999999999E-2</v>
      </c>
      <c r="DV64" s="251">
        <v>1.5599999999999999E-2</v>
      </c>
      <c r="DW64" s="251">
        <v>1.5599999999999999E-2</v>
      </c>
      <c r="DX64" s="251">
        <v>1.5599999999999999E-2</v>
      </c>
      <c r="DY64" s="251">
        <v>1.5599999999999999E-2</v>
      </c>
    </row>
    <row r="65" spans="2:129" x14ac:dyDescent="0.35">
      <c r="B65" s="14"/>
      <c r="D65" s="14"/>
      <c r="E65" s="516" t="s">
        <v>793</v>
      </c>
      <c r="F65" s="516"/>
      <c r="H65" s="30" t="s">
        <v>48</v>
      </c>
      <c r="J65" s="398">
        <v>7.6300000000000007E-2</v>
      </c>
      <c r="K65" s="398">
        <v>7.6300000000000007E-2</v>
      </c>
      <c r="L65" s="398">
        <v>7.6300000000000007E-2</v>
      </c>
      <c r="M65" s="398">
        <v>7.6300000000000007E-2</v>
      </c>
      <c r="N65" s="251">
        <v>7.6300000000000007E-2</v>
      </c>
      <c r="O65" s="251">
        <v>7.6300000000000007E-2</v>
      </c>
      <c r="P65" s="251">
        <v>7.6300000000000007E-2</v>
      </c>
      <c r="Q65" s="251">
        <v>7.6300000000000007E-2</v>
      </c>
      <c r="R65" s="251">
        <v>7.6300000000000007E-2</v>
      </c>
      <c r="S65" s="251">
        <v>7.6300000000000007E-2</v>
      </c>
      <c r="T65" s="251">
        <v>7.6300000000000007E-2</v>
      </c>
      <c r="U65" s="251">
        <v>7.6300000000000007E-2</v>
      </c>
      <c r="V65" s="251">
        <v>7.6300000000000007E-2</v>
      </c>
      <c r="W65" s="251">
        <v>7.6300000000000007E-2</v>
      </c>
      <c r="X65" s="251">
        <v>7.6300000000000007E-2</v>
      </c>
      <c r="Y65" s="251">
        <v>7.6300000000000007E-2</v>
      </c>
      <c r="Z65" s="251">
        <v>7.6300000000000007E-2</v>
      </c>
      <c r="AA65" s="251">
        <v>7.6300000000000007E-2</v>
      </c>
      <c r="AB65" s="251">
        <v>7.6300000000000007E-2</v>
      </c>
      <c r="AC65" s="251">
        <v>7.6300000000000007E-2</v>
      </c>
      <c r="AD65" s="251">
        <v>7.6300000000000007E-2</v>
      </c>
      <c r="AE65" s="251">
        <v>7.6300000000000007E-2</v>
      </c>
      <c r="AF65" s="251">
        <v>7.6300000000000007E-2</v>
      </c>
      <c r="AG65" s="251">
        <v>7.6300000000000007E-2</v>
      </c>
      <c r="AH65" s="251">
        <v>7.6300000000000007E-2</v>
      </c>
      <c r="AI65" s="251">
        <v>7.6300000000000007E-2</v>
      </c>
      <c r="AJ65" s="251">
        <v>7.6300000000000007E-2</v>
      </c>
      <c r="AK65" s="251">
        <v>7.6300000000000007E-2</v>
      </c>
      <c r="AL65" s="251">
        <v>7.6300000000000007E-2</v>
      </c>
      <c r="AM65" s="251">
        <v>7.6300000000000007E-2</v>
      </c>
      <c r="AN65" s="251">
        <v>7.6300000000000007E-2</v>
      </c>
      <c r="AO65" s="251">
        <v>7.6300000000000007E-2</v>
      </c>
      <c r="AP65" s="251">
        <v>7.6300000000000007E-2</v>
      </c>
      <c r="AQ65" s="251">
        <v>7.6300000000000007E-2</v>
      </c>
      <c r="AR65" s="251">
        <v>7.6300000000000007E-2</v>
      </c>
      <c r="AS65" s="251">
        <v>7.6300000000000007E-2</v>
      </c>
      <c r="AT65" s="251">
        <v>7.6300000000000007E-2</v>
      </c>
      <c r="AU65" s="251">
        <v>7.6300000000000007E-2</v>
      </c>
      <c r="AV65" s="251">
        <v>7.6300000000000007E-2</v>
      </c>
      <c r="AW65" s="251">
        <v>7.6300000000000007E-2</v>
      </c>
      <c r="AX65" s="251">
        <v>7.6300000000000007E-2</v>
      </c>
      <c r="AY65" s="251">
        <v>7.6300000000000007E-2</v>
      </c>
      <c r="AZ65" s="251">
        <v>7.6300000000000007E-2</v>
      </c>
      <c r="BA65" s="251">
        <v>7.6300000000000007E-2</v>
      </c>
      <c r="BB65" s="251">
        <v>7.6300000000000007E-2</v>
      </c>
      <c r="BC65" s="251">
        <v>7.6300000000000007E-2</v>
      </c>
      <c r="BD65" s="251">
        <v>7.6300000000000007E-2</v>
      </c>
      <c r="BE65" s="251">
        <v>7.6300000000000007E-2</v>
      </c>
      <c r="BF65" s="251">
        <v>7.6300000000000007E-2</v>
      </c>
      <c r="BG65" s="251">
        <v>7.6300000000000007E-2</v>
      </c>
      <c r="BH65" s="251">
        <v>7.6300000000000007E-2</v>
      </c>
      <c r="BI65" s="251">
        <v>7.6300000000000007E-2</v>
      </c>
      <c r="BJ65" s="251">
        <v>7.6300000000000007E-2</v>
      </c>
      <c r="BK65" s="251">
        <v>7.6300000000000007E-2</v>
      </c>
      <c r="BL65" s="251">
        <v>7.6300000000000007E-2</v>
      </c>
      <c r="BM65" s="251">
        <v>7.6300000000000007E-2</v>
      </c>
      <c r="BN65" s="251">
        <v>7.6300000000000007E-2</v>
      </c>
      <c r="BO65" s="251">
        <v>7.6300000000000007E-2</v>
      </c>
      <c r="BP65" s="251">
        <v>7.6300000000000007E-2</v>
      </c>
      <c r="BQ65" s="251">
        <v>7.6300000000000007E-2</v>
      </c>
      <c r="BR65" s="251">
        <v>7.6300000000000007E-2</v>
      </c>
      <c r="BS65" s="251">
        <v>7.6300000000000007E-2</v>
      </c>
      <c r="BT65" s="251">
        <v>7.6300000000000007E-2</v>
      </c>
      <c r="BU65" s="251">
        <v>7.6300000000000007E-2</v>
      </c>
      <c r="BV65" s="251">
        <v>7.6300000000000007E-2</v>
      </c>
      <c r="BW65" s="251">
        <v>7.6300000000000007E-2</v>
      </c>
      <c r="BX65" s="251">
        <v>7.6300000000000007E-2</v>
      </c>
      <c r="BY65" s="251">
        <v>7.6300000000000007E-2</v>
      </c>
      <c r="BZ65" s="251">
        <v>7.6300000000000007E-2</v>
      </c>
      <c r="CA65" s="251">
        <v>7.6300000000000007E-2</v>
      </c>
      <c r="CB65" s="251">
        <v>7.6300000000000007E-2</v>
      </c>
      <c r="CC65" s="251">
        <v>7.6300000000000007E-2</v>
      </c>
      <c r="CD65" s="251">
        <v>7.6300000000000007E-2</v>
      </c>
      <c r="CE65" s="251">
        <v>7.6300000000000007E-2</v>
      </c>
      <c r="CF65" s="251">
        <v>7.6300000000000007E-2</v>
      </c>
      <c r="CG65" s="251">
        <v>7.6300000000000007E-2</v>
      </c>
      <c r="CH65" s="251">
        <v>7.6300000000000007E-2</v>
      </c>
      <c r="CI65" s="251">
        <v>7.6300000000000007E-2</v>
      </c>
      <c r="CJ65" s="251">
        <v>7.6300000000000007E-2</v>
      </c>
      <c r="CK65" s="251">
        <v>7.6300000000000007E-2</v>
      </c>
      <c r="CL65" s="251">
        <v>7.6300000000000007E-2</v>
      </c>
      <c r="CM65" s="251">
        <v>7.6300000000000007E-2</v>
      </c>
      <c r="CN65" s="251">
        <v>7.6300000000000007E-2</v>
      </c>
      <c r="CO65" s="251">
        <v>7.6300000000000007E-2</v>
      </c>
      <c r="CP65" s="251">
        <v>7.6300000000000007E-2</v>
      </c>
      <c r="CQ65" s="251">
        <v>7.6300000000000007E-2</v>
      </c>
      <c r="CR65" s="251">
        <v>7.6300000000000007E-2</v>
      </c>
      <c r="CS65" s="251">
        <v>7.6300000000000007E-2</v>
      </c>
      <c r="CT65" s="251">
        <v>7.6300000000000007E-2</v>
      </c>
      <c r="CU65" s="251">
        <v>7.6300000000000007E-2</v>
      </c>
      <c r="CV65" s="251">
        <v>7.6300000000000007E-2</v>
      </c>
      <c r="CW65" s="251">
        <v>7.6300000000000007E-2</v>
      </c>
      <c r="CX65" s="251">
        <v>7.6300000000000007E-2</v>
      </c>
      <c r="CY65" s="251">
        <v>7.6300000000000007E-2</v>
      </c>
      <c r="CZ65" s="251">
        <v>7.6300000000000007E-2</v>
      </c>
      <c r="DA65" s="251">
        <v>7.6300000000000007E-2</v>
      </c>
      <c r="DB65" s="251">
        <v>7.6300000000000007E-2</v>
      </c>
      <c r="DC65" s="251">
        <v>7.6300000000000007E-2</v>
      </c>
      <c r="DD65" s="251">
        <v>7.6300000000000007E-2</v>
      </c>
      <c r="DE65" s="251">
        <v>7.6300000000000007E-2</v>
      </c>
      <c r="DF65" s="251">
        <v>7.6300000000000007E-2</v>
      </c>
      <c r="DG65" s="251">
        <v>7.6300000000000007E-2</v>
      </c>
      <c r="DH65" s="251">
        <v>7.6300000000000007E-2</v>
      </c>
      <c r="DI65" s="251">
        <v>7.6300000000000007E-2</v>
      </c>
      <c r="DJ65" s="251">
        <v>7.6300000000000007E-2</v>
      </c>
      <c r="DK65" s="251">
        <v>7.6300000000000007E-2</v>
      </c>
      <c r="DL65" s="251">
        <v>7.6300000000000007E-2</v>
      </c>
      <c r="DM65" s="251">
        <v>7.6300000000000007E-2</v>
      </c>
      <c r="DN65" s="251">
        <v>7.6300000000000007E-2</v>
      </c>
      <c r="DO65" s="251">
        <v>7.6300000000000007E-2</v>
      </c>
      <c r="DP65" s="251">
        <v>7.6300000000000007E-2</v>
      </c>
      <c r="DQ65" s="251">
        <v>7.6300000000000007E-2</v>
      </c>
      <c r="DR65" s="251">
        <v>7.6300000000000007E-2</v>
      </c>
      <c r="DS65" s="251">
        <v>7.6300000000000007E-2</v>
      </c>
      <c r="DT65" s="251">
        <v>7.6300000000000007E-2</v>
      </c>
      <c r="DU65" s="251">
        <v>7.6300000000000007E-2</v>
      </c>
      <c r="DV65" s="251">
        <v>7.6300000000000007E-2</v>
      </c>
      <c r="DW65" s="251">
        <v>7.6300000000000007E-2</v>
      </c>
      <c r="DX65" s="251">
        <v>7.6300000000000007E-2</v>
      </c>
      <c r="DY65" s="251">
        <v>7.6300000000000007E-2</v>
      </c>
    </row>
    <row r="66" spans="2:129" x14ac:dyDescent="0.35">
      <c r="B66" s="14"/>
      <c r="C66" s="47"/>
      <c r="D66" s="156"/>
      <c r="E66" t="s">
        <v>231</v>
      </c>
      <c r="H66" s="30" t="s">
        <v>45</v>
      </c>
      <c r="I66" s="47"/>
      <c r="J66" s="399">
        <f>'1.1 Assumptions'!$J$218</f>
        <v>1</v>
      </c>
      <c r="K66" s="399">
        <f>'1.1 Assumptions'!$J$218</f>
        <v>1</v>
      </c>
      <c r="L66" s="399">
        <f>'1.1 Assumptions'!$J$218</f>
        <v>1</v>
      </c>
      <c r="M66" s="399">
        <f>'1.1 Assumptions'!$J$218</f>
        <v>1</v>
      </c>
      <c r="N66" s="380">
        <f>'1.1 Assumptions'!$J$218</f>
        <v>1</v>
      </c>
      <c r="O66" s="380">
        <f>'1.1 Assumptions'!$J$218</f>
        <v>1</v>
      </c>
      <c r="P66" s="380">
        <f>'1.1 Assumptions'!$J$218</f>
        <v>1</v>
      </c>
      <c r="Q66" s="380">
        <f>'1.1 Assumptions'!$J$218</f>
        <v>1</v>
      </c>
      <c r="R66" s="380">
        <f>'1.1 Assumptions'!$J$218</f>
        <v>1</v>
      </c>
      <c r="S66" s="380">
        <f>'1.1 Assumptions'!$J$218</f>
        <v>1</v>
      </c>
      <c r="T66" s="380">
        <f>'1.1 Assumptions'!$J$218</f>
        <v>1</v>
      </c>
      <c r="U66" s="380">
        <f>'1.1 Assumptions'!$J$218</f>
        <v>1</v>
      </c>
      <c r="V66" s="380">
        <f>'1.1 Assumptions'!$J$218</f>
        <v>1</v>
      </c>
      <c r="W66" s="380">
        <f>'1.1 Assumptions'!$J$218</f>
        <v>1</v>
      </c>
      <c r="X66" s="380">
        <f>'1.1 Assumptions'!$J$218</f>
        <v>1</v>
      </c>
      <c r="Y66" s="380">
        <f>'1.1 Assumptions'!$J$218</f>
        <v>1</v>
      </c>
      <c r="Z66" s="380">
        <f>'1.1 Assumptions'!$J$218</f>
        <v>1</v>
      </c>
      <c r="AA66" s="380">
        <f>'1.1 Assumptions'!$J$218</f>
        <v>1</v>
      </c>
      <c r="AB66" s="380">
        <f>'1.1 Assumptions'!$J$218</f>
        <v>1</v>
      </c>
      <c r="AC66" s="380">
        <f>'1.1 Assumptions'!$J$218</f>
        <v>1</v>
      </c>
      <c r="AD66" s="380">
        <f>'1.1 Assumptions'!$J$218</f>
        <v>1</v>
      </c>
      <c r="AE66" s="380">
        <f>'1.1 Assumptions'!$J$218</f>
        <v>1</v>
      </c>
      <c r="AF66" s="380">
        <f>'1.1 Assumptions'!$J$218</f>
        <v>1</v>
      </c>
      <c r="AG66" s="380">
        <f>'1.1 Assumptions'!$J$218</f>
        <v>1</v>
      </c>
      <c r="AH66" s="380">
        <f>'1.1 Assumptions'!$J$218</f>
        <v>1</v>
      </c>
      <c r="AI66" s="380">
        <f>'1.1 Assumptions'!$J$218</f>
        <v>1</v>
      </c>
      <c r="AJ66" s="380">
        <f>'1.1 Assumptions'!$J$218</f>
        <v>1</v>
      </c>
      <c r="AK66" s="380">
        <f>'1.1 Assumptions'!$J$218</f>
        <v>1</v>
      </c>
      <c r="AL66" s="380">
        <f>'1.1 Assumptions'!$J$218</f>
        <v>1</v>
      </c>
      <c r="AM66" s="380">
        <f>'1.1 Assumptions'!$J$218</f>
        <v>1</v>
      </c>
      <c r="AN66" s="380">
        <f>'1.1 Assumptions'!$J$218</f>
        <v>1</v>
      </c>
      <c r="AO66" s="380">
        <f>'1.1 Assumptions'!$J$218</f>
        <v>1</v>
      </c>
      <c r="AP66" s="380">
        <f>'1.1 Assumptions'!$J$218</f>
        <v>1</v>
      </c>
      <c r="AQ66" s="380">
        <f>'1.1 Assumptions'!$J$218</f>
        <v>1</v>
      </c>
      <c r="AR66" s="380">
        <f>'1.1 Assumptions'!$J$218</f>
        <v>1</v>
      </c>
      <c r="AS66" s="380">
        <f>'1.1 Assumptions'!$J$218</f>
        <v>1</v>
      </c>
      <c r="AT66" s="380">
        <f>'1.1 Assumptions'!$J$218</f>
        <v>1</v>
      </c>
      <c r="AU66" s="380">
        <f>'1.1 Assumptions'!$J$218</f>
        <v>1</v>
      </c>
      <c r="AV66" s="380">
        <f>'1.1 Assumptions'!$J$218</f>
        <v>1</v>
      </c>
      <c r="AW66" s="380">
        <f>'1.1 Assumptions'!$J$218</f>
        <v>1</v>
      </c>
      <c r="AX66" s="380">
        <f>'1.1 Assumptions'!$J$218</f>
        <v>1</v>
      </c>
      <c r="AY66" s="380">
        <f>'1.1 Assumptions'!$J$218</f>
        <v>1</v>
      </c>
      <c r="AZ66" s="380">
        <f>'1.1 Assumptions'!$J$218</f>
        <v>1</v>
      </c>
      <c r="BA66" s="380">
        <f>'1.1 Assumptions'!$J$218</f>
        <v>1</v>
      </c>
      <c r="BB66" s="380">
        <f>'1.1 Assumptions'!$J$218</f>
        <v>1</v>
      </c>
      <c r="BC66" s="380">
        <f>'1.1 Assumptions'!$J$218</f>
        <v>1</v>
      </c>
      <c r="BD66" s="380">
        <f>'1.1 Assumptions'!$J$218</f>
        <v>1</v>
      </c>
      <c r="BE66" s="380">
        <f>'1.1 Assumptions'!$J$218</f>
        <v>1</v>
      </c>
      <c r="BF66" s="380">
        <f>'1.1 Assumptions'!$J$218</f>
        <v>1</v>
      </c>
      <c r="BG66" s="380">
        <f>'1.1 Assumptions'!$J$218</f>
        <v>1</v>
      </c>
      <c r="BH66" s="380">
        <f>'1.1 Assumptions'!$J$218</f>
        <v>1</v>
      </c>
      <c r="BI66" s="380">
        <f>'1.1 Assumptions'!$J$218</f>
        <v>1</v>
      </c>
      <c r="BJ66" s="380">
        <f>'1.1 Assumptions'!$J$218</f>
        <v>1</v>
      </c>
      <c r="BK66" s="380">
        <f>'1.1 Assumptions'!$J$218</f>
        <v>1</v>
      </c>
      <c r="BL66" s="380">
        <f>'1.1 Assumptions'!$J$218</f>
        <v>1</v>
      </c>
      <c r="BM66" s="380">
        <f>'1.1 Assumptions'!$J$218</f>
        <v>1</v>
      </c>
      <c r="BN66" s="380">
        <f>'1.1 Assumptions'!$J$218</f>
        <v>1</v>
      </c>
      <c r="BO66" s="380">
        <f>'1.1 Assumptions'!$J$218</f>
        <v>1</v>
      </c>
      <c r="BP66" s="380">
        <f>'1.1 Assumptions'!$J$218</f>
        <v>1</v>
      </c>
      <c r="BQ66" s="380">
        <f>'1.1 Assumptions'!$J$218</f>
        <v>1</v>
      </c>
      <c r="BR66" s="380">
        <f>'1.1 Assumptions'!$J$218</f>
        <v>1</v>
      </c>
      <c r="BS66" s="380">
        <f>'1.1 Assumptions'!$J$218</f>
        <v>1</v>
      </c>
      <c r="BT66" s="380">
        <f>'1.1 Assumptions'!$J$218</f>
        <v>1</v>
      </c>
      <c r="BU66" s="380">
        <f>'1.1 Assumptions'!$J$218</f>
        <v>1</v>
      </c>
      <c r="BV66" s="380">
        <f>'1.1 Assumptions'!$J$218</f>
        <v>1</v>
      </c>
      <c r="BW66" s="380">
        <f>'1.1 Assumptions'!$J$218</f>
        <v>1</v>
      </c>
      <c r="BX66" s="380">
        <f>'1.1 Assumptions'!$J$218</f>
        <v>1</v>
      </c>
      <c r="BY66" s="380">
        <f>'1.1 Assumptions'!$J$218</f>
        <v>1</v>
      </c>
      <c r="BZ66" s="380">
        <f>'1.1 Assumptions'!$J$218</f>
        <v>1</v>
      </c>
      <c r="CA66" s="380">
        <f>'1.1 Assumptions'!$J$218</f>
        <v>1</v>
      </c>
      <c r="CB66" s="380">
        <f>'1.1 Assumptions'!$J$218</f>
        <v>1</v>
      </c>
      <c r="CC66" s="380">
        <f>'1.1 Assumptions'!$J$218</f>
        <v>1</v>
      </c>
      <c r="CD66" s="380">
        <f>'1.1 Assumptions'!$J$218</f>
        <v>1</v>
      </c>
      <c r="CE66" s="380">
        <f>'1.1 Assumptions'!$J$218</f>
        <v>1</v>
      </c>
      <c r="CF66" s="380">
        <f>'1.1 Assumptions'!$J$218</f>
        <v>1</v>
      </c>
      <c r="CG66" s="380">
        <f>'1.1 Assumptions'!$J$218</f>
        <v>1</v>
      </c>
      <c r="CH66" s="380">
        <f>'1.1 Assumptions'!$J$218</f>
        <v>1</v>
      </c>
      <c r="CI66" s="380">
        <f>'1.1 Assumptions'!$J$218</f>
        <v>1</v>
      </c>
      <c r="CJ66" s="380">
        <f>'1.1 Assumptions'!$J$218</f>
        <v>1</v>
      </c>
      <c r="CK66" s="380">
        <f>'1.1 Assumptions'!$J$218</f>
        <v>1</v>
      </c>
      <c r="CL66" s="380">
        <f>'1.1 Assumptions'!$J$218</f>
        <v>1</v>
      </c>
      <c r="CM66" s="380">
        <f>'1.1 Assumptions'!$J$218</f>
        <v>1</v>
      </c>
      <c r="CN66" s="380">
        <f>'1.1 Assumptions'!$J$218</f>
        <v>1</v>
      </c>
      <c r="CO66" s="380">
        <f>'1.1 Assumptions'!$J$218</f>
        <v>1</v>
      </c>
      <c r="CP66" s="380">
        <f>'1.1 Assumptions'!$J$218</f>
        <v>1</v>
      </c>
      <c r="CQ66" s="380">
        <f>'1.1 Assumptions'!$J$218</f>
        <v>1</v>
      </c>
      <c r="CR66" s="380">
        <f>'1.1 Assumptions'!$J$218</f>
        <v>1</v>
      </c>
      <c r="CS66" s="380">
        <f>'1.1 Assumptions'!$J$218</f>
        <v>1</v>
      </c>
      <c r="CT66" s="380">
        <f>'1.1 Assumptions'!$J$218</f>
        <v>1</v>
      </c>
      <c r="CU66" s="380">
        <f>'1.1 Assumptions'!$J$218</f>
        <v>1</v>
      </c>
      <c r="CV66" s="380">
        <f>'1.1 Assumptions'!$J$218</f>
        <v>1</v>
      </c>
      <c r="CW66" s="380">
        <f>'1.1 Assumptions'!$J$218</f>
        <v>1</v>
      </c>
      <c r="CX66" s="380">
        <f>'1.1 Assumptions'!$J$218</f>
        <v>1</v>
      </c>
      <c r="CY66" s="380">
        <f>'1.1 Assumptions'!$J$218</f>
        <v>1</v>
      </c>
      <c r="CZ66" s="380">
        <f>'1.1 Assumptions'!$J$218</f>
        <v>1</v>
      </c>
      <c r="DA66" s="380">
        <f>'1.1 Assumptions'!$J$218</f>
        <v>1</v>
      </c>
      <c r="DB66" s="380">
        <f>'1.1 Assumptions'!$J$218</f>
        <v>1</v>
      </c>
      <c r="DC66" s="380">
        <f>'1.1 Assumptions'!$J$218</f>
        <v>1</v>
      </c>
      <c r="DD66" s="380">
        <f>'1.1 Assumptions'!$J$218</f>
        <v>1</v>
      </c>
      <c r="DE66" s="380">
        <f>'1.1 Assumptions'!$J$218</f>
        <v>1</v>
      </c>
      <c r="DF66" s="380">
        <f>'1.1 Assumptions'!$J$218</f>
        <v>1</v>
      </c>
      <c r="DG66" s="380">
        <f>'1.1 Assumptions'!$J$218</f>
        <v>1</v>
      </c>
      <c r="DH66" s="380">
        <f>'1.1 Assumptions'!$J$218</f>
        <v>1</v>
      </c>
      <c r="DI66" s="380">
        <f>'1.1 Assumptions'!$J$218</f>
        <v>1</v>
      </c>
      <c r="DJ66" s="380">
        <f>'1.1 Assumptions'!$J$218</f>
        <v>1</v>
      </c>
      <c r="DK66" s="380">
        <f>'1.1 Assumptions'!$J$218</f>
        <v>1</v>
      </c>
      <c r="DL66" s="380">
        <f>'1.1 Assumptions'!$J$218</f>
        <v>1</v>
      </c>
      <c r="DM66" s="380">
        <f>'1.1 Assumptions'!$J$218</f>
        <v>1</v>
      </c>
      <c r="DN66" s="380">
        <f>'1.1 Assumptions'!$J$218</f>
        <v>1</v>
      </c>
      <c r="DO66" s="380">
        <f>'1.1 Assumptions'!$J$218</f>
        <v>1</v>
      </c>
      <c r="DP66" s="380">
        <f>'1.1 Assumptions'!$J$218</f>
        <v>1</v>
      </c>
      <c r="DQ66" s="380">
        <f>'1.1 Assumptions'!$J$218</f>
        <v>1</v>
      </c>
      <c r="DR66" s="380">
        <f>'1.1 Assumptions'!$J$218</f>
        <v>1</v>
      </c>
      <c r="DS66" s="380">
        <f>'1.1 Assumptions'!$J$218</f>
        <v>1</v>
      </c>
      <c r="DT66" s="380">
        <f>'1.1 Assumptions'!$J$218</f>
        <v>1</v>
      </c>
      <c r="DU66" s="380">
        <f>'1.1 Assumptions'!$J$218</f>
        <v>1</v>
      </c>
      <c r="DV66" s="380">
        <f>'1.1 Assumptions'!$J$218</f>
        <v>1</v>
      </c>
      <c r="DW66" s="380">
        <f>'1.1 Assumptions'!$J$218</f>
        <v>1</v>
      </c>
      <c r="DX66" s="380">
        <f>'1.1 Assumptions'!$J$218</f>
        <v>1</v>
      </c>
      <c r="DY66" s="380">
        <f>'1.1 Assumptions'!$J$218</f>
        <v>1</v>
      </c>
    </row>
    <row r="67" spans="2:129" x14ac:dyDescent="0.35">
      <c r="B67" s="14"/>
    </row>
    <row r="68" spans="2:129" x14ac:dyDescent="0.35">
      <c r="B68" s="14"/>
      <c r="D68" t="s">
        <v>794</v>
      </c>
      <c r="H68" s="30" t="s">
        <v>45</v>
      </c>
      <c r="J68" s="400">
        <f>1+J63</f>
        <v>1.0919000000000001</v>
      </c>
      <c r="K68" s="400">
        <f>J68</f>
        <v>1.0919000000000001</v>
      </c>
      <c r="L68" s="400">
        <f t="shared" ref="L68:U68" si="79">K68</f>
        <v>1.0919000000000001</v>
      </c>
      <c r="M68" s="400">
        <f t="shared" si="79"/>
        <v>1.0919000000000001</v>
      </c>
      <c r="N68" s="333">
        <f t="shared" si="79"/>
        <v>1.0919000000000001</v>
      </c>
      <c r="O68" s="333">
        <f t="shared" si="79"/>
        <v>1.0919000000000001</v>
      </c>
      <c r="P68" s="333">
        <f t="shared" si="79"/>
        <v>1.0919000000000001</v>
      </c>
      <c r="Q68" s="333">
        <f t="shared" si="79"/>
        <v>1.0919000000000001</v>
      </c>
      <c r="R68" s="333">
        <f t="shared" si="79"/>
        <v>1.0919000000000001</v>
      </c>
      <c r="S68" s="333">
        <f t="shared" si="79"/>
        <v>1.0919000000000001</v>
      </c>
      <c r="T68" s="333">
        <f t="shared" si="79"/>
        <v>1.0919000000000001</v>
      </c>
      <c r="U68" s="333">
        <f t="shared" si="79"/>
        <v>1.0919000000000001</v>
      </c>
      <c r="V68" s="333">
        <f>J68*(1+J63)</f>
        <v>1.1922456100000003</v>
      </c>
      <c r="W68" s="333">
        <f>K68*(1+K63)</f>
        <v>1.1922456100000003</v>
      </c>
      <c r="X68" s="333">
        <f t="shared" ref="X68:AG68" si="80">L68*(1+L63)</f>
        <v>1.1922456100000003</v>
      </c>
      <c r="Y68" s="333">
        <f t="shared" si="80"/>
        <v>1.1922456100000003</v>
      </c>
      <c r="Z68" s="333">
        <f t="shared" si="80"/>
        <v>1.1922456100000003</v>
      </c>
      <c r="AA68" s="333">
        <f t="shared" si="80"/>
        <v>1.1922456100000003</v>
      </c>
      <c r="AB68" s="333">
        <f t="shared" si="80"/>
        <v>1.1922456100000003</v>
      </c>
      <c r="AC68" s="333">
        <f t="shared" si="80"/>
        <v>1.1922456100000003</v>
      </c>
      <c r="AD68" s="333">
        <f t="shared" si="80"/>
        <v>1.1922456100000003</v>
      </c>
      <c r="AE68" s="333">
        <f t="shared" si="80"/>
        <v>1.1922456100000003</v>
      </c>
      <c r="AF68" s="333">
        <f t="shared" si="80"/>
        <v>1.1922456100000003</v>
      </c>
      <c r="AG68" s="333">
        <f t="shared" si="80"/>
        <v>1.1922456100000003</v>
      </c>
      <c r="AH68" s="333">
        <f>V68*(1+V63)</f>
        <v>1.3018129815590005</v>
      </c>
      <c r="AI68" s="333">
        <f>W68*(1+W63)</f>
        <v>1.3018129815590005</v>
      </c>
      <c r="AJ68" s="333">
        <f t="shared" ref="AJ68" si="81">X68*(1+X63)</f>
        <v>1.3018129815590005</v>
      </c>
      <c r="AK68" s="333">
        <f t="shared" ref="AK68" si="82">Y68*(1+Y63)</f>
        <v>1.3018129815590005</v>
      </c>
      <c r="AL68" s="333">
        <f t="shared" ref="AL68" si="83">Z68*(1+Z63)</f>
        <v>1.3018129815590005</v>
      </c>
      <c r="AM68" s="333">
        <f t="shared" ref="AM68" si="84">AA68*(1+AA63)</f>
        <v>1.3018129815590005</v>
      </c>
      <c r="AN68" s="333">
        <f t="shared" ref="AN68" si="85">AB68*(1+AB63)</f>
        <v>1.3018129815590005</v>
      </c>
      <c r="AO68" s="333">
        <f t="shared" ref="AO68" si="86">AC68*(1+AC63)</f>
        <v>1.3018129815590005</v>
      </c>
      <c r="AP68" s="333">
        <f t="shared" ref="AP68" si="87">AD68*(1+AD63)</f>
        <v>1.3018129815590005</v>
      </c>
      <c r="AQ68" s="333">
        <f t="shared" ref="AQ68" si="88">AE68*(1+AE63)</f>
        <v>1.3018129815590005</v>
      </c>
      <c r="AR68" s="333">
        <f t="shared" ref="AR68" si="89">AF68*(1+AF63)</f>
        <v>1.3018129815590005</v>
      </c>
      <c r="AS68" s="333">
        <f t="shared" ref="AS68" si="90">AG68*(1+AG63)</f>
        <v>1.3018129815590005</v>
      </c>
      <c r="AT68" s="333">
        <f>AH68*(1+AH63)</f>
        <v>1.4214495945642727</v>
      </c>
      <c r="AU68" s="333">
        <f>AI68*(1+AI63)</f>
        <v>1.4214495945642727</v>
      </c>
      <c r="AV68" s="333">
        <f t="shared" ref="AV68" si="91">AJ68*(1+AJ63)</f>
        <v>1.4214495945642727</v>
      </c>
      <c r="AW68" s="333">
        <f t="shared" ref="AW68" si="92">AK68*(1+AK63)</f>
        <v>1.4214495945642727</v>
      </c>
      <c r="AX68" s="333">
        <f t="shared" ref="AX68" si="93">AL68*(1+AL63)</f>
        <v>1.4214495945642727</v>
      </c>
      <c r="AY68" s="333">
        <f t="shared" ref="AY68" si="94">AM68*(1+AM63)</f>
        <v>1.4214495945642727</v>
      </c>
      <c r="AZ68" s="333">
        <f t="shared" ref="AZ68" si="95">AN68*(1+AN63)</f>
        <v>1.4214495945642727</v>
      </c>
      <c r="BA68" s="333">
        <f t="shared" ref="BA68" si="96">AO68*(1+AO63)</f>
        <v>1.4214495945642727</v>
      </c>
      <c r="BB68" s="333">
        <f t="shared" ref="BB68" si="97">AP68*(1+AP63)</f>
        <v>1.4214495945642727</v>
      </c>
      <c r="BC68" s="333">
        <f t="shared" ref="BC68" si="98">AQ68*(1+AQ63)</f>
        <v>1.4214495945642727</v>
      </c>
      <c r="BD68" s="333">
        <f t="shared" ref="BD68" si="99">AR68*(1+AR63)</f>
        <v>1.4214495945642727</v>
      </c>
      <c r="BE68" s="333">
        <f t="shared" ref="BE68" si="100">AS68*(1+AS63)</f>
        <v>1.4214495945642727</v>
      </c>
      <c r="BF68" s="333">
        <f>AT68*(1+AT63)</f>
        <v>1.5520808123047294</v>
      </c>
      <c r="BG68" s="333">
        <f>AU68*(1+AU63)</f>
        <v>1.5520808123047294</v>
      </c>
      <c r="BH68" s="333">
        <f t="shared" ref="BH68" si="101">AV68*(1+AV63)</f>
        <v>1.5520808123047294</v>
      </c>
      <c r="BI68" s="333">
        <f t="shared" ref="BI68" si="102">AW68*(1+AW63)</f>
        <v>1.5520808123047294</v>
      </c>
      <c r="BJ68" s="333">
        <f t="shared" ref="BJ68" si="103">AX68*(1+AX63)</f>
        <v>1.5520808123047294</v>
      </c>
      <c r="BK68" s="333">
        <f t="shared" ref="BK68" si="104">AY68*(1+AY63)</f>
        <v>1.5520808123047294</v>
      </c>
      <c r="BL68" s="333">
        <f t="shared" ref="BL68" si="105">AZ68*(1+AZ63)</f>
        <v>1.5520808123047294</v>
      </c>
      <c r="BM68" s="333">
        <f t="shared" ref="BM68" si="106">BA68*(1+BA63)</f>
        <v>1.5520808123047294</v>
      </c>
      <c r="BN68" s="333">
        <f t="shared" ref="BN68" si="107">BB68*(1+BB63)</f>
        <v>1.5520808123047294</v>
      </c>
      <c r="BO68" s="333">
        <f t="shared" ref="BO68" si="108">BC68*(1+BC63)</f>
        <v>1.5520808123047294</v>
      </c>
      <c r="BP68" s="333">
        <f t="shared" ref="BP68" si="109">BD68*(1+BD63)</f>
        <v>1.5520808123047294</v>
      </c>
      <c r="BQ68" s="333">
        <f t="shared" ref="BQ68" si="110">BE68*(1+BE63)</f>
        <v>1.5520808123047294</v>
      </c>
      <c r="BR68" s="333">
        <f>BF68*(1+BF63)</f>
        <v>1.6947170389555342</v>
      </c>
      <c r="BS68" s="333">
        <f>BG68*(1+BG63)</f>
        <v>1.6947170389555342</v>
      </c>
      <c r="BT68" s="333">
        <f t="shared" ref="BT68" si="111">BH68*(1+BH63)</f>
        <v>1.6947170389555342</v>
      </c>
      <c r="BU68" s="333">
        <f t="shared" ref="BU68" si="112">BI68*(1+BI63)</f>
        <v>1.6947170389555342</v>
      </c>
      <c r="BV68" s="333">
        <f t="shared" ref="BV68" si="113">BJ68*(1+BJ63)</f>
        <v>1.6947170389555342</v>
      </c>
      <c r="BW68" s="333">
        <f t="shared" ref="BW68" si="114">BK68*(1+BK63)</f>
        <v>1.6947170389555342</v>
      </c>
      <c r="BX68" s="333">
        <f t="shared" ref="BX68" si="115">BL68*(1+BL63)</f>
        <v>1.6947170389555342</v>
      </c>
      <c r="BY68" s="333">
        <f t="shared" ref="BY68" si="116">BM68*(1+BM63)</f>
        <v>1.6947170389555342</v>
      </c>
      <c r="BZ68" s="333">
        <f t="shared" ref="BZ68" si="117">BN68*(1+BN63)</f>
        <v>1.6947170389555342</v>
      </c>
      <c r="CA68" s="333">
        <f t="shared" ref="CA68" si="118">BO68*(1+BO63)</f>
        <v>1.6947170389555342</v>
      </c>
      <c r="CB68" s="333">
        <f t="shared" ref="CB68" si="119">BP68*(1+BP63)</f>
        <v>1.6947170389555342</v>
      </c>
      <c r="CC68" s="333">
        <f t="shared" ref="CC68" si="120">BQ68*(1+BQ63)</f>
        <v>1.6947170389555342</v>
      </c>
      <c r="CD68" s="333">
        <f>BR68*(1+BR63)</f>
        <v>1.850461534835548</v>
      </c>
      <c r="CE68" s="333">
        <f>BS68*(1+BS63)</f>
        <v>1.850461534835548</v>
      </c>
      <c r="CF68" s="333">
        <f t="shared" ref="CF68" si="121">BT68*(1+BT63)</f>
        <v>1.850461534835548</v>
      </c>
      <c r="CG68" s="333">
        <f t="shared" ref="CG68" si="122">BU68*(1+BU63)</f>
        <v>1.850461534835548</v>
      </c>
      <c r="CH68" s="333">
        <f t="shared" ref="CH68" si="123">BV68*(1+BV63)</f>
        <v>1.850461534835548</v>
      </c>
      <c r="CI68" s="333">
        <f t="shared" ref="CI68" si="124">BW68*(1+BW63)</f>
        <v>1.850461534835548</v>
      </c>
      <c r="CJ68" s="333">
        <f t="shared" ref="CJ68" si="125">BX68*(1+BX63)</f>
        <v>1.850461534835548</v>
      </c>
      <c r="CK68" s="333">
        <f t="shared" ref="CK68" si="126">BY68*(1+BY63)</f>
        <v>1.850461534835548</v>
      </c>
      <c r="CL68" s="333">
        <f t="shared" ref="CL68" si="127">BZ68*(1+BZ63)</f>
        <v>1.850461534835548</v>
      </c>
      <c r="CM68" s="333">
        <f t="shared" ref="CM68" si="128">CA68*(1+CA63)</f>
        <v>1.850461534835548</v>
      </c>
      <c r="CN68" s="333">
        <f t="shared" ref="CN68" si="129">CB68*(1+CB63)</f>
        <v>1.850461534835548</v>
      </c>
      <c r="CO68" s="333">
        <f t="shared" ref="CO68" si="130">CC68*(1+CC63)</f>
        <v>1.850461534835548</v>
      </c>
      <c r="CP68" s="333">
        <f>CD68*(1+CD63)</f>
        <v>2.0205189498869349</v>
      </c>
      <c r="CQ68" s="333">
        <f>CE68*(1+CE63)</f>
        <v>2.0205189498869349</v>
      </c>
      <c r="CR68" s="333">
        <f t="shared" ref="CR68" si="131">CF68*(1+CF63)</f>
        <v>2.0205189498869349</v>
      </c>
      <c r="CS68" s="333">
        <f t="shared" ref="CS68" si="132">CG68*(1+CG63)</f>
        <v>2.0205189498869349</v>
      </c>
      <c r="CT68" s="333">
        <f t="shared" ref="CT68" si="133">CH68*(1+CH63)</f>
        <v>2.0205189498869349</v>
      </c>
      <c r="CU68" s="333">
        <f t="shared" ref="CU68" si="134">CI68*(1+CI63)</f>
        <v>2.0205189498869349</v>
      </c>
      <c r="CV68" s="333">
        <f t="shared" ref="CV68" si="135">CJ68*(1+CJ63)</f>
        <v>2.0205189498869349</v>
      </c>
      <c r="CW68" s="333">
        <f t="shared" ref="CW68" si="136">CK68*(1+CK63)</f>
        <v>2.0205189498869349</v>
      </c>
      <c r="CX68" s="333">
        <f t="shared" ref="CX68" si="137">CL68*(1+CL63)</f>
        <v>2.0205189498869349</v>
      </c>
      <c r="CY68" s="333">
        <f t="shared" ref="CY68" si="138">CM68*(1+CM63)</f>
        <v>2.0205189498869349</v>
      </c>
      <c r="CZ68" s="333">
        <f t="shared" ref="CZ68" si="139">CN68*(1+CN63)</f>
        <v>2.0205189498869349</v>
      </c>
      <c r="DA68" s="333">
        <f t="shared" ref="DA68" si="140">CO68*(1+CO63)</f>
        <v>2.0205189498869349</v>
      </c>
      <c r="DB68" s="333">
        <f>CP68*(1+CP63)</f>
        <v>2.2062046413815444</v>
      </c>
      <c r="DC68" s="333">
        <f>CQ68*(1+CQ63)</f>
        <v>2.2062046413815444</v>
      </c>
      <c r="DD68" s="333">
        <f t="shared" ref="DD68" si="141">CR68*(1+CR63)</f>
        <v>2.2062046413815444</v>
      </c>
      <c r="DE68" s="333">
        <f t="shared" ref="DE68" si="142">CS68*(1+CS63)</f>
        <v>2.2062046413815444</v>
      </c>
      <c r="DF68" s="333">
        <f t="shared" ref="DF68" si="143">CT68*(1+CT63)</f>
        <v>2.2062046413815444</v>
      </c>
      <c r="DG68" s="333">
        <f t="shared" ref="DG68" si="144">CU68*(1+CU63)</f>
        <v>2.2062046413815444</v>
      </c>
      <c r="DH68" s="333">
        <f t="shared" ref="DH68" si="145">CV68*(1+CV63)</f>
        <v>2.2062046413815444</v>
      </c>
      <c r="DI68" s="333">
        <f t="shared" ref="DI68" si="146">CW68*(1+CW63)</f>
        <v>2.2062046413815444</v>
      </c>
      <c r="DJ68" s="333">
        <f t="shared" ref="DJ68" si="147">CX68*(1+CX63)</f>
        <v>2.2062046413815444</v>
      </c>
      <c r="DK68" s="333">
        <f t="shared" ref="DK68" si="148">CY68*(1+CY63)</f>
        <v>2.2062046413815444</v>
      </c>
      <c r="DL68" s="333">
        <f t="shared" ref="DL68" si="149">CZ68*(1+CZ63)</f>
        <v>2.2062046413815444</v>
      </c>
      <c r="DM68" s="333">
        <f t="shared" ref="DM68" si="150">DA68*(1+DA63)</f>
        <v>2.2062046413815444</v>
      </c>
      <c r="DN68" s="333">
        <f>DB68*(1+DB63)</f>
        <v>2.4089548479245084</v>
      </c>
      <c r="DO68" s="333">
        <f>DC68*(1+DC63)</f>
        <v>2.4089548479245084</v>
      </c>
      <c r="DP68" s="333">
        <f t="shared" ref="DP68" si="151">DD68*(1+DD63)</f>
        <v>2.4089548479245084</v>
      </c>
      <c r="DQ68" s="333">
        <f t="shared" ref="DQ68" si="152">DE68*(1+DE63)</f>
        <v>2.4089548479245084</v>
      </c>
      <c r="DR68" s="333">
        <f t="shared" ref="DR68" si="153">DF68*(1+DF63)</f>
        <v>2.4089548479245084</v>
      </c>
      <c r="DS68" s="333">
        <f t="shared" ref="DS68" si="154">DG68*(1+DG63)</f>
        <v>2.4089548479245084</v>
      </c>
      <c r="DT68" s="333">
        <f t="shared" ref="DT68" si="155">DH68*(1+DH63)</f>
        <v>2.4089548479245084</v>
      </c>
      <c r="DU68" s="333">
        <f t="shared" ref="DU68" si="156">DI68*(1+DI63)</f>
        <v>2.4089548479245084</v>
      </c>
      <c r="DV68" s="333">
        <f t="shared" ref="DV68" si="157">DJ68*(1+DJ63)</f>
        <v>2.4089548479245084</v>
      </c>
      <c r="DW68" s="333">
        <f t="shared" ref="DW68" si="158">DK68*(1+DK63)</f>
        <v>2.4089548479245084</v>
      </c>
      <c r="DX68" s="333">
        <f t="shared" ref="DX68" si="159">DL68*(1+DL63)</f>
        <v>2.4089548479245084</v>
      </c>
      <c r="DY68" s="333">
        <f t="shared" ref="DY68" si="160">DM68*(1+DM63)</f>
        <v>2.4089548479245084</v>
      </c>
    </row>
    <row r="69" spans="2:129" s="48" customFormat="1" x14ac:dyDescent="0.35">
      <c r="B69" s="120"/>
      <c r="C69" s="383" t="s">
        <v>795</v>
      </c>
      <c r="H69" s="49" t="s">
        <v>41</v>
      </c>
      <c r="J69" s="303">
        <f>J52/J68</f>
        <v>5010160.5244392473</v>
      </c>
      <c r="K69" s="227">
        <f t="shared" ref="K69:BV69" si="161">K52/K68</f>
        <v>430797.37004228024</v>
      </c>
      <c r="L69" s="227">
        <f t="shared" si="161"/>
        <v>430608.5286637583</v>
      </c>
      <c r="M69" s="227">
        <f t="shared" si="161"/>
        <v>430420.08244966931</v>
      </c>
      <c r="N69" s="342">
        <f t="shared" si="161"/>
        <v>430232.03057310253</v>
      </c>
      <c r="O69" s="342">
        <f t="shared" si="161"/>
        <v>424282.18891760701</v>
      </c>
      <c r="P69" s="342">
        <f t="shared" si="161"/>
        <v>424094.92324227124</v>
      </c>
      <c r="Q69" s="342">
        <f t="shared" si="161"/>
        <v>423908.04943409405</v>
      </c>
      <c r="R69" s="342">
        <f t="shared" si="161"/>
        <v>423721.5666730646</v>
      </c>
      <c r="S69" s="342">
        <f t="shared" si="161"/>
        <v>423535.47414088791</v>
      </c>
      <c r="T69" s="342">
        <f t="shared" si="161"/>
        <v>423349.77102098154</v>
      </c>
      <c r="U69" s="342">
        <f t="shared" si="161"/>
        <v>423164.4564984719</v>
      </c>
      <c r="V69" s="342">
        <f t="shared" si="161"/>
        <v>1980358.3568060955</v>
      </c>
      <c r="W69" s="342">
        <f t="shared" si="161"/>
        <v>573633.36048260203</v>
      </c>
      <c r="X69" s="342">
        <f t="shared" si="161"/>
        <v>573384.12694334576</v>
      </c>
      <c r="Y69" s="342">
        <f t="shared" si="161"/>
        <v>573135.41494354757</v>
      </c>
      <c r="Z69" s="342">
        <f t="shared" si="161"/>
        <v>299162.36030483886</v>
      </c>
      <c r="AA69" s="342">
        <f t="shared" si="161"/>
        <v>298914.68811216165</v>
      </c>
      <c r="AB69" s="342">
        <f t="shared" si="161"/>
        <v>298667.53419171035</v>
      </c>
      <c r="AC69" s="342">
        <f t="shared" si="161"/>
        <v>298420.89745896234</v>
      </c>
      <c r="AD69" s="342">
        <f t="shared" si="161"/>
        <v>298174.77683166397</v>
      </c>
      <c r="AE69" s="342">
        <f t="shared" si="161"/>
        <v>297929.17122982739</v>
      </c>
      <c r="AF69" s="342">
        <f t="shared" si="161"/>
        <v>297684.07957572356</v>
      </c>
      <c r="AG69" s="342">
        <f t="shared" si="161"/>
        <v>297439.50079387933</v>
      </c>
      <c r="AH69" s="342">
        <f t="shared" si="161"/>
        <v>1890813.7639232262</v>
      </c>
      <c r="AI69" s="342">
        <f t="shared" si="161"/>
        <v>391546.06532736967</v>
      </c>
      <c r="AJ69" s="342">
        <f t="shared" si="161"/>
        <v>391233.92604688695</v>
      </c>
      <c r="AK69" s="342">
        <f t="shared" si="161"/>
        <v>390922.43994073878</v>
      </c>
      <c r="AL69" s="342">
        <f t="shared" si="161"/>
        <v>390611.60564211017</v>
      </c>
      <c r="AM69" s="342">
        <f t="shared" si="161"/>
        <v>390301.42178704601</v>
      </c>
      <c r="AN69" s="342">
        <f t="shared" si="161"/>
        <v>389991.88701444521</v>
      </c>
      <c r="AO69" s="342">
        <f t="shared" si="161"/>
        <v>389682.99996605545</v>
      </c>
      <c r="AP69" s="342">
        <f t="shared" si="161"/>
        <v>389374.75928646605</v>
      </c>
      <c r="AQ69" s="342">
        <f t="shared" si="161"/>
        <v>389067.163623103</v>
      </c>
      <c r="AR69" s="342">
        <f t="shared" si="161"/>
        <v>388760.21162622265</v>
      </c>
      <c r="AS69" s="342">
        <f t="shared" si="161"/>
        <v>388453.90194890561</v>
      </c>
      <c r="AT69" s="342">
        <f t="shared" si="161"/>
        <v>1755793.0563602182</v>
      </c>
      <c r="AU69" s="342">
        <f t="shared" si="161"/>
        <v>469102.34815968334</v>
      </c>
      <c r="AV69" s="342">
        <f t="shared" si="161"/>
        <v>468740.42564671725</v>
      </c>
      <c r="AW69" s="342">
        <f t="shared" si="161"/>
        <v>468379.26048315037</v>
      </c>
      <c r="AX69" s="342">
        <f t="shared" si="161"/>
        <v>468018.85108417377</v>
      </c>
      <c r="AY69" s="342">
        <f t="shared" si="161"/>
        <v>467659.19586829463</v>
      </c>
      <c r="AZ69" s="342">
        <f t="shared" si="161"/>
        <v>467300.2932573295</v>
      </c>
      <c r="BA69" s="342">
        <f t="shared" si="161"/>
        <v>466942.14167639706</v>
      </c>
      <c r="BB69" s="342">
        <f t="shared" si="161"/>
        <v>466584.73955391254</v>
      </c>
      <c r="BC69" s="342">
        <f t="shared" si="161"/>
        <v>466228.08532157855</v>
      </c>
      <c r="BD69" s="342">
        <f t="shared" si="161"/>
        <v>465872.17741438048</v>
      </c>
      <c r="BE69" s="342">
        <f t="shared" si="161"/>
        <v>465517.0142705781</v>
      </c>
      <c r="BF69" s="342">
        <f t="shared" si="161"/>
        <v>1877777.5292966214</v>
      </c>
      <c r="BG69" s="342">
        <f t="shared" si="161"/>
        <v>336228.89685358072</v>
      </c>
      <c r="BH69" s="342">
        <f t="shared" si="161"/>
        <v>335978.40731997963</v>
      </c>
      <c r="BI69" s="342">
        <f t="shared" si="161"/>
        <v>335728.44195409678</v>
      </c>
      <c r="BJ69" s="342">
        <f t="shared" si="161"/>
        <v>335478.9996590729</v>
      </c>
      <c r="BK69" s="342">
        <f t="shared" si="161"/>
        <v>331069.21186194802</v>
      </c>
      <c r="BL69" s="342">
        <f t="shared" si="161"/>
        <v>330820.81242724002</v>
      </c>
      <c r="BM69" s="342">
        <f t="shared" si="161"/>
        <v>330572.93278656504</v>
      </c>
      <c r="BN69" s="342">
        <f t="shared" si="161"/>
        <v>330325.57185221591</v>
      </c>
      <c r="BO69" s="342">
        <f t="shared" si="161"/>
        <v>330078.7285387619</v>
      </c>
      <c r="BP69" s="342">
        <f t="shared" si="161"/>
        <v>329832.40176304296</v>
      </c>
      <c r="BQ69" s="342">
        <f t="shared" si="161"/>
        <v>329586.59044416639</v>
      </c>
      <c r="BR69" s="342">
        <f t="shared" si="161"/>
        <v>1410713.1640372192</v>
      </c>
      <c r="BS69" s="342">
        <f t="shared" si="161"/>
        <v>313627.95407481754</v>
      </c>
      <c r="BT69" s="342">
        <f t="shared" si="161"/>
        <v>313396.67002053163</v>
      </c>
      <c r="BU69" s="342">
        <f t="shared" si="161"/>
        <v>313165.86994509026</v>
      </c>
      <c r="BV69" s="342">
        <f t="shared" si="161"/>
        <v>171573.09042048955</v>
      </c>
      <c r="BW69" s="342">
        <f t="shared" ref="BW69:DY69" si="162">BW52/BW68</f>
        <v>171343.25526657264</v>
      </c>
      <c r="BX69" s="342">
        <f t="shared" si="162"/>
        <v>171113.90105956973</v>
      </c>
      <c r="BY69" s="342">
        <f t="shared" si="162"/>
        <v>170885.02679306446</v>
      </c>
      <c r="BZ69" s="342">
        <f t="shared" si="162"/>
        <v>170656.63146274581</v>
      </c>
      <c r="CA69" s="342">
        <f t="shared" si="162"/>
        <v>170428.71406640494</v>
      </c>
      <c r="CB69" s="342">
        <f t="shared" si="162"/>
        <v>170201.27360392982</v>
      </c>
      <c r="CC69" s="342">
        <f t="shared" si="162"/>
        <v>169974.30907730135</v>
      </c>
      <c r="CD69" s="342">
        <f t="shared" si="162"/>
        <v>865320.33415209292</v>
      </c>
      <c r="CE69" s="342">
        <f t="shared" si="162"/>
        <v>145219.54690974904</v>
      </c>
      <c r="CF69" s="342">
        <f t="shared" si="162"/>
        <v>145027.51081101547</v>
      </c>
      <c r="CG69" s="342">
        <f t="shared" si="162"/>
        <v>144835.87656190124</v>
      </c>
      <c r="CH69" s="342">
        <f t="shared" si="162"/>
        <v>144644.64332150648</v>
      </c>
      <c r="CI69" s="342">
        <f t="shared" si="162"/>
        <v>144453.81025069096</v>
      </c>
      <c r="CJ69" s="342">
        <f t="shared" si="162"/>
        <v>144263.37651207045</v>
      </c>
      <c r="CK69" s="342">
        <f t="shared" si="162"/>
        <v>144073.34127001336</v>
      </c>
      <c r="CL69" s="342">
        <f t="shared" si="162"/>
        <v>143883.70369063609</v>
      </c>
      <c r="CM69" s="342">
        <f t="shared" si="162"/>
        <v>143694.46294180039</v>
      </c>
      <c r="CN69" s="342">
        <f t="shared" si="162"/>
        <v>143505.61819310929</v>
      </c>
      <c r="CO69" s="342">
        <f t="shared" si="162"/>
        <v>143317.1686159035</v>
      </c>
      <c r="CP69" s="342">
        <f t="shared" si="162"/>
        <v>591882.19471271033</v>
      </c>
      <c r="CQ69" s="342">
        <f t="shared" si="162"/>
        <v>115771.68744805919</v>
      </c>
      <c r="CR69" s="342">
        <f t="shared" si="162"/>
        <v>115620.20598854065</v>
      </c>
      <c r="CS69" s="342">
        <f t="shared" si="162"/>
        <v>115469.04151508486</v>
      </c>
      <c r="CT69" s="342">
        <f t="shared" si="162"/>
        <v>115318.19336437517</v>
      </c>
      <c r="CU69" s="342">
        <f t="shared" si="162"/>
        <v>115167.66087448297</v>
      </c>
      <c r="CV69" s="342">
        <f t="shared" si="162"/>
        <v>115017.44338486495</v>
      </c>
      <c r="CW69" s="342">
        <f t="shared" si="162"/>
        <v>114867.5402363599</v>
      </c>
      <c r="CX69" s="342">
        <f t="shared" si="162"/>
        <v>114717.95077118602</v>
      </c>
      <c r="CY69" s="342">
        <f t="shared" si="162"/>
        <v>114568.67433293791</v>
      </c>
      <c r="CZ69" s="342">
        <f t="shared" si="162"/>
        <v>114419.71026658376</v>
      </c>
      <c r="DA69" s="342">
        <f t="shared" si="162"/>
        <v>114271.05791846254</v>
      </c>
      <c r="DB69" s="342">
        <f t="shared" si="162"/>
        <v>71302.283119726824</v>
      </c>
      <c r="DC69" s="342">
        <f t="shared" si="162"/>
        <v>71211.696496434481</v>
      </c>
      <c r="DD69" s="342">
        <f t="shared" si="162"/>
        <v>71121.2994322944</v>
      </c>
      <c r="DE69" s="342">
        <f t="shared" si="162"/>
        <v>71031.091530640144</v>
      </c>
      <c r="DF69" s="342">
        <f t="shared" si="162"/>
        <v>70941.072395635376</v>
      </c>
      <c r="DG69" s="342">
        <f t="shared" si="162"/>
        <v>70851.241632271965</v>
      </c>
      <c r="DH69" s="342">
        <f t="shared" si="162"/>
        <v>70761.598846368506</v>
      </c>
      <c r="DI69" s="342">
        <f t="shared" si="162"/>
        <v>70672.143644568379</v>
      </c>
      <c r="DJ69" s="342">
        <f t="shared" si="162"/>
        <v>70582.875634338008</v>
      </c>
      <c r="DK69" s="342">
        <f t="shared" si="162"/>
        <v>70493.794423965432</v>
      </c>
      <c r="DL69" s="342">
        <f t="shared" si="162"/>
        <v>70404.89962255815</v>
      </c>
      <c r="DM69" s="342">
        <f t="shared" si="162"/>
        <v>70316.190840041745</v>
      </c>
      <c r="DN69" s="342">
        <f t="shared" si="162"/>
        <v>35461.502152662513</v>
      </c>
      <c r="DO69" s="342">
        <f t="shared" si="162"/>
        <v>35414.827384072181</v>
      </c>
      <c r="DP69" s="342">
        <f t="shared" si="162"/>
        <v>35368.250285857939</v>
      </c>
      <c r="DQ69" s="342">
        <f t="shared" si="162"/>
        <v>35321.770653637359</v>
      </c>
      <c r="DR69" s="342">
        <f t="shared" si="162"/>
        <v>35275.388283455708</v>
      </c>
      <c r="DS69" s="342">
        <f t="shared" si="162"/>
        <v>35229.102971785054</v>
      </c>
      <c r="DT69" s="342">
        <f t="shared" si="162"/>
        <v>35182.914515523313</v>
      </c>
      <c r="DU69" s="342">
        <f t="shared" si="162"/>
        <v>35136.82271199346</v>
      </c>
      <c r="DV69" s="342">
        <f t="shared" si="162"/>
        <v>35090.827358942559</v>
      </c>
      <c r="DW69" s="342">
        <f t="shared" si="162"/>
        <v>35044.928254540915</v>
      </c>
      <c r="DX69" s="342">
        <f t="shared" si="162"/>
        <v>34999.125197381167</v>
      </c>
      <c r="DY69" s="342">
        <f t="shared" si="162"/>
        <v>34953.417986477398</v>
      </c>
    </row>
    <row r="70" spans="2:129" s="48" customFormat="1" x14ac:dyDescent="0.35">
      <c r="B70" s="120"/>
      <c r="C70" s="383" t="s">
        <v>796</v>
      </c>
      <c r="H70" s="49" t="s">
        <v>41</v>
      </c>
      <c r="J70" s="227">
        <f>J69</f>
        <v>5010160.5244392473</v>
      </c>
      <c r="K70" s="227">
        <f>J70+K69</f>
        <v>5440957.8944815276</v>
      </c>
      <c r="L70" s="227">
        <f t="shared" ref="L70:BW70" si="163">K70+L69</f>
        <v>5871566.4231452858</v>
      </c>
      <c r="M70" s="227">
        <f t="shared" si="163"/>
        <v>6301986.5055949548</v>
      </c>
      <c r="N70" s="227">
        <f t="shared" si="163"/>
        <v>6732218.5361680575</v>
      </c>
      <c r="O70" s="227">
        <f t="shared" si="163"/>
        <v>7156500.7250856645</v>
      </c>
      <c r="P70" s="227">
        <f t="shared" si="163"/>
        <v>7580595.6483279355</v>
      </c>
      <c r="Q70" s="227">
        <f t="shared" si="163"/>
        <v>8004503.6977620292</v>
      </c>
      <c r="R70" s="227">
        <f t="shared" si="163"/>
        <v>8428225.2644350938</v>
      </c>
      <c r="S70" s="227">
        <f t="shared" si="163"/>
        <v>8851760.7385759819</v>
      </c>
      <c r="T70" s="227">
        <f t="shared" si="163"/>
        <v>9275110.5095969643</v>
      </c>
      <c r="U70" s="227">
        <f t="shared" si="163"/>
        <v>9698274.9660954364</v>
      </c>
      <c r="V70" s="227">
        <f t="shared" si="163"/>
        <v>11678633.322901532</v>
      </c>
      <c r="W70" s="227">
        <f t="shared" si="163"/>
        <v>12252266.683384134</v>
      </c>
      <c r="X70" s="227">
        <f t="shared" si="163"/>
        <v>12825650.81032748</v>
      </c>
      <c r="Y70" s="227">
        <f t="shared" si="163"/>
        <v>13398786.225271028</v>
      </c>
      <c r="Z70" s="227">
        <f t="shared" si="163"/>
        <v>13697948.585575866</v>
      </c>
      <c r="AA70" s="227">
        <f t="shared" si="163"/>
        <v>13996863.273688028</v>
      </c>
      <c r="AB70" s="227">
        <f t="shared" si="163"/>
        <v>14295530.807879739</v>
      </c>
      <c r="AC70" s="227">
        <f t="shared" si="163"/>
        <v>14593951.705338702</v>
      </c>
      <c r="AD70" s="227">
        <f t="shared" si="163"/>
        <v>14892126.482170366</v>
      </c>
      <c r="AE70" s="227">
        <f t="shared" si="163"/>
        <v>15190055.653400194</v>
      </c>
      <c r="AF70" s="227">
        <f t="shared" si="163"/>
        <v>15487739.732975917</v>
      </c>
      <c r="AG70" s="227">
        <f t="shared" si="163"/>
        <v>15785179.233769797</v>
      </c>
      <c r="AH70" s="227">
        <f t="shared" si="163"/>
        <v>17675992.997693025</v>
      </c>
      <c r="AI70" s="227">
        <f t="shared" si="163"/>
        <v>18067539.063020393</v>
      </c>
      <c r="AJ70" s="227">
        <f t="shared" si="163"/>
        <v>18458772.989067279</v>
      </c>
      <c r="AK70" s="227">
        <f t="shared" si="163"/>
        <v>18849695.429008018</v>
      </c>
      <c r="AL70" s="227">
        <f t="shared" si="163"/>
        <v>19240307.034650128</v>
      </c>
      <c r="AM70" s="227">
        <f t="shared" si="163"/>
        <v>19630608.456437174</v>
      </c>
      <c r="AN70" s="227">
        <f t="shared" si="163"/>
        <v>20020600.343451619</v>
      </c>
      <c r="AO70" s="227">
        <f t="shared" si="163"/>
        <v>20410283.343417674</v>
      </c>
      <c r="AP70" s="227">
        <f t="shared" si="163"/>
        <v>20799658.102704141</v>
      </c>
      <c r="AQ70" s="227">
        <f t="shared" si="163"/>
        <v>21188725.266327243</v>
      </c>
      <c r="AR70" s="227">
        <f t="shared" si="163"/>
        <v>21577485.477953468</v>
      </c>
      <c r="AS70" s="227">
        <f t="shared" si="163"/>
        <v>21965939.379902374</v>
      </c>
      <c r="AT70" s="227">
        <f t="shared" si="163"/>
        <v>23721732.436262593</v>
      </c>
      <c r="AU70" s="227">
        <f t="shared" si="163"/>
        <v>24190834.784422275</v>
      </c>
      <c r="AV70" s="227">
        <f t="shared" si="163"/>
        <v>24659575.210068993</v>
      </c>
      <c r="AW70" s="227">
        <f t="shared" si="163"/>
        <v>25127954.470552143</v>
      </c>
      <c r="AX70" s="227">
        <f t="shared" si="163"/>
        <v>25595973.321636315</v>
      </c>
      <c r="AY70" s="227">
        <f t="shared" si="163"/>
        <v>26063632.51750461</v>
      </c>
      <c r="AZ70" s="227">
        <f t="shared" si="163"/>
        <v>26530932.81076194</v>
      </c>
      <c r="BA70" s="227">
        <f t="shared" si="163"/>
        <v>26997874.952438336</v>
      </c>
      <c r="BB70" s="227">
        <f t="shared" si="163"/>
        <v>27464459.691992249</v>
      </c>
      <c r="BC70" s="227">
        <f t="shared" si="163"/>
        <v>27930687.777313828</v>
      </c>
      <c r="BD70" s="227">
        <f t="shared" si="163"/>
        <v>28396559.954728208</v>
      </c>
      <c r="BE70" s="227">
        <f t="shared" si="163"/>
        <v>28862076.968998786</v>
      </c>
      <c r="BF70" s="227">
        <f t="shared" si="163"/>
        <v>30739854.498295408</v>
      </c>
      <c r="BG70" s="227">
        <f t="shared" si="163"/>
        <v>31076083.395148989</v>
      </c>
      <c r="BH70" s="227">
        <f t="shared" si="163"/>
        <v>31412061.802468967</v>
      </c>
      <c r="BI70" s="227">
        <f t="shared" si="163"/>
        <v>31747790.244423062</v>
      </c>
      <c r="BJ70" s="227">
        <f t="shared" si="163"/>
        <v>32083269.244082134</v>
      </c>
      <c r="BK70" s="227">
        <f t="shared" si="163"/>
        <v>32414338.455944084</v>
      </c>
      <c r="BL70" s="227">
        <f t="shared" si="163"/>
        <v>32745159.268371325</v>
      </c>
      <c r="BM70" s="227">
        <f t="shared" si="163"/>
        <v>33075732.20115789</v>
      </c>
      <c r="BN70" s="227">
        <f t="shared" si="163"/>
        <v>33406057.773010105</v>
      </c>
      <c r="BO70" s="227">
        <f t="shared" si="163"/>
        <v>33736136.501548864</v>
      </c>
      <c r="BP70" s="227">
        <f t="shared" si="163"/>
        <v>34065968.903311908</v>
      </c>
      <c r="BQ70" s="227">
        <f t="shared" si="163"/>
        <v>34395555.493756078</v>
      </c>
      <c r="BR70" s="227">
        <f t="shared" si="163"/>
        <v>35806268.657793298</v>
      </c>
      <c r="BS70" s="227">
        <f t="shared" si="163"/>
        <v>36119896.611868113</v>
      </c>
      <c r="BT70" s="227">
        <f t="shared" si="163"/>
        <v>36433293.281888641</v>
      </c>
      <c r="BU70" s="227">
        <f t="shared" si="163"/>
        <v>36746459.151833728</v>
      </c>
      <c r="BV70" s="227">
        <f t="shared" si="163"/>
        <v>36918032.24225422</v>
      </c>
      <c r="BW70" s="227">
        <f t="shared" si="163"/>
        <v>37089375.49752079</v>
      </c>
      <c r="BX70" s="227">
        <f t="shared" ref="BX70:DY70" si="164">BW70+BX69</f>
        <v>37260489.398580357</v>
      </c>
      <c r="BY70" s="227">
        <f t="shared" si="164"/>
        <v>37431374.42537342</v>
      </c>
      <c r="BZ70" s="227">
        <f t="shared" si="164"/>
        <v>37602031.056836165</v>
      </c>
      <c r="CA70" s="227">
        <f t="shared" si="164"/>
        <v>37772459.770902574</v>
      </c>
      <c r="CB70" s="227">
        <f t="shared" si="164"/>
        <v>37942661.044506505</v>
      </c>
      <c r="CC70" s="227">
        <f t="shared" si="164"/>
        <v>38112635.353583805</v>
      </c>
      <c r="CD70" s="227">
        <f t="shared" si="164"/>
        <v>38977955.6877359</v>
      </c>
      <c r="CE70" s="227">
        <f t="shared" si="164"/>
        <v>39123175.23464565</v>
      </c>
      <c r="CF70" s="227">
        <f t="shared" si="164"/>
        <v>39268202.745456666</v>
      </c>
      <c r="CG70" s="227">
        <f t="shared" si="164"/>
        <v>39413038.622018568</v>
      </c>
      <c r="CH70" s="227">
        <f t="shared" si="164"/>
        <v>39557683.265340075</v>
      </c>
      <c r="CI70" s="227">
        <f t="shared" si="164"/>
        <v>39702137.075590767</v>
      </c>
      <c r="CJ70" s="227">
        <f t="shared" si="164"/>
        <v>39846400.45210284</v>
      </c>
      <c r="CK70" s="227">
        <f t="shared" si="164"/>
        <v>39990473.793372855</v>
      </c>
      <c r="CL70" s="227">
        <f t="shared" si="164"/>
        <v>40134357.497063488</v>
      </c>
      <c r="CM70" s="227">
        <f t="shared" si="164"/>
        <v>40278051.960005291</v>
      </c>
      <c r="CN70" s="227">
        <f t="shared" si="164"/>
        <v>40421557.578198403</v>
      </c>
      <c r="CO70" s="227">
        <f t="shared" si="164"/>
        <v>40564874.746814303</v>
      </c>
      <c r="CP70" s="227">
        <f t="shared" si="164"/>
        <v>41156756.941527016</v>
      </c>
      <c r="CQ70" s="227">
        <f t="shared" si="164"/>
        <v>41272528.628975078</v>
      </c>
      <c r="CR70" s="227">
        <f t="shared" si="164"/>
        <v>41388148.83496362</v>
      </c>
      <c r="CS70" s="227">
        <f t="shared" si="164"/>
        <v>41503617.876478702</v>
      </c>
      <c r="CT70" s="227">
        <f t="shared" si="164"/>
        <v>41618936.069843076</v>
      </c>
      <c r="CU70" s="227">
        <f t="shared" si="164"/>
        <v>41734103.730717562</v>
      </c>
      <c r="CV70" s="227">
        <f t="shared" si="164"/>
        <v>41849121.174102426</v>
      </c>
      <c r="CW70" s="227">
        <f t="shared" si="164"/>
        <v>41963988.714338787</v>
      </c>
      <c r="CX70" s="227">
        <f t="shared" si="164"/>
        <v>42078706.66510997</v>
      </c>
      <c r="CY70" s="227">
        <f t="shared" si="164"/>
        <v>42193275.339442909</v>
      </c>
      <c r="CZ70" s="227">
        <f t="shared" si="164"/>
        <v>42307695.049709491</v>
      </c>
      <c r="DA70" s="227">
        <f t="shared" si="164"/>
        <v>42421966.107627951</v>
      </c>
      <c r="DB70" s="227">
        <f t="shared" si="164"/>
        <v>42493268.390747674</v>
      </c>
      <c r="DC70" s="227">
        <f t="shared" si="164"/>
        <v>42564480.087244108</v>
      </c>
      <c r="DD70" s="227">
        <f t="shared" si="164"/>
        <v>42635601.386676401</v>
      </c>
      <c r="DE70" s="227">
        <f t="shared" si="164"/>
        <v>42706632.478207044</v>
      </c>
      <c r="DF70" s="227">
        <f t="shared" si="164"/>
        <v>42777573.550602682</v>
      </c>
      <c r="DG70" s="227">
        <f t="shared" si="164"/>
        <v>42848424.792234957</v>
      </c>
      <c r="DH70" s="227">
        <f t="shared" si="164"/>
        <v>42919186.391081326</v>
      </c>
      <c r="DI70" s="227">
        <f t="shared" si="164"/>
        <v>42989858.534725897</v>
      </c>
      <c r="DJ70" s="227">
        <f t="shared" si="164"/>
        <v>43060441.410360232</v>
      </c>
      <c r="DK70" s="227">
        <f t="shared" si="164"/>
        <v>43130935.2047842</v>
      </c>
      <c r="DL70" s="227">
        <f t="shared" si="164"/>
        <v>43201340.104406759</v>
      </c>
      <c r="DM70" s="227">
        <f t="shared" si="164"/>
        <v>43271656.295246802</v>
      </c>
      <c r="DN70" s="227">
        <f t="shared" si="164"/>
        <v>43307117.797399461</v>
      </c>
      <c r="DO70" s="227">
        <f t="shared" si="164"/>
        <v>43342532.624783531</v>
      </c>
      <c r="DP70" s="227">
        <f t="shared" si="164"/>
        <v>43377900.875069387</v>
      </c>
      <c r="DQ70" s="227">
        <f t="shared" si="164"/>
        <v>43413222.645723023</v>
      </c>
      <c r="DR70" s="227">
        <f t="shared" si="164"/>
        <v>43448498.034006476</v>
      </c>
      <c r="DS70" s="227">
        <f t="shared" si="164"/>
        <v>43483727.136978261</v>
      </c>
      <c r="DT70" s="227">
        <f t="shared" si="164"/>
        <v>43518910.051493786</v>
      </c>
      <c r="DU70" s="227">
        <f t="shared" si="164"/>
        <v>43554046.874205783</v>
      </c>
      <c r="DV70" s="227">
        <f t="shared" si="164"/>
        <v>43589137.701564729</v>
      </c>
      <c r="DW70" s="227">
        <f t="shared" si="164"/>
        <v>43624182.629819266</v>
      </c>
      <c r="DX70" s="227">
        <f t="shared" si="164"/>
        <v>43659181.755016647</v>
      </c>
      <c r="DY70" s="227">
        <f t="shared" si="164"/>
        <v>43694135.173003122</v>
      </c>
    </row>
    <row r="71" spans="2:129" s="48" customFormat="1" x14ac:dyDescent="0.35">
      <c r="C71" s="383"/>
      <c r="H71" s="49"/>
      <c r="J71" s="227"/>
      <c r="K71" s="227"/>
      <c r="L71" s="227"/>
      <c r="M71" s="227"/>
      <c r="N71" s="342"/>
      <c r="O71" s="342"/>
      <c r="P71" s="342"/>
      <c r="Q71" s="342"/>
      <c r="R71" s="342"/>
      <c r="S71" s="342"/>
      <c r="T71" s="342"/>
      <c r="U71" s="342"/>
      <c r="V71" s="342"/>
      <c r="W71" s="342"/>
      <c r="X71" s="342"/>
      <c r="Y71" s="342"/>
      <c r="Z71" s="342"/>
      <c r="AA71" s="342"/>
      <c r="AB71" s="342"/>
      <c r="AC71" s="342"/>
      <c r="AD71" s="342"/>
      <c r="AE71" s="342"/>
      <c r="AF71" s="342"/>
      <c r="AG71" s="342"/>
      <c r="AH71" s="342"/>
      <c r="AI71" s="342"/>
      <c r="AJ71" s="342"/>
      <c r="AK71" s="342"/>
      <c r="AL71" s="342"/>
      <c r="AM71" s="342"/>
      <c r="AN71" s="342"/>
      <c r="AO71" s="342"/>
      <c r="AP71" s="342"/>
      <c r="AQ71" s="342"/>
      <c r="AR71" s="342"/>
      <c r="AS71" s="342"/>
      <c r="AT71" s="342"/>
      <c r="AU71" s="342"/>
      <c r="AV71" s="342"/>
      <c r="AW71" s="342"/>
      <c r="AX71" s="342"/>
      <c r="AY71" s="342"/>
      <c r="AZ71" s="342"/>
      <c r="BA71" s="342"/>
      <c r="BB71" s="342"/>
      <c r="BC71" s="342"/>
      <c r="BD71" s="342"/>
      <c r="BE71" s="342"/>
      <c r="BF71" s="342"/>
      <c r="BG71" s="342"/>
      <c r="BH71" s="342"/>
      <c r="BI71" s="342"/>
      <c r="BJ71" s="342"/>
      <c r="BK71" s="342"/>
      <c r="BL71" s="342"/>
      <c r="BM71" s="342"/>
      <c r="BN71" s="342"/>
      <c r="BO71" s="342"/>
      <c r="BP71" s="342"/>
      <c r="BQ71" s="342"/>
      <c r="BR71" s="342"/>
      <c r="BS71" s="342"/>
      <c r="BT71" s="342"/>
      <c r="BU71" s="342"/>
      <c r="BV71" s="342"/>
      <c r="BW71" s="342"/>
      <c r="BX71" s="342"/>
      <c r="BY71" s="342"/>
      <c r="BZ71" s="342"/>
      <c r="CA71" s="342"/>
      <c r="CB71" s="342"/>
      <c r="CC71" s="342"/>
      <c r="CD71" s="342"/>
      <c r="CE71" s="342"/>
      <c r="CF71" s="342"/>
      <c r="CG71" s="342"/>
      <c r="CH71" s="342"/>
      <c r="CI71" s="342"/>
      <c r="CJ71" s="342"/>
      <c r="CK71" s="342"/>
      <c r="CL71" s="342"/>
      <c r="CM71" s="342"/>
      <c r="CN71" s="342"/>
      <c r="CO71" s="342"/>
      <c r="CP71" s="342"/>
      <c r="CQ71" s="342"/>
      <c r="CR71" s="342"/>
      <c r="CS71" s="342"/>
      <c r="CT71" s="342"/>
      <c r="CU71" s="342"/>
      <c r="CV71" s="342"/>
      <c r="CW71" s="342"/>
      <c r="CX71" s="342"/>
      <c r="CY71" s="342"/>
      <c r="CZ71" s="342"/>
      <c r="DA71" s="342"/>
      <c r="DB71" s="342"/>
      <c r="DC71" s="342"/>
      <c r="DD71" s="342"/>
      <c r="DE71" s="342"/>
      <c r="DF71" s="342"/>
      <c r="DG71" s="342"/>
      <c r="DH71" s="342"/>
      <c r="DI71" s="342"/>
      <c r="DJ71" s="342"/>
      <c r="DK71" s="342"/>
      <c r="DL71" s="342"/>
      <c r="DM71" s="342"/>
      <c r="DN71" s="342"/>
      <c r="DO71" s="342"/>
      <c r="DP71" s="342"/>
      <c r="DQ71" s="342"/>
      <c r="DR71" s="342"/>
      <c r="DS71" s="342"/>
      <c r="DT71" s="342"/>
      <c r="DU71" s="342"/>
      <c r="DV71" s="342"/>
      <c r="DW71" s="342"/>
      <c r="DX71" s="342"/>
      <c r="DY71" s="342"/>
    </row>
    <row r="72" spans="2:129" x14ac:dyDescent="0.35">
      <c r="H72" s="30" t="s">
        <v>443</v>
      </c>
      <c r="J72" s="471">
        <v>1</v>
      </c>
      <c r="K72" s="471">
        <v>2</v>
      </c>
      <c r="L72" s="471">
        <v>3</v>
      </c>
      <c r="M72" s="471">
        <v>4</v>
      </c>
      <c r="N72" s="471">
        <v>5</v>
      </c>
      <c r="O72" s="471">
        <v>6</v>
      </c>
      <c r="P72" s="471">
        <v>7</v>
      </c>
      <c r="Q72" s="471">
        <v>8</v>
      </c>
      <c r="R72" s="471">
        <v>9</v>
      </c>
      <c r="S72" s="471">
        <v>10</v>
      </c>
    </row>
    <row r="73" spans="2:129" s="24" customFormat="1" x14ac:dyDescent="0.35">
      <c r="B73" s="25" t="s">
        <v>797</v>
      </c>
      <c r="C73" s="25"/>
      <c r="D73" s="25"/>
      <c r="E73" s="25"/>
      <c r="F73" s="25"/>
      <c r="G73" s="25"/>
      <c r="H73" s="31"/>
      <c r="J73" s="509"/>
      <c r="K73" s="509"/>
      <c r="L73" s="509"/>
      <c r="M73" s="509"/>
      <c r="N73" s="84"/>
      <c r="O73" s="84"/>
      <c r="P73" s="84"/>
      <c r="Q73" s="84"/>
      <c r="R73" s="84"/>
      <c r="S73" s="84"/>
    </row>
    <row r="74" spans="2:129" s="24" customFormat="1" x14ac:dyDescent="0.35">
      <c r="B74" s="60"/>
      <c r="J74" s="402"/>
      <c r="K74" s="402"/>
      <c r="L74" s="402"/>
      <c r="M74" s="402"/>
    </row>
    <row r="75" spans="2:129" s="24" customFormat="1" x14ac:dyDescent="0.35">
      <c r="B75" s="60"/>
      <c r="C75" t="s">
        <v>504</v>
      </c>
      <c r="H75" s="30" t="s">
        <v>41</v>
      </c>
      <c r="J75" s="340">
        <f>'1.4 P&amp;L'!J205</f>
        <v>5589546.4354796074</v>
      </c>
      <c r="K75" s="340">
        <f>'1.4 P&amp;L'!K205</f>
        <v>5580220.960981139</v>
      </c>
      <c r="L75" s="340">
        <f>'1.4 P&amp;L'!L205</f>
        <v>6094834.840335004</v>
      </c>
      <c r="M75" s="340">
        <f>'1.4 P&amp;L'!M205</f>
        <v>7974061.527980038</v>
      </c>
      <c r="N75" s="340">
        <f>'1.4 P&amp;L'!N205</f>
        <v>6196187.3851820612</v>
      </c>
      <c r="O75" s="340">
        <f>'1.4 P&amp;L'!O205</f>
        <v>4440542.3580538966</v>
      </c>
      <c r="P75" s="340">
        <f>'1.4 P&amp;L'!P205</f>
        <v>3205611.9639653154</v>
      </c>
      <c r="Q75" s="340">
        <f>'1.4 P&amp;L'!Q205</f>
        <v>2790604.6970056971</v>
      </c>
      <c r="R75" s="340">
        <f>'1.4 P&amp;L'!R205</f>
        <v>1874590.4356610477</v>
      </c>
      <c r="S75" s="340">
        <f>'1.4 P&amp;L'!S205</f>
        <v>1017732.540716816</v>
      </c>
    </row>
    <row r="76" spans="2:129" x14ac:dyDescent="0.35">
      <c r="B76" s="14"/>
      <c r="C76" t="s">
        <v>779</v>
      </c>
      <c r="H76" s="30" t="s">
        <v>41</v>
      </c>
      <c r="J76" s="335">
        <f>'1.4 P&amp;L'!J197</f>
        <v>4573275.8821046082</v>
      </c>
      <c r="K76" s="335">
        <f>'1.4 P&amp;L'!K197</f>
        <v>4147916.6211686381</v>
      </c>
      <c r="L76" s="335">
        <f>'1.4 P&amp;L'!L197</f>
        <v>4177841.1511475039</v>
      </c>
      <c r="M76" s="335">
        <f>'1.4 P&amp;L'!M197</f>
        <v>5603394.4022300374</v>
      </c>
      <c r="N76" s="335">
        <f>'1.4 P&amp;L'!N197</f>
        <v>4247420.7846320616</v>
      </c>
      <c r="O76" s="335">
        <f>'1.4 P&amp;L'!O197</f>
        <v>2446923.5934163961</v>
      </c>
      <c r="P76" s="335">
        <f>'1.4 P&amp;L'!P197</f>
        <v>1366505.0144778155</v>
      </c>
      <c r="Q76" s="335">
        <f>'1.4 P&amp;L'!Q197</f>
        <v>1167725.9722306971</v>
      </c>
      <c r="R76" s="335">
        <f>'1.4 P&amp;L'!R197</f>
        <v>846081.73906104756</v>
      </c>
      <c r="S76" s="335">
        <f>'1.4 P&amp;L'!S197</f>
        <v>450109.79464181606</v>
      </c>
    </row>
    <row r="77" spans="2:129" x14ac:dyDescent="0.35">
      <c r="B77" s="14"/>
      <c r="C77" t="s">
        <v>489</v>
      </c>
      <c r="H77" s="30" t="s">
        <v>45</v>
      </c>
      <c r="J77" s="192">
        <v>12</v>
      </c>
      <c r="K77" s="192">
        <v>12</v>
      </c>
      <c r="L77" s="192">
        <v>12</v>
      </c>
      <c r="M77" s="192">
        <v>12</v>
      </c>
      <c r="N77" s="192">
        <v>12</v>
      </c>
      <c r="O77" s="192">
        <v>12</v>
      </c>
      <c r="P77" s="192">
        <v>12</v>
      </c>
      <c r="Q77" s="192">
        <v>12</v>
      </c>
      <c r="R77" s="192">
        <v>12</v>
      </c>
      <c r="S77" s="192">
        <v>12</v>
      </c>
    </row>
    <row r="78" spans="2:129" s="24" customFormat="1" x14ac:dyDescent="0.35">
      <c r="B78" s="60"/>
      <c r="J78" s="402"/>
      <c r="K78" s="402"/>
      <c r="L78" s="402"/>
      <c r="M78" s="402"/>
    </row>
    <row r="79" spans="2:129" s="24" customFormat="1" x14ac:dyDescent="0.35">
      <c r="B79" s="60"/>
      <c r="C79" s="24" t="s">
        <v>798</v>
      </c>
      <c r="H79" s="30"/>
      <c r="J79" s="402"/>
      <c r="K79" s="402"/>
      <c r="L79" s="402"/>
      <c r="M79" s="402"/>
    </row>
    <row r="80" spans="2:129" s="24" customFormat="1" x14ac:dyDescent="0.35">
      <c r="B80" s="60"/>
      <c r="C80" s="60"/>
      <c r="D80" s="24" t="s">
        <v>799</v>
      </c>
      <c r="H80" s="54" t="s">
        <v>48</v>
      </c>
      <c r="J80" s="511">
        <f>(SUM(J75:S75)/J23)</f>
        <v>8.9527866290721239</v>
      </c>
      <c r="K80" s="510">
        <f>J80</f>
        <v>8.9527866290721239</v>
      </c>
      <c r="L80" s="510">
        <f t="shared" ref="L80:S80" si="165">K80</f>
        <v>8.9527866290721239</v>
      </c>
      <c r="M80" s="510">
        <f t="shared" si="165"/>
        <v>8.9527866290721239</v>
      </c>
      <c r="N80" s="510">
        <f t="shared" si="165"/>
        <v>8.9527866290721239</v>
      </c>
      <c r="O80" s="510">
        <f t="shared" si="165"/>
        <v>8.9527866290721239</v>
      </c>
      <c r="P80" s="510">
        <f t="shared" si="165"/>
        <v>8.9527866290721239</v>
      </c>
      <c r="Q80" s="510">
        <f t="shared" si="165"/>
        <v>8.9527866290721239</v>
      </c>
      <c r="R80" s="510">
        <f t="shared" si="165"/>
        <v>8.9527866290721239</v>
      </c>
      <c r="S80" s="510">
        <f t="shared" si="165"/>
        <v>8.9527866290721239</v>
      </c>
    </row>
    <row r="81" spans="2:20" s="521" customFormat="1" x14ac:dyDescent="0.35">
      <c r="B81" s="520"/>
      <c r="C81" s="520"/>
      <c r="F81" s="521" t="s">
        <v>800</v>
      </c>
      <c r="H81" s="30" t="s">
        <v>48</v>
      </c>
      <c r="J81" s="522">
        <f>J75/$J$23</f>
        <v>1.1179092870959215</v>
      </c>
      <c r="K81" s="522">
        <f t="shared" ref="K81:S81" si="166">K75/$J$23</f>
        <v>1.1160441921962279</v>
      </c>
      <c r="L81" s="522">
        <f t="shared" si="166"/>
        <v>1.2189669680670008</v>
      </c>
      <c r="M81" s="522">
        <f t="shared" si="166"/>
        <v>1.5948123055960075</v>
      </c>
      <c r="N81" s="522">
        <f t="shared" si="166"/>
        <v>1.2392374770364123</v>
      </c>
      <c r="O81" s="522">
        <f t="shared" si="166"/>
        <v>0.88810847161077933</v>
      </c>
      <c r="P81" s="522">
        <f t="shared" si="166"/>
        <v>0.64112239279306305</v>
      </c>
      <c r="Q81" s="522">
        <f t="shared" si="166"/>
        <v>0.55812093940113938</v>
      </c>
      <c r="R81" s="522">
        <f t="shared" si="166"/>
        <v>0.37491808713220953</v>
      </c>
      <c r="S81" s="522">
        <f t="shared" si="166"/>
        <v>0.2035465081433632</v>
      </c>
    </row>
    <row r="82" spans="2:20" s="521" customFormat="1" x14ac:dyDescent="0.35">
      <c r="B82" s="520"/>
      <c r="C82" s="574"/>
      <c r="D82" s="554"/>
      <c r="E82" s="554"/>
      <c r="F82" s="554"/>
      <c r="G82" s="554" t="s">
        <v>898</v>
      </c>
      <c r="H82" s="525" t="s">
        <v>48</v>
      </c>
      <c r="I82" s="554"/>
      <c r="J82" s="555">
        <f>J75*J27/J28</f>
        <v>1.260006384901611</v>
      </c>
      <c r="K82" s="555">
        <f t="shared" ref="K82:S82" si="167">K75*K27/K28</f>
        <v>1.2579042183759472</v>
      </c>
      <c r="L82" s="555">
        <f t="shared" si="167"/>
        <v>1.3739094759097314</v>
      </c>
      <c r="M82" s="555">
        <f t="shared" si="167"/>
        <v>1.797528396056886</v>
      </c>
      <c r="N82" s="555">
        <f t="shared" si="167"/>
        <v>1.3967565628974543</v>
      </c>
      <c r="O82" s="555">
        <f t="shared" si="167"/>
        <v>1.0009956600519554</v>
      </c>
      <c r="P82" s="555">
        <f t="shared" si="167"/>
        <v>0.72261525845374219</v>
      </c>
      <c r="Q82" s="555">
        <f t="shared" si="167"/>
        <v>0.62906351643215219</v>
      </c>
      <c r="R82" s="555">
        <f t="shared" si="167"/>
        <v>0.42257380724411908</v>
      </c>
      <c r="S82" s="555">
        <f t="shared" si="167"/>
        <v>0.22941924076086431</v>
      </c>
    </row>
    <row r="83" spans="2:20" s="521" customFormat="1" x14ac:dyDescent="0.35">
      <c r="B83" s="520"/>
      <c r="C83" s="520"/>
      <c r="G83" s="554" t="s">
        <v>899</v>
      </c>
      <c r="H83" s="30" t="s">
        <v>48</v>
      </c>
      <c r="J83" s="522">
        <f>J75*J32/J33</f>
        <v>0.88200446943112765</v>
      </c>
      <c r="K83" s="522">
        <f>K75*K32/K33</f>
        <v>1.1160441921962276</v>
      </c>
      <c r="L83" s="522">
        <f t="shared" ref="K83:S83" si="168">L75*L32/L33</f>
        <v>1.218966968067001</v>
      </c>
      <c r="M83" s="522">
        <f t="shared" si="168"/>
        <v>1.5948123055960075</v>
      </c>
      <c r="N83" s="522">
        <f t="shared" si="168"/>
        <v>1.2392374770364121</v>
      </c>
      <c r="O83" s="522">
        <f t="shared" si="168"/>
        <v>0.88810847161077933</v>
      </c>
      <c r="P83" s="522">
        <f t="shared" si="168"/>
        <v>0.64112239279306316</v>
      </c>
      <c r="Q83" s="522">
        <f t="shared" si="168"/>
        <v>0.55812093940113938</v>
      </c>
      <c r="R83" s="522">
        <f t="shared" si="168"/>
        <v>0.37491808713220959</v>
      </c>
      <c r="S83" s="522">
        <f t="shared" si="168"/>
        <v>0.2035465081433632</v>
      </c>
    </row>
    <row r="84" spans="2:20" s="521" customFormat="1" x14ac:dyDescent="0.35">
      <c r="B84" s="520"/>
      <c r="C84" s="520"/>
      <c r="E84" s="521" t="s">
        <v>801</v>
      </c>
      <c r="H84" s="30" t="s">
        <v>48</v>
      </c>
      <c r="J84" s="523">
        <f>J81/J80</f>
        <v>0.12486718754870882</v>
      </c>
      <c r="K84" s="523">
        <f t="shared" ref="K84:S84" si="169">K81/K80</f>
        <v>0.12465886192039136</v>
      </c>
      <c r="L84" s="523">
        <f t="shared" si="169"/>
        <v>0.13615503402132748</v>
      </c>
      <c r="M84" s="523">
        <f t="shared" si="169"/>
        <v>0.17813585553543965</v>
      </c>
      <c r="N84" s="523">
        <f t="shared" si="169"/>
        <v>0.13841919040182107</v>
      </c>
      <c r="O84" s="523">
        <f t="shared" si="169"/>
        <v>9.9199110668721904E-2</v>
      </c>
      <c r="P84" s="523">
        <f t="shared" si="169"/>
        <v>7.1611490294112998E-2</v>
      </c>
      <c r="Q84" s="523">
        <f t="shared" si="169"/>
        <v>6.2340471467148502E-2</v>
      </c>
      <c r="R84" s="523">
        <f t="shared" si="169"/>
        <v>4.1877250365238115E-2</v>
      </c>
      <c r="S84" s="523">
        <f t="shared" si="169"/>
        <v>2.2735547777090154E-2</v>
      </c>
    </row>
    <row r="85" spans="2:20" s="521" customFormat="1" x14ac:dyDescent="0.35">
      <c r="B85" s="520"/>
      <c r="C85" s="521" t="s">
        <v>880</v>
      </c>
      <c r="H85" s="30" t="s">
        <v>48</v>
      </c>
      <c r="J85" s="522">
        <f>J75/$J$55</f>
        <v>1.1179092870959215</v>
      </c>
      <c r="K85" s="522">
        <f>SUM(J75:K75)/$J$55</f>
        <v>2.2339534792921492</v>
      </c>
      <c r="L85" s="522">
        <f>SUM(J75:L75)/$J$55</f>
        <v>3.4529204473591499</v>
      </c>
      <c r="M85" s="522">
        <f>SUM(J75:M75)/$J$55</f>
        <v>5.0477327529551577</v>
      </c>
      <c r="N85" s="522">
        <f>SUM(J75:N75)/$J$55</f>
        <v>6.2869702299915691</v>
      </c>
      <c r="O85" s="522">
        <f>SUM(J75:O75)/$J$55</f>
        <v>7.1750787016023487</v>
      </c>
      <c r="P85" s="522">
        <f>SUM(J75:P75)/$J$55</f>
        <v>7.816201094395411</v>
      </c>
      <c r="Q85" s="522">
        <f>SUM(J75:Q75)/$J$55</f>
        <v>8.3743220337965507</v>
      </c>
      <c r="R85" s="522">
        <f>SUM(J75:R75)/$J$55</f>
        <v>8.7492401209287607</v>
      </c>
      <c r="S85" s="522">
        <f>SUM(J75:S75)/$J$55</f>
        <v>8.9527866290721239</v>
      </c>
    </row>
    <row r="86" spans="2:20" x14ac:dyDescent="0.35">
      <c r="B86" s="14"/>
      <c r="C86" s="24"/>
      <c r="E86" s="24"/>
      <c r="F86" s="24"/>
      <c r="G86" s="24"/>
      <c r="H86" s="54"/>
      <c r="J86" s="401"/>
    </row>
    <row r="87" spans="2:20" x14ac:dyDescent="0.35">
      <c r="B87" s="14"/>
      <c r="C87" s="24" t="s">
        <v>802</v>
      </c>
      <c r="D87" s="24"/>
      <c r="E87" s="24"/>
      <c r="F87" s="24"/>
      <c r="G87" s="24"/>
    </row>
    <row r="88" spans="2:20" s="24" customFormat="1" x14ac:dyDescent="0.35">
      <c r="B88" s="60"/>
      <c r="C88" s="60"/>
      <c r="D88" s="24" t="s">
        <v>799</v>
      </c>
      <c r="H88" s="54" t="s">
        <v>48</v>
      </c>
      <c r="J88" s="512">
        <f>SUM(J76:S76)/J23</f>
        <v>5.8054389910221245</v>
      </c>
      <c r="K88" s="510">
        <f>J88</f>
        <v>5.8054389910221245</v>
      </c>
      <c r="L88" s="510">
        <f t="shared" ref="L88:S88" si="170">K88</f>
        <v>5.8054389910221245</v>
      </c>
      <c r="M88" s="510">
        <f t="shared" si="170"/>
        <v>5.8054389910221245</v>
      </c>
      <c r="N88" s="510">
        <f t="shared" si="170"/>
        <v>5.8054389910221245</v>
      </c>
      <c r="O88" s="510">
        <f t="shared" si="170"/>
        <v>5.8054389910221245</v>
      </c>
      <c r="P88" s="510">
        <f t="shared" si="170"/>
        <v>5.8054389910221245</v>
      </c>
      <c r="Q88" s="510">
        <f t="shared" si="170"/>
        <v>5.8054389910221245</v>
      </c>
      <c r="R88" s="510">
        <f t="shared" si="170"/>
        <v>5.8054389910221245</v>
      </c>
      <c r="S88" s="510">
        <f t="shared" si="170"/>
        <v>5.8054389910221245</v>
      </c>
    </row>
    <row r="89" spans="2:20" s="521" customFormat="1" x14ac:dyDescent="0.35">
      <c r="B89" s="520"/>
      <c r="C89" s="520"/>
      <c r="F89" s="521" t="s">
        <v>891</v>
      </c>
      <c r="H89" s="54" t="s">
        <v>48</v>
      </c>
      <c r="J89" s="522">
        <f>J76/J23</f>
        <v>0.91465517642092165</v>
      </c>
      <c r="K89" s="522">
        <f t="shared" ref="K89:S89" si="171">K76/K23</f>
        <v>0.8295833242337276</v>
      </c>
      <c r="L89" s="522">
        <f t="shared" si="171"/>
        <v>0.83556823022950077</v>
      </c>
      <c r="M89" s="522">
        <f t="shared" si="171"/>
        <v>1.1206788804460075</v>
      </c>
      <c r="N89" s="522">
        <f t="shared" si="171"/>
        <v>0.84948415692641233</v>
      </c>
      <c r="O89" s="522">
        <f t="shared" si="171"/>
        <v>0.48938471868327921</v>
      </c>
      <c r="P89" s="522">
        <f t="shared" si="171"/>
        <v>0.27330100289556308</v>
      </c>
      <c r="Q89" s="522">
        <f t="shared" si="171"/>
        <v>0.23354519444613941</v>
      </c>
      <c r="R89" s="522">
        <f t="shared" si="171"/>
        <v>0.16921634781220951</v>
      </c>
      <c r="S89" s="522">
        <f t="shared" si="171"/>
        <v>9.0021958928363205E-2</v>
      </c>
    </row>
    <row r="90" spans="2:20" s="521" customFormat="1" x14ac:dyDescent="0.35">
      <c r="B90" s="520"/>
      <c r="C90" s="574"/>
      <c r="D90" s="554"/>
      <c r="E90" s="554"/>
      <c r="F90" s="554"/>
      <c r="G90" s="554" t="s">
        <v>892</v>
      </c>
      <c r="H90" s="528" t="s">
        <v>48</v>
      </c>
      <c r="I90" s="554"/>
      <c r="J90" s="555">
        <f>J76*J27/J28</f>
        <v>1.03091670815933</v>
      </c>
      <c r="K90" s="555">
        <f t="shared" ref="K90:S90" si="172">K76*K27/K28</f>
        <v>0.93503139960291826</v>
      </c>
      <c r="L90" s="555">
        <f t="shared" si="172"/>
        <v>0.94177704511705485</v>
      </c>
      <c r="M90" s="555">
        <f t="shared" si="172"/>
        <v>1.2631280203911548</v>
      </c>
      <c r="N90" s="555">
        <f t="shared" si="172"/>
        <v>0.95746182087867426</v>
      </c>
      <c r="O90" s="555">
        <f t="shared" si="172"/>
        <v>0.55159025632220293</v>
      </c>
      <c r="P90" s="555">
        <f t="shared" si="172"/>
        <v>0.30804020739732479</v>
      </c>
      <c r="Q90" s="555">
        <f t="shared" si="172"/>
        <v>0.26323105064246094</v>
      </c>
      <c r="R90" s="555">
        <f t="shared" si="172"/>
        <v>0.19072538454975826</v>
      </c>
      <c r="S90" s="555">
        <f t="shared" si="172"/>
        <v>0.10146462180822333</v>
      </c>
      <c r="T90" s="554"/>
    </row>
    <row r="91" spans="2:20" s="521" customFormat="1" x14ac:dyDescent="0.35">
      <c r="B91" s="520"/>
      <c r="C91" s="520"/>
      <c r="G91" s="554" t="s">
        <v>893</v>
      </c>
      <c r="H91" s="528" t="s">
        <v>48</v>
      </c>
      <c r="I91" s="554"/>
      <c r="J91" s="555">
        <f>J76*J32/J33</f>
        <v>0.72164169571153103</v>
      </c>
      <c r="K91" s="555">
        <f t="shared" ref="K91:S91" si="173">K76*K32/K33</f>
        <v>0.8295833242337276</v>
      </c>
      <c r="L91" s="555">
        <f t="shared" si="173"/>
        <v>0.83556823022950077</v>
      </c>
      <c r="M91" s="555">
        <f t="shared" si="173"/>
        <v>1.1206788804460075</v>
      </c>
      <c r="N91" s="555">
        <f t="shared" si="173"/>
        <v>0.84948415692641233</v>
      </c>
      <c r="O91" s="555">
        <f t="shared" si="173"/>
        <v>0.48938471868327921</v>
      </c>
      <c r="P91" s="555">
        <f t="shared" si="173"/>
        <v>0.27330100289556308</v>
      </c>
      <c r="Q91" s="555">
        <f t="shared" si="173"/>
        <v>0.23354519444613941</v>
      </c>
      <c r="R91" s="555">
        <f t="shared" si="173"/>
        <v>0.16921634781220951</v>
      </c>
      <c r="S91" s="555">
        <f t="shared" si="173"/>
        <v>9.0021958928363219E-2</v>
      </c>
      <c r="T91" s="554"/>
    </row>
    <row r="92" spans="2:20" s="521" customFormat="1" x14ac:dyDescent="0.35">
      <c r="B92" s="520"/>
      <c r="C92" s="520"/>
      <c r="E92" s="521" t="s">
        <v>801</v>
      </c>
      <c r="H92" s="30" t="s">
        <v>48</v>
      </c>
      <c r="J92" s="522">
        <f>J89/J88</f>
        <v>0.15755142338682721</v>
      </c>
      <c r="K92" s="522">
        <f t="shared" ref="K92:S92" si="174">K89/K88</f>
        <v>0.14289760438730723</v>
      </c>
      <c r="L92" s="522">
        <f t="shared" si="174"/>
        <v>0.14392851798488851</v>
      </c>
      <c r="M92" s="522">
        <f t="shared" si="174"/>
        <v>0.19303947249796127</v>
      </c>
      <c r="N92" s="522">
        <f t="shared" si="174"/>
        <v>0.14632556784079637</v>
      </c>
      <c r="O92" s="522">
        <f t="shared" si="174"/>
        <v>8.4297624941041122E-2</v>
      </c>
      <c r="P92" s="522">
        <f t="shared" si="174"/>
        <v>4.7076716044766292E-2</v>
      </c>
      <c r="Q92" s="522">
        <f t="shared" si="174"/>
        <v>4.0228688098748015E-2</v>
      </c>
      <c r="R92" s="522">
        <f t="shared" si="174"/>
        <v>2.9147898733221676E-2</v>
      </c>
      <c r="S92" s="522">
        <f t="shared" si="174"/>
        <v>1.5506486084442279E-2</v>
      </c>
    </row>
    <row r="93" spans="2:20" s="521" customFormat="1" x14ac:dyDescent="0.35">
      <c r="B93" s="520"/>
      <c r="C93" s="521" t="s">
        <v>881</v>
      </c>
      <c r="H93" s="30" t="s">
        <v>48</v>
      </c>
      <c r="J93" s="522">
        <f>J76/$J$55</f>
        <v>0.91465517642092165</v>
      </c>
      <c r="K93" s="522">
        <f>SUM(J76:K76)/$J$55</f>
        <v>1.7442385006546495</v>
      </c>
      <c r="L93" s="522">
        <f>SUM(J76:L76)/$J$55</f>
        <v>2.5798067308841501</v>
      </c>
      <c r="M93" s="522">
        <f>SUM(J76:M76)/$J$55</f>
        <v>3.7004856113301576</v>
      </c>
      <c r="N93" s="522">
        <f>SUM(J76:N76)/$J$55</f>
        <v>4.5499697682565694</v>
      </c>
      <c r="O93" s="522">
        <f>SUM(J76:O76)/$J$55</f>
        <v>5.0393544869398488</v>
      </c>
      <c r="P93" s="522">
        <f>SUM(J76:P76)/$J$55</f>
        <v>5.3126554898354117</v>
      </c>
      <c r="Q93" s="522">
        <f>SUM(J76:Q76)/$J$55</f>
        <v>5.5462006842815521</v>
      </c>
      <c r="R93" s="522">
        <f>SUM(J76:R76)/$J$55</f>
        <v>5.715417032093761</v>
      </c>
      <c r="S93" s="522">
        <f>SUM(J76:S76)/$J$55</f>
        <v>5.8054389910221245</v>
      </c>
    </row>
    <row r="95" spans="2:20" x14ac:dyDescent="0.35">
      <c r="B95" s="516"/>
      <c r="C95" s="516"/>
      <c r="D95" s="516"/>
      <c r="E95" s="516"/>
    </row>
    <row r="96" spans="2:20" x14ac:dyDescent="0.35">
      <c r="B96" s="25" t="s">
        <v>912</v>
      </c>
      <c r="C96" s="25"/>
      <c r="D96" s="25"/>
      <c r="E96" s="25"/>
      <c r="F96" s="25"/>
      <c r="G96" s="25"/>
      <c r="H96" s="31"/>
      <c r="I96" s="24"/>
      <c r="J96" s="509"/>
      <c r="K96" s="509"/>
      <c r="L96" s="509"/>
      <c r="M96" s="509"/>
      <c r="N96" s="84"/>
      <c r="O96" s="84"/>
      <c r="P96" s="84"/>
      <c r="Q96" s="84"/>
      <c r="R96" s="84"/>
      <c r="S96" s="84"/>
    </row>
    <row r="97" spans="2:21" x14ac:dyDescent="0.35">
      <c r="B97" s="529"/>
      <c r="C97" s="516"/>
      <c r="D97" s="516"/>
      <c r="E97" s="516"/>
    </row>
    <row r="98" spans="2:21" x14ac:dyDescent="0.35">
      <c r="B98" s="14"/>
      <c r="C98" t="s">
        <v>903</v>
      </c>
      <c r="H98" s="30" t="s">
        <v>45</v>
      </c>
      <c r="J98" s="57">
        <f ca="1">OFFSET($J$19,0,(COLUMN(A98)-1)*12)</f>
        <v>12674644.24320828</v>
      </c>
      <c r="K98" s="57">
        <f t="shared" ref="K98:S98" ca="1" si="175">OFFSET($J$19,0,(COLUMN(B98)-1)*12)</f>
        <v>12674644.24320828</v>
      </c>
      <c r="L98" s="57">
        <f t="shared" ca="1" si="175"/>
        <v>12674644.24320828</v>
      </c>
      <c r="M98" s="57">
        <f t="shared" ca="1" si="175"/>
        <v>12674644.24320828</v>
      </c>
      <c r="N98" s="57">
        <f t="shared" ca="1" si="175"/>
        <v>12674644.24320828</v>
      </c>
      <c r="O98" s="57">
        <f t="shared" ca="1" si="175"/>
        <v>12674644.24320828</v>
      </c>
      <c r="P98" s="57">
        <f t="shared" ca="1" si="175"/>
        <v>12674644.24320828</v>
      </c>
      <c r="Q98" s="57">
        <f t="shared" ca="1" si="175"/>
        <v>12674644.24320828</v>
      </c>
      <c r="R98" s="57">
        <f t="shared" ca="1" si="175"/>
        <v>12674644.24320828</v>
      </c>
      <c r="S98" s="57">
        <f t="shared" ca="1" si="175"/>
        <v>12674644.24320828</v>
      </c>
    </row>
    <row r="99" spans="2:21" x14ac:dyDescent="0.35">
      <c r="B99" s="14"/>
      <c r="C99" t="s">
        <v>238</v>
      </c>
      <c r="H99" s="30" t="s">
        <v>45</v>
      </c>
      <c r="J99" s="57">
        <f ca="1">OFFSET($J$26,0,(COLUMN(A99)-1)*12)</f>
        <v>465717.98188874515</v>
      </c>
      <c r="K99" s="57">
        <f t="shared" ref="K99:S99" ca="1" si="176">OFFSET($J$26,0,(COLUMN(B99)-1)*12)</f>
        <v>465717.98188874515</v>
      </c>
      <c r="L99" s="57">
        <f t="shared" ca="1" si="176"/>
        <v>465717.98188874515</v>
      </c>
      <c r="M99" s="57">
        <f t="shared" ca="1" si="176"/>
        <v>465717.98188874515</v>
      </c>
      <c r="N99" s="57">
        <f t="shared" ca="1" si="176"/>
        <v>465717.98188874515</v>
      </c>
      <c r="O99" s="57">
        <f t="shared" ca="1" si="176"/>
        <v>465717.98188874515</v>
      </c>
      <c r="P99" s="57">
        <f t="shared" ca="1" si="176"/>
        <v>465717.98188874515</v>
      </c>
      <c r="Q99" s="57">
        <f t="shared" ca="1" si="176"/>
        <v>465717.98188874515</v>
      </c>
      <c r="R99" s="57">
        <f t="shared" ca="1" si="176"/>
        <v>465717.98188874515</v>
      </c>
      <c r="S99" s="57">
        <f t="shared" ca="1" si="176"/>
        <v>465717.98188874515</v>
      </c>
      <c r="T99" s="197"/>
      <c r="U99" s="197"/>
    </row>
    <row r="100" spans="2:21" x14ac:dyDescent="0.35">
      <c r="B100" s="14"/>
      <c r="C100" t="s">
        <v>239</v>
      </c>
      <c r="H100" s="30" t="s">
        <v>45</v>
      </c>
      <c r="J100" s="57">
        <f ca="1">OFFSET($J$29,0,(COLUMN(A100)-1)*12)</f>
        <v>2534928.8486416563</v>
      </c>
      <c r="K100" s="57">
        <f t="shared" ref="K100:S100" ca="1" si="177">OFFSET($J$29,0,(COLUMN(B100)-1)*12)</f>
        <v>2534928.8486416563</v>
      </c>
      <c r="L100" s="57">
        <f t="shared" ca="1" si="177"/>
        <v>2534928.8486416563</v>
      </c>
      <c r="M100" s="57">
        <f t="shared" ca="1" si="177"/>
        <v>2534928.8486416563</v>
      </c>
      <c r="N100" s="57">
        <f t="shared" ca="1" si="177"/>
        <v>2534928.8486416563</v>
      </c>
      <c r="O100" s="57">
        <f t="shared" ca="1" si="177"/>
        <v>2534928.8486416563</v>
      </c>
      <c r="P100" s="57">
        <f t="shared" ca="1" si="177"/>
        <v>2534928.8486416563</v>
      </c>
      <c r="Q100" s="57">
        <f t="shared" ca="1" si="177"/>
        <v>2534928.8486416563</v>
      </c>
      <c r="R100" s="57">
        <f t="shared" ca="1" si="177"/>
        <v>2534928.8486416563</v>
      </c>
      <c r="S100" s="57">
        <f t="shared" ca="1" si="177"/>
        <v>2534928.8486416563</v>
      </c>
    </row>
    <row r="101" spans="2:21" x14ac:dyDescent="0.35">
      <c r="B101" s="14"/>
      <c r="C101" t="s">
        <v>240</v>
      </c>
      <c r="H101" s="30" t="s">
        <v>45</v>
      </c>
      <c r="J101" s="57">
        <f ca="1">OFFSET($J$31,0,(COLUMN(A101)-1)*12)</f>
        <v>9673997.4126778785</v>
      </c>
      <c r="K101" s="57">
        <f t="shared" ref="K101:S101" ca="1" si="178">OFFSET($J$31,0,(COLUMN(B101)-1)*12)</f>
        <v>9673997.4126778785</v>
      </c>
      <c r="L101" s="57">
        <f t="shared" ca="1" si="178"/>
        <v>9673997.4126778785</v>
      </c>
      <c r="M101" s="57">
        <f t="shared" ca="1" si="178"/>
        <v>9673997.4126778785</v>
      </c>
      <c r="N101" s="57">
        <f t="shared" ca="1" si="178"/>
        <v>9673997.4126778785</v>
      </c>
      <c r="O101" s="57">
        <f t="shared" ca="1" si="178"/>
        <v>9673997.4126778785</v>
      </c>
      <c r="P101" s="57">
        <f t="shared" ca="1" si="178"/>
        <v>9673997.4126778785</v>
      </c>
      <c r="Q101" s="57">
        <f t="shared" ca="1" si="178"/>
        <v>9673997.4126778785</v>
      </c>
      <c r="R101" s="57">
        <f t="shared" ca="1" si="178"/>
        <v>9673997.4126778785</v>
      </c>
      <c r="S101" s="57">
        <f t="shared" ca="1" si="178"/>
        <v>9673997.4126778785</v>
      </c>
    </row>
    <row r="102" spans="2:21" x14ac:dyDescent="0.35">
      <c r="B102" s="14"/>
      <c r="C102" s="24" t="s">
        <v>890</v>
      </c>
      <c r="H102" s="30" t="s">
        <v>41</v>
      </c>
      <c r="J102" s="565">
        <f ca="1">'1.4 P&amp;L'!J197/J98</f>
        <v>0.36082084785576546</v>
      </c>
      <c r="K102" s="565">
        <f ca="1">'1.4 P&amp;L'!K197/K98</f>
        <v>0.32726098986102142</v>
      </c>
      <c r="L102" s="565">
        <f ca="1">'1.4 P&amp;L'!L197/L98</f>
        <v>0.32962196579096914</v>
      </c>
      <c r="M102" s="565">
        <f ca="1">'1.4 P&amp;L'!M197/M98</f>
        <v>0.44209480713690419</v>
      </c>
      <c r="N102" s="565">
        <f ca="1">'1.4 P&amp;L'!N197/N98</f>
        <v>0.33511163730753596</v>
      </c>
      <c r="O102" s="565">
        <f ca="1">'1.4 P&amp;L'!O197/O98</f>
        <v>0.19305658971277101</v>
      </c>
      <c r="P102" s="565">
        <f ca="1">'1.4 P&amp;L'!P197/P98</f>
        <v>0.10781407258906367</v>
      </c>
      <c r="Q102" s="565">
        <f ca="1">'1.4 P&amp;L'!Q197/Q98</f>
        <v>9.2130867724861315E-2</v>
      </c>
      <c r="R102" s="565">
        <f ca="1">'1.4 P&amp;L'!R197/R98</f>
        <v>6.675388459241538E-2</v>
      </c>
      <c r="S102" s="565">
        <f ca="1">'1.4 P&amp;L'!S197/S98</f>
        <v>3.5512617632878163E-2</v>
      </c>
    </row>
    <row r="103" spans="2:21" x14ac:dyDescent="0.35">
      <c r="B103" s="529"/>
      <c r="C103" s="515" t="s">
        <v>897</v>
      </c>
      <c r="D103" s="516"/>
      <c r="E103" s="516"/>
      <c r="F103" s="516"/>
      <c r="G103" s="516"/>
      <c r="H103" s="525" t="s">
        <v>41</v>
      </c>
      <c r="I103" s="516"/>
      <c r="J103" s="556">
        <f>SUMIF($J$3:$DY$3,1,$J42:$DY42)</f>
        <v>0.30870156430089468</v>
      </c>
      <c r="K103" s="556">
        <f>SUMIF($J$3:$DY$3,2,$J42:$DY42)</f>
        <v>0.30818653350210701</v>
      </c>
      <c r="L103" s="556">
        <f>SUMIF($J$3:$DY$3,3,$J42:$DY42)</f>
        <v>0.33660782159788405</v>
      </c>
      <c r="M103" s="556">
        <f>SUMIF($J$3:$DY$3,4,$J42:$DY42)</f>
        <v>0.44039445703393709</v>
      </c>
      <c r="N103" s="556">
        <f>SUMIF($J$3:$DY$3,5,$J42:$DY42)</f>
        <v>0.34220535790987633</v>
      </c>
      <c r="O103" s="556">
        <f>SUMIF($J$3:$DY$3,6,$J42:$DY42)</f>
        <v>0.24524393671272907</v>
      </c>
      <c r="P103" s="556">
        <f>SUMIF($J$3:$DY$3,7,$J42:$DY42)</f>
        <v>0.17704073832116682</v>
      </c>
      <c r="Q103" s="556">
        <f>SUMIF($J$3:$DY$3,8,$J42:$DY42)</f>
        <v>0.15412056152587728</v>
      </c>
      <c r="R103" s="556">
        <f>SUMIF($J$3:$DY$3,9,$J42:$DY42)</f>
        <v>0.14790083253544167</v>
      </c>
      <c r="S103" s="556">
        <f>SUMIF($J$3:$DY$3,10,$J42:$DY42)</f>
        <v>8.0296734266302502E-2</v>
      </c>
    </row>
    <row r="104" spans="2:21" x14ac:dyDescent="0.35">
      <c r="B104" s="529"/>
      <c r="C104" s="515" t="s">
        <v>895</v>
      </c>
      <c r="D104" s="516"/>
      <c r="E104" s="516"/>
      <c r="F104" s="516"/>
      <c r="G104" s="516"/>
      <c r="H104" s="30" t="s">
        <v>48</v>
      </c>
      <c r="I104" s="516"/>
      <c r="J104" s="557">
        <f>J82</f>
        <v>1.260006384901611</v>
      </c>
      <c r="K104" s="557">
        <f t="shared" ref="K104:S104" si="179">K82</f>
        <v>1.2579042183759472</v>
      </c>
      <c r="L104" s="557">
        <f t="shared" si="179"/>
        <v>1.3739094759097314</v>
      </c>
      <c r="M104" s="557">
        <f t="shared" si="179"/>
        <v>1.797528396056886</v>
      </c>
      <c r="N104" s="557">
        <f t="shared" si="179"/>
        <v>1.3967565628974543</v>
      </c>
      <c r="O104" s="557">
        <f t="shared" si="179"/>
        <v>1.0009956600519554</v>
      </c>
      <c r="P104" s="557">
        <f t="shared" si="179"/>
        <v>0.72261525845374219</v>
      </c>
      <c r="Q104" s="557">
        <f t="shared" si="179"/>
        <v>0.62906351643215219</v>
      </c>
      <c r="R104" s="557">
        <f t="shared" si="179"/>
        <v>0.42257380724411908</v>
      </c>
      <c r="S104" s="557">
        <f t="shared" si="179"/>
        <v>0.22941924076086431</v>
      </c>
    </row>
    <row r="105" spans="2:21" x14ac:dyDescent="0.35">
      <c r="B105" s="14"/>
      <c r="C105" s="24" t="s">
        <v>886</v>
      </c>
      <c r="H105" s="30" t="s">
        <v>48</v>
      </c>
      <c r="J105" s="553">
        <f t="shared" ref="J105:S105" si="180">J90</f>
        <v>1.03091670815933</v>
      </c>
      <c r="K105" s="553">
        <f t="shared" si="180"/>
        <v>0.93503139960291826</v>
      </c>
      <c r="L105" s="553">
        <f t="shared" si="180"/>
        <v>0.94177704511705485</v>
      </c>
      <c r="M105" s="553">
        <f t="shared" si="180"/>
        <v>1.2631280203911548</v>
      </c>
      <c r="N105" s="553">
        <f t="shared" si="180"/>
        <v>0.95746182087867426</v>
      </c>
      <c r="O105" s="553">
        <f t="shared" si="180"/>
        <v>0.55159025632220293</v>
      </c>
      <c r="P105" s="553">
        <f t="shared" si="180"/>
        <v>0.30804020739732479</v>
      </c>
      <c r="Q105" s="553">
        <f t="shared" si="180"/>
        <v>0.26323105064246094</v>
      </c>
      <c r="R105" s="553">
        <f t="shared" si="180"/>
        <v>0.19072538454975826</v>
      </c>
      <c r="S105" s="553">
        <f t="shared" si="180"/>
        <v>0.10146462180822333</v>
      </c>
    </row>
    <row r="106" spans="2:21" x14ac:dyDescent="0.35">
      <c r="B106" s="529"/>
      <c r="C106" s="515" t="s">
        <v>896</v>
      </c>
      <c r="D106" s="516"/>
      <c r="E106" s="516"/>
      <c r="F106" s="516"/>
      <c r="G106" s="516"/>
      <c r="H106" s="30" t="s">
        <v>48</v>
      </c>
      <c r="I106" s="516"/>
      <c r="J106" s="557">
        <f>J83</f>
        <v>0.88200446943112765</v>
      </c>
      <c r="K106" s="557">
        <f t="shared" ref="K106:S106" si="181">K83</f>
        <v>1.1160441921962276</v>
      </c>
      <c r="L106" s="557">
        <f t="shared" si="181"/>
        <v>1.218966968067001</v>
      </c>
      <c r="M106" s="557">
        <f t="shared" si="181"/>
        <v>1.5948123055960075</v>
      </c>
      <c r="N106" s="557">
        <f t="shared" si="181"/>
        <v>1.2392374770364121</v>
      </c>
      <c r="O106" s="557">
        <f t="shared" si="181"/>
        <v>0.88810847161077933</v>
      </c>
      <c r="P106" s="557">
        <f t="shared" si="181"/>
        <v>0.64112239279306316</v>
      </c>
      <c r="Q106" s="557">
        <f t="shared" si="181"/>
        <v>0.55812093940113938</v>
      </c>
      <c r="R106" s="557">
        <f t="shared" si="181"/>
        <v>0.37491808713220959</v>
      </c>
      <c r="S106" s="557">
        <f t="shared" si="181"/>
        <v>0.2035465081433632</v>
      </c>
    </row>
    <row r="107" spans="2:21" x14ac:dyDescent="0.35">
      <c r="B107" s="14"/>
      <c r="C107" s="24" t="s">
        <v>887</v>
      </c>
      <c r="H107" s="30" t="s">
        <v>48</v>
      </c>
      <c r="J107" s="553">
        <f>J91</f>
        <v>0.72164169571153103</v>
      </c>
      <c r="K107" s="553">
        <f t="shared" ref="K107:S107" si="182">K91</f>
        <v>0.8295833242337276</v>
      </c>
      <c r="L107" s="553">
        <f t="shared" si="182"/>
        <v>0.83556823022950077</v>
      </c>
      <c r="M107" s="553">
        <f t="shared" si="182"/>
        <v>1.1206788804460075</v>
      </c>
      <c r="N107" s="553">
        <f t="shared" si="182"/>
        <v>0.84948415692641233</v>
      </c>
      <c r="O107" s="553">
        <f t="shared" si="182"/>
        <v>0.48938471868327921</v>
      </c>
      <c r="P107" s="553">
        <f t="shared" si="182"/>
        <v>0.27330100289556308</v>
      </c>
      <c r="Q107" s="553">
        <f t="shared" si="182"/>
        <v>0.23354519444613941</v>
      </c>
      <c r="R107" s="553">
        <f t="shared" si="182"/>
        <v>0.16921634781220951</v>
      </c>
      <c r="S107" s="553">
        <f t="shared" si="182"/>
        <v>9.0021958928363219E-2</v>
      </c>
    </row>
    <row r="108" spans="2:21" x14ac:dyDescent="0.35">
      <c r="B108" s="14"/>
      <c r="C108" s="24"/>
      <c r="J108" s="553"/>
      <c r="K108" s="553"/>
      <c r="L108" s="553"/>
      <c r="M108" s="553"/>
      <c r="N108" s="553"/>
      <c r="O108" s="553"/>
      <c r="P108" s="553"/>
      <c r="Q108" s="553"/>
      <c r="R108" s="553"/>
      <c r="S108" s="553"/>
    </row>
    <row r="109" spans="2:21" x14ac:dyDescent="0.35">
      <c r="B109" s="14"/>
      <c r="C109" s="521" t="s">
        <v>900</v>
      </c>
    </row>
    <row r="110" spans="2:21" x14ac:dyDescent="0.35">
      <c r="B110" s="14"/>
      <c r="J110" s="96"/>
    </row>
    <row r="111" spans="2:21" x14ac:dyDescent="0.35">
      <c r="B111" s="569" t="s">
        <v>905</v>
      </c>
      <c r="C111" s="25"/>
      <c r="D111" s="25"/>
      <c r="E111" s="25"/>
      <c r="F111" s="25"/>
      <c r="G111" s="25"/>
      <c r="H111" s="31"/>
      <c r="I111" s="516"/>
      <c r="J111" s="213"/>
      <c r="K111" s="385"/>
      <c r="L111" s="385"/>
      <c r="M111" s="385"/>
      <c r="N111" s="25"/>
      <c r="O111" s="25"/>
      <c r="P111" s="25"/>
      <c r="Q111" s="25"/>
      <c r="R111" s="25"/>
      <c r="S111" s="25"/>
      <c r="T111" s="25"/>
    </row>
    <row r="112" spans="2:21" s="516" customFormat="1" x14ac:dyDescent="0.35">
      <c r="B112" s="529"/>
      <c r="C112" s="515"/>
      <c r="H112" s="525"/>
      <c r="J112" s="567"/>
      <c r="K112" s="568"/>
      <c r="L112" s="568"/>
      <c r="M112" s="568"/>
    </row>
    <row r="113" spans="2:20" x14ac:dyDescent="0.35">
      <c r="B113" s="14"/>
      <c r="C113" s="521" t="s">
        <v>444</v>
      </c>
      <c r="H113" s="30" t="s">
        <v>444</v>
      </c>
      <c r="I113" s="516"/>
      <c r="J113" s="566">
        <v>44927</v>
      </c>
      <c r="K113" s="384">
        <v>45291</v>
      </c>
      <c r="L113" s="384">
        <v>45657</v>
      </c>
      <c r="M113" s="384">
        <v>46022</v>
      </c>
      <c r="N113" s="384">
        <v>46387</v>
      </c>
      <c r="O113" s="384">
        <v>46752</v>
      </c>
      <c r="P113" s="384">
        <v>47118</v>
      </c>
      <c r="Q113" s="384">
        <v>47483</v>
      </c>
      <c r="R113" s="384">
        <v>47848</v>
      </c>
      <c r="S113" s="384">
        <v>48213</v>
      </c>
      <c r="T113" s="384">
        <v>48579</v>
      </c>
    </row>
    <row r="114" spans="2:20" x14ac:dyDescent="0.35">
      <c r="B114" s="14"/>
      <c r="C114" s="521" t="s">
        <v>904</v>
      </c>
      <c r="H114" s="30" t="s">
        <v>45</v>
      </c>
      <c r="J114" s="96">
        <v>0</v>
      </c>
      <c r="K114" s="192">
        <v>1</v>
      </c>
      <c r="L114" s="96">
        <v>2</v>
      </c>
      <c r="M114" s="192">
        <v>3</v>
      </c>
      <c r="N114" s="96">
        <v>4</v>
      </c>
      <c r="O114" s="192">
        <v>5</v>
      </c>
      <c r="P114" s="96">
        <v>6</v>
      </c>
      <c r="Q114" s="192">
        <v>7</v>
      </c>
      <c r="R114" s="96">
        <v>8</v>
      </c>
      <c r="S114" s="192">
        <v>9</v>
      </c>
      <c r="T114" s="96">
        <v>10</v>
      </c>
    </row>
    <row r="115" spans="2:20" x14ac:dyDescent="0.35">
      <c r="B115" s="14"/>
      <c r="C115" s="24" t="s">
        <v>901</v>
      </c>
      <c r="D115" s="24"/>
      <c r="E115" s="24"/>
      <c r="F115" s="24"/>
      <c r="G115" s="24"/>
      <c r="H115" s="54" t="s">
        <v>41</v>
      </c>
      <c r="J115" s="563">
        <f>-J59</f>
        <v>-5000000</v>
      </c>
      <c r="K115" s="355">
        <f>'1.4 P&amp;L'!J205</f>
        <v>5589546.4354796074</v>
      </c>
      <c r="L115" s="355">
        <f>'1.4 P&amp;L'!K222</f>
        <v>3903357.0303372559</v>
      </c>
      <c r="M115" s="355">
        <f>'1.4 P&amp;L'!L222</f>
        <v>4143475.8865321144</v>
      </c>
      <c r="N115" s="355">
        <f>'1.4 P&amp;L'!M222</f>
        <v>6145611.0758795366</v>
      </c>
      <c r="O115" s="355">
        <f>'1.4 P&amp;L'!N222</f>
        <v>3803968.9267880502</v>
      </c>
      <c r="P115" s="355">
        <f>'1.4 P&amp;L'!O222</f>
        <v>2581686.1424992778</v>
      </c>
      <c r="Q115" s="355">
        <f>'1.4 P&amp;L'!P222</f>
        <v>1873449.2565491463</v>
      </c>
      <c r="R115" s="355">
        <f>'1.4 P&amp;L'!Q222</f>
        <v>1828921.1078161024</v>
      </c>
      <c r="S115" s="355">
        <f>'1.4 P&amp;L'!R222</f>
        <v>1874590.4356610477</v>
      </c>
      <c r="T115" s="355">
        <f>'1.4 P&amp;L'!S222</f>
        <v>1017732.540716816</v>
      </c>
    </row>
    <row r="116" spans="2:20" x14ac:dyDescent="0.35">
      <c r="B116" s="14"/>
      <c r="C116" t="s">
        <v>888</v>
      </c>
      <c r="H116" s="30" t="s">
        <v>48</v>
      </c>
      <c r="J116" s="564">
        <f>XIRR(J115:T115,J113:T113)</f>
        <v>0.97006577253341697</v>
      </c>
    </row>
    <row r="117" spans="2:20" x14ac:dyDescent="0.35">
      <c r="B117" s="14"/>
      <c r="C117" t="s">
        <v>889</v>
      </c>
      <c r="H117" s="30" t="s">
        <v>45</v>
      </c>
      <c r="J117" s="228">
        <f>NPV(J58,J115:T115)</f>
        <v>16543097.978118351</v>
      </c>
    </row>
    <row r="118" spans="2:20" x14ac:dyDescent="0.35">
      <c r="B118" s="14"/>
      <c r="C118" t="s">
        <v>894</v>
      </c>
      <c r="H118" s="30" t="s">
        <v>440</v>
      </c>
      <c r="J118" s="575">
        <f>'1.3 KPIs'!I72</f>
        <v>10</v>
      </c>
    </row>
    <row r="119" spans="2:20" x14ac:dyDescent="0.35">
      <c r="B119" s="559"/>
      <c r="C119" s="560" t="s">
        <v>902</v>
      </c>
      <c r="D119" s="561"/>
      <c r="E119" s="561"/>
      <c r="F119" s="561"/>
      <c r="G119" s="561"/>
      <c r="H119" s="562" t="s">
        <v>45</v>
      </c>
      <c r="I119" s="561"/>
      <c r="J119" s="556">
        <f>(J117+J59)/J59</f>
        <v>4.3086195956236706</v>
      </c>
    </row>
    <row r="120" spans="2:20" x14ac:dyDescent="0.35">
      <c r="J120" s="96"/>
    </row>
  </sheetData>
  <sheetProtection algorithmName="SHA-512" hashValue="qBUSVOy95o4JD/Ax83y5oZ+GB7q3JA4tvtPK08T5xsGGCJBxBgFJ98MNwOL/ouemLhZ2/CE+oAtMHwcW5IxMTA==" saltValue="+WYX63UWnDnT8JPO3+hD7Q==" spinCount="100000" sheet="1" objects="1" scenarios="1"/>
  <mergeCells count="10">
    <mergeCell ref="CD2:CO2"/>
    <mergeCell ref="CP2:DA2"/>
    <mergeCell ref="DB2:DM2"/>
    <mergeCell ref="DN2:DY2"/>
    <mergeCell ref="J2:U2"/>
    <mergeCell ref="V2:AG2"/>
    <mergeCell ref="AH2:AS2"/>
    <mergeCell ref="AT2:BE2"/>
    <mergeCell ref="BF2:BQ2"/>
    <mergeCell ref="BR2:CC2"/>
  </mergeCells>
  <phoneticPr fontId="23" type="noConversion"/>
  <pageMargins left="0.7" right="0.7" top="0.75" bottom="0.75" header="0.3" footer="0.3"/>
  <pageSetup paperSize="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F6289-9CFC-44D3-9F43-8C5A5360A36F}">
  <sheetPr>
    <tabColor theme="9"/>
  </sheetPr>
  <dimension ref="A1:B5"/>
  <sheetViews>
    <sheetView showGridLines="0" workbookViewId="0"/>
  </sheetViews>
  <sheetFormatPr defaultColWidth="9" defaultRowHeight="14.5" x14ac:dyDescent="0.35"/>
  <cols>
    <col min="1" max="5" width="2.6328125" customWidth="1"/>
  </cols>
  <sheetData>
    <row r="1" spans="1:2" ht="31" x14ac:dyDescent="0.7">
      <c r="A1" s="12" t="s">
        <v>803</v>
      </c>
    </row>
    <row r="2" spans="1:2" ht="14.5" customHeight="1" x14ac:dyDescent="0.35">
      <c r="A2" t="s">
        <v>16</v>
      </c>
    </row>
    <row r="4" spans="1:2" x14ac:dyDescent="0.35">
      <c r="B4" s="65" t="s">
        <v>850</v>
      </c>
    </row>
    <row r="5" spans="1:2" x14ac:dyDescent="0.35">
      <c r="B5" s="65" t="s">
        <v>804</v>
      </c>
    </row>
  </sheetData>
  <sheetProtection algorithmName="SHA-512" hashValue="47kkALwBWx7w2WzCoE1CCkkSouaJ/7mE6RArLonb1aHdImM9t8Zvz3eUIC0VotH696ilmDgBpiLPtUNCZuFMrQ==" saltValue="Fj+XSk/ktqcj2tDwG5Ck+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2FC41-305B-4A95-9C08-6C8AB9E3F785}">
  <sheetPr>
    <tabColor theme="9" tint="0.59999389629810485"/>
  </sheetPr>
  <dimension ref="A1:M27"/>
  <sheetViews>
    <sheetView showGridLines="0" zoomScale="96" zoomScaleNormal="96" workbookViewId="0">
      <selection activeCell="I8" sqref="I8"/>
    </sheetView>
  </sheetViews>
  <sheetFormatPr defaultColWidth="9" defaultRowHeight="14.5" x14ac:dyDescent="0.35"/>
  <cols>
    <col min="1" max="2" width="3.08984375" customWidth="1"/>
    <col min="3" max="3" width="6.7265625" bestFit="1" customWidth="1"/>
    <col min="4" max="5" width="3.08984375" customWidth="1"/>
    <col min="6" max="6" width="15.81640625" customWidth="1"/>
    <col min="7" max="7" width="24" customWidth="1"/>
    <col min="8" max="8" width="21" customWidth="1"/>
    <col min="9" max="9" width="27.6328125" customWidth="1"/>
    <col min="10" max="10" width="41.81640625" style="370" bestFit="1" customWidth="1"/>
    <col min="11" max="11" width="32" customWidth="1"/>
    <col min="12" max="12" width="19.08984375" customWidth="1"/>
    <col min="13" max="14" width="24.26953125" customWidth="1"/>
    <col min="15" max="18" width="3.08984375" customWidth="1"/>
    <col min="19" max="19" width="15.81640625" customWidth="1"/>
    <col min="21" max="21" width="19.08984375" customWidth="1"/>
    <col min="22" max="22" width="4.36328125" customWidth="1"/>
    <col min="23" max="26" width="3.08984375" customWidth="1"/>
    <col min="27" max="27" width="15.7265625" customWidth="1"/>
    <col min="29" max="29" width="19.08984375" customWidth="1"/>
  </cols>
  <sheetData>
    <row r="1" spans="1:13" s="24" customFormat="1" ht="31" x14ac:dyDescent="0.7">
      <c r="A1" s="12" t="s">
        <v>805</v>
      </c>
      <c r="J1" s="369"/>
    </row>
    <row r="2" spans="1:13" x14ac:dyDescent="0.35">
      <c r="A2" t="s">
        <v>851</v>
      </c>
    </row>
    <row r="4" spans="1:13" x14ac:dyDescent="0.35">
      <c r="A4" s="86"/>
      <c r="B4" s="58"/>
      <c r="C4" s="58"/>
      <c r="D4" s="58"/>
      <c r="E4" s="58"/>
      <c r="F4" s="58"/>
      <c r="G4" s="58"/>
      <c r="H4" s="58"/>
      <c r="I4" s="58"/>
      <c r="J4" s="371"/>
      <c r="K4" s="58"/>
      <c r="L4" s="59"/>
    </row>
    <row r="5" spans="1:13" x14ac:dyDescent="0.35">
      <c r="A5" s="14"/>
      <c r="L5" s="18"/>
    </row>
    <row r="6" spans="1:13" x14ac:dyDescent="0.35">
      <c r="A6" s="14"/>
      <c r="B6" s="84" t="s">
        <v>806</v>
      </c>
      <c r="C6" s="25"/>
      <c r="D6" s="25"/>
      <c r="E6" s="25"/>
      <c r="F6" s="25"/>
      <c r="G6" s="63" t="s">
        <v>807</v>
      </c>
      <c r="H6" s="64" t="s">
        <v>808</v>
      </c>
      <c r="I6" s="64" t="s">
        <v>809</v>
      </c>
      <c r="J6" s="372" t="s">
        <v>810</v>
      </c>
      <c r="K6" s="64" t="s">
        <v>811</v>
      </c>
      <c r="L6" s="18"/>
    </row>
    <row r="7" spans="1:13" x14ac:dyDescent="0.35">
      <c r="A7" s="14"/>
      <c r="B7" s="24"/>
      <c r="G7" s="61"/>
      <c r="H7" s="27" t="s">
        <v>449</v>
      </c>
      <c r="I7" s="27" t="s">
        <v>434</v>
      </c>
      <c r="J7" s="373" t="s">
        <v>462</v>
      </c>
      <c r="K7" s="27" t="s">
        <v>155</v>
      </c>
      <c r="L7" s="18"/>
    </row>
    <row r="8" spans="1:13" x14ac:dyDescent="0.35">
      <c r="A8" s="14"/>
      <c r="B8" s="85" t="s">
        <v>812</v>
      </c>
      <c r="C8" s="77"/>
      <c r="D8" s="77"/>
      <c r="E8" s="77"/>
      <c r="F8" s="77"/>
      <c r="G8" s="78" t="s">
        <v>813</v>
      </c>
      <c r="H8" s="79">
        <v>9500</v>
      </c>
      <c r="I8" s="79">
        <v>3500</v>
      </c>
      <c r="J8" s="374">
        <f>I8*'1.1 Assumptions'!$J$238/1000*'1.1 Assumptions'!$J$237</f>
        <v>2556.75</v>
      </c>
      <c r="K8" s="88">
        <f>110/1000</f>
        <v>0.11</v>
      </c>
      <c r="L8" s="18"/>
    </row>
    <row r="9" spans="1:13" x14ac:dyDescent="0.35">
      <c r="A9" s="14"/>
      <c r="B9" s="85" t="s">
        <v>814</v>
      </c>
      <c r="C9" s="77"/>
      <c r="D9" s="77"/>
      <c r="E9" s="77"/>
      <c r="F9" s="77"/>
      <c r="G9" s="78" t="s">
        <v>815</v>
      </c>
      <c r="H9" s="79">
        <v>3000</v>
      </c>
      <c r="I9" s="79">
        <v>3268</v>
      </c>
      <c r="J9" s="374">
        <f>I9*'1.1 Assumptions'!$J$238/1000*'1.1 Assumptions'!$J$237</f>
        <v>2387.2739999999999</v>
      </c>
      <c r="K9" s="88">
        <f>86/1000</f>
        <v>8.5999999999999993E-2</v>
      </c>
      <c r="L9" s="18"/>
      <c r="M9" s="16"/>
    </row>
    <row r="10" spans="1:13" x14ac:dyDescent="0.35">
      <c r="A10" s="14"/>
      <c r="L10" s="18"/>
      <c r="M10" s="16"/>
    </row>
    <row r="11" spans="1:13" x14ac:dyDescent="0.35">
      <c r="A11" s="14"/>
      <c r="B11" s="84" t="s">
        <v>816</v>
      </c>
      <c r="C11" s="25"/>
      <c r="D11" s="25"/>
      <c r="E11" s="25"/>
      <c r="F11" s="25"/>
      <c r="G11" s="63" t="s">
        <v>817</v>
      </c>
      <c r="H11" s="64" t="s">
        <v>734</v>
      </c>
      <c r="I11" s="64" t="s">
        <v>809</v>
      </c>
      <c r="J11" s="372" t="s">
        <v>810</v>
      </c>
      <c r="K11" s="64" t="s">
        <v>811</v>
      </c>
      <c r="L11" s="18"/>
      <c r="M11" s="16"/>
    </row>
    <row r="12" spans="1:13" x14ac:dyDescent="0.35">
      <c r="A12" s="14"/>
      <c r="H12" s="27" t="s">
        <v>449</v>
      </c>
      <c r="I12" s="27" t="s">
        <v>434</v>
      </c>
      <c r="J12" s="373" t="s">
        <v>462</v>
      </c>
      <c r="K12" s="27" t="s">
        <v>635</v>
      </c>
      <c r="L12" s="18"/>
      <c r="M12" s="16"/>
    </row>
    <row r="13" spans="1:13" x14ac:dyDescent="0.35">
      <c r="A13" s="14"/>
      <c r="B13" s="85" t="s">
        <v>818</v>
      </c>
      <c r="C13" s="77"/>
      <c r="D13" s="77"/>
      <c r="E13" s="77"/>
      <c r="F13" s="77"/>
      <c r="G13" s="77" t="s">
        <v>819</v>
      </c>
      <c r="H13" s="79">
        <v>30000</v>
      </c>
      <c r="I13" s="79">
        <v>2500</v>
      </c>
      <c r="J13" s="374">
        <f>I13*'1.1 Assumptions'!$J$238/1000*'1.1 Assumptions'!$J$237</f>
        <v>1826.25</v>
      </c>
      <c r="K13" s="88">
        <v>2</v>
      </c>
      <c r="L13" s="18"/>
      <c r="M13" s="16"/>
    </row>
    <row r="14" spans="1:13" x14ac:dyDescent="0.35">
      <c r="A14" s="14"/>
      <c r="L14" s="18"/>
    </row>
    <row r="15" spans="1:13" x14ac:dyDescent="0.35">
      <c r="A15" s="14"/>
      <c r="B15" s="84" t="s">
        <v>820</v>
      </c>
      <c r="C15" s="25"/>
      <c r="D15" s="25"/>
      <c r="E15" s="25"/>
      <c r="F15" s="25"/>
      <c r="G15" s="63" t="s">
        <v>817</v>
      </c>
      <c r="H15" s="64" t="s">
        <v>734</v>
      </c>
      <c r="I15" s="64" t="s">
        <v>809</v>
      </c>
      <c r="J15" s="372" t="s">
        <v>810</v>
      </c>
      <c r="K15" s="64" t="s">
        <v>811</v>
      </c>
      <c r="L15" s="18"/>
    </row>
    <row r="16" spans="1:13" x14ac:dyDescent="0.35">
      <c r="A16" s="14"/>
      <c r="H16" s="27" t="s">
        <v>449</v>
      </c>
      <c r="I16" s="27" t="s">
        <v>434</v>
      </c>
      <c r="J16" s="373" t="s">
        <v>462</v>
      </c>
      <c r="K16" s="27" t="s">
        <v>821</v>
      </c>
      <c r="L16" s="18"/>
    </row>
    <row r="17" spans="1:12" x14ac:dyDescent="0.35">
      <c r="A17" s="14"/>
      <c r="B17" s="85" t="s">
        <v>812</v>
      </c>
      <c r="C17" s="77"/>
      <c r="D17" s="77"/>
      <c r="E17" s="77"/>
      <c r="F17" s="77"/>
      <c r="G17" s="77" t="s">
        <v>822</v>
      </c>
      <c r="H17" s="79">
        <v>8600</v>
      </c>
      <c r="I17" s="79">
        <v>1510</v>
      </c>
      <c r="J17" s="374">
        <f>I17*'1.1 Assumptions'!$J$238/1000*'1.1 Assumptions'!$J$237</f>
        <v>1103.0550000000001</v>
      </c>
      <c r="K17" s="87">
        <v>0.42</v>
      </c>
      <c r="L17" s="18"/>
    </row>
    <row r="18" spans="1:12" x14ac:dyDescent="0.35">
      <c r="A18" s="14"/>
      <c r="G18" s="23"/>
      <c r="L18" s="18"/>
    </row>
    <row r="19" spans="1:12" x14ac:dyDescent="0.35">
      <c r="A19" s="14"/>
      <c r="B19" s="84" t="s">
        <v>147</v>
      </c>
      <c r="C19" s="25"/>
      <c r="D19" s="25"/>
      <c r="E19" s="25"/>
      <c r="F19" s="25"/>
      <c r="G19" s="63" t="s">
        <v>817</v>
      </c>
      <c r="H19" s="64" t="s">
        <v>734</v>
      </c>
      <c r="I19" s="64" t="s">
        <v>809</v>
      </c>
      <c r="J19" s="372" t="s">
        <v>810</v>
      </c>
      <c r="K19" s="64" t="s">
        <v>811</v>
      </c>
      <c r="L19" s="18"/>
    </row>
    <row r="20" spans="1:12" x14ac:dyDescent="0.35">
      <c r="A20" s="14"/>
      <c r="H20" s="27" t="s">
        <v>449</v>
      </c>
      <c r="I20" s="27" t="s">
        <v>434</v>
      </c>
      <c r="J20" s="373" t="s">
        <v>462</v>
      </c>
      <c r="K20" s="27" t="s">
        <v>635</v>
      </c>
      <c r="L20" s="18"/>
    </row>
    <row r="21" spans="1:12" x14ac:dyDescent="0.35">
      <c r="A21" s="14"/>
      <c r="B21" s="85" t="s">
        <v>823</v>
      </c>
      <c r="C21" s="77"/>
      <c r="D21" s="77"/>
      <c r="E21" s="77"/>
      <c r="F21" s="77"/>
      <c r="G21" s="77" t="s">
        <v>824</v>
      </c>
      <c r="H21" s="79">
        <v>4500</v>
      </c>
      <c r="I21" s="79">
        <v>835</v>
      </c>
      <c r="J21" s="374">
        <f>I21*'1.1 Assumptions'!$J$238/1000*'1.1 Assumptions'!$J$237</f>
        <v>609.96749999999997</v>
      </c>
      <c r="K21" s="79">
        <v>5300</v>
      </c>
      <c r="L21" s="18"/>
    </row>
    <row r="22" spans="1:12" x14ac:dyDescent="0.35">
      <c r="A22" s="14"/>
      <c r="G22" s="23"/>
      <c r="J22" s="375"/>
      <c r="L22" s="18"/>
    </row>
    <row r="23" spans="1:12" x14ac:dyDescent="0.35">
      <c r="A23" s="14"/>
      <c r="B23" s="84" t="s">
        <v>417</v>
      </c>
      <c r="C23" s="25"/>
      <c r="D23" s="25"/>
      <c r="E23" s="25"/>
      <c r="F23" s="25"/>
      <c r="G23" s="63" t="s">
        <v>817</v>
      </c>
      <c r="H23" s="64" t="s">
        <v>734</v>
      </c>
      <c r="I23" s="64" t="s">
        <v>809</v>
      </c>
      <c r="J23" s="372" t="s">
        <v>810</v>
      </c>
      <c r="K23" s="64" t="s">
        <v>811</v>
      </c>
      <c r="L23" s="18"/>
    </row>
    <row r="24" spans="1:12" x14ac:dyDescent="0.35">
      <c r="A24" s="14"/>
      <c r="H24" s="27" t="s">
        <v>449</v>
      </c>
      <c r="I24" s="27" t="s">
        <v>434</v>
      </c>
      <c r="J24" s="373" t="s">
        <v>462</v>
      </c>
      <c r="K24" s="27" t="s">
        <v>635</v>
      </c>
      <c r="L24" s="18"/>
    </row>
    <row r="25" spans="1:12" x14ac:dyDescent="0.35">
      <c r="A25" s="14"/>
      <c r="B25" s="85" t="s">
        <v>823</v>
      </c>
      <c r="C25" s="77"/>
      <c r="D25" s="77"/>
      <c r="E25" s="77"/>
      <c r="F25" s="77"/>
      <c r="G25" s="77" t="s">
        <v>825</v>
      </c>
      <c r="H25" s="79">
        <v>8000</v>
      </c>
      <c r="I25" s="79">
        <v>2400</v>
      </c>
      <c r="J25" s="374">
        <f>I25*'1.1 Assumptions'!$J$238/1000*'1.1 Assumptions'!$J$237</f>
        <v>1753.2</v>
      </c>
      <c r="K25" s="79">
        <v>6600</v>
      </c>
      <c r="L25" s="18"/>
    </row>
    <row r="26" spans="1:12" x14ac:dyDescent="0.35">
      <c r="A26" s="14"/>
      <c r="L26" s="18"/>
    </row>
    <row r="27" spans="1:12" x14ac:dyDescent="0.35">
      <c r="A27" s="29"/>
      <c r="B27" s="26"/>
      <c r="C27" s="26"/>
      <c r="D27" s="26"/>
      <c r="E27" s="26"/>
      <c r="F27" s="26"/>
      <c r="G27" s="26"/>
      <c r="H27" s="26"/>
      <c r="I27" s="26"/>
      <c r="J27" s="418"/>
      <c r="K27" s="26"/>
      <c r="L27" s="19"/>
    </row>
  </sheetData>
  <sheetProtection algorithmName="SHA-512" hashValue="AsVXNUwjIXW1P39PsXakMAeWCJSuZUyWDS3Gmc6aw3jErYTHQf6h9yns7D/TKwCsRch2cAuYc4/q9Uux2FbX9A==" saltValue="4JeCBIUI9nEFeBeV0hDgS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3BAD1-3781-4F27-996B-8A614B6BABCF}">
  <sheetPr>
    <tabColor theme="9" tint="0.59999389629810485"/>
  </sheetPr>
  <dimension ref="A1:AB24"/>
  <sheetViews>
    <sheetView showGridLines="0" tabSelected="1" topLeftCell="E9" zoomScaleNormal="100" workbookViewId="0">
      <selection activeCell="H13" sqref="H13"/>
    </sheetView>
  </sheetViews>
  <sheetFormatPr defaultColWidth="9" defaultRowHeight="14.5" x14ac:dyDescent="0.35"/>
  <cols>
    <col min="1" max="5" width="3.08984375" customWidth="1"/>
    <col min="6" max="6" width="15.81640625" customWidth="1"/>
    <col min="7" max="7" width="3.81640625" style="516" customWidth="1"/>
    <col min="8" max="8" width="30.7265625" customWidth="1"/>
    <col min="9" max="9" width="28" customWidth="1"/>
    <col min="10" max="10" width="48.6328125" bestFit="1" customWidth="1"/>
    <col min="11" max="11" width="31.26953125" bestFit="1" customWidth="1"/>
    <col min="12" max="12" width="3.08984375" customWidth="1"/>
    <col min="13" max="13" width="15.81640625" customWidth="1"/>
    <col min="15" max="15" width="19.08984375" customWidth="1"/>
    <col min="16" max="16" width="4.36328125" customWidth="1"/>
    <col min="17" max="20" width="3.08984375" customWidth="1"/>
    <col min="21" max="21" width="15.7265625" customWidth="1"/>
    <col min="23" max="23" width="19.08984375" customWidth="1"/>
  </cols>
  <sheetData>
    <row r="1" spans="1:28" s="24" customFormat="1" ht="31" x14ac:dyDescent="0.7">
      <c r="A1" s="12" t="s">
        <v>826</v>
      </c>
      <c r="G1" s="515"/>
    </row>
    <row r="2" spans="1:28" x14ac:dyDescent="0.35">
      <c r="A2" t="s">
        <v>852</v>
      </c>
    </row>
    <row r="4" spans="1:28" x14ac:dyDescent="0.35">
      <c r="A4" s="86"/>
      <c r="B4" s="58"/>
      <c r="C4" s="58"/>
      <c r="D4" s="58"/>
      <c r="E4" s="58"/>
      <c r="F4" s="58"/>
      <c r="G4" s="517"/>
      <c r="H4" s="58"/>
      <c r="I4" s="58"/>
      <c r="J4" s="58"/>
      <c r="K4" s="58"/>
      <c r="L4" s="58"/>
      <c r="M4" s="58"/>
      <c r="N4" s="58"/>
      <c r="O4" s="58"/>
      <c r="P4" s="58"/>
      <c r="Q4" s="58"/>
      <c r="R4" s="58"/>
      <c r="S4" s="58"/>
      <c r="T4" s="58"/>
      <c r="U4" s="58"/>
      <c r="V4" s="58"/>
      <c r="W4" s="58"/>
      <c r="X4" s="58"/>
      <c r="Y4" s="59"/>
    </row>
    <row r="5" spans="1:28" x14ac:dyDescent="0.35">
      <c r="A5" s="14"/>
      <c r="B5" s="89" t="s">
        <v>827</v>
      </c>
      <c r="C5" s="62"/>
      <c r="D5" s="62"/>
      <c r="E5" s="62"/>
      <c r="F5" s="62"/>
      <c r="H5" s="68" t="s">
        <v>605</v>
      </c>
      <c r="I5" s="68" t="s">
        <v>610</v>
      </c>
      <c r="J5" s="68" t="s">
        <v>828</v>
      </c>
      <c r="K5" s="68" t="s">
        <v>498</v>
      </c>
      <c r="Y5" s="18"/>
    </row>
    <row r="6" spans="1:28" x14ac:dyDescent="0.35">
      <c r="A6" s="14"/>
      <c r="B6" s="24"/>
      <c r="H6" s="220"/>
      <c r="I6" s="220"/>
      <c r="J6" s="221"/>
      <c r="K6" s="221"/>
      <c r="Y6" s="18"/>
    </row>
    <row r="7" spans="1:28" x14ac:dyDescent="0.35">
      <c r="A7" s="14"/>
      <c r="B7" t="s">
        <v>829</v>
      </c>
      <c r="H7" s="219">
        <v>0.02</v>
      </c>
      <c r="I7" s="219">
        <v>0.03</v>
      </c>
      <c r="J7" s="219">
        <v>0.3</v>
      </c>
      <c r="K7" s="219">
        <v>0.05</v>
      </c>
      <c r="M7" s="90"/>
      <c r="N7" s="166"/>
      <c r="Y7" s="18"/>
    </row>
    <row r="8" spans="1:28" x14ac:dyDescent="0.35">
      <c r="A8" s="14"/>
      <c r="B8" t="s">
        <v>46</v>
      </c>
      <c r="H8" s="219">
        <v>0.01</v>
      </c>
      <c r="I8" s="219">
        <v>0.01</v>
      </c>
      <c r="J8" s="219">
        <v>0.2</v>
      </c>
      <c r="K8" s="219">
        <v>0.05</v>
      </c>
      <c r="M8" s="90"/>
      <c r="N8" s="166"/>
      <c r="Y8" s="18"/>
    </row>
    <row r="9" spans="1:28" x14ac:dyDescent="0.35">
      <c r="A9" s="14"/>
      <c r="B9" t="s">
        <v>830</v>
      </c>
      <c r="H9" s="219">
        <v>0.01</v>
      </c>
      <c r="I9" s="219">
        <v>0</v>
      </c>
      <c r="J9" s="219">
        <v>0.1</v>
      </c>
      <c r="K9" s="219">
        <v>0.15</v>
      </c>
      <c r="M9" s="90"/>
      <c r="N9" s="166"/>
      <c r="Y9" s="18"/>
    </row>
    <row r="10" spans="1:28" x14ac:dyDescent="0.35">
      <c r="A10" s="14"/>
      <c r="H10" s="141"/>
      <c r="I10" s="141"/>
      <c r="M10" s="90"/>
      <c r="N10" s="166"/>
      <c r="Y10" s="18"/>
    </row>
    <row r="11" spans="1:28" x14ac:dyDescent="0.35">
      <c r="A11" s="14"/>
      <c r="K11" t="s">
        <v>831</v>
      </c>
      <c r="Y11" s="18"/>
    </row>
    <row r="12" spans="1:28" x14ac:dyDescent="0.35">
      <c r="A12" s="14"/>
      <c r="K12" t="s">
        <v>832</v>
      </c>
      <c r="Y12" s="18"/>
    </row>
    <row r="13" spans="1:28" x14ac:dyDescent="0.35">
      <c r="A13" s="14"/>
      <c r="B13" s="24" t="s">
        <v>36</v>
      </c>
      <c r="Y13" s="18"/>
    </row>
    <row r="14" spans="1:28" x14ac:dyDescent="0.35">
      <c r="A14" s="14"/>
      <c r="Y14" s="18"/>
      <c r="Z14" s="24"/>
      <c r="AA14" s="24"/>
      <c r="AB14" s="24"/>
    </row>
    <row r="15" spans="1:28" x14ac:dyDescent="0.35">
      <c r="A15" s="14"/>
      <c r="B15" t="s">
        <v>829</v>
      </c>
      <c r="H15" t="s">
        <v>833</v>
      </c>
      <c r="X15" s="24"/>
      <c r="Y15" s="18"/>
      <c r="Z15" s="174"/>
      <c r="AA15" s="174"/>
      <c r="AB15" s="174"/>
    </row>
    <row r="16" spans="1:28" x14ac:dyDescent="0.35">
      <c r="A16" s="14"/>
      <c r="B16" t="s">
        <v>46</v>
      </c>
      <c r="H16" t="s">
        <v>834</v>
      </c>
      <c r="X16" s="24"/>
      <c r="Y16" s="18"/>
      <c r="Z16" s="174"/>
      <c r="AA16" s="174"/>
      <c r="AB16" s="174"/>
    </row>
    <row r="17" spans="1:28" x14ac:dyDescent="0.35">
      <c r="A17" s="14"/>
      <c r="B17" t="s">
        <v>830</v>
      </c>
      <c r="H17" t="s">
        <v>835</v>
      </c>
      <c r="X17" s="24"/>
      <c r="Y17" s="18"/>
      <c r="Z17" s="174"/>
      <c r="AA17" s="174"/>
      <c r="AB17" s="174"/>
    </row>
    <row r="18" spans="1:28" x14ac:dyDescent="0.35">
      <c r="A18" s="14"/>
      <c r="X18" s="24"/>
      <c r="Y18" s="18"/>
    </row>
    <row r="19" spans="1:28" x14ac:dyDescent="0.35">
      <c r="A19" s="14"/>
      <c r="Y19" s="18"/>
    </row>
    <row r="20" spans="1:28" x14ac:dyDescent="0.35">
      <c r="A20" s="14"/>
      <c r="Y20" s="18"/>
    </row>
    <row r="21" spans="1:28" x14ac:dyDescent="0.35">
      <c r="A21" s="14"/>
      <c r="Y21" s="18"/>
    </row>
    <row r="22" spans="1:28" x14ac:dyDescent="0.35">
      <c r="A22" s="14"/>
      <c r="Y22" s="18"/>
    </row>
    <row r="23" spans="1:28" x14ac:dyDescent="0.35">
      <c r="A23" s="14"/>
      <c r="Y23" s="18"/>
    </row>
    <row r="24" spans="1:28" x14ac:dyDescent="0.35">
      <c r="A24" s="29"/>
      <c r="B24" s="26"/>
      <c r="C24" s="26"/>
      <c r="D24" s="26"/>
      <c r="E24" s="26"/>
      <c r="F24" s="26"/>
      <c r="G24" s="518"/>
      <c r="H24" s="26"/>
      <c r="I24" s="26"/>
      <c r="J24" s="26"/>
      <c r="K24" s="26"/>
      <c r="L24" s="26"/>
      <c r="M24" s="26"/>
      <c r="N24" s="26"/>
      <c r="O24" s="26"/>
      <c r="P24" s="26"/>
      <c r="Q24" s="26"/>
      <c r="R24" s="26"/>
      <c r="S24" s="26"/>
      <c r="T24" s="26"/>
      <c r="U24" s="26"/>
      <c r="V24" s="26"/>
      <c r="W24" s="26"/>
      <c r="X24" s="26"/>
      <c r="Y24" s="19"/>
    </row>
  </sheetData>
  <sheetProtection algorithmName="SHA-512" hashValue="gFyYDKs3XRzP0ZMe/UpEDHlVqe3T5KniyjY+44d/0KaQ2Bd8RvCeBZUAshtpZ4ZjQofxq6Tes+43VfvSK60f2w==" saltValue="+PFl2xs01maDJregRae8mQ=="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8A6D0-5C43-4E31-BBFF-79DF4C302741}">
  <dimension ref="A1:D11"/>
  <sheetViews>
    <sheetView workbookViewId="0">
      <selection activeCell="A14" sqref="A14"/>
    </sheetView>
  </sheetViews>
  <sheetFormatPr defaultColWidth="9" defaultRowHeight="14.5" x14ac:dyDescent="0.35"/>
  <cols>
    <col min="1" max="1" width="33.36328125" style="2" bestFit="1" customWidth="1"/>
    <col min="2" max="2" width="17.08984375" style="2" customWidth="1"/>
    <col min="3" max="16384" width="9" style="2"/>
  </cols>
  <sheetData>
    <row r="1" spans="1:4" ht="37.9" customHeight="1" x14ac:dyDescent="0.7">
      <c r="A1" s="295" t="s">
        <v>836</v>
      </c>
    </row>
    <row r="2" spans="1:4" x14ac:dyDescent="0.35">
      <c r="A2" s="296" t="s">
        <v>837</v>
      </c>
    </row>
    <row r="4" spans="1:4" x14ac:dyDescent="0.35">
      <c r="A4" s="6" t="s">
        <v>838</v>
      </c>
    </row>
    <row r="5" spans="1:4" x14ac:dyDescent="0.35">
      <c r="A5" s="113"/>
    </row>
    <row r="6" spans="1:4" x14ac:dyDescent="0.35">
      <c r="A6" s="297" t="s">
        <v>839</v>
      </c>
      <c r="B6" s="298" t="s">
        <v>840</v>
      </c>
      <c r="C6" s="298" t="s">
        <v>841</v>
      </c>
      <c r="D6" s="298" t="s">
        <v>842</v>
      </c>
    </row>
    <row r="7" spans="1:4" x14ac:dyDescent="0.35">
      <c r="A7" s="299" t="s">
        <v>77</v>
      </c>
      <c r="B7" s="300" t="s">
        <v>79</v>
      </c>
      <c r="C7" s="300" t="s">
        <v>843</v>
      </c>
      <c r="D7" s="300" t="s">
        <v>81</v>
      </c>
    </row>
    <row r="8" spans="1:4" x14ac:dyDescent="0.35">
      <c r="A8" s="299" t="s">
        <v>844</v>
      </c>
      <c r="B8" s="300"/>
      <c r="C8" s="300"/>
      <c r="D8" s="300"/>
    </row>
    <row r="9" spans="1:4" x14ac:dyDescent="0.35">
      <c r="A9" s="300" t="s">
        <v>845</v>
      </c>
      <c r="B9" s="300"/>
      <c r="C9" s="300"/>
    </row>
    <row r="10" spans="1:4" x14ac:dyDescent="0.35">
      <c r="A10" s="300" t="s">
        <v>846</v>
      </c>
    </row>
    <row r="11" spans="1:4" x14ac:dyDescent="0.35">
      <c r="A11" s="30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3A75-3437-489D-B939-F045E0919BB1}">
  <sheetPr>
    <tabColor theme="8" tint="-0.249977111117893"/>
  </sheetPr>
  <dimension ref="A1:H20"/>
  <sheetViews>
    <sheetView showGridLines="0" workbookViewId="0"/>
  </sheetViews>
  <sheetFormatPr defaultColWidth="9" defaultRowHeight="14.5" x14ac:dyDescent="0.35"/>
  <cols>
    <col min="1" max="5" width="3.36328125" customWidth="1"/>
  </cols>
  <sheetData>
    <row r="1" spans="1:8" ht="31" x14ac:dyDescent="0.7">
      <c r="A1" s="12" t="s">
        <v>15</v>
      </c>
    </row>
    <row r="2" spans="1:8" ht="13.9" customHeight="1" x14ac:dyDescent="0.35">
      <c r="A2" t="s">
        <v>16</v>
      </c>
    </row>
    <row r="3" spans="1:8" x14ac:dyDescent="0.35">
      <c r="A3" s="154"/>
      <c r="B3" s="154"/>
      <c r="C3" s="154"/>
      <c r="D3" s="154"/>
      <c r="E3" s="154"/>
      <c r="F3" s="154"/>
      <c r="G3" s="154"/>
    </row>
    <row r="4" spans="1:8" x14ac:dyDescent="0.35">
      <c r="A4" s="154"/>
      <c r="B4" s="381" t="s">
        <v>17</v>
      </c>
      <c r="C4" s="382"/>
      <c r="D4" s="382"/>
      <c r="E4" s="382"/>
      <c r="F4" s="382"/>
      <c r="G4" s="382"/>
      <c r="H4" s="48"/>
    </row>
    <row r="5" spans="1:8" x14ac:dyDescent="0.35">
      <c r="A5" s="154"/>
      <c r="B5" s="381" t="s">
        <v>18</v>
      </c>
      <c r="C5" s="382"/>
      <c r="D5" s="382"/>
      <c r="E5" s="382"/>
      <c r="F5" s="382"/>
      <c r="G5" s="382"/>
      <c r="H5" s="48"/>
    </row>
    <row r="6" spans="1:8" x14ac:dyDescent="0.35">
      <c r="A6" s="154"/>
      <c r="B6" s="381" t="s">
        <v>19</v>
      </c>
      <c r="C6" s="382"/>
      <c r="D6" s="382"/>
      <c r="E6" s="382"/>
      <c r="F6" s="382"/>
      <c r="G6" s="382"/>
      <c r="H6" s="48"/>
    </row>
    <row r="7" spans="1:8" x14ac:dyDescent="0.35">
      <c r="A7" s="154"/>
      <c r="B7" s="382" t="s">
        <v>20</v>
      </c>
      <c r="C7" s="382"/>
      <c r="D7" s="382"/>
      <c r="E7" s="382"/>
      <c r="F7" s="382"/>
      <c r="G7" s="382"/>
      <c r="H7" s="48"/>
    </row>
    <row r="8" spans="1:8" x14ac:dyDescent="0.35">
      <c r="A8" s="154"/>
      <c r="B8" s="382"/>
      <c r="C8" s="480" t="s">
        <v>21</v>
      </c>
      <c r="D8" s="480"/>
      <c r="E8" s="480"/>
      <c r="F8" s="382"/>
      <c r="G8" s="382"/>
      <c r="H8" s="48"/>
    </row>
    <row r="9" spans="1:8" x14ac:dyDescent="0.35">
      <c r="A9" s="154"/>
      <c r="B9" s="382"/>
      <c r="C9" s="480" t="s">
        <v>22</v>
      </c>
      <c r="D9" s="480"/>
      <c r="E9" s="480"/>
      <c r="F9" s="382"/>
      <c r="G9" s="382"/>
      <c r="H9" s="48"/>
    </row>
    <row r="10" spans="1:8" x14ac:dyDescent="0.35">
      <c r="A10" s="154"/>
      <c r="B10" s="382"/>
      <c r="C10" s="480" t="s">
        <v>23</v>
      </c>
      <c r="D10" s="480"/>
      <c r="E10" s="480"/>
      <c r="F10" s="382"/>
      <c r="G10" s="382"/>
      <c r="H10" s="48"/>
    </row>
    <row r="11" spans="1:8" x14ac:dyDescent="0.35">
      <c r="A11" s="154"/>
      <c r="B11" s="382"/>
      <c r="C11" s="480" t="s">
        <v>24</v>
      </c>
      <c r="D11" s="480"/>
      <c r="E11" s="480"/>
      <c r="F11" s="382"/>
      <c r="G11" s="382"/>
      <c r="H11" s="48"/>
    </row>
    <row r="12" spans="1:8" x14ac:dyDescent="0.35">
      <c r="A12" s="154"/>
      <c r="B12" s="382"/>
      <c r="C12" s="480" t="s">
        <v>25</v>
      </c>
      <c r="D12" s="480"/>
      <c r="E12" s="480"/>
      <c r="F12" s="382"/>
      <c r="G12" s="382"/>
      <c r="H12" s="48"/>
    </row>
    <row r="13" spans="1:8" x14ac:dyDescent="0.35">
      <c r="A13" s="154"/>
      <c r="B13" s="382"/>
      <c r="C13" s="480" t="s">
        <v>26</v>
      </c>
      <c r="D13" s="480"/>
      <c r="E13" s="480"/>
      <c r="F13" s="382"/>
      <c r="G13" s="382"/>
      <c r="H13" s="48"/>
    </row>
    <row r="14" spans="1:8" x14ac:dyDescent="0.35">
      <c r="A14" s="154"/>
      <c r="B14" s="382"/>
      <c r="C14" s="480" t="s">
        <v>27</v>
      </c>
      <c r="D14" s="480"/>
      <c r="E14" s="480"/>
      <c r="F14" s="382"/>
      <c r="G14" s="382"/>
      <c r="H14" s="48"/>
    </row>
    <row r="15" spans="1:8" x14ac:dyDescent="0.35">
      <c r="A15" s="154"/>
      <c r="B15" s="382"/>
      <c r="C15" s="481" t="s">
        <v>28</v>
      </c>
      <c r="D15" s="480"/>
      <c r="E15" s="480"/>
      <c r="F15" s="382"/>
      <c r="G15" s="382"/>
      <c r="H15" s="48"/>
    </row>
    <row r="16" spans="1:8" x14ac:dyDescent="0.35">
      <c r="A16" s="154"/>
      <c r="B16" s="382" t="s">
        <v>29</v>
      </c>
      <c r="C16" s="382"/>
      <c r="D16" s="382"/>
      <c r="E16" s="382"/>
      <c r="F16" s="382"/>
      <c r="G16" s="382"/>
      <c r="H16" s="48"/>
    </row>
    <row r="17" spans="1:8" x14ac:dyDescent="0.35">
      <c r="A17" s="154"/>
      <c r="B17" s="382"/>
      <c r="C17" s="382"/>
      <c r="D17" s="382"/>
      <c r="E17" s="382"/>
      <c r="F17" s="382"/>
      <c r="G17" s="382"/>
      <c r="H17" s="48"/>
    </row>
    <row r="18" spans="1:8" x14ac:dyDescent="0.35">
      <c r="A18" s="154"/>
      <c r="B18" s="382"/>
      <c r="C18" s="382"/>
      <c r="D18" s="382"/>
      <c r="E18" s="382"/>
      <c r="F18" s="382"/>
      <c r="G18" s="382"/>
      <c r="H18" s="48"/>
    </row>
    <row r="19" spans="1:8" x14ac:dyDescent="0.35">
      <c r="A19" s="154"/>
      <c r="B19" s="154"/>
      <c r="C19" s="154"/>
      <c r="D19" s="154"/>
      <c r="E19" s="154"/>
      <c r="F19" s="154"/>
      <c r="G19" s="154"/>
    </row>
    <row r="20" spans="1:8" x14ac:dyDescent="0.35">
      <c r="A20" s="154"/>
      <c r="B20" s="154"/>
      <c r="C20" s="154"/>
      <c r="D20" s="154"/>
      <c r="E20" s="154"/>
      <c r="F20" s="154"/>
      <c r="G20" s="154"/>
    </row>
  </sheetData>
  <sheetProtection algorithmName="SHA-512" hashValue="OIGvmYf1Mi/AuZY9w2B3FbZGH/JA52p5tntsM3PlYAu9gck2PH0+xqaz5D+T0gQz1JOGwxPSUV5WXjoje6L3dw==" saltValue="ok2dmPD90iyJJhmeOkGbb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DY248"/>
  <sheetViews>
    <sheetView showGridLines="0" zoomScale="60" zoomScaleNormal="60" workbookViewId="0">
      <selection activeCell="J13" sqref="J13"/>
    </sheetView>
  </sheetViews>
  <sheetFormatPr defaultColWidth="9" defaultRowHeight="14.5" x14ac:dyDescent="0.35"/>
  <cols>
    <col min="1" max="7" width="3.08984375" customWidth="1"/>
    <col min="8" max="8" width="48" customWidth="1"/>
    <col min="9" max="9" width="14" style="30" customWidth="1"/>
    <col min="10" max="10" width="27.08984375" style="96" customWidth="1"/>
    <col min="11" max="11" width="5.7265625" customWidth="1"/>
    <col min="12" max="12" width="126.36328125" customWidth="1"/>
  </cols>
  <sheetData>
    <row r="1" spans="1:13" ht="37.9" customHeight="1" x14ac:dyDescent="0.7">
      <c r="A1" s="12" t="s">
        <v>30</v>
      </c>
      <c r="B1" s="12"/>
    </row>
    <row r="2" spans="1:13" x14ac:dyDescent="0.35">
      <c r="A2" s="20" t="s">
        <v>31</v>
      </c>
      <c r="B2" s="20"/>
    </row>
    <row r="4" spans="1:13" x14ac:dyDescent="0.35">
      <c r="B4" s="273"/>
      <c r="C4" s="274" t="s">
        <v>32</v>
      </c>
      <c r="D4" s="274"/>
      <c r="E4" s="275"/>
      <c r="F4" s="275"/>
      <c r="G4" s="275"/>
      <c r="H4" s="275"/>
      <c r="I4" s="276"/>
      <c r="J4" s="277"/>
      <c r="K4" s="275"/>
      <c r="L4" s="275"/>
      <c r="M4" s="278"/>
    </row>
    <row r="5" spans="1:13" x14ac:dyDescent="0.35">
      <c r="B5" s="14"/>
      <c r="C5" s="28"/>
      <c r="D5" s="28"/>
      <c r="E5" s="16"/>
      <c r="F5" s="16"/>
      <c r="G5" s="16"/>
      <c r="H5" s="16"/>
      <c r="K5" s="16"/>
      <c r="L5" s="16"/>
      <c r="M5" s="18"/>
    </row>
    <row r="6" spans="1:13" x14ac:dyDescent="0.35">
      <c r="B6" s="14"/>
      <c r="C6" s="28" t="s">
        <v>33</v>
      </c>
      <c r="D6" s="28"/>
      <c r="E6" s="16"/>
      <c r="F6" s="16"/>
      <c r="G6" s="16"/>
      <c r="H6" s="16"/>
      <c r="I6" s="190" t="s">
        <v>34</v>
      </c>
      <c r="J6" s="72" t="s">
        <v>35</v>
      </c>
      <c r="K6" s="148"/>
      <c r="L6" s="28" t="s">
        <v>36</v>
      </c>
      <c r="M6" s="18"/>
    </row>
    <row r="7" spans="1:13" x14ac:dyDescent="0.35">
      <c r="B7" s="14"/>
      <c r="C7" s="28"/>
      <c r="D7" s="28"/>
      <c r="E7" s="16"/>
      <c r="F7" s="16"/>
      <c r="G7" s="16"/>
      <c r="H7" s="16"/>
      <c r="K7" s="16"/>
      <c r="L7" s="16"/>
      <c r="M7" s="18"/>
    </row>
    <row r="8" spans="1:13" x14ac:dyDescent="0.35">
      <c r="B8" s="14"/>
      <c r="C8" s="28" t="s">
        <v>37</v>
      </c>
      <c r="D8" s="28"/>
      <c r="E8" s="16"/>
      <c r="F8" s="16"/>
      <c r="G8" s="16"/>
      <c r="H8" s="16"/>
      <c r="I8" s="11" t="s">
        <v>38</v>
      </c>
      <c r="J8" s="201">
        <v>44927</v>
      </c>
      <c r="K8" s="16"/>
      <c r="L8" s="16" t="s">
        <v>39</v>
      </c>
      <c r="M8" s="18"/>
    </row>
    <row r="9" spans="1:13" x14ac:dyDescent="0.35">
      <c r="B9" s="14"/>
      <c r="M9" s="18"/>
    </row>
    <row r="10" spans="1:13" x14ac:dyDescent="0.35">
      <c r="B10" s="14"/>
      <c r="C10" s="28" t="s">
        <v>40</v>
      </c>
      <c r="D10" s="16"/>
      <c r="E10" s="16"/>
      <c r="F10" s="16"/>
      <c r="G10" s="16"/>
      <c r="H10" s="16"/>
      <c r="I10" s="11" t="s">
        <v>41</v>
      </c>
      <c r="J10" s="97">
        <v>5000000</v>
      </c>
      <c r="K10" s="91"/>
      <c r="L10" s="573" t="s">
        <v>42</v>
      </c>
      <c r="M10" s="18"/>
    </row>
    <row r="11" spans="1:13" x14ac:dyDescent="0.35">
      <c r="B11" s="14"/>
      <c r="M11" s="18"/>
    </row>
    <row r="12" spans="1:13" x14ac:dyDescent="0.35">
      <c r="B12" s="14"/>
      <c r="C12" s="28" t="s">
        <v>43</v>
      </c>
      <c r="D12" s="28"/>
      <c r="E12" s="16"/>
      <c r="F12" s="16"/>
      <c r="G12" s="16"/>
      <c r="H12" s="16"/>
      <c r="I12" s="190"/>
      <c r="J12" s="72"/>
      <c r="K12" s="148"/>
      <c r="L12" s="28"/>
      <c r="M12" s="18"/>
    </row>
    <row r="13" spans="1:13" x14ac:dyDescent="0.35">
      <c r="B13" s="14"/>
      <c r="C13" s="14"/>
      <c r="D13" s="103" t="s">
        <v>44</v>
      </c>
      <c r="F13" s="16"/>
      <c r="G13" s="103"/>
      <c r="H13" s="103"/>
      <c r="I13" s="11" t="s">
        <v>45</v>
      </c>
      <c r="J13" s="71" t="s">
        <v>46</v>
      </c>
      <c r="K13" s="15"/>
      <c r="L13" s="16" t="s">
        <v>47</v>
      </c>
      <c r="M13" s="18"/>
    </row>
    <row r="14" spans="1:13" x14ac:dyDescent="0.35">
      <c r="B14" s="14"/>
      <c r="C14" s="14"/>
      <c r="D14" s="14"/>
      <c r="E14" s="151" t="str">
        <f>'2.2 Scenario Assumptions'!$H$5</f>
        <v>Monthly Global Hashrate Increase</v>
      </c>
      <c r="F14" s="81"/>
      <c r="G14" s="151"/>
      <c r="H14" s="151"/>
      <c r="I14" s="11" t="s">
        <v>48</v>
      </c>
      <c r="J14" s="165">
        <f>VLOOKUP('1.1 Assumptions'!J13,'2.2 Scenario Assumptions'!B7:K9,7,FALSE)</f>
        <v>0.01</v>
      </c>
      <c r="K14" s="15"/>
      <c r="L14" t="s">
        <v>49</v>
      </c>
      <c r="M14" s="18"/>
    </row>
    <row r="15" spans="1:13" x14ac:dyDescent="0.35">
      <c r="B15" s="14"/>
      <c r="C15" s="14"/>
      <c r="D15" s="14"/>
      <c r="E15" s="151" t="str">
        <f>'2.2 Scenario Assumptions'!$I$5</f>
        <v>Monthly Price Increase</v>
      </c>
      <c r="F15" s="81"/>
      <c r="G15" s="151"/>
      <c r="H15" s="151"/>
      <c r="I15" s="11" t="s">
        <v>48</v>
      </c>
      <c r="J15" s="165">
        <f>VLOOKUP('1.1 Assumptions'!J13,'2.2 Scenario Assumptions'!B5:K9,8,FALSE)</f>
        <v>0.01</v>
      </c>
      <c r="K15" s="15"/>
      <c r="L15" t="s">
        <v>50</v>
      </c>
      <c r="M15" s="18"/>
    </row>
    <row r="16" spans="1:13" x14ac:dyDescent="0.35">
      <c r="B16" s="14"/>
      <c r="C16" s="14"/>
      <c r="D16" s="14"/>
      <c r="E16" s="151" t="str">
        <f>'2.2 Scenario Assumptions'!$J$5</f>
        <v>Hardware Price Increase (Every 4 Years = New Generation)</v>
      </c>
      <c r="F16" s="81"/>
      <c r="G16" s="151"/>
      <c r="H16" s="151"/>
      <c r="I16" s="11" t="s">
        <v>48</v>
      </c>
      <c r="J16" s="165">
        <f>VLOOKUP('1.1 Assumptions'!J13,'2.2 Scenario Assumptions'!B5:K9,9,FALSE)</f>
        <v>0.2</v>
      </c>
      <c r="K16" s="15"/>
      <c r="L16" t="s">
        <v>51</v>
      </c>
      <c r="M16" s="18"/>
    </row>
    <row r="17" spans="2:13" x14ac:dyDescent="0.35">
      <c r="B17" s="14"/>
      <c r="C17" s="14"/>
      <c r="D17" s="14"/>
      <c r="E17" s="151" t="str">
        <f>'2.2 Scenario Assumptions'!$K$5</f>
        <v>Tax Rate</v>
      </c>
      <c r="F17" s="81"/>
      <c r="G17" s="151"/>
      <c r="H17" s="151"/>
      <c r="I17" s="11" t="s">
        <v>48</v>
      </c>
      <c r="J17" s="165">
        <f>VLOOKUP('1.1 Assumptions'!J13,'2.2 Scenario Assumptions'!B5:K9,10,FALSE)</f>
        <v>0.05</v>
      </c>
      <c r="K17" s="15"/>
      <c r="L17" t="s">
        <v>52</v>
      </c>
      <c r="M17" s="18"/>
    </row>
    <row r="18" spans="2:13" x14ac:dyDescent="0.35">
      <c r="B18" s="14"/>
      <c r="D18" s="103"/>
      <c r="F18" s="16"/>
      <c r="G18" s="103"/>
      <c r="H18" s="103"/>
      <c r="I18" s="11"/>
      <c r="J18" s="104"/>
      <c r="K18" s="15"/>
      <c r="M18" s="18"/>
    </row>
    <row r="19" spans="2:13" x14ac:dyDescent="0.35">
      <c r="B19" s="14"/>
      <c r="C19" s="28" t="s">
        <v>53</v>
      </c>
      <c r="D19" s="28"/>
      <c r="E19" s="16"/>
      <c r="F19" s="16"/>
      <c r="G19" s="16"/>
      <c r="H19" s="16"/>
      <c r="I19" s="11" t="s">
        <v>54</v>
      </c>
      <c r="J19" s="263">
        <v>0.84110949999999995</v>
      </c>
      <c r="K19" s="11"/>
      <c r="L19" s="16" t="s">
        <v>55</v>
      </c>
      <c r="M19" s="18"/>
    </row>
    <row r="20" spans="2:13" x14ac:dyDescent="0.35">
      <c r="B20" s="14"/>
      <c r="C20" s="28"/>
      <c r="D20" s="28"/>
      <c r="E20" s="16"/>
      <c r="F20" s="16"/>
      <c r="G20" s="16"/>
      <c r="H20" s="16"/>
      <c r="I20" s="11"/>
      <c r="J20" s="281"/>
      <c r="K20" s="11"/>
      <c r="L20" s="16"/>
      <c r="M20" s="18"/>
    </row>
    <row r="21" spans="2:13" x14ac:dyDescent="0.35">
      <c r="B21" s="14"/>
      <c r="C21" s="16"/>
      <c r="D21" s="16"/>
      <c r="E21" s="16"/>
      <c r="F21" s="16"/>
      <c r="G21" s="16"/>
      <c r="H21" s="16"/>
      <c r="I21" s="11"/>
      <c r="J21" s="124"/>
      <c r="K21" s="11"/>
      <c r="L21" s="16"/>
      <c r="M21" s="18"/>
    </row>
    <row r="22" spans="2:13" x14ac:dyDescent="0.35">
      <c r="B22" s="153"/>
      <c r="C22" s="102" t="s">
        <v>56</v>
      </c>
      <c r="D22" s="102"/>
      <c r="E22" s="102"/>
      <c r="F22" s="102"/>
      <c r="G22" s="102"/>
      <c r="H22" s="102"/>
      <c r="I22" s="145"/>
      <c r="J22" s="146"/>
      <c r="K22" s="145"/>
      <c r="L22" s="147"/>
      <c r="M22" s="203"/>
    </row>
    <row r="23" spans="2:13" x14ac:dyDescent="0.35">
      <c r="B23" s="14"/>
      <c r="E23" s="16"/>
      <c r="F23" s="16"/>
      <c r="G23" s="16"/>
      <c r="H23" s="16"/>
      <c r="I23" s="11"/>
      <c r="J23" s="124"/>
      <c r="K23" s="11"/>
      <c r="L23" s="16"/>
      <c r="M23" s="18"/>
    </row>
    <row r="24" spans="2:13" x14ac:dyDescent="0.35">
      <c r="B24" s="14"/>
      <c r="C24" s="28" t="s">
        <v>33</v>
      </c>
      <c r="D24" s="28"/>
      <c r="E24" s="16"/>
      <c r="F24" s="16"/>
      <c r="G24" s="16"/>
      <c r="H24" s="16"/>
      <c r="I24" s="190" t="s">
        <v>34</v>
      </c>
      <c r="J24" s="72" t="s">
        <v>35</v>
      </c>
      <c r="K24" s="148"/>
      <c r="L24" s="28" t="s">
        <v>36</v>
      </c>
      <c r="M24" s="18"/>
    </row>
    <row r="25" spans="2:13" x14ac:dyDescent="0.35">
      <c r="B25" s="14"/>
      <c r="C25" s="16"/>
      <c r="D25" s="16"/>
      <c r="E25" s="16"/>
      <c r="F25" s="16"/>
      <c r="G25" s="16"/>
      <c r="H25" s="16"/>
      <c r="I25" s="11"/>
      <c r="J25" s="92"/>
      <c r="K25" s="91"/>
      <c r="L25" s="16"/>
      <c r="M25" s="18"/>
    </row>
    <row r="26" spans="2:13" x14ac:dyDescent="0.35">
      <c r="B26" s="14"/>
      <c r="C26" s="28" t="s">
        <v>57</v>
      </c>
      <c r="M26" s="18"/>
    </row>
    <row r="27" spans="2:13" x14ac:dyDescent="0.35">
      <c r="B27" s="14"/>
      <c r="C27" s="14"/>
      <c r="D27" s="16" t="s">
        <v>58</v>
      </c>
      <c r="E27" s="16"/>
      <c r="G27" s="16"/>
      <c r="H27" s="16"/>
      <c r="I27" s="271" t="s">
        <v>59</v>
      </c>
      <c r="J27" s="144" t="s">
        <v>60</v>
      </c>
      <c r="K27" s="16"/>
      <c r="L27" s="125" t="s">
        <v>61</v>
      </c>
      <c r="M27" s="18"/>
    </row>
    <row r="28" spans="2:13" x14ac:dyDescent="0.35">
      <c r="B28" s="14"/>
      <c r="C28" s="13"/>
      <c r="D28" s="16" t="s">
        <v>62</v>
      </c>
      <c r="E28" s="16"/>
      <c r="G28" s="16"/>
      <c r="H28" s="16"/>
      <c r="I28" s="271" t="s">
        <v>59</v>
      </c>
      <c r="J28" s="144" t="s">
        <v>63</v>
      </c>
      <c r="K28" s="16"/>
      <c r="L28" s="264" t="s">
        <v>61</v>
      </c>
      <c r="M28" s="18"/>
    </row>
    <row r="29" spans="2:13" x14ac:dyDescent="0.35">
      <c r="B29" s="14"/>
      <c r="C29" s="13"/>
      <c r="D29" s="16" t="s">
        <v>64</v>
      </c>
      <c r="E29" s="16"/>
      <c r="G29" s="16"/>
      <c r="H29" s="16"/>
      <c r="I29" s="271" t="s">
        <v>59</v>
      </c>
      <c r="J29" s="144" t="s">
        <v>65</v>
      </c>
      <c r="K29" s="262"/>
      <c r="L29" s="149" t="s">
        <v>66</v>
      </c>
      <c r="M29" s="18"/>
    </row>
    <row r="30" spans="2:13" s="304" customFormat="1" x14ac:dyDescent="0.35">
      <c r="B30" s="305"/>
      <c r="C30" s="306"/>
      <c r="D30" s="307" t="s">
        <v>67</v>
      </c>
      <c r="E30" s="307"/>
      <c r="G30" s="307"/>
      <c r="H30" s="307"/>
      <c r="I30" s="308" t="s">
        <v>59</v>
      </c>
      <c r="J30" s="309" t="s">
        <v>68</v>
      </c>
      <c r="K30" s="307"/>
      <c r="L30" s="307" t="s">
        <v>69</v>
      </c>
      <c r="M30" s="310"/>
    </row>
    <row r="31" spans="2:13" x14ac:dyDescent="0.35">
      <c r="B31" s="14"/>
      <c r="C31" s="13"/>
      <c r="D31" s="16" t="s">
        <v>70</v>
      </c>
      <c r="E31" s="16"/>
      <c r="G31" s="16"/>
      <c r="H31" s="16"/>
      <c r="I31" s="271" t="s">
        <v>59</v>
      </c>
      <c r="J31" s="144" t="s">
        <v>71</v>
      </c>
      <c r="K31" s="11"/>
      <c r="L31" s="16" t="s">
        <v>72</v>
      </c>
      <c r="M31" s="18"/>
    </row>
    <row r="32" spans="2:13" x14ac:dyDescent="0.35">
      <c r="B32" s="14"/>
      <c r="C32" s="13"/>
      <c r="D32" s="16" t="s">
        <v>73</v>
      </c>
      <c r="E32" s="16"/>
      <c r="G32" s="16"/>
      <c r="H32" s="16"/>
      <c r="I32" s="271" t="s">
        <v>59</v>
      </c>
      <c r="J32" s="144" t="s">
        <v>74</v>
      </c>
      <c r="K32" s="167"/>
      <c r="L32" s="149" t="s">
        <v>75</v>
      </c>
      <c r="M32" s="18"/>
    </row>
    <row r="33" spans="1:13" x14ac:dyDescent="0.35">
      <c r="B33" s="14"/>
      <c r="C33" s="28"/>
      <c r="D33" s="16"/>
      <c r="E33" s="16"/>
      <c r="G33" s="16"/>
      <c r="H33" s="16"/>
      <c r="I33" s="271"/>
      <c r="J33" s="16"/>
      <c r="K33" s="167"/>
      <c r="L33" s="149"/>
      <c r="M33" s="18"/>
    </row>
    <row r="34" spans="1:13" x14ac:dyDescent="0.35">
      <c r="A34" s="123"/>
      <c r="B34" s="224"/>
      <c r="C34" s="28" t="s">
        <v>76</v>
      </c>
      <c r="E34" s="16"/>
      <c r="F34" s="16"/>
      <c r="G34" s="16"/>
      <c r="H34" s="16"/>
      <c r="I34" s="191"/>
      <c r="J34" s="92"/>
      <c r="K34" s="91"/>
      <c r="L34" s="16"/>
      <c r="M34" s="18"/>
    </row>
    <row r="35" spans="1:13" x14ac:dyDescent="0.35">
      <c r="A35" s="123"/>
      <c r="B35" s="224"/>
      <c r="C35" s="21">
        <v>1</v>
      </c>
      <c r="D35" s="265" t="str">
        <f>$J$27</f>
        <v>Bitmain Antminer S19 Pro</v>
      </c>
      <c r="E35" s="265"/>
      <c r="F35" s="265"/>
      <c r="G35" s="265"/>
      <c r="H35" s="265"/>
      <c r="I35" s="266"/>
      <c r="J35" s="95" t="s">
        <v>77</v>
      </c>
      <c r="K35" s="267"/>
      <c r="L35" s="149" t="s">
        <v>78</v>
      </c>
      <c r="M35" s="18"/>
    </row>
    <row r="36" spans="1:13" x14ac:dyDescent="0.35">
      <c r="A36" s="123"/>
      <c r="B36" s="224"/>
      <c r="C36" s="21">
        <v>2</v>
      </c>
      <c r="D36" s="265" t="str">
        <f>$J$28</f>
        <v>MicroBT Whatsminer M30s</v>
      </c>
      <c r="E36" s="265"/>
      <c r="F36" s="265"/>
      <c r="G36" s="265"/>
      <c r="H36" s="265"/>
      <c r="I36" s="266"/>
      <c r="J36" s="95" t="s">
        <v>77</v>
      </c>
      <c r="K36" s="267"/>
      <c r="L36" s="149" t="s">
        <v>78</v>
      </c>
      <c r="M36" s="18"/>
    </row>
    <row r="37" spans="1:13" x14ac:dyDescent="0.35">
      <c r="A37" s="123"/>
      <c r="B37" s="224"/>
      <c r="C37" s="21">
        <v>3</v>
      </c>
      <c r="D37" s="265" t="str">
        <f>$J$29</f>
        <v>Innosilicon A11 Pro 8GB</v>
      </c>
      <c r="E37" s="265"/>
      <c r="F37" s="265"/>
      <c r="G37" s="265"/>
      <c r="H37" s="265"/>
      <c r="I37" s="266"/>
      <c r="J37" s="92" t="s">
        <v>79</v>
      </c>
      <c r="K37" s="267"/>
      <c r="L37" s="149"/>
      <c r="M37" s="18"/>
    </row>
    <row r="38" spans="1:13" x14ac:dyDescent="0.35">
      <c r="A38" s="123"/>
      <c r="B38" s="224"/>
      <c r="C38" s="21">
        <v>4</v>
      </c>
      <c r="D38" s="265" t="str">
        <f>$J$31</f>
        <v>iBeLink BM-K1</v>
      </c>
      <c r="E38" s="265"/>
      <c r="F38" s="265"/>
      <c r="G38" s="265"/>
      <c r="H38" s="265"/>
      <c r="I38" s="266"/>
      <c r="J38" s="92" t="s">
        <v>80</v>
      </c>
      <c r="K38" s="267"/>
      <c r="L38" s="149"/>
      <c r="M38" s="18"/>
    </row>
    <row r="39" spans="1:13" x14ac:dyDescent="0.35">
      <c r="A39" s="123"/>
      <c r="B39" s="224"/>
      <c r="C39" s="21">
        <v>5</v>
      </c>
      <c r="D39" s="265" t="str">
        <f>$J$32</f>
        <v>iBeLink BM-N1</v>
      </c>
      <c r="E39" s="265"/>
      <c r="F39" s="265"/>
      <c r="G39" s="265"/>
      <c r="H39" s="265"/>
      <c r="I39" s="266"/>
      <c r="J39" s="92" t="s">
        <v>81</v>
      </c>
      <c r="K39" s="267"/>
      <c r="L39" s="149"/>
      <c r="M39" s="18"/>
    </row>
    <row r="40" spans="1:13" x14ac:dyDescent="0.35">
      <c r="B40" s="14"/>
      <c r="C40" s="16"/>
      <c r="D40" s="16"/>
      <c r="E40" s="16"/>
      <c r="F40" s="16"/>
      <c r="G40" s="16"/>
      <c r="H40" s="16"/>
      <c r="I40" s="11"/>
      <c r="J40" s="416"/>
      <c r="K40" s="91"/>
      <c r="L40" s="16"/>
      <c r="M40" s="18"/>
    </row>
    <row r="41" spans="1:13" x14ac:dyDescent="0.35">
      <c r="B41" s="14"/>
      <c r="C41" s="28" t="s">
        <v>56</v>
      </c>
      <c r="J41" s="192"/>
      <c r="M41" s="18"/>
    </row>
    <row r="42" spans="1:13" x14ac:dyDescent="0.35">
      <c r="B42" s="14"/>
      <c r="C42" s="14"/>
      <c r="D42" s="16" t="s">
        <v>82</v>
      </c>
      <c r="E42" s="16"/>
      <c r="F42" s="16"/>
      <c r="G42" s="16"/>
      <c r="H42" s="16"/>
      <c r="I42" s="191"/>
      <c r="J42" s="414"/>
      <c r="K42" s="91"/>
      <c r="L42" s="16"/>
      <c r="M42" s="18"/>
    </row>
    <row r="43" spans="1:13" x14ac:dyDescent="0.35">
      <c r="B43" s="14"/>
      <c r="C43" s="21"/>
      <c r="D43" s="21">
        <v>1</v>
      </c>
      <c r="E43" s="81" t="str">
        <f>"Percentage share of "&amp;J27&amp;" Units"</f>
        <v>Percentage share of Bitmain Antminer S19 Pro Units</v>
      </c>
      <c r="F43" s="81"/>
      <c r="G43" s="81"/>
      <c r="H43" s="81"/>
      <c r="I43" s="191" t="s">
        <v>48</v>
      </c>
      <c r="J43" s="415">
        <v>0.75</v>
      </c>
      <c r="K43" s="91"/>
      <c r="L43" s="16" t="s">
        <v>83</v>
      </c>
      <c r="M43" s="18"/>
    </row>
    <row r="44" spans="1:13" x14ac:dyDescent="0.35">
      <c r="B44" s="14"/>
      <c r="C44" s="21"/>
      <c r="D44" s="21">
        <v>2</v>
      </c>
      <c r="E44" s="81" t="str">
        <f>"Percentage share of "&amp;J28&amp;" Units"</f>
        <v>Percentage share of MicroBT Whatsminer M30s Units</v>
      </c>
      <c r="F44" s="81"/>
      <c r="G44" s="81"/>
      <c r="H44" s="81"/>
      <c r="I44" s="191" t="s">
        <v>48</v>
      </c>
      <c r="J44" s="415">
        <v>0</v>
      </c>
      <c r="K44" s="91"/>
      <c r="L44" s="16" t="s">
        <v>83</v>
      </c>
      <c r="M44" s="18"/>
    </row>
    <row r="45" spans="1:13" x14ac:dyDescent="0.35">
      <c r="B45" s="14"/>
      <c r="C45" s="21"/>
      <c r="D45" s="21">
        <v>3</v>
      </c>
      <c r="E45" s="81" t="str">
        <f>"Percentage share of "&amp;J29&amp;" Units"</f>
        <v>Percentage share of Innosilicon A11 Pro 8GB Units</v>
      </c>
      <c r="F45" s="81"/>
      <c r="G45" s="81"/>
      <c r="H45" s="81"/>
      <c r="I45" s="191" t="s">
        <v>48</v>
      </c>
      <c r="J45" s="415">
        <v>0</v>
      </c>
      <c r="K45" s="91"/>
      <c r="L45" s="16" t="s">
        <v>83</v>
      </c>
      <c r="M45" s="18"/>
    </row>
    <row r="46" spans="1:13" x14ac:dyDescent="0.35">
      <c r="B46" s="14"/>
      <c r="C46" s="21"/>
      <c r="D46" s="21">
        <v>4</v>
      </c>
      <c r="E46" s="81" t="str">
        <f>"Percentage share of "&amp;J31&amp;" Units"</f>
        <v>Percentage share of iBeLink BM-K1 Units</v>
      </c>
      <c r="F46" s="81"/>
      <c r="G46" s="81"/>
      <c r="H46" s="81"/>
      <c r="I46" s="191" t="s">
        <v>48</v>
      </c>
      <c r="J46" s="415">
        <v>0.2</v>
      </c>
      <c r="K46" s="91"/>
      <c r="L46" s="16" t="s">
        <v>83</v>
      </c>
      <c r="M46" s="18"/>
    </row>
    <row r="47" spans="1:13" x14ac:dyDescent="0.35">
      <c r="B47" s="14"/>
      <c r="C47" s="21"/>
      <c r="D47" s="21">
        <v>5</v>
      </c>
      <c r="E47" s="81" t="str">
        <f>"Percentage share of "&amp;J32&amp;" Units"</f>
        <v>Percentage share of iBeLink BM-N1 Units</v>
      </c>
      <c r="F47" s="81"/>
      <c r="G47" s="81"/>
      <c r="H47" s="81"/>
      <c r="I47" s="191" t="s">
        <v>48</v>
      </c>
      <c r="J47" s="415">
        <v>0.05</v>
      </c>
      <c r="K47" s="91"/>
      <c r="L47" s="16" t="s">
        <v>83</v>
      </c>
      <c r="M47" s="18"/>
    </row>
    <row r="48" spans="1:13" x14ac:dyDescent="0.35">
      <c r="B48" s="14"/>
      <c r="C48" s="21"/>
      <c r="D48" s="16"/>
      <c r="E48" s="16"/>
      <c r="F48" s="16"/>
      <c r="G48" s="16"/>
      <c r="H48" s="16"/>
      <c r="I48" s="191"/>
      <c r="J48" s="462">
        <f>SUM(J43:J47)</f>
        <v>1</v>
      </c>
      <c r="K48" s="91"/>
      <c r="L48" s="16"/>
      <c r="M48" s="18"/>
    </row>
    <row r="49" spans="2:13" s="123" customFormat="1" x14ac:dyDescent="0.35">
      <c r="B49" s="224"/>
      <c r="C49" s="149"/>
      <c r="D49" s="149"/>
      <c r="E49" s="149"/>
      <c r="F49" s="149"/>
      <c r="G49" s="149"/>
      <c r="H49" s="149"/>
      <c r="I49" s="266"/>
      <c r="J49" s="92"/>
      <c r="K49" s="267"/>
      <c r="L49" s="149"/>
      <c r="M49" s="225"/>
    </row>
    <row r="50" spans="2:13" s="123" customFormat="1" x14ac:dyDescent="0.35">
      <c r="B50" s="224"/>
      <c r="C50" s="149"/>
      <c r="D50" s="149"/>
      <c r="E50" s="149"/>
      <c r="F50" s="149"/>
      <c r="G50" s="149"/>
      <c r="H50" s="149"/>
      <c r="I50" s="266"/>
      <c r="J50" s="92"/>
      <c r="K50" s="267"/>
      <c r="L50" s="149"/>
      <c r="M50" s="225"/>
    </row>
    <row r="51" spans="2:13" x14ac:dyDescent="0.35">
      <c r="B51" s="279"/>
      <c r="C51" s="102" t="s">
        <v>84</v>
      </c>
      <c r="D51" s="147"/>
      <c r="E51" s="147"/>
      <c r="F51" s="147"/>
      <c r="G51" s="147"/>
      <c r="H51" s="280"/>
      <c r="I51" s="145"/>
      <c r="J51" s="280"/>
      <c r="K51" s="147"/>
      <c r="L51" s="147"/>
      <c r="M51" s="203"/>
    </row>
    <row r="52" spans="2:13" x14ac:dyDescent="0.35">
      <c r="B52" s="14"/>
      <c r="M52" s="18"/>
    </row>
    <row r="53" spans="2:13" x14ac:dyDescent="0.35">
      <c r="B53" s="14"/>
      <c r="C53" s="28" t="s">
        <v>33</v>
      </c>
      <c r="D53" s="28"/>
      <c r="E53" s="16"/>
      <c r="F53" s="16"/>
      <c r="G53" s="16"/>
      <c r="H53" s="16"/>
      <c r="I53" s="190" t="s">
        <v>34</v>
      </c>
      <c r="J53" s="72" t="s">
        <v>85</v>
      </c>
      <c r="K53" s="148"/>
      <c r="L53" s="28" t="s">
        <v>36</v>
      </c>
      <c r="M53" s="18"/>
    </row>
    <row r="54" spans="2:13" x14ac:dyDescent="0.35">
      <c r="B54" s="14"/>
      <c r="C54" s="28"/>
      <c r="D54" s="28"/>
      <c r="E54" s="16"/>
      <c r="F54" s="16"/>
      <c r="G54" s="16"/>
      <c r="H54" s="16"/>
      <c r="I54" s="190"/>
      <c r="J54" s="72"/>
      <c r="K54" s="148"/>
      <c r="L54" s="28"/>
      <c r="M54" s="18"/>
    </row>
    <row r="55" spans="2:13" x14ac:dyDescent="0.35">
      <c r="B55" s="14"/>
      <c r="C55" s="28" t="s">
        <v>86</v>
      </c>
      <c r="D55" s="28"/>
      <c r="E55" s="16"/>
      <c r="F55" s="16"/>
      <c r="G55" s="16"/>
      <c r="H55" s="16"/>
      <c r="I55" s="190"/>
      <c r="J55" s="72"/>
      <c r="K55" s="148"/>
      <c r="L55" s="28"/>
      <c r="M55" s="18"/>
    </row>
    <row r="56" spans="2:13" x14ac:dyDescent="0.35">
      <c r="B56" s="14"/>
      <c r="C56" s="14"/>
      <c r="D56" s="103"/>
      <c r="E56" s="103"/>
      <c r="F56" s="16"/>
      <c r="G56" s="103"/>
      <c r="H56" s="103"/>
      <c r="I56" s="11"/>
      <c r="J56" s="104"/>
      <c r="K56" s="15"/>
      <c r="M56" s="18"/>
    </row>
    <row r="57" spans="2:13" x14ac:dyDescent="0.35">
      <c r="B57" s="14"/>
      <c r="C57" s="14"/>
      <c r="D57" s="223" t="s">
        <v>87</v>
      </c>
      <c r="E57" s="223"/>
      <c r="F57" s="223"/>
      <c r="G57" s="223"/>
      <c r="H57" s="223"/>
      <c r="I57" s="190"/>
      <c r="J57" s="72"/>
      <c r="K57" s="148"/>
      <c r="L57" s="28"/>
      <c r="M57" s="18"/>
    </row>
    <row r="58" spans="2:13" x14ac:dyDescent="0.35">
      <c r="B58" s="14"/>
      <c r="C58" s="14"/>
      <c r="D58" s="14"/>
      <c r="E58" s="61" t="s">
        <v>88</v>
      </c>
      <c r="F58" s="103"/>
      <c r="G58" s="103"/>
      <c r="H58" s="103"/>
      <c r="I58" s="27"/>
      <c r="J58" s="92"/>
      <c r="K58" s="16"/>
      <c r="M58" s="18"/>
    </row>
    <row r="59" spans="2:13" x14ac:dyDescent="0.35">
      <c r="B59" s="14"/>
      <c r="C59" s="14"/>
      <c r="D59" s="14"/>
      <c r="E59" s="22"/>
      <c r="F59" s="103" t="s">
        <v>89</v>
      </c>
      <c r="G59" s="103"/>
      <c r="H59" s="103"/>
      <c r="I59" s="11" t="s">
        <v>90</v>
      </c>
      <c r="J59" s="97">
        <v>612</v>
      </c>
      <c r="K59" s="15"/>
      <c r="L59" t="s">
        <v>91</v>
      </c>
      <c r="M59" s="18"/>
    </row>
    <row r="60" spans="2:13" x14ac:dyDescent="0.35">
      <c r="B60" s="14"/>
      <c r="C60" s="14"/>
      <c r="D60" s="14"/>
      <c r="E60" s="22"/>
      <c r="F60" s="149" t="s">
        <v>92</v>
      </c>
      <c r="G60" s="103"/>
      <c r="H60" s="103"/>
      <c r="I60" s="11" t="s">
        <v>93</v>
      </c>
      <c r="J60" s="97">
        <v>160000</v>
      </c>
      <c r="K60" s="16"/>
      <c r="L60" t="s">
        <v>94</v>
      </c>
      <c r="M60" s="18"/>
    </row>
    <row r="61" spans="2:13" x14ac:dyDescent="0.35">
      <c r="B61" s="14"/>
      <c r="C61" s="14"/>
      <c r="D61" s="14"/>
      <c r="E61" s="22"/>
      <c r="F61" s="103" t="s">
        <v>95</v>
      </c>
      <c r="G61" s="103"/>
      <c r="H61" s="103"/>
      <c r="I61" s="11" t="s">
        <v>38</v>
      </c>
      <c r="J61" s="132">
        <v>45413</v>
      </c>
      <c r="K61" s="15"/>
      <c r="L61" t="s">
        <v>96</v>
      </c>
      <c r="M61" s="18"/>
    </row>
    <row r="62" spans="2:13" x14ac:dyDescent="0.35">
      <c r="B62" s="14"/>
      <c r="C62" s="14"/>
      <c r="D62" s="14"/>
      <c r="E62" s="22"/>
      <c r="F62" s="103" t="s">
        <v>97</v>
      </c>
      <c r="G62" s="103"/>
      <c r="H62" s="103"/>
      <c r="I62" s="11" t="s">
        <v>38</v>
      </c>
      <c r="J62" s="282">
        <f>J61+365*4</f>
        <v>46873</v>
      </c>
      <c r="K62" s="15"/>
      <c r="L62" t="s">
        <v>98</v>
      </c>
      <c r="M62" s="18"/>
    </row>
    <row r="63" spans="2:13" x14ac:dyDescent="0.35">
      <c r="B63" s="14"/>
      <c r="C63" s="14"/>
      <c r="D63" s="14"/>
      <c r="E63" s="22"/>
      <c r="F63" s="103" t="s">
        <v>99</v>
      </c>
      <c r="G63" s="103"/>
      <c r="H63" s="103"/>
      <c r="I63" s="11" t="s">
        <v>100</v>
      </c>
      <c r="J63" s="186">
        <v>13.61495541</v>
      </c>
      <c r="K63" s="15"/>
      <c r="L63" s="123" t="s">
        <v>101</v>
      </c>
      <c r="M63" s="18"/>
    </row>
    <row r="64" spans="2:13" x14ac:dyDescent="0.35">
      <c r="B64" s="14"/>
      <c r="C64" s="14"/>
      <c r="D64" s="14"/>
      <c r="E64" s="22"/>
      <c r="F64" s="103" t="s">
        <v>102</v>
      </c>
      <c r="G64" s="103"/>
      <c r="H64" s="103"/>
      <c r="I64" s="11" t="s">
        <v>48</v>
      </c>
      <c r="J64" s="93">
        <v>0</v>
      </c>
      <c r="K64" s="15"/>
      <c r="L64" t="s">
        <v>103</v>
      </c>
      <c r="M64" s="18"/>
    </row>
    <row r="65" spans="2:13" x14ac:dyDescent="0.35">
      <c r="B65" s="14"/>
      <c r="C65" s="14"/>
      <c r="D65" s="14"/>
      <c r="E65" s="103"/>
      <c r="F65" s="103"/>
      <c r="G65" s="103"/>
      <c r="H65" s="103"/>
      <c r="I65" s="11"/>
      <c r="J65" s="99"/>
      <c r="K65" s="15"/>
      <c r="M65" s="18"/>
    </row>
    <row r="66" spans="2:13" x14ac:dyDescent="0.35">
      <c r="B66" s="14"/>
      <c r="C66" s="14"/>
      <c r="D66" s="14"/>
      <c r="E66" s="61" t="s">
        <v>104</v>
      </c>
      <c r="G66" s="103"/>
      <c r="H66" s="103"/>
      <c r="I66" s="11" t="s">
        <v>105</v>
      </c>
      <c r="J66" s="97">
        <v>58000</v>
      </c>
      <c r="K66" s="16"/>
      <c r="L66" t="s">
        <v>106</v>
      </c>
      <c r="M66" s="18"/>
    </row>
    <row r="67" spans="2:13" x14ac:dyDescent="0.35">
      <c r="B67" s="14"/>
      <c r="C67" s="14"/>
      <c r="M67" s="18"/>
    </row>
    <row r="68" spans="2:13" x14ac:dyDescent="0.35">
      <c r="B68" s="14"/>
      <c r="C68" s="14"/>
      <c r="D68" s="223" t="s">
        <v>107</v>
      </c>
      <c r="E68" s="223"/>
      <c r="F68" s="223"/>
      <c r="G68" s="223"/>
      <c r="H68" s="223"/>
      <c r="I68" s="11"/>
      <c r="J68" s="104"/>
      <c r="K68" s="15"/>
      <c r="M68" s="18"/>
    </row>
    <row r="69" spans="2:13" x14ac:dyDescent="0.35">
      <c r="B69" s="14"/>
      <c r="C69" s="14"/>
      <c r="D69" s="14"/>
      <c r="E69" s="61" t="s">
        <v>108</v>
      </c>
      <c r="F69" s="103"/>
      <c r="G69" s="103"/>
      <c r="H69" s="103"/>
      <c r="I69" s="27"/>
      <c r="J69" s="92"/>
      <c r="K69" s="16"/>
      <c r="M69" s="18"/>
    </row>
    <row r="70" spans="2:13" x14ac:dyDescent="0.35">
      <c r="B70" s="14"/>
      <c r="C70" s="14"/>
      <c r="D70" s="14"/>
      <c r="E70" s="22"/>
      <c r="F70" s="103" t="s">
        <v>89</v>
      </c>
      <c r="G70" s="103"/>
      <c r="H70" s="103"/>
      <c r="I70" s="11" t="s">
        <v>90</v>
      </c>
      <c r="J70" s="97">
        <v>545</v>
      </c>
      <c r="K70" s="15"/>
      <c r="L70" t="s">
        <v>109</v>
      </c>
      <c r="M70" s="18"/>
    </row>
    <row r="71" spans="2:13" x14ac:dyDescent="0.35">
      <c r="B71" s="14"/>
      <c r="C71" s="14"/>
      <c r="D71" s="14"/>
      <c r="E71" s="22"/>
      <c r="F71" s="149" t="s">
        <v>92</v>
      </c>
      <c r="G71" s="103"/>
      <c r="H71" s="103"/>
      <c r="I71" s="11" t="s">
        <v>93</v>
      </c>
      <c r="J71" s="97">
        <v>1700</v>
      </c>
      <c r="K71" s="16"/>
      <c r="L71" t="s">
        <v>94</v>
      </c>
      <c r="M71" s="18"/>
    </row>
    <row r="72" spans="2:13" x14ac:dyDescent="0.35">
      <c r="B72" s="14"/>
      <c r="C72" s="14"/>
      <c r="D72" s="14"/>
      <c r="E72" s="22"/>
      <c r="F72" s="103" t="s">
        <v>95</v>
      </c>
      <c r="G72" s="103"/>
      <c r="H72" s="103"/>
      <c r="I72" s="11" t="s">
        <v>38</v>
      </c>
      <c r="J72" s="132">
        <v>45292</v>
      </c>
      <c r="K72" s="15"/>
      <c r="L72" t="s">
        <v>96</v>
      </c>
      <c r="M72" s="18"/>
    </row>
    <row r="73" spans="2:13" x14ac:dyDescent="0.35">
      <c r="B73" s="14"/>
      <c r="C73" s="14"/>
      <c r="D73" s="14"/>
      <c r="E73" s="22"/>
      <c r="F73" s="103" t="s">
        <v>97</v>
      </c>
      <c r="G73" s="103"/>
      <c r="H73" s="103"/>
      <c r="I73" s="11" t="s">
        <v>38</v>
      </c>
      <c r="J73" s="282">
        <f>J72+365*4</f>
        <v>46752</v>
      </c>
      <c r="K73" s="15"/>
      <c r="L73" t="s">
        <v>98</v>
      </c>
      <c r="M73" s="18"/>
    </row>
    <row r="74" spans="2:13" x14ac:dyDescent="0.35">
      <c r="B74" s="14"/>
      <c r="C74" s="14"/>
      <c r="D74" s="14"/>
      <c r="E74" s="103"/>
      <c r="F74" s="103"/>
      <c r="G74" s="103"/>
      <c r="H74" s="103"/>
      <c r="I74" s="11"/>
      <c r="J74" s="282"/>
      <c r="K74" s="15"/>
      <c r="M74" s="18"/>
    </row>
    <row r="75" spans="2:13" x14ac:dyDescent="0.35">
      <c r="B75" s="14"/>
      <c r="C75" s="14"/>
      <c r="D75" s="14"/>
      <c r="E75" s="61" t="s">
        <v>110</v>
      </c>
      <c r="G75" s="103"/>
      <c r="H75" s="103"/>
      <c r="I75" s="11" t="s">
        <v>111</v>
      </c>
      <c r="J75" s="97">
        <v>630</v>
      </c>
      <c r="K75" s="16"/>
      <c r="L75" t="s">
        <v>112</v>
      </c>
      <c r="M75" s="18"/>
    </row>
    <row r="76" spans="2:13" x14ac:dyDescent="0.35">
      <c r="B76" s="14"/>
      <c r="C76" s="14"/>
      <c r="E76" s="103"/>
      <c r="F76" s="103"/>
      <c r="G76" s="103"/>
      <c r="H76" s="103"/>
      <c r="I76" s="11"/>
      <c r="J76" s="104"/>
      <c r="K76" s="15"/>
      <c r="M76" s="18"/>
    </row>
    <row r="77" spans="2:13" x14ac:dyDescent="0.35">
      <c r="B77" s="14"/>
      <c r="C77" s="14"/>
      <c r="D77" s="223" t="s">
        <v>113</v>
      </c>
      <c r="E77" s="223"/>
      <c r="F77" s="223"/>
      <c r="G77" s="223"/>
      <c r="H77" s="223"/>
      <c r="I77" s="11"/>
      <c r="J77" s="104"/>
      <c r="K77" s="15"/>
      <c r="M77" s="18"/>
    </row>
    <row r="78" spans="2:13" x14ac:dyDescent="0.35">
      <c r="B78" s="14"/>
      <c r="C78" s="14"/>
      <c r="D78" s="14"/>
      <c r="E78" s="61" t="s">
        <v>114</v>
      </c>
      <c r="F78" s="103"/>
      <c r="G78" s="103"/>
      <c r="H78" s="103"/>
      <c r="I78" s="27"/>
      <c r="J78" s="92"/>
      <c r="K78" s="16"/>
      <c r="M78" s="18"/>
    </row>
    <row r="79" spans="2:13" x14ac:dyDescent="0.35">
      <c r="B79" s="14"/>
      <c r="C79" s="14"/>
      <c r="D79" s="14"/>
      <c r="E79" s="22"/>
      <c r="F79" s="103" t="s">
        <v>89</v>
      </c>
      <c r="G79" s="103"/>
      <c r="H79" s="103"/>
      <c r="I79" s="11" t="s">
        <v>90</v>
      </c>
      <c r="J79" s="97">
        <v>680</v>
      </c>
      <c r="K79" s="15"/>
      <c r="L79" t="s">
        <v>115</v>
      </c>
      <c r="M79" s="18"/>
    </row>
    <row r="80" spans="2:13" x14ac:dyDescent="0.35">
      <c r="B80" s="14"/>
      <c r="C80" s="14"/>
      <c r="D80" s="14"/>
      <c r="E80" s="22"/>
      <c r="F80" s="149" t="s">
        <v>92</v>
      </c>
      <c r="G80" s="103"/>
      <c r="H80" s="103"/>
      <c r="I80" s="11" t="s">
        <v>93</v>
      </c>
      <c r="J80" s="97">
        <v>440</v>
      </c>
      <c r="K80" s="16"/>
      <c r="L80" t="s">
        <v>94</v>
      </c>
      <c r="M80" s="18"/>
    </row>
    <row r="81" spans="2:13" x14ac:dyDescent="0.35">
      <c r="B81" s="14"/>
      <c r="C81" s="14"/>
      <c r="D81" s="14"/>
      <c r="E81" s="22"/>
      <c r="F81" s="103" t="s">
        <v>95</v>
      </c>
      <c r="G81" s="103"/>
      <c r="H81" s="103"/>
      <c r="I81" s="11" t="s">
        <v>38</v>
      </c>
      <c r="J81" s="132">
        <v>45505</v>
      </c>
      <c r="K81" s="15"/>
      <c r="L81" t="s">
        <v>116</v>
      </c>
      <c r="M81" s="18"/>
    </row>
    <row r="82" spans="2:13" x14ac:dyDescent="0.35">
      <c r="B82" s="14"/>
      <c r="C82" s="14"/>
      <c r="D82" s="14"/>
      <c r="E82" s="22"/>
      <c r="F82" s="103" t="s">
        <v>97</v>
      </c>
      <c r="G82" s="103"/>
      <c r="H82" s="103"/>
      <c r="I82" s="11" t="s">
        <v>38</v>
      </c>
      <c r="J82" s="282">
        <f>J81+365*4</f>
        <v>46965</v>
      </c>
      <c r="K82" s="15"/>
      <c r="L82" t="s">
        <v>98</v>
      </c>
      <c r="M82" s="18"/>
    </row>
    <row r="83" spans="2:13" x14ac:dyDescent="0.35">
      <c r="B83" s="14"/>
      <c r="C83" s="14"/>
      <c r="D83" s="14"/>
      <c r="E83" s="103"/>
      <c r="F83" s="103"/>
      <c r="G83" s="103"/>
      <c r="H83" s="103"/>
      <c r="I83" s="11"/>
      <c r="J83" s="282"/>
      <c r="K83" s="15"/>
      <c r="M83" s="18"/>
    </row>
    <row r="84" spans="2:13" x14ac:dyDescent="0.35">
      <c r="B84" s="14"/>
      <c r="C84" s="14"/>
      <c r="D84" s="14"/>
      <c r="E84" s="61" t="s">
        <v>117</v>
      </c>
      <c r="G84" s="103"/>
      <c r="H84" s="103"/>
      <c r="I84" s="11" t="s">
        <v>118</v>
      </c>
      <c r="J84" s="97">
        <v>154</v>
      </c>
      <c r="K84" s="16"/>
      <c r="L84" t="s">
        <v>119</v>
      </c>
      <c r="M84" s="18"/>
    </row>
    <row r="85" spans="2:13" x14ac:dyDescent="0.35">
      <c r="B85" s="14"/>
      <c r="C85" s="14"/>
      <c r="E85" s="105"/>
      <c r="F85" s="105"/>
      <c r="G85" s="105"/>
      <c r="H85" s="105"/>
      <c r="I85" s="152"/>
      <c r="J85" s="106"/>
      <c r="K85" s="107"/>
      <c r="L85" s="47"/>
      <c r="M85" s="18"/>
    </row>
    <row r="86" spans="2:13" x14ac:dyDescent="0.35">
      <c r="B86" s="14"/>
      <c r="C86" s="14"/>
      <c r="D86" s="223" t="s">
        <v>120</v>
      </c>
      <c r="E86" s="223"/>
      <c r="F86" s="223"/>
      <c r="G86" s="223"/>
      <c r="H86" s="223"/>
      <c r="I86" s="11"/>
      <c r="J86" s="104"/>
      <c r="K86" s="15"/>
      <c r="M86" s="18"/>
    </row>
    <row r="87" spans="2:13" x14ac:dyDescent="0.35">
      <c r="B87" s="14"/>
      <c r="C87" s="14"/>
      <c r="D87" s="14"/>
      <c r="E87" s="61" t="s">
        <v>865</v>
      </c>
      <c r="F87" s="103"/>
      <c r="G87" s="103"/>
      <c r="H87" s="103"/>
      <c r="I87" s="27"/>
      <c r="J87" s="232"/>
      <c r="K87" s="16"/>
      <c r="L87" s="47"/>
      <c r="M87" s="18"/>
    </row>
    <row r="88" spans="2:13" x14ac:dyDescent="0.35">
      <c r="B88" s="14"/>
      <c r="C88" s="14"/>
      <c r="D88" s="14"/>
      <c r="E88" s="22"/>
      <c r="F88" s="103" t="s">
        <v>89</v>
      </c>
      <c r="G88" s="103"/>
      <c r="H88" s="103"/>
      <c r="I88" s="11" t="s">
        <v>90</v>
      </c>
      <c r="J88" s="186">
        <v>75</v>
      </c>
      <c r="K88" s="15"/>
      <c r="L88" s="123" t="s">
        <v>121</v>
      </c>
      <c r="M88" s="18"/>
    </row>
    <row r="89" spans="2:13" x14ac:dyDescent="0.35">
      <c r="B89" s="14"/>
      <c r="C89" s="14"/>
      <c r="D89" s="14"/>
      <c r="E89" s="22"/>
      <c r="F89" s="103" t="s">
        <v>122</v>
      </c>
      <c r="G89" s="103"/>
      <c r="H89" s="103"/>
      <c r="I89" s="11" t="s">
        <v>93</v>
      </c>
      <c r="J89" s="186">
        <v>139.13</v>
      </c>
      <c r="K89" s="16"/>
      <c r="L89" s="123" t="s">
        <v>94</v>
      </c>
      <c r="M89" s="18"/>
    </row>
    <row r="90" spans="2:13" x14ac:dyDescent="0.35">
      <c r="B90" s="14"/>
      <c r="C90" s="14"/>
      <c r="D90" s="14"/>
      <c r="E90" s="22"/>
      <c r="F90" s="103" t="s">
        <v>123</v>
      </c>
      <c r="G90" s="103"/>
      <c r="H90" s="103"/>
      <c r="I90" s="11" t="s">
        <v>48</v>
      </c>
      <c r="J90" s="234">
        <v>1.12E-2</v>
      </c>
      <c r="K90" s="15"/>
      <c r="L90" s="123" t="s">
        <v>866</v>
      </c>
      <c r="M90" s="18"/>
    </row>
    <row r="91" spans="2:13" x14ac:dyDescent="0.35">
      <c r="B91" s="14"/>
      <c r="C91" s="14"/>
      <c r="D91" s="14"/>
      <c r="E91" s="22"/>
      <c r="F91" s="103" t="s">
        <v>124</v>
      </c>
      <c r="G91" s="103"/>
      <c r="H91" s="103"/>
      <c r="I91" s="11" t="s">
        <v>45</v>
      </c>
      <c r="J91" s="235">
        <v>175200</v>
      </c>
      <c r="K91" s="15"/>
      <c r="L91" s="123" t="s">
        <v>125</v>
      </c>
      <c r="M91" s="18"/>
    </row>
    <row r="92" spans="2:13" x14ac:dyDescent="0.35">
      <c r="B92" s="14"/>
      <c r="C92" s="14"/>
      <c r="D92" s="14"/>
      <c r="E92" s="22"/>
      <c r="F92" s="103" t="s">
        <v>126</v>
      </c>
      <c r="G92" s="103"/>
      <c r="H92" s="103"/>
      <c r="I92" s="11" t="s">
        <v>127</v>
      </c>
      <c r="J92" s="235">
        <v>1</v>
      </c>
      <c r="K92" s="15"/>
      <c r="L92" s="123" t="s">
        <v>128</v>
      </c>
      <c r="M92" s="18"/>
    </row>
    <row r="93" spans="2:13" x14ac:dyDescent="0.35">
      <c r="B93" s="14"/>
      <c r="C93" s="14"/>
      <c r="D93" s="14"/>
      <c r="E93" s="103"/>
      <c r="F93" s="103"/>
      <c r="G93" s="103"/>
      <c r="H93" s="103"/>
      <c r="I93" s="11"/>
      <c r="J93" s="235"/>
      <c r="K93" s="15"/>
      <c r="L93" s="123"/>
      <c r="M93" s="18"/>
    </row>
    <row r="94" spans="2:13" x14ac:dyDescent="0.35">
      <c r="B94" s="14"/>
      <c r="C94" s="14"/>
      <c r="D94" s="14"/>
      <c r="E94" s="61" t="s">
        <v>129</v>
      </c>
      <c r="G94" s="103"/>
      <c r="H94" s="103"/>
      <c r="I94" s="11" t="s">
        <v>130</v>
      </c>
      <c r="J94" s="233">
        <v>4.7E-2</v>
      </c>
      <c r="K94" s="16"/>
      <c r="L94" s="123" t="s">
        <v>131</v>
      </c>
      <c r="M94" s="18"/>
    </row>
    <row r="95" spans="2:13" x14ac:dyDescent="0.35">
      <c r="B95" s="14"/>
      <c r="C95" s="14"/>
      <c r="E95" s="105"/>
      <c r="F95" s="105"/>
      <c r="G95" s="105"/>
      <c r="H95" s="105"/>
      <c r="I95" s="152"/>
      <c r="J95" s="106"/>
      <c r="K95" s="107"/>
      <c r="L95" s="47"/>
      <c r="M95" s="18"/>
    </row>
    <row r="96" spans="2:13" x14ac:dyDescent="0.35">
      <c r="B96" s="14"/>
      <c r="C96" s="14"/>
      <c r="D96" s="223" t="s">
        <v>132</v>
      </c>
      <c r="E96" s="223"/>
      <c r="F96" s="223"/>
      <c r="G96" s="223"/>
      <c r="H96" s="223"/>
      <c r="I96" s="11"/>
      <c r="J96" s="94"/>
      <c r="K96" s="15"/>
      <c r="M96" s="18"/>
    </row>
    <row r="97" spans="2:13" x14ac:dyDescent="0.35">
      <c r="B97" s="14"/>
      <c r="C97" s="14"/>
      <c r="D97" s="60"/>
      <c r="E97" s="61" t="s">
        <v>133</v>
      </c>
      <c r="F97" s="103"/>
      <c r="G97" s="103"/>
      <c r="H97" s="103"/>
      <c r="I97" s="11"/>
      <c r="J97" s="133"/>
      <c r="K97" s="15"/>
      <c r="M97" s="18"/>
    </row>
    <row r="98" spans="2:13" x14ac:dyDescent="0.35">
      <c r="B98" s="14"/>
      <c r="C98" s="14"/>
      <c r="D98" s="14"/>
      <c r="E98" s="22"/>
      <c r="F98" s="103" t="s">
        <v>134</v>
      </c>
      <c r="G98" s="103"/>
      <c r="H98" s="103"/>
      <c r="I98" s="11" t="s">
        <v>135</v>
      </c>
      <c r="J98" s="186">
        <v>2</v>
      </c>
      <c r="K98" s="15"/>
      <c r="L98" s="123" t="s">
        <v>136</v>
      </c>
      <c r="M98" s="18"/>
    </row>
    <row r="99" spans="2:13" x14ac:dyDescent="0.35">
      <c r="B99" s="14"/>
      <c r="C99" s="14"/>
      <c r="D99" s="14"/>
      <c r="E99" s="22"/>
      <c r="F99" s="103" t="s">
        <v>89</v>
      </c>
      <c r="G99" s="103"/>
      <c r="H99" s="103"/>
      <c r="I99" s="11" t="s">
        <v>90</v>
      </c>
      <c r="J99" s="97">
        <v>12</v>
      </c>
      <c r="K99" s="15"/>
      <c r="L99" t="s">
        <v>137</v>
      </c>
      <c r="M99" s="18"/>
    </row>
    <row r="100" spans="2:13" x14ac:dyDescent="0.35">
      <c r="B100" s="14"/>
      <c r="C100" s="14"/>
      <c r="D100" s="14"/>
      <c r="E100" s="22"/>
      <c r="F100" s="149" t="s">
        <v>92</v>
      </c>
      <c r="G100" s="103"/>
      <c r="H100" s="103"/>
      <c r="I100" s="11" t="s">
        <v>93</v>
      </c>
      <c r="J100" s="245">
        <v>0.77378999999999998</v>
      </c>
      <c r="K100" s="15"/>
      <c r="L100" t="s">
        <v>138</v>
      </c>
      <c r="M100" s="18"/>
    </row>
    <row r="101" spans="2:13" x14ac:dyDescent="0.35">
      <c r="B101" s="14"/>
      <c r="C101" s="14"/>
      <c r="D101" s="14"/>
      <c r="E101" s="14"/>
      <c r="F101" s="103" t="s">
        <v>139</v>
      </c>
      <c r="G101" s="103"/>
      <c r="H101" s="103"/>
      <c r="I101" s="11" t="s">
        <v>38</v>
      </c>
      <c r="J101" s="132">
        <v>44927</v>
      </c>
      <c r="K101" s="15"/>
      <c r="L101" t="s">
        <v>140</v>
      </c>
      <c r="M101" s="18"/>
    </row>
    <row r="102" spans="2:13" x14ac:dyDescent="0.35">
      <c r="B102" s="14"/>
      <c r="C102" s="14"/>
      <c r="D102" s="14"/>
      <c r="F102" s="103"/>
      <c r="G102" s="103"/>
      <c r="H102" s="103"/>
      <c r="I102" s="11"/>
      <c r="J102" s="282"/>
      <c r="K102" s="15"/>
      <c r="M102" s="18"/>
    </row>
    <row r="103" spans="2:13" x14ac:dyDescent="0.35">
      <c r="B103" s="14"/>
      <c r="C103" s="14"/>
      <c r="D103" s="14"/>
      <c r="E103" s="61" t="s">
        <v>141</v>
      </c>
      <c r="G103" s="103"/>
      <c r="H103" s="103"/>
      <c r="I103" s="11" t="s">
        <v>142</v>
      </c>
      <c r="J103" s="97">
        <v>4300</v>
      </c>
      <c r="K103" s="15"/>
      <c r="L103" t="s">
        <v>143</v>
      </c>
      <c r="M103" s="18"/>
    </row>
    <row r="104" spans="2:13" x14ac:dyDescent="0.35">
      <c r="B104" s="14"/>
      <c r="C104" s="14"/>
      <c r="E104" s="61"/>
      <c r="G104" s="103"/>
      <c r="H104" s="103"/>
      <c r="I104" s="11"/>
      <c r="J104" s="311"/>
      <c r="K104" s="15"/>
      <c r="M104" s="18"/>
    </row>
    <row r="105" spans="2:13" x14ac:dyDescent="0.35">
      <c r="B105" s="14"/>
      <c r="C105" s="14"/>
      <c r="D105" s="223" t="s">
        <v>144</v>
      </c>
      <c r="E105" s="223"/>
      <c r="F105" s="223"/>
      <c r="G105" s="223"/>
      <c r="H105" s="223"/>
      <c r="I105" s="11"/>
      <c r="J105" s="94"/>
      <c r="K105" s="15"/>
      <c r="M105" s="18"/>
    </row>
    <row r="106" spans="2:13" x14ac:dyDescent="0.35">
      <c r="B106" s="14"/>
      <c r="C106" s="14"/>
      <c r="D106" s="60"/>
      <c r="E106" s="61" t="s">
        <v>145</v>
      </c>
      <c r="F106" s="103"/>
      <c r="G106" s="103"/>
      <c r="H106" s="103"/>
      <c r="I106" s="11"/>
      <c r="J106" s="231"/>
      <c r="K106" s="15"/>
      <c r="M106" s="18"/>
    </row>
    <row r="107" spans="2:13" x14ac:dyDescent="0.35">
      <c r="B107" s="14"/>
      <c r="C107" s="14"/>
      <c r="D107" s="60"/>
      <c r="E107" s="499"/>
      <c r="F107" s="103" t="s">
        <v>146</v>
      </c>
      <c r="G107" s="103"/>
      <c r="H107" s="103"/>
      <c r="I107" s="11" t="s">
        <v>147</v>
      </c>
      <c r="J107" s="186">
        <v>1.07</v>
      </c>
      <c r="K107" s="15"/>
      <c r="L107" t="s">
        <v>148</v>
      </c>
      <c r="M107" s="18"/>
    </row>
    <row r="108" spans="2:13" x14ac:dyDescent="0.35">
      <c r="B108" s="14"/>
      <c r="C108" s="14"/>
      <c r="D108" s="60"/>
      <c r="E108" s="499"/>
      <c r="F108" s="103"/>
      <c r="G108" s="103" t="s">
        <v>149</v>
      </c>
      <c r="I108" s="11" t="s">
        <v>147</v>
      </c>
      <c r="J108" s="311">
        <f>J111/120</f>
        <v>1666666.6666666667</v>
      </c>
      <c r="K108" s="15"/>
      <c r="L108" t="s">
        <v>150</v>
      </c>
      <c r="M108" s="18"/>
    </row>
    <row r="109" spans="2:13" x14ac:dyDescent="0.35">
      <c r="B109" s="14"/>
      <c r="C109" s="14"/>
      <c r="D109" s="60"/>
      <c r="E109" s="499"/>
      <c r="F109" s="103"/>
      <c r="G109" s="22"/>
      <c r="H109" s="103" t="s">
        <v>151</v>
      </c>
      <c r="I109" s="11" t="s">
        <v>147</v>
      </c>
      <c r="J109" s="311">
        <v>1000000000</v>
      </c>
      <c r="K109" s="15"/>
      <c r="L109" s="576" t="s">
        <v>152</v>
      </c>
      <c r="M109" s="18"/>
    </row>
    <row r="110" spans="2:13" x14ac:dyDescent="0.35">
      <c r="B110" s="14"/>
      <c r="C110" s="14"/>
      <c r="D110" s="60"/>
      <c r="E110" s="499"/>
      <c r="F110" s="103"/>
      <c r="G110" s="22"/>
      <c r="H110" s="103" t="s">
        <v>153</v>
      </c>
      <c r="I110" s="11" t="s">
        <v>147</v>
      </c>
      <c r="J110" s="311">
        <v>200000000</v>
      </c>
      <c r="K110" s="15"/>
      <c r="L110" s="576"/>
      <c r="M110" s="18"/>
    </row>
    <row r="111" spans="2:13" x14ac:dyDescent="0.35">
      <c r="B111" s="14"/>
      <c r="C111" s="14"/>
      <c r="D111" s="60"/>
      <c r="E111" s="499"/>
      <c r="F111" s="103"/>
      <c r="G111" s="22"/>
      <c r="H111" s="103" t="s">
        <v>154</v>
      </c>
      <c r="I111" s="11" t="s">
        <v>147</v>
      </c>
      <c r="J111" s="311">
        <f>(J109-J110)/2/2</f>
        <v>200000000</v>
      </c>
      <c r="K111" s="15"/>
      <c r="L111" s="576"/>
      <c r="M111" s="18"/>
    </row>
    <row r="112" spans="2:13" x14ac:dyDescent="0.35">
      <c r="B112" s="14"/>
      <c r="C112" s="14"/>
      <c r="D112" s="14"/>
      <c r="E112" s="22"/>
      <c r="F112" s="103" t="s">
        <v>89</v>
      </c>
      <c r="G112" s="103"/>
      <c r="H112" s="103"/>
      <c r="I112" s="11" t="s">
        <v>90</v>
      </c>
      <c r="J112" s="244">
        <v>1.5</v>
      </c>
      <c r="K112" s="15"/>
      <c r="L112" s="112"/>
      <c r="M112" s="18"/>
    </row>
    <row r="113" spans="2:13" x14ac:dyDescent="0.35">
      <c r="B113" s="14"/>
      <c r="C113" s="14"/>
      <c r="D113" s="14"/>
      <c r="E113" s="22"/>
      <c r="F113" s="103" t="s">
        <v>92</v>
      </c>
      <c r="G113" s="103"/>
      <c r="H113" s="103"/>
      <c r="I113" s="11" t="s">
        <v>155</v>
      </c>
      <c r="J113" s="245">
        <v>80.1875</v>
      </c>
      <c r="K113" s="15"/>
      <c r="L113" s="112"/>
      <c r="M113" s="18"/>
    </row>
    <row r="114" spans="2:13" x14ac:dyDescent="0.35">
      <c r="B114" s="14"/>
      <c r="C114" s="121"/>
      <c r="D114" s="22"/>
      <c r="E114" s="103"/>
      <c r="F114" s="16"/>
      <c r="G114" s="103"/>
      <c r="H114" s="103"/>
      <c r="I114" s="11"/>
      <c r="J114"/>
      <c r="K114" s="15"/>
      <c r="M114" s="18"/>
    </row>
    <row r="115" spans="2:13" x14ac:dyDescent="0.35">
      <c r="B115" s="14"/>
      <c r="C115" s="14"/>
      <c r="D115" s="14"/>
      <c r="E115" s="61" t="s">
        <v>156</v>
      </c>
      <c r="G115" s="103"/>
      <c r="H115" s="103"/>
      <c r="I115" s="11" t="s">
        <v>157</v>
      </c>
      <c r="J115" s="245">
        <v>9.43</v>
      </c>
      <c r="K115" s="15"/>
      <c r="L115" t="s">
        <v>158</v>
      </c>
      <c r="M115" s="18"/>
    </row>
    <row r="116" spans="2:13" x14ac:dyDescent="0.35">
      <c r="B116" s="14"/>
      <c r="C116" s="14"/>
      <c r="E116" s="103"/>
      <c r="F116" s="103"/>
      <c r="G116" s="103"/>
      <c r="H116" s="103"/>
      <c r="I116" s="11"/>
      <c r="J116" s="94"/>
      <c r="K116" s="15"/>
      <c r="M116" s="18"/>
    </row>
    <row r="117" spans="2:13" x14ac:dyDescent="0.35">
      <c r="B117" s="14"/>
      <c r="C117" s="14"/>
      <c r="D117" s="223" t="s">
        <v>159</v>
      </c>
      <c r="E117" s="223"/>
      <c r="F117" s="223"/>
      <c r="G117" s="223"/>
      <c r="H117" s="223"/>
      <c r="I117" s="11"/>
      <c r="J117" s="94"/>
      <c r="K117" s="15"/>
      <c r="M117" s="18"/>
    </row>
    <row r="118" spans="2:13" x14ac:dyDescent="0.35">
      <c r="B118" s="14"/>
      <c r="C118" s="14"/>
      <c r="D118" s="60"/>
      <c r="E118" s="61" t="s">
        <v>160</v>
      </c>
      <c r="F118" s="103"/>
      <c r="G118" s="103"/>
      <c r="H118" s="103"/>
      <c r="I118" s="11"/>
      <c r="J118" s="231"/>
      <c r="K118" s="15"/>
      <c r="M118" s="18"/>
    </row>
    <row r="119" spans="2:13" x14ac:dyDescent="0.35">
      <c r="B119" s="14"/>
      <c r="C119" s="14"/>
      <c r="D119" s="14"/>
      <c r="E119" s="22"/>
      <c r="F119" s="103" t="s">
        <v>89</v>
      </c>
      <c r="G119" s="103"/>
      <c r="H119" s="103"/>
      <c r="I119" s="11" t="s">
        <v>90</v>
      </c>
      <c r="J119" s="244">
        <v>12</v>
      </c>
      <c r="K119" s="15"/>
      <c r="L119" s="123" t="s">
        <v>161</v>
      </c>
      <c r="M119" s="18"/>
    </row>
    <row r="120" spans="2:13" x14ac:dyDescent="0.35">
      <c r="B120" s="14"/>
      <c r="C120" s="14"/>
      <c r="D120" s="14"/>
      <c r="E120" s="22"/>
      <c r="F120" s="149" t="s">
        <v>122</v>
      </c>
      <c r="G120" s="103"/>
      <c r="H120" s="103"/>
      <c r="I120" s="11" t="s">
        <v>155</v>
      </c>
      <c r="J120" s="186">
        <v>88.39</v>
      </c>
      <c r="K120" s="15"/>
      <c r="L120" s="283" t="s">
        <v>162</v>
      </c>
      <c r="M120" s="18"/>
    </row>
    <row r="121" spans="2:13" x14ac:dyDescent="0.35">
      <c r="B121" s="14"/>
      <c r="C121" s="14"/>
      <c r="D121" s="14"/>
      <c r="E121" s="14"/>
      <c r="F121" s="103" t="s">
        <v>95</v>
      </c>
      <c r="G121" s="103"/>
      <c r="H121" s="103"/>
      <c r="I121" s="11" t="s">
        <v>38</v>
      </c>
      <c r="J121" s="132">
        <v>45078</v>
      </c>
      <c r="K121" s="15"/>
      <c r="L121" s="149" t="s">
        <v>163</v>
      </c>
      <c r="M121" s="18"/>
    </row>
    <row r="122" spans="2:13" x14ac:dyDescent="0.35">
      <c r="B122" s="14"/>
      <c r="C122" s="14"/>
      <c r="D122" s="121"/>
      <c r="E122" s="14"/>
      <c r="F122" s="103" t="s">
        <v>97</v>
      </c>
      <c r="G122" s="103"/>
      <c r="H122" s="103"/>
      <c r="I122" s="11" t="s">
        <v>38</v>
      </c>
      <c r="J122" s="282">
        <f>J121+365*4+1</f>
        <v>46539</v>
      </c>
      <c r="K122" s="15"/>
      <c r="L122" s="149" t="s">
        <v>164</v>
      </c>
      <c r="M122" s="18"/>
    </row>
    <row r="123" spans="2:13" x14ac:dyDescent="0.35">
      <c r="B123" s="14"/>
      <c r="C123" s="14"/>
      <c r="D123" s="14"/>
      <c r="F123" s="103"/>
      <c r="G123" s="103"/>
      <c r="H123" s="103"/>
      <c r="I123" s="11"/>
      <c r="J123" s="282"/>
      <c r="K123" s="15"/>
      <c r="L123" s="149"/>
      <c r="M123" s="18"/>
    </row>
    <row r="124" spans="2:13" x14ac:dyDescent="0.35">
      <c r="B124" s="14"/>
      <c r="C124" s="14"/>
      <c r="D124" s="14"/>
      <c r="E124" s="61" t="s">
        <v>165</v>
      </c>
      <c r="G124" s="103"/>
      <c r="H124" s="103"/>
      <c r="I124" s="11" t="s">
        <v>166</v>
      </c>
      <c r="J124" s="245">
        <v>3.04024E-2</v>
      </c>
      <c r="K124" s="15"/>
      <c r="L124" s="123" t="s">
        <v>167</v>
      </c>
      <c r="M124" s="18"/>
    </row>
    <row r="125" spans="2:13" x14ac:dyDescent="0.35">
      <c r="B125" s="14"/>
      <c r="D125" s="103"/>
      <c r="E125" s="103"/>
      <c r="F125" s="16"/>
      <c r="G125" s="103"/>
      <c r="H125" s="103"/>
      <c r="I125" s="11"/>
      <c r="J125"/>
      <c r="K125" s="15"/>
      <c r="M125" s="18"/>
    </row>
    <row r="126" spans="2:13" x14ac:dyDescent="0.35">
      <c r="B126" s="14"/>
      <c r="C126" s="28" t="s">
        <v>168</v>
      </c>
      <c r="D126" s="16"/>
      <c r="E126" s="16"/>
      <c r="F126" s="16"/>
      <c r="G126" s="16"/>
      <c r="H126" s="16"/>
      <c r="I126" s="191"/>
      <c r="J126" s="16"/>
      <c r="K126" s="91"/>
      <c r="L126" s="16"/>
      <c r="M126" s="18"/>
    </row>
    <row r="127" spans="2:13" x14ac:dyDescent="0.35">
      <c r="B127" s="14"/>
      <c r="C127" s="14"/>
      <c r="D127" s="16" t="s">
        <v>169</v>
      </c>
      <c r="E127" s="16"/>
      <c r="F127" s="16"/>
      <c r="G127" s="16"/>
      <c r="H127" s="16"/>
      <c r="I127" s="191"/>
      <c r="J127" s="16"/>
      <c r="K127" s="91"/>
      <c r="L127" s="16"/>
      <c r="M127" s="18"/>
    </row>
    <row r="128" spans="2:13" x14ac:dyDescent="0.35">
      <c r="B128" s="14"/>
      <c r="C128" s="21"/>
      <c r="D128" s="21">
        <v>1</v>
      </c>
      <c r="E128" s="81" t="str">
        <f>$J$27</f>
        <v>Bitmain Antminer S19 Pro</v>
      </c>
      <c r="F128" s="81"/>
      <c r="G128" s="81"/>
      <c r="H128" s="81"/>
      <c r="I128" s="11" t="s">
        <v>48</v>
      </c>
      <c r="J128" s="71">
        <v>1.3</v>
      </c>
      <c r="K128" s="91"/>
      <c r="L128" s="16" t="s">
        <v>170</v>
      </c>
      <c r="M128" s="18"/>
    </row>
    <row r="129" spans="2:13" x14ac:dyDescent="0.35">
      <c r="B129" s="14"/>
      <c r="C129" s="21"/>
      <c r="D129" s="21">
        <v>2</v>
      </c>
      <c r="E129" s="81" t="str">
        <f>$J$28</f>
        <v>MicroBT Whatsminer M30s</v>
      </c>
      <c r="F129" s="81"/>
      <c r="G129" s="81"/>
      <c r="H129" s="81"/>
      <c r="I129" s="11" t="s">
        <v>48</v>
      </c>
      <c r="J129" s="71">
        <v>1.3</v>
      </c>
      <c r="K129" s="91"/>
      <c r="L129" s="16" t="s">
        <v>170</v>
      </c>
      <c r="M129" s="18"/>
    </row>
    <row r="130" spans="2:13" x14ac:dyDescent="0.35">
      <c r="B130" s="14"/>
      <c r="C130" s="21"/>
      <c r="D130" s="21">
        <v>3</v>
      </c>
      <c r="E130" s="81" t="str">
        <f>$J$29</f>
        <v>Innosilicon A11 Pro 8GB</v>
      </c>
      <c r="F130" s="81"/>
      <c r="G130" s="81"/>
      <c r="H130" s="81"/>
      <c r="I130" s="11" t="s">
        <v>48</v>
      </c>
      <c r="J130" s="71">
        <v>1</v>
      </c>
      <c r="K130" s="91"/>
      <c r="L130" s="16" t="s">
        <v>170</v>
      </c>
      <c r="M130" s="18"/>
    </row>
    <row r="131" spans="2:13" x14ac:dyDescent="0.35">
      <c r="B131" s="14"/>
      <c r="C131" s="21"/>
      <c r="D131" s="21">
        <v>4</v>
      </c>
      <c r="E131" s="81" t="str">
        <f>$J$31</f>
        <v>iBeLink BM-K1</v>
      </c>
      <c r="F131" s="81"/>
      <c r="G131" s="81"/>
      <c r="H131" s="81"/>
      <c r="I131" s="11" t="s">
        <v>48</v>
      </c>
      <c r="J131" s="71">
        <v>1</v>
      </c>
      <c r="K131" s="91"/>
      <c r="L131" s="16" t="s">
        <v>170</v>
      </c>
      <c r="M131" s="18"/>
    </row>
    <row r="132" spans="2:13" x14ac:dyDescent="0.35">
      <c r="B132" s="14"/>
      <c r="C132" s="21"/>
      <c r="D132" s="21">
        <v>5</v>
      </c>
      <c r="E132" s="81" t="str">
        <f>$J$32</f>
        <v>iBeLink BM-N1</v>
      </c>
      <c r="F132" s="81"/>
      <c r="G132" s="81"/>
      <c r="H132" s="81"/>
      <c r="I132" s="11" t="s">
        <v>48</v>
      </c>
      <c r="J132" s="71">
        <v>1</v>
      </c>
      <c r="K132" s="91"/>
      <c r="L132" s="16" t="s">
        <v>170</v>
      </c>
      <c r="M132" s="18"/>
    </row>
    <row r="133" spans="2:13" x14ac:dyDescent="0.35">
      <c r="B133" s="14"/>
      <c r="D133" s="61"/>
      <c r="E133" s="61"/>
      <c r="F133" s="61"/>
      <c r="G133" s="61"/>
      <c r="H133" s="61"/>
      <c r="I133" s="11"/>
      <c r="J133"/>
      <c r="K133" s="17"/>
      <c r="M133" s="18"/>
    </row>
    <row r="134" spans="2:13" x14ac:dyDescent="0.35">
      <c r="B134" s="14"/>
      <c r="C134" s="61" t="s">
        <v>171</v>
      </c>
      <c r="F134" s="103"/>
      <c r="G134" s="103"/>
      <c r="H134" s="103"/>
      <c r="J134" s="99"/>
      <c r="K134" s="15"/>
      <c r="M134" s="18"/>
    </row>
    <row r="135" spans="2:13" x14ac:dyDescent="0.35">
      <c r="B135" s="14"/>
      <c r="C135" s="14"/>
      <c r="D135" s="149" t="s">
        <v>172</v>
      </c>
      <c r="E135" s="149"/>
      <c r="F135" s="149"/>
      <c r="G135" s="149"/>
      <c r="H135" s="123"/>
      <c r="I135" s="11" t="s">
        <v>48</v>
      </c>
      <c r="J135" s="100">
        <v>0.97</v>
      </c>
      <c r="K135" s="15"/>
      <c r="L135" t="s">
        <v>173</v>
      </c>
      <c r="M135" s="18"/>
    </row>
    <row r="136" spans="2:13" x14ac:dyDescent="0.35">
      <c r="B136" s="14"/>
      <c r="C136" s="14"/>
      <c r="D136" s="123" t="s">
        <v>174</v>
      </c>
      <c r="E136" s="123"/>
      <c r="F136" s="123"/>
      <c r="G136" s="123"/>
      <c r="H136" s="123"/>
      <c r="I136" s="11" t="s">
        <v>48</v>
      </c>
      <c r="J136" s="100">
        <v>0.97</v>
      </c>
      <c r="L136" t="s">
        <v>173</v>
      </c>
      <c r="M136" s="18"/>
    </row>
    <row r="137" spans="2:13" x14ac:dyDescent="0.35">
      <c r="B137" s="14"/>
      <c r="C137" s="14"/>
      <c r="D137" s="123" t="s">
        <v>175</v>
      </c>
      <c r="E137" s="123"/>
      <c r="F137" s="123"/>
      <c r="G137" s="123"/>
      <c r="H137" s="123"/>
      <c r="I137" s="11" t="s">
        <v>48</v>
      </c>
      <c r="J137" s="100">
        <v>0.97</v>
      </c>
      <c r="L137" t="s">
        <v>173</v>
      </c>
      <c r="M137" s="18"/>
    </row>
    <row r="138" spans="2:13" x14ac:dyDescent="0.35">
      <c r="B138" s="14"/>
      <c r="C138" s="14"/>
      <c r="D138" s="123" t="s">
        <v>176</v>
      </c>
      <c r="E138" s="123"/>
      <c r="F138" s="123"/>
      <c r="G138" s="123"/>
      <c r="H138" s="123"/>
      <c r="I138" s="11" t="s">
        <v>48</v>
      </c>
      <c r="J138" s="100">
        <v>0.97</v>
      </c>
      <c r="L138" t="s">
        <v>173</v>
      </c>
      <c r="M138" s="18"/>
    </row>
    <row r="139" spans="2:13" x14ac:dyDescent="0.35">
      <c r="B139" s="14"/>
      <c r="C139" s="14"/>
      <c r="D139" s="123" t="s">
        <v>177</v>
      </c>
      <c r="E139" s="123"/>
      <c r="F139" s="123"/>
      <c r="G139" s="123"/>
      <c r="H139" s="123"/>
      <c r="I139" s="11" t="s">
        <v>48</v>
      </c>
      <c r="J139" s="100">
        <v>0.97</v>
      </c>
      <c r="L139" t="s">
        <v>173</v>
      </c>
      <c r="M139" s="18"/>
    </row>
    <row r="140" spans="2:13" x14ac:dyDescent="0.35">
      <c r="B140" s="14"/>
      <c r="C140" s="14"/>
      <c r="D140" s="123" t="s">
        <v>178</v>
      </c>
      <c r="E140" s="123"/>
      <c r="F140" s="123"/>
      <c r="G140" s="123"/>
      <c r="H140" s="123"/>
      <c r="I140" s="11" t="s">
        <v>48</v>
      </c>
      <c r="J140" s="100">
        <v>0.97</v>
      </c>
      <c r="L140" t="s">
        <v>173</v>
      </c>
      <c r="M140" s="18"/>
    </row>
    <row r="141" spans="2:13" x14ac:dyDescent="0.35">
      <c r="B141" s="14"/>
      <c r="C141" s="14"/>
      <c r="D141" s="123" t="s">
        <v>179</v>
      </c>
      <c r="E141" s="123"/>
      <c r="F141" s="123"/>
      <c r="G141" s="123"/>
      <c r="H141" s="123"/>
      <c r="I141" s="11" t="s">
        <v>48</v>
      </c>
      <c r="J141" s="100">
        <v>0.97</v>
      </c>
      <c r="L141" t="s">
        <v>173</v>
      </c>
      <c r="M141" s="18"/>
    </row>
    <row r="142" spans="2:13" x14ac:dyDescent="0.35">
      <c r="B142" s="14"/>
      <c r="D142" s="123"/>
      <c r="E142" s="123"/>
      <c r="F142" s="123"/>
      <c r="G142" s="123"/>
      <c r="H142" s="123"/>
      <c r="I142" s="11"/>
      <c r="J142" s="284"/>
      <c r="M142" s="18"/>
    </row>
    <row r="143" spans="2:13" x14ac:dyDescent="0.35">
      <c r="B143" s="14"/>
      <c r="C143" s="61" t="s">
        <v>180</v>
      </c>
      <c r="D143" s="123"/>
      <c r="E143" s="123"/>
      <c r="F143" s="123"/>
      <c r="G143" s="123"/>
      <c r="H143" s="123"/>
      <c r="I143" s="11"/>
      <c r="J143" s="284"/>
      <c r="M143" s="18"/>
    </row>
    <row r="144" spans="2:13" x14ac:dyDescent="0.35">
      <c r="B144" s="14"/>
      <c r="C144" s="14"/>
      <c r="D144" t="s">
        <v>181</v>
      </c>
      <c r="E144" s="123"/>
      <c r="F144" s="123"/>
      <c r="G144" s="123"/>
      <c r="H144" s="123"/>
      <c r="I144" s="11" t="s">
        <v>48</v>
      </c>
      <c r="J144" s="93">
        <v>0.05</v>
      </c>
      <c r="L144" t="s">
        <v>867</v>
      </c>
      <c r="M144" s="18"/>
    </row>
    <row r="145" spans="2:13" x14ac:dyDescent="0.35">
      <c r="B145" s="14"/>
      <c r="D145" s="123"/>
      <c r="E145" s="123"/>
      <c r="F145" s="123"/>
      <c r="G145" s="123"/>
      <c r="I145" s="11"/>
      <c r="J145" s="284"/>
      <c r="M145" s="18"/>
    </row>
    <row r="146" spans="2:13" x14ac:dyDescent="0.35">
      <c r="B146" s="205"/>
      <c r="C146" s="84" t="s">
        <v>182</v>
      </c>
      <c r="D146" s="84"/>
      <c r="E146" s="84"/>
      <c r="F146" s="84"/>
      <c r="G146" s="84"/>
      <c r="H146" s="84"/>
      <c r="I146" s="288"/>
      <c r="J146" s="84"/>
      <c r="K146" s="84"/>
      <c r="L146" s="84"/>
      <c r="M146" s="218"/>
    </row>
    <row r="147" spans="2:13" x14ac:dyDescent="0.35">
      <c r="B147" s="14"/>
      <c r="C147" s="16"/>
      <c r="D147" s="16"/>
      <c r="E147" s="16"/>
      <c r="F147" s="16"/>
      <c r="G147" s="16"/>
      <c r="H147" s="16"/>
      <c r="I147" s="11"/>
      <c r="J147" s="92"/>
      <c r="K147" s="16"/>
      <c r="M147" s="18"/>
    </row>
    <row r="148" spans="2:13" x14ac:dyDescent="0.35">
      <c r="B148" s="14"/>
      <c r="C148" s="28" t="s">
        <v>33</v>
      </c>
      <c r="D148" s="28"/>
      <c r="E148" s="16"/>
      <c r="F148" s="16"/>
      <c r="G148" s="16"/>
      <c r="H148" s="16"/>
      <c r="I148" s="190" t="s">
        <v>34</v>
      </c>
      <c r="J148" s="72" t="s">
        <v>85</v>
      </c>
      <c r="K148" s="148"/>
      <c r="L148" s="28" t="s">
        <v>36</v>
      </c>
      <c r="M148" s="18"/>
    </row>
    <row r="149" spans="2:13" x14ac:dyDescent="0.35">
      <c r="B149" s="14"/>
      <c r="C149" s="16"/>
      <c r="D149" s="16"/>
      <c r="E149" s="16"/>
      <c r="F149" s="16"/>
      <c r="G149" s="16"/>
      <c r="H149" s="16"/>
      <c r="I149" s="11"/>
      <c r="J149" s="92"/>
      <c r="K149" s="16"/>
      <c r="M149" s="18"/>
    </row>
    <row r="150" spans="2:13" x14ac:dyDescent="0.35">
      <c r="B150" s="14"/>
      <c r="C150" s="24" t="s">
        <v>183</v>
      </c>
      <c r="E150" s="16"/>
      <c r="F150" s="16"/>
      <c r="G150" s="16"/>
      <c r="H150" s="16"/>
      <c r="M150" s="18"/>
    </row>
    <row r="151" spans="2:13" x14ac:dyDescent="0.35">
      <c r="B151" s="14"/>
      <c r="C151" s="14"/>
      <c r="D151" t="s">
        <v>184</v>
      </c>
      <c r="E151" s="208"/>
      <c r="J151" s="207"/>
      <c r="M151" s="18"/>
    </row>
    <row r="152" spans="2:13" x14ac:dyDescent="0.35">
      <c r="B152" s="14"/>
      <c r="C152" s="14"/>
      <c r="D152" s="14"/>
      <c r="E152" s="166" t="s">
        <v>185</v>
      </c>
      <c r="I152" s="11" t="s">
        <v>186</v>
      </c>
      <c r="J152" s="285">
        <f>42/30</f>
        <v>1.4</v>
      </c>
      <c r="L152" t="s">
        <v>187</v>
      </c>
      <c r="M152" s="18"/>
    </row>
    <row r="153" spans="2:13" x14ac:dyDescent="0.35">
      <c r="B153" s="14"/>
      <c r="C153" s="14"/>
      <c r="D153" s="14"/>
      <c r="E153" s="16" t="s">
        <v>188</v>
      </c>
      <c r="F153" s="16"/>
      <c r="G153" s="16"/>
      <c r="H153" s="16"/>
      <c r="I153" s="191"/>
      <c r="J153" s="16"/>
      <c r="K153" s="91"/>
      <c r="L153" s="16"/>
      <c r="M153" s="18"/>
    </row>
    <row r="154" spans="2:13" x14ac:dyDescent="0.35">
      <c r="B154" s="14"/>
      <c r="C154" s="14"/>
      <c r="D154" s="14"/>
      <c r="E154" s="21">
        <v>1</v>
      </c>
      <c r="F154" s="81" t="str">
        <f>$J$27</f>
        <v>Bitmain Antminer S19 Pro</v>
      </c>
      <c r="G154" s="81"/>
      <c r="H154" s="81"/>
      <c r="I154" s="11" t="s">
        <v>48</v>
      </c>
      <c r="J154" s="94">
        <f>1+(($J$128-100%)*$J$152)</f>
        <v>1.42</v>
      </c>
      <c r="K154" s="91"/>
      <c r="L154" s="16" t="s">
        <v>189</v>
      </c>
      <c r="M154" s="18"/>
    </row>
    <row r="155" spans="2:13" x14ac:dyDescent="0.35">
      <c r="B155" s="14"/>
      <c r="C155" s="14"/>
      <c r="D155" s="14"/>
      <c r="E155" s="21">
        <v>2</v>
      </c>
      <c r="F155" s="81" t="str">
        <f>$J$28</f>
        <v>MicroBT Whatsminer M30s</v>
      </c>
      <c r="G155" s="81"/>
      <c r="H155" s="81"/>
      <c r="I155" s="11" t="s">
        <v>48</v>
      </c>
      <c r="J155" s="94">
        <f>1+(($J$129-100%)*$J$152)</f>
        <v>1.42</v>
      </c>
      <c r="K155" s="91"/>
      <c r="L155" s="16" t="s">
        <v>189</v>
      </c>
      <c r="M155" s="18"/>
    </row>
    <row r="156" spans="2:13" x14ac:dyDescent="0.35">
      <c r="B156" s="14"/>
      <c r="C156" s="14"/>
      <c r="D156" s="14"/>
      <c r="E156" s="21">
        <v>3</v>
      </c>
      <c r="F156" s="81" t="str">
        <f>$J$29</f>
        <v>Innosilicon A11 Pro 8GB</v>
      </c>
      <c r="G156" s="81"/>
      <c r="H156" s="81"/>
      <c r="I156" s="11" t="s">
        <v>48</v>
      </c>
      <c r="J156" s="94">
        <f>1+(($J$130-100%)*$J$152)</f>
        <v>1</v>
      </c>
      <c r="K156" s="91"/>
      <c r="L156" s="16" t="s">
        <v>189</v>
      </c>
      <c r="M156" s="18"/>
    </row>
    <row r="157" spans="2:13" x14ac:dyDescent="0.35">
      <c r="B157" s="14"/>
      <c r="C157" s="14"/>
      <c r="D157" s="14"/>
      <c r="E157" s="21">
        <v>4</v>
      </c>
      <c r="F157" s="81" t="str">
        <f>$J$31</f>
        <v>iBeLink BM-K1</v>
      </c>
      <c r="G157" s="81"/>
      <c r="H157" s="81"/>
      <c r="I157" s="11" t="s">
        <v>48</v>
      </c>
      <c r="J157" s="94">
        <f>1+(($J$131-100%)*$J$152)</f>
        <v>1</v>
      </c>
      <c r="K157" s="91"/>
      <c r="L157" s="16" t="s">
        <v>189</v>
      </c>
      <c r="M157" s="18"/>
    </row>
    <row r="158" spans="2:13" x14ac:dyDescent="0.35">
      <c r="B158" s="14"/>
      <c r="C158" s="14"/>
      <c r="D158" s="14"/>
      <c r="E158" s="21">
        <v>5</v>
      </c>
      <c r="F158" s="81" t="str">
        <f>$J$32</f>
        <v>iBeLink BM-N1</v>
      </c>
      <c r="G158" s="81"/>
      <c r="H158" s="81"/>
      <c r="I158" s="11" t="s">
        <v>48</v>
      </c>
      <c r="J158" s="94">
        <f>1+(($J$132-100%)*$J$152)</f>
        <v>1</v>
      </c>
      <c r="K158" s="91"/>
      <c r="L158" s="16" t="s">
        <v>189</v>
      </c>
      <c r="M158" s="18"/>
    </row>
    <row r="159" spans="2:13" x14ac:dyDescent="0.35">
      <c r="B159" s="14"/>
      <c r="C159" s="14"/>
      <c r="D159" s="16"/>
      <c r="E159" s="16"/>
      <c r="F159" s="16"/>
      <c r="G159" s="16"/>
      <c r="H159" s="16"/>
      <c r="I159" s="11"/>
      <c r="J159" s="94"/>
      <c r="K159" s="91"/>
      <c r="L159" s="16"/>
      <c r="M159" s="18"/>
    </row>
    <row r="160" spans="2:13" x14ac:dyDescent="0.35">
      <c r="B160" s="14"/>
      <c r="C160" s="14"/>
      <c r="D160" s="204" t="s">
        <v>190</v>
      </c>
      <c r="I160" s="11" t="s">
        <v>191</v>
      </c>
      <c r="J160" s="95">
        <v>4.1000000000000002E-2</v>
      </c>
      <c r="K160" s="16"/>
      <c r="L160" t="s">
        <v>192</v>
      </c>
      <c r="M160" s="18"/>
    </row>
    <row r="161" spans="2:13" x14ac:dyDescent="0.35">
      <c r="B161" s="14"/>
      <c r="C161" s="14"/>
      <c r="D161" s="166" t="s">
        <v>193</v>
      </c>
      <c r="I161" s="30" t="s">
        <v>48</v>
      </c>
      <c r="J161" s="206">
        <v>0.02</v>
      </c>
      <c r="L161" t="s">
        <v>192</v>
      </c>
      <c r="M161" s="18"/>
    </row>
    <row r="162" spans="2:13" x14ac:dyDescent="0.35">
      <c r="B162" s="14"/>
      <c r="M162" s="18"/>
    </row>
    <row r="163" spans="2:13" x14ac:dyDescent="0.35">
      <c r="B163" s="14"/>
      <c r="C163" s="24" t="s">
        <v>194</v>
      </c>
      <c r="J163"/>
      <c r="M163" s="18"/>
    </row>
    <row r="164" spans="2:13" x14ac:dyDescent="0.35">
      <c r="B164" s="14"/>
      <c r="C164" s="14"/>
      <c r="D164" s="166" t="s">
        <v>195</v>
      </c>
      <c r="I164" s="11" t="s">
        <v>196</v>
      </c>
      <c r="J164" s="150">
        <v>0.09</v>
      </c>
      <c r="L164" t="s">
        <v>192</v>
      </c>
      <c r="M164" s="18"/>
    </row>
    <row r="165" spans="2:13" x14ac:dyDescent="0.35">
      <c r="B165" s="14"/>
      <c r="C165" s="14"/>
      <c r="D165" s="166" t="s">
        <v>193</v>
      </c>
      <c r="I165" s="30" t="s">
        <v>48</v>
      </c>
      <c r="J165" s="206">
        <v>0.02</v>
      </c>
      <c r="L165" t="s">
        <v>192</v>
      </c>
      <c r="M165" s="18"/>
    </row>
    <row r="166" spans="2:13" s="123" customFormat="1" x14ac:dyDescent="0.35">
      <c r="B166" s="224"/>
      <c r="C166" s="224"/>
      <c r="D166" s="204" t="s">
        <v>197</v>
      </c>
      <c r="I166" s="46" t="s">
        <v>198</v>
      </c>
      <c r="J166" s="150">
        <v>1.5</v>
      </c>
      <c r="L166" t="s">
        <v>192</v>
      </c>
      <c r="M166" s="225"/>
    </row>
    <row r="167" spans="2:13" s="123" customFormat="1" x14ac:dyDescent="0.35">
      <c r="B167" s="224"/>
      <c r="C167" s="224"/>
      <c r="D167" s="204" t="s">
        <v>199</v>
      </c>
      <c r="I167" s="46" t="s">
        <v>45</v>
      </c>
      <c r="J167" s="150">
        <v>24</v>
      </c>
      <c r="L167" t="s">
        <v>192</v>
      </c>
      <c r="M167" s="225"/>
    </row>
    <row r="168" spans="2:13" s="123" customFormat="1" x14ac:dyDescent="0.35">
      <c r="B168" s="224"/>
      <c r="D168" s="204"/>
      <c r="I168" s="46"/>
      <c r="J168" s="96"/>
      <c r="L168"/>
      <c r="M168" s="225"/>
    </row>
    <row r="169" spans="2:13" x14ac:dyDescent="0.35">
      <c r="B169" s="156"/>
      <c r="C169" s="272" t="s">
        <v>200</v>
      </c>
      <c r="D169" s="105"/>
      <c r="E169" s="105"/>
      <c r="F169" s="105"/>
      <c r="G169" s="105"/>
      <c r="H169" s="105"/>
      <c r="I169" s="152"/>
      <c r="J169" s="268"/>
      <c r="K169" s="269"/>
      <c r="L169" s="47"/>
      <c r="M169" s="18"/>
    </row>
    <row r="170" spans="2:13" s="123" customFormat="1" x14ac:dyDescent="0.35">
      <c r="B170" s="224"/>
      <c r="C170" s="270"/>
      <c r="D170" s="123" t="s">
        <v>201</v>
      </c>
      <c r="F170" s="149"/>
      <c r="G170" s="149"/>
      <c r="H170" s="149"/>
      <c r="I170" s="167" t="s">
        <v>48</v>
      </c>
      <c r="J170" s="71">
        <v>0.98</v>
      </c>
      <c r="K170" s="286"/>
      <c r="L170" t="s">
        <v>192</v>
      </c>
      <c r="M170" s="225"/>
    </row>
    <row r="171" spans="2:13" s="123" customFormat="1" x14ac:dyDescent="0.35">
      <c r="B171" s="224"/>
      <c r="C171" s="149"/>
      <c r="F171" s="149"/>
      <c r="G171" s="149"/>
      <c r="H171" s="149"/>
      <c r="I171" s="167"/>
      <c r="J171" s="94"/>
      <c r="K171" s="286"/>
      <c r="M171" s="225"/>
    </row>
    <row r="172" spans="2:13" x14ac:dyDescent="0.35">
      <c r="B172" s="14"/>
      <c r="C172" s="24" t="s">
        <v>202</v>
      </c>
      <c r="M172" s="18"/>
    </row>
    <row r="173" spans="2:13" x14ac:dyDescent="0.35">
      <c r="B173" s="14"/>
      <c r="C173" s="60"/>
      <c r="D173" s="24" t="s">
        <v>203</v>
      </c>
      <c r="M173" s="18"/>
    </row>
    <row r="174" spans="2:13" x14ac:dyDescent="0.35">
      <c r="B174" s="156"/>
      <c r="C174" s="14"/>
      <c r="D174" s="24"/>
      <c r="E174" s="123" t="s">
        <v>204</v>
      </c>
      <c r="F174" s="47"/>
      <c r="G174" s="47"/>
      <c r="H174" s="47"/>
      <c r="I174" s="167" t="s">
        <v>48</v>
      </c>
      <c r="J174" s="206">
        <v>0.05</v>
      </c>
      <c r="K174" s="123"/>
      <c r="L174" t="s">
        <v>205</v>
      </c>
      <c r="M174" s="18"/>
    </row>
    <row r="175" spans="2:13" x14ac:dyDescent="0.35">
      <c r="B175" s="14"/>
      <c r="C175" s="14"/>
      <c r="D175" s="24" t="s">
        <v>206</v>
      </c>
      <c r="J175" s="210"/>
      <c r="M175" s="18"/>
    </row>
    <row r="176" spans="2:13" x14ac:dyDescent="0.35">
      <c r="B176" s="14"/>
      <c r="C176" s="14"/>
      <c r="E176" s="166" t="s">
        <v>204</v>
      </c>
      <c r="I176" s="167" t="s">
        <v>48</v>
      </c>
      <c r="J176" s="209">
        <v>0.01</v>
      </c>
      <c r="L176" t="s">
        <v>205</v>
      </c>
      <c r="M176" s="18"/>
    </row>
    <row r="177" spans="2:129" x14ac:dyDescent="0.35">
      <c r="B177" s="14"/>
      <c r="C177" s="14"/>
      <c r="D177" s="24" t="s">
        <v>207</v>
      </c>
      <c r="J177" s="210"/>
      <c r="M177" s="18"/>
    </row>
    <row r="178" spans="2:129" x14ac:dyDescent="0.35">
      <c r="B178" s="14"/>
      <c r="C178" s="14"/>
      <c r="E178" s="166" t="s">
        <v>204</v>
      </c>
      <c r="I178" s="167" t="s">
        <v>48</v>
      </c>
      <c r="J178" s="209">
        <v>0.01</v>
      </c>
      <c r="L178" t="s">
        <v>205</v>
      </c>
      <c r="M178" s="18"/>
    </row>
    <row r="179" spans="2:129" x14ac:dyDescent="0.35">
      <c r="B179" s="14"/>
      <c r="C179" s="14"/>
      <c r="D179" s="24" t="s">
        <v>208</v>
      </c>
      <c r="J179" s="210"/>
      <c r="M179" s="18"/>
    </row>
    <row r="180" spans="2:129" x14ac:dyDescent="0.35">
      <c r="B180" s="14"/>
      <c r="C180" s="14"/>
      <c r="E180" s="166" t="s">
        <v>204</v>
      </c>
      <c r="I180" s="167" t="s">
        <v>48</v>
      </c>
      <c r="J180" s="209">
        <v>2E-3</v>
      </c>
      <c r="L180" t="s">
        <v>205</v>
      </c>
      <c r="M180" s="18"/>
    </row>
    <row r="181" spans="2:129" x14ac:dyDescent="0.35">
      <c r="B181" s="14"/>
      <c r="J181" s="210"/>
      <c r="M181" s="18"/>
    </row>
    <row r="182" spans="2:129" x14ac:dyDescent="0.35">
      <c r="B182" s="14"/>
      <c r="C182" s="211" t="s">
        <v>209</v>
      </c>
      <c r="M182" s="18"/>
    </row>
    <row r="183" spans="2:129" x14ac:dyDescent="0.35">
      <c r="B183" s="14"/>
      <c r="C183" s="14"/>
      <c r="D183" t="s">
        <v>868</v>
      </c>
      <c r="I183" s="30" t="s">
        <v>41</v>
      </c>
      <c r="J183" s="212">
        <v>100000</v>
      </c>
      <c r="L183" s="317" t="s">
        <v>210</v>
      </c>
      <c r="M183" s="18"/>
    </row>
    <row r="184" spans="2:129" x14ac:dyDescent="0.35">
      <c r="B184" s="14"/>
      <c r="C184" s="14"/>
      <c r="D184" t="s">
        <v>211</v>
      </c>
      <c r="I184" s="30" t="s">
        <v>41</v>
      </c>
      <c r="J184" s="212">
        <v>24000</v>
      </c>
      <c r="L184" s="317" t="s">
        <v>192</v>
      </c>
      <c r="M184" s="18"/>
    </row>
    <row r="185" spans="2:129" x14ac:dyDescent="0.35">
      <c r="B185" s="14"/>
      <c r="C185" s="14"/>
      <c r="D185" t="s">
        <v>212</v>
      </c>
      <c r="I185" s="30" t="s">
        <v>41</v>
      </c>
      <c r="J185" s="212">
        <v>30000</v>
      </c>
      <c r="L185" s="317" t="s">
        <v>192</v>
      </c>
      <c r="M185" s="18"/>
    </row>
    <row r="186" spans="2:129" x14ac:dyDescent="0.35">
      <c r="B186" s="14"/>
      <c r="C186" s="14"/>
      <c r="E186" t="s">
        <v>213</v>
      </c>
      <c r="I186" s="30" t="s">
        <v>48</v>
      </c>
      <c r="J186" s="318">
        <v>0.01</v>
      </c>
      <c r="K186" s="192"/>
      <c r="L186" s="317" t="s">
        <v>214</v>
      </c>
      <c r="M186" s="468"/>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c r="DT186" s="192"/>
      <c r="DU186" s="192"/>
      <c r="DV186" s="192"/>
      <c r="DW186" s="192"/>
      <c r="DX186" s="192"/>
      <c r="DY186" s="192"/>
    </row>
    <row r="187" spans="2:129" s="123" customFormat="1" x14ac:dyDescent="0.35">
      <c r="B187" s="224"/>
      <c r="C187" s="224"/>
      <c r="D187" s="123" t="s">
        <v>884</v>
      </c>
      <c r="I187" s="46" t="s">
        <v>41</v>
      </c>
      <c r="J187" s="212">
        <f>5*20000</f>
        <v>100000</v>
      </c>
      <c r="K187" s="96"/>
      <c r="L187" s="572" t="s">
        <v>913</v>
      </c>
      <c r="M187" s="469"/>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c r="CB187" s="96"/>
      <c r="CC187" s="96"/>
      <c r="CD187" s="96"/>
      <c r="CE187" s="96"/>
      <c r="CF187" s="96"/>
      <c r="CG187" s="96"/>
      <c r="CH187" s="96"/>
      <c r="CI187" s="96"/>
      <c r="CJ187" s="96"/>
      <c r="CK187" s="96"/>
      <c r="CL187" s="96"/>
      <c r="CM187" s="96"/>
      <c r="CN187" s="96"/>
      <c r="CO187" s="96"/>
      <c r="CP187" s="96"/>
      <c r="CQ187" s="96"/>
      <c r="CR187" s="96"/>
      <c r="CS187" s="96"/>
      <c r="CT187" s="96"/>
      <c r="CU187" s="96"/>
      <c r="CV187" s="96"/>
      <c r="CW187" s="96"/>
      <c r="CX187" s="96"/>
      <c r="CY187" s="96"/>
      <c r="CZ187" s="96"/>
      <c r="DA187" s="96"/>
      <c r="DB187" s="96"/>
      <c r="DC187" s="96"/>
      <c r="DD187" s="96"/>
      <c r="DE187" s="96"/>
      <c r="DF187" s="96"/>
      <c r="DG187" s="96"/>
      <c r="DH187" s="96"/>
      <c r="DI187" s="96"/>
      <c r="DJ187" s="96"/>
      <c r="DK187" s="96"/>
      <c r="DL187" s="96"/>
      <c r="DM187" s="96"/>
      <c r="DN187" s="96"/>
      <c r="DO187" s="96"/>
      <c r="DP187" s="96"/>
      <c r="DQ187" s="96"/>
      <c r="DR187" s="96"/>
      <c r="DS187" s="96"/>
      <c r="DT187" s="96"/>
      <c r="DU187" s="96"/>
      <c r="DV187" s="96"/>
      <c r="DW187" s="96"/>
      <c r="DX187" s="96"/>
      <c r="DY187" s="96"/>
    </row>
    <row r="188" spans="2:129" x14ac:dyDescent="0.35">
      <c r="B188" s="14"/>
      <c r="L188" s="317"/>
      <c r="M188" s="18"/>
      <c r="R188" s="30"/>
      <c r="S188" s="24"/>
    </row>
    <row r="189" spans="2:129" x14ac:dyDescent="0.35">
      <c r="B189" s="14"/>
      <c r="M189" s="18"/>
    </row>
    <row r="190" spans="2:129" x14ac:dyDescent="0.35">
      <c r="B190" s="205"/>
      <c r="C190" s="84" t="s">
        <v>215</v>
      </c>
      <c r="D190" s="25"/>
      <c r="E190" s="25"/>
      <c r="F190" s="25"/>
      <c r="G190" s="25"/>
      <c r="H190" s="25"/>
      <c r="I190" s="31"/>
      <c r="J190" s="213"/>
      <c r="K190" s="25"/>
      <c r="L190" s="25"/>
      <c r="M190" s="218"/>
    </row>
    <row r="191" spans="2:129" x14ac:dyDescent="0.35">
      <c r="B191" s="60"/>
      <c r="M191" s="18"/>
    </row>
    <row r="192" spans="2:129" x14ac:dyDescent="0.35">
      <c r="B192" s="60"/>
      <c r="C192" s="28" t="s">
        <v>33</v>
      </c>
      <c r="D192" s="28"/>
      <c r="E192" s="16"/>
      <c r="F192" s="16"/>
      <c r="G192" s="16"/>
      <c r="H192" s="16"/>
      <c r="I192" s="190" t="s">
        <v>34</v>
      </c>
      <c r="J192" s="72" t="s">
        <v>85</v>
      </c>
      <c r="K192" s="148"/>
      <c r="L192" s="28" t="s">
        <v>36</v>
      </c>
      <c r="M192" s="18"/>
    </row>
    <row r="193" spans="2:13" x14ac:dyDescent="0.35">
      <c r="B193" s="60"/>
      <c r="M193" s="18"/>
    </row>
    <row r="194" spans="2:13" x14ac:dyDescent="0.35">
      <c r="B194" s="60"/>
      <c r="C194" s="24" t="s">
        <v>216</v>
      </c>
      <c r="I194" s="30" t="s">
        <v>217</v>
      </c>
      <c r="J194" s="150">
        <v>4</v>
      </c>
      <c r="L194" s="123" t="s">
        <v>218</v>
      </c>
      <c r="M194" s="18"/>
    </row>
    <row r="195" spans="2:13" x14ac:dyDescent="0.35">
      <c r="B195" s="14"/>
      <c r="C195" s="24" t="s">
        <v>219</v>
      </c>
      <c r="D195" s="47"/>
      <c r="E195" s="47"/>
      <c r="F195" s="47"/>
      <c r="I195" s="30" t="s">
        <v>48</v>
      </c>
      <c r="J195" s="287">
        <f>$J$17</f>
        <v>0.05</v>
      </c>
      <c r="L195" t="s">
        <v>220</v>
      </c>
      <c r="M195" s="18"/>
    </row>
    <row r="196" spans="2:13" x14ac:dyDescent="0.35">
      <c r="B196" s="14"/>
      <c r="J196" s="214"/>
      <c r="M196" s="18"/>
    </row>
    <row r="197" spans="2:13" x14ac:dyDescent="0.35">
      <c r="B197" s="14"/>
      <c r="J197" s="214"/>
      <c r="M197" s="18"/>
    </row>
    <row r="198" spans="2:13" x14ac:dyDescent="0.35">
      <c r="B198" s="205"/>
      <c r="C198" s="84" t="s">
        <v>221</v>
      </c>
      <c r="D198" s="84"/>
      <c r="E198" s="84"/>
      <c r="F198" s="84"/>
      <c r="G198" s="84"/>
      <c r="H198" s="84"/>
      <c r="I198" s="288"/>
      <c r="J198" s="84"/>
      <c r="K198" s="84"/>
      <c r="L198" s="84"/>
      <c r="M198" s="218"/>
    </row>
    <row r="199" spans="2:13" x14ac:dyDescent="0.35">
      <c r="B199" s="14"/>
      <c r="D199" s="24"/>
      <c r="M199" s="18"/>
    </row>
    <row r="200" spans="2:13" x14ac:dyDescent="0.35">
      <c r="B200" s="14"/>
      <c r="C200" s="28" t="s">
        <v>33</v>
      </c>
      <c r="D200" s="28"/>
      <c r="E200" s="16"/>
      <c r="F200" s="16"/>
      <c r="G200" s="16"/>
      <c r="H200" s="16"/>
      <c r="I200" s="190" t="s">
        <v>34</v>
      </c>
      <c r="J200" s="72" t="s">
        <v>85</v>
      </c>
      <c r="K200" s="148"/>
      <c r="L200" s="28" t="s">
        <v>36</v>
      </c>
      <c r="M200" s="18"/>
    </row>
    <row r="201" spans="2:13" x14ac:dyDescent="0.35">
      <c r="B201" s="14"/>
      <c r="C201" s="28"/>
      <c r="D201" s="28"/>
      <c r="E201" s="16"/>
      <c r="F201" s="16"/>
      <c r="G201" s="16"/>
      <c r="H201" s="16"/>
      <c r="I201" s="190"/>
      <c r="J201" s="72"/>
      <c r="K201" s="148"/>
      <c r="L201" s="28"/>
      <c r="M201" s="18"/>
    </row>
    <row r="202" spans="2:13" x14ac:dyDescent="0.35">
      <c r="B202" s="14"/>
      <c r="C202" s="24" t="s">
        <v>222</v>
      </c>
      <c r="I202" s="30" t="s">
        <v>41</v>
      </c>
      <c r="J202" s="316">
        <f>$J$203+$J$204+$J$205+$J$206</f>
        <v>930000</v>
      </c>
      <c r="L202" s="516" t="s">
        <v>908</v>
      </c>
      <c r="M202" s="18"/>
    </row>
    <row r="203" spans="2:13" x14ac:dyDescent="0.35">
      <c r="B203" s="14"/>
      <c r="C203" s="14"/>
      <c r="D203" t="s">
        <v>223</v>
      </c>
      <c r="I203" s="30" t="s">
        <v>41</v>
      </c>
      <c r="J203" s="212">
        <v>200000</v>
      </c>
      <c r="L203" s="516" t="s">
        <v>909</v>
      </c>
      <c r="M203" s="18"/>
    </row>
    <row r="204" spans="2:13" x14ac:dyDescent="0.35">
      <c r="B204" s="14"/>
      <c r="C204" s="14"/>
      <c r="D204" t="s">
        <v>224</v>
      </c>
      <c r="I204" s="30" t="s">
        <v>41</v>
      </c>
      <c r="J204" s="212">
        <v>150000</v>
      </c>
      <c r="L204" s="516" t="s">
        <v>910</v>
      </c>
      <c r="M204" s="18"/>
    </row>
    <row r="205" spans="2:13" x14ac:dyDescent="0.35">
      <c r="B205" s="14"/>
      <c r="C205" s="60"/>
      <c r="D205" t="s">
        <v>225</v>
      </c>
      <c r="I205" s="30" t="s">
        <v>41</v>
      </c>
      <c r="J205" s="212">
        <f>23*20000</f>
        <v>460000</v>
      </c>
      <c r="L205" s="543" t="s">
        <v>917</v>
      </c>
      <c r="M205" s="18"/>
    </row>
    <row r="206" spans="2:13" x14ac:dyDescent="0.35">
      <c r="B206" s="14"/>
      <c r="C206" s="14"/>
      <c r="D206" t="s">
        <v>882</v>
      </c>
      <c r="I206" s="30" t="s">
        <v>41</v>
      </c>
      <c r="J206" s="212">
        <v>120000</v>
      </c>
      <c r="L206" s="516" t="s">
        <v>883</v>
      </c>
      <c r="M206" s="18"/>
    </row>
    <row r="207" spans="2:13" x14ac:dyDescent="0.35">
      <c r="B207" s="14"/>
      <c r="M207" s="18"/>
    </row>
    <row r="208" spans="2:13" x14ac:dyDescent="0.35">
      <c r="B208" s="14"/>
      <c r="C208" s="24" t="s">
        <v>226</v>
      </c>
      <c r="I208"/>
      <c r="J208"/>
      <c r="M208" s="18"/>
    </row>
    <row r="209" spans="2:13" x14ac:dyDescent="0.35">
      <c r="B209" s="14"/>
      <c r="C209" s="14"/>
      <c r="D209" t="s">
        <v>227</v>
      </c>
      <c r="I209" s="167" t="s">
        <v>48</v>
      </c>
      <c r="J209" s="312">
        <v>0.3</v>
      </c>
      <c r="K209" s="112"/>
      <c r="L209" t="s">
        <v>192</v>
      </c>
      <c r="M209" s="18"/>
    </row>
    <row r="210" spans="2:13" x14ac:dyDescent="0.35">
      <c r="B210" s="14"/>
      <c r="C210" s="14"/>
      <c r="D210" t="s">
        <v>228</v>
      </c>
      <c r="I210" s="167" t="s">
        <v>48</v>
      </c>
      <c r="J210" s="313">
        <v>0</v>
      </c>
      <c r="K210" s="112"/>
      <c r="L210" t="s">
        <v>192</v>
      </c>
      <c r="M210" s="18"/>
    </row>
    <row r="211" spans="2:13" x14ac:dyDescent="0.35">
      <c r="B211" s="14"/>
      <c r="I211" s="167"/>
      <c r="J211" s="323"/>
      <c r="K211" s="112"/>
      <c r="M211" s="18"/>
    </row>
    <row r="212" spans="2:13" x14ac:dyDescent="0.35">
      <c r="B212" s="14"/>
      <c r="I212" s="167"/>
      <c r="J212" s="323"/>
      <c r="K212" s="112"/>
      <c r="M212" s="18"/>
    </row>
    <row r="213" spans="2:13" x14ac:dyDescent="0.35">
      <c r="B213" s="205"/>
      <c r="C213" s="84" t="s">
        <v>229</v>
      </c>
      <c r="D213" s="84"/>
      <c r="E213" s="84"/>
      <c r="F213" s="84"/>
      <c r="G213" s="84"/>
      <c r="H213" s="84"/>
      <c r="I213" s="84"/>
      <c r="J213" s="84"/>
      <c r="K213" s="84"/>
      <c r="L213" s="84"/>
      <c r="M213" s="84"/>
    </row>
    <row r="214" spans="2:13" x14ac:dyDescent="0.35">
      <c r="B214" s="14"/>
      <c r="I214" s="215"/>
      <c r="J214"/>
      <c r="M214" s="18"/>
    </row>
    <row r="215" spans="2:13" x14ac:dyDescent="0.35">
      <c r="B215" s="14"/>
      <c r="C215" s="24" t="s">
        <v>230</v>
      </c>
      <c r="J215"/>
      <c r="K215" s="329"/>
      <c r="M215" s="18"/>
    </row>
    <row r="216" spans="2:13" x14ac:dyDescent="0.35">
      <c r="B216" s="14"/>
      <c r="C216" s="529"/>
      <c r="D216" s="543" t="s">
        <v>915</v>
      </c>
      <c r="E216" s="515"/>
      <c r="F216" s="515"/>
      <c r="G216" s="516"/>
      <c r="H216" s="516"/>
      <c r="I216" s="30" t="s">
        <v>48</v>
      </c>
      <c r="J216" s="330">
        <v>1.5599999999999999E-2</v>
      </c>
      <c r="L216" t="s">
        <v>192</v>
      </c>
      <c r="M216" s="18"/>
    </row>
    <row r="217" spans="2:13" x14ac:dyDescent="0.35">
      <c r="B217" s="14"/>
      <c r="C217" s="529"/>
      <c r="D217" s="543" t="s">
        <v>916</v>
      </c>
      <c r="E217" s="515"/>
      <c r="F217" s="515"/>
      <c r="G217" s="516"/>
      <c r="H217" s="516"/>
      <c r="I217" s="30" t="s">
        <v>48</v>
      </c>
      <c r="J217" s="330">
        <v>7.6300000000000007E-2</v>
      </c>
      <c r="L217" t="s">
        <v>192</v>
      </c>
      <c r="M217" s="18"/>
    </row>
    <row r="218" spans="2:13" x14ac:dyDescent="0.35">
      <c r="B218" s="14"/>
      <c r="C218" s="529"/>
      <c r="D218" s="543" t="s">
        <v>231</v>
      </c>
      <c r="E218" s="515"/>
      <c r="F218" s="515"/>
      <c r="G218" s="516"/>
      <c r="H218" s="516"/>
      <c r="I218" s="30" t="s">
        <v>45</v>
      </c>
      <c r="J218" s="379">
        <v>1</v>
      </c>
      <c r="L218" t="s">
        <v>232</v>
      </c>
      <c r="M218" s="18"/>
    </row>
    <row r="219" spans="2:13" x14ac:dyDescent="0.35">
      <c r="B219" s="14"/>
      <c r="D219" s="47"/>
      <c r="J219" s="329"/>
      <c r="M219" s="18"/>
    </row>
    <row r="220" spans="2:13" x14ac:dyDescent="0.35">
      <c r="B220" s="14"/>
      <c r="C220" s="24" t="s">
        <v>233</v>
      </c>
      <c r="I220"/>
      <c r="J220"/>
      <c r="M220" s="18"/>
    </row>
    <row r="221" spans="2:13" x14ac:dyDescent="0.35">
      <c r="B221" s="14"/>
      <c r="C221" s="14"/>
      <c r="D221" t="s">
        <v>234</v>
      </c>
      <c r="I221" s="167" t="s">
        <v>48</v>
      </c>
      <c r="J221" s="314">
        <f>1-J209</f>
        <v>0.7</v>
      </c>
      <c r="K221" s="112"/>
      <c r="L221" t="s">
        <v>235</v>
      </c>
      <c r="M221" s="18"/>
    </row>
    <row r="222" spans="2:13" x14ac:dyDescent="0.35">
      <c r="B222" s="14"/>
      <c r="C222" s="14"/>
      <c r="D222" t="s">
        <v>236</v>
      </c>
      <c r="I222" s="167" t="s">
        <v>48</v>
      </c>
      <c r="J222" s="315">
        <f>1-J210</f>
        <v>1</v>
      </c>
      <c r="K222" s="112"/>
      <c r="L222" t="s">
        <v>235</v>
      </c>
      <c r="M222" s="18"/>
    </row>
    <row r="223" spans="2:13" x14ac:dyDescent="0.35">
      <c r="B223" s="14"/>
      <c r="I223" s="167"/>
      <c r="J223" s="315"/>
      <c r="K223" s="112"/>
      <c r="M223" s="18"/>
    </row>
    <row r="224" spans="2:13" x14ac:dyDescent="0.35">
      <c r="B224" s="14"/>
      <c r="C224" s="24" t="s">
        <v>237</v>
      </c>
      <c r="I224" s="167"/>
      <c r="J224" s="315"/>
      <c r="K224" s="112"/>
      <c r="M224" s="18"/>
    </row>
    <row r="225" spans="2:13" x14ac:dyDescent="0.35">
      <c r="B225" s="14"/>
      <c r="C225" s="14"/>
      <c r="D225" t="s">
        <v>238</v>
      </c>
      <c r="I225" s="167" t="s">
        <v>48</v>
      </c>
      <c r="J225" s="324">
        <v>3.67440673641235E-2</v>
      </c>
      <c r="K225" s="112"/>
      <c r="L225" t="s">
        <v>192</v>
      </c>
      <c r="M225" s="18"/>
    </row>
    <row r="226" spans="2:13" x14ac:dyDescent="0.35">
      <c r="B226" s="14"/>
      <c r="C226" s="14"/>
      <c r="D226" t="s">
        <v>239</v>
      </c>
      <c r="I226" s="167" t="s">
        <v>48</v>
      </c>
      <c r="J226" s="312">
        <v>0.2</v>
      </c>
      <c r="K226" s="112"/>
      <c r="L226" t="s">
        <v>192</v>
      </c>
      <c r="M226" s="18"/>
    </row>
    <row r="227" spans="2:13" x14ac:dyDescent="0.35">
      <c r="B227" s="14"/>
      <c r="C227" s="14"/>
      <c r="D227" t="s">
        <v>240</v>
      </c>
      <c r="I227" s="167" t="s">
        <v>48</v>
      </c>
      <c r="J227" s="314">
        <f>1-J225-J226</f>
        <v>0.76325593263587654</v>
      </c>
      <c r="K227" s="112"/>
      <c r="L227" t="s">
        <v>192</v>
      </c>
      <c r="M227" s="18"/>
    </row>
    <row r="228" spans="2:13" x14ac:dyDescent="0.35">
      <c r="B228" s="14"/>
      <c r="M228" s="18"/>
    </row>
    <row r="229" spans="2:13" x14ac:dyDescent="0.35">
      <c r="B229" s="14"/>
      <c r="C229" s="24" t="s">
        <v>241</v>
      </c>
      <c r="M229" s="18"/>
    </row>
    <row r="230" spans="2:13" x14ac:dyDescent="0.35">
      <c r="B230" s="14"/>
      <c r="C230" s="14"/>
      <c r="D230" t="s">
        <v>242</v>
      </c>
      <c r="I230" s="30" t="s">
        <v>41</v>
      </c>
      <c r="J230" s="150">
        <v>0.5</v>
      </c>
      <c r="L230" t="s">
        <v>192</v>
      </c>
      <c r="M230" s="18"/>
    </row>
    <row r="231" spans="2:13" x14ac:dyDescent="0.35">
      <c r="B231" s="14"/>
      <c r="C231" s="14"/>
      <c r="D231" t="s">
        <v>243</v>
      </c>
      <c r="I231" s="30" t="s">
        <v>48</v>
      </c>
      <c r="J231" s="206">
        <v>0.3</v>
      </c>
      <c r="L231" t="s">
        <v>192</v>
      </c>
      <c r="M231" s="18"/>
    </row>
    <row r="232" spans="2:13" x14ac:dyDescent="0.35">
      <c r="B232" s="14"/>
      <c r="M232" s="18"/>
    </row>
    <row r="233" spans="2:13" x14ac:dyDescent="0.35">
      <c r="B233" s="205"/>
      <c r="C233" s="84" t="s">
        <v>244</v>
      </c>
      <c r="D233" s="84"/>
      <c r="E233" s="84"/>
      <c r="F233" s="84"/>
      <c r="G233" s="84"/>
      <c r="H233" s="84"/>
      <c r="I233" s="84"/>
      <c r="J233" s="84"/>
      <c r="K233" s="84"/>
      <c r="L233" s="84"/>
      <c r="M233" s="289"/>
    </row>
    <row r="234" spans="2:13" x14ac:dyDescent="0.35">
      <c r="B234" s="14"/>
      <c r="M234" s="18"/>
    </row>
    <row r="235" spans="2:13" x14ac:dyDescent="0.35">
      <c r="B235" s="14"/>
      <c r="C235" s="28" t="s">
        <v>33</v>
      </c>
      <c r="D235" s="28"/>
      <c r="E235" s="16"/>
      <c r="F235" s="16"/>
      <c r="G235" s="16"/>
      <c r="H235" s="16"/>
      <c r="I235" s="190" t="s">
        <v>34</v>
      </c>
      <c r="J235" s="72" t="s">
        <v>85</v>
      </c>
      <c r="K235" s="148"/>
      <c r="L235" s="28" t="s">
        <v>36</v>
      </c>
      <c r="M235" s="18"/>
    </row>
    <row r="236" spans="2:13" x14ac:dyDescent="0.35">
      <c r="B236" s="14"/>
      <c r="M236" s="18"/>
    </row>
    <row r="237" spans="2:13" x14ac:dyDescent="0.35">
      <c r="B237" s="14"/>
      <c r="C237" s="103" t="s">
        <v>245</v>
      </c>
      <c r="F237" s="103"/>
      <c r="G237" s="103"/>
      <c r="H237" s="103"/>
      <c r="I237" s="11" t="s">
        <v>246</v>
      </c>
      <c r="J237" s="98">
        <f>365.25/12</f>
        <v>30.4375</v>
      </c>
      <c r="K237" s="15"/>
      <c r="L237" s="16" t="s">
        <v>39</v>
      </c>
      <c r="M237" s="18"/>
    </row>
    <row r="238" spans="2:13" x14ac:dyDescent="0.35">
      <c r="B238" s="14"/>
      <c r="C238" s="103" t="s">
        <v>247</v>
      </c>
      <c r="F238" s="103"/>
      <c r="G238" s="103"/>
      <c r="H238" s="103"/>
      <c r="I238" s="11" t="s">
        <v>248</v>
      </c>
      <c r="J238" s="98">
        <v>24</v>
      </c>
      <c r="K238" s="15"/>
      <c r="L238" t="s">
        <v>249</v>
      </c>
      <c r="M238" s="18"/>
    </row>
    <row r="239" spans="2:13" x14ac:dyDescent="0.35">
      <c r="B239" s="14"/>
      <c r="M239" s="18"/>
    </row>
    <row r="240" spans="2:13" x14ac:dyDescent="0.35">
      <c r="B240" s="14"/>
      <c r="M240" s="18"/>
    </row>
    <row r="241" spans="2:13" x14ac:dyDescent="0.35">
      <c r="B241" s="14"/>
      <c r="M241" s="18"/>
    </row>
    <row r="242" spans="2:13" x14ac:dyDescent="0.35">
      <c r="B242" s="14"/>
      <c r="M242" s="18"/>
    </row>
    <row r="243" spans="2:13" x14ac:dyDescent="0.35">
      <c r="B243" s="29"/>
      <c r="C243" s="26"/>
      <c r="D243" s="26"/>
      <c r="E243" s="26"/>
      <c r="F243" s="26"/>
      <c r="G243" s="26"/>
      <c r="H243" s="26"/>
      <c r="I243" s="216"/>
      <c r="J243" s="217"/>
      <c r="K243" s="26"/>
      <c r="L243" s="26"/>
      <c r="M243" s="19"/>
    </row>
    <row r="244" spans="2:13" ht="18.399999999999999" customHeight="1" x14ac:dyDescent="0.35"/>
    <row r="246" spans="2:13" x14ac:dyDescent="0.35">
      <c r="I246"/>
      <c r="J246"/>
    </row>
    <row r="247" spans="2:13" x14ac:dyDescent="0.35">
      <c r="I247"/>
      <c r="J247"/>
    </row>
    <row r="248" spans="2:13" x14ac:dyDescent="0.35">
      <c r="I248"/>
      <c r="J248"/>
    </row>
  </sheetData>
  <sheetProtection algorithmName="SHA-512" hashValue="LnOIq7tKP2IWBLxA3nY9bsW8u728Ob9mpMVx2YRxohuXW66JSa7dlqdrxo5m5ddUyTrNuIL5f93IFKoxM9Jtyw==" saltValue="tl2Baw3tL3e1dFBbNeRV9g==" spinCount="100000" sheet="1" objects="1" scenarios="1"/>
  <protectedRanges>
    <protectedRange sqref="J13" name="Range1"/>
  </protectedRanges>
  <mergeCells count="1">
    <mergeCell ref="L109:L111"/>
  </mergeCells>
  <phoneticPr fontId="23" type="noConversion"/>
  <conditionalFormatting sqref="J48">
    <cfRule type="cellIs" dxfId="7" priority="1" operator="greaterThan">
      <formula>1</formula>
    </cfRule>
    <cfRule type="cellIs" dxfId="6" priority="2" operator="lessThan">
      <formula>1</formula>
    </cfRule>
    <cfRule type="cellIs" dxfId="5" priority="3" operator="equal">
      <formula>1</formula>
    </cfRule>
    <cfRule type="expression" dxfId="4" priority="4">
      <formula>"&lt;&gt;100"</formula>
    </cfRule>
  </conditionalFormatting>
  <pageMargins left="0.7" right="0.7" top="0.75" bottom="0.75" header="0.3" footer="0.3"/>
  <pageSetup paperSize="9" orientation="portrait" horizontalDpi="4294967293" r:id="rId1"/>
  <extLst>
    <ext xmlns:x14="http://schemas.microsoft.com/office/spreadsheetml/2009/9/main" uri="{CCE6A557-97BC-4b89-ADB6-D9C93CAAB3DF}">
      <x14:dataValidations xmlns:xm="http://schemas.microsoft.com/office/excel/2006/main" count="2">
        <x14:dataValidation type="list" allowBlank="1" showInputMessage="1" showErrorMessage="1" xr:uid="{75486C4F-5AA2-4240-BEDE-8EE06E24FCCC}">
          <x14:formula1>
            <xm:f>'2.2 Scenario Assumptions'!$B$7:$B$9</xm:f>
          </x14:formula1>
          <xm:sqref>J13</xm:sqref>
        </x14:dataValidation>
        <x14:dataValidation type="list" allowBlank="1" showInputMessage="1" showErrorMessage="1" xr:uid="{28F9D1B1-BD09-4EF1-BD8A-D0FBB752118E}">
          <x14:formula1>
            <xm:f>Support!$A$7:$A$10</xm:f>
          </x14:formula1>
          <xm:sqref>J35:J36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7E3F8-0896-40BA-9FB5-34225E54C178}">
  <sheetPr>
    <tabColor theme="8"/>
  </sheetPr>
  <dimension ref="A1:O44"/>
  <sheetViews>
    <sheetView showGridLines="0" topLeftCell="C9" zoomScale="69" zoomScaleNormal="69" workbookViewId="0">
      <selection activeCell="E16" sqref="E16"/>
    </sheetView>
  </sheetViews>
  <sheetFormatPr defaultColWidth="9" defaultRowHeight="14.5" x14ac:dyDescent="0.35"/>
  <cols>
    <col min="1" max="1" width="7.7265625" style="159" customWidth="1"/>
    <col min="2" max="2" width="60.6328125" style="160" customWidth="1"/>
    <col min="3" max="6" width="60.6328125" style="159" customWidth="1"/>
    <col min="7" max="16384" width="9" style="159"/>
  </cols>
  <sheetData>
    <row r="1" spans="1:6" ht="31" x14ac:dyDescent="0.7">
      <c r="A1" s="12" t="s">
        <v>250</v>
      </c>
    </row>
    <row r="2" spans="1:6" x14ac:dyDescent="0.35">
      <c r="A2" s="20" t="s">
        <v>251</v>
      </c>
    </row>
    <row r="4" spans="1:6" s="261" customFormat="1" x14ac:dyDescent="0.35">
      <c r="A4" s="260" t="s">
        <v>252</v>
      </c>
      <c r="B4" s="472" t="s">
        <v>253</v>
      </c>
      <c r="C4" s="472" t="s">
        <v>254</v>
      </c>
      <c r="D4" s="472" t="s">
        <v>255</v>
      </c>
      <c r="E4" s="472" t="s">
        <v>256</v>
      </c>
      <c r="F4" s="260" t="s">
        <v>257</v>
      </c>
    </row>
    <row r="5" spans="1:6" ht="58" x14ac:dyDescent="0.35">
      <c r="A5" s="256" t="s">
        <v>258</v>
      </c>
      <c r="B5" s="257" t="s">
        <v>259</v>
      </c>
      <c r="C5" s="256" t="s">
        <v>260</v>
      </c>
      <c r="D5" s="256" t="s">
        <v>261</v>
      </c>
      <c r="E5" s="258" t="s">
        <v>262</v>
      </c>
      <c r="F5" s="256" t="s">
        <v>263</v>
      </c>
    </row>
    <row r="6" spans="1:6" ht="29" x14ac:dyDescent="0.35">
      <c r="A6" s="256" t="s">
        <v>264</v>
      </c>
      <c r="B6" s="257" t="s">
        <v>265</v>
      </c>
      <c r="C6" s="256" t="s">
        <v>266</v>
      </c>
      <c r="D6" s="256" t="s">
        <v>267</v>
      </c>
      <c r="E6" s="256" t="s">
        <v>268</v>
      </c>
      <c r="F6" s="256" t="s">
        <v>263</v>
      </c>
    </row>
    <row r="7" spans="1:6" ht="43.5" x14ac:dyDescent="0.35">
      <c r="A7" s="256" t="s">
        <v>269</v>
      </c>
      <c r="B7" s="257" t="s">
        <v>270</v>
      </c>
      <c r="C7" s="256" t="s">
        <v>271</v>
      </c>
      <c r="D7" s="256" t="s">
        <v>272</v>
      </c>
      <c r="E7" s="256" t="s">
        <v>273</v>
      </c>
      <c r="F7" s="256" t="s">
        <v>263</v>
      </c>
    </row>
    <row r="8" spans="1:6" ht="29" x14ac:dyDescent="0.35">
      <c r="A8" s="256" t="s">
        <v>274</v>
      </c>
      <c r="B8" s="257" t="s">
        <v>275</v>
      </c>
      <c r="C8" s="256" t="s">
        <v>276</v>
      </c>
      <c r="D8" s="258" t="s">
        <v>277</v>
      </c>
      <c r="E8" s="256" t="s">
        <v>273</v>
      </c>
      <c r="F8" s="256" t="s">
        <v>263</v>
      </c>
    </row>
    <row r="9" spans="1:6" ht="29" x14ac:dyDescent="0.35">
      <c r="A9" s="256" t="s">
        <v>278</v>
      </c>
      <c r="B9" s="257" t="s">
        <v>279</v>
      </c>
      <c r="C9" s="256" t="s">
        <v>280</v>
      </c>
      <c r="D9" s="256" t="s">
        <v>272</v>
      </c>
      <c r="E9" s="256" t="s">
        <v>273</v>
      </c>
      <c r="F9" s="256" t="s">
        <v>263</v>
      </c>
    </row>
    <row r="10" spans="1:6" ht="29" x14ac:dyDescent="0.35">
      <c r="A10" s="256" t="s">
        <v>281</v>
      </c>
      <c r="B10" s="257" t="s">
        <v>282</v>
      </c>
      <c r="C10" s="256" t="s">
        <v>283</v>
      </c>
      <c r="D10" s="256" t="s">
        <v>272</v>
      </c>
      <c r="E10" s="256" t="s">
        <v>273</v>
      </c>
      <c r="F10" s="256" t="s">
        <v>263</v>
      </c>
    </row>
    <row r="11" spans="1:6" ht="29" x14ac:dyDescent="0.35">
      <c r="A11" s="256" t="s">
        <v>284</v>
      </c>
      <c r="B11" s="257" t="s">
        <v>285</v>
      </c>
      <c r="C11" s="256" t="s">
        <v>286</v>
      </c>
      <c r="D11" s="256" t="s">
        <v>287</v>
      </c>
      <c r="E11" s="256" t="s">
        <v>288</v>
      </c>
      <c r="F11" s="256" t="s">
        <v>263</v>
      </c>
    </row>
    <row r="12" spans="1:6" ht="29" x14ac:dyDescent="0.35">
      <c r="A12" s="256" t="s">
        <v>289</v>
      </c>
      <c r="B12" s="257" t="s">
        <v>290</v>
      </c>
      <c r="C12" s="256" t="s">
        <v>291</v>
      </c>
      <c r="D12" s="256" t="s">
        <v>272</v>
      </c>
      <c r="E12" s="256" t="s">
        <v>273</v>
      </c>
      <c r="F12" s="256" t="s">
        <v>263</v>
      </c>
    </row>
    <row r="13" spans="1:6" x14ac:dyDescent="0.35">
      <c r="A13" s="256" t="s">
        <v>292</v>
      </c>
      <c r="B13" s="257" t="s">
        <v>293</v>
      </c>
      <c r="C13" s="256" t="s">
        <v>294</v>
      </c>
      <c r="D13" s="256" t="s">
        <v>272</v>
      </c>
      <c r="E13" s="256" t="s">
        <v>273</v>
      </c>
      <c r="F13" s="256" t="s">
        <v>263</v>
      </c>
    </row>
    <row r="14" spans="1:6" x14ac:dyDescent="0.35">
      <c r="A14" s="256" t="s">
        <v>295</v>
      </c>
      <c r="B14" s="257" t="s">
        <v>296</v>
      </c>
      <c r="C14" s="256" t="s">
        <v>297</v>
      </c>
      <c r="D14" s="256" t="s">
        <v>272</v>
      </c>
      <c r="E14" s="256" t="s">
        <v>273</v>
      </c>
      <c r="F14" s="256" t="s">
        <v>263</v>
      </c>
    </row>
    <row r="15" spans="1:6" ht="29" x14ac:dyDescent="0.35">
      <c r="A15" s="256" t="s">
        <v>298</v>
      </c>
      <c r="B15" s="257" t="s">
        <v>299</v>
      </c>
      <c r="C15" s="256" t="s">
        <v>300</v>
      </c>
      <c r="D15" s="258" t="s">
        <v>301</v>
      </c>
      <c r="E15" s="256" t="s">
        <v>302</v>
      </c>
      <c r="F15" s="256" t="s">
        <v>263</v>
      </c>
    </row>
    <row r="16" spans="1:6" ht="29" x14ac:dyDescent="0.35">
      <c r="A16" s="256" t="s">
        <v>303</v>
      </c>
      <c r="B16" s="257" t="s">
        <v>304</v>
      </c>
      <c r="C16" s="256" t="s">
        <v>305</v>
      </c>
      <c r="D16" s="256" t="s">
        <v>59</v>
      </c>
      <c r="E16" s="571" t="s">
        <v>914</v>
      </c>
      <c r="F16" s="256" t="s">
        <v>263</v>
      </c>
    </row>
    <row r="17" spans="1:6" ht="43.5" x14ac:dyDescent="0.35">
      <c r="A17" s="256" t="s">
        <v>306</v>
      </c>
      <c r="B17" s="257" t="s">
        <v>307</v>
      </c>
      <c r="C17" s="155" t="s">
        <v>308</v>
      </c>
      <c r="D17" s="256" t="s">
        <v>309</v>
      </c>
      <c r="E17" s="256" t="s">
        <v>273</v>
      </c>
      <c r="F17" s="256" t="s">
        <v>263</v>
      </c>
    </row>
    <row r="18" spans="1:6" ht="29" x14ac:dyDescent="0.35">
      <c r="A18" s="256" t="s">
        <v>310</v>
      </c>
      <c r="B18" s="257" t="s">
        <v>311</v>
      </c>
      <c r="C18" s="256" t="s">
        <v>312</v>
      </c>
      <c r="D18" s="258" t="s">
        <v>313</v>
      </c>
      <c r="E18" s="256" t="s">
        <v>273</v>
      </c>
      <c r="F18" s="256" t="s">
        <v>263</v>
      </c>
    </row>
    <row r="19" spans="1:6" ht="43.5" x14ac:dyDescent="0.35">
      <c r="A19" s="256" t="s">
        <v>314</v>
      </c>
      <c r="B19" s="257" t="s">
        <v>315</v>
      </c>
      <c r="C19" s="256" t="s">
        <v>316</v>
      </c>
      <c r="D19" s="256" t="s">
        <v>860</v>
      </c>
      <c r="E19" s="256" t="s">
        <v>317</v>
      </c>
      <c r="F19" s="256" t="s">
        <v>263</v>
      </c>
    </row>
    <row r="20" spans="1:6" ht="29" x14ac:dyDescent="0.35">
      <c r="A20" s="256" t="s">
        <v>318</v>
      </c>
      <c r="B20" s="257" t="s">
        <v>319</v>
      </c>
      <c r="C20" s="256" t="s">
        <v>320</v>
      </c>
      <c r="D20" s="256" t="s">
        <v>321</v>
      </c>
      <c r="E20" s="256" t="s">
        <v>317</v>
      </c>
      <c r="F20" s="256" t="s">
        <v>263</v>
      </c>
    </row>
    <row r="21" spans="1:6" ht="58" x14ac:dyDescent="0.35">
      <c r="A21" s="256" t="s">
        <v>322</v>
      </c>
      <c r="B21" s="257" t="s">
        <v>323</v>
      </c>
      <c r="C21" s="155" t="s">
        <v>324</v>
      </c>
      <c r="D21" s="256" t="s">
        <v>325</v>
      </c>
      <c r="E21" s="155" t="s">
        <v>326</v>
      </c>
      <c r="F21" s="256" t="s">
        <v>263</v>
      </c>
    </row>
    <row r="22" spans="1:6" ht="43.5" x14ac:dyDescent="0.35">
      <c r="A22" s="256" t="s">
        <v>327</v>
      </c>
      <c r="B22" s="257" t="s">
        <v>328</v>
      </c>
      <c r="C22" s="256" t="s">
        <v>329</v>
      </c>
      <c r="D22" s="256" t="s">
        <v>330</v>
      </c>
      <c r="E22" s="155" t="s">
        <v>331</v>
      </c>
      <c r="F22" s="256" t="s">
        <v>263</v>
      </c>
    </row>
    <row r="23" spans="1:6" ht="29" x14ac:dyDescent="0.35">
      <c r="A23" s="256" t="s">
        <v>332</v>
      </c>
      <c r="B23" s="257" t="s">
        <v>333</v>
      </c>
      <c r="C23" s="256" t="s">
        <v>334</v>
      </c>
      <c r="D23" s="258" t="s">
        <v>301</v>
      </c>
      <c r="E23" s="256" t="s">
        <v>317</v>
      </c>
      <c r="F23" s="256" t="s">
        <v>263</v>
      </c>
    </row>
    <row r="24" spans="1:6" ht="29" x14ac:dyDescent="0.35">
      <c r="A24" s="256" t="s">
        <v>335</v>
      </c>
      <c r="B24" s="257" t="s">
        <v>336</v>
      </c>
      <c r="C24" s="256" t="s">
        <v>337</v>
      </c>
      <c r="D24" s="256" t="s">
        <v>330</v>
      </c>
      <c r="E24" s="256" t="s">
        <v>317</v>
      </c>
      <c r="F24" s="256" t="s">
        <v>263</v>
      </c>
    </row>
    <row r="25" spans="1:6" ht="43.5" x14ac:dyDescent="0.35">
      <c r="A25" s="256" t="s">
        <v>338</v>
      </c>
      <c r="B25" s="257" t="s">
        <v>339</v>
      </c>
      <c r="C25" s="256" t="s">
        <v>340</v>
      </c>
      <c r="D25" s="256" t="s">
        <v>272</v>
      </c>
      <c r="E25" s="256" t="s">
        <v>317</v>
      </c>
      <c r="F25" s="256" t="s">
        <v>263</v>
      </c>
    </row>
    <row r="26" spans="1:6" ht="58" x14ac:dyDescent="0.35">
      <c r="A26" s="256" t="s">
        <v>341</v>
      </c>
      <c r="B26" s="257" t="s">
        <v>342</v>
      </c>
      <c r="C26" s="256" t="s">
        <v>343</v>
      </c>
      <c r="D26" s="256" t="s">
        <v>344</v>
      </c>
      <c r="E26" s="256" t="s">
        <v>317</v>
      </c>
      <c r="F26" s="256" t="s">
        <v>263</v>
      </c>
    </row>
    <row r="27" spans="1:6" ht="72.5" x14ac:dyDescent="0.35">
      <c r="A27" s="256" t="s">
        <v>345</v>
      </c>
      <c r="B27" s="257" t="s">
        <v>346</v>
      </c>
      <c r="C27" s="256" t="s">
        <v>347</v>
      </c>
      <c r="D27" s="256" t="s">
        <v>344</v>
      </c>
      <c r="E27" s="256" t="s">
        <v>348</v>
      </c>
      <c r="F27" s="258" t="s">
        <v>349</v>
      </c>
    </row>
    <row r="28" spans="1:6" ht="58" x14ac:dyDescent="0.35">
      <c r="A28" s="256" t="s">
        <v>350</v>
      </c>
      <c r="B28" s="257" t="s">
        <v>351</v>
      </c>
      <c r="C28" s="256" t="s">
        <v>352</v>
      </c>
      <c r="D28" s="256" t="s">
        <v>353</v>
      </c>
      <c r="E28" s="155" t="s">
        <v>354</v>
      </c>
      <c r="F28" s="258" t="s">
        <v>349</v>
      </c>
    </row>
    <row r="29" spans="1:6" ht="87" x14ac:dyDescent="0.35">
      <c r="A29" s="256" t="s">
        <v>355</v>
      </c>
      <c r="B29" s="257" t="s">
        <v>356</v>
      </c>
      <c r="C29" s="256" t="s">
        <v>357</v>
      </c>
      <c r="D29" s="256" t="s">
        <v>353</v>
      </c>
      <c r="E29" s="155" t="s">
        <v>354</v>
      </c>
      <c r="F29" s="258" t="s">
        <v>349</v>
      </c>
    </row>
    <row r="30" spans="1:6" ht="87" x14ac:dyDescent="0.35">
      <c r="A30" s="256" t="s">
        <v>358</v>
      </c>
      <c r="B30" s="257" t="s">
        <v>359</v>
      </c>
      <c r="C30" s="256" t="s">
        <v>360</v>
      </c>
      <c r="D30" s="256" t="s">
        <v>353</v>
      </c>
      <c r="E30" s="256" t="s">
        <v>354</v>
      </c>
      <c r="F30" s="258" t="s">
        <v>349</v>
      </c>
    </row>
    <row r="31" spans="1:6" ht="72.5" x14ac:dyDescent="0.35">
      <c r="A31" s="256" t="s">
        <v>361</v>
      </c>
      <c r="B31" s="257" t="s">
        <v>362</v>
      </c>
      <c r="C31" s="256" t="s">
        <v>363</v>
      </c>
      <c r="D31" s="256" t="s">
        <v>364</v>
      </c>
      <c r="E31" s="256" t="s">
        <v>365</v>
      </c>
      <c r="F31" s="258" t="s">
        <v>349</v>
      </c>
    </row>
    <row r="32" spans="1:6" ht="58" x14ac:dyDescent="0.35">
      <c r="A32" s="256" t="s">
        <v>366</v>
      </c>
      <c r="B32" s="257" t="s">
        <v>367</v>
      </c>
      <c r="C32" s="256" t="s">
        <v>368</v>
      </c>
      <c r="D32" s="256" t="s">
        <v>353</v>
      </c>
      <c r="E32" s="155" t="s">
        <v>354</v>
      </c>
      <c r="F32" s="258" t="s">
        <v>349</v>
      </c>
    </row>
    <row r="33" spans="1:15" ht="58" x14ac:dyDescent="0.35">
      <c r="A33" s="256" t="s">
        <v>369</v>
      </c>
      <c r="B33" s="257" t="s">
        <v>370</v>
      </c>
      <c r="C33" s="256" t="s">
        <v>371</v>
      </c>
      <c r="D33" s="256" t="s">
        <v>353</v>
      </c>
      <c r="E33" s="155" t="s">
        <v>354</v>
      </c>
      <c r="F33" s="258" t="s">
        <v>349</v>
      </c>
    </row>
    <row r="34" spans="1:15" ht="58" x14ac:dyDescent="0.35">
      <c r="A34" s="256" t="s">
        <v>372</v>
      </c>
      <c r="B34" s="257" t="s">
        <v>373</v>
      </c>
      <c r="C34" s="256" t="s">
        <v>374</v>
      </c>
      <c r="D34" s="256" t="s">
        <v>353</v>
      </c>
      <c r="E34" s="155" t="s">
        <v>354</v>
      </c>
      <c r="F34" s="258" t="s">
        <v>349</v>
      </c>
    </row>
    <row r="35" spans="1:15" ht="72.5" x14ac:dyDescent="0.35">
      <c r="A35" s="256" t="s">
        <v>375</v>
      </c>
      <c r="B35" s="257" t="s">
        <v>376</v>
      </c>
      <c r="C35" s="256" t="s">
        <v>377</v>
      </c>
      <c r="D35" s="256" t="s">
        <v>344</v>
      </c>
      <c r="E35" s="256" t="s">
        <v>378</v>
      </c>
      <c r="F35" s="258" t="s">
        <v>349</v>
      </c>
    </row>
    <row r="36" spans="1:15" ht="87" x14ac:dyDescent="0.35">
      <c r="A36" s="256" t="s">
        <v>379</v>
      </c>
      <c r="B36" s="259" t="s">
        <v>380</v>
      </c>
      <c r="C36" s="256" t="s">
        <v>381</v>
      </c>
      <c r="D36" s="155" t="s">
        <v>382</v>
      </c>
      <c r="E36" s="514" t="s">
        <v>861</v>
      </c>
      <c r="F36" s="258" t="s">
        <v>349</v>
      </c>
      <c r="G36" s="161"/>
      <c r="H36" s="161"/>
      <c r="I36" s="161"/>
      <c r="J36" s="161"/>
      <c r="K36" s="161"/>
      <c r="L36" s="161"/>
      <c r="M36" s="161"/>
      <c r="N36" s="161"/>
      <c r="O36" s="161"/>
    </row>
    <row r="37" spans="1:15" ht="188.5" x14ac:dyDescent="0.35">
      <c r="A37" s="256" t="s">
        <v>383</v>
      </c>
      <c r="B37" s="259" t="s">
        <v>384</v>
      </c>
      <c r="C37" s="256" t="s">
        <v>385</v>
      </c>
      <c r="D37" s="155" t="s">
        <v>386</v>
      </c>
      <c r="E37" s="155" t="s">
        <v>862</v>
      </c>
      <c r="F37" s="258" t="s">
        <v>349</v>
      </c>
    </row>
    <row r="38" spans="1:15" ht="72.5" x14ac:dyDescent="0.35">
      <c r="A38" s="256" t="s">
        <v>387</v>
      </c>
      <c r="B38" s="257" t="s">
        <v>388</v>
      </c>
      <c r="C38" s="256" t="s">
        <v>389</v>
      </c>
      <c r="D38" s="256" t="s">
        <v>869</v>
      </c>
      <c r="E38" s="256" t="s">
        <v>390</v>
      </c>
      <c r="F38" s="258" t="s">
        <v>349</v>
      </c>
    </row>
    <row r="39" spans="1:15" ht="87" x14ac:dyDescent="0.35">
      <c r="A39" s="256" t="s">
        <v>391</v>
      </c>
      <c r="B39" s="257" t="s">
        <v>392</v>
      </c>
      <c r="C39" s="256" t="s">
        <v>393</v>
      </c>
      <c r="D39" s="256" t="s">
        <v>870</v>
      </c>
      <c r="E39" s="256" t="s">
        <v>390</v>
      </c>
      <c r="F39" s="258" t="s">
        <v>349</v>
      </c>
    </row>
    <row r="40" spans="1:15" ht="72.5" x14ac:dyDescent="0.35">
      <c r="A40" s="256" t="s">
        <v>394</v>
      </c>
      <c r="B40" s="257" t="s">
        <v>395</v>
      </c>
      <c r="C40" s="256" t="s">
        <v>396</v>
      </c>
      <c r="D40" s="256" t="s">
        <v>871</v>
      </c>
      <c r="E40" s="256" t="s">
        <v>390</v>
      </c>
      <c r="F40" s="258" t="s">
        <v>349</v>
      </c>
    </row>
    <row r="41" spans="1:15" ht="29" x14ac:dyDescent="0.35">
      <c r="A41" s="256" t="s">
        <v>397</v>
      </c>
      <c r="B41" s="257" t="s">
        <v>398</v>
      </c>
      <c r="C41" s="256" t="s">
        <v>399</v>
      </c>
      <c r="D41" s="256" t="s">
        <v>400</v>
      </c>
      <c r="E41" s="256" t="s">
        <v>317</v>
      </c>
      <c r="F41" s="258" t="s">
        <v>349</v>
      </c>
    </row>
    <row r="42" spans="1:15" ht="43.5" x14ac:dyDescent="0.35">
      <c r="A42" s="256" t="s">
        <v>401</v>
      </c>
      <c r="B42" s="257" t="s">
        <v>402</v>
      </c>
      <c r="C42" s="256" t="s">
        <v>403</v>
      </c>
      <c r="D42" s="256" t="s">
        <v>404</v>
      </c>
      <c r="E42" s="256" t="s">
        <v>317</v>
      </c>
      <c r="F42" s="258" t="s">
        <v>349</v>
      </c>
    </row>
    <row r="43" spans="1:15" ht="43.5" x14ac:dyDescent="0.35">
      <c r="A43" s="256" t="s">
        <v>405</v>
      </c>
      <c r="B43" s="257" t="s">
        <v>406</v>
      </c>
      <c r="C43" s="256" t="s">
        <v>407</v>
      </c>
      <c r="D43" s="256" t="s">
        <v>872</v>
      </c>
      <c r="E43" s="256" t="s">
        <v>317</v>
      </c>
      <c r="F43" s="258" t="s">
        <v>349</v>
      </c>
    </row>
    <row r="44" spans="1:15" x14ac:dyDescent="0.35">
      <c r="A44" s="256" t="s">
        <v>408</v>
      </c>
      <c r="B44" s="257" t="s">
        <v>409</v>
      </c>
      <c r="C44" s="256" t="s">
        <v>873</v>
      </c>
      <c r="D44" s="256" t="s">
        <v>410</v>
      </c>
      <c r="E44" s="256" t="s">
        <v>317</v>
      </c>
      <c r="F44" s="256" t="s">
        <v>411</v>
      </c>
    </row>
  </sheetData>
  <sheetProtection algorithmName="SHA-512" hashValue="or8KjVA39IsoKF5gsPoVfDjz7nSE5xre26wCjGjsAAGRN2fu0d2IhjeypxxnRoflsxVuMI/WSar/TyuQbh2YJQ==" saltValue="XkBa0VCWrfQInGlR8kNR/g==" spinCount="100000" sheet="1" objects="1" scenarios="1"/>
  <phoneticPr fontId="23" type="noConversion"/>
  <conditionalFormatting sqref="A4:F7 A8:A44 B8:F43">
    <cfRule type="expression" dxfId="3" priority="4">
      <formula>MOD(ROW(),2)</formula>
    </cfRule>
  </conditionalFormatting>
  <conditionalFormatting sqref="B44">
    <cfRule type="expression" dxfId="2" priority="3">
      <formula>MOD(ROW(),2)</formula>
    </cfRule>
  </conditionalFormatting>
  <conditionalFormatting sqref="C44:D44 F44">
    <cfRule type="expression" dxfId="1" priority="2">
      <formula>MOD(ROW(),2)</formula>
    </cfRule>
  </conditionalFormatting>
  <conditionalFormatting sqref="E44">
    <cfRule type="expression" dxfId="0" priority="1">
      <formula>MOD(ROW(),2)</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6AEE8-DB31-406B-AB82-23010D37A542}">
  <sheetPr>
    <tabColor theme="8"/>
  </sheetPr>
  <dimension ref="A1:AQ179"/>
  <sheetViews>
    <sheetView showGridLines="0" zoomScale="69" zoomScaleNormal="69" workbookViewId="0">
      <pane ySplit="4" topLeftCell="A63" activePane="bottomLeft" state="frozen"/>
      <selection pane="bottomLeft" activeCell="I73" sqref="I73"/>
    </sheetView>
  </sheetViews>
  <sheetFormatPr defaultColWidth="9" defaultRowHeight="14.5" x14ac:dyDescent="0.35"/>
  <cols>
    <col min="1" max="3" width="3.26953125" customWidth="1"/>
    <col min="4" max="4" width="3.6328125" customWidth="1"/>
    <col min="5" max="5" width="22.36328125" customWidth="1"/>
    <col min="6" max="6" width="10.36328125" style="11" customWidth="1"/>
    <col min="7" max="7" width="40.6328125" style="30" customWidth="1"/>
    <col min="8" max="8" width="7" style="30" customWidth="1"/>
    <col min="9" max="9" width="59.81640625" style="166" bestFit="1" customWidth="1"/>
    <col min="10" max="10" width="4.81640625" style="166" bestFit="1" customWidth="1"/>
    <col min="11" max="11" width="8" style="485" bestFit="1" customWidth="1"/>
    <col min="12" max="13" width="4.81640625" style="166" bestFit="1" customWidth="1"/>
    <col min="14" max="15" width="26.6328125" style="166" customWidth="1"/>
    <col min="43" max="43" width="5.08984375" customWidth="1"/>
  </cols>
  <sheetData>
    <row r="1" spans="1:28" ht="37.9" customHeight="1" x14ac:dyDescent="0.7">
      <c r="A1" s="12" t="s">
        <v>412</v>
      </c>
    </row>
    <row r="2" spans="1:28" x14ac:dyDescent="0.35">
      <c r="A2" s="20" t="s">
        <v>859</v>
      </c>
    </row>
    <row r="3" spans="1:28" x14ac:dyDescent="0.35">
      <c r="I3" s="301"/>
      <c r="J3" s="301"/>
      <c r="K3" s="486"/>
      <c r="L3" s="301"/>
      <c r="M3" s="301"/>
      <c r="N3" s="301"/>
      <c r="O3" s="301"/>
    </row>
    <row r="4" spans="1:28" s="301" customFormat="1" x14ac:dyDescent="0.35">
      <c r="G4" s="11" t="s">
        <v>34</v>
      </c>
      <c r="H4" s="11"/>
      <c r="K4" s="486"/>
    </row>
    <row r="6" spans="1:28" x14ac:dyDescent="0.35">
      <c r="A6" s="455"/>
      <c r="B6" s="456" t="str">
        <f>'1.1 Assumptions'!$J$13</f>
        <v>Base Case Scenario</v>
      </c>
      <c r="C6" s="455"/>
      <c r="D6" s="455"/>
      <c r="E6" s="455"/>
      <c r="F6" s="457"/>
      <c r="G6" s="458"/>
      <c r="I6" s="459"/>
      <c r="J6" s="459"/>
      <c r="K6" s="487"/>
      <c r="L6" s="459"/>
      <c r="M6" s="459"/>
      <c r="N6" s="459"/>
      <c r="O6" s="459"/>
      <c r="P6" s="25"/>
      <c r="Q6" s="25"/>
      <c r="R6" s="25"/>
      <c r="S6" s="25"/>
      <c r="T6" s="25"/>
      <c r="U6" s="25"/>
      <c r="V6" s="25"/>
      <c r="W6" s="25"/>
      <c r="X6" s="25"/>
      <c r="Y6" s="25"/>
      <c r="Z6" s="25"/>
      <c r="AA6" s="25"/>
      <c r="AB6" s="25"/>
    </row>
    <row r="8" spans="1:28" x14ac:dyDescent="0.35">
      <c r="C8" s="24" t="s">
        <v>413</v>
      </c>
      <c r="I8" s="301" t="s">
        <v>100</v>
      </c>
      <c r="J8" s="301" t="s">
        <v>414</v>
      </c>
      <c r="K8" s="486" t="s">
        <v>415</v>
      </c>
      <c r="L8" s="301" t="s">
        <v>416</v>
      </c>
      <c r="M8" s="301" t="s">
        <v>135</v>
      </c>
      <c r="N8" s="301" t="s">
        <v>147</v>
      </c>
      <c r="O8" s="301" t="s">
        <v>417</v>
      </c>
    </row>
    <row r="9" spans="1:28" x14ac:dyDescent="0.35">
      <c r="C9" s="14"/>
      <c r="D9" t="s">
        <v>418</v>
      </c>
      <c r="G9" s="30" t="s">
        <v>45</v>
      </c>
      <c r="I9" s="437">
        <f>'1.4.1 Rev_BTC'!J96</f>
        <v>105.04855111909309</v>
      </c>
      <c r="J9" s="437">
        <f>'1.4.2 Rev_BCH'!J89</f>
        <v>0</v>
      </c>
      <c r="K9" s="488">
        <f>'1.4.3 Rev_BSV'!J89</f>
        <v>0</v>
      </c>
      <c r="L9" s="437">
        <f>'1.4.4 Rev_DGB'!J90</f>
        <v>0</v>
      </c>
      <c r="M9" s="437">
        <f>'1.4.5 Rev_ETH'!J73</f>
        <v>0</v>
      </c>
      <c r="N9" s="437">
        <f>'1.4.6 Rev_KDA'!J81</f>
        <v>143084.12672373932</v>
      </c>
      <c r="O9" s="437">
        <f>'1.4.7 Rev_CKB'!J74</f>
        <v>4093053.1413494642</v>
      </c>
    </row>
    <row r="10" spans="1:28" x14ac:dyDescent="0.35">
      <c r="C10" s="14"/>
      <c r="D10" t="s">
        <v>419</v>
      </c>
      <c r="G10" s="30" t="s">
        <v>45</v>
      </c>
      <c r="I10" s="437">
        <f>'1.4.1 Rev_BTC'!J97</f>
        <v>92.926582239003309</v>
      </c>
      <c r="J10" s="437">
        <f>'1.4.2 Rev_BCH'!J90</f>
        <v>0</v>
      </c>
      <c r="K10" s="488">
        <f>'1.4.3 Rev_BSV'!J90</f>
        <v>0</v>
      </c>
      <c r="L10" s="437">
        <f>'1.4.4 Rev_DGB'!J91</f>
        <v>0</v>
      </c>
      <c r="M10" s="437">
        <f>'1.4.5 Rev_ETH'!J74</f>
        <v>0</v>
      </c>
      <c r="N10" s="437">
        <f>'1.4.6 Rev_KDA'!J82</f>
        <v>182989.91715539322</v>
      </c>
      <c r="O10" s="437">
        <f>'1.4.7 Rev_CKB'!J75</f>
        <v>3750534.6475203969</v>
      </c>
    </row>
    <row r="11" spans="1:28" x14ac:dyDescent="0.35">
      <c r="C11" s="14"/>
      <c r="D11" t="s">
        <v>420</v>
      </c>
      <c r="G11" s="30" t="s">
        <v>45</v>
      </c>
      <c r="I11" s="437">
        <f>'1.4.1 Rev_BTC'!J98</f>
        <v>86.145403670935877</v>
      </c>
      <c r="J11" s="437">
        <f>'1.4.2 Rev_BCH'!J91</f>
        <v>0</v>
      </c>
      <c r="K11" s="488">
        <f>'1.4.3 Rev_BSV'!J91</f>
        <v>0</v>
      </c>
      <c r="L11" s="437">
        <f>'1.4.4 Rev_DGB'!J92</f>
        <v>0</v>
      </c>
      <c r="M11" s="437">
        <f>'1.4.5 Rev_ETH'!J75</f>
        <v>0</v>
      </c>
      <c r="N11" s="437">
        <f>'1.4.6 Rev_KDA'!J83</f>
        <v>222072.85774035525</v>
      </c>
      <c r="O11" s="437">
        <f>'1.4.7 Rev_CKB'!J76</f>
        <v>4598459.8955732863</v>
      </c>
    </row>
    <row r="12" spans="1:28" x14ac:dyDescent="0.35">
      <c r="C12" s="14"/>
      <c r="D12" t="s">
        <v>421</v>
      </c>
      <c r="G12" s="30" t="s">
        <v>45</v>
      </c>
      <c r="I12" s="437">
        <f>'1.4.1 Rev_BTC'!J99</f>
        <v>99.264652218581517</v>
      </c>
      <c r="J12" s="437">
        <f>'1.4.2 Rev_BCH'!J92</f>
        <v>0</v>
      </c>
      <c r="K12" s="488">
        <f>'1.4.3 Rev_BSV'!J92</f>
        <v>0</v>
      </c>
      <c r="L12" s="437">
        <f>'1.4.4 Rev_DGB'!J93</f>
        <v>0</v>
      </c>
      <c r="M12" s="437">
        <f>'1.4.5 Rev_ETH'!J76</f>
        <v>0</v>
      </c>
      <c r="N12" s="437">
        <f>'1.4.6 Rev_KDA'!J84</f>
        <v>249510.62019125366</v>
      </c>
      <c r="O12" s="437">
        <f>'1.4.7 Rev_CKB'!J77</f>
        <v>5313331.3726046886</v>
      </c>
    </row>
    <row r="13" spans="1:28" x14ac:dyDescent="0.35">
      <c r="C13" s="14"/>
      <c r="D13" t="s">
        <v>422</v>
      </c>
      <c r="G13" s="30" t="s">
        <v>45</v>
      </c>
      <c r="I13" s="437">
        <f>'1.4.1 Rev_BTC'!J100</f>
        <v>72.257135539279517</v>
      </c>
      <c r="J13" s="437">
        <f>'1.4.2 Rev_BCH'!J93</f>
        <v>0</v>
      </c>
      <c r="K13" s="488">
        <f>'1.4.3 Rev_BSV'!J93</f>
        <v>0</v>
      </c>
      <c r="L13" s="437">
        <f>'1.4.4 Rev_DGB'!J94</f>
        <v>0</v>
      </c>
      <c r="M13" s="437">
        <f>'1.4.5 Rev_ETH'!J77</f>
        <v>0</v>
      </c>
      <c r="N13" s="437">
        <f>'1.4.6 Rev_KDA'!J85</f>
        <v>176143.16531349349</v>
      </c>
      <c r="O13" s="437">
        <f>'1.4.7 Rev_CKB'!J78</f>
        <v>2743001.9448190741</v>
      </c>
    </row>
    <row r="14" spans="1:28" x14ac:dyDescent="0.35">
      <c r="C14" s="14"/>
      <c r="D14" t="s">
        <v>423</v>
      </c>
      <c r="G14" s="30" t="s">
        <v>45</v>
      </c>
      <c r="I14" s="437">
        <f>'1.4.1 Rev_BTC'!J101</f>
        <v>44.539130658847803</v>
      </c>
      <c r="J14" s="437">
        <f>'1.4.2 Rev_BCH'!J94</f>
        <v>0</v>
      </c>
      <c r="K14" s="488">
        <f>'1.4.3 Rev_BSV'!J94</f>
        <v>0</v>
      </c>
      <c r="L14" s="437">
        <f>'1.4.4 Rev_DGB'!J95</f>
        <v>0</v>
      </c>
      <c r="M14" s="437">
        <f>'1.4.5 Rev_ETH'!J78</f>
        <v>0</v>
      </c>
      <c r="N14" s="437">
        <f>'1.4.6 Rev_KDA'!J86</f>
        <v>157597.12283963774</v>
      </c>
      <c r="O14" s="437">
        <f>'1.4.7 Rev_CKB'!J79</f>
        <v>1748673.3935637176</v>
      </c>
    </row>
    <row r="15" spans="1:28" x14ac:dyDescent="0.35">
      <c r="C15" s="14"/>
      <c r="D15" t="s">
        <v>424</v>
      </c>
      <c r="G15" s="30" t="s">
        <v>45</v>
      </c>
      <c r="I15" s="437">
        <f>'1.4.1 Rev_BTC'!J102</f>
        <v>27.252538533141507</v>
      </c>
      <c r="J15" s="437">
        <f>'1.4.2 Rev_BCH'!J95</f>
        <v>0</v>
      </c>
      <c r="K15" s="488">
        <f>'1.4.3 Rev_BSV'!J95</f>
        <v>0</v>
      </c>
      <c r="L15" s="437">
        <f>'1.4.4 Rev_DGB'!J96</f>
        <v>0</v>
      </c>
      <c r="M15" s="437">
        <f>'1.4.5 Rev_ETH'!J79</f>
        <v>0</v>
      </c>
      <c r="N15" s="437">
        <f>'1.4.6 Rev_KDA'!J87</f>
        <v>126797.83785340398</v>
      </c>
      <c r="O15" s="437">
        <f>'1.4.7 Rev_CKB'!J80</f>
        <v>1456105.8555887653</v>
      </c>
    </row>
    <row r="16" spans="1:28" x14ac:dyDescent="0.35">
      <c r="C16" s="14"/>
      <c r="D16" t="s">
        <v>425</v>
      </c>
      <c r="G16" s="30" t="s">
        <v>45</v>
      </c>
      <c r="I16" s="437">
        <f>'1.4.1 Rev_BTC'!J103</f>
        <v>21.359865211513267</v>
      </c>
      <c r="J16" s="437">
        <f>'1.4.2 Rev_BCH'!J96</f>
        <v>0</v>
      </c>
      <c r="K16" s="488">
        <f>'1.4.3 Rev_BSV'!J96</f>
        <v>0</v>
      </c>
      <c r="L16" s="437">
        <f>'1.4.4 Rev_DGB'!J97</f>
        <v>0</v>
      </c>
      <c r="M16" s="437">
        <f>'1.4.5 Rev_ETH'!J80</f>
        <v>0</v>
      </c>
      <c r="N16" s="437">
        <f>'1.4.6 Rev_KDA'!J88</f>
        <v>96920.319015831017</v>
      </c>
      <c r="O16" s="437">
        <f>'1.4.7 Rev_CKB'!J81</f>
        <v>1130692.5117655157</v>
      </c>
    </row>
    <row r="17" spans="3:15" x14ac:dyDescent="0.35">
      <c r="C17" s="14"/>
      <c r="D17" t="s">
        <v>426</v>
      </c>
      <c r="G17" s="30" t="s">
        <v>45</v>
      </c>
      <c r="I17" s="437">
        <f>'1.4.1 Rev_BTC'!J104</f>
        <v>12.605604229427495</v>
      </c>
      <c r="J17" s="437">
        <f>'1.4.2 Rev_BCH'!J97</f>
        <v>0</v>
      </c>
      <c r="K17" s="488">
        <f>'1.4.3 Rev_BSV'!J97</f>
        <v>0</v>
      </c>
      <c r="L17" s="437">
        <f>'1.4.4 Rev_DGB'!J98</f>
        <v>0</v>
      </c>
      <c r="M17" s="437">
        <f>'1.4.5 Rev_ETH'!J81</f>
        <v>0</v>
      </c>
      <c r="N17" s="437">
        <f>'1.4.6 Rev_KDA'!J89</f>
        <v>56044.895101061491</v>
      </c>
      <c r="O17" s="437">
        <f>'1.4.7 Rev_CKB'!J82</f>
        <v>662265.24776241544</v>
      </c>
    </row>
    <row r="18" spans="3:15" x14ac:dyDescent="0.35">
      <c r="C18" s="14"/>
      <c r="D18" t="s">
        <v>427</v>
      </c>
      <c r="G18" s="30" t="s">
        <v>45</v>
      </c>
      <c r="I18" s="437">
        <f>'1.4.1 Rev_BTC'!J105</f>
        <v>6.4913074539018645</v>
      </c>
      <c r="J18" s="437">
        <f>'1.4.2 Rev_BCH'!J98</f>
        <v>0</v>
      </c>
      <c r="K18" s="488">
        <f>'1.4.3 Rev_BSV'!J98</f>
        <v>0</v>
      </c>
      <c r="L18" s="437">
        <f>'1.4.4 Rev_DGB'!J99</f>
        <v>0</v>
      </c>
      <c r="M18" s="437">
        <f>'1.4.5 Rev_ETH'!J82</f>
        <v>0</v>
      </c>
      <c r="N18" s="437">
        <f>'1.4.6 Rev_KDA'!J90</f>
        <v>27982.115409834267</v>
      </c>
      <c r="O18" s="437">
        <f>'1.4.7 Rev_CKB'!J83</f>
        <v>336607.15641770739</v>
      </c>
    </row>
    <row r="19" spans="3:15" x14ac:dyDescent="0.35">
      <c r="C19" s="14"/>
      <c r="I19" s="460"/>
      <c r="J19" s="436"/>
      <c r="L19" s="436"/>
      <c r="M19" s="436"/>
      <c r="N19" s="436"/>
      <c r="O19" s="436"/>
    </row>
    <row r="20" spans="3:15" s="24" customFormat="1" x14ac:dyDescent="0.35">
      <c r="C20" s="24" t="s">
        <v>428</v>
      </c>
      <c r="F20" s="190"/>
      <c r="G20" s="54" t="s">
        <v>45</v>
      </c>
      <c r="H20" s="54"/>
      <c r="I20" s="438">
        <f>SUM(I9:I18)</f>
        <v>567.89077087372516</v>
      </c>
      <c r="J20" s="438">
        <f t="shared" ref="J20:O20" si="0">SUM(J9:J18)</f>
        <v>0</v>
      </c>
      <c r="K20" s="489">
        <f t="shared" si="0"/>
        <v>0</v>
      </c>
      <c r="L20" s="438">
        <f t="shared" si="0"/>
        <v>0</v>
      </c>
      <c r="M20" s="438">
        <f t="shared" si="0"/>
        <v>0</v>
      </c>
      <c r="N20" s="438">
        <f t="shared" si="0"/>
        <v>1439142.9773440035</v>
      </c>
      <c r="O20" s="438">
        <f t="shared" si="0"/>
        <v>25832725.166965034</v>
      </c>
    </row>
    <row r="21" spans="3:15" x14ac:dyDescent="0.35">
      <c r="I21" s="436"/>
      <c r="J21" s="436"/>
      <c r="L21" s="436"/>
      <c r="M21" s="436"/>
      <c r="N21" s="436"/>
      <c r="O21" s="436"/>
    </row>
    <row r="23" spans="3:15" x14ac:dyDescent="0.35">
      <c r="C23" s="24" t="s">
        <v>429</v>
      </c>
      <c r="I23" s="301" t="s">
        <v>100</v>
      </c>
      <c r="J23" s="301" t="s">
        <v>414</v>
      </c>
      <c r="K23" s="486" t="s">
        <v>415</v>
      </c>
      <c r="L23" s="301" t="s">
        <v>416</v>
      </c>
      <c r="M23" s="301" t="s">
        <v>135</v>
      </c>
      <c r="N23" s="301" t="s">
        <v>147</v>
      </c>
      <c r="O23" s="301" t="s">
        <v>417</v>
      </c>
    </row>
    <row r="24" spans="3:15" x14ac:dyDescent="0.35">
      <c r="C24" s="14"/>
      <c r="D24" t="s">
        <v>418</v>
      </c>
      <c r="G24" s="30" t="s">
        <v>41</v>
      </c>
      <c r="I24" s="437">
        <f>'1.4.1 Rev_BTC'!J111</f>
        <v>5412636.9433646007</v>
      </c>
      <c r="J24" s="437">
        <f>'1.4.2 Rev_BCH'!J104</f>
        <v>0</v>
      </c>
      <c r="K24" s="488">
        <f>'1.4.3 Rev_BSV'!J104</f>
        <v>0</v>
      </c>
      <c r="L24" s="437">
        <f>'1.4.4 Rev_DGB'!J105</f>
        <v>0</v>
      </c>
      <c r="M24" s="437">
        <f>'1.4.5 Rev_ETH'!J88</f>
        <v>0</v>
      </c>
      <c r="N24" s="437">
        <f>'1.4.6 Rev_KDA'!J96</f>
        <v>1197730.8446849547</v>
      </c>
      <c r="O24" s="437">
        <f>'1.4.7 Rev_CKB'!J89</f>
        <v>109365.41401591392</v>
      </c>
    </row>
    <row r="25" spans="3:15" x14ac:dyDescent="0.35">
      <c r="C25" s="14"/>
      <c r="D25" t="s">
        <v>419</v>
      </c>
      <c r="G25" s="30" t="s">
        <v>41</v>
      </c>
      <c r="I25" s="437">
        <f>'1.4.1 Rev_BTC'!J112</f>
        <v>5343200.065213358</v>
      </c>
      <c r="J25" s="437">
        <f>'1.4.2 Rev_BCH'!J105</f>
        <v>0</v>
      </c>
      <c r="K25" s="488">
        <f>'1.4.3 Rev_BSV'!J105</f>
        <v>0</v>
      </c>
      <c r="L25" s="437">
        <f>'1.4.4 Rev_DGB'!J106</f>
        <v>0</v>
      </c>
      <c r="M25" s="437">
        <f>'1.4.5 Rev_ETH'!J89</f>
        <v>0</v>
      </c>
      <c r="N25" s="437">
        <f>'1.4.6 Rev_KDA'!J97</f>
        <v>1726042.2516950464</v>
      </c>
      <c r="O25" s="437">
        <f>'1.4.7 Rev_CKB'!J90</f>
        <v>114083.13775777684</v>
      </c>
    </row>
    <row r="26" spans="3:15" x14ac:dyDescent="0.35">
      <c r="C26" s="14"/>
      <c r="D26" t="s">
        <v>420</v>
      </c>
      <c r="G26" s="30" t="s">
        <v>41</v>
      </c>
      <c r="I26" s="437">
        <f>'1.4.1 Rev_BTC'!J113</f>
        <v>5638852.1655131057</v>
      </c>
      <c r="J26" s="437">
        <f>'1.4.2 Rev_BCH'!J106</f>
        <v>0</v>
      </c>
      <c r="K26" s="488">
        <f>'1.4.3 Rev_BSV'!J106</f>
        <v>0</v>
      </c>
      <c r="L26" s="437">
        <f>'1.4.4 Rev_DGB'!J107</f>
        <v>0</v>
      </c>
      <c r="M26" s="437">
        <f>'1.4.5 Rev_ETH'!J90</f>
        <v>0</v>
      </c>
      <c r="N26" s="437">
        <f>'1.4.6 Rev_KDA'!J98</f>
        <v>2360349.0352229592</v>
      </c>
      <c r="O26" s="437">
        <f>'1.4.7 Rev_CKB'!J91</f>
        <v>157614.86137587592</v>
      </c>
    </row>
    <row r="27" spans="3:15" x14ac:dyDescent="0.35">
      <c r="C27" s="14"/>
      <c r="D27" t="s">
        <v>421</v>
      </c>
      <c r="G27" s="30" t="s">
        <v>41</v>
      </c>
      <c r="I27" s="437">
        <f>'1.4.1 Rev_BTC'!J114</f>
        <v>7321662.5568681955</v>
      </c>
      <c r="J27" s="437">
        <f>'1.4.2 Rev_BCH'!J107</f>
        <v>0</v>
      </c>
      <c r="K27" s="488">
        <f>'1.4.3 Rev_BSV'!J107</f>
        <v>0</v>
      </c>
      <c r="L27" s="437">
        <f>'1.4.4 Rev_DGB'!J108</f>
        <v>0</v>
      </c>
      <c r="M27" s="437">
        <f>'1.4.5 Rev_ETH'!J91</f>
        <v>0</v>
      </c>
      <c r="N27" s="437">
        <f>'1.4.6 Rev_KDA'!J99</f>
        <v>2988314.2689163606</v>
      </c>
      <c r="O27" s="437">
        <f>'1.4.7 Rev_CKB'!J92</f>
        <v>205214.54951139051</v>
      </c>
    </row>
    <row r="28" spans="3:15" x14ac:dyDescent="0.35">
      <c r="C28" s="14"/>
      <c r="D28" t="s">
        <v>422</v>
      </c>
      <c r="G28" s="30" t="s">
        <v>41</v>
      </c>
      <c r="I28" s="437">
        <f>'1.4.1 Rev_BTC'!J115</f>
        <v>6005543.4048645645</v>
      </c>
      <c r="J28" s="437">
        <f>'1.4.2 Rev_BCH'!J108</f>
        <v>0</v>
      </c>
      <c r="K28" s="488">
        <f>'1.4.3 Rev_BSV'!J108</f>
        <v>0</v>
      </c>
      <c r="L28" s="437">
        <f>'1.4.4 Rev_DGB'!J109</f>
        <v>0</v>
      </c>
      <c r="M28" s="437">
        <f>'1.4.5 Rev_ETH'!J92</f>
        <v>0</v>
      </c>
      <c r="N28" s="437">
        <f>'1.4.6 Rev_KDA'!J100</f>
        <v>2377166.0251945271</v>
      </c>
      <c r="O28" s="437">
        <f>'1.4.7 Rev_CKB'!J93</f>
        <v>118163.8615734942</v>
      </c>
    </row>
    <row r="29" spans="3:15" x14ac:dyDescent="0.35">
      <c r="C29" s="14"/>
      <c r="D29" t="s">
        <v>423</v>
      </c>
      <c r="G29" s="30" t="s">
        <v>41</v>
      </c>
      <c r="I29" s="437">
        <f>'1.4.1 Rev_BTC'!J116</f>
        <v>4132084.6607448729</v>
      </c>
      <c r="J29" s="437">
        <f>'1.4.2 Rev_BCH'!J109</f>
        <v>0</v>
      </c>
      <c r="K29" s="488">
        <f>'1.4.3 Rev_BSV'!J109</f>
        <v>0</v>
      </c>
      <c r="L29" s="437">
        <f>'1.4.4 Rev_DGB'!J110</f>
        <v>0</v>
      </c>
      <c r="M29" s="437">
        <f>'1.4.5 Rev_ETH'!J93</f>
        <v>0</v>
      </c>
      <c r="N29" s="437">
        <f>'1.4.6 Rev_KDA'!J101</f>
        <v>2396616.1865571029</v>
      </c>
      <c r="O29" s="437">
        <f>'1.4.7 Rev_CKB'!J94</f>
        <v>85755.684833116771</v>
      </c>
    </row>
    <row r="30" spans="3:15" x14ac:dyDescent="0.35">
      <c r="C30" s="14"/>
      <c r="D30" t="s">
        <v>424</v>
      </c>
      <c r="G30" s="30" t="s">
        <v>41</v>
      </c>
      <c r="I30" s="437">
        <f>'1.4.1 Rev_BTC'!J117</f>
        <v>2879020.3932206803</v>
      </c>
      <c r="J30" s="437">
        <f>'1.4.2 Rev_BCH'!J110</f>
        <v>0</v>
      </c>
      <c r="K30" s="488">
        <f>'1.4.3 Rev_BSV'!J110</f>
        <v>0</v>
      </c>
      <c r="L30" s="437">
        <f>'1.4.4 Rev_DGB'!J111</f>
        <v>0</v>
      </c>
      <c r="M30" s="437">
        <f>'1.4.5 Rev_ETH'!J94</f>
        <v>0</v>
      </c>
      <c r="N30" s="437">
        <f>'1.4.6 Rev_KDA'!J102</f>
        <v>2172793.9186262395</v>
      </c>
      <c r="O30" s="437">
        <f>'1.4.7 Rev_CKB'!J95</f>
        <v>80464.376620009571</v>
      </c>
    </row>
    <row r="31" spans="3:15" x14ac:dyDescent="0.35">
      <c r="C31" s="14"/>
      <c r="D31" t="s">
        <v>425</v>
      </c>
      <c r="G31" s="30" t="s">
        <v>41</v>
      </c>
      <c r="I31" s="437">
        <f>'1.4.1 Rev_BTC'!J118</f>
        <v>2542686.2351341522</v>
      </c>
      <c r="J31" s="437">
        <f>'1.4.2 Rev_BCH'!J111</f>
        <v>0</v>
      </c>
      <c r="K31" s="488">
        <f>'1.4.3 Rev_BSV'!J111</f>
        <v>0</v>
      </c>
      <c r="L31" s="437">
        <f>'1.4.4 Rev_DGB'!J112</f>
        <v>0</v>
      </c>
      <c r="M31" s="437">
        <f>'1.4.5 Rev_ETH'!J95</f>
        <v>0</v>
      </c>
      <c r="N31" s="437">
        <f>'1.4.6 Rev_KDA'!J103</f>
        <v>1871449.0559203634</v>
      </c>
      <c r="O31" s="437">
        <f>'1.4.7 Rev_CKB'!J96</f>
        <v>70406.329542508392</v>
      </c>
    </row>
    <row r="32" spans="3:15" x14ac:dyDescent="0.35">
      <c r="C32" s="14"/>
      <c r="D32" t="s">
        <v>426</v>
      </c>
      <c r="G32" s="30" t="s">
        <v>41</v>
      </c>
      <c r="I32" s="437">
        <f>'1.4.1 Rev_BTC'!J119</f>
        <v>1690886.346364212</v>
      </c>
      <c r="J32" s="437">
        <f>'1.4.2 Rev_BCH'!J112</f>
        <v>0</v>
      </c>
      <c r="K32" s="488">
        <f>'1.4.3 Rev_BSV'!J112</f>
        <v>0</v>
      </c>
      <c r="L32" s="437">
        <f>'1.4.4 Rev_DGB'!J113</f>
        <v>0</v>
      </c>
      <c r="M32" s="437">
        <f>'1.4.5 Rev_ETH'!J96</f>
        <v>0</v>
      </c>
      <c r="N32" s="437">
        <f>'1.4.6 Rev_KDA'!J104</f>
        <v>1219426.7576480161</v>
      </c>
      <c r="O32" s="437">
        <f>'1.4.7 Rev_CKB'!J97</f>
        <v>46468.177498055556</v>
      </c>
    </row>
    <row r="33" spans="3:30" x14ac:dyDescent="0.35">
      <c r="C33" s="14"/>
      <c r="D33" t="s">
        <v>427</v>
      </c>
      <c r="G33" s="30" t="s">
        <v>41</v>
      </c>
      <c r="I33" s="437">
        <f>'1.4.1 Rev_BTC'!J120</f>
        <v>981159.05098239135</v>
      </c>
      <c r="J33" s="437">
        <f>'1.4.2 Rev_BCH'!J113</f>
        <v>0</v>
      </c>
      <c r="K33" s="488">
        <f>'1.4.3 Rev_BSV'!J113</f>
        <v>0</v>
      </c>
      <c r="L33" s="437">
        <f>'1.4.4 Rev_DGB'!J114</f>
        <v>0</v>
      </c>
      <c r="M33" s="437">
        <f>'1.4.5 Rev_ETH'!J97</f>
        <v>0</v>
      </c>
      <c r="N33" s="437">
        <f>'1.4.6 Rev_KDA'!J105</f>
        <v>686051.45329400885</v>
      </c>
      <c r="O33" s="437">
        <f>'1.4.7 Rev_CKB'!J98</f>
        <v>26613.59256706819</v>
      </c>
    </row>
    <row r="34" spans="3:30" x14ac:dyDescent="0.35">
      <c r="C34" s="14"/>
    </row>
    <row r="35" spans="3:30" s="24" customFormat="1" x14ac:dyDescent="0.35">
      <c r="C35" s="24" t="s">
        <v>430</v>
      </c>
      <c r="F35" s="190"/>
      <c r="G35" s="54" t="s">
        <v>41</v>
      </c>
      <c r="H35" s="54"/>
      <c r="I35" s="439">
        <f>SUM(I24:I33)</f>
        <v>41947731.82227014</v>
      </c>
      <c r="J35" s="439">
        <f t="shared" ref="J35:O35" si="1">SUM(J24:J33)</f>
        <v>0</v>
      </c>
      <c r="K35" s="489">
        <f t="shared" si="1"/>
        <v>0</v>
      </c>
      <c r="L35" s="439">
        <f t="shared" si="1"/>
        <v>0</v>
      </c>
      <c r="M35" s="439">
        <f t="shared" si="1"/>
        <v>0</v>
      </c>
      <c r="N35" s="439">
        <f t="shared" si="1"/>
        <v>18995939.797759581</v>
      </c>
      <c r="O35" s="439">
        <f t="shared" si="1"/>
        <v>1014149.9852952096</v>
      </c>
    </row>
    <row r="36" spans="3:30" x14ac:dyDescent="0.35">
      <c r="C36" s="24" t="s">
        <v>431</v>
      </c>
      <c r="G36" s="54" t="s">
        <v>41</v>
      </c>
      <c r="H36" s="54"/>
      <c r="I36" s="439">
        <f>SUM(I35:O35)</f>
        <v>61957821.605324924</v>
      </c>
    </row>
    <row r="38" spans="3:30" x14ac:dyDescent="0.35">
      <c r="C38" s="24" t="s">
        <v>432</v>
      </c>
      <c r="I38" s="192"/>
    </row>
    <row r="39" spans="3:30" x14ac:dyDescent="0.35">
      <c r="C39" s="14"/>
      <c r="D39" t="s">
        <v>418</v>
      </c>
      <c r="G39" s="30" t="s">
        <v>41</v>
      </c>
      <c r="I39" s="335">
        <f>'1.4 P&amp;L'!J180+'1.4 P&amp;L'!J189</f>
        <v>1130186.7665858604</v>
      </c>
      <c r="U39" s="428"/>
      <c r="V39" s="428"/>
      <c r="W39" s="428"/>
      <c r="X39" s="428"/>
      <c r="Y39" s="428"/>
      <c r="Z39" s="428"/>
      <c r="AA39" s="428"/>
      <c r="AB39" s="428"/>
      <c r="AC39" s="428"/>
      <c r="AD39" s="428"/>
    </row>
    <row r="40" spans="3:30" x14ac:dyDescent="0.35">
      <c r="C40" s="14"/>
      <c r="D40" t="s">
        <v>419</v>
      </c>
      <c r="G40" s="30" t="s">
        <v>41</v>
      </c>
      <c r="I40" s="335">
        <f>'1.4 P&amp;L'!K180+'1.4 P&amp;L'!K189</f>
        <v>1603104.4936850411</v>
      </c>
      <c r="K40" s="490"/>
    </row>
    <row r="41" spans="3:30" x14ac:dyDescent="0.35">
      <c r="C41" s="14"/>
      <c r="D41" t="s">
        <v>420</v>
      </c>
      <c r="G41" s="30" t="s">
        <v>41</v>
      </c>
      <c r="I41" s="335">
        <f>'1.4 P&amp;L'!L180+'1.4 P&amp;L'!L189</f>
        <v>2061981.2217769371</v>
      </c>
      <c r="K41" s="490"/>
    </row>
    <row r="42" spans="3:30" x14ac:dyDescent="0.35">
      <c r="C42" s="14"/>
      <c r="D42" t="s">
        <v>421</v>
      </c>
      <c r="G42" s="30" t="s">
        <v>41</v>
      </c>
      <c r="I42" s="335">
        <f>'1.4 P&amp;L'!M180+'1.4 P&amp;L'!M189</f>
        <v>2541129.8473159079</v>
      </c>
      <c r="K42" s="490"/>
    </row>
    <row r="43" spans="3:30" x14ac:dyDescent="0.35">
      <c r="C43" s="14"/>
      <c r="D43" t="s">
        <v>422</v>
      </c>
      <c r="G43" s="30" t="s">
        <v>41</v>
      </c>
      <c r="I43" s="335">
        <f>'1.4 P&amp;L'!N180+'1.4 P&amp;L'!N189</f>
        <v>2081137.4441014701</v>
      </c>
      <c r="K43" s="490"/>
    </row>
    <row r="44" spans="3:30" x14ac:dyDescent="0.35">
      <c r="C44" s="14"/>
      <c r="D44" t="s">
        <v>423</v>
      </c>
      <c r="G44" s="30" t="s">
        <v>41</v>
      </c>
      <c r="I44" s="335">
        <f>'1.4 P&amp;L'!O180+'1.4 P&amp;L'!O189</f>
        <v>2045128.7217961221</v>
      </c>
      <c r="K44" s="490"/>
    </row>
    <row r="45" spans="3:30" x14ac:dyDescent="0.35">
      <c r="C45" s="14"/>
      <c r="D45" t="s">
        <v>424</v>
      </c>
      <c r="G45" s="30" t="s">
        <v>41</v>
      </c>
      <c r="I45" s="335">
        <f>'1.4 P&amp;L'!P180+'1.4 P&amp;L'!P189</f>
        <v>1854745.4079501503</v>
      </c>
      <c r="K45" s="490"/>
    </row>
    <row r="46" spans="3:30" x14ac:dyDescent="0.35">
      <c r="C46" s="14"/>
      <c r="D46" t="s">
        <v>425</v>
      </c>
      <c r="G46" s="30" t="s">
        <v>41</v>
      </c>
      <c r="I46" s="335">
        <f>'1.4 P&amp;L'!Q180+'1.4 P&amp;L'!Q189</f>
        <v>1632477.6618949748</v>
      </c>
      <c r="K46" s="490"/>
    </row>
    <row r="47" spans="3:30" x14ac:dyDescent="0.35">
      <c r="C47" s="14"/>
      <c r="D47" t="s">
        <v>426</v>
      </c>
      <c r="G47" s="30" t="s">
        <v>41</v>
      </c>
      <c r="I47" s="335">
        <f>'1.4 P&amp;L'!R180+'1.4 P&amp;L'!R189</f>
        <v>1037660.2280039175</v>
      </c>
      <c r="K47" s="490"/>
    </row>
    <row r="48" spans="3:30" x14ac:dyDescent="0.35">
      <c r="C48" s="14"/>
      <c r="D48" t="s">
        <v>427</v>
      </c>
      <c r="G48" s="30" t="s">
        <v>41</v>
      </c>
      <c r="I48" s="335">
        <f>'1.4 P&amp;L'!S180+'1.4 P&amp;L'!S189</f>
        <v>652401.56693497801</v>
      </c>
      <c r="K48" s="490"/>
    </row>
    <row r="49" spans="3:15" x14ac:dyDescent="0.35">
      <c r="C49" s="14"/>
      <c r="I49" s="192"/>
      <c r="K49" s="490"/>
    </row>
    <row r="50" spans="3:15" s="24" customFormat="1" x14ac:dyDescent="0.35">
      <c r="C50" s="24" t="s">
        <v>432</v>
      </c>
      <c r="F50" s="190"/>
      <c r="G50" s="54" t="s">
        <v>41</v>
      </c>
      <c r="H50" s="54"/>
      <c r="I50" s="193">
        <f>SUM(I39:I48)</f>
        <v>16639953.360045359</v>
      </c>
      <c r="J50" s="440"/>
      <c r="K50" s="489"/>
      <c r="L50" s="440"/>
      <c r="M50" s="440"/>
      <c r="N50" s="440"/>
      <c r="O50" s="440"/>
    </row>
    <row r="51" spans="3:15" x14ac:dyDescent="0.35">
      <c r="C51" s="24"/>
      <c r="G51" s="54"/>
      <c r="I51" s="192"/>
    </row>
    <row r="52" spans="3:15" x14ac:dyDescent="0.35">
      <c r="C52" s="24" t="s">
        <v>433</v>
      </c>
      <c r="I52" s="192"/>
    </row>
    <row r="53" spans="3:15" x14ac:dyDescent="0.35">
      <c r="C53" s="14"/>
      <c r="D53" t="s">
        <v>418</v>
      </c>
      <c r="G53" s="30" t="s">
        <v>434</v>
      </c>
      <c r="I53" s="497">
        <f>'1.4.8 CF'!J192</f>
        <v>1572480</v>
      </c>
      <c r="K53" s="485">
        <f>I53/1000000</f>
        <v>1.5724800000000001</v>
      </c>
      <c r="L53" s="166" t="s">
        <v>435</v>
      </c>
    </row>
    <row r="54" spans="3:15" x14ac:dyDescent="0.35">
      <c r="C54" s="14"/>
      <c r="D54" t="s">
        <v>419</v>
      </c>
      <c r="G54" s="30" t="s">
        <v>434</v>
      </c>
      <c r="I54" s="497">
        <f>'1.4.8 CF'!K192</f>
        <v>2216620</v>
      </c>
      <c r="K54" s="485">
        <f t="shared" ref="K54:K62" si="2">I54/1000000</f>
        <v>2.2166199999999998</v>
      </c>
      <c r="L54" s="166" t="s">
        <v>435</v>
      </c>
    </row>
    <row r="55" spans="3:15" x14ac:dyDescent="0.35">
      <c r="C55" s="14"/>
      <c r="D55" t="s">
        <v>420</v>
      </c>
      <c r="G55" s="30" t="s">
        <v>434</v>
      </c>
      <c r="I55" s="497">
        <f>'1.4.8 CF'!L192</f>
        <v>2967005</v>
      </c>
      <c r="K55" s="485">
        <f t="shared" si="2"/>
        <v>2.9670049999999999</v>
      </c>
      <c r="L55" s="166" t="s">
        <v>435</v>
      </c>
    </row>
    <row r="56" spans="3:15" x14ac:dyDescent="0.35">
      <c r="C56" s="14"/>
      <c r="D56" t="s">
        <v>421</v>
      </c>
      <c r="G56" s="30" t="s">
        <v>434</v>
      </c>
      <c r="I56" s="497">
        <f>'1.4.8 CF'!M192</f>
        <v>3669385</v>
      </c>
      <c r="K56" s="485">
        <f t="shared" si="2"/>
        <v>3.6693850000000001</v>
      </c>
      <c r="L56" s="166" t="s">
        <v>435</v>
      </c>
    </row>
    <row r="57" spans="3:15" x14ac:dyDescent="0.35">
      <c r="C57" s="14"/>
      <c r="D57" t="s">
        <v>422</v>
      </c>
      <c r="G57" s="30" t="s">
        <v>434</v>
      </c>
      <c r="I57" s="497">
        <f>'1.4.8 CF'!N192</f>
        <v>2864525</v>
      </c>
      <c r="K57" s="485">
        <f t="shared" si="2"/>
        <v>2.864525</v>
      </c>
      <c r="L57" s="166" t="s">
        <v>435</v>
      </c>
    </row>
    <row r="58" spans="3:15" x14ac:dyDescent="0.35">
      <c r="C58" s="14"/>
      <c r="D58" t="s">
        <v>423</v>
      </c>
      <c r="G58" s="30" t="s">
        <v>434</v>
      </c>
      <c r="I58" s="497">
        <f>'1.4.8 CF'!O192</f>
        <v>2814120</v>
      </c>
      <c r="K58" s="485">
        <f t="shared" si="2"/>
        <v>2.81412</v>
      </c>
      <c r="L58" s="166" t="s">
        <v>435</v>
      </c>
    </row>
    <row r="59" spans="3:15" x14ac:dyDescent="0.35">
      <c r="C59" s="14"/>
      <c r="D59" t="s">
        <v>424</v>
      </c>
      <c r="G59" s="30" t="s">
        <v>434</v>
      </c>
      <c r="I59" s="497">
        <f>'1.4.8 CF'!P192</f>
        <v>2489750</v>
      </c>
      <c r="K59" s="485">
        <f t="shared" si="2"/>
        <v>2.4897499999999999</v>
      </c>
      <c r="L59" s="166" t="s">
        <v>435</v>
      </c>
    </row>
    <row r="60" spans="3:15" x14ac:dyDescent="0.35">
      <c r="C60" s="14"/>
      <c r="D60" t="s">
        <v>425</v>
      </c>
      <c r="G60" s="30" t="s">
        <v>434</v>
      </c>
      <c r="I60" s="497">
        <f>'1.4.8 CF'!Q192</f>
        <v>2093405</v>
      </c>
      <c r="K60" s="485">
        <f t="shared" si="2"/>
        <v>2.0934050000000002</v>
      </c>
      <c r="L60" s="166" t="s">
        <v>435</v>
      </c>
    </row>
    <row r="61" spans="3:15" x14ac:dyDescent="0.35">
      <c r="C61" s="14"/>
      <c r="D61" t="s">
        <v>426</v>
      </c>
      <c r="G61" s="30" t="s">
        <v>434</v>
      </c>
      <c r="I61" s="497">
        <f>'1.4.8 CF'!R192</f>
        <v>1325785</v>
      </c>
      <c r="K61" s="485">
        <f t="shared" si="2"/>
        <v>1.325785</v>
      </c>
      <c r="L61" s="166" t="s">
        <v>435</v>
      </c>
    </row>
    <row r="62" spans="3:15" x14ac:dyDescent="0.35">
      <c r="C62" s="14"/>
      <c r="D62" t="s">
        <v>427</v>
      </c>
      <c r="G62" s="30" t="s">
        <v>434</v>
      </c>
      <c r="I62" s="497">
        <f>'1.4.8 CF'!S192</f>
        <v>732050</v>
      </c>
      <c r="K62" s="485">
        <f t="shared" si="2"/>
        <v>0.73204999999999998</v>
      </c>
      <c r="L62" s="166" t="s">
        <v>435</v>
      </c>
    </row>
    <row r="63" spans="3:15" x14ac:dyDescent="0.35">
      <c r="C63" s="14"/>
      <c r="I63" s="483"/>
    </row>
    <row r="64" spans="3:15" s="24" customFormat="1" x14ac:dyDescent="0.35">
      <c r="C64" s="24" t="s">
        <v>436</v>
      </c>
      <c r="F64" s="190"/>
      <c r="G64" s="54" t="s">
        <v>434</v>
      </c>
      <c r="H64" s="54"/>
      <c r="I64" s="484">
        <f t="shared" ref="I64" si="3">MAX(I53:I62)</f>
        <v>3669385</v>
      </c>
      <c r="J64" s="491"/>
      <c r="K64" s="491">
        <f>MAX(K53:K62)</f>
        <v>3.6693850000000001</v>
      </c>
      <c r="L64" s="440" t="s">
        <v>435</v>
      </c>
      <c r="M64" s="440"/>
      <c r="N64" s="440"/>
      <c r="O64" s="440"/>
    </row>
    <row r="65" spans="1:43" x14ac:dyDescent="0.35">
      <c r="C65" s="24"/>
      <c r="G65" s="54"/>
      <c r="I65" s="483"/>
    </row>
    <row r="66" spans="1:43" x14ac:dyDescent="0.35">
      <c r="C66" s="24"/>
      <c r="G66" s="54"/>
      <c r="I66" s="483"/>
    </row>
    <row r="67" spans="1:43" x14ac:dyDescent="0.35">
      <c r="C67" s="24"/>
      <c r="G67" s="54"/>
      <c r="I67" s="192"/>
    </row>
    <row r="68" spans="1:43" x14ac:dyDescent="0.35">
      <c r="C68" s="24"/>
      <c r="G68" s="54"/>
      <c r="I68" s="192"/>
    </row>
    <row r="69" spans="1:43" s="24" customFormat="1" x14ac:dyDescent="0.35">
      <c r="C69" s="24" t="s">
        <v>437</v>
      </c>
      <c r="E69" s="28"/>
      <c r="G69" s="190" t="s">
        <v>48</v>
      </c>
      <c r="H69" s="190"/>
      <c r="I69" s="461">
        <f>'1.5 SH Value'!$J$80</f>
        <v>8.9527866290721239</v>
      </c>
      <c r="J69" s="440"/>
      <c r="K69" s="489"/>
      <c r="L69" s="440"/>
      <c r="M69" s="440"/>
      <c r="N69" s="440"/>
      <c r="O69" s="440"/>
    </row>
    <row r="70" spans="1:43" s="24" customFormat="1" x14ac:dyDescent="0.35">
      <c r="C70" s="24" t="s">
        <v>438</v>
      </c>
      <c r="E70" s="28"/>
      <c r="G70" s="190" t="s">
        <v>48</v>
      </c>
      <c r="H70" s="190"/>
      <c r="I70" s="461">
        <f>'1.5 SH Value'!$J$88</f>
        <v>5.8054389910221245</v>
      </c>
      <c r="J70" s="440"/>
      <c r="K70" s="489"/>
      <c r="L70" s="440"/>
      <c r="M70" s="440"/>
      <c r="N70" s="440"/>
      <c r="O70" s="440"/>
    </row>
    <row r="71" spans="1:43" x14ac:dyDescent="0.35">
      <c r="C71" s="24"/>
      <c r="D71" s="24"/>
      <c r="E71" s="28"/>
      <c r="F71" s="24"/>
      <c r="G71" s="11"/>
      <c r="H71" s="11"/>
      <c r="I71" s="192"/>
    </row>
    <row r="72" spans="1:43" s="24" customFormat="1" x14ac:dyDescent="0.35">
      <c r="C72" s="28" t="s">
        <v>439</v>
      </c>
      <c r="E72" s="28"/>
      <c r="G72" s="190" t="s">
        <v>440</v>
      </c>
      <c r="H72" s="190"/>
      <c r="I72" s="498">
        <f>COUNTIF('1.4 P&amp;L'!J127:DY127,"&lt;"&amp;'1.4 P&amp;L'!J126)</f>
        <v>10</v>
      </c>
      <c r="K72" s="492"/>
      <c r="L72" s="440"/>
      <c r="M72" s="440"/>
      <c r="N72" s="440"/>
      <c r="O72" s="440"/>
    </row>
    <row r="73" spans="1:43" x14ac:dyDescent="0.35">
      <c r="C73" s="28"/>
      <c r="D73" s="16" t="s">
        <v>439</v>
      </c>
      <c r="E73" s="28"/>
      <c r="F73" s="24"/>
      <c r="G73" s="11" t="s">
        <v>217</v>
      </c>
      <c r="H73" s="11"/>
      <c r="I73" s="466">
        <f>I72/12</f>
        <v>0.83333333333333337</v>
      </c>
      <c r="J73" s="452"/>
      <c r="K73" s="493"/>
    </row>
    <row r="74" spans="1:43" ht="15" customHeight="1" x14ac:dyDescent="0.35">
      <c r="E74" s="16"/>
      <c r="F74"/>
      <c r="G74" s="11"/>
      <c r="H74" s="11"/>
      <c r="I74" s="452"/>
      <c r="K74" s="493"/>
    </row>
    <row r="75" spans="1:43" x14ac:dyDescent="0.35">
      <c r="C75" s="112"/>
      <c r="D75" s="112"/>
      <c r="E75" s="112"/>
      <c r="F75" s="112"/>
      <c r="G75" s="453"/>
      <c r="H75" s="453"/>
      <c r="I75" s="441"/>
    </row>
    <row r="76" spans="1:43" x14ac:dyDescent="0.35">
      <c r="C76" s="112"/>
      <c r="D76" s="112"/>
      <c r="E76" s="112"/>
      <c r="F76" s="112"/>
      <c r="G76" s="453"/>
      <c r="H76" s="453"/>
    </row>
    <row r="77" spans="1:43" x14ac:dyDescent="0.35">
      <c r="C77" s="112"/>
      <c r="D77" s="112"/>
      <c r="E77" s="112"/>
      <c r="F77" s="112"/>
      <c r="G77" s="453"/>
      <c r="H77" s="453"/>
      <c r="I77" s="441"/>
    </row>
    <row r="78" spans="1:43" x14ac:dyDescent="0.35">
      <c r="C78" s="112"/>
      <c r="D78" s="47"/>
      <c r="E78" s="47"/>
      <c r="F78" s="152"/>
      <c r="G78" s="454"/>
      <c r="H78" s="454"/>
      <c r="I78" s="441"/>
    </row>
    <row r="79" spans="1:43" x14ac:dyDescent="0.35">
      <c r="A79" s="431"/>
      <c r="B79" s="24"/>
      <c r="C79" s="112"/>
      <c r="D79" s="112"/>
      <c r="E79" s="112"/>
      <c r="F79" s="453"/>
      <c r="G79" s="454"/>
      <c r="H79" s="454"/>
      <c r="I79" s="441"/>
      <c r="J79" s="442"/>
      <c r="K79" s="494"/>
      <c r="L79" s="442"/>
      <c r="M79" s="442"/>
      <c r="O79" s="440"/>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row>
    <row r="80" spans="1:43" x14ac:dyDescent="0.35">
      <c r="A80" s="431"/>
      <c r="B80" s="24"/>
      <c r="C80" s="112"/>
      <c r="D80" s="112"/>
      <c r="E80" s="112"/>
      <c r="F80" s="453"/>
      <c r="G80" s="454"/>
      <c r="H80" s="454"/>
      <c r="I80" s="441"/>
      <c r="J80" s="442"/>
      <c r="K80" s="494"/>
      <c r="L80" s="443"/>
      <c r="M80" s="442"/>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row>
    <row r="81" spans="1:43" x14ac:dyDescent="0.35">
      <c r="A81" s="431"/>
      <c r="B81" s="432"/>
      <c r="C81" s="105"/>
      <c r="D81" s="105"/>
      <c r="E81" s="105"/>
      <c r="F81" s="152"/>
      <c r="G81" s="152"/>
      <c r="H81" s="152"/>
      <c r="I81" s="442"/>
      <c r="J81" s="442"/>
      <c r="K81" s="494"/>
      <c r="L81" s="443"/>
      <c r="M81" s="442"/>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row>
    <row r="82" spans="1:43" x14ac:dyDescent="0.35">
      <c r="A82" s="431"/>
      <c r="B82" s="432"/>
      <c r="C82" s="105"/>
      <c r="D82" s="105"/>
      <c r="E82" s="105"/>
      <c r="F82" s="152"/>
      <c r="G82" s="152"/>
      <c r="H82" s="152"/>
      <c r="I82" s="442"/>
      <c r="J82" s="442"/>
      <c r="K82" s="494"/>
      <c r="L82" s="442"/>
      <c r="M82" s="442"/>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row>
    <row r="83" spans="1:43" x14ac:dyDescent="0.35">
      <c r="A83" s="431"/>
      <c r="B83" s="432"/>
      <c r="C83" s="105"/>
      <c r="D83" s="105"/>
      <c r="E83" s="105"/>
      <c r="F83" s="152"/>
      <c r="G83" s="152"/>
      <c r="H83" s="152"/>
      <c r="I83" s="442"/>
      <c r="J83" s="442"/>
      <c r="K83" s="494"/>
      <c r="L83" s="443"/>
      <c r="M83" s="444"/>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row>
    <row r="84" spans="1:43" x14ac:dyDescent="0.35">
      <c r="A84" s="431"/>
      <c r="B84" s="432"/>
      <c r="C84" s="105"/>
      <c r="D84" s="105"/>
      <c r="E84" s="105"/>
      <c r="F84" s="152"/>
      <c r="G84" s="152"/>
      <c r="H84" s="152"/>
      <c r="I84" s="442"/>
      <c r="J84" s="442"/>
      <c r="K84" s="494"/>
      <c r="L84" s="443"/>
      <c r="M84" s="444"/>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row>
    <row r="85" spans="1:43" x14ac:dyDescent="0.35">
      <c r="A85" s="431"/>
      <c r="B85" s="432"/>
      <c r="C85" s="105"/>
      <c r="D85" s="105"/>
      <c r="E85" s="105"/>
      <c r="F85" s="152"/>
      <c r="G85" s="152"/>
      <c r="H85" s="152"/>
      <c r="I85" s="442"/>
      <c r="J85" s="442"/>
      <c r="K85" s="494"/>
      <c r="L85" s="443"/>
      <c r="M85" s="444"/>
      <c r="N85" s="445"/>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row>
    <row r="86" spans="1:43" x14ac:dyDescent="0.35">
      <c r="A86" s="431"/>
      <c r="B86" s="432"/>
      <c r="C86" s="105"/>
      <c r="D86" s="105"/>
      <c r="E86" s="105"/>
      <c r="F86" s="152"/>
      <c r="G86" s="152"/>
      <c r="H86" s="152"/>
      <c r="I86" s="442"/>
      <c r="J86" s="442"/>
      <c r="K86" s="494"/>
      <c r="L86" s="443"/>
      <c r="M86" s="444"/>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row>
    <row r="87" spans="1:43" x14ac:dyDescent="0.35">
      <c r="A87" s="431"/>
      <c r="B87" s="432"/>
      <c r="C87" s="105"/>
      <c r="D87" s="105"/>
      <c r="E87" s="105"/>
      <c r="F87" s="152"/>
      <c r="G87" s="152"/>
      <c r="H87" s="152"/>
      <c r="I87" s="442"/>
      <c r="J87" s="442"/>
      <c r="K87" s="494"/>
      <c r="L87" s="443"/>
      <c r="M87" s="44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row>
    <row r="88" spans="1:43" x14ac:dyDescent="0.35">
      <c r="A88" s="431"/>
      <c r="B88" s="432"/>
      <c r="C88" s="432"/>
      <c r="D88" s="432"/>
      <c r="E88" s="432"/>
      <c r="F88" s="433"/>
      <c r="G88" s="433"/>
      <c r="H88" s="433"/>
      <c r="I88" s="442"/>
      <c r="J88" s="442"/>
      <c r="K88" s="494"/>
      <c r="L88" s="443"/>
      <c r="M88" s="444"/>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row>
    <row r="89" spans="1:43" x14ac:dyDescent="0.35">
      <c r="A89" s="431"/>
      <c r="B89" s="432"/>
      <c r="C89" s="432"/>
      <c r="D89" s="432"/>
      <c r="E89" s="432"/>
      <c r="F89" s="433"/>
      <c r="G89" s="433"/>
      <c r="H89" s="433"/>
      <c r="I89" s="442"/>
      <c r="J89" s="442"/>
      <c r="K89" s="494"/>
      <c r="L89" s="443"/>
      <c r="M89" s="444"/>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row>
    <row r="90" spans="1:43" x14ac:dyDescent="0.35">
      <c r="A90" s="431"/>
      <c r="B90" s="432"/>
      <c r="C90" s="432"/>
      <c r="D90" s="432"/>
      <c r="E90" s="432"/>
      <c r="F90" s="433"/>
      <c r="G90" s="433"/>
      <c r="H90" s="433"/>
      <c r="I90" s="442"/>
      <c r="J90" s="442"/>
      <c r="K90" s="494"/>
      <c r="L90" s="443"/>
      <c r="M90" s="444"/>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row>
    <row r="91" spans="1:43" x14ac:dyDescent="0.35">
      <c r="A91" s="431"/>
      <c r="B91" s="432"/>
      <c r="C91" s="432"/>
      <c r="D91" s="432"/>
      <c r="E91" s="432"/>
      <c r="F91" s="433"/>
      <c r="G91" s="433"/>
      <c r="H91" s="433"/>
      <c r="I91" s="442"/>
      <c r="J91" s="442"/>
      <c r="K91" s="494"/>
      <c r="L91" s="443"/>
      <c r="M91" s="444"/>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row>
    <row r="92" spans="1:43" x14ac:dyDescent="0.35">
      <c r="A92" s="431"/>
      <c r="B92" s="432"/>
      <c r="C92" s="432"/>
      <c r="D92" s="432"/>
      <c r="E92" s="432"/>
      <c r="F92" s="433"/>
      <c r="G92" s="433"/>
      <c r="H92" s="433"/>
      <c r="I92" s="442"/>
      <c r="J92" s="442"/>
      <c r="K92" s="494"/>
      <c r="L92" s="443"/>
      <c r="M92" s="444"/>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row>
    <row r="93" spans="1:43" x14ac:dyDescent="0.35">
      <c r="A93" s="431"/>
      <c r="B93" s="432"/>
      <c r="C93" s="432"/>
      <c r="D93" s="432"/>
      <c r="E93" s="432"/>
      <c r="F93" s="433"/>
      <c r="G93" s="433"/>
      <c r="H93" s="433"/>
      <c r="I93" s="442"/>
      <c r="J93" s="442"/>
      <c r="K93" s="494"/>
      <c r="L93" s="443"/>
      <c r="M93" s="442"/>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row>
    <row r="94" spans="1:43" x14ac:dyDescent="0.35">
      <c r="A94" s="431"/>
      <c r="B94" s="432"/>
      <c r="C94" s="432"/>
      <c r="D94" s="432"/>
      <c r="E94" s="432"/>
      <c r="F94" s="433"/>
      <c r="G94" s="433"/>
      <c r="H94" s="433"/>
      <c r="I94" s="442"/>
      <c r="J94" s="442"/>
      <c r="K94" s="494"/>
      <c r="L94" s="442"/>
      <c r="M94" s="442"/>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row>
    <row r="95" spans="1:43" x14ac:dyDescent="0.35">
      <c r="A95" s="431"/>
      <c r="B95" s="432"/>
      <c r="C95" s="432"/>
      <c r="D95" s="432"/>
      <c r="E95" s="432"/>
      <c r="F95" s="433"/>
      <c r="G95" s="433"/>
      <c r="H95" s="433"/>
      <c r="I95" s="442"/>
      <c r="J95" s="442"/>
      <c r="K95" s="494"/>
      <c r="L95" s="443"/>
      <c r="M95" s="44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row>
    <row r="96" spans="1:43" x14ac:dyDescent="0.35">
      <c r="A96" s="431"/>
      <c r="B96" s="432"/>
      <c r="C96" s="432"/>
      <c r="D96" s="432"/>
      <c r="E96" s="432"/>
      <c r="F96" s="433"/>
      <c r="G96" s="433"/>
      <c r="H96" s="433"/>
      <c r="I96" s="442"/>
      <c r="J96" s="442"/>
      <c r="K96" s="494"/>
      <c r="L96" s="443"/>
      <c r="M96" s="44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row>
    <row r="97" spans="1:43" x14ac:dyDescent="0.35">
      <c r="A97" s="431"/>
      <c r="B97" s="432"/>
      <c r="C97" s="432"/>
      <c r="D97" s="432"/>
      <c r="E97" s="432"/>
      <c r="F97" s="433"/>
      <c r="G97" s="433"/>
      <c r="H97" s="433"/>
      <c r="I97" s="442"/>
      <c r="J97" s="442"/>
      <c r="K97" s="494"/>
      <c r="L97" s="443"/>
      <c r="M97" s="44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row>
    <row r="98" spans="1:43" x14ac:dyDescent="0.35">
      <c r="A98" s="431"/>
      <c r="B98" s="432"/>
      <c r="C98" s="432"/>
      <c r="D98" s="432"/>
      <c r="E98" s="432"/>
      <c r="F98" s="433"/>
      <c r="G98" s="433"/>
      <c r="H98" s="433"/>
      <c r="I98" s="442"/>
      <c r="J98" s="442"/>
      <c r="K98" s="494"/>
      <c r="L98" s="443"/>
      <c r="M98" s="44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row>
    <row r="99" spans="1:43" x14ac:dyDescent="0.35">
      <c r="A99" s="431"/>
      <c r="B99" s="432"/>
      <c r="C99" s="432"/>
      <c r="D99" s="432"/>
      <c r="E99" s="432"/>
      <c r="F99" s="433"/>
      <c r="G99" s="433"/>
      <c r="H99" s="433"/>
      <c r="I99" s="442"/>
      <c r="J99" s="442"/>
      <c r="K99" s="494"/>
      <c r="L99" s="443"/>
      <c r="M99" s="44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row>
    <row r="100" spans="1:43" x14ac:dyDescent="0.35">
      <c r="A100" s="431"/>
      <c r="B100" s="432"/>
      <c r="C100" s="432"/>
      <c r="D100" s="432"/>
      <c r="E100" s="432"/>
      <c r="F100" s="433"/>
      <c r="G100" s="433"/>
      <c r="H100" s="433"/>
      <c r="I100" s="442"/>
      <c r="J100" s="442"/>
      <c r="K100" s="494"/>
      <c r="L100" s="442"/>
      <c r="M100" s="442"/>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row>
    <row r="101" spans="1:43" x14ac:dyDescent="0.35">
      <c r="A101" s="431"/>
      <c r="B101" s="432"/>
      <c r="C101" s="432"/>
      <c r="D101" s="432"/>
      <c r="E101" s="432"/>
      <c r="F101" s="433"/>
      <c r="G101" s="433"/>
      <c r="H101" s="433"/>
      <c r="I101" s="442"/>
      <c r="J101" s="442"/>
      <c r="K101" s="494"/>
      <c r="L101" s="443"/>
      <c r="M101" s="446"/>
      <c r="O101" s="440"/>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row>
    <row r="102" spans="1:43" x14ac:dyDescent="0.35">
      <c r="A102" s="431"/>
      <c r="B102" s="432"/>
      <c r="C102" s="432"/>
      <c r="D102" s="432"/>
      <c r="E102" s="432"/>
      <c r="F102" s="433"/>
      <c r="G102" s="433"/>
      <c r="H102" s="433"/>
      <c r="I102" s="442"/>
      <c r="J102" s="442"/>
      <c r="K102" s="494"/>
      <c r="L102" s="443"/>
      <c r="M102" s="44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row>
    <row r="103" spans="1:43" x14ac:dyDescent="0.35">
      <c r="A103" s="431"/>
      <c r="B103" s="432"/>
      <c r="C103" s="432"/>
      <c r="D103" s="432"/>
      <c r="E103" s="432"/>
      <c r="F103" s="433"/>
      <c r="G103" s="433"/>
      <c r="H103" s="433"/>
      <c r="I103" s="442"/>
      <c r="J103" s="442"/>
      <c r="K103" s="494"/>
      <c r="L103" s="443"/>
      <c r="M103" s="44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row>
    <row r="104" spans="1:43" x14ac:dyDescent="0.35">
      <c r="A104" s="431"/>
      <c r="B104" s="432"/>
      <c r="C104" s="432"/>
      <c r="D104" s="432"/>
      <c r="E104" s="432"/>
      <c r="F104" s="433"/>
      <c r="G104" s="433"/>
      <c r="H104" s="433"/>
      <c r="I104" s="442"/>
      <c r="J104" s="442"/>
      <c r="K104" s="494"/>
      <c r="L104" s="443"/>
      <c r="M104" s="44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row>
    <row r="105" spans="1:43" x14ac:dyDescent="0.35">
      <c r="A105" s="431"/>
      <c r="B105" s="432"/>
      <c r="C105" s="432"/>
      <c r="D105" s="432"/>
      <c r="E105" s="432"/>
      <c r="F105" s="433"/>
      <c r="G105" s="433"/>
      <c r="H105" s="433"/>
      <c r="I105" s="442"/>
      <c r="J105" s="442"/>
      <c r="K105" s="494"/>
      <c r="L105" s="442"/>
      <c r="M105" s="442"/>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row>
    <row r="106" spans="1:43" x14ac:dyDescent="0.35">
      <c r="A106" s="431"/>
      <c r="B106" s="432"/>
      <c r="C106" s="432"/>
      <c r="D106" s="432"/>
      <c r="E106" s="432"/>
      <c r="F106" s="433"/>
      <c r="G106" s="433"/>
      <c r="H106" s="433"/>
      <c r="I106" s="442"/>
      <c r="J106" s="442"/>
      <c r="K106" s="494"/>
      <c r="L106" s="442"/>
      <c r="M106" s="442"/>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row>
    <row r="107" spans="1:43" x14ac:dyDescent="0.35">
      <c r="A107" s="431"/>
      <c r="B107" s="432"/>
      <c r="C107" s="432"/>
      <c r="D107" s="432"/>
      <c r="E107" s="432"/>
      <c r="F107" s="433"/>
      <c r="G107" s="433"/>
      <c r="H107" s="433"/>
      <c r="I107" s="442"/>
      <c r="J107" s="442"/>
      <c r="K107" s="494"/>
      <c r="L107" s="443"/>
      <c r="M107" s="44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row>
    <row r="108" spans="1:43" x14ac:dyDescent="0.35">
      <c r="A108" s="431"/>
      <c r="B108" s="432"/>
      <c r="C108" s="432"/>
      <c r="D108" s="432"/>
      <c r="E108" s="432"/>
      <c r="F108" s="433"/>
      <c r="G108" s="433"/>
      <c r="H108" s="433"/>
      <c r="I108" s="442"/>
      <c r="J108" s="442"/>
      <c r="K108" s="494"/>
      <c r="L108" s="443"/>
      <c r="M108" s="44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row>
    <row r="109" spans="1:43" x14ac:dyDescent="0.35">
      <c r="A109" s="431"/>
      <c r="B109" s="432"/>
      <c r="C109" s="432"/>
      <c r="D109" s="432"/>
      <c r="E109" s="432"/>
      <c r="F109" s="433"/>
      <c r="G109" s="433"/>
      <c r="H109" s="433"/>
      <c r="I109" s="442"/>
      <c r="J109" s="442"/>
      <c r="K109" s="494"/>
      <c r="L109" s="443"/>
      <c r="M109" s="44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row>
    <row r="110" spans="1:43" x14ac:dyDescent="0.35">
      <c r="A110" s="431"/>
      <c r="B110" s="432"/>
      <c r="C110" s="432"/>
      <c r="D110" s="432"/>
      <c r="E110" s="432"/>
      <c r="F110" s="433"/>
      <c r="G110" s="433"/>
      <c r="H110" s="433"/>
      <c r="I110" s="442"/>
      <c r="J110" s="442"/>
      <c r="K110" s="494"/>
      <c r="L110" s="443"/>
      <c r="M110" s="44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row>
    <row r="111" spans="1:43" x14ac:dyDescent="0.35">
      <c r="A111" s="431"/>
      <c r="B111" s="432"/>
      <c r="C111" s="432"/>
      <c r="D111" s="432"/>
      <c r="E111" s="432"/>
      <c r="F111" s="433"/>
      <c r="G111" s="433"/>
      <c r="H111" s="433"/>
      <c r="I111" s="442"/>
      <c r="J111" s="442"/>
      <c r="K111" s="494"/>
      <c r="L111" s="442"/>
      <c r="M111" s="442"/>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row>
    <row r="112" spans="1:43" x14ac:dyDescent="0.35">
      <c r="A112" s="431"/>
      <c r="B112" s="434"/>
      <c r="C112" s="434"/>
      <c r="D112" s="432"/>
      <c r="E112" s="432"/>
      <c r="F112" s="433"/>
      <c r="G112" s="433"/>
      <c r="H112" s="433"/>
      <c r="I112" s="442"/>
      <c r="J112" s="442"/>
      <c r="K112" s="494"/>
      <c r="L112" s="443"/>
      <c r="M112" s="442"/>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row>
    <row r="113" spans="1:43" x14ac:dyDescent="0.35">
      <c r="A113" s="431"/>
      <c r="B113" s="434"/>
      <c r="C113" s="434"/>
      <c r="D113" s="434"/>
      <c r="E113" s="434"/>
      <c r="F113" s="433"/>
      <c r="G113" s="433"/>
      <c r="H113" s="433"/>
      <c r="I113" s="447"/>
      <c r="J113" s="447"/>
      <c r="K113" s="495"/>
      <c r="L113" s="447"/>
      <c r="M113" s="447"/>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row>
    <row r="114" spans="1:43" x14ac:dyDescent="0.35">
      <c r="A114" s="431"/>
      <c r="B114" s="432"/>
      <c r="C114" s="432"/>
      <c r="D114" s="434"/>
      <c r="E114" s="434"/>
      <c r="F114" s="433"/>
      <c r="G114" s="433"/>
      <c r="H114" s="433"/>
      <c r="I114" s="447"/>
      <c r="J114" s="447"/>
      <c r="K114" s="495"/>
      <c r="L114" s="447"/>
      <c r="M114" s="447"/>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row>
    <row r="115" spans="1:43" x14ac:dyDescent="0.35">
      <c r="A115" s="431"/>
      <c r="B115" s="431"/>
      <c r="C115" s="431"/>
      <c r="D115" s="432"/>
      <c r="E115" s="432"/>
      <c r="F115" s="433"/>
      <c r="G115" s="433"/>
      <c r="H115" s="433"/>
      <c r="I115" s="442"/>
      <c r="J115" s="442"/>
      <c r="K115" s="494"/>
      <c r="L115" s="442"/>
      <c r="M115" s="448"/>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row>
    <row r="116" spans="1:43" x14ac:dyDescent="0.35">
      <c r="A116" s="431"/>
      <c r="B116" s="431"/>
      <c r="C116" s="431"/>
      <c r="D116" s="432"/>
      <c r="E116" s="432"/>
      <c r="F116" s="433"/>
      <c r="G116" s="433"/>
      <c r="H116" s="433"/>
      <c r="I116" s="442"/>
      <c r="J116" s="442"/>
      <c r="K116" s="494"/>
      <c r="L116" s="443"/>
      <c r="M116" s="448"/>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row>
    <row r="117" spans="1:43" x14ac:dyDescent="0.35">
      <c r="A117" s="431"/>
      <c r="B117" s="431"/>
      <c r="C117" s="431"/>
      <c r="D117" s="432"/>
      <c r="E117" s="432"/>
      <c r="F117" s="433"/>
      <c r="G117" s="433"/>
      <c r="H117" s="433"/>
      <c r="I117" s="442"/>
      <c r="J117" s="442"/>
      <c r="K117" s="494"/>
      <c r="L117" s="443"/>
      <c r="M117" s="448"/>
    </row>
    <row r="118" spans="1:43" x14ac:dyDescent="0.35">
      <c r="A118" s="431"/>
      <c r="B118" s="432"/>
      <c r="C118" s="432"/>
      <c r="D118" s="432"/>
      <c r="E118" s="432"/>
      <c r="F118" s="433"/>
      <c r="G118" s="433"/>
      <c r="H118" s="433"/>
      <c r="I118" s="442"/>
      <c r="J118" s="442"/>
      <c r="K118" s="494"/>
      <c r="L118" s="442"/>
      <c r="M118" s="442"/>
    </row>
    <row r="119" spans="1:43" x14ac:dyDescent="0.35">
      <c r="A119" s="431"/>
      <c r="B119" s="432"/>
      <c r="C119" s="432"/>
      <c r="D119" s="432"/>
      <c r="E119" s="432"/>
      <c r="F119" s="433"/>
      <c r="G119" s="433"/>
      <c r="H119" s="433"/>
      <c r="I119" s="442"/>
      <c r="J119" s="442"/>
      <c r="K119" s="494"/>
      <c r="L119" s="442"/>
      <c r="M119" s="442"/>
    </row>
    <row r="120" spans="1:43" x14ac:dyDescent="0.35">
      <c r="A120" s="431"/>
      <c r="B120" s="432"/>
      <c r="C120" s="432"/>
      <c r="D120" s="432"/>
      <c r="E120" s="432"/>
      <c r="F120" s="433"/>
      <c r="G120" s="433"/>
      <c r="H120" s="433"/>
      <c r="I120" s="442"/>
      <c r="J120" s="442"/>
      <c r="K120" s="494"/>
      <c r="L120" s="442"/>
      <c r="M120" s="442"/>
    </row>
    <row r="121" spans="1:43" x14ac:dyDescent="0.35">
      <c r="K121" s="496"/>
    </row>
    <row r="122" spans="1:43" x14ac:dyDescent="0.35">
      <c r="K122" s="496"/>
    </row>
    <row r="123" spans="1:43" x14ac:dyDescent="0.35">
      <c r="K123" s="496"/>
    </row>
    <row r="124" spans="1:43" x14ac:dyDescent="0.35">
      <c r="K124" s="496"/>
    </row>
    <row r="125" spans="1:43" x14ac:dyDescent="0.35">
      <c r="K125" s="496"/>
    </row>
    <row r="126" spans="1:43" x14ac:dyDescent="0.35">
      <c r="K126" s="496"/>
    </row>
    <row r="127" spans="1:43" x14ac:dyDescent="0.35">
      <c r="K127" s="496"/>
    </row>
    <row r="128" spans="1:43" x14ac:dyDescent="0.35">
      <c r="K128" s="496"/>
    </row>
    <row r="129" spans="11:15" x14ac:dyDescent="0.35">
      <c r="K129" s="496"/>
    </row>
    <row r="130" spans="11:15" x14ac:dyDescent="0.35">
      <c r="K130" s="496"/>
    </row>
    <row r="131" spans="11:15" x14ac:dyDescent="0.35">
      <c r="K131" s="496"/>
    </row>
    <row r="132" spans="11:15" x14ac:dyDescent="0.35">
      <c r="K132" s="496"/>
    </row>
    <row r="133" spans="11:15" x14ac:dyDescent="0.35">
      <c r="K133" s="496"/>
    </row>
    <row r="134" spans="11:15" x14ac:dyDescent="0.35">
      <c r="K134" s="496"/>
    </row>
    <row r="135" spans="11:15" x14ac:dyDescent="0.35">
      <c r="K135" s="496"/>
    </row>
    <row r="136" spans="11:15" x14ac:dyDescent="0.35">
      <c r="K136" s="496"/>
      <c r="O136" s="449"/>
    </row>
    <row r="137" spans="11:15" x14ac:dyDescent="0.35">
      <c r="K137" s="496"/>
    </row>
    <row r="138" spans="11:15" x14ac:dyDescent="0.35">
      <c r="K138" s="496"/>
    </row>
    <row r="139" spans="11:15" x14ac:dyDescent="0.35">
      <c r="K139" s="496"/>
    </row>
    <row r="145" spans="13:14" x14ac:dyDescent="0.35">
      <c r="M145" s="450"/>
    </row>
    <row r="152" spans="13:14" x14ac:dyDescent="0.35">
      <c r="N152" s="451"/>
    </row>
    <row r="162" spans="13:13" x14ac:dyDescent="0.35">
      <c r="M162" s="451"/>
    </row>
    <row r="179" spans="14:14" x14ac:dyDescent="0.35">
      <c r="N179" s="445"/>
    </row>
  </sheetData>
  <sheetProtection algorithmName="SHA-512" hashValue="HBN+nnuXrkGBVBwt7GGtFWPOoUntjNlrhwZAIMGDkSpJhWf+hCqD4iYvVpI5W/OOUnbSKob9hwSPtnk+kkHmzg==" saltValue="m705WQoWi525an1HdBdkTg==" spinCount="100000" sheet="1" objects="1" scenarios="1"/>
  <phoneticPr fontId="23" type="noConversion"/>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2967-EDBC-4905-B5AA-57DA60BB9A30}">
  <sheetPr>
    <tabColor theme="8"/>
  </sheetPr>
  <dimension ref="A1:XFC239"/>
  <sheetViews>
    <sheetView showGridLines="0" zoomScale="70" zoomScaleNormal="70" workbookViewId="0">
      <pane ySplit="5" topLeftCell="A94" activePane="bottomLeft" state="frozen"/>
      <selection pane="bottomLeft" activeCell="J104" sqref="J104"/>
    </sheetView>
  </sheetViews>
  <sheetFormatPr defaultColWidth="20.26953125" defaultRowHeight="14.5" x14ac:dyDescent="0.35"/>
  <cols>
    <col min="1" max="1" width="6.7265625" customWidth="1"/>
    <col min="2" max="2" width="5" customWidth="1"/>
    <col min="3" max="3" width="4.6328125" customWidth="1"/>
    <col min="4" max="4" width="5.7265625" customWidth="1"/>
    <col min="5" max="5" width="4.36328125" bestFit="1" customWidth="1"/>
    <col min="7" max="7" width="41.6328125" customWidth="1"/>
    <col min="8" max="8" width="9.36328125" style="30" bestFit="1" customWidth="1"/>
    <col min="9" max="9" width="6.26953125" customWidth="1"/>
    <col min="10" max="10" width="12.81640625" style="192" bestFit="1" customWidth="1"/>
    <col min="11" max="129" width="22.36328125" bestFit="1" customWidth="1"/>
  </cols>
  <sheetData>
    <row r="1" spans="1:1023 1026:2048 2051:5118 5121:6143 6146:7168 7171:10238 10241:11263 11266:12288 12291:15358 15361:16383" ht="31" x14ac:dyDescent="0.7">
      <c r="A1" s="12" t="s">
        <v>441</v>
      </c>
      <c r="B1" s="12"/>
      <c r="K1" s="101"/>
      <c r="L1" s="101"/>
    </row>
    <row r="2" spans="1:1023 1026:2048 2051:5118 5121:6143 6146:7168 7171:10238 10241:11263 11266:12288 12291:15358 15361:16383" x14ac:dyDescent="0.35">
      <c r="A2" t="s">
        <v>442</v>
      </c>
      <c r="J2" s="577" t="s">
        <v>418</v>
      </c>
      <c r="K2" s="578"/>
      <c r="L2" s="578"/>
      <c r="M2" s="578"/>
      <c r="N2" s="578"/>
      <c r="O2" s="578"/>
      <c r="P2" s="578"/>
      <c r="Q2" s="578"/>
      <c r="R2" s="578"/>
      <c r="S2" s="578"/>
      <c r="T2" s="578"/>
      <c r="U2" s="579"/>
      <c r="V2" s="577" t="s">
        <v>419</v>
      </c>
      <c r="W2" s="578"/>
      <c r="X2" s="578"/>
      <c r="Y2" s="578"/>
      <c r="Z2" s="578"/>
      <c r="AA2" s="578"/>
      <c r="AB2" s="578"/>
      <c r="AC2" s="578"/>
      <c r="AD2" s="578"/>
      <c r="AE2" s="578"/>
      <c r="AF2" s="578"/>
      <c r="AG2" s="579"/>
      <c r="AH2" s="577" t="s">
        <v>420</v>
      </c>
      <c r="AI2" s="578"/>
      <c r="AJ2" s="578"/>
      <c r="AK2" s="578"/>
      <c r="AL2" s="578"/>
      <c r="AM2" s="578"/>
      <c r="AN2" s="578"/>
      <c r="AO2" s="578"/>
      <c r="AP2" s="578"/>
      <c r="AQ2" s="578"/>
      <c r="AR2" s="578"/>
      <c r="AS2" s="579"/>
      <c r="AT2" s="577" t="s">
        <v>421</v>
      </c>
      <c r="AU2" s="578"/>
      <c r="AV2" s="578"/>
      <c r="AW2" s="578"/>
      <c r="AX2" s="578"/>
      <c r="AY2" s="578"/>
      <c r="AZ2" s="578"/>
      <c r="BA2" s="578"/>
      <c r="BB2" s="578"/>
      <c r="BC2" s="578"/>
      <c r="BD2" s="578"/>
      <c r="BE2" s="579"/>
      <c r="BF2" s="577" t="s">
        <v>422</v>
      </c>
      <c r="BG2" s="578"/>
      <c r="BH2" s="578"/>
      <c r="BI2" s="578"/>
      <c r="BJ2" s="578"/>
      <c r="BK2" s="578"/>
      <c r="BL2" s="578"/>
      <c r="BM2" s="578"/>
      <c r="BN2" s="578"/>
      <c r="BO2" s="578"/>
      <c r="BP2" s="578"/>
      <c r="BQ2" s="579"/>
      <c r="BR2" s="577" t="s">
        <v>423</v>
      </c>
      <c r="BS2" s="578"/>
      <c r="BT2" s="578"/>
      <c r="BU2" s="578"/>
      <c r="BV2" s="578"/>
      <c r="BW2" s="578"/>
      <c r="BX2" s="578"/>
      <c r="BY2" s="578"/>
      <c r="BZ2" s="578"/>
      <c r="CA2" s="578"/>
      <c r="CB2" s="578"/>
      <c r="CC2" s="579"/>
      <c r="CD2" s="577" t="s">
        <v>424</v>
      </c>
      <c r="CE2" s="578"/>
      <c r="CF2" s="578"/>
      <c r="CG2" s="578"/>
      <c r="CH2" s="578"/>
      <c r="CI2" s="578"/>
      <c r="CJ2" s="578"/>
      <c r="CK2" s="578"/>
      <c r="CL2" s="578"/>
      <c r="CM2" s="578"/>
      <c r="CN2" s="578"/>
      <c r="CO2" s="579"/>
      <c r="CP2" s="577" t="s">
        <v>425</v>
      </c>
      <c r="CQ2" s="578"/>
      <c r="CR2" s="578"/>
      <c r="CS2" s="578"/>
      <c r="CT2" s="578"/>
      <c r="CU2" s="578"/>
      <c r="CV2" s="578"/>
      <c r="CW2" s="578"/>
      <c r="CX2" s="578"/>
      <c r="CY2" s="578"/>
      <c r="CZ2" s="578"/>
      <c r="DA2" s="579"/>
      <c r="DB2" s="577" t="s">
        <v>426</v>
      </c>
      <c r="DC2" s="578"/>
      <c r="DD2" s="578"/>
      <c r="DE2" s="578"/>
      <c r="DF2" s="578"/>
      <c r="DG2" s="578"/>
      <c r="DH2" s="578"/>
      <c r="DI2" s="578"/>
      <c r="DJ2" s="578"/>
      <c r="DK2" s="578"/>
      <c r="DL2" s="578"/>
      <c r="DM2" s="579"/>
      <c r="DN2" s="577" t="s">
        <v>427</v>
      </c>
      <c r="DO2" s="578"/>
      <c r="DP2" s="578"/>
      <c r="DQ2" s="578"/>
      <c r="DR2" s="578"/>
      <c r="DS2" s="578"/>
      <c r="DT2" s="578"/>
      <c r="DU2" s="578"/>
      <c r="DV2" s="578"/>
      <c r="DW2" s="578"/>
      <c r="DX2" s="578"/>
      <c r="DY2" s="579"/>
    </row>
    <row r="3" spans="1:1023 1026:2048 2051:5118 5121:6143 6146:7168 7171:10238 10241:11263 11266:12288 12291:15358 15361:16383" x14ac:dyDescent="0.35">
      <c r="H3" s="30" t="s">
        <v>443</v>
      </c>
      <c r="J3" s="24">
        <v>1</v>
      </c>
      <c r="K3" s="24">
        <v>1</v>
      </c>
      <c r="L3" s="24">
        <v>1</v>
      </c>
      <c r="M3" s="24">
        <v>1</v>
      </c>
      <c r="N3" s="24">
        <v>1</v>
      </c>
      <c r="O3" s="24">
        <v>1</v>
      </c>
      <c r="P3" s="24">
        <v>1</v>
      </c>
      <c r="Q3" s="24">
        <v>1</v>
      </c>
      <c r="R3" s="24">
        <v>1</v>
      </c>
      <c r="S3" s="24">
        <v>1</v>
      </c>
      <c r="T3" s="24">
        <v>1</v>
      </c>
      <c r="U3" s="24">
        <v>1</v>
      </c>
      <c r="V3" s="24">
        <v>2</v>
      </c>
      <c r="W3" s="24">
        <v>2</v>
      </c>
      <c r="X3" s="24">
        <v>2</v>
      </c>
      <c r="Y3" s="24">
        <v>2</v>
      </c>
      <c r="Z3" s="24">
        <v>2</v>
      </c>
      <c r="AA3" s="24">
        <v>2</v>
      </c>
      <c r="AB3" s="24">
        <v>2</v>
      </c>
      <c r="AC3" s="24">
        <v>2</v>
      </c>
      <c r="AD3" s="24">
        <v>2</v>
      </c>
      <c r="AE3" s="24">
        <v>2</v>
      </c>
      <c r="AF3" s="24">
        <v>2</v>
      </c>
      <c r="AG3" s="24">
        <v>2</v>
      </c>
      <c r="AH3" s="24">
        <v>3</v>
      </c>
      <c r="AI3" s="24">
        <v>3</v>
      </c>
      <c r="AJ3" s="24">
        <v>3</v>
      </c>
      <c r="AK3" s="24">
        <v>3</v>
      </c>
      <c r="AL3" s="24">
        <v>3</v>
      </c>
      <c r="AM3" s="24">
        <v>3</v>
      </c>
      <c r="AN3" s="24">
        <v>3</v>
      </c>
      <c r="AO3" s="24">
        <v>3</v>
      </c>
      <c r="AP3" s="24">
        <v>3</v>
      </c>
      <c r="AQ3" s="24">
        <v>3</v>
      </c>
      <c r="AR3" s="24">
        <v>3</v>
      </c>
      <c r="AS3" s="24">
        <v>3</v>
      </c>
      <c r="AT3" s="24">
        <v>4</v>
      </c>
      <c r="AU3" s="24">
        <v>4</v>
      </c>
      <c r="AV3" s="24">
        <v>4</v>
      </c>
      <c r="AW3" s="24">
        <v>4</v>
      </c>
      <c r="AX3" s="24">
        <v>4</v>
      </c>
      <c r="AY3" s="24">
        <v>4</v>
      </c>
      <c r="AZ3" s="24">
        <v>4</v>
      </c>
      <c r="BA3" s="24">
        <v>4</v>
      </c>
      <c r="BB3" s="24">
        <v>4</v>
      </c>
      <c r="BC3" s="24">
        <v>4</v>
      </c>
      <c r="BD3" s="24">
        <v>4</v>
      </c>
      <c r="BE3" s="24">
        <v>4</v>
      </c>
      <c r="BF3" s="24">
        <v>5</v>
      </c>
      <c r="BG3" s="24">
        <v>5</v>
      </c>
      <c r="BH3" s="24">
        <v>5</v>
      </c>
      <c r="BI3" s="24">
        <v>5</v>
      </c>
      <c r="BJ3" s="24">
        <v>5</v>
      </c>
      <c r="BK3" s="24">
        <v>5</v>
      </c>
      <c r="BL3" s="24">
        <v>5</v>
      </c>
      <c r="BM3" s="24">
        <v>5</v>
      </c>
      <c r="BN3" s="24">
        <v>5</v>
      </c>
      <c r="BO3" s="24">
        <v>5</v>
      </c>
      <c r="BP3" s="24">
        <v>5</v>
      </c>
      <c r="BQ3" s="24">
        <v>5</v>
      </c>
      <c r="BR3" s="24">
        <v>6</v>
      </c>
      <c r="BS3" s="24">
        <v>6</v>
      </c>
      <c r="BT3" s="24">
        <v>6</v>
      </c>
      <c r="BU3" s="24">
        <v>6</v>
      </c>
      <c r="BV3" s="24">
        <v>6</v>
      </c>
      <c r="BW3" s="24">
        <v>6</v>
      </c>
      <c r="BX3" s="24">
        <v>6</v>
      </c>
      <c r="BY3" s="24">
        <v>6</v>
      </c>
      <c r="BZ3" s="24">
        <v>6</v>
      </c>
      <c r="CA3" s="24">
        <v>6</v>
      </c>
      <c r="CB3" s="24">
        <v>6</v>
      </c>
      <c r="CC3" s="24">
        <v>6</v>
      </c>
      <c r="CD3" s="24">
        <v>7</v>
      </c>
      <c r="CE3" s="24">
        <v>7</v>
      </c>
      <c r="CF3" s="24">
        <v>7</v>
      </c>
      <c r="CG3" s="24">
        <v>7</v>
      </c>
      <c r="CH3" s="24">
        <v>7</v>
      </c>
      <c r="CI3" s="24">
        <v>7</v>
      </c>
      <c r="CJ3" s="24">
        <v>7</v>
      </c>
      <c r="CK3" s="24">
        <v>7</v>
      </c>
      <c r="CL3" s="24">
        <v>7</v>
      </c>
      <c r="CM3" s="24">
        <v>7</v>
      </c>
      <c r="CN3" s="24">
        <v>7</v>
      </c>
      <c r="CO3" s="24">
        <v>7</v>
      </c>
      <c r="CP3" s="24">
        <v>8</v>
      </c>
      <c r="CQ3" s="24">
        <v>8</v>
      </c>
      <c r="CR3" s="24">
        <v>8</v>
      </c>
      <c r="CS3" s="24">
        <v>8</v>
      </c>
      <c r="CT3" s="24">
        <v>8</v>
      </c>
      <c r="CU3" s="24">
        <v>8</v>
      </c>
      <c r="CV3" s="24">
        <v>8</v>
      </c>
      <c r="CW3" s="24">
        <v>8</v>
      </c>
      <c r="CX3" s="24">
        <v>8</v>
      </c>
      <c r="CY3" s="24">
        <v>8</v>
      </c>
      <c r="CZ3" s="24">
        <v>8</v>
      </c>
      <c r="DA3" s="24">
        <v>8</v>
      </c>
      <c r="DB3" s="24">
        <v>9</v>
      </c>
      <c r="DC3" s="24">
        <v>9</v>
      </c>
      <c r="DD3" s="24">
        <v>9</v>
      </c>
      <c r="DE3" s="24">
        <v>9</v>
      </c>
      <c r="DF3" s="24">
        <v>9</v>
      </c>
      <c r="DG3" s="24">
        <v>9</v>
      </c>
      <c r="DH3" s="24">
        <v>9</v>
      </c>
      <c r="DI3" s="24">
        <v>9</v>
      </c>
      <c r="DJ3" s="24">
        <v>9</v>
      </c>
      <c r="DK3" s="24">
        <v>9</v>
      </c>
      <c r="DL3" s="24">
        <v>9</v>
      </c>
      <c r="DM3" s="24">
        <v>9</v>
      </c>
      <c r="DN3" s="24">
        <v>10</v>
      </c>
      <c r="DO3" s="24">
        <v>10</v>
      </c>
      <c r="DP3" s="24">
        <v>10</v>
      </c>
      <c r="DQ3" s="24">
        <v>10</v>
      </c>
      <c r="DR3" s="24">
        <v>10</v>
      </c>
      <c r="DS3" s="24">
        <v>10</v>
      </c>
      <c r="DT3" s="24">
        <v>10</v>
      </c>
      <c r="DU3" s="24">
        <v>10</v>
      </c>
      <c r="DV3" s="24">
        <v>10</v>
      </c>
      <c r="DW3" s="24">
        <v>10</v>
      </c>
      <c r="DX3" s="24">
        <v>10</v>
      </c>
      <c r="DY3" s="24">
        <v>10</v>
      </c>
    </row>
    <row r="4" spans="1:1023 1026:2048 2051:5118 5121:6143 6146:7168 7171:10238 10241:11263 11266:12288 12291:15358 15361:16383" s="101" customFormat="1" x14ac:dyDescent="0.35">
      <c r="H4" s="230" t="s">
        <v>444</v>
      </c>
      <c r="J4" s="202">
        <f>'1.1 Assumptions'!$J$8</f>
        <v>44927</v>
      </c>
      <c r="K4" s="101">
        <f>DATE(YEAR(J4),MONTH(J4)+1,1)</f>
        <v>44958</v>
      </c>
      <c r="L4" s="101">
        <f t="shared" ref="L4:BW4" si="0">DATE(YEAR(K4),MONTH(K4)+1,1)</f>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si="0"/>
        <v>46905</v>
      </c>
      <c r="BX4" s="101">
        <f t="shared" ref="BX4:DY4" si="1">DATE(YEAR(BW4),MONTH(BW4)+1,1)</f>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023 1026:2048 2051:5118 5121:6143 6146:7168 7171:10238 10241:11263 11266:12288 12291:15358 15361:16383" x14ac:dyDescent="0.35">
      <c r="H5" s="30" t="s">
        <v>127</v>
      </c>
      <c r="I5" s="65" t="s">
        <v>445</v>
      </c>
      <c r="J5" s="192">
        <v>1</v>
      </c>
      <c r="K5">
        <f>J5+1</f>
        <v>2</v>
      </c>
      <c r="L5">
        <f t="shared" ref="L5:P5" si="2">K5+1</f>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023 1026:2048 2051:5118 5121:6143 6146:7168 7171:10238 10241:11263 11266:12288 12291:15358 15361:16383" ht="36" x14ac:dyDescent="0.8">
      <c r="B6" s="479" t="s">
        <v>446</v>
      </c>
      <c r="I6" s="65"/>
    </row>
    <row r="8" spans="1:1023 1026:2048 2051:5118 5121:6143 6146:7168 7171:10238 10241:11263 11266:12288 12291:15358 15361:16383" x14ac:dyDescent="0.35">
      <c r="B8" s="25" t="s">
        <v>84</v>
      </c>
      <c r="C8" s="84"/>
      <c r="D8" s="84"/>
      <c r="E8" s="84"/>
      <c r="F8" s="84"/>
      <c r="G8" s="84"/>
      <c r="H8" s="288"/>
      <c r="J8" s="38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row>
    <row r="9" spans="1:1023 1026:2048 2051:5118 5121:6143 6146:7168 7171:10238 10241:11263 11266:12288 12291:15358 15361:16383" x14ac:dyDescent="0.35">
      <c r="A9" s="24"/>
      <c r="B9" s="14"/>
      <c r="F9" s="24"/>
      <c r="K9" s="24"/>
      <c r="P9" s="24"/>
      <c r="U9" s="24"/>
      <c r="Z9" s="24"/>
      <c r="AE9" s="24"/>
      <c r="AJ9" s="24"/>
      <c r="AO9" s="24"/>
      <c r="AT9" s="24"/>
      <c r="AY9" s="24"/>
      <c r="BD9" s="24"/>
      <c r="BI9" s="24"/>
      <c r="BN9" s="24"/>
      <c r="BS9" s="24"/>
      <c r="BX9" s="24"/>
      <c r="CC9" s="24"/>
      <c r="CH9" s="24"/>
      <c r="CM9" s="24"/>
      <c r="CR9" s="24"/>
      <c r="CW9" s="24"/>
      <c r="DB9" s="24"/>
      <c r="DG9" s="24"/>
      <c r="DL9" s="24"/>
      <c r="DQ9" s="24"/>
      <c r="DV9" s="24"/>
      <c r="EA9" s="24"/>
      <c r="EF9" s="24"/>
      <c r="EK9" s="24"/>
      <c r="EP9" s="24"/>
      <c r="EU9" s="24"/>
      <c r="EZ9" s="24"/>
      <c r="FE9" s="24"/>
      <c r="FJ9" s="24"/>
      <c r="FO9" s="24"/>
      <c r="FT9" s="24"/>
      <c r="FY9" s="24"/>
      <c r="GD9" s="24"/>
      <c r="GI9" s="24"/>
      <c r="GN9" s="24"/>
      <c r="GS9" s="24"/>
      <c r="GX9" s="24"/>
      <c r="HC9" s="24"/>
      <c r="HH9" s="24"/>
      <c r="HM9" s="24"/>
      <c r="HR9" s="24"/>
      <c r="HW9" s="24"/>
      <c r="IB9" s="24"/>
      <c r="IG9" s="24"/>
      <c r="IL9" s="24"/>
      <c r="IQ9" s="24"/>
      <c r="IV9" s="24"/>
      <c r="JA9" s="24"/>
      <c r="JF9" s="24"/>
      <c r="JK9" s="24"/>
      <c r="JP9" s="24"/>
      <c r="JU9" s="24"/>
      <c r="JZ9" s="24"/>
      <c r="KE9" s="24"/>
      <c r="KJ9" s="24"/>
      <c r="KO9" s="24"/>
      <c r="KT9" s="24"/>
      <c r="KY9" s="24"/>
      <c r="LD9" s="24"/>
      <c r="LI9" s="24"/>
      <c r="LN9" s="24"/>
      <c r="LS9" s="24"/>
      <c r="LX9" s="24"/>
      <c r="MC9" s="24"/>
      <c r="MH9" s="24"/>
      <c r="MM9" s="24"/>
      <c r="MR9" s="24"/>
      <c r="MW9" s="24"/>
      <c r="NB9" s="24"/>
      <c r="NG9" s="24"/>
      <c r="NL9" s="24"/>
      <c r="NQ9" s="24"/>
      <c r="NV9" s="24"/>
      <c r="OA9" s="24"/>
      <c r="OF9" s="24"/>
      <c r="OK9" s="24"/>
      <c r="OP9" s="24"/>
      <c r="OU9" s="24"/>
      <c r="OZ9" s="24"/>
      <c r="PE9" s="24"/>
      <c r="PJ9" s="24"/>
      <c r="PO9" s="24"/>
      <c r="PT9" s="24"/>
      <c r="PY9" s="24"/>
      <c r="QD9" s="24"/>
      <c r="QI9" s="24"/>
      <c r="QN9" s="24"/>
      <c r="QS9" s="24"/>
      <c r="QX9" s="24"/>
      <c r="RC9" s="24"/>
      <c r="RH9" s="24"/>
      <c r="RM9" s="24"/>
      <c r="RR9" s="24"/>
      <c r="RW9" s="24"/>
      <c r="SB9" s="24"/>
      <c r="SG9" s="24"/>
      <c r="SL9" s="24"/>
      <c r="SQ9" s="24"/>
      <c r="SV9" s="24"/>
      <c r="TA9" s="24"/>
      <c r="TF9" s="24"/>
      <c r="TK9" s="24"/>
      <c r="TP9" s="24"/>
      <c r="TU9" s="24"/>
      <c r="TZ9" s="24"/>
      <c r="UE9" s="24"/>
      <c r="UJ9" s="24"/>
      <c r="UO9" s="24"/>
      <c r="UT9" s="24"/>
      <c r="UY9" s="24"/>
      <c r="VD9" s="24"/>
      <c r="VI9" s="24"/>
      <c r="VN9" s="24"/>
      <c r="VS9" s="24"/>
      <c r="VX9" s="24"/>
      <c r="WC9" s="24"/>
      <c r="WH9" s="24"/>
      <c r="WM9" s="24"/>
      <c r="WR9" s="24"/>
      <c r="WW9" s="24"/>
      <c r="XB9" s="24"/>
      <c r="XG9" s="24"/>
      <c r="XL9" s="24"/>
      <c r="XQ9" s="24"/>
      <c r="XV9" s="24"/>
      <c r="YA9" s="24"/>
      <c r="YF9" s="24"/>
      <c r="YK9" s="24"/>
      <c r="YP9" s="24"/>
      <c r="YU9" s="24"/>
      <c r="YZ9" s="24"/>
      <c r="ZE9" s="24"/>
      <c r="ZJ9" s="24"/>
      <c r="ZO9" s="24"/>
      <c r="ZT9" s="24"/>
      <c r="ZY9" s="24"/>
      <c r="AAD9" s="24"/>
      <c r="AAI9" s="24"/>
      <c r="AAN9" s="24"/>
      <c r="AAS9" s="24"/>
      <c r="AAX9" s="24"/>
      <c r="ABC9" s="24"/>
      <c r="ABH9" s="24"/>
      <c r="ABM9" s="24"/>
      <c r="ABR9" s="24"/>
      <c r="ABW9" s="24"/>
      <c r="ACB9" s="24"/>
      <c r="ACG9" s="24"/>
      <c r="ACL9" s="24"/>
      <c r="ACQ9" s="24"/>
      <c r="ACV9" s="24"/>
      <c r="ADA9" s="24"/>
      <c r="ADF9" s="24"/>
      <c r="ADK9" s="24"/>
      <c r="ADP9" s="24"/>
      <c r="ADU9" s="24"/>
      <c r="ADZ9" s="24"/>
      <c r="AEE9" s="24"/>
      <c r="AEJ9" s="24"/>
      <c r="AEO9" s="24"/>
      <c r="AET9" s="24"/>
      <c r="AEY9" s="24"/>
      <c r="AFD9" s="24"/>
      <c r="AFI9" s="24"/>
      <c r="AFN9" s="24"/>
      <c r="AFS9" s="24"/>
      <c r="AFX9" s="24"/>
      <c r="AGC9" s="24"/>
      <c r="AGH9" s="24"/>
      <c r="AGM9" s="24"/>
      <c r="AGR9" s="24"/>
      <c r="AGW9" s="24"/>
      <c r="AHB9" s="24"/>
      <c r="AHG9" s="24"/>
      <c r="AHL9" s="24"/>
      <c r="AHQ9" s="24"/>
      <c r="AHV9" s="24"/>
      <c r="AIA9" s="24"/>
      <c r="AIF9" s="24"/>
      <c r="AIK9" s="24"/>
      <c r="AIP9" s="24"/>
      <c r="AIU9" s="24"/>
      <c r="AIZ9" s="24"/>
      <c r="AJE9" s="24"/>
      <c r="AJJ9" s="24"/>
      <c r="AJO9" s="24"/>
      <c r="AJT9" s="24"/>
      <c r="AJY9" s="24"/>
      <c r="AKD9" s="24"/>
      <c r="AKI9" s="24"/>
      <c r="AKN9" s="24"/>
      <c r="AKS9" s="24"/>
      <c r="AKX9" s="24"/>
      <c r="ALC9" s="24"/>
      <c r="ALH9" s="24"/>
      <c r="ALM9" s="24"/>
      <c r="ALR9" s="24"/>
      <c r="ALW9" s="24"/>
      <c r="AMB9" s="24"/>
      <c r="AMG9" s="24"/>
      <c r="AML9" s="24"/>
      <c r="AMQ9" s="24"/>
      <c r="AMV9" s="24"/>
      <c r="ANA9" s="24"/>
      <c r="ANF9" s="24"/>
      <c r="ANK9" s="24"/>
      <c r="ANP9" s="24"/>
      <c r="ANU9" s="24"/>
      <c r="ANZ9" s="24"/>
      <c r="AOE9" s="24"/>
      <c r="AOJ9" s="24"/>
      <c r="AOO9" s="24"/>
      <c r="AOT9" s="24"/>
      <c r="AOY9" s="24"/>
      <c r="APD9" s="24"/>
      <c r="API9" s="24"/>
      <c r="APN9" s="24"/>
      <c r="APS9" s="24"/>
      <c r="APX9" s="24"/>
      <c r="AQC9" s="24"/>
      <c r="AQH9" s="24"/>
      <c r="AQM9" s="24"/>
      <c r="AQR9" s="24"/>
      <c r="AQW9" s="24"/>
      <c r="ARB9" s="24"/>
      <c r="ARG9" s="24"/>
      <c r="ARL9" s="24"/>
      <c r="ARQ9" s="24"/>
      <c r="ARV9" s="24"/>
      <c r="ASA9" s="24"/>
      <c r="ASF9" s="24"/>
      <c r="ASK9" s="24"/>
      <c r="ASP9" s="24"/>
      <c r="ASU9" s="24"/>
      <c r="ASZ9" s="24"/>
      <c r="ATE9" s="24"/>
      <c r="ATJ9" s="24"/>
      <c r="ATO9" s="24"/>
      <c r="ATT9" s="24"/>
      <c r="ATY9" s="24"/>
      <c r="AUD9" s="24"/>
      <c r="AUI9" s="24"/>
      <c r="AUN9" s="24"/>
      <c r="AUS9" s="24"/>
      <c r="AUX9" s="24"/>
      <c r="AVC9" s="24"/>
      <c r="AVH9" s="24"/>
      <c r="AVM9" s="24"/>
      <c r="AVR9" s="24"/>
      <c r="AVW9" s="24"/>
      <c r="AWB9" s="24"/>
      <c r="AWG9" s="24"/>
      <c r="AWL9" s="24"/>
      <c r="AWQ9" s="24"/>
      <c r="AWV9" s="24"/>
      <c r="AXA9" s="24"/>
      <c r="AXF9" s="24"/>
      <c r="AXK9" s="24"/>
      <c r="AXP9" s="24"/>
      <c r="AXU9" s="24"/>
      <c r="AXZ9" s="24"/>
      <c r="AYE9" s="24"/>
      <c r="AYJ9" s="24"/>
      <c r="AYO9" s="24"/>
      <c r="AYT9" s="24"/>
      <c r="AYY9" s="24"/>
      <c r="AZD9" s="24"/>
      <c r="AZI9" s="24"/>
      <c r="AZN9" s="24"/>
      <c r="AZS9" s="24"/>
      <c r="AZX9" s="24"/>
      <c r="BAC9" s="24"/>
      <c r="BAH9" s="24"/>
      <c r="BAM9" s="24"/>
      <c r="BAR9" s="24"/>
      <c r="BAW9" s="24"/>
      <c r="BBB9" s="24"/>
      <c r="BBG9" s="24"/>
      <c r="BBL9" s="24"/>
      <c r="BBQ9" s="24"/>
      <c r="BBV9" s="24"/>
      <c r="BCA9" s="24"/>
      <c r="BCF9" s="24"/>
      <c r="BCK9" s="24"/>
      <c r="BCP9" s="24"/>
      <c r="BCU9" s="24"/>
      <c r="BCZ9" s="24"/>
      <c r="BDE9" s="24"/>
      <c r="BDJ9" s="24"/>
      <c r="BDO9" s="24"/>
      <c r="BDT9" s="24"/>
      <c r="BDY9" s="24"/>
      <c r="BED9" s="24"/>
      <c r="BEI9" s="24"/>
      <c r="BEN9" s="24"/>
      <c r="BES9" s="24"/>
      <c r="BEX9" s="24"/>
      <c r="BFC9" s="24"/>
      <c r="BFH9" s="24"/>
      <c r="BFM9" s="24"/>
      <c r="BFR9" s="24"/>
      <c r="BFW9" s="24"/>
      <c r="BGB9" s="24"/>
      <c r="BGG9" s="24"/>
      <c r="BGL9" s="24"/>
      <c r="BGQ9" s="24"/>
      <c r="BGV9" s="24"/>
      <c r="BHA9" s="24"/>
      <c r="BHF9" s="24"/>
      <c r="BHK9" s="24"/>
      <c r="BHP9" s="24"/>
      <c r="BHU9" s="24"/>
      <c r="BHZ9" s="24"/>
      <c r="BIE9" s="24"/>
      <c r="BIJ9" s="24"/>
      <c r="BIO9" s="24"/>
      <c r="BIT9" s="24"/>
      <c r="BIY9" s="24"/>
      <c r="BJD9" s="24"/>
      <c r="BJI9" s="24"/>
      <c r="BJN9" s="24"/>
      <c r="BJS9" s="24"/>
      <c r="BJX9" s="24"/>
      <c r="BKC9" s="24"/>
      <c r="BKH9" s="24"/>
      <c r="BKM9" s="24"/>
      <c r="BKR9" s="24"/>
      <c r="BKW9" s="24"/>
      <c r="BLB9" s="24"/>
      <c r="BLG9" s="24"/>
      <c r="BLL9" s="24"/>
      <c r="BLQ9" s="24"/>
      <c r="BLV9" s="24"/>
      <c r="BMA9" s="24"/>
      <c r="BMF9" s="24"/>
      <c r="BMK9" s="24"/>
      <c r="BMP9" s="24"/>
      <c r="BMU9" s="24"/>
      <c r="BMZ9" s="24"/>
      <c r="BNE9" s="24"/>
      <c r="BNJ9" s="24"/>
      <c r="BNO9" s="24"/>
      <c r="BNT9" s="24"/>
      <c r="BNY9" s="24"/>
      <c r="BOD9" s="24"/>
      <c r="BOI9" s="24"/>
      <c r="BON9" s="24"/>
      <c r="BOS9" s="24"/>
      <c r="BOX9" s="24"/>
      <c r="BPC9" s="24"/>
      <c r="BPH9" s="24"/>
      <c r="BPM9" s="24"/>
      <c r="BPR9" s="24"/>
      <c r="BPW9" s="24"/>
      <c r="BQB9" s="24"/>
      <c r="BQG9" s="24"/>
      <c r="BQL9" s="24"/>
      <c r="BQQ9" s="24"/>
      <c r="BQV9" s="24"/>
      <c r="BRA9" s="24"/>
      <c r="BRF9" s="24"/>
      <c r="BRK9" s="24"/>
      <c r="BRP9" s="24"/>
      <c r="BRU9" s="24"/>
      <c r="BRZ9" s="24"/>
      <c r="BSE9" s="24"/>
      <c r="BSJ9" s="24"/>
      <c r="BSO9" s="24"/>
      <c r="BST9" s="24"/>
      <c r="BSY9" s="24"/>
      <c r="BTD9" s="24"/>
      <c r="BTI9" s="24"/>
      <c r="BTN9" s="24"/>
      <c r="BTS9" s="24"/>
      <c r="BTX9" s="24"/>
      <c r="BUC9" s="24"/>
      <c r="BUH9" s="24"/>
      <c r="BUM9" s="24"/>
      <c r="BUR9" s="24"/>
      <c r="BUW9" s="24"/>
      <c r="BVB9" s="24"/>
      <c r="BVG9" s="24"/>
      <c r="BVL9" s="24"/>
      <c r="BVQ9" s="24"/>
      <c r="BVV9" s="24"/>
      <c r="BWA9" s="24"/>
      <c r="BWF9" s="24"/>
      <c r="BWK9" s="24"/>
      <c r="BWP9" s="24"/>
      <c r="BWU9" s="24"/>
      <c r="BWZ9" s="24"/>
      <c r="BXE9" s="24"/>
      <c r="BXJ9" s="24"/>
      <c r="BXO9" s="24"/>
      <c r="BXT9" s="24"/>
      <c r="BXY9" s="24"/>
      <c r="BYD9" s="24"/>
      <c r="BYI9" s="24"/>
      <c r="BYN9" s="24"/>
      <c r="BYS9" s="24"/>
      <c r="BYX9" s="24"/>
      <c r="BZC9" s="24"/>
      <c r="BZH9" s="24"/>
      <c r="BZM9" s="24"/>
      <c r="BZR9" s="24"/>
      <c r="BZW9" s="24"/>
      <c r="CAB9" s="24"/>
      <c r="CAG9" s="24"/>
      <c r="CAL9" s="24"/>
      <c r="CAQ9" s="24"/>
      <c r="CAV9" s="24"/>
      <c r="CBA9" s="24"/>
      <c r="CBF9" s="24"/>
      <c r="CBK9" s="24"/>
      <c r="CBP9" s="24"/>
      <c r="CBU9" s="24"/>
      <c r="CBZ9" s="24"/>
      <c r="CCE9" s="24"/>
      <c r="CCJ9" s="24"/>
      <c r="CCO9" s="24"/>
      <c r="CCT9" s="24"/>
      <c r="CCY9" s="24"/>
      <c r="CDD9" s="24"/>
      <c r="CDI9" s="24"/>
      <c r="CDN9" s="24"/>
      <c r="CDS9" s="24"/>
      <c r="CDX9" s="24"/>
      <c r="CEC9" s="24"/>
      <c r="CEH9" s="24"/>
      <c r="CEM9" s="24"/>
      <c r="CER9" s="24"/>
      <c r="CEW9" s="24"/>
      <c r="CFB9" s="24"/>
      <c r="CFG9" s="24"/>
      <c r="CFL9" s="24"/>
      <c r="CFQ9" s="24"/>
      <c r="CFV9" s="24"/>
      <c r="CGA9" s="24"/>
      <c r="CGF9" s="24"/>
      <c r="CGK9" s="24"/>
      <c r="CGP9" s="24"/>
      <c r="CGU9" s="24"/>
      <c r="CGZ9" s="24"/>
      <c r="CHE9" s="24"/>
      <c r="CHJ9" s="24"/>
      <c r="CHO9" s="24"/>
      <c r="CHT9" s="24"/>
      <c r="CHY9" s="24"/>
      <c r="CID9" s="24"/>
      <c r="CII9" s="24"/>
      <c r="CIN9" s="24"/>
      <c r="CIS9" s="24"/>
      <c r="CIX9" s="24"/>
      <c r="CJC9" s="24"/>
      <c r="CJH9" s="24"/>
      <c r="CJM9" s="24"/>
      <c r="CJR9" s="24"/>
      <c r="CJW9" s="24"/>
      <c r="CKB9" s="24"/>
      <c r="CKG9" s="24"/>
      <c r="CKL9" s="24"/>
      <c r="CKQ9" s="24"/>
      <c r="CKV9" s="24"/>
      <c r="CLA9" s="24"/>
      <c r="CLF9" s="24"/>
      <c r="CLK9" s="24"/>
      <c r="CLP9" s="24"/>
      <c r="CLU9" s="24"/>
      <c r="CLZ9" s="24"/>
      <c r="CME9" s="24"/>
      <c r="CMJ9" s="24"/>
      <c r="CMO9" s="24"/>
      <c r="CMT9" s="24"/>
      <c r="CMY9" s="24"/>
      <c r="CND9" s="24"/>
      <c r="CNI9" s="24"/>
      <c r="CNN9" s="24"/>
      <c r="CNS9" s="24"/>
      <c r="CNX9" s="24"/>
      <c r="COC9" s="24"/>
      <c r="COH9" s="24"/>
      <c r="COM9" s="24"/>
      <c r="COR9" s="24"/>
      <c r="COW9" s="24"/>
      <c r="CPB9" s="24"/>
      <c r="CPG9" s="24"/>
      <c r="CPL9" s="24"/>
      <c r="CPQ9" s="24"/>
      <c r="CPV9" s="24"/>
      <c r="CQA9" s="24"/>
      <c r="CQF9" s="24"/>
      <c r="CQK9" s="24"/>
      <c r="CQP9" s="24"/>
      <c r="CQU9" s="24"/>
      <c r="CQZ9" s="24"/>
      <c r="CRE9" s="24"/>
      <c r="CRJ9" s="24"/>
      <c r="CRO9" s="24"/>
      <c r="CRT9" s="24"/>
      <c r="CRY9" s="24"/>
      <c r="CSD9" s="24"/>
      <c r="CSI9" s="24"/>
      <c r="CSN9" s="24"/>
      <c r="CSS9" s="24"/>
      <c r="CSX9" s="24"/>
      <c r="CTC9" s="24"/>
      <c r="CTH9" s="24"/>
      <c r="CTM9" s="24"/>
      <c r="CTR9" s="24"/>
      <c r="CTW9" s="24"/>
      <c r="CUB9" s="24"/>
      <c r="CUG9" s="24"/>
      <c r="CUL9" s="24"/>
      <c r="CUQ9" s="24"/>
      <c r="CUV9" s="24"/>
      <c r="CVA9" s="24"/>
      <c r="CVF9" s="24"/>
      <c r="CVK9" s="24"/>
      <c r="CVP9" s="24"/>
      <c r="CVU9" s="24"/>
      <c r="CVZ9" s="24"/>
      <c r="CWE9" s="24"/>
      <c r="CWJ9" s="24"/>
      <c r="CWO9" s="24"/>
      <c r="CWT9" s="24"/>
      <c r="CWY9" s="24"/>
      <c r="CXD9" s="24"/>
      <c r="CXI9" s="24"/>
      <c r="CXN9" s="24"/>
      <c r="CXS9" s="24"/>
      <c r="CXX9" s="24"/>
      <c r="CYC9" s="24"/>
      <c r="CYH9" s="24"/>
      <c r="CYM9" s="24"/>
      <c r="CYR9" s="24"/>
      <c r="CYW9" s="24"/>
      <c r="CZB9" s="24"/>
      <c r="CZG9" s="24"/>
      <c r="CZL9" s="24"/>
      <c r="CZQ9" s="24"/>
      <c r="CZV9" s="24"/>
      <c r="DAA9" s="24"/>
      <c r="DAF9" s="24"/>
      <c r="DAK9" s="24"/>
      <c r="DAP9" s="24"/>
      <c r="DAU9" s="24"/>
      <c r="DAZ9" s="24"/>
      <c r="DBE9" s="24"/>
      <c r="DBJ9" s="24"/>
      <c r="DBO9" s="24"/>
      <c r="DBT9" s="24"/>
      <c r="DBY9" s="24"/>
      <c r="DCD9" s="24"/>
      <c r="DCI9" s="24"/>
      <c r="DCN9" s="24"/>
      <c r="DCS9" s="24"/>
      <c r="DCX9" s="24"/>
      <c r="DDC9" s="24"/>
      <c r="DDH9" s="24"/>
      <c r="DDM9" s="24"/>
      <c r="DDR9" s="24"/>
      <c r="DDW9" s="24"/>
      <c r="DEB9" s="24"/>
      <c r="DEG9" s="24"/>
      <c r="DEL9" s="24"/>
      <c r="DEQ9" s="24"/>
      <c r="DEV9" s="24"/>
      <c r="DFA9" s="24"/>
      <c r="DFF9" s="24"/>
      <c r="DFK9" s="24"/>
      <c r="DFP9" s="24"/>
      <c r="DFU9" s="24"/>
      <c r="DFZ9" s="24"/>
      <c r="DGE9" s="24"/>
      <c r="DGJ9" s="24"/>
      <c r="DGO9" s="24"/>
      <c r="DGT9" s="24"/>
      <c r="DGY9" s="24"/>
      <c r="DHD9" s="24"/>
      <c r="DHI9" s="24"/>
      <c r="DHN9" s="24"/>
      <c r="DHS9" s="24"/>
      <c r="DHX9" s="24"/>
      <c r="DIC9" s="24"/>
      <c r="DIH9" s="24"/>
      <c r="DIM9" s="24"/>
      <c r="DIR9" s="24"/>
      <c r="DIW9" s="24"/>
      <c r="DJB9" s="24"/>
      <c r="DJG9" s="24"/>
      <c r="DJL9" s="24"/>
      <c r="DJQ9" s="24"/>
      <c r="DJV9" s="24"/>
      <c r="DKA9" s="24"/>
      <c r="DKF9" s="24"/>
      <c r="DKK9" s="24"/>
      <c r="DKP9" s="24"/>
      <c r="DKU9" s="24"/>
      <c r="DKZ9" s="24"/>
      <c r="DLE9" s="24"/>
      <c r="DLJ9" s="24"/>
      <c r="DLO9" s="24"/>
      <c r="DLT9" s="24"/>
      <c r="DLY9" s="24"/>
      <c r="DMD9" s="24"/>
      <c r="DMI9" s="24"/>
      <c r="DMN9" s="24"/>
      <c r="DMS9" s="24"/>
      <c r="DMX9" s="24"/>
      <c r="DNC9" s="24"/>
      <c r="DNH9" s="24"/>
      <c r="DNM9" s="24"/>
      <c r="DNR9" s="24"/>
      <c r="DNW9" s="24"/>
      <c r="DOB9" s="24"/>
      <c r="DOG9" s="24"/>
      <c r="DOL9" s="24"/>
      <c r="DOQ9" s="24"/>
      <c r="DOV9" s="24"/>
      <c r="DPA9" s="24"/>
      <c r="DPF9" s="24"/>
      <c r="DPK9" s="24"/>
      <c r="DPP9" s="24"/>
      <c r="DPU9" s="24"/>
      <c r="DPZ9" s="24"/>
      <c r="DQE9" s="24"/>
      <c r="DQJ9" s="24"/>
      <c r="DQO9" s="24"/>
      <c r="DQT9" s="24"/>
      <c r="DQY9" s="24"/>
      <c r="DRD9" s="24"/>
      <c r="DRI9" s="24"/>
      <c r="DRN9" s="24"/>
      <c r="DRS9" s="24"/>
      <c r="DRX9" s="24"/>
      <c r="DSC9" s="24"/>
      <c r="DSH9" s="24"/>
      <c r="DSM9" s="24"/>
      <c r="DSR9" s="24"/>
      <c r="DSW9" s="24"/>
      <c r="DTB9" s="24"/>
      <c r="DTG9" s="24"/>
      <c r="DTL9" s="24"/>
      <c r="DTQ9" s="24"/>
      <c r="DTV9" s="24"/>
      <c r="DUA9" s="24"/>
      <c r="DUF9" s="24"/>
      <c r="DUK9" s="24"/>
      <c r="DUP9" s="24"/>
      <c r="DUU9" s="24"/>
      <c r="DUZ9" s="24"/>
      <c r="DVE9" s="24"/>
      <c r="DVJ9" s="24"/>
      <c r="DVO9" s="24"/>
      <c r="DVT9" s="24"/>
      <c r="DVY9" s="24"/>
      <c r="DWD9" s="24"/>
      <c r="DWI9" s="24"/>
      <c r="DWN9" s="24"/>
      <c r="DWS9" s="24"/>
      <c r="DWX9" s="24"/>
      <c r="DXC9" s="24"/>
      <c r="DXH9" s="24"/>
      <c r="DXM9" s="24"/>
      <c r="DXR9" s="24"/>
      <c r="DXW9" s="24"/>
      <c r="DYB9" s="24"/>
      <c r="DYG9" s="24"/>
      <c r="DYL9" s="24"/>
      <c r="DYQ9" s="24"/>
      <c r="DYV9" s="24"/>
      <c r="DZA9" s="24"/>
      <c r="DZF9" s="24"/>
      <c r="DZK9" s="24"/>
      <c r="DZP9" s="24"/>
      <c r="DZU9" s="24"/>
      <c r="DZZ9" s="24"/>
      <c r="EAE9" s="24"/>
      <c r="EAJ9" s="24"/>
      <c r="EAO9" s="24"/>
      <c r="EAT9" s="24"/>
      <c r="EAY9" s="24"/>
      <c r="EBD9" s="24"/>
      <c r="EBI9" s="24"/>
      <c r="EBN9" s="24"/>
      <c r="EBS9" s="24"/>
      <c r="EBX9" s="24"/>
      <c r="ECC9" s="24"/>
      <c r="ECH9" s="24"/>
      <c r="ECM9" s="24"/>
      <c r="ECR9" s="24"/>
      <c r="ECW9" s="24"/>
      <c r="EDB9" s="24"/>
      <c r="EDG9" s="24"/>
      <c r="EDL9" s="24"/>
      <c r="EDQ9" s="24"/>
      <c r="EDV9" s="24"/>
      <c r="EEA9" s="24"/>
      <c r="EEF9" s="24"/>
      <c r="EEK9" s="24"/>
      <c r="EEP9" s="24"/>
      <c r="EEU9" s="24"/>
      <c r="EEZ9" s="24"/>
      <c r="EFE9" s="24"/>
      <c r="EFJ9" s="24"/>
      <c r="EFO9" s="24"/>
      <c r="EFT9" s="24"/>
      <c r="EFY9" s="24"/>
      <c r="EGD9" s="24"/>
      <c r="EGI9" s="24"/>
      <c r="EGN9" s="24"/>
      <c r="EGS9" s="24"/>
      <c r="EGX9" s="24"/>
      <c r="EHC9" s="24"/>
      <c r="EHH9" s="24"/>
      <c r="EHM9" s="24"/>
      <c r="EHR9" s="24"/>
      <c r="EHW9" s="24"/>
      <c r="EIB9" s="24"/>
      <c r="EIG9" s="24"/>
      <c r="EIL9" s="24"/>
      <c r="EIQ9" s="24"/>
      <c r="EIV9" s="24"/>
      <c r="EJA9" s="24"/>
      <c r="EJF9" s="24"/>
      <c r="EJK9" s="24"/>
      <c r="EJP9" s="24"/>
      <c r="EJU9" s="24"/>
      <c r="EJZ9" s="24"/>
      <c r="EKE9" s="24"/>
      <c r="EKJ9" s="24"/>
      <c r="EKO9" s="24"/>
      <c r="EKT9" s="24"/>
      <c r="EKY9" s="24"/>
      <c r="ELD9" s="24"/>
      <c r="ELI9" s="24"/>
      <c r="ELN9" s="24"/>
      <c r="ELS9" s="24"/>
      <c r="ELX9" s="24"/>
      <c r="EMC9" s="24"/>
      <c r="EMH9" s="24"/>
      <c r="EMM9" s="24"/>
      <c r="EMR9" s="24"/>
      <c r="EMW9" s="24"/>
      <c r="ENB9" s="24"/>
      <c r="ENG9" s="24"/>
      <c r="ENL9" s="24"/>
      <c r="ENQ9" s="24"/>
      <c r="ENV9" s="24"/>
      <c r="EOA9" s="24"/>
      <c r="EOF9" s="24"/>
      <c r="EOK9" s="24"/>
      <c r="EOP9" s="24"/>
      <c r="EOU9" s="24"/>
      <c r="EOZ9" s="24"/>
      <c r="EPE9" s="24"/>
      <c r="EPJ9" s="24"/>
      <c r="EPO9" s="24"/>
      <c r="EPT9" s="24"/>
      <c r="EPY9" s="24"/>
      <c r="EQD9" s="24"/>
      <c r="EQI9" s="24"/>
      <c r="EQN9" s="24"/>
      <c r="EQS9" s="24"/>
      <c r="EQX9" s="24"/>
      <c r="ERC9" s="24"/>
      <c r="ERH9" s="24"/>
      <c r="ERM9" s="24"/>
      <c r="ERR9" s="24"/>
      <c r="ERW9" s="24"/>
      <c r="ESB9" s="24"/>
      <c r="ESG9" s="24"/>
      <c r="ESL9" s="24"/>
      <c r="ESQ9" s="24"/>
      <c r="ESV9" s="24"/>
      <c r="ETA9" s="24"/>
      <c r="ETF9" s="24"/>
      <c r="ETK9" s="24"/>
      <c r="ETP9" s="24"/>
      <c r="ETU9" s="24"/>
      <c r="ETZ9" s="24"/>
      <c r="EUE9" s="24"/>
      <c r="EUJ9" s="24"/>
      <c r="EUO9" s="24"/>
      <c r="EUT9" s="24"/>
      <c r="EUY9" s="24"/>
      <c r="EVD9" s="24"/>
      <c r="EVI9" s="24"/>
      <c r="EVN9" s="24"/>
      <c r="EVS9" s="24"/>
      <c r="EVX9" s="24"/>
      <c r="EWC9" s="24"/>
      <c r="EWH9" s="24"/>
      <c r="EWM9" s="24"/>
      <c r="EWR9" s="24"/>
      <c r="EWW9" s="24"/>
      <c r="EXB9" s="24"/>
      <c r="EXG9" s="24"/>
      <c r="EXL9" s="24"/>
      <c r="EXQ9" s="24"/>
      <c r="EXV9" s="24"/>
      <c r="EYA9" s="24"/>
      <c r="EYF9" s="24"/>
      <c r="EYK9" s="24"/>
      <c r="EYP9" s="24"/>
      <c r="EYU9" s="24"/>
      <c r="EYZ9" s="24"/>
      <c r="EZE9" s="24"/>
      <c r="EZJ9" s="24"/>
      <c r="EZO9" s="24"/>
      <c r="EZT9" s="24"/>
      <c r="EZY9" s="24"/>
      <c r="FAD9" s="24"/>
      <c r="FAI9" s="24"/>
      <c r="FAN9" s="24"/>
      <c r="FAS9" s="24"/>
      <c r="FAX9" s="24"/>
      <c r="FBC9" s="24"/>
      <c r="FBH9" s="24"/>
      <c r="FBM9" s="24"/>
      <c r="FBR9" s="24"/>
      <c r="FBW9" s="24"/>
      <c r="FCB9" s="24"/>
      <c r="FCG9" s="24"/>
      <c r="FCL9" s="24"/>
      <c r="FCQ9" s="24"/>
      <c r="FCV9" s="24"/>
      <c r="FDA9" s="24"/>
      <c r="FDF9" s="24"/>
      <c r="FDK9" s="24"/>
      <c r="FDP9" s="24"/>
      <c r="FDU9" s="24"/>
      <c r="FDZ9" s="24"/>
      <c r="FEE9" s="24"/>
      <c r="FEJ9" s="24"/>
      <c r="FEO9" s="24"/>
      <c r="FET9" s="24"/>
      <c r="FEY9" s="24"/>
      <c r="FFD9" s="24"/>
      <c r="FFI9" s="24"/>
      <c r="FFN9" s="24"/>
      <c r="FFS9" s="24"/>
      <c r="FFX9" s="24"/>
      <c r="FGC9" s="24"/>
      <c r="FGH9" s="24"/>
      <c r="FGM9" s="24"/>
      <c r="FGR9" s="24"/>
      <c r="FGW9" s="24"/>
      <c r="FHB9" s="24"/>
      <c r="FHG9" s="24"/>
      <c r="FHL9" s="24"/>
      <c r="FHQ9" s="24"/>
      <c r="FHV9" s="24"/>
      <c r="FIA9" s="24"/>
      <c r="FIF9" s="24"/>
      <c r="FIK9" s="24"/>
      <c r="FIP9" s="24"/>
      <c r="FIU9" s="24"/>
      <c r="FIZ9" s="24"/>
      <c r="FJE9" s="24"/>
      <c r="FJJ9" s="24"/>
      <c r="FJO9" s="24"/>
      <c r="FJT9" s="24"/>
      <c r="FJY9" s="24"/>
      <c r="FKD9" s="24"/>
      <c r="FKI9" s="24"/>
      <c r="FKN9" s="24"/>
      <c r="FKS9" s="24"/>
      <c r="FKX9" s="24"/>
      <c r="FLC9" s="24"/>
      <c r="FLH9" s="24"/>
      <c r="FLM9" s="24"/>
      <c r="FLR9" s="24"/>
      <c r="FLW9" s="24"/>
      <c r="FMB9" s="24"/>
      <c r="FMG9" s="24"/>
      <c r="FML9" s="24"/>
      <c r="FMQ9" s="24"/>
      <c r="FMV9" s="24"/>
      <c r="FNA9" s="24"/>
      <c r="FNF9" s="24"/>
      <c r="FNK9" s="24"/>
      <c r="FNP9" s="24"/>
      <c r="FNU9" s="24"/>
      <c r="FNZ9" s="24"/>
      <c r="FOE9" s="24"/>
      <c r="FOJ9" s="24"/>
      <c r="FOO9" s="24"/>
      <c r="FOT9" s="24"/>
      <c r="FOY9" s="24"/>
      <c r="FPD9" s="24"/>
      <c r="FPI9" s="24"/>
      <c r="FPN9" s="24"/>
      <c r="FPS9" s="24"/>
      <c r="FPX9" s="24"/>
      <c r="FQC9" s="24"/>
      <c r="FQH9" s="24"/>
      <c r="FQM9" s="24"/>
      <c r="FQR9" s="24"/>
      <c r="FQW9" s="24"/>
      <c r="FRB9" s="24"/>
      <c r="FRG9" s="24"/>
      <c r="FRL9" s="24"/>
      <c r="FRQ9" s="24"/>
      <c r="FRV9" s="24"/>
      <c r="FSA9" s="24"/>
      <c r="FSF9" s="24"/>
      <c r="FSK9" s="24"/>
      <c r="FSP9" s="24"/>
      <c r="FSU9" s="24"/>
      <c r="FSZ9" s="24"/>
      <c r="FTE9" s="24"/>
      <c r="FTJ9" s="24"/>
      <c r="FTO9" s="24"/>
      <c r="FTT9" s="24"/>
      <c r="FTY9" s="24"/>
      <c r="FUD9" s="24"/>
      <c r="FUI9" s="24"/>
      <c r="FUN9" s="24"/>
      <c r="FUS9" s="24"/>
      <c r="FUX9" s="24"/>
      <c r="FVC9" s="24"/>
      <c r="FVH9" s="24"/>
      <c r="FVM9" s="24"/>
      <c r="FVR9" s="24"/>
      <c r="FVW9" s="24"/>
      <c r="FWB9" s="24"/>
      <c r="FWG9" s="24"/>
      <c r="FWL9" s="24"/>
      <c r="FWQ9" s="24"/>
      <c r="FWV9" s="24"/>
      <c r="FXA9" s="24"/>
      <c r="FXF9" s="24"/>
      <c r="FXK9" s="24"/>
      <c r="FXP9" s="24"/>
      <c r="FXU9" s="24"/>
      <c r="FXZ9" s="24"/>
      <c r="FYE9" s="24"/>
      <c r="FYJ9" s="24"/>
      <c r="FYO9" s="24"/>
      <c r="FYT9" s="24"/>
      <c r="FYY9" s="24"/>
      <c r="FZD9" s="24"/>
      <c r="FZI9" s="24"/>
      <c r="FZN9" s="24"/>
      <c r="FZS9" s="24"/>
      <c r="FZX9" s="24"/>
      <c r="GAC9" s="24"/>
      <c r="GAH9" s="24"/>
      <c r="GAM9" s="24"/>
      <c r="GAR9" s="24"/>
      <c r="GAW9" s="24"/>
      <c r="GBB9" s="24"/>
      <c r="GBG9" s="24"/>
      <c r="GBL9" s="24"/>
      <c r="GBQ9" s="24"/>
      <c r="GBV9" s="24"/>
      <c r="GCA9" s="24"/>
      <c r="GCF9" s="24"/>
      <c r="GCK9" s="24"/>
      <c r="GCP9" s="24"/>
      <c r="GCU9" s="24"/>
      <c r="GCZ9" s="24"/>
      <c r="GDE9" s="24"/>
      <c r="GDJ9" s="24"/>
      <c r="GDO9" s="24"/>
      <c r="GDT9" s="24"/>
      <c r="GDY9" s="24"/>
      <c r="GED9" s="24"/>
      <c r="GEI9" s="24"/>
      <c r="GEN9" s="24"/>
      <c r="GES9" s="24"/>
      <c r="GEX9" s="24"/>
      <c r="GFC9" s="24"/>
      <c r="GFH9" s="24"/>
      <c r="GFM9" s="24"/>
      <c r="GFR9" s="24"/>
      <c r="GFW9" s="24"/>
      <c r="GGB9" s="24"/>
      <c r="GGG9" s="24"/>
      <c r="GGL9" s="24"/>
      <c r="GGQ9" s="24"/>
      <c r="GGV9" s="24"/>
      <c r="GHA9" s="24"/>
      <c r="GHF9" s="24"/>
      <c r="GHK9" s="24"/>
      <c r="GHP9" s="24"/>
      <c r="GHU9" s="24"/>
      <c r="GHZ9" s="24"/>
      <c r="GIE9" s="24"/>
      <c r="GIJ9" s="24"/>
      <c r="GIO9" s="24"/>
      <c r="GIT9" s="24"/>
      <c r="GIY9" s="24"/>
      <c r="GJD9" s="24"/>
      <c r="GJI9" s="24"/>
      <c r="GJN9" s="24"/>
      <c r="GJS9" s="24"/>
      <c r="GJX9" s="24"/>
      <c r="GKC9" s="24"/>
      <c r="GKH9" s="24"/>
      <c r="GKM9" s="24"/>
      <c r="GKR9" s="24"/>
      <c r="GKW9" s="24"/>
      <c r="GLB9" s="24"/>
      <c r="GLG9" s="24"/>
      <c r="GLL9" s="24"/>
      <c r="GLQ9" s="24"/>
      <c r="GLV9" s="24"/>
      <c r="GMA9" s="24"/>
      <c r="GMF9" s="24"/>
      <c r="GMK9" s="24"/>
      <c r="GMP9" s="24"/>
      <c r="GMU9" s="24"/>
      <c r="GMZ9" s="24"/>
      <c r="GNE9" s="24"/>
      <c r="GNJ9" s="24"/>
      <c r="GNO9" s="24"/>
      <c r="GNT9" s="24"/>
      <c r="GNY9" s="24"/>
      <c r="GOD9" s="24"/>
      <c r="GOI9" s="24"/>
      <c r="GON9" s="24"/>
      <c r="GOS9" s="24"/>
      <c r="GOX9" s="24"/>
      <c r="GPC9" s="24"/>
      <c r="GPH9" s="24"/>
      <c r="GPM9" s="24"/>
      <c r="GPR9" s="24"/>
      <c r="GPW9" s="24"/>
      <c r="GQB9" s="24"/>
      <c r="GQG9" s="24"/>
      <c r="GQL9" s="24"/>
      <c r="GQQ9" s="24"/>
      <c r="GQV9" s="24"/>
      <c r="GRA9" s="24"/>
      <c r="GRF9" s="24"/>
      <c r="GRK9" s="24"/>
      <c r="GRP9" s="24"/>
      <c r="GRU9" s="24"/>
      <c r="GRZ9" s="24"/>
      <c r="GSE9" s="24"/>
      <c r="GSJ9" s="24"/>
      <c r="GSO9" s="24"/>
      <c r="GST9" s="24"/>
      <c r="GSY9" s="24"/>
      <c r="GTD9" s="24"/>
      <c r="GTI9" s="24"/>
      <c r="GTN9" s="24"/>
      <c r="GTS9" s="24"/>
      <c r="GTX9" s="24"/>
      <c r="GUC9" s="24"/>
      <c r="GUH9" s="24"/>
      <c r="GUM9" s="24"/>
      <c r="GUR9" s="24"/>
      <c r="GUW9" s="24"/>
      <c r="GVB9" s="24"/>
      <c r="GVG9" s="24"/>
      <c r="GVL9" s="24"/>
      <c r="GVQ9" s="24"/>
      <c r="GVV9" s="24"/>
      <c r="GWA9" s="24"/>
      <c r="GWF9" s="24"/>
      <c r="GWK9" s="24"/>
      <c r="GWP9" s="24"/>
      <c r="GWU9" s="24"/>
      <c r="GWZ9" s="24"/>
      <c r="GXE9" s="24"/>
      <c r="GXJ9" s="24"/>
      <c r="GXO9" s="24"/>
      <c r="GXT9" s="24"/>
      <c r="GXY9" s="24"/>
      <c r="GYD9" s="24"/>
      <c r="GYI9" s="24"/>
      <c r="GYN9" s="24"/>
      <c r="GYS9" s="24"/>
      <c r="GYX9" s="24"/>
      <c r="GZC9" s="24"/>
      <c r="GZH9" s="24"/>
      <c r="GZM9" s="24"/>
      <c r="GZR9" s="24"/>
      <c r="GZW9" s="24"/>
      <c r="HAB9" s="24"/>
      <c r="HAG9" s="24"/>
      <c r="HAL9" s="24"/>
      <c r="HAQ9" s="24"/>
      <c r="HAV9" s="24"/>
      <c r="HBA9" s="24"/>
      <c r="HBF9" s="24"/>
      <c r="HBK9" s="24"/>
      <c r="HBP9" s="24"/>
      <c r="HBU9" s="24"/>
      <c r="HBZ9" s="24"/>
      <c r="HCE9" s="24"/>
      <c r="HCJ9" s="24"/>
      <c r="HCO9" s="24"/>
      <c r="HCT9" s="24"/>
      <c r="HCY9" s="24"/>
      <c r="HDD9" s="24"/>
      <c r="HDI9" s="24"/>
      <c r="HDN9" s="24"/>
      <c r="HDS9" s="24"/>
      <c r="HDX9" s="24"/>
      <c r="HEC9" s="24"/>
      <c r="HEH9" s="24"/>
      <c r="HEM9" s="24"/>
      <c r="HER9" s="24"/>
      <c r="HEW9" s="24"/>
      <c r="HFB9" s="24"/>
      <c r="HFG9" s="24"/>
      <c r="HFL9" s="24"/>
      <c r="HFQ9" s="24"/>
      <c r="HFV9" s="24"/>
      <c r="HGA9" s="24"/>
      <c r="HGF9" s="24"/>
      <c r="HGK9" s="24"/>
      <c r="HGP9" s="24"/>
      <c r="HGU9" s="24"/>
      <c r="HGZ9" s="24"/>
      <c r="HHE9" s="24"/>
      <c r="HHJ9" s="24"/>
      <c r="HHO9" s="24"/>
      <c r="HHT9" s="24"/>
      <c r="HHY9" s="24"/>
      <c r="HID9" s="24"/>
      <c r="HII9" s="24"/>
      <c r="HIN9" s="24"/>
      <c r="HIS9" s="24"/>
      <c r="HIX9" s="24"/>
      <c r="HJC9" s="24"/>
      <c r="HJH9" s="24"/>
      <c r="HJM9" s="24"/>
      <c r="HJR9" s="24"/>
      <c r="HJW9" s="24"/>
      <c r="HKB9" s="24"/>
      <c r="HKG9" s="24"/>
      <c r="HKL9" s="24"/>
      <c r="HKQ9" s="24"/>
      <c r="HKV9" s="24"/>
      <c r="HLA9" s="24"/>
      <c r="HLF9" s="24"/>
      <c r="HLK9" s="24"/>
      <c r="HLP9" s="24"/>
      <c r="HLU9" s="24"/>
      <c r="HLZ9" s="24"/>
      <c r="HME9" s="24"/>
      <c r="HMJ9" s="24"/>
      <c r="HMO9" s="24"/>
      <c r="HMT9" s="24"/>
      <c r="HMY9" s="24"/>
      <c r="HND9" s="24"/>
      <c r="HNI9" s="24"/>
      <c r="HNN9" s="24"/>
      <c r="HNS9" s="24"/>
      <c r="HNX9" s="24"/>
      <c r="HOC9" s="24"/>
      <c r="HOH9" s="24"/>
      <c r="HOM9" s="24"/>
      <c r="HOR9" s="24"/>
      <c r="HOW9" s="24"/>
      <c r="HPB9" s="24"/>
      <c r="HPG9" s="24"/>
      <c r="HPL9" s="24"/>
      <c r="HPQ9" s="24"/>
      <c r="HPV9" s="24"/>
      <c r="HQA9" s="24"/>
      <c r="HQF9" s="24"/>
      <c r="HQK9" s="24"/>
      <c r="HQP9" s="24"/>
      <c r="HQU9" s="24"/>
      <c r="HQZ9" s="24"/>
      <c r="HRE9" s="24"/>
      <c r="HRJ9" s="24"/>
      <c r="HRO9" s="24"/>
      <c r="HRT9" s="24"/>
      <c r="HRY9" s="24"/>
      <c r="HSD9" s="24"/>
      <c r="HSI9" s="24"/>
      <c r="HSN9" s="24"/>
      <c r="HSS9" s="24"/>
      <c r="HSX9" s="24"/>
      <c r="HTC9" s="24"/>
      <c r="HTH9" s="24"/>
      <c r="HTM9" s="24"/>
      <c r="HTR9" s="24"/>
      <c r="HTW9" s="24"/>
      <c r="HUB9" s="24"/>
      <c r="HUG9" s="24"/>
      <c r="HUL9" s="24"/>
      <c r="HUQ9" s="24"/>
      <c r="HUV9" s="24"/>
      <c r="HVA9" s="24"/>
      <c r="HVF9" s="24"/>
      <c r="HVK9" s="24"/>
      <c r="HVP9" s="24"/>
      <c r="HVU9" s="24"/>
      <c r="HVZ9" s="24"/>
      <c r="HWE9" s="24"/>
      <c r="HWJ9" s="24"/>
      <c r="HWO9" s="24"/>
      <c r="HWT9" s="24"/>
      <c r="HWY9" s="24"/>
      <c r="HXD9" s="24"/>
      <c r="HXI9" s="24"/>
      <c r="HXN9" s="24"/>
      <c r="HXS9" s="24"/>
      <c r="HXX9" s="24"/>
      <c r="HYC9" s="24"/>
      <c r="HYH9" s="24"/>
      <c r="HYM9" s="24"/>
      <c r="HYR9" s="24"/>
      <c r="HYW9" s="24"/>
      <c r="HZB9" s="24"/>
      <c r="HZG9" s="24"/>
      <c r="HZL9" s="24"/>
      <c r="HZQ9" s="24"/>
      <c r="HZV9" s="24"/>
      <c r="IAA9" s="24"/>
      <c r="IAF9" s="24"/>
      <c r="IAK9" s="24"/>
      <c r="IAP9" s="24"/>
      <c r="IAU9" s="24"/>
      <c r="IAZ9" s="24"/>
      <c r="IBE9" s="24"/>
      <c r="IBJ9" s="24"/>
      <c r="IBO9" s="24"/>
      <c r="IBT9" s="24"/>
      <c r="IBY9" s="24"/>
      <c r="ICD9" s="24"/>
      <c r="ICI9" s="24"/>
      <c r="ICN9" s="24"/>
      <c r="ICS9" s="24"/>
      <c r="ICX9" s="24"/>
      <c r="IDC9" s="24"/>
      <c r="IDH9" s="24"/>
      <c r="IDM9" s="24"/>
      <c r="IDR9" s="24"/>
      <c r="IDW9" s="24"/>
      <c r="IEB9" s="24"/>
      <c r="IEG9" s="24"/>
      <c r="IEL9" s="24"/>
      <c r="IEQ9" s="24"/>
      <c r="IEV9" s="24"/>
      <c r="IFA9" s="24"/>
      <c r="IFF9" s="24"/>
      <c r="IFK9" s="24"/>
      <c r="IFP9" s="24"/>
      <c r="IFU9" s="24"/>
      <c r="IFZ9" s="24"/>
      <c r="IGE9" s="24"/>
      <c r="IGJ9" s="24"/>
      <c r="IGO9" s="24"/>
      <c r="IGT9" s="24"/>
      <c r="IGY9" s="24"/>
      <c r="IHD9" s="24"/>
      <c r="IHI9" s="24"/>
      <c r="IHN9" s="24"/>
      <c r="IHS9" s="24"/>
      <c r="IHX9" s="24"/>
      <c r="IIC9" s="24"/>
      <c r="IIH9" s="24"/>
      <c r="IIM9" s="24"/>
      <c r="IIR9" s="24"/>
      <c r="IIW9" s="24"/>
      <c r="IJB9" s="24"/>
      <c r="IJG9" s="24"/>
      <c r="IJL9" s="24"/>
      <c r="IJQ9" s="24"/>
      <c r="IJV9" s="24"/>
      <c r="IKA9" s="24"/>
      <c r="IKF9" s="24"/>
      <c r="IKK9" s="24"/>
      <c r="IKP9" s="24"/>
      <c r="IKU9" s="24"/>
      <c r="IKZ9" s="24"/>
      <c r="ILE9" s="24"/>
      <c r="ILJ9" s="24"/>
      <c r="ILO9" s="24"/>
      <c r="ILT9" s="24"/>
      <c r="ILY9" s="24"/>
      <c r="IMD9" s="24"/>
      <c r="IMI9" s="24"/>
      <c r="IMN9" s="24"/>
      <c r="IMS9" s="24"/>
      <c r="IMX9" s="24"/>
      <c r="INC9" s="24"/>
      <c r="INH9" s="24"/>
      <c r="INM9" s="24"/>
      <c r="INR9" s="24"/>
      <c r="INW9" s="24"/>
      <c r="IOB9" s="24"/>
      <c r="IOG9" s="24"/>
      <c r="IOL9" s="24"/>
      <c r="IOQ9" s="24"/>
      <c r="IOV9" s="24"/>
      <c r="IPA9" s="24"/>
      <c r="IPF9" s="24"/>
      <c r="IPK9" s="24"/>
      <c r="IPP9" s="24"/>
      <c r="IPU9" s="24"/>
      <c r="IPZ9" s="24"/>
      <c r="IQE9" s="24"/>
      <c r="IQJ9" s="24"/>
      <c r="IQO9" s="24"/>
      <c r="IQT9" s="24"/>
      <c r="IQY9" s="24"/>
      <c r="IRD9" s="24"/>
      <c r="IRI9" s="24"/>
      <c r="IRN9" s="24"/>
      <c r="IRS9" s="24"/>
      <c r="IRX9" s="24"/>
      <c r="ISC9" s="24"/>
      <c r="ISH9" s="24"/>
      <c r="ISM9" s="24"/>
      <c r="ISR9" s="24"/>
      <c r="ISW9" s="24"/>
      <c r="ITB9" s="24"/>
      <c r="ITG9" s="24"/>
      <c r="ITL9" s="24"/>
      <c r="ITQ9" s="24"/>
      <c r="ITV9" s="24"/>
      <c r="IUA9" s="24"/>
      <c r="IUF9" s="24"/>
      <c r="IUK9" s="24"/>
      <c r="IUP9" s="24"/>
      <c r="IUU9" s="24"/>
      <c r="IUZ9" s="24"/>
      <c r="IVE9" s="24"/>
      <c r="IVJ9" s="24"/>
      <c r="IVO9" s="24"/>
      <c r="IVT9" s="24"/>
      <c r="IVY9" s="24"/>
      <c r="IWD9" s="24"/>
      <c r="IWI9" s="24"/>
      <c r="IWN9" s="24"/>
      <c r="IWS9" s="24"/>
      <c r="IWX9" s="24"/>
      <c r="IXC9" s="24"/>
      <c r="IXH9" s="24"/>
      <c r="IXM9" s="24"/>
      <c r="IXR9" s="24"/>
      <c r="IXW9" s="24"/>
      <c r="IYB9" s="24"/>
      <c r="IYG9" s="24"/>
      <c r="IYL9" s="24"/>
      <c r="IYQ9" s="24"/>
      <c r="IYV9" s="24"/>
      <c r="IZA9" s="24"/>
      <c r="IZF9" s="24"/>
      <c r="IZK9" s="24"/>
      <c r="IZP9" s="24"/>
      <c r="IZU9" s="24"/>
      <c r="IZZ9" s="24"/>
      <c r="JAE9" s="24"/>
      <c r="JAJ9" s="24"/>
      <c r="JAO9" s="24"/>
      <c r="JAT9" s="24"/>
      <c r="JAY9" s="24"/>
      <c r="JBD9" s="24"/>
      <c r="JBI9" s="24"/>
      <c r="JBN9" s="24"/>
      <c r="JBS9" s="24"/>
      <c r="JBX9" s="24"/>
      <c r="JCC9" s="24"/>
      <c r="JCH9" s="24"/>
      <c r="JCM9" s="24"/>
      <c r="JCR9" s="24"/>
      <c r="JCW9" s="24"/>
      <c r="JDB9" s="24"/>
      <c r="JDG9" s="24"/>
      <c r="JDL9" s="24"/>
      <c r="JDQ9" s="24"/>
      <c r="JDV9" s="24"/>
      <c r="JEA9" s="24"/>
      <c r="JEF9" s="24"/>
      <c r="JEK9" s="24"/>
      <c r="JEP9" s="24"/>
      <c r="JEU9" s="24"/>
      <c r="JEZ9" s="24"/>
      <c r="JFE9" s="24"/>
      <c r="JFJ9" s="24"/>
      <c r="JFO9" s="24"/>
      <c r="JFT9" s="24"/>
      <c r="JFY9" s="24"/>
      <c r="JGD9" s="24"/>
      <c r="JGI9" s="24"/>
      <c r="JGN9" s="24"/>
      <c r="JGS9" s="24"/>
      <c r="JGX9" s="24"/>
      <c r="JHC9" s="24"/>
      <c r="JHH9" s="24"/>
      <c r="JHM9" s="24"/>
      <c r="JHR9" s="24"/>
      <c r="JHW9" s="24"/>
      <c r="JIB9" s="24"/>
      <c r="JIG9" s="24"/>
      <c r="JIL9" s="24"/>
      <c r="JIQ9" s="24"/>
      <c r="JIV9" s="24"/>
      <c r="JJA9" s="24"/>
      <c r="JJF9" s="24"/>
      <c r="JJK9" s="24"/>
      <c r="JJP9" s="24"/>
      <c r="JJU9" s="24"/>
      <c r="JJZ9" s="24"/>
      <c r="JKE9" s="24"/>
      <c r="JKJ9" s="24"/>
      <c r="JKO9" s="24"/>
      <c r="JKT9" s="24"/>
      <c r="JKY9" s="24"/>
      <c r="JLD9" s="24"/>
      <c r="JLI9" s="24"/>
      <c r="JLN9" s="24"/>
      <c r="JLS9" s="24"/>
      <c r="JLX9" s="24"/>
      <c r="JMC9" s="24"/>
      <c r="JMH9" s="24"/>
      <c r="JMM9" s="24"/>
      <c r="JMR9" s="24"/>
      <c r="JMW9" s="24"/>
      <c r="JNB9" s="24"/>
      <c r="JNG9" s="24"/>
      <c r="JNL9" s="24"/>
      <c r="JNQ9" s="24"/>
      <c r="JNV9" s="24"/>
      <c r="JOA9" s="24"/>
      <c r="JOF9" s="24"/>
      <c r="JOK9" s="24"/>
      <c r="JOP9" s="24"/>
      <c r="JOU9" s="24"/>
      <c r="JOZ9" s="24"/>
      <c r="JPE9" s="24"/>
      <c r="JPJ9" s="24"/>
      <c r="JPO9" s="24"/>
      <c r="JPT9" s="24"/>
      <c r="JPY9" s="24"/>
      <c r="JQD9" s="24"/>
      <c r="JQI9" s="24"/>
      <c r="JQN9" s="24"/>
      <c r="JQS9" s="24"/>
      <c r="JQX9" s="24"/>
      <c r="JRC9" s="24"/>
      <c r="JRH9" s="24"/>
      <c r="JRM9" s="24"/>
      <c r="JRR9" s="24"/>
      <c r="JRW9" s="24"/>
      <c r="JSB9" s="24"/>
      <c r="JSG9" s="24"/>
      <c r="JSL9" s="24"/>
      <c r="JSQ9" s="24"/>
      <c r="JSV9" s="24"/>
      <c r="JTA9" s="24"/>
      <c r="JTF9" s="24"/>
      <c r="JTK9" s="24"/>
      <c r="JTP9" s="24"/>
      <c r="JTU9" s="24"/>
      <c r="JTZ9" s="24"/>
      <c r="JUE9" s="24"/>
      <c r="JUJ9" s="24"/>
      <c r="JUO9" s="24"/>
      <c r="JUT9" s="24"/>
      <c r="JUY9" s="24"/>
      <c r="JVD9" s="24"/>
      <c r="JVI9" s="24"/>
      <c r="JVN9" s="24"/>
      <c r="JVS9" s="24"/>
      <c r="JVX9" s="24"/>
      <c r="JWC9" s="24"/>
      <c r="JWH9" s="24"/>
      <c r="JWM9" s="24"/>
      <c r="JWR9" s="24"/>
      <c r="JWW9" s="24"/>
      <c r="JXB9" s="24"/>
      <c r="JXG9" s="24"/>
      <c r="JXL9" s="24"/>
      <c r="JXQ9" s="24"/>
      <c r="JXV9" s="24"/>
      <c r="JYA9" s="24"/>
      <c r="JYF9" s="24"/>
      <c r="JYK9" s="24"/>
      <c r="JYP9" s="24"/>
      <c r="JYU9" s="24"/>
      <c r="JYZ9" s="24"/>
      <c r="JZE9" s="24"/>
      <c r="JZJ9" s="24"/>
      <c r="JZO9" s="24"/>
      <c r="JZT9" s="24"/>
      <c r="JZY9" s="24"/>
      <c r="KAD9" s="24"/>
      <c r="KAI9" s="24"/>
      <c r="KAN9" s="24"/>
      <c r="KAS9" s="24"/>
      <c r="KAX9" s="24"/>
      <c r="KBC9" s="24"/>
      <c r="KBH9" s="24"/>
      <c r="KBM9" s="24"/>
      <c r="KBR9" s="24"/>
      <c r="KBW9" s="24"/>
      <c r="KCB9" s="24"/>
      <c r="KCG9" s="24"/>
      <c r="KCL9" s="24"/>
      <c r="KCQ9" s="24"/>
      <c r="KCV9" s="24"/>
      <c r="KDA9" s="24"/>
      <c r="KDF9" s="24"/>
      <c r="KDK9" s="24"/>
      <c r="KDP9" s="24"/>
      <c r="KDU9" s="24"/>
      <c r="KDZ9" s="24"/>
      <c r="KEE9" s="24"/>
      <c r="KEJ9" s="24"/>
      <c r="KEO9" s="24"/>
      <c r="KET9" s="24"/>
      <c r="KEY9" s="24"/>
      <c r="KFD9" s="24"/>
      <c r="KFI9" s="24"/>
      <c r="KFN9" s="24"/>
      <c r="KFS9" s="24"/>
      <c r="KFX9" s="24"/>
      <c r="KGC9" s="24"/>
      <c r="KGH9" s="24"/>
      <c r="KGM9" s="24"/>
      <c r="KGR9" s="24"/>
      <c r="KGW9" s="24"/>
      <c r="KHB9" s="24"/>
      <c r="KHG9" s="24"/>
      <c r="KHL9" s="24"/>
      <c r="KHQ9" s="24"/>
      <c r="KHV9" s="24"/>
      <c r="KIA9" s="24"/>
      <c r="KIF9" s="24"/>
      <c r="KIK9" s="24"/>
      <c r="KIP9" s="24"/>
      <c r="KIU9" s="24"/>
      <c r="KIZ9" s="24"/>
      <c r="KJE9" s="24"/>
      <c r="KJJ9" s="24"/>
      <c r="KJO9" s="24"/>
      <c r="KJT9" s="24"/>
      <c r="KJY9" s="24"/>
      <c r="KKD9" s="24"/>
      <c r="KKI9" s="24"/>
      <c r="KKN9" s="24"/>
      <c r="KKS9" s="24"/>
      <c r="KKX9" s="24"/>
      <c r="KLC9" s="24"/>
      <c r="KLH9" s="24"/>
      <c r="KLM9" s="24"/>
      <c r="KLR9" s="24"/>
      <c r="KLW9" s="24"/>
      <c r="KMB9" s="24"/>
      <c r="KMG9" s="24"/>
      <c r="KML9" s="24"/>
      <c r="KMQ9" s="24"/>
      <c r="KMV9" s="24"/>
      <c r="KNA9" s="24"/>
      <c r="KNF9" s="24"/>
      <c r="KNK9" s="24"/>
      <c r="KNP9" s="24"/>
      <c r="KNU9" s="24"/>
      <c r="KNZ9" s="24"/>
      <c r="KOE9" s="24"/>
      <c r="KOJ9" s="24"/>
      <c r="KOO9" s="24"/>
      <c r="KOT9" s="24"/>
      <c r="KOY9" s="24"/>
      <c r="KPD9" s="24"/>
      <c r="KPI9" s="24"/>
      <c r="KPN9" s="24"/>
      <c r="KPS9" s="24"/>
      <c r="KPX9" s="24"/>
      <c r="KQC9" s="24"/>
      <c r="KQH9" s="24"/>
      <c r="KQM9" s="24"/>
      <c r="KQR9" s="24"/>
      <c r="KQW9" s="24"/>
      <c r="KRB9" s="24"/>
      <c r="KRG9" s="24"/>
      <c r="KRL9" s="24"/>
      <c r="KRQ9" s="24"/>
      <c r="KRV9" s="24"/>
      <c r="KSA9" s="24"/>
      <c r="KSF9" s="24"/>
      <c r="KSK9" s="24"/>
      <c r="KSP9" s="24"/>
      <c r="KSU9" s="24"/>
      <c r="KSZ9" s="24"/>
      <c r="KTE9" s="24"/>
      <c r="KTJ9" s="24"/>
      <c r="KTO9" s="24"/>
      <c r="KTT9" s="24"/>
      <c r="KTY9" s="24"/>
      <c r="KUD9" s="24"/>
      <c r="KUI9" s="24"/>
      <c r="KUN9" s="24"/>
      <c r="KUS9" s="24"/>
      <c r="KUX9" s="24"/>
      <c r="KVC9" s="24"/>
      <c r="KVH9" s="24"/>
      <c r="KVM9" s="24"/>
      <c r="KVR9" s="24"/>
      <c r="KVW9" s="24"/>
      <c r="KWB9" s="24"/>
      <c r="KWG9" s="24"/>
      <c r="KWL9" s="24"/>
      <c r="KWQ9" s="24"/>
      <c r="KWV9" s="24"/>
      <c r="KXA9" s="24"/>
      <c r="KXF9" s="24"/>
      <c r="KXK9" s="24"/>
      <c r="KXP9" s="24"/>
      <c r="KXU9" s="24"/>
      <c r="KXZ9" s="24"/>
      <c r="KYE9" s="24"/>
      <c r="KYJ9" s="24"/>
      <c r="KYO9" s="24"/>
      <c r="KYT9" s="24"/>
      <c r="KYY9" s="24"/>
      <c r="KZD9" s="24"/>
      <c r="KZI9" s="24"/>
      <c r="KZN9" s="24"/>
      <c r="KZS9" s="24"/>
      <c r="KZX9" s="24"/>
      <c r="LAC9" s="24"/>
      <c r="LAH9" s="24"/>
      <c r="LAM9" s="24"/>
      <c r="LAR9" s="24"/>
      <c r="LAW9" s="24"/>
      <c r="LBB9" s="24"/>
      <c r="LBG9" s="24"/>
      <c r="LBL9" s="24"/>
      <c r="LBQ9" s="24"/>
      <c r="LBV9" s="24"/>
      <c r="LCA9" s="24"/>
      <c r="LCF9" s="24"/>
      <c r="LCK9" s="24"/>
      <c r="LCP9" s="24"/>
      <c r="LCU9" s="24"/>
      <c r="LCZ9" s="24"/>
      <c r="LDE9" s="24"/>
      <c r="LDJ9" s="24"/>
      <c r="LDO9" s="24"/>
      <c r="LDT9" s="24"/>
      <c r="LDY9" s="24"/>
      <c r="LED9" s="24"/>
      <c r="LEI9" s="24"/>
      <c r="LEN9" s="24"/>
      <c r="LES9" s="24"/>
      <c r="LEX9" s="24"/>
      <c r="LFC9" s="24"/>
      <c r="LFH9" s="24"/>
      <c r="LFM9" s="24"/>
      <c r="LFR9" s="24"/>
      <c r="LFW9" s="24"/>
      <c r="LGB9" s="24"/>
      <c r="LGG9" s="24"/>
      <c r="LGL9" s="24"/>
      <c r="LGQ9" s="24"/>
      <c r="LGV9" s="24"/>
      <c r="LHA9" s="24"/>
      <c r="LHF9" s="24"/>
      <c r="LHK9" s="24"/>
      <c r="LHP9" s="24"/>
      <c r="LHU9" s="24"/>
      <c r="LHZ9" s="24"/>
      <c r="LIE9" s="24"/>
      <c r="LIJ9" s="24"/>
      <c r="LIO9" s="24"/>
      <c r="LIT9" s="24"/>
      <c r="LIY9" s="24"/>
      <c r="LJD9" s="24"/>
      <c r="LJI9" s="24"/>
      <c r="LJN9" s="24"/>
      <c r="LJS9" s="24"/>
      <c r="LJX9" s="24"/>
      <c r="LKC9" s="24"/>
      <c r="LKH9" s="24"/>
      <c r="LKM9" s="24"/>
      <c r="LKR9" s="24"/>
      <c r="LKW9" s="24"/>
      <c r="LLB9" s="24"/>
      <c r="LLG9" s="24"/>
      <c r="LLL9" s="24"/>
      <c r="LLQ9" s="24"/>
      <c r="LLV9" s="24"/>
      <c r="LMA9" s="24"/>
      <c r="LMF9" s="24"/>
      <c r="LMK9" s="24"/>
      <c r="LMP9" s="24"/>
      <c r="LMU9" s="24"/>
      <c r="LMZ9" s="24"/>
      <c r="LNE9" s="24"/>
      <c r="LNJ9" s="24"/>
      <c r="LNO9" s="24"/>
      <c r="LNT9" s="24"/>
      <c r="LNY9" s="24"/>
      <c r="LOD9" s="24"/>
      <c r="LOI9" s="24"/>
      <c r="LON9" s="24"/>
      <c r="LOS9" s="24"/>
      <c r="LOX9" s="24"/>
      <c r="LPC9" s="24"/>
      <c r="LPH9" s="24"/>
      <c r="LPM9" s="24"/>
      <c r="LPR9" s="24"/>
      <c r="LPW9" s="24"/>
      <c r="LQB9" s="24"/>
      <c r="LQG9" s="24"/>
      <c r="LQL9" s="24"/>
      <c r="LQQ9" s="24"/>
      <c r="LQV9" s="24"/>
      <c r="LRA9" s="24"/>
      <c r="LRF9" s="24"/>
      <c r="LRK9" s="24"/>
      <c r="LRP9" s="24"/>
      <c r="LRU9" s="24"/>
      <c r="LRZ9" s="24"/>
      <c r="LSE9" s="24"/>
      <c r="LSJ9" s="24"/>
      <c r="LSO9" s="24"/>
      <c r="LST9" s="24"/>
      <c r="LSY9" s="24"/>
      <c r="LTD9" s="24"/>
      <c r="LTI9" s="24"/>
      <c r="LTN9" s="24"/>
      <c r="LTS9" s="24"/>
      <c r="LTX9" s="24"/>
      <c r="LUC9" s="24"/>
      <c r="LUH9" s="24"/>
      <c r="LUM9" s="24"/>
      <c r="LUR9" s="24"/>
      <c r="LUW9" s="24"/>
      <c r="LVB9" s="24"/>
      <c r="LVG9" s="24"/>
      <c r="LVL9" s="24"/>
      <c r="LVQ9" s="24"/>
      <c r="LVV9" s="24"/>
      <c r="LWA9" s="24"/>
      <c r="LWF9" s="24"/>
      <c r="LWK9" s="24"/>
      <c r="LWP9" s="24"/>
      <c r="LWU9" s="24"/>
      <c r="LWZ9" s="24"/>
      <c r="LXE9" s="24"/>
      <c r="LXJ9" s="24"/>
      <c r="LXO9" s="24"/>
      <c r="LXT9" s="24"/>
      <c r="LXY9" s="24"/>
      <c r="LYD9" s="24"/>
      <c r="LYI9" s="24"/>
      <c r="LYN9" s="24"/>
      <c r="LYS9" s="24"/>
      <c r="LYX9" s="24"/>
      <c r="LZC9" s="24"/>
      <c r="LZH9" s="24"/>
      <c r="LZM9" s="24"/>
      <c r="LZR9" s="24"/>
      <c r="LZW9" s="24"/>
      <c r="MAB9" s="24"/>
      <c r="MAG9" s="24"/>
      <c r="MAL9" s="24"/>
      <c r="MAQ9" s="24"/>
      <c r="MAV9" s="24"/>
      <c r="MBA9" s="24"/>
      <c r="MBF9" s="24"/>
      <c r="MBK9" s="24"/>
      <c r="MBP9" s="24"/>
      <c r="MBU9" s="24"/>
      <c r="MBZ9" s="24"/>
      <c r="MCE9" s="24"/>
      <c r="MCJ9" s="24"/>
      <c r="MCO9" s="24"/>
      <c r="MCT9" s="24"/>
      <c r="MCY9" s="24"/>
      <c r="MDD9" s="24"/>
      <c r="MDI9" s="24"/>
      <c r="MDN9" s="24"/>
      <c r="MDS9" s="24"/>
      <c r="MDX9" s="24"/>
      <c r="MEC9" s="24"/>
      <c r="MEH9" s="24"/>
      <c r="MEM9" s="24"/>
      <c r="MER9" s="24"/>
      <c r="MEW9" s="24"/>
      <c r="MFB9" s="24"/>
      <c r="MFG9" s="24"/>
      <c r="MFL9" s="24"/>
      <c r="MFQ9" s="24"/>
      <c r="MFV9" s="24"/>
      <c r="MGA9" s="24"/>
      <c r="MGF9" s="24"/>
      <c r="MGK9" s="24"/>
      <c r="MGP9" s="24"/>
      <c r="MGU9" s="24"/>
      <c r="MGZ9" s="24"/>
      <c r="MHE9" s="24"/>
      <c r="MHJ9" s="24"/>
      <c r="MHO9" s="24"/>
      <c r="MHT9" s="24"/>
      <c r="MHY9" s="24"/>
      <c r="MID9" s="24"/>
      <c r="MII9" s="24"/>
      <c r="MIN9" s="24"/>
      <c r="MIS9" s="24"/>
      <c r="MIX9" s="24"/>
      <c r="MJC9" s="24"/>
      <c r="MJH9" s="24"/>
      <c r="MJM9" s="24"/>
      <c r="MJR9" s="24"/>
      <c r="MJW9" s="24"/>
      <c r="MKB9" s="24"/>
      <c r="MKG9" s="24"/>
      <c r="MKL9" s="24"/>
      <c r="MKQ9" s="24"/>
      <c r="MKV9" s="24"/>
      <c r="MLA9" s="24"/>
      <c r="MLF9" s="24"/>
      <c r="MLK9" s="24"/>
      <c r="MLP9" s="24"/>
      <c r="MLU9" s="24"/>
      <c r="MLZ9" s="24"/>
      <c r="MME9" s="24"/>
      <c r="MMJ9" s="24"/>
      <c r="MMO9" s="24"/>
      <c r="MMT9" s="24"/>
      <c r="MMY9" s="24"/>
      <c r="MND9" s="24"/>
      <c r="MNI9" s="24"/>
      <c r="MNN9" s="24"/>
      <c r="MNS9" s="24"/>
      <c r="MNX9" s="24"/>
      <c r="MOC9" s="24"/>
      <c r="MOH9" s="24"/>
      <c r="MOM9" s="24"/>
      <c r="MOR9" s="24"/>
      <c r="MOW9" s="24"/>
      <c r="MPB9" s="24"/>
      <c r="MPG9" s="24"/>
      <c r="MPL9" s="24"/>
      <c r="MPQ9" s="24"/>
      <c r="MPV9" s="24"/>
      <c r="MQA9" s="24"/>
      <c r="MQF9" s="24"/>
      <c r="MQK9" s="24"/>
      <c r="MQP9" s="24"/>
      <c r="MQU9" s="24"/>
      <c r="MQZ9" s="24"/>
      <c r="MRE9" s="24"/>
      <c r="MRJ9" s="24"/>
      <c r="MRO9" s="24"/>
      <c r="MRT9" s="24"/>
      <c r="MRY9" s="24"/>
      <c r="MSD9" s="24"/>
      <c r="MSI9" s="24"/>
      <c r="MSN9" s="24"/>
      <c r="MSS9" s="24"/>
      <c r="MSX9" s="24"/>
      <c r="MTC9" s="24"/>
      <c r="MTH9" s="24"/>
      <c r="MTM9" s="24"/>
      <c r="MTR9" s="24"/>
      <c r="MTW9" s="24"/>
      <c r="MUB9" s="24"/>
      <c r="MUG9" s="24"/>
      <c r="MUL9" s="24"/>
      <c r="MUQ9" s="24"/>
      <c r="MUV9" s="24"/>
      <c r="MVA9" s="24"/>
      <c r="MVF9" s="24"/>
      <c r="MVK9" s="24"/>
      <c r="MVP9" s="24"/>
      <c r="MVU9" s="24"/>
      <c r="MVZ9" s="24"/>
      <c r="MWE9" s="24"/>
      <c r="MWJ9" s="24"/>
      <c r="MWO9" s="24"/>
      <c r="MWT9" s="24"/>
      <c r="MWY9" s="24"/>
      <c r="MXD9" s="24"/>
      <c r="MXI9" s="24"/>
      <c r="MXN9" s="24"/>
      <c r="MXS9" s="24"/>
      <c r="MXX9" s="24"/>
      <c r="MYC9" s="24"/>
      <c r="MYH9" s="24"/>
      <c r="MYM9" s="24"/>
      <c r="MYR9" s="24"/>
      <c r="MYW9" s="24"/>
      <c r="MZB9" s="24"/>
      <c r="MZG9" s="24"/>
      <c r="MZL9" s="24"/>
      <c r="MZQ9" s="24"/>
      <c r="MZV9" s="24"/>
      <c r="NAA9" s="24"/>
      <c r="NAF9" s="24"/>
      <c r="NAK9" s="24"/>
      <c r="NAP9" s="24"/>
      <c r="NAU9" s="24"/>
      <c r="NAZ9" s="24"/>
      <c r="NBE9" s="24"/>
      <c r="NBJ9" s="24"/>
      <c r="NBO9" s="24"/>
      <c r="NBT9" s="24"/>
      <c r="NBY9" s="24"/>
      <c r="NCD9" s="24"/>
      <c r="NCI9" s="24"/>
      <c r="NCN9" s="24"/>
      <c r="NCS9" s="24"/>
      <c r="NCX9" s="24"/>
      <c r="NDC9" s="24"/>
      <c r="NDH9" s="24"/>
      <c r="NDM9" s="24"/>
      <c r="NDR9" s="24"/>
      <c r="NDW9" s="24"/>
      <c r="NEB9" s="24"/>
      <c r="NEG9" s="24"/>
      <c r="NEL9" s="24"/>
      <c r="NEQ9" s="24"/>
      <c r="NEV9" s="24"/>
      <c r="NFA9" s="24"/>
      <c r="NFF9" s="24"/>
      <c r="NFK9" s="24"/>
      <c r="NFP9" s="24"/>
      <c r="NFU9" s="24"/>
      <c r="NFZ9" s="24"/>
      <c r="NGE9" s="24"/>
      <c r="NGJ9" s="24"/>
      <c r="NGO9" s="24"/>
      <c r="NGT9" s="24"/>
      <c r="NGY9" s="24"/>
      <c r="NHD9" s="24"/>
      <c r="NHI9" s="24"/>
      <c r="NHN9" s="24"/>
      <c r="NHS9" s="24"/>
      <c r="NHX9" s="24"/>
      <c r="NIC9" s="24"/>
      <c r="NIH9" s="24"/>
      <c r="NIM9" s="24"/>
      <c r="NIR9" s="24"/>
      <c r="NIW9" s="24"/>
      <c r="NJB9" s="24"/>
      <c r="NJG9" s="24"/>
      <c r="NJL9" s="24"/>
      <c r="NJQ9" s="24"/>
      <c r="NJV9" s="24"/>
      <c r="NKA9" s="24"/>
      <c r="NKF9" s="24"/>
      <c r="NKK9" s="24"/>
      <c r="NKP9" s="24"/>
      <c r="NKU9" s="24"/>
      <c r="NKZ9" s="24"/>
      <c r="NLE9" s="24"/>
      <c r="NLJ9" s="24"/>
      <c r="NLO9" s="24"/>
      <c r="NLT9" s="24"/>
      <c r="NLY9" s="24"/>
      <c r="NMD9" s="24"/>
      <c r="NMI9" s="24"/>
      <c r="NMN9" s="24"/>
      <c r="NMS9" s="24"/>
      <c r="NMX9" s="24"/>
      <c r="NNC9" s="24"/>
      <c r="NNH9" s="24"/>
      <c r="NNM9" s="24"/>
      <c r="NNR9" s="24"/>
      <c r="NNW9" s="24"/>
      <c r="NOB9" s="24"/>
      <c r="NOG9" s="24"/>
      <c r="NOL9" s="24"/>
      <c r="NOQ9" s="24"/>
      <c r="NOV9" s="24"/>
      <c r="NPA9" s="24"/>
      <c r="NPF9" s="24"/>
      <c r="NPK9" s="24"/>
      <c r="NPP9" s="24"/>
      <c r="NPU9" s="24"/>
      <c r="NPZ9" s="24"/>
      <c r="NQE9" s="24"/>
      <c r="NQJ9" s="24"/>
      <c r="NQO9" s="24"/>
      <c r="NQT9" s="24"/>
      <c r="NQY9" s="24"/>
      <c r="NRD9" s="24"/>
      <c r="NRI9" s="24"/>
      <c r="NRN9" s="24"/>
      <c r="NRS9" s="24"/>
      <c r="NRX9" s="24"/>
      <c r="NSC9" s="24"/>
      <c r="NSH9" s="24"/>
      <c r="NSM9" s="24"/>
      <c r="NSR9" s="24"/>
      <c r="NSW9" s="24"/>
      <c r="NTB9" s="24"/>
      <c r="NTG9" s="24"/>
      <c r="NTL9" s="24"/>
      <c r="NTQ9" s="24"/>
      <c r="NTV9" s="24"/>
      <c r="NUA9" s="24"/>
      <c r="NUF9" s="24"/>
      <c r="NUK9" s="24"/>
      <c r="NUP9" s="24"/>
      <c r="NUU9" s="24"/>
      <c r="NUZ9" s="24"/>
      <c r="NVE9" s="24"/>
      <c r="NVJ9" s="24"/>
      <c r="NVO9" s="24"/>
      <c r="NVT9" s="24"/>
      <c r="NVY9" s="24"/>
      <c r="NWD9" s="24"/>
      <c r="NWI9" s="24"/>
      <c r="NWN9" s="24"/>
      <c r="NWS9" s="24"/>
      <c r="NWX9" s="24"/>
      <c r="NXC9" s="24"/>
      <c r="NXH9" s="24"/>
      <c r="NXM9" s="24"/>
      <c r="NXR9" s="24"/>
      <c r="NXW9" s="24"/>
      <c r="NYB9" s="24"/>
      <c r="NYG9" s="24"/>
      <c r="NYL9" s="24"/>
      <c r="NYQ9" s="24"/>
      <c r="NYV9" s="24"/>
      <c r="NZA9" s="24"/>
      <c r="NZF9" s="24"/>
      <c r="NZK9" s="24"/>
      <c r="NZP9" s="24"/>
      <c r="NZU9" s="24"/>
      <c r="NZZ9" s="24"/>
      <c r="OAE9" s="24"/>
      <c r="OAJ9" s="24"/>
      <c r="OAO9" s="24"/>
      <c r="OAT9" s="24"/>
      <c r="OAY9" s="24"/>
      <c r="OBD9" s="24"/>
      <c r="OBI9" s="24"/>
      <c r="OBN9" s="24"/>
      <c r="OBS9" s="24"/>
      <c r="OBX9" s="24"/>
      <c r="OCC9" s="24"/>
      <c r="OCH9" s="24"/>
      <c r="OCM9" s="24"/>
      <c r="OCR9" s="24"/>
      <c r="OCW9" s="24"/>
      <c r="ODB9" s="24"/>
      <c r="ODG9" s="24"/>
      <c r="ODL9" s="24"/>
      <c r="ODQ9" s="24"/>
      <c r="ODV9" s="24"/>
      <c r="OEA9" s="24"/>
      <c r="OEF9" s="24"/>
      <c r="OEK9" s="24"/>
      <c r="OEP9" s="24"/>
      <c r="OEU9" s="24"/>
      <c r="OEZ9" s="24"/>
      <c r="OFE9" s="24"/>
      <c r="OFJ9" s="24"/>
      <c r="OFO9" s="24"/>
      <c r="OFT9" s="24"/>
      <c r="OFY9" s="24"/>
      <c r="OGD9" s="24"/>
      <c r="OGI9" s="24"/>
      <c r="OGN9" s="24"/>
      <c r="OGS9" s="24"/>
      <c r="OGX9" s="24"/>
      <c r="OHC9" s="24"/>
      <c r="OHH9" s="24"/>
      <c r="OHM9" s="24"/>
      <c r="OHR9" s="24"/>
      <c r="OHW9" s="24"/>
      <c r="OIB9" s="24"/>
      <c r="OIG9" s="24"/>
      <c r="OIL9" s="24"/>
      <c r="OIQ9" s="24"/>
      <c r="OIV9" s="24"/>
      <c r="OJA9" s="24"/>
      <c r="OJF9" s="24"/>
      <c r="OJK9" s="24"/>
      <c r="OJP9" s="24"/>
      <c r="OJU9" s="24"/>
      <c r="OJZ9" s="24"/>
      <c r="OKE9" s="24"/>
      <c r="OKJ9" s="24"/>
      <c r="OKO9" s="24"/>
      <c r="OKT9" s="24"/>
      <c r="OKY9" s="24"/>
      <c r="OLD9" s="24"/>
      <c r="OLI9" s="24"/>
      <c r="OLN9" s="24"/>
      <c r="OLS9" s="24"/>
      <c r="OLX9" s="24"/>
      <c r="OMC9" s="24"/>
      <c r="OMH9" s="24"/>
      <c r="OMM9" s="24"/>
      <c r="OMR9" s="24"/>
      <c r="OMW9" s="24"/>
      <c r="ONB9" s="24"/>
      <c r="ONG9" s="24"/>
      <c r="ONL9" s="24"/>
      <c r="ONQ9" s="24"/>
      <c r="ONV9" s="24"/>
      <c r="OOA9" s="24"/>
      <c r="OOF9" s="24"/>
      <c r="OOK9" s="24"/>
      <c r="OOP9" s="24"/>
      <c r="OOU9" s="24"/>
      <c r="OOZ9" s="24"/>
      <c r="OPE9" s="24"/>
      <c r="OPJ9" s="24"/>
      <c r="OPO9" s="24"/>
      <c r="OPT9" s="24"/>
      <c r="OPY9" s="24"/>
      <c r="OQD9" s="24"/>
      <c r="OQI9" s="24"/>
      <c r="OQN9" s="24"/>
      <c r="OQS9" s="24"/>
      <c r="OQX9" s="24"/>
      <c r="ORC9" s="24"/>
      <c r="ORH9" s="24"/>
      <c r="ORM9" s="24"/>
      <c r="ORR9" s="24"/>
      <c r="ORW9" s="24"/>
      <c r="OSB9" s="24"/>
      <c r="OSG9" s="24"/>
      <c r="OSL9" s="24"/>
      <c r="OSQ9" s="24"/>
      <c r="OSV9" s="24"/>
      <c r="OTA9" s="24"/>
      <c r="OTF9" s="24"/>
      <c r="OTK9" s="24"/>
      <c r="OTP9" s="24"/>
      <c r="OTU9" s="24"/>
      <c r="OTZ9" s="24"/>
      <c r="OUE9" s="24"/>
      <c r="OUJ9" s="24"/>
      <c r="OUO9" s="24"/>
      <c r="OUT9" s="24"/>
      <c r="OUY9" s="24"/>
      <c r="OVD9" s="24"/>
      <c r="OVI9" s="24"/>
      <c r="OVN9" s="24"/>
      <c r="OVS9" s="24"/>
      <c r="OVX9" s="24"/>
      <c r="OWC9" s="24"/>
      <c r="OWH9" s="24"/>
      <c r="OWM9" s="24"/>
      <c r="OWR9" s="24"/>
      <c r="OWW9" s="24"/>
      <c r="OXB9" s="24"/>
      <c r="OXG9" s="24"/>
      <c r="OXL9" s="24"/>
      <c r="OXQ9" s="24"/>
      <c r="OXV9" s="24"/>
      <c r="OYA9" s="24"/>
      <c r="OYF9" s="24"/>
      <c r="OYK9" s="24"/>
      <c r="OYP9" s="24"/>
      <c r="OYU9" s="24"/>
      <c r="OYZ9" s="24"/>
      <c r="OZE9" s="24"/>
      <c r="OZJ9" s="24"/>
      <c r="OZO9" s="24"/>
      <c r="OZT9" s="24"/>
      <c r="OZY9" s="24"/>
      <c r="PAD9" s="24"/>
      <c r="PAI9" s="24"/>
      <c r="PAN9" s="24"/>
      <c r="PAS9" s="24"/>
      <c r="PAX9" s="24"/>
      <c r="PBC9" s="24"/>
      <c r="PBH9" s="24"/>
      <c r="PBM9" s="24"/>
      <c r="PBR9" s="24"/>
      <c r="PBW9" s="24"/>
      <c r="PCB9" s="24"/>
      <c r="PCG9" s="24"/>
      <c r="PCL9" s="24"/>
      <c r="PCQ9" s="24"/>
      <c r="PCV9" s="24"/>
      <c r="PDA9" s="24"/>
      <c r="PDF9" s="24"/>
      <c r="PDK9" s="24"/>
      <c r="PDP9" s="24"/>
      <c r="PDU9" s="24"/>
      <c r="PDZ9" s="24"/>
      <c r="PEE9" s="24"/>
      <c r="PEJ9" s="24"/>
      <c r="PEO9" s="24"/>
      <c r="PET9" s="24"/>
      <c r="PEY9" s="24"/>
      <c r="PFD9" s="24"/>
      <c r="PFI9" s="24"/>
      <c r="PFN9" s="24"/>
      <c r="PFS9" s="24"/>
      <c r="PFX9" s="24"/>
      <c r="PGC9" s="24"/>
      <c r="PGH9" s="24"/>
      <c r="PGM9" s="24"/>
      <c r="PGR9" s="24"/>
      <c r="PGW9" s="24"/>
      <c r="PHB9" s="24"/>
      <c r="PHG9" s="24"/>
      <c r="PHL9" s="24"/>
      <c r="PHQ9" s="24"/>
      <c r="PHV9" s="24"/>
      <c r="PIA9" s="24"/>
      <c r="PIF9" s="24"/>
      <c r="PIK9" s="24"/>
      <c r="PIP9" s="24"/>
      <c r="PIU9" s="24"/>
      <c r="PIZ9" s="24"/>
      <c r="PJE9" s="24"/>
      <c r="PJJ9" s="24"/>
      <c r="PJO9" s="24"/>
      <c r="PJT9" s="24"/>
      <c r="PJY9" s="24"/>
      <c r="PKD9" s="24"/>
      <c r="PKI9" s="24"/>
      <c r="PKN9" s="24"/>
      <c r="PKS9" s="24"/>
      <c r="PKX9" s="24"/>
      <c r="PLC9" s="24"/>
      <c r="PLH9" s="24"/>
      <c r="PLM9" s="24"/>
      <c r="PLR9" s="24"/>
      <c r="PLW9" s="24"/>
      <c r="PMB9" s="24"/>
      <c r="PMG9" s="24"/>
      <c r="PML9" s="24"/>
      <c r="PMQ9" s="24"/>
      <c r="PMV9" s="24"/>
      <c r="PNA9" s="24"/>
      <c r="PNF9" s="24"/>
      <c r="PNK9" s="24"/>
      <c r="PNP9" s="24"/>
      <c r="PNU9" s="24"/>
      <c r="PNZ9" s="24"/>
      <c r="POE9" s="24"/>
      <c r="POJ9" s="24"/>
      <c r="POO9" s="24"/>
      <c r="POT9" s="24"/>
      <c r="POY9" s="24"/>
      <c r="PPD9" s="24"/>
      <c r="PPI9" s="24"/>
      <c r="PPN9" s="24"/>
      <c r="PPS9" s="24"/>
      <c r="PPX9" s="24"/>
      <c r="PQC9" s="24"/>
      <c r="PQH9" s="24"/>
      <c r="PQM9" s="24"/>
      <c r="PQR9" s="24"/>
      <c r="PQW9" s="24"/>
      <c r="PRB9" s="24"/>
      <c r="PRG9" s="24"/>
      <c r="PRL9" s="24"/>
      <c r="PRQ9" s="24"/>
      <c r="PRV9" s="24"/>
      <c r="PSA9" s="24"/>
      <c r="PSF9" s="24"/>
      <c r="PSK9" s="24"/>
      <c r="PSP9" s="24"/>
      <c r="PSU9" s="24"/>
      <c r="PSZ9" s="24"/>
      <c r="PTE9" s="24"/>
      <c r="PTJ9" s="24"/>
      <c r="PTO9" s="24"/>
      <c r="PTT9" s="24"/>
      <c r="PTY9" s="24"/>
      <c r="PUD9" s="24"/>
      <c r="PUI9" s="24"/>
      <c r="PUN9" s="24"/>
      <c r="PUS9" s="24"/>
      <c r="PUX9" s="24"/>
      <c r="PVC9" s="24"/>
      <c r="PVH9" s="24"/>
      <c r="PVM9" s="24"/>
      <c r="PVR9" s="24"/>
      <c r="PVW9" s="24"/>
      <c r="PWB9" s="24"/>
      <c r="PWG9" s="24"/>
      <c r="PWL9" s="24"/>
      <c r="PWQ9" s="24"/>
      <c r="PWV9" s="24"/>
      <c r="PXA9" s="24"/>
      <c r="PXF9" s="24"/>
      <c r="PXK9" s="24"/>
      <c r="PXP9" s="24"/>
      <c r="PXU9" s="24"/>
      <c r="PXZ9" s="24"/>
      <c r="PYE9" s="24"/>
      <c r="PYJ9" s="24"/>
      <c r="PYO9" s="24"/>
      <c r="PYT9" s="24"/>
      <c r="PYY9" s="24"/>
      <c r="PZD9" s="24"/>
      <c r="PZI9" s="24"/>
      <c r="PZN9" s="24"/>
      <c r="PZS9" s="24"/>
      <c r="PZX9" s="24"/>
      <c r="QAC9" s="24"/>
      <c r="QAH9" s="24"/>
      <c r="QAM9" s="24"/>
      <c r="QAR9" s="24"/>
      <c r="QAW9" s="24"/>
      <c r="QBB9" s="24"/>
      <c r="QBG9" s="24"/>
      <c r="QBL9" s="24"/>
      <c r="QBQ9" s="24"/>
      <c r="QBV9" s="24"/>
      <c r="QCA9" s="24"/>
      <c r="QCF9" s="24"/>
      <c r="QCK9" s="24"/>
      <c r="QCP9" s="24"/>
      <c r="QCU9" s="24"/>
      <c r="QCZ9" s="24"/>
      <c r="QDE9" s="24"/>
      <c r="QDJ9" s="24"/>
      <c r="QDO9" s="24"/>
      <c r="QDT9" s="24"/>
      <c r="QDY9" s="24"/>
      <c r="QED9" s="24"/>
      <c r="QEI9" s="24"/>
      <c r="QEN9" s="24"/>
      <c r="QES9" s="24"/>
      <c r="QEX9" s="24"/>
      <c r="QFC9" s="24"/>
      <c r="QFH9" s="24"/>
      <c r="QFM9" s="24"/>
      <c r="QFR9" s="24"/>
      <c r="QFW9" s="24"/>
      <c r="QGB9" s="24"/>
      <c r="QGG9" s="24"/>
      <c r="QGL9" s="24"/>
      <c r="QGQ9" s="24"/>
      <c r="QGV9" s="24"/>
      <c r="QHA9" s="24"/>
      <c r="QHF9" s="24"/>
      <c r="QHK9" s="24"/>
      <c r="QHP9" s="24"/>
      <c r="QHU9" s="24"/>
      <c r="QHZ9" s="24"/>
      <c r="QIE9" s="24"/>
      <c r="QIJ9" s="24"/>
      <c r="QIO9" s="24"/>
      <c r="QIT9" s="24"/>
      <c r="QIY9" s="24"/>
      <c r="QJD9" s="24"/>
      <c r="QJI9" s="24"/>
      <c r="QJN9" s="24"/>
      <c r="QJS9" s="24"/>
      <c r="QJX9" s="24"/>
      <c r="QKC9" s="24"/>
      <c r="QKH9" s="24"/>
      <c r="QKM9" s="24"/>
      <c r="QKR9" s="24"/>
      <c r="QKW9" s="24"/>
      <c r="QLB9" s="24"/>
      <c r="QLG9" s="24"/>
      <c r="QLL9" s="24"/>
      <c r="QLQ9" s="24"/>
      <c r="QLV9" s="24"/>
      <c r="QMA9" s="24"/>
      <c r="QMF9" s="24"/>
      <c r="QMK9" s="24"/>
      <c r="QMP9" s="24"/>
      <c r="QMU9" s="24"/>
      <c r="QMZ9" s="24"/>
      <c r="QNE9" s="24"/>
      <c r="QNJ9" s="24"/>
      <c r="QNO9" s="24"/>
      <c r="QNT9" s="24"/>
      <c r="QNY9" s="24"/>
      <c r="QOD9" s="24"/>
      <c r="QOI9" s="24"/>
      <c r="QON9" s="24"/>
      <c r="QOS9" s="24"/>
      <c r="QOX9" s="24"/>
      <c r="QPC9" s="24"/>
      <c r="QPH9" s="24"/>
      <c r="QPM9" s="24"/>
      <c r="QPR9" s="24"/>
      <c r="QPW9" s="24"/>
      <c r="QQB9" s="24"/>
      <c r="QQG9" s="24"/>
      <c r="QQL9" s="24"/>
      <c r="QQQ9" s="24"/>
      <c r="QQV9" s="24"/>
      <c r="QRA9" s="24"/>
      <c r="QRF9" s="24"/>
      <c r="QRK9" s="24"/>
      <c r="QRP9" s="24"/>
      <c r="QRU9" s="24"/>
      <c r="QRZ9" s="24"/>
      <c r="QSE9" s="24"/>
      <c r="QSJ9" s="24"/>
      <c r="QSO9" s="24"/>
      <c r="QST9" s="24"/>
      <c r="QSY9" s="24"/>
      <c r="QTD9" s="24"/>
      <c r="QTI9" s="24"/>
      <c r="QTN9" s="24"/>
      <c r="QTS9" s="24"/>
      <c r="QTX9" s="24"/>
      <c r="QUC9" s="24"/>
      <c r="QUH9" s="24"/>
      <c r="QUM9" s="24"/>
      <c r="QUR9" s="24"/>
      <c r="QUW9" s="24"/>
      <c r="QVB9" s="24"/>
      <c r="QVG9" s="24"/>
      <c r="QVL9" s="24"/>
      <c r="QVQ9" s="24"/>
      <c r="QVV9" s="24"/>
      <c r="QWA9" s="24"/>
      <c r="QWF9" s="24"/>
      <c r="QWK9" s="24"/>
      <c r="QWP9" s="24"/>
      <c r="QWU9" s="24"/>
      <c r="QWZ9" s="24"/>
      <c r="QXE9" s="24"/>
      <c r="QXJ9" s="24"/>
      <c r="QXO9" s="24"/>
      <c r="QXT9" s="24"/>
      <c r="QXY9" s="24"/>
      <c r="QYD9" s="24"/>
      <c r="QYI9" s="24"/>
      <c r="QYN9" s="24"/>
      <c r="QYS9" s="24"/>
      <c r="QYX9" s="24"/>
      <c r="QZC9" s="24"/>
      <c r="QZH9" s="24"/>
      <c r="QZM9" s="24"/>
      <c r="QZR9" s="24"/>
      <c r="QZW9" s="24"/>
      <c r="RAB9" s="24"/>
      <c r="RAG9" s="24"/>
      <c r="RAL9" s="24"/>
      <c r="RAQ9" s="24"/>
      <c r="RAV9" s="24"/>
      <c r="RBA9" s="24"/>
      <c r="RBF9" s="24"/>
      <c r="RBK9" s="24"/>
      <c r="RBP9" s="24"/>
      <c r="RBU9" s="24"/>
      <c r="RBZ9" s="24"/>
      <c r="RCE9" s="24"/>
      <c r="RCJ9" s="24"/>
      <c r="RCO9" s="24"/>
      <c r="RCT9" s="24"/>
      <c r="RCY9" s="24"/>
      <c r="RDD9" s="24"/>
      <c r="RDI9" s="24"/>
      <c r="RDN9" s="24"/>
      <c r="RDS9" s="24"/>
      <c r="RDX9" s="24"/>
      <c r="REC9" s="24"/>
      <c r="REH9" s="24"/>
      <c r="REM9" s="24"/>
      <c r="RER9" s="24"/>
      <c r="REW9" s="24"/>
      <c r="RFB9" s="24"/>
      <c r="RFG9" s="24"/>
      <c r="RFL9" s="24"/>
      <c r="RFQ9" s="24"/>
      <c r="RFV9" s="24"/>
      <c r="RGA9" s="24"/>
      <c r="RGF9" s="24"/>
      <c r="RGK9" s="24"/>
      <c r="RGP9" s="24"/>
      <c r="RGU9" s="24"/>
      <c r="RGZ9" s="24"/>
      <c r="RHE9" s="24"/>
      <c r="RHJ9" s="24"/>
      <c r="RHO9" s="24"/>
      <c r="RHT9" s="24"/>
      <c r="RHY9" s="24"/>
      <c r="RID9" s="24"/>
      <c r="RII9" s="24"/>
      <c r="RIN9" s="24"/>
      <c r="RIS9" s="24"/>
      <c r="RIX9" s="24"/>
      <c r="RJC9" s="24"/>
      <c r="RJH9" s="24"/>
      <c r="RJM9" s="24"/>
      <c r="RJR9" s="24"/>
      <c r="RJW9" s="24"/>
      <c r="RKB9" s="24"/>
      <c r="RKG9" s="24"/>
      <c r="RKL9" s="24"/>
      <c r="RKQ9" s="24"/>
      <c r="RKV9" s="24"/>
      <c r="RLA9" s="24"/>
      <c r="RLF9" s="24"/>
      <c r="RLK9" s="24"/>
      <c r="RLP9" s="24"/>
      <c r="RLU9" s="24"/>
      <c r="RLZ9" s="24"/>
      <c r="RME9" s="24"/>
      <c r="RMJ9" s="24"/>
      <c r="RMO9" s="24"/>
      <c r="RMT9" s="24"/>
      <c r="RMY9" s="24"/>
      <c r="RND9" s="24"/>
      <c r="RNI9" s="24"/>
      <c r="RNN9" s="24"/>
      <c r="RNS9" s="24"/>
      <c r="RNX9" s="24"/>
      <c r="ROC9" s="24"/>
      <c r="ROH9" s="24"/>
      <c r="ROM9" s="24"/>
      <c r="ROR9" s="24"/>
      <c r="ROW9" s="24"/>
      <c r="RPB9" s="24"/>
      <c r="RPG9" s="24"/>
      <c r="RPL9" s="24"/>
      <c r="RPQ9" s="24"/>
      <c r="RPV9" s="24"/>
      <c r="RQA9" s="24"/>
      <c r="RQF9" s="24"/>
      <c r="RQK9" s="24"/>
      <c r="RQP9" s="24"/>
      <c r="RQU9" s="24"/>
      <c r="RQZ9" s="24"/>
      <c r="RRE9" s="24"/>
      <c r="RRJ9" s="24"/>
      <c r="RRO9" s="24"/>
      <c r="RRT9" s="24"/>
      <c r="RRY9" s="24"/>
      <c r="RSD9" s="24"/>
      <c r="RSI9" s="24"/>
      <c r="RSN9" s="24"/>
      <c r="RSS9" s="24"/>
      <c r="RSX9" s="24"/>
      <c r="RTC9" s="24"/>
      <c r="RTH9" s="24"/>
      <c r="RTM9" s="24"/>
      <c r="RTR9" s="24"/>
      <c r="RTW9" s="24"/>
      <c r="RUB9" s="24"/>
      <c r="RUG9" s="24"/>
      <c r="RUL9" s="24"/>
      <c r="RUQ9" s="24"/>
      <c r="RUV9" s="24"/>
      <c r="RVA9" s="24"/>
      <c r="RVF9" s="24"/>
      <c r="RVK9" s="24"/>
      <c r="RVP9" s="24"/>
      <c r="RVU9" s="24"/>
      <c r="RVZ9" s="24"/>
      <c r="RWE9" s="24"/>
      <c r="RWJ9" s="24"/>
      <c r="RWO9" s="24"/>
      <c r="RWT9" s="24"/>
      <c r="RWY9" s="24"/>
      <c r="RXD9" s="24"/>
      <c r="RXI9" s="24"/>
      <c r="RXN9" s="24"/>
      <c r="RXS9" s="24"/>
      <c r="RXX9" s="24"/>
      <c r="RYC9" s="24"/>
      <c r="RYH9" s="24"/>
      <c r="RYM9" s="24"/>
      <c r="RYR9" s="24"/>
      <c r="RYW9" s="24"/>
      <c r="RZB9" s="24"/>
      <c r="RZG9" s="24"/>
      <c r="RZL9" s="24"/>
      <c r="RZQ9" s="24"/>
      <c r="RZV9" s="24"/>
      <c r="SAA9" s="24"/>
      <c r="SAF9" s="24"/>
      <c r="SAK9" s="24"/>
      <c r="SAP9" s="24"/>
      <c r="SAU9" s="24"/>
      <c r="SAZ9" s="24"/>
      <c r="SBE9" s="24"/>
      <c r="SBJ9" s="24"/>
      <c r="SBO9" s="24"/>
      <c r="SBT9" s="24"/>
      <c r="SBY9" s="24"/>
      <c r="SCD9" s="24"/>
      <c r="SCI9" s="24"/>
      <c r="SCN9" s="24"/>
      <c r="SCS9" s="24"/>
      <c r="SCX9" s="24"/>
      <c r="SDC9" s="24"/>
      <c r="SDH9" s="24"/>
      <c r="SDM9" s="24"/>
      <c r="SDR9" s="24"/>
      <c r="SDW9" s="24"/>
      <c r="SEB9" s="24"/>
      <c r="SEG9" s="24"/>
      <c r="SEL9" s="24"/>
      <c r="SEQ9" s="24"/>
      <c r="SEV9" s="24"/>
      <c r="SFA9" s="24"/>
      <c r="SFF9" s="24"/>
      <c r="SFK9" s="24"/>
      <c r="SFP9" s="24"/>
      <c r="SFU9" s="24"/>
      <c r="SFZ9" s="24"/>
      <c r="SGE9" s="24"/>
      <c r="SGJ9" s="24"/>
      <c r="SGO9" s="24"/>
      <c r="SGT9" s="24"/>
      <c r="SGY9" s="24"/>
      <c r="SHD9" s="24"/>
      <c r="SHI9" s="24"/>
      <c r="SHN9" s="24"/>
      <c r="SHS9" s="24"/>
      <c r="SHX9" s="24"/>
      <c r="SIC9" s="24"/>
      <c r="SIH9" s="24"/>
      <c r="SIM9" s="24"/>
      <c r="SIR9" s="24"/>
      <c r="SIW9" s="24"/>
      <c r="SJB9" s="24"/>
      <c r="SJG9" s="24"/>
      <c r="SJL9" s="24"/>
      <c r="SJQ9" s="24"/>
      <c r="SJV9" s="24"/>
      <c r="SKA9" s="24"/>
      <c r="SKF9" s="24"/>
      <c r="SKK9" s="24"/>
      <c r="SKP9" s="24"/>
      <c r="SKU9" s="24"/>
      <c r="SKZ9" s="24"/>
      <c r="SLE9" s="24"/>
      <c r="SLJ9" s="24"/>
      <c r="SLO9" s="24"/>
      <c r="SLT9" s="24"/>
      <c r="SLY9" s="24"/>
      <c r="SMD9" s="24"/>
      <c r="SMI9" s="24"/>
      <c r="SMN9" s="24"/>
      <c r="SMS9" s="24"/>
      <c r="SMX9" s="24"/>
      <c r="SNC9" s="24"/>
      <c r="SNH9" s="24"/>
      <c r="SNM9" s="24"/>
      <c r="SNR9" s="24"/>
      <c r="SNW9" s="24"/>
      <c r="SOB9" s="24"/>
      <c r="SOG9" s="24"/>
      <c r="SOL9" s="24"/>
      <c r="SOQ9" s="24"/>
      <c r="SOV9" s="24"/>
      <c r="SPA9" s="24"/>
      <c r="SPF9" s="24"/>
      <c r="SPK9" s="24"/>
      <c r="SPP9" s="24"/>
      <c r="SPU9" s="24"/>
      <c r="SPZ9" s="24"/>
      <c r="SQE9" s="24"/>
      <c r="SQJ9" s="24"/>
      <c r="SQO9" s="24"/>
      <c r="SQT9" s="24"/>
      <c r="SQY9" s="24"/>
      <c r="SRD9" s="24"/>
      <c r="SRI9" s="24"/>
      <c r="SRN9" s="24"/>
      <c r="SRS9" s="24"/>
      <c r="SRX9" s="24"/>
      <c r="SSC9" s="24"/>
      <c r="SSH9" s="24"/>
      <c r="SSM9" s="24"/>
      <c r="SSR9" s="24"/>
      <c r="SSW9" s="24"/>
      <c r="STB9" s="24"/>
      <c r="STG9" s="24"/>
      <c r="STL9" s="24"/>
      <c r="STQ9" s="24"/>
      <c r="STV9" s="24"/>
      <c r="SUA9" s="24"/>
      <c r="SUF9" s="24"/>
      <c r="SUK9" s="24"/>
      <c r="SUP9" s="24"/>
      <c r="SUU9" s="24"/>
      <c r="SUZ9" s="24"/>
      <c r="SVE9" s="24"/>
      <c r="SVJ9" s="24"/>
      <c r="SVO9" s="24"/>
      <c r="SVT9" s="24"/>
      <c r="SVY9" s="24"/>
      <c r="SWD9" s="24"/>
      <c r="SWI9" s="24"/>
      <c r="SWN9" s="24"/>
      <c r="SWS9" s="24"/>
      <c r="SWX9" s="24"/>
      <c r="SXC9" s="24"/>
      <c r="SXH9" s="24"/>
      <c r="SXM9" s="24"/>
      <c r="SXR9" s="24"/>
      <c r="SXW9" s="24"/>
      <c r="SYB9" s="24"/>
      <c r="SYG9" s="24"/>
      <c r="SYL9" s="24"/>
      <c r="SYQ9" s="24"/>
      <c r="SYV9" s="24"/>
      <c r="SZA9" s="24"/>
      <c r="SZF9" s="24"/>
      <c r="SZK9" s="24"/>
      <c r="SZP9" s="24"/>
      <c r="SZU9" s="24"/>
      <c r="SZZ9" s="24"/>
      <c r="TAE9" s="24"/>
      <c r="TAJ9" s="24"/>
      <c r="TAO9" s="24"/>
      <c r="TAT9" s="24"/>
      <c r="TAY9" s="24"/>
      <c r="TBD9" s="24"/>
      <c r="TBI9" s="24"/>
      <c r="TBN9" s="24"/>
      <c r="TBS9" s="24"/>
      <c r="TBX9" s="24"/>
      <c r="TCC9" s="24"/>
      <c r="TCH9" s="24"/>
      <c r="TCM9" s="24"/>
      <c r="TCR9" s="24"/>
      <c r="TCW9" s="24"/>
      <c r="TDB9" s="24"/>
      <c r="TDG9" s="24"/>
      <c r="TDL9" s="24"/>
      <c r="TDQ9" s="24"/>
      <c r="TDV9" s="24"/>
      <c r="TEA9" s="24"/>
      <c r="TEF9" s="24"/>
      <c r="TEK9" s="24"/>
      <c r="TEP9" s="24"/>
      <c r="TEU9" s="24"/>
      <c r="TEZ9" s="24"/>
      <c r="TFE9" s="24"/>
      <c r="TFJ9" s="24"/>
      <c r="TFO9" s="24"/>
      <c r="TFT9" s="24"/>
      <c r="TFY9" s="24"/>
      <c r="TGD9" s="24"/>
      <c r="TGI9" s="24"/>
      <c r="TGN9" s="24"/>
      <c r="TGS9" s="24"/>
      <c r="TGX9" s="24"/>
      <c r="THC9" s="24"/>
      <c r="THH9" s="24"/>
      <c r="THM9" s="24"/>
      <c r="THR9" s="24"/>
      <c r="THW9" s="24"/>
      <c r="TIB9" s="24"/>
      <c r="TIG9" s="24"/>
      <c r="TIL9" s="24"/>
      <c r="TIQ9" s="24"/>
      <c r="TIV9" s="24"/>
      <c r="TJA9" s="24"/>
      <c r="TJF9" s="24"/>
      <c r="TJK9" s="24"/>
      <c r="TJP9" s="24"/>
      <c r="TJU9" s="24"/>
      <c r="TJZ9" s="24"/>
      <c r="TKE9" s="24"/>
      <c r="TKJ9" s="24"/>
      <c r="TKO9" s="24"/>
      <c r="TKT9" s="24"/>
      <c r="TKY9" s="24"/>
      <c r="TLD9" s="24"/>
      <c r="TLI9" s="24"/>
      <c r="TLN9" s="24"/>
      <c r="TLS9" s="24"/>
      <c r="TLX9" s="24"/>
      <c r="TMC9" s="24"/>
      <c r="TMH9" s="24"/>
      <c r="TMM9" s="24"/>
      <c r="TMR9" s="24"/>
      <c r="TMW9" s="24"/>
      <c r="TNB9" s="24"/>
      <c r="TNG9" s="24"/>
      <c r="TNL9" s="24"/>
      <c r="TNQ9" s="24"/>
      <c r="TNV9" s="24"/>
      <c r="TOA9" s="24"/>
      <c r="TOF9" s="24"/>
      <c r="TOK9" s="24"/>
      <c r="TOP9" s="24"/>
      <c r="TOU9" s="24"/>
      <c r="TOZ9" s="24"/>
      <c r="TPE9" s="24"/>
      <c r="TPJ9" s="24"/>
      <c r="TPO9" s="24"/>
      <c r="TPT9" s="24"/>
      <c r="TPY9" s="24"/>
      <c r="TQD9" s="24"/>
      <c r="TQI9" s="24"/>
      <c r="TQN9" s="24"/>
      <c r="TQS9" s="24"/>
      <c r="TQX9" s="24"/>
      <c r="TRC9" s="24"/>
      <c r="TRH9" s="24"/>
      <c r="TRM9" s="24"/>
      <c r="TRR9" s="24"/>
      <c r="TRW9" s="24"/>
      <c r="TSB9" s="24"/>
      <c r="TSG9" s="24"/>
      <c r="TSL9" s="24"/>
      <c r="TSQ9" s="24"/>
      <c r="TSV9" s="24"/>
      <c r="TTA9" s="24"/>
      <c r="TTF9" s="24"/>
      <c r="TTK9" s="24"/>
      <c r="TTP9" s="24"/>
      <c r="TTU9" s="24"/>
      <c r="TTZ9" s="24"/>
      <c r="TUE9" s="24"/>
      <c r="TUJ9" s="24"/>
      <c r="TUO9" s="24"/>
      <c r="TUT9" s="24"/>
      <c r="TUY9" s="24"/>
      <c r="TVD9" s="24"/>
      <c r="TVI9" s="24"/>
      <c r="TVN9" s="24"/>
      <c r="TVS9" s="24"/>
      <c r="TVX9" s="24"/>
      <c r="TWC9" s="24"/>
      <c r="TWH9" s="24"/>
      <c r="TWM9" s="24"/>
      <c r="TWR9" s="24"/>
      <c r="TWW9" s="24"/>
      <c r="TXB9" s="24"/>
      <c r="TXG9" s="24"/>
      <c r="TXL9" s="24"/>
      <c r="TXQ9" s="24"/>
      <c r="TXV9" s="24"/>
      <c r="TYA9" s="24"/>
      <c r="TYF9" s="24"/>
      <c r="TYK9" s="24"/>
      <c r="TYP9" s="24"/>
      <c r="TYU9" s="24"/>
      <c r="TYZ9" s="24"/>
      <c r="TZE9" s="24"/>
      <c r="TZJ9" s="24"/>
      <c r="TZO9" s="24"/>
      <c r="TZT9" s="24"/>
      <c r="TZY9" s="24"/>
      <c r="UAD9" s="24"/>
      <c r="UAI9" s="24"/>
      <c r="UAN9" s="24"/>
      <c r="UAS9" s="24"/>
      <c r="UAX9" s="24"/>
      <c r="UBC9" s="24"/>
      <c r="UBH9" s="24"/>
      <c r="UBM9" s="24"/>
      <c r="UBR9" s="24"/>
      <c r="UBW9" s="24"/>
      <c r="UCB9" s="24"/>
      <c r="UCG9" s="24"/>
      <c r="UCL9" s="24"/>
      <c r="UCQ9" s="24"/>
      <c r="UCV9" s="24"/>
      <c r="UDA9" s="24"/>
      <c r="UDF9" s="24"/>
      <c r="UDK9" s="24"/>
      <c r="UDP9" s="24"/>
      <c r="UDU9" s="24"/>
      <c r="UDZ9" s="24"/>
      <c r="UEE9" s="24"/>
      <c r="UEJ9" s="24"/>
      <c r="UEO9" s="24"/>
      <c r="UET9" s="24"/>
      <c r="UEY9" s="24"/>
      <c r="UFD9" s="24"/>
      <c r="UFI9" s="24"/>
      <c r="UFN9" s="24"/>
      <c r="UFS9" s="24"/>
      <c r="UFX9" s="24"/>
      <c r="UGC9" s="24"/>
      <c r="UGH9" s="24"/>
      <c r="UGM9" s="24"/>
      <c r="UGR9" s="24"/>
      <c r="UGW9" s="24"/>
      <c r="UHB9" s="24"/>
      <c r="UHG9" s="24"/>
      <c r="UHL9" s="24"/>
      <c r="UHQ9" s="24"/>
      <c r="UHV9" s="24"/>
      <c r="UIA9" s="24"/>
      <c r="UIF9" s="24"/>
      <c r="UIK9" s="24"/>
      <c r="UIP9" s="24"/>
      <c r="UIU9" s="24"/>
      <c r="UIZ9" s="24"/>
      <c r="UJE9" s="24"/>
      <c r="UJJ9" s="24"/>
      <c r="UJO9" s="24"/>
      <c r="UJT9" s="24"/>
      <c r="UJY9" s="24"/>
      <c r="UKD9" s="24"/>
      <c r="UKI9" s="24"/>
      <c r="UKN9" s="24"/>
      <c r="UKS9" s="24"/>
      <c r="UKX9" s="24"/>
      <c r="ULC9" s="24"/>
      <c r="ULH9" s="24"/>
      <c r="ULM9" s="24"/>
      <c r="ULR9" s="24"/>
      <c r="ULW9" s="24"/>
      <c r="UMB9" s="24"/>
      <c r="UMG9" s="24"/>
      <c r="UML9" s="24"/>
      <c r="UMQ9" s="24"/>
      <c r="UMV9" s="24"/>
      <c r="UNA9" s="24"/>
      <c r="UNF9" s="24"/>
      <c r="UNK9" s="24"/>
      <c r="UNP9" s="24"/>
      <c r="UNU9" s="24"/>
      <c r="UNZ9" s="24"/>
      <c r="UOE9" s="24"/>
      <c r="UOJ9" s="24"/>
      <c r="UOO9" s="24"/>
      <c r="UOT9" s="24"/>
      <c r="UOY9" s="24"/>
      <c r="UPD9" s="24"/>
      <c r="UPI9" s="24"/>
      <c r="UPN9" s="24"/>
      <c r="UPS9" s="24"/>
      <c r="UPX9" s="24"/>
      <c r="UQC9" s="24"/>
      <c r="UQH9" s="24"/>
      <c r="UQM9" s="24"/>
      <c r="UQR9" s="24"/>
      <c r="UQW9" s="24"/>
      <c r="URB9" s="24"/>
      <c r="URG9" s="24"/>
      <c r="URL9" s="24"/>
      <c r="URQ9" s="24"/>
      <c r="URV9" s="24"/>
      <c r="USA9" s="24"/>
      <c r="USF9" s="24"/>
      <c r="USK9" s="24"/>
      <c r="USP9" s="24"/>
      <c r="USU9" s="24"/>
      <c r="USZ9" s="24"/>
      <c r="UTE9" s="24"/>
      <c r="UTJ9" s="24"/>
      <c r="UTO9" s="24"/>
      <c r="UTT9" s="24"/>
      <c r="UTY9" s="24"/>
      <c r="UUD9" s="24"/>
      <c r="UUI9" s="24"/>
      <c r="UUN9" s="24"/>
      <c r="UUS9" s="24"/>
      <c r="UUX9" s="24"/>
      <c r="UVC9" s="24"/>
      <c r="UVH9" s="24"/>
      <c r="UVM9" s="24"/>
      <c r="UVR9" s="24"/>
      <c r="UVW9" s="24"/>
      <c r="UWB9" s="24"/>
      <c r="UWG9" s="24"/>
      <c r="UWL9" s="24"/>
      <c r="UWQ9" s="24"/>
      <c r="UWV9" s="24"/>
      <c r="UXA9" s="24"/>
      <c r="UXF9" s="24"/>
      <c r="UXK9" s="24"/>
      <c r="UXP9" s="24"/>
      <c r="UXU9" s="24"/>
      <c r="UXZ9" s="24"/>
      <c r="UYE9" s="24"/>
      <c r="UYJ9" s="24"/>
      <c r="UYO9" s="24"/>
      <c r="UYT9" s="24"/>
      <c r="UYY9" s="24"/>
      <c r="UZD9" s="24"/>
      <c r="UZI9" s="24"/>
      <c r="UZN9" s="24"/>
      <c r="UZS9" s="24"/>
      <c r="UZX9" s="24"/>
      <c r="VAC9" s="24"/>
      <c r="VAH9" s="24"/>
      <c r="VAM9" s="24"/>
      <c r="VAR9" s="24"/>
      <c r="VAW9" s="24"/>
      <c r="VBB9" s="24"/>
      <c r="VBG9" s="24"/>
      <c r="VBL9" s="24"/>
      <c r="VBQ9" s="24"/>
      <c r="VBV9" s="24"/>
      <c r="VCA9" s="24"/>
      <c r="VCF9" s="24"/>
      <c r="VCK9" s="24"/>
      <c r="VCP9" s="24"/>
      <c r="VCU9" s="24"/>
      <c r="VCZ9" s="24"/>
      <c r="VDE9" s="24"/>
      <c r="VDJ9" s="24"/>
      <c r="VDO9" s="24"/>
      <c r="VDT9" s="24"/>
      <c r="VDY9" s="24"/>
      <c r="VED9" s="24"/>
      <c r="VEI9" s="24"/>
      <c r="VEN9" s="24"/>
      <c r="VES9" s="24"/>
      <c r="VEX9" s="24"/>
      <c r="VFC9" s="24"/>
      <c r="VFH9" s="24"/>
      <c r="VFM9" s="24"/>
      <c r="VFR9" s="24"/>
      <c r="VFW9" s="24"/>
      <c r="VGB9" s="24"/>
      <c r="VGG9" s="24"/>
      <c r="VGL9" s="24"/>
      <c r="VGQ9" s="24"/>
      <c r="VGV9" s="24"/>
      <c r="VHA9" s="24"/>
      <c r="VHF9" s="24"/>
      <c r="VHK9" s="24"/>
      <c r="VHP9" s="24"/>
      <c r="VHU9" s="24"/>
      <c r="VHZ9" s="24"/>
      <c r="VIE9" s="24"/>
      <c r="VIJ9" s="24"/>
      <c r="VIO9" s="24"/>
      <c r="VIT9" s="24"/>
      <c r="VIY9" s="24"/>
      <c r="VJD9" s="24"/>
      <c r="VJI9" s="24"/>
      <c r="VJN9" s="24"/>
      <c r="VJS9" s="24"/>
      <c r="VJX9" s="24"/>
      <c r="VKC9" s="24"/>
      <c r="VKH9" s="24"/>
      <c r="VKM9" s="24"/>
      <c r="VKR9" s="24"/>
      <c r="VKW9" s="24"/>
      <c r="VLB9" s="24"/>
      <c r="VLG9" s="24"/>
      <c r="VLL9" s="24"/>
      <c r="VLQ9" s="24"/>
      <c r="VLV9" s="24"/>
      <c r="VMA9" s="24"/>
      <c r="VMF9" s="24"/>
      <c r="VMK9" s="24"/>
      <c r="VMP9" s="24"/>
      <c r="VMU9" s="24"/>
      <c r="VMZ9" s="24"/>
      <c r="VNE9" s="24"/>
      <c r="VNJ9" s="24"/>
      <c r="VNO9" s="24"/>
      <c r="VNT9" s="24"/>
      <c r="VNY9" s="24"/>
      <c r="VOD9" s="24"/>
      <c r="VOI9" s="24"/>
      <c r="VON9" s="24"/>
      <c r="VOS9" s="24"/>
      <c r="VOX9" s="24"/>
      <c r="VPC9" s="24"/>
      <c r="VPH9" s="24"/>
      <c r="VPM9" s="24"/>
      <c r="VPR9" s="24"/>
      <c r="VPW9" s="24"/>
      <c r="VQB9" s="24"/>
      <c r="VQG9" s="24"/>
      <c r="VQL9" s="24"/>
      <c r="VQQ9" s="24"/>
      <c r="VQV9" s="24"/>
      <c r="VRA9" s="24"/>
      <c r="VRF9" s="24"/>
      <c r="VRK9" s="24"/>
      <c r="VRP9" s="24"/>
      <c r="VRU9" s="24"/>
      <c r="VRZ9" s="24"/>
      <c r="VSE9" s="24"/>
      <c r="VSJ9" s="24"/>
      <c r="VSO9" s="24"/>
      <c r="VST9" s="24"/>
      <c r="VSY9" s="24"/>
      <c r="VTD9" s="24"/>
      <c r="VTI9" s="24"/>
      <c r="VTN9" s="24"/>
      <c r="VTS9" s="24"/>
      <c r="VTX9" s="24"/>
      <c r="VUC9" s="24"/>
      <c r="VUH9" s="24"/>
      <c r="VUM9" s="24"/>
      <c r="VUR9" s="24"/>
      <c r="VUW9" s="24"/>
      <c r="VVB9" s="24"/>
      <c r="VVG9" s="24"/>
      <c r="VVL9" s="24"/>
      <c r="VVQ9" s="24"/>
      <c r="VVV9" s="24"/>
      <c r="VWA9" s="24"/>
      <c r="VWF9" s="24"/>
      <c r="VWK9" s="24"/>
      <c r="VWP9" s="24"/>
      <c r="VWU9" s="24"/>
      <c r="VWZ9" s="24"/>
      <c r="VXE9" s="24"/>
      <c r="VXJ9" s="24"/>
      <c r="VXO9" s="24"/>
      <c r="VXT9" s="24"/>
      <c r="VXY9" s="24"/>
      <c r="VYD9" s="24"/>
      <c r="VYI9" s="24"/>
      <c r="VYN9" s="24"/>
      <c r="VYS9" s="24"/>
      <c r="VYX9" s="24"/>
      <c r="VZC9" s="24"/>
      <c r="VZH9" s="24"/>
      <c r="VZM9" s="24"/>
      <c r="VZR9" s="24"/>
      <c r="VZW9" s="24"/>
      <c r="WAB9" s="24"/>
      <c r="WAG9" s="24"/>
      <c r="WAL9" s="24"/>
      <c r="WAQ9" s="24"/>
      <c r="WAV9" s="24"/>
      <c r="WBA9" s="24"/>
      <c r="WBF9" s="24"/>
      <c r="WBK9" s="24"/>
      <c r="WBP9" s="24"/>
      <c r="WBU9" s="24"/>
      <c r="WBZ9" s="24"/>
      <c r="WCE9" s="24"/>
      <c r="WCJ9" s="24"/>
      <c r="WCO9" s="24"/>
      <c r="WCT9" s="24"/>
      <c r="WCY9" s="24"/>
      <c r="WDD9" s="24"/>
      <c r="WDI9" s="24"/>
      <c r="WDN9" s="24"/>
      <c r="WDS9" s="24"/>
      <c r="WDX9" s="24"/>
      <c r="WEC9" s="24"/>
      <c r="WEH9" s="24"/>
      <c r="WEM9" s="24"/>
      <c r="WER9" s="24"/>
      <c r="WEW9" s="24"/>
      <c r="WFB9" s="24"/>
      <c r="WFG9" s="24"/>
      <c r="WFL9" s="24"/>
      <c r="WFQ9" s="24"/>
      <c r="WFV9" s="24"/>
      <c r="WGA9" s="24"/>
      <c r="WGF9" s="24"/>
      <c r="WGK9" s="24"/>
      <c r="WGP9" s="24"/>
      <c r="WGU9" s="24"/>
      <c r="WGZ9" s="24"/>
      <c r="WHE9" s="24"/>
      <c r="WHJ9" s="24"/>
      <c r="WHO9" s="24"/>
      <c r="WHT9" s="24"/>
      <c r="WHY9" s="24"/>
      <c r="WID9" s="24"/>
      <c r="WII9" s="24"/>
      <c r="WIN9" s="24"/>
      <c r="WIS9" s="24"/>
      <c r="WIX9" s="24"/>
      <c r="WJC9" s="24"/>
      <c r="WJH9" s="24"/>
      <c r="WJM9" s="24"/>
      <c r="WJR9" s="24"/>
      <c r="WJW9" s="24"/>
      <c r="WKB9" s="24"/>
      <c r="WKG9" s="24"/>
      <c r="WKL9" s="24"/>
      <c r="WKQ9" s="24"/>
      <c r="WKV9" s="24"/>
      <c r="WLA9" s="24"/>
      <c r="WLF9" s="24"/>
      <c r="WLK9" s="24"/>
      <c r="WLP9" s="24"/>
      <c r="WLU9" s="24"/>
      <c r="WLZ9" s="24"/>
      <c r="WME9" s="24"/>
      <c r="WMJ9" s="24"/>
      <c r="WMO9" s="24"/>
      <c r="WMT9" s="24"/>
      <c r="WMY9" s="24"/>
      <c r="WND9" s="24"/>
      <c r="WNI9" s="24"/>
      <c r="WNN9" s="24"/>
      <c r="WNS9" s="24"/>
      <c r="WNX9" s="24"/>
      <c r="WOC9" s="24"/>
      <c r="WOH9" s="24"/>
      <c r="WOM9" s="24"/>
      <c r="WOR9" s="24"/>
      <c r="WOW9" s="24"/>
      <c r="WPB9" s="24"/>
      <c r="WPG9" s="24"/>
      <c r="WPL9" s="24"/>
      <c r="WPQ9" s="24"/>
      <c r="WPV9" s="24"/>
      <c r="WQA9" s="24"/>
      <c r="WQF9" s="24"/>
      <c r="WQK9" s="24"/>
      <c r="WQP9" s="24"/>
      <c r="WQU9" s="24"/>
      <c r="WQZ9" s="24"/>
      <c r="WRE9" s="24"/>
      <c r="WRJ9" s="24"/>
      <c r="WRO9" s="24"/>
      <c r="WRT9" s="24"/>
      <c r="WRY9" s="24"/>
      <c r="WSD9" s="24"/>
      <c r="WSI9" s="24"/>
      <c r="WSN9" s="24"/>
      <c r="WSS9" s="24"/>
      <c r="WSX9" s="24"/>
      <c r="WTC9" s="24"/>
      <c r="WTH9" s="24"/>
      <c r="WTM9" s="24"/>
      <c r="WTR9" s="24"/>
      <c r="WTW9" s="24"/>
      <c r="WUB9" s="24"/>
      <c r="WUG9" s="24"/>
      <c r="WUL9" s="24"/>
      <c r="WUQ9" s="24"/>
      <c r="WUV9" s="24"/>
      <c r="WVA9" s="24"/>
      <c r="WVF9" s="24"/>
      <c r="WVK9" s="24"/>
      <c r="WVP9" s="24"/>
      <c r="WVU9" s="24"/>
      <c r="WVZ9" s="24"/>
      <c r="WWE9" s="24"/>
      <c r="WWJ9" s="24"/>
      <c r="WWO9" s="24"/>
      <c r="WWT9" s="24"/>
      <c r="WWY9" s="24"/>
      <c r="WXD9" s="24"/>
      <c r="WXI9" s="24"/>
      <c r="WXN9" s="24"/>
      <c r="WXS9" s="24"/>
      <c r="WXX9" s="24"/>
      <c r="WYC9" s="24"/>
      <c r="WYH9" s="24"/>
      <c r="WYM9" s="24"/>
      <c r="WYR9" s="24"/>
      <c r="WYW9" s="24"/>
      <c r="WZB9" s="24"/>
      <c r="WZG9" s="24"/>
      <c r="WZL9" s="24"/>
      <c r="WZQ9" s="24"/>
      <c r="WZV9" s="24"/>
      <c r="XAA9" s="24"/>
      <c r="XAF9" s="24"/>
      <c r="XAK9" s="24"/>
      <c r="XAP9" s="24"/>
      <c r="XAU9" s="24"/>
      <c r="XAZ9" s="24"/>
      <c r="XBE9" s="24"/>
      <c r="XBJ9" s="24"/>
      <c r="XBO9" s="24"/>
      <c r="XBT9" s="24"/>
      <c r="XBY9" s="24"/>
      <c r="XCD9" s="24"/>
      <c r="XCI9" s="24"/>
      <c r="XCN9" s="24"/>
      <c r="XCS9" s="24"/>
      <c r="XCX9" s="24"/>
      <c r="XDC9" s="24"/>
      <c r="XDH9" s="24"/>
      <c r="XDM9" s="24"/>
      <c r="XDR9" s="24"/>
      <c r="XDW9" s="24"/>
      <c r="XEB9" s="24"/>
      <c r="XEG9" s="24"/>
      <c r="XEL9" s="24"/>
      <c r="XEQ9" s="24"/>
      <c r="XEV9" s="24"/>
      <c r="XFA9" s="24"/>
    </row>
    <row r="10" spans="1:1023 1026:2048 2051:5118 5121:6143 6146:7168 7171:10238 10241:11263 11266:12288 12291:15358 15361:16383" x14ac:dyDescent="0.35">
      <c r="A10" s="24"/>
      <c r="B10" s="14"/>
      <c r="C10" s="24" t="s">
        <v>447</v>
      </c>
      <c r="K10" s="24"/>
      <c r="P10" s="24"/>
      <c r="U10" s="24"/>
      <c r="Z10" s="24"/>
      <c r="AE10" s="24"/>
      <c r="AJ10" s="24"/>
      <c r="AO10" s="24"/>
      <c r="AT10" s="24"/>
      <c r="AY10" s="24"/>
      <c r="BD10" s="24"/>
      <c r="BI10" s="24"/>
      <c r="BN10" s="24"/>
      <c r="BS10" s="24"/>
      <c r="BX10" s="24"/>
      <c r="CC10" s="24"/>
      <c r="CH10" s="24"/>
      <c r="CM10" s="24"/>
      <c r="CR10" s="24"/>
      <c r="CW10" s="24"/>
      <c r="DB10" s="24"/>
      <c r="DG10" s="24"/>
      <c r="DL10" s="24"/>
      <c r="DQ10" s="24"/>
      <c r="DV10" s="24"/>
      <c r="EA10" s="24"/>
      <c r="EF10" s="24"/>
      <c r="EK10" s="24"/>
      <c r="EP10" s="24"/>
      <c r="EU10" s="24"/>
      <c r="EZ10" s="24"/>
      <c r="FE10" s="24"/>
      <c r="FJ10" s="24"/>
      <c r="FO10" s="24"/>
      <c r="FT10" s="24"/>
      <c r="FY10" s="24"/>
      <c r="GD10" s="24"/>
      <c r="GI10" s="24"/>
      <c r="GN10" s="24"/>
      <c r="GS10" s="24"/>
      <c r="GX10" s="24"/>
      <c r="HC10" s="24"/>
      <c r="HH10" s="24"/>
      <c r="HM10" s="24"/>
      <c r="HR10" s="24"/>
      <c r="HW10" s="24"/>
      <c r="IB10" s="24"/>
      <c r="IG10" s="24"/>
      <c r="IL10" s="24"/>
      <c r="IQ10" s="24"/>
      <c r="IV10" s="24"/>
      <c r="JA10" s="24"/>
      <c r="JF10" s="24"/>
      <c r="JK10" s="24"/>
      <c r="JP10" s="24"/>
      <c r="JU10" s="24"/>
      <c r="JZ10" s="24"/>
      <c r="KE10" s="24"/>
      <c r="KJ10" s="24"/>
      <c r="KO10" s="24"/>
      <c r="KT10" s="24"/>
      <c r="KY10" s="24"/>
      <c r="LD10" s="24"/>
      <c r="LI10" s="24"/>
      <c r="LN10" s="24"/>
      <c r="LS10" s="24"/>
      <c r="LX10" s="24"/>
      <c r="MC10" s="24"/>
      <c r="MH10" s="24"/>
      <c r="MM10" s="24"/>
      <c r="MR10" s="24"/>
      <c r="MW10" s="24"/>
      <c r="NB10" s="24"/>
      <c r="NG10" s="24"/>
      <c r="NL10" s="24"/>
      <c r="NQ10" s="24"/>
      <c r="NV10" s="24"/>
      <c r="OA10" s="24"/>
      <c r="OF10" s="24"/>
      <c r="OK10" s="24"/>
      <c r="OP10" s="24"/>
      <c r="OU10" s="24"/>
      <c r="OZ10" s="24"/>
      <c r="PE10" s="24"/>
      <c r="PJ10" s="24"/>
      <c r="PO10" s="24"/>
      <c r="PT10" s="24"/>
      <c r="PY10" s="24"/>
      <c r="QD10" s="24"/>
      <c r="QI10" s="24"/>
      <c r="QN10" s="24"/>
      <c r="QS10" s="24"/>
      <c r="QX10" s="24"/>
      <c r="RC10" s="24"/>
      <c r="RH10" s="24"/>
      <c r="RM10" s="24"/>
      <c r="RR10" s="24"/>
      <c r="RW10" s="24"/>
      <c r="SB10" s="24"/>
      <c r="SG10" s="24"/>
      <c r="SL10" s="24"/>
      <c r="SQ10" s="24"/>
      <c r="SV10" s="24"/>
      <c r="TA10" s="24"/>
      <c r="TF10" s="24"/>
      <c r="TK10" s="24"/>
      <c r="TP10" s="24"/>
      <c r="TU10" s="24"/>
      <c r="TZ10" s="24"/>
      <c r="UE10" s="24"/>
      <c r="UJ10" s="24"/>
      <c r="UO10" s="24"/>
      <c r="UT10" s="24"/>
      <c r="UY10" s="24"/>
      <c r="VD10" s="24"/>
      <c r="VI10" s="24"/>
      <c r="VN10" s="24"/>
      <c r="VS10" s="24"/>
      <c r="VX10" s="24"/>
      <c r="WC10" s="24"/>
      <c r="WH10" s="24"/>
      <c r="WM10" s="24"/>
      <c r="WR10" s="24"/>
      <c r="WW10" s="24"/>
      <c r="XB10" s="24"/>
      <c r="XG10" s="24"/>
      <c r="XL10" s="24"/>
      <c r="XQ10" s="24"/>
      <c r="XV10" s="24"/>
      <c r="YA10" s="24"/>
      <c r="YF10" s="24"/>
      <c r="YK10" s="24"/>
      <c r="YP10" s="24"/>
      <c r="YU10" s="24"/>
      <c r="YZ10" s="24"/>
      <c r="ZE10" s="24"/>
      <c r="ZJ10" s="24"/>
      <c r="ZO10" s="24"/>
      <c r="ZT10" s="24"/>
      <c r="ZY10" s="24"/>
      <c r="AAD10" s="24"/>
      <c r="AAI10" s="24"/>
      <c r="AAN10" s="24"/>
      <c r="AAS10" s="24"/>
      <c r="AAX10" s="24"/>
      <c r="ABC10" s="24"/>
      <c r="ABH10" s="24"/>
      <c r="ABM10" s="24"/>
      <c r="ABR10" s="24"/>
      <c r="ABW10" s="24"/>
      <c r="ACB10" s="24"/>
      <c r="ACG10" s="24"/>
      <c r="ACL10" s="24"/>
      <c r="ACQ10" s="24"/>
      <c r="ACV10" s="24"/>
      <c r="ADA10" s="24"/>
      <c r="ADF10" s="24"/>
      <c r="ADK10" s="24"/>
      <c r="ADP10" s="24"/>
      <c r="ADU10" s="24"/>
      <c r="ADZ10" s="24"/>
      <c r="AEE10" s="24"/>
      <c r="AEJ10" s="24"/>
      <c r="AEO10" s="24"/>
      <c r="AET10" s="24"/>
      <c r="AEY10" s="24"/>
      <c r="AFD10" s="24"/>
      <c r="AFI10" s="24"/>
      <c r="AFN10" s="24"/>
      <c r="AFS10" s="24"/>
      <c r="AFX10" s="24"/>
      <c r="AGC10" s="24"/>
      <c r="AGH10" s="24"/>
      <c r="AGM10" s="24"/>
      <c r="AGR10" s="24"/>
      <c r="AGW10" s="24"/>
      <c r="AHB10" s="24"/>
      <c r="AHG10" s="24"/>
      <c r="AHL10" s="24"/>
      <c r="AHQ10" s="24"/>
      <c r="AHV10" s="24"/>
      <c r="AIA10" s="24"/>
      <c r="AIF10" s="24"/>
      <c r="AIK10" s="24"/>
      <c r="AIP10" s="24"/>
      <c r="AIU10" s="24"/>
      <c r="AIZ10" s="24"/>
      <c r="AJE10" s="24"/>
      <c r="AJJ10" s="24"/>
      <c r="AJO10" s="24"/>
      <c r="AJT10" s="24"/>
      <c r="AJY10" s="24"/>
      <c r="AKD10" s="24"/>
      <c r="AKI10" s="24"/>
      <c r="AKN10" s="24"/>
      <c r="AKS10" s="24"/>
      <c r="AKX10" s="24"/>
      <c r="ALC10" s="24"/>
      <c r="ALH10" s="24"/>
      <c r="ALM10" s="24"/>
      <c r="ALR10" s="24"/>
      <c r="ALW10" s="24"/>
      <c r="AMB10" s="24"/>
      <c r="AMG10" s="24"/>
      <c r="AML10" s="24"/>
      <c r="AMQ10" s="24"/>
      <c r="AMV10" s="24"/>
      <c r="ANA10" s="24"/>
      <c r="ANF10" s="24"/>
      <c r="ANK10" s="24"/>
      <c r="ANP10" s="24"/>
      <c r="ANU10" s="24"/>
      <c r="ANZ10" s="24"/>
      <c r="AOE10" s="24"/>
      <c r="AOJ10" s="24"/>
      <c r="AOO10" s="24"/>
      <c r="AOT10" s="24"/>
      <c r="AOY10" s="24"/>
      <c r="APD10" s="24"/>
      <c r="API10" s="24"/>
      <c r="APN10" s="24"/>
      <c r="APS10" s="24"/>
      <c r="APX10" s="24"/>
      <c r="AQC10" s="24"/>
      <c r="AQH10" s="24"/>
      <c r="AQM10" s="24"/>
      <c r="AQR10" s="24"/>
      <c r="AQW10" s="24"/>
      <c r="ARB10" s="24"/>
      <c r="ARG10" s="24"/>
      <c r="ARL10" s="24"/>
      <c r="ARQ10" s="24"/>
      <c r="ARV10" s="24"/>
      <c r="ASA10" s="24"/>
      <c r="ASF10" s="24"/>
      <c r="ASK10" s="24"/>
      <c r="ASP10" s="24"/>
      <c r="ASU10" s="24"/>
      <c r="ASZ10" s="24"/>
      <c r="ATE10" s="24"/>
      <c r="ATJ10" s="24"/>
      <c r="ATO10" s="24"/>
      <c r="ATT10" s="24"/>
      <c r="ATY10" s="24"/>
      <c r="AUD10" s="24"/>
      <c r="AUI10" s="24"/>
      <c r="AUN10" s="24"/>
      <c r="AUS10" s="24"/>
      <c r="AUX10" s="24"/>
      <c r="AVC10" s="24"/>
      <c r="AVH10" s="24"/>
      <c r="AVM10" s="24"/>
      <c r="AVR10" s="24"/>
      <c r="AVW10" s="24"/>
      <c r="AWB10" s="24"/>
      <c r="AWG10" s="24"/>
      <c r="AWL10" s="24"/>
      <c r="AWQ10" s="24"/>
      <c r="AWV10" s="24"/>
      <c r="AXA10" s="24"/>
      <c r="AXF10" s="24"/>
      <c r="AXK10" s="24"/>
      <c r="AXP10" s="24"/>
      <c r="AXU10" s="24"/>
      <c r="AXZ10" s="24"/>
      <c r="AYE10" s="24"/>
      <c r="AYJ10" s="24"/>
      <c r="AYO10" s="24"/>
      <c r="AYT10" s="24"/>
      <c r="AYY10" s="24"/>
      <c r="AZD10" s="24"/>
      <c r="AZI10" s="24"/>
      <c r="AZN10" s="24"/>
      <c r="AZS10" s="24"/>
      <c r="AZX10" s="24"/>
      <c r="BAC10" s="24"/>
      <c r="BAH10" s="24"/>
      <c r="BAM10" s="24"/>
      <c r="BAR10" s="24"/>
      <c r="BAW10" s="24"/>
      <c r="BBB10" s="24"/>
      <c r="BBG10" s="24"/>
      <c r="BBL10" s="24"/>
      <c r="BBQ10" s="24"/>
      <c r="BBV10" s="24"/>
      <c r="BCA10" s="24"/>
      <c r="BCF10" s="24"/>
      <c r="BCK10" s="24"/>
      <c r="BCP10" s="24"/>
      <c r="BCU10" s="24"/>
      <c r="BCZ10" s="24"/>
      <c r="BDE10" s="24"/>
      <c r="BDJ10" s="24"/>
      <c r="BDO10" s="24"/>
      <c r="BDT10" s="24"/>
      <c r="BDY10" s="24"/>
      <c r="BED10" s="24"/>
      <c r="BEI10" s="24"/>
      <c r="BEN10" s="24"/>
      <c r="BES10" s="24"/>
      <c r="BEX10" s="24"/>
      <c r="BFC10" s="24"/>
      <c r="BFH10" s="24"/>
      <c r="BFM10" s="24"/>
      <c r="BFR10" s="24"/>
      <c r="BFW10" s="24"/>
      <c r="BGB10" s="24"/>
      <c r="BGG10" s="24"/>
      <c r="BGL10" s="24"/>
      <c r="BGQ10" s="24"/>
      <c r="BGV10" s="24"/>
      <c r="BHA10" s="24"/>
      <c r="BHF10" s="24"/>
      <c r="BHK10" s="24"/>
      <c r="BHP10" s="24"/>
      <c r="BHU10" s="24"/>
      <c r="BHZ10" s="24"/>
      <c r="BIE10" s="24"/>
      <c r="BIJ10" s="24"/>
      <c r="BIO10" s="24"/>
      <c r="BIT10" s="24"/>
      <c r="BIY10" s="24"/>
      <c r="BJD10" s="24"/>
      <c r="BJI10" s="24"/>
      <c r="BJN10" s="24"/>
      <c r="BJS10" s="24"/>
      <c r="BJX10" s="24"/>
      <c r="BKC10" s="24"/>
      <c r="BKH10" s="24"/>
      <c r="BKM10" s="24"/>
      <c r="BKR10" s="24"/>
      <c r="BKW10" s="24"/>
      <c r="BLB10" s="24"/>
      <c r="BLG10" s="24"/>
      <c r="BLL10" s="24"/>
      <c r="BLQ10" s="24"/>
      <c r="BLV10" s="24"/>
      <c r="BMA10" s="24"/>
      <c r="BMF10" s="24"/>
      <c r="BMK10" s="24"/>
      <c r="BMP10" s="24"/>
      <c r="BMU10" s="24"/>
      <c r="BMZ10" s="24"/>
      <c r="BNE10" s="24"/>
      <c r="BNJ10" s="24"/>
      <c r="BNO10" s="24"/>
      <c r="BNT10" s="24"/>
      <c r="BNY10" s="24"/>
      <c r="BOD10" s="24"/>
      <c r="BOI10" s="24"/>
      <c r="BON10" s="24"/>
      <c r="BOS10" s="24"/>
      <c r="BOX10" s="24"/>
      <c r="BPC10" s="24"/>
      <c r="BPH10" s="24"/>
      <c r="BPM10" s="24"/>
      <c r="BPR10" s="24"/>
      <c r="BPW10" s="24"/>
      <c r="BQB10" s="24"/>
      <c r="BQG10" s="24"/>
      <c r="BQL10" s="24"/>
      <c r="BQQ10" s="24"/>
      <c r="BQV10" s="24"/>
      <c r="BRA10" s="24"/>
      <c r="BRF10" s="24"/>
      <c r="BRK10" s="24"/>
      <c r="BRP10" s="24"/>
      <c r="BRU10" s="24"/>
      <c r="BRZ10" s="24"/>
      <c r="BSE10" s="24"/>
      <c r="BSJ10" s="24"/>
      <c r="BSO10" s="24"/>
      <c r="BST10" s="24"/>
      <c r="BSY10" s="24"/>
      <c r="BTD10" s="24"/>
      <c r="BTI10" s="24"/>
      <c r="BTN10" s="24"/>
      <c r="BTS10" s="24"/>
      <c r="BTX10" s="24"/>
      <c r="BUC10" s="24"/>
      <c r="BUH10" s="24"/>
      <c r="BUM10" s="24"/>
      <c r="BUR10" s="24"/>
      <c r="BUW10" s="24"/>
      <c r="BVB10" s="24"/>
      <c r="BVG10" s="24"/>
      <c r="BVL10" s="24"/>
      <c r="BVQ10" s="24"/>
      <c r="BVV10" s="24"/>
      <c r="BWA10" s="24"/>
      <c r="BWF10" s="24"/>
      <c r="BWK10" s="24"/>
      <c r="BWP10" s="24"/>
      <c r="BWU10" s="24"/>
      <c r="BWZ10" s="24"/>
      <c r="BXE10" s="24"/>
      <c r="BXJ10" s="24"/>
      <c r="BXO10" s="24"/>
      <c r="BXT10" s="24"/>
      <c r="BXY10" s="24"/>
      <c r="BYD10" s="24"/>
      <c r="BYI10" s="24"/>
      <c r="BYN10" s="24"/>
      <c r="BYS10" s="24"/>
      <c r="BYX10" s="24"/>
      <c r="BZC10" s="24"/>
      <c r="BZH10" s="24"/>
      <c r="BZM10" s="24"/>
      <c r="BZR10" s="24"/>
      <c r="BZW10" s="24"/>
      <c r="CAB10" s="24"/>
      <c r="CAG10" s="24"/>
      <c r="CAL10" s="24"/>
      <c r="CAQ10" s="24"/>
      <c r="CAV10" s="24"/>
      <c r="CBA10" s="24"/>
      <c r="CBF10" s="24"/>
      <c r="CBK10" s="24"/>
      <c r="CBP10" s="24"/>
      <c r="CBU10" s="24"/>
      <c r="CBZ10" s="24"/>
      <c r="CCE10" s="24"/>
      <c r="CCJ10" s="24"/>
      <c r="CCO10" s="24"/>
      <c r="CCT10" s="24"/>
      <c r="CCY10" s="24"/>
      <c r="CDD10" s="24"/>
      <c r="CDI10" s="24"/>
      <c r="CDN10" s="24"/>
      <c r="CDS10" s="24"/>
      <c r="CDX10" s="24"/>
      <c r="CEC10" s="24"/>
      <c r="CEH10" s="24"/>
      <c r="CEM10" s="24"/>
      <c r="CER10" s="24"/>
      <c r="CEW10" s="24"/>
      <c r="CFB10" s="24"/>
      <c r="CFG10" s="24"/>
      <c r="CFL10" s="24"/>
      <c r="CFQ10" s="24"/>
      <c r="CFV10" s="24"/>
      <c r="CGA10" s="24"/>
      <c r="CGF10" s="24"/>
      <c r="CGK10" s="24"/>
      <c r="CGP10" s="24"/>
      <c r="CGU10" s="24"/>
      <c r="CGZ10" s="24"/>
      <c r="CHE10" s="24"/>
      <c r="CHJ10" s="24"/>
      <c r="CHO10" s="24"/>
      <c r="CHT10" s="24"/>
      <c r="CHY10" s="24"/>
      <c r="CID10" s="24"/>
      <c r="CII10" s="24"/>
      <c r="CIN10" s="24"/>
      <c r="CIS10" s="24"/>
      <c r="CIX10" s="24"/>
      <c r="CJC10" s="24"/>
      <c r="CJH10" s="24"/>
      <c r="CJM10" s="24"/>
      <c r="CJR10" s="24"/>
      <c r="CJW10" s="24"/>
      <c r="CKB10" s="24"/>
      <c r="CKG10" s="24"/>
      <c r="CKL10" s="24"/>
      <c r="CKQ10" s="24"/>
      <c r="CKV10" s="24"/>
      <c r="CLA10" s="24"/>
      <c r="CLF10" s="24"/>
      <c r="CLK10" s="24"/>
      <c r="CLP10" s="24"/>
      <c r="CLU10" s="24"/>
      <c r="CLZ10" s="24"/>
      <c r="CME10" s="24"/>
      <c r="CMJ10" s="24"/>
      <c r="CMO10" s="24"/>
      <c r="CMT10" s="24"/>
      <c r="CMY10" s="24"/>
      <c r="CND10" s="24"/>
      <c r="CNI10" s="24"/>
      <c r="CNN10" s="24"/>
      <c r="CNS10" s="24"/>
      <c r="CNX10" s="24"/>
      <c r="COC10" s="24"/>
      <c r="COH10" s="24"/>
      <c r="COM10" s="24"/>
      <c r="COR10" s="24"/>
      <c r="COW10" s="24"/>
      <c r="CPB10" s="24"/>
      <c r="CPG10" s="24"/>
      <c r="CPL10" s="24"/>
      <c r="CPQ10" s="24"/>
      <c r="CPV10" s="24"/>
      <c r="CQA10" s="24"/>
      <c r="CQF10" s="24"/>
      <c r="CQK10" s="24"/>
      <c r="CQP10" s="24"/>
      <c r="CQU10" s="24"/>
      <c r="CQZ10" s="24"/>
      <c r="CRE10" s="24"/>
      <c r="CRJ10" s="24"/>
      <c r="CRO10" s="24"/>
      <c r="CRT10" s="24"/>
      <c r="CRY10" s="24"/>
      <c r="CSD10" s="24"/>
      <c r="CSI10" s="24"/>
      <c r="CSN10" s="24"/>
      <c r="CSS10" s="24"/>
      <c r="CSX10" s="24"/>
      <c r="CTC10" s="24"/>
      <c r="CTH10" s="24"/>
      <c r="CTM10" s="24"/>
      <c r="CTR10" s="24"/>
      <c r="CTW10" s="24"/>
      <c r="CUB10" s="24"/>
      <c r="CUG10" s="24"/>
      <c r="CUL10" s="24"/>
      <c r="CUQ10" s="24"/>
      <c r="CUV10" s="24"/>
      <c r="CVA10" s="24"/>
      <c r="CVF10" s="24"/>
      <c r="CVK10" s="24"/>
      <c r="CVP10" s="24"/>
      <c r="CVU10" s="24"/>
      <c r="CVZ10" s="24"/>
      <c r="CWE10" s="24"/>
      <c r="CWJ10" s="24"/>
      <c r="CWO10" s="24"/>
      <c r="CWT10" s="24"/>
      <c r="CWY10" s="24"/>
      <c r="CXD10" s="24"/>
      <c r="CXI10" s="24"/>
      <c r="CXN10" s="24"/>
      <c r="CXS10" s="24"/>
      <c r="CXX10" s="24"/>
      <c r="CYC10" s="24"/>
      <c r="CYH10" s="24"/>
      <c r="CYM10" s="24"/>
      <c r="CYR10" s="24"/>
      <c r="CYW10" s="24"/>
      <c r="CZB10" s="24"/>
      <c r="CZG10" s="24"/>
      <c r="CZL10" s="24"/>
      <c r="CZQ10" s="24"/>
      <c r="CZV10" s="24"/>
      <c r="DAA10" s="24"/>
      <c r="DAF10" s="24"/>
      <c r="DAK10" s="24"/>
      <c r="DAP10" s="24"/>
      <c r="DAU10" s="24"/>
      <c r="DAZ10" s="24"/>
      <c r="DBE10" s="24"/>
      <c r="DBJ10" s="24"/>
      <c r="DBO10" s="24"/>
      <c r="DBT10" s="24"/>
      <c r="DBY10" s="24"/>
      <c r="DCD10" s="24"/>
      <c r="DCI10" s="24"/>
      <c r="DCN10" s="24"/>
      <c r="DCS10" s="24"/>
      <c r="DCX10" s="24"/>
      <c r="DDC10" s="24"/>
      <c r="DDH10" s="24"/>
      <c r="DDM10" s="24"/>
      <c r="DDR10" s="24"/>
      <c r="DDW10" s="24"/>
      <c r="DEB10" s="24"/>
      <c r="DEG10" s="24"/>
      <c r="DEL10" s="24"/>
      <c r="DEQ10" s="24"/>
      <c r="DEV10" s="24"/>
      <c r="DFA10" s="24"/>
      <c r="DFF10" s="24"/>
      <c r="DFK10" s="24"/>
      <c r="DFP10" s="24"/>
      <c r="DFU10" s="24"/>
      <c r="DFZ10" s="24"/>
      <c r="DGE10" s="24"/>
      <c r="DGJ10" s="24"/>
      <c r="DGO10" s="24"/>
      <c r="DGT10" s="24"/>
      <c r="DGY10" s="24"/>
      <c r="DHD10" s="24"/>
      <c r="DHI10" s="24"/>
      <c r="DHN10" s="24"/>
      <c r="DHS10" s="24"/>
      <c r="DHX10" s="24"/>
      <c r="DIC10" s="24"/>
      <c r="DIH10" s="24"/>
      <c r="DIM10" s="24"/>
      <c r="DIR10" s="24"/>
      <c r="DIW10" s="24"/>
      <c r="DJB10" s="24"/>
      <c r="DJG10" s="24"/>
      <c r="DJL10" s="24"/>
      <c r="DJQ10" s="24"/>
      <c r="DJV10" s="24"/>
      <c r="DKA10" s="24"/>
      <c r="DKF10" s="24"/>
      <c r="DKK10" s="24"/>
      <c r="DKP10" s="24"/>
      <c r="DKU10" s="24"/>
      <c r="DKZ10" s="24"/>
      <c r="DLE10" s="24"/>
      <c r="DLJ10" s="24"/>
      <c r="DLO10" s="24"/>
      <c r="DLT10" s="24"/>
      <c r="DLY10" s="24"/>
      <c r="DMD10" s="24"/>
      <c r="DMI10" s="24"/>
      <c r="DMN10" s="24"/>
      <c r="DMS10" s="24"/>
      <c r="DMX10" s="24"/>
      <c r="DNC10" s="24"/>
      <c r="DNH10" s="24"/>
      <c r="DNM10" s="24"/>
      <c r="DNR10" s="24"/>
      <c r="DNW10" s="24"/>
      <c r="DOB10" s="24"/>
      <c r="DOG10" s="24"/>
      <c r="DOL10" s="24"/>
      <c r="DOQ10" s="24"/>
      <c r="DOV10" s="24"/>
      <c r="DPA10" s="24"/>
      <c r="DPF10" s="24"/>
      <c r="DPK10" s="24"/>
      <c r="DPP10" s="24"/>
      <c r="DPU10" s="24"/>
      <c r="DPZ10" s="24"/>
      <c r="DQE10" s="24"/>
      <c r="DQJ10" s="24"/>
      <c r="DQO10" s="24"/>
      <c r="DQT10" s="24"/>
      <c r="DQY10" s="24"/>
      <c r="DRD10" s="24"/>
      <c r="DRI10" s="24"/>
      <c r="DRN10" s="24"/>
      <c r="DRS10" s="24"/>
      <c r="DRX10" s="24"/>
      <c r="DSC10" s="24"/>
      <c r="DSH10" s="24"/>
      <c r="DSM10" s="24"/>
      <c r="DSR10" s="24"/>
      <c r="DSW10" s="24"/>
      <c r="DTB10" s="24"/>
      <c r="DTG10" s="24"/>
      <c r="DTL10" s="24"/>
      <c r="DTQ10" s="24"/>
      <c r="DTV10" s="24"/>
      <c r="DUA10" s="24"/>
      <c r="DUF10" s="24"/>
      <c r="DUK10" s="24"/>
      <c r="DUP10" s="24"/>
      <c r="DUU10" s="24"/>
      <c r="DUZ10" s="24"/>
      <c r="DVE10" s="24"/>
      <c r="DVJ10" s="24"/>
      <c r="DVO10" s="24"/>
      <c r="DVT10" s="24"/>
      <c r="DVY10" s="24"/>
      <c r="DWD10" s="24"/>
      <c r="DWI10" s="24"/>
      <c r="DWN10" s="24"/>
      <c r="DWS10" s="24"/>
      <c r="DWX10" s="24"/>
      <c r="DXC10" s="24"/>
      <c r="DXH10" s="24"/>
      <c r="DXM10" s="24"/>
      <c r="DXR10" s="24"/>
      <c r="DXW10" s="24"/>
      <c r="DYB10" s="24"/>
      <c r="DYG10" s="24"/>
      <c r="DYL10" s="24"/>
      <c r="DYQ10" s="24"/>
      <c r="DYV10" s="24"/>
      <c r="DZA10" s="24"/>
      <c r="DZF10" s="24"/>
      <c r="DZK10" s="24"/>
      <c r="DZP10" s="24"/>
      <c r="DZU10" s="24"/>
      <c r="DZZ10" s="24"/>
      <c r="EAE10" s="24"/>
      <c r="EAJ10" s="24"/>
      <c r="EAO10" s="24"/>
      <c r="EAT10" s="24"/>
      <c r="EAY10" s="24"/>
      <c r="EBD10" s="24"/>
      <c r="EBI10" s="24"/>
      <c r="EBN10" s="24"/>
      <c r="EBS10" s="24"/>
      <c r="EBX10" s="24"/>
      <c r="ECC10" s="24"/>
      <c r="ECH10" s="24"/>
      <c r="ECM10" s="24"/>
      <c r="ECR10" s="24"/>
      <c r="ECW10" s="24"/>
      <c r="EDB10" s="24"/>
      <c r="EDG10" s="24"/>
      <c r="EDL10" s="24"/>
      <c r="EDQ10" s="24"/>
      <c r="EDV10" s="24"/>
      <c r="EEA10" s="24"/>
      <c r="EEF10" s="24"/>
      <c r="EEK10" s="24"/>
      <c r="EEP10" s="24"/>
      <c r="EEU10" s="24"/>
      <c r="EEZ10" s="24"/>
      <c r="EFE10" s="24"/>
      <c r="EFJ10" s="24"/>
      <c r="EFO10" s="24"/>
      <c r="EFT10" s="24"/>
      <c r="EFY10" s="24"/>
      <c r="EGD10" s="24"/>
      <c r="EGI10" s="24"/>
      <c r="EGN10" s="24"/>
      <c r="EGS10" s="24"/>
      <c r="EGX10" s="24"/>
      <c r="EHC10" s="24"/>
      <c r="EHH10" s="24"/>
      <c r="EHM10" s="24"/>
      <c r="EHR10" s="24"/>
      <c r="EHW10" s="24"/>
      <c r="EIB10" s="24"/>
      <c r="EIG10" s="24"/>
      <c r="EIL10" s="24"/>
      <c r="EIQ10" s="24"/>
      <c r="EIV10" s="24"/>
      <c r="EJA10" s="24"/>
      <c r="EJF10" s="24"/>
      <c r="EJK10" s="24"/>
      <c r="EJP10" s="24"/>
      <c r="EJU10" s="24"/>
      <c r="EJZ10" s="24"/>
      <c r="EKE10" s="24"/>
      <c r="EKJ10" s="24"/>
      <c r="EKO10" s="24"/>
      <c r="EKT10" s="24"/>
      <c r="EKY10" s="24"/>
      <c r="ELD10" s="24"/>
      <c r="ELI10" s="24"/>
      <c r="ELN10" s="24"/>
      <c r="ELS10" s="24"/>
      <c r="ELX10" s="24"/>
      <c r="EMC10" s="24"/>
      <c r="EMH10" s="24"/>
      <c r="EMM10" s="24"/>
      <c r="EMR10" s="24"/>
      <c r="EMW10" s="24"/>
      <c r="ENB10" s="24"/>
      <c r="ENG10" s="24"/>
      <c r="ENL10" s="24"/>
      <c r="ENQ10" s="24"/>
      <c r="ENV10" s="24"/>
      <c r="EOA10" s="24"/>
      <c r="EOF10" s="24"/>
      <c r="EOK10" s="24"/>
      <c r="EOP10" s="24"/>
      <c r="EOU10" s="24"/>
      <c r="EOZ10" s="24"/>
      <c r="EPE10" s="24"/>
      <c r="EPJ10" s="24"/>
      <c r="EPO10" s="24"/>
      <c r="EPT10" s="24"/>
      <c r="EPY10" s="24"/>
      <c r="EQD10" s="24"/>
      <c r="EQI10" s="24"/>
      <c r="EQN10" s="24"/>
      <c r="EQS10" s="24"/>
      <c r="EQX10" s="24"/>
      <c r="ERC10" s="24"/>
      <c r="ERH10" s="24"/>
      <c r="ERM10" s="24"/>
      <c r="ERR10" s="24"/>
      <c r="ERW10" s="24"/>
      <c r="ESB10" s="24"/>
      <c r="ESG10" s="24"/>
      <c r="ESL10" s="24"/>
      <c r="ESQ10" s="24"/>
      <c r="ESV10" s="24"/>
      <c r="ETA10" s="24"/>
      <c r="ETF10" s="24"/>
      <c r="ETK10" s="24"/>
      <c r="ETP10" s="24"/>
      <c r="ETU10" s="24"/>
      <c r="ETZ10" s="24"/>
      <c r="EUE10" s="24"/>
      <c r="EUJ10" s="24"/>
      <c r="EUO10" s="24"/>
      <c r="EUT10" s="24"/>
      <c r="EUY10" s="24"/>
      <c r="EVD10" s="24"/>
      <c r="EVI10" s="24"/>
      <c r="EVN10" s="24"/>
      <c r="EVS10" s="24"/>
      <c r="EVX10" s="24"/>
      <c r="EWC10" s="24"/>
      <c r="EWH10" s="24"/>
      <c r="EWM10" s="24"/>
      <c r="EWR10" s="24"/>
      <c r="EWW10" s="24"/>
      <c r="EXB10" s="24"/>
      <c r="EXG10" s="24"/>
      <c r="EXL10" s="24"/>
      <c r="EXQ10" s="24"/>
      <c r="EXV10" s="24"/>
      <c r="EYA10" s="24"/>
      <c r="EYF10" s="24"/>
      <c r="EYK10" s="24"/>
      <c r="EYP10" s="24"/>
      <c r="EYU10" s="24"/>
      <c r="EYZ10" s="24"/>
      <c r="EZE10" s="24"/>
      <c r="EZJ10" s="24"/>
      <c r="EZO10" s="24"/>
      <c r="EZT10" s="24"/>
      <c r="EZY10" s="24"/>
      <c r="FAD10" s="24"/>
      <c r="FAI10" s="24"/>
      <c r="FAN10" s="24"/>
      <c r="FAS10" s="24"/>
      <c r="FAX10" s="24"/>
      <c r="FBC10" s="24"/>
      <c r="FBH10" s="24"/>
      <c r="FBM10" s="24"/>
      <c r="FBR10" s="24"/>
      <c r="FBW10" s="24"/>
      <c r="FCB10" s="24"/>
      <c r="FCG10" s="24"/>
      <c r="FCL10" s="24"/>
      <c r="FCQ10" s="24"/>
      <c r="FCV10" s="24"/>
      <c r="FDA10" s="24"/>
      <c r="FDF10" s="24"/>
      <c r="FDK10" s="24"/>
      <c r="FDP10" s="24"/>
      <c r="FDU10" s="24"/>
      <c r="FDZ10" s="24"/>
      <c r="FEE10" s="24"/>
      <c r="FEJ10" s="24"/>
      <c r="FEO10" s="24"/>
      <c r="FET10" s="24"/>
      <c r="FEY10" s="24"/>
      <c r="FFD10" s="24"/>
      <c r="FFI10" s="24"/>
      <c r="FFN10" s="24"/>
      <c r="FFS10" s="24"/>
      <c r="FFX10" s="24"/>
      <c r="FGC10" s="24"/>
      <c r="FGH10" s="24"/>
      <c r="FGM10" s="24"/>
      <c r="FGR10" s="24"/>
      <c r="FGW10" s="24"/>
      <c r="FHB10" s="24"/>
      <c r="FHG10" s="24"/>
      <c r="FHL10" s="24"/>
      <c r="FHQ10" s="24"/>
      <c r="FHV10" s="24"/>
      <c r="FIA10" s="24"/>
      <c r="FIF10" s="24"/>
      <c r="FIK10" s="24"/>
      <c r="FIP10" s="24"/>
      <c r="FIU10" s="24"/>
      <c r="FIZ10" s="24"/>
      <c r="FJE10" s="24"/>
      <c r="FJJ10" s="24"/>
      <c r="FJO10" s="24"/>
      <c r="FJT10" s="24"/>
      <c r="FJY10" s="24"/>
      <c r="FKD10" s="24"/>
      <c r="FKI10" s="24"/>
      <c r="FKN10" s="24"/>
      <c r="FKS10" s="24"/>
      <c r="FKX10" s="24"/>
      <c r="FLC10" s="24"/>
      <c r="FLH10" s="24"/>
      <c r="FLM10" s="24"/>
      <c r="FLR10" s="24"/>
      <c r="FLW10" s="24"/>
      <c r="FMB10" s="24"/>
      <c r="FMG10" s="24"/>
      <c r="FML10" s="24"/>
      <c r="FMQ10" s="24"/>
      <c r="FMV10" s="24"/>
      <c r="FNA10" s="24"/>
      <c r="FNF10" s="24"/>
      <c r="FNK10" s="24"/>
      <c r="FNP10" s="24"/>
      <c r="FNU10" s="24"/>
      <c r="FNZ10" s="24"/>
      <c r="FOE10" s="24"/>
      <c r="FOJ10" s="24"/>
      <c r="FOO10" s="24"/>
      <c r="FOT10" s="24"/>
      <c r="FOY10" s="24"/>
      <c r="FPD10" s="24"/>
      <c r="FPI10" s="24"/>
      <c r="FPN10" s="24"/>
      <c r="FPS10" s="24"/>
      <c r="FPX10" s="24"/>
      <c r="FQC10" s="24"/>
      <c r="FQH10" s="24"/>
      <c r="FQM10" s="24"/>
      <c r="FQR10" s="24"/>
      <c r="FQW10" s="24"/>
      <c r="FRB10" s="24"/>
      <c r="FRG10" s="24"/>
      <c r="FRL10" s="24"/>
      <c r="FRQ10" s="24"/>
      <c r="FRV10" s="24"/>
      <c r="FSA10" s="24"/>
      <c r="FSF10" s="24"/>
      <c r="FSK10" s="24"/>
      <c r="FSP10" s="24"/>
      <c r="FSU10" s="24"/>
      <c r="FSZ10" s="24"/>
      <c r="FTE10" s="24"/>
      <c r="FTJ10" s="24"/>
      <c r="FTO10" s="24"/>
      <c r="FTT10" s="24"/>
      <c r="FTY10" s="24"/>
      <c r="FUD10" s="24"/>
      <c r="FUI10" s="24"/>
      <c r="FUN10" s="24"/>
      <c r="FUS10" s="24"/>
      <c r="FUX10" s="24"/>
      <c r="FVC10" s="24"/>
      <c r="FVH10" s="24"/>
      <c r="FVM10" s="24"/>
      <c r="FVR10" s="24"/>
      <c r="FVW10" s="24"/>
      <c r="FWB10" s="24"/>
      <c r="FWG10" s="24"/>
      <c r="FWL10" s="24"/>
      <c r="FWQ10" s="24"/>
      <c r="FWV10" s="24"/>
      <c r="FXA10" s="24"/>
      <c r="FXF10" s="24"/>
      <c r="FXK10" s="24"/>
      <c r="FXP10" s="24"/>
      <c r="FXU10" s="24"/>
      <c r="FXZ10" s="24"/>
      <c r="FYE10" s="24"/>
      <c r="FYJ10" s="24"/>
      <c r="FYO10" s="24"/>
      <c r="FYT10" s="24"/>
      <c r="FYY10" s="24"/>
      <c r="FZD10" s="24"/>
      <c r="FZI10" s="24"/>
      <c r="FZN10" s="24"/>
      <c r="FZS10" s="24"/>
      <c r="FZX10" s="24"/>
      <c r="GAC10" s="24"/>
      <c r="GAH10" s="24"/>
      <c r="GAM10" s="24"/>
      <c r="GAR10" s="24"/>
      <c r="GAW10" s="24"/>
      <c r="GBB10" s="24"/>
      <c r="GBG10" s="24"/>
      <c r="GBL10" s="24"/>
      <c r="GBQ10" s="24"/>
      <c r="GBV10" s="24"/>
      <c r="GCA10" s="24"/>
      <c r="GCF10" s="24"/>
      <c r="GCK10" s="24"/>
      <c r="GCP10" s="24"/>
      <c r="GCU10" s="24"/>
      <c r="GCZ10" s="24"/>
      <c r="GDE10" s="24"/>
      <c r="GDJ10" s="24"/>
      <c r="GDO10" s="24"/>
      <c r="GDT10" s="24"/>
      <c r="GDY10" s="24"/>
      <c r="GED10" s="24"/>
      <c r="GEI10" s="24"/>
      <c r="GEN10" s="24"/>
      <c r="GES10" s="24"/>
      <c r="GEX10" s="24"/>
      <c r="GFC10" s="24"/>
      <c r="GFH10" s="24"/>
      <c r="GFM10" s="24"/>
      <c r="GFR10" s="24"/>
      <c r="GFW10" s="24"/>
      <c r="GGB10" s="24"/>
      <c r="GGG10" s="24"/>
      <c r="GGL10" s="24"/>
      <c r="GGQ10" s="24"/>
      <c r="GGV10" s="24"/>
      <c r="GHA10" s="24"/>
      <c r="GHF10" s="24"/>
      <c r="GHK10" s="24"/>
      <c r="GHP10" s="24"/>
      <c r="GHU10" s="24"/>
      <c r="GHZ10" s="24"/>
      <c r="GIE10" s="24"/>
      <c r="GIJ10" s="24"/>
      <c r="GIO10" s="24"/>
      <c r="GIT10" s="24"/>
      <c r="GIY10" s="24"/>
      <c r="GJD10" s="24"/>
      <c r="GJI10" s="24"/>
      <c r="GJN10" s="24"/>
      <c r="GJS10" s="24"/>
      <c r="GJX10" s="24"/>
      <c r="GKC10" s="24"/>
      <c r="GKH10" s="24"/>
      <c r="GKM10" s="24"/>
      <c r="GKR10" s="24"/>
      <c r="GKW10" s="24"/>
      <c r="GLB10" s="24"/>
      <c r="GLG10" s="24"/>
      <c r="GLL10" s="24"/>
      <c r="GLQ10" s="24"/>
      <c r="GLV10" s="24"/>
      <c r="GMA10" s="24"/>
      <c r="GMF10" s="24"/>
      <c r="GMK10" s="24"/>
      <c r="GMP10" s="24"/>
      <c r="GMU10" s="24"/>
      <c r="GMZ10" s="24"/>
      <c r="GNE10" s="24"/>
      <c r="GNJ10" s="24"/>
      <c r="GNO10" s="24"/>
      <c r="GNT10" s="24"/>
      <c r="GNY10" s="24"/>
      <c r="GOD10" s="24"/>
      <c r="GOI10" s="24"/>
      <c r="GON10" s="24"/>
      <c r="GOS10" s="24"/>
      <c r="GOX10" s="24"/>
      <c r="GPC10" s="24"/>
      <c r="GPH10" s="24"/>
      <c r="GPM10" s="24"/>
      <c r="GPR10" s="24"/>
      <c r="GPW10" s="24"/>
      <c r="GQB10" s="24"/>
      <c r="GQG10" s="24"/>
      <c r="GQL10" s="24"/>
      <c r="GQQ10" s="24"/>
      <c r="GQV10" s="24"/>
      <c r="GRA10" s="24"/>
      <c r="GRF10" s="24"/>
      <c r="GRK10" s="24"/>
      <c r="GRP10" s="24"/>
      <c r="GRU10" s="24"/>
      <c r="GRZ10" s="24"/>
      <c r="GSE10" s="24"/>
      <c r="GSJ10" s="24"/>
      <c r="GSO10" s="24"/>
      <c r="GST10" s="24"/>
      <c r="GSY10" s="24"/>
      <c r="GTD10" s="24"/>
      <c r="GTI10" s="24"/>
      <c r="GTN10" s="24"/>
      <c r="GTS10" s="24"/>
      <c r="GTX10" s="24"/>
      <c r="GUC10" s="24"/>
      <c r="GUH10" s="24"/>
      <c r="GUM10" s="24"/>
      <c r="GUR10" s="24"/>
      <c r="GUW10" s="24"/>
      <c r="GVB10" s="24"/>
      <c r="GVG10" s="24"/>
      <c r="GVL10" s="24"/>
      <c r="GVQ10" s="24"/>
      <c r="GVV10" s="24"/>
      <c r="GWA10" s="24"/>
      <c r="GWF10" s="24"/>
      <c r="GWK10" s="24"/>
      <c r="GWP10" s="24"/>
      <c r="GWU10" s="24"/>
      <c r="GWZ10" s="24"/>
      <c r="GXE10" s="24"/>
      <c r="GXJ10" s="24"/>
      <c r="GXO10" s="24"/>
      <c r="GXT10" s="24"/>
      <c r="GXY10" s="24"/>
      <c r="GYD10" s="24"/>
      <c r="GYI10" s="24"/>
      <c r="GYN10" s="24"/>
      <c r="GYS10" s="24"/>
      <c r="GYX10" s="24"/>
      <c r="GZC10" s="24"/>
      <c r="GZH10" s="24"/>
      <c r="GZM10" s="24"/>
      <c r="GZR10" s="24"/>
      <c r="GZW10" s="24"/>
      <c r="HAB10" s="24"/>
      <c r="HAG10" s="24"/>
      <c r="HAL10" s="24"/>
      <c r="HAQ10" s="24"/>
      <c r="HAV10" s="24"/>
      <c r="HBA10" s="24"/>
      <c r="HBF10" s="24"/>
      <c r="HBK10" s="24"/>
      <c r="HBP10" s="24"/>
      <c r="HBU10" s="24"/>
      <c r="HBZ10" s="24"/>
      <c r="HCE10" s="24"/>
      <c r="HCJ10" s="24"/>
      <c r="HCO10" s="24"/>
      <c r="HCT10" s="24"/>
      <c r="HCY10" s="24"/>
      <c r="HDD10" s="24"/>
      <c r="HDI10" s="24"/>
      <c r="HDN10" s="24"/>
      <c r="HDS10" s="24"/>
      <c r="HDX10" s="24"/>
      <c r="HEC10" s="24"/>
      <c r="HEH10" s="24"/>
      <c r="HEM10" s="24"/>
      <c r="HER10" s="24"/>
      <c r="HEW10" s="24"/>
      <c r="HFB10" s="24"/>
      <c r="HFG10" s="24"/>
      <c r="HFL10" s="24"/>
      <c r="HFQ10" s="24"/>
      <c r="HFV10" s="24"/>
      <c r="HGA10" s="24"/>
      <c r="HGF10" s="24"/>
      <c r="HGK10" s="24"/>
      <c r="HGP10" s="24"/>
      <c r="HGU10" s="24"/>
      <c r="HGZ10" s="24"/>
      <c r="HHE10" s="24"/>
      <c r="HHJ10" s="24"/>
      <c r="HHO10" s="24"/>
      <c r="HHT10" s="24"/>
      <c r="HHY10" s="24"/>
      <c r="HID10" s="24"/>
      <c r="HII10" s="24"/>
      <c r="HIN10" s="24"/>
      <c r="HIS10" s="24"/>
      <c r="HIX10" s="24"/>
      <c r="HJC10" s="24"/>
      <c r="HJH10" s="24"/>
      <c r="HJM10" s="24"/>
      <c r="HJR10" s="24"/>
      <c r="HJW10" s="24"/>
      <c r="HKB10" s="24"/>
      <c r="HKG10" s="24"/>
      <c r="HKL10" s="24"/>
      <c r="HKQ10" s="24"/>
      <c r="HKV10" s="24"/>
      <c r="HLA10" s="24"/>
      <c r="HLF10" s="24"/>
      <c r="HLK10" s="24"/>
      <c r="HLP10" s="24"/>
      <c r="HLU10" s="24"/>
      <c r="HLZ10" s="24"/>
      <c r="HME10" s="24"/>
      <c r="HMJ10" s="24"/>
      <c r="HMO10" s="24"/>
      <c r="HMT10" s="24"/>
      <c r="HMY10" s="24"/>
      <c r="HND10" s="24"/>
      <c r="HNI10" s="24"/>
      <c r="HNN10" s="24"/>
      <c r="HNS10" s="24"/>
      <c r="HNX10" s="24"/>
      <c r="HOC10" s="24"/>
      <c r="HOH10" s="24"/>
      <c r="HOM10" s="24"/>
      <c r="HOR10" s="24"/>
      <c r="HOW10" s="24"/>
      <c r="HPB10" s="24"/>
      <c r="HPG10" s="24"/>
      <c r="HPL10" s="24"/>
      <c r="HPQ10" s="24"/>
      <c r="HPV10" s="24"/>
      <c r="HQA10" s="24"/>
      <c r="HQF10" s="24"/>
      <c r="HQK10" s="24"/>
      <c r="HQP10" s="24"/>
      <c r="HQU10" s="24"/>
      <c r="HQZ10" s="24"/>
      <c r="HRE10" s="24"/>
      <c r="HRJ10" s="24"/>
      <c r="HRO10" s="24"/>
      <c r="HRT10" s="24"/>
      <c r="HRY10" s="24"/>
      <c r="HSD10" s="24"/>
      <c r="HSI10" s="24"/>
      <c r="HSN10" s="24"/>
      <c r="HSS10" s="24"/>
      <c r="HSX10" s="24"/>
      <c r="HTC10" s="24"/>
      <c r="HTH10" s="24"/>
      <c r="HTM10" s="24"/>
      <c r="HTR10" s="24"/>
      <c r="HTW10" s="24"/>
      <c r="HUB10" s="24"/>
      <c r="HUG10" s="24"/>
      <c r="HUL10" s="24"/>
      <c r="HUQ10" s="24"/>
      <c r="HUV10" s="24"/>
      <c r="HVA10" s="24"/>
      <c r="HVF10" s="24"/>
      <c r="HVK10" s="24"/>
      <c r="HVP10" s="24"/>
      <c r="HVU10" s="24"/>
      <c r="HVZ10" s="24"/>
      <c r="HWE10" s="24"/>
      <c r="HWJ10" s="24"/>
      <c r="HWO10" s="24"/>
      <c r="HWT10" s="24"/>
      <c r="HWY10" s="24"/>
      <c r="HXD10" s="24"/>
      <c r="HXI10" s="24"/>
      <c r="HXN10" s="24"/>
      <c r="HXS10" s="24"/>
      <c r="HXX10" s="24"/>
      <c r="HYC10" s="24"/>
      <c r="HYH10" s="24"/>
      <c r="HYM10" s="24"/>
      <c r="HYR10" s="24"/>
      <c r="HYW10" s="24"/>
      <c r="HZB10" s="24"/>
      <c r="HZG10" s="24"/>
      <c r="HZL10" s="24"/>
      <c r="HZQ10" s="24"/>
      <c r="HZV10" s="24"/>
      <c r="IAA10" s="24"/>
      <c r="IAF10" s="24"/>
      <c r="IAK10" s="24"/>
      <c r="IAP10" s="24"/>
      <c r="IAU10" s="24"/>
      <c r="IAZ10" s="24"/>
      <c r="IBE10" s="24"/>
      <c r="IBJ10" s="24"/>
      <c r="IBO10" s="24"/>
      <c r="IBT10" s="24"/>
      <c r="IBY10" s="24"/>
      <c r="ICD10" s="24"/>
      <c r="ICI10" s="24"/>
      <c r="ICN10" s="24"/>
      <c r="ICS10" s="24"/>
      <c r="ICX10" s="24"/>
      <c r="IDC10" s="24"/>
      <c r="IDH10" s="24"/>
      <c r="IDM10" s="24"/>
      <c r="IDR10" s="24"/>
      <c r="IDW10" s="24"/>
      <c r="IEB10" s="24"/>
      <c r="IEG10" s="24"/>
      <c r="IEL10" s="24"/>
      <c r="IEQ10" s="24"/>
      <c r="IEV10" s="24"/>
      <c r="IFA10" s="24"/>
      <c r="IFF10" s="24"/>
      <c r="IFK10" s="24"/>
      <c r="IFP10" s="24"/>
      <c r="IFU10" s="24"/>
      <c r="IFZ10" s="24"/>
      <c r="IGE10" s="24"/>
      <c r="IGJ10" s="24"/>
      <c r="IGO10" s="24"/>
      <c r="IGT10" s="24"/>
      <c r="IGY10" s="24"/>
      <c r="IHD10" s="24"/>
      <c r="IHI10" s="24"/>
      <c r="IHN10" s="24"/>
      <c r="IHS10" s="24"/>
      <c r="IHX10" s="24"/>
      <c r="IIC10" s="24"/>
      <c r="IIH10" s="24"/>
      <c r="IIM10" s="24"/>
      <c r="IIR10" s="24"/>
      <c r="IIW10" s="24"/>
      <c r="IJB10" s="24"/>
      <c r="IJG10" s="24"/>
      <c r="IJL10" s="24"/>
      <c r="IJQ10" s="24"/>
      <c r="IJV10" s="24"/>
      <c r="IKA10" s="24"/>
      <c r="IKF10" s="24"/>
      <c r="IKK10" s="24"/>
      <c r="IKP10" s="24"/>
      <c r="IKU10" s="24"/>
      <c r="IKZ10" s="24"/>
      <c r="ILE10" s="24"/>
      <c r="ILJ10" s="24"/>
      <c r="ILO10" s="24"/>
      <c r="ILT10" s="24"/>
      <c r="ILY10" s="24"/>
      <c r="IMD10" s="24"/>
      <c r="IMI10" s="24"/>
      <c r="IMN10" s="24"/>
      <c r="IMS10" s="24"/>
      <c r="IMX10" s="24"/>
      <c r="INC10" s="24"/>
      <c r="INH10" s="24"/>
      <c r="INM10" s="24"/>
      <c r="INR10" s="24"/>
      <c r="INW10" s="24"/>
      <c r="IOB10" s="24"/>
      <c r="IOG10" s="24"/>
      <c r="IOL10" s="24"/>
      <c r="IOQ10" s="24"/>
      <c r="IOV10" s="24"/>
      <c r="IPA10" s="24"/>
      <c r="IPF10" s="24"/>
      <c r="IPK10" s="24"/>
      <c r="IPP10" s="24"/>
      <c r="IPU10" s="24"/>
      <c r="IPZ10" s="24"/>
      <c r="IQE10" s="24"/>
      <c r="IQJ10" s="24"/>
      <c r="IQO10" s="24"/>
      <c r="IQT10" s="24"/>
      <c r="IQY10" s="24"/>
      <c r="IRD10" s="24"/>
      <c r="IRI10" s="24"/>
      <c r="IRN10" s="24"/>
      <c r="IRS10" s="24"/>
      <c r="IRX10" s="24"/>
      <c r="ISC10" s="24"/>
      <c r="ISH10" s="24"/>
      <c r="ISM10" s="24"/>
      <c r="ISR10" s="24"/>
      <c r="ISW10" s="24"/>
      <c r="ITB10" s="24"/>
      <c r="ITG10" s="24"/>
      <c r="ITL10" s="24"/>
      <c r="ITQ10" s="24"/>
      <c r="ITV10" s="24"/>
      <c r="IUA10" s="24"/>
      <c r="IUF10" s="24"/>
      <c r="IUK10" s="24"/>
      <c r="IUP10" s="24"/>
      <c r="IUU10" s="24"/>
      <c r="IUZ10" s="24"/>
      <c r="IVE10" s="24"/>
      <c r="IVJ10" s="24"/>
      <c r="IVO10" s="24"/>
      <c r="IVT10" s="24"/>
      <c r="IVY10" s="24"/>
      <c r="IWD10" s="24"/>
      <c r="IWI10" s="24"/>
      <c r="IWN10" s="24"/>
      <c r="IWS10" s="24"/>
      <c r="IWX10" s="24"/>
      <c r="IXC10" s="24"/>
      <c r="IXH10" s="24"/>
      <c r="IXM10" s="24"/>
      <c r="IXR10" s="24"/>
      <c r="IXW10" s="24"/>
      <c r="IYB10" s="24"/>
      <c r="IYG10" s="24"/>
      <c r="IYL10" s="24"/>
      <c r="IYQ10" s="24"/>
      <c r="IYV10" s="24"/>
      <c r="IZA10" s="24"/>
      <c r="IZF10" s="24"/>
      <c r="IZK10" s="24"/>
      <c r="IZP10" s="24"/>
      <c r="IZU10" s="24"/>
      <c r="IZZ10" s="24"/>
      <c r="JAE10" s="24"/>
      <c r="JAJ10" s="24"/>
      <c r="JAO10" s="24"/>
      <c r="JAT10" s="24"/>
      <c r="JAY10" s="24"/>
      <c r="JBD10" s="24"/>
      <c r="JBI10" s="24"/>
      <c r="JBN10" s="24"/>
      <c r="JBS10" s="24"/>
      <c r="JBX10" s="24"/>
      <c r="JCC10" s="24"/>
      <c r="JCH10" s="24"/>
      <c r="JCM10" s="24"/>
      <c r="JCR10" s="24"/>
      <c r="JCW10" s="24"/>
      <c r="JDB10" s="24"/>
      <c r="JDG10" s="24"/>
      <c r="JDL10" s="24"/>
      <c r="JDQ10" s="24"/>
      <c r="JDV10" s="24"/>
      <c r="JEA10" s="24"/>
      <c r="JEF10" s="24"/>
      <c r="JEK10" s="24"/>
      <c r="JEP10" s="24"/>
      <c r="JEU10" s="24"/>
      <c r="JEZ10" s="24"/>
      <c r="JFE10" s="24"/>
      <c r="JFJ10" s="24"/>
      <c r="JFO10" s="24"/>
      <c r="JFT10" s="24"/>
      <c r="JFY10" s="24"/>
      <c r="JGD10" s="24"/>
      <c r="JGI10" s="24"/>
      <c r="JGN10" s="24"/>
      <c r="JGS10" s="24"/>
      <c r="JGX10" s="24"/>
      <c r="JHC10" s="24"/>
      <c r="JHH10" s="24"/>
      <c r="JHM10" s="24"/>
      <c r="JHR10" s="24"/>
      <c r="JHW10" s="24"/>
      <c r="JIB10" s="24"/>
      <c r="JIG10" s="24"/>
      <c r="JIL10" s="24"/>
      <c r="JIQ10" s="24"/>
      <c r="JIV10" s="24"/>
      <c r="JJA10" s="24"/>
      <c r="JJF10" s="24"/>
      <c r="JJK10" s="24"/>
      <c r="JJP10" s="24"/>
      <c r="JJU10" s="24"/>
      <c r="JJZ10" s="24"/>
      <c r="JKE10" s="24"/>
      <c r="JKJ10" s="24"/>
      <c r="JKO10" s="24"/>
      <c r="JKT10" s="24"/>
      <c r="JKY10" s="24"/>
      <c r="JLD10" s="24"/>
      <c r="JLI10" s="24"/>
      <c r="JLN10" s="24"/>
      <c r="JLS10" s="24"/>
      <c r="JLX10" s="24"/>
      <c r="JMC10" s="24"/>
      <c r="JMH10" s="24"/>
      <c r="JMM10" s="24"/>
      <c r="JMR10" s="24"/>
      <c r="JMW10" s="24"/>
      <c r="JNB10" s="24"/>
      <c r="JNG10" s="24"/>
      <c r="JNL10" s="24"/>
      <c r="JNQ10" s="24"/>
      <c r="JNV10" s="24"/>
      <c r="JOA10" s="24"/>
      <c r="JOF10" s="24"/>
      <c r="JOK10" s="24"/>
      <c r="JOP10" s="24"/>
      <c r="JOU10" s="24"/>
      <c r="JOZ10" s="24"/>
      <c r="JPE10" s="24"/>
      <c r="JPJ10" s="24"/>
      <c r="JPO10" s="24"/>
      <c r="JPT10" s="24"/>
      <c r="JPY10" s="24"/>
      <c r="JQD10" s="24"/>
      <c r="JQI10" s="24"/>
      <c r="JQN10" s="24"/>
      <c r="JQS10" s="24"/>
      <c r="JQX10" s="24"/>
      <c r="JRC10" s="24"/>
      <c r="JRH10" s="24"/>
      <c r="JRM10" s="24"/>
      <c r="JRR10" s="24"/>
      <c r="JRW10" s="24"/>
      <c r="JSB10" s="24"/>
      <c r="JSG10" s="24"/>
      <c r="JSL10" s="24"/>
      <c r="JSQ10" s="24"/>
      <c r="JSV10" s="24"/>
      <c r="JTA10" s="24"/>
      <c r="JTF10" s="24"/>
      <c r="JTK10" s="24"/>
      <c r="JTP10" s="24"/>
      <c r="JTU10" s="24"/>
      <c r="JTZ10" s="24"/>
      <c r="JUE10" s="24"/>
      <c r="JUJ10" s="24"/>
      <c r="JUO10" s="24"/>
      <c r="JUT10" s="24"/>
      <c r="JUY10" s="24"/>
      <c r="JVD10" s="24"/>
      <c r="JVI10" s="24"/>
      <c r="JVN10" s="24"/>
      <c r="JVS10" s="24"/>
      <c r="JVX10" s="24"/>
      <c r="JWC10" s="24"/>
      <c r="JWH10" s="24"/>
      <c r="JWM10" s="24"/>
      <c r="JWR10" s="24"/>
      <c r="JWW10" s="24"/>
      <c r="JXB10" s="24"/>
      <c r="JXG10" s="24"/>
      <c r="JXL10" s="24"/>
      <c r="JXQ10" s="24"/>
      <c r="JXV10" s="24"/>
      <c r="JYA10" s="24"/>
      <c r="JYF10" s="24"/>
      <c r="JYK10" s="24"/>
      <c r="JYP10" s="24"/>
      <c r="JYU10" s="24"/>
      <c r="JYZ10" s="24"/>
      <c r="JZE10" s="24"/>
      <c r="JZJ10" s="24"/>
      <c r="JZO10" s="24"/>
      <c r="JZT10" s="24"/>
      <c r="JZY10" s="24"/>
      <c r="KAD10" s="24"/>
      <c r="KAI10" s="24"/>
      <c r="KAN10" s="24"/>
      <c r="KAS10" s="24"/>
      <c r="KAX10" s="24"/>
      <c r="KBC10" s="24"/>
      <c r="KBH10" s="24"/>
      <c r="KBM10" s="24"/>
      <c r="KBR10" s="24"/>
      <c r="KBW10" s="24"/>
      <c r="KCB10" s="24"/>
      <c r="KCG10" s="24"/>
      <c r="KCL10" s="24"/>
      <c r="KCQ10" s="24"/>
      <c r="KCV10" s="24"/>
      <c r="KDA10" s="24"/>
      <c r="KDF10" s="24"/>
      <c r="KDK10" s="24"/>
      <c r="KDP10" s="24"/>
      <c r="KDU10" s="24"/>
      <c r="KDZ10" s="24"/>
      <c r="KEE10" s="24"/>
      <c r="KEJ10" s="24"/>
      <c r="KEO10" s="24"/>
      <c r="KET10" s="24"/>
      <c r="KEY10" s="24"/>
      <c r="KFD10" s="24"/>
      <c r="KFI10" s="24"/>
      <c r="KFN10" s="24"/>
      <c r="KFS10" s="24"/>
      <c r="KFX10" s="24"/>
      <c r="KGC10" s="24"/>
      <c r="KGH10" s="24"/>
      <c r="KGM10" s="24"/>
      <c r="KGR10" s="24"/>
      <c r="KGW10" s="24"/>
      <c r="KHB10" s="24"/>
      <c r="KHG10" s="24"/>
      <c r="KHL10" s="24"/>
      <c r="KHQ10" s="24"/>
      <c r="KHV10" s="24"/>
      <c r="KIA10" s="24"/>
      <c r="KIF10" s="24"/>
      <c r="KIK10" s="24"/>
      <c r="KIP10" s="24"/>
      <c r="KIU10" s="24"/>
      <c r="KIZ10" s="24"/>
      <c r="KJE10" s="24"/>
      <c r="KJJ10" s="24"/>
      <c r="KJO10" s="24"/>
      <c r="KJT10" s="24"/>
      <c r="KJY10" s="24"/>
      <c r="KKD10" s="24"/>
      <c r="KKI10" s="24"/>
      <c r="KKN10" s="24"/>
      <c r="KKS10" s="24"/>
      <c r="KKX10" s="24"/>
      <c r="KLC10" s="24"/>
      <c r="KLH10" s="24"/>
      <c r="KLM10" s="24"/>
      <c r="KLR10" s="24"/>
      <c r="KLW10" s="24"/>
      <c r="KMB10" s="24"/>
      <c r="KMG10" s="24"/>
      <c r="KML10" s="24"/>
      <c r="KMQ10" s="24"/>
      <c r="KMV10" s="24"/>
      <c r="KNA10" s="24"/>
      <c r="KNF10" s="24"/>
      <c r="KNK10" s="24"/>
      <c r="KNP10" s="24"/>
      <c r="KNU10" s="24"/>
      <c r="KNZ10" s="24"/>
      <c r="KOE10" s="24"/>
      <c r="KOJ10" s="24"/>
      <c r="KOO10" s="24"/>
      <c r="KOT10" s="24"/>
      <c r="KOY10" s="24"/>
      <c r="KPD10" s="24"/>
      <c r="KPI10" s="24"/>
      <c r="KPN10" s="24"/>
      <c r="KPS10" s="24"/>
      <c r="KPX10" s="24"/>
      <c r="KQC10" s="24"/>
      <c r="KQH10" s="24"/>
      <c r="KQM10" s="24"/>
      <c r="KQR10" s="24"/>
      <c r="KQW10" s="24"/>
      <c r="KRB10" s="24"/>
      <c r="KRG10" s="24"/>
      <c r="KRL10" s="24"/>
      <c r="KRQ10" s="24"/>
      <c r="KRV10" s="24"/>
      <c r="KSA10" s="24"/>
      <c r="KSF10" s="24"/>
      <c r="KSK10" s="24"/>
      <c r="KSP10" s="24"/>
      <c r="KSU10" s="24"/>
      <c r="KSZ10" s="24"/>
      <c r="KTE10" s="24"/>
      <c r="KTJ10" s="24"/>
      <c r="KTO10" s="24"/>
      <c r="KTT10" s="24"/>
      <c r="KTY10" s="24"/>
      <c r="KUD10" s="24"/>
      <c r="KUI10" s="24"/>
      <c r="KUN10" s="24"/>
      <c r="KUS10" s="24"/>
      <c r="KUX10" s="24"/>
      <c r="KVC10" s="24"/>
      <c r="KVH10" s="24"/>
      <c r="KVM10" s="24"/>
      <c r="KVR10" s="24"/>
      <c r="KVW10" s="24"/>
      <c r="KWB10" s="24"/>
      <c r="KWG10" s="24"/>
      <c r="KWL10" s="24"/>
      <c r="KWQ10" s="24"/>
      <c r="KWV10" s="24"/>
      <c r="KXA10" s="24"/>
      <c r="KXF10" s="24"/>
      <c r="KXK10" s="24"/>
      <c r="KXP10" s="24"/>
      <c r="KXU10" s="24"/>
      <c r="KXZ10" s="24"/>
      <c r="KYE10" s="24"/>
      <c r="KYJ10" s="24"/>
      <c r="KYO10" s="24"/>
      <c r="KYT10" s="24"/>
      <c r="KYY10" s="24"/>
      <c r="KZD10" s="24"/>
      <c r="KZI10" s="24"/>
      <c r="KZN10" s="24"/>
      <c r="KZS10" s="24"/>
      <c r="KZX10" s="24"/>
      <c r="LAC10" s="24"/>
      <c r="LAH10" s="24"/>
      <c r="LAM10" s="24"/>
      <c r="LAR10" s="24"/>
      <c r="LAW10" s="24"/>
      <c r="LBB10" s="24"/>
      <c r="LBG10" s="24"/>
      <c r="LBL10" s="24"/>
      <c r="LBQ10" s="24"/>
      <c r="LBV10" s="24"/>
      <c r="LCA10" s="24"/>
      <c r="LCF10" s="24"/>
      <c r="LCK10" s="24"/>
      <c r="LCP10" s="24"/>
      <c r="LCU10" s="24"/>
      <c r="LCZ10" s="24"/>
      <c r="LDE10" s="24"/>
      <c r="LDJ10" s="24"/>
      <c r="LDO10" s="24"/>
      <c r="LDT10" s="24"/>
      <c r="LDY10" s="24"/>
      <c r="LED10" s="24"/>
      <c r="LEI10" s="24"/>
      <c r="LEN10" s="24"/>
      <c r="LES10" s="24"/>
      <c r="LEX10" s="24"/>
      <c r="LFC10" s="24"/>
      <c r="LFH10" s="24"/>
      <c r="LFM10" s="24"/>
      <c r="LFR10" s="24"/>
      <c r="LFW10" s="24"/>
      <c r="LGB10" s="24"/>
      <c r="LGG10" s="24"/>
      <c r="LGL10" s="24"/>
      <c r="LGQ10" s="24"/>
      <c r="LGV10" s="24"/>
      <c r="LHA10" s="24"/>
      <c r="LHF10" s="24"/>
      <c r="LHK10" s="24"/>
      <c r="LHP10" s="24"/>
      <c r="LHU10" s="24"/>
      <c r="LHZ10" s="24"/>
      <c r="LIE10" s="24"/>
      <c r="LIJ10" s="24"/>
      <c r="LIO10" s="24"/>
      <c r="LIT10" s="24"/>
      <c r="LIY10" s="24"/>
      <c r="LJD10" s="24"/>
      <c r="LJI10" s="24"/>
      <c r="LJN10" s="24"/>
      <c r="LJS10" s="24"/>
      <c r="LJX10" s="24"/>
      <c r="LKC10" s="24"/>
      <c r="LKH10" s="24"/>
      <c r="LKM10" s="24"/>
      <c r="LKR10" s="24"/>
      <c r="LKW10" s="24"/>
      <c r="LLB10" s="24"/>
      <c r="LLG10" s="24"/>
      <c r="LLL10" s="24"/>
      <c r="LLQ10" s="24"/>
      <c r="LLV10" s="24"/>
      <c r="LMA10" s="24"/>
      <c r="LMF10" s="24"/>
      <c r="LMK10" s="24"/>
      <c r="LMP10" s="24"/>
      <c r="LMU10" s="24"/>
      <c r="LMZ10" s="24"/>
      <c r="LNE10" s="24"/>
      <c r="LNJ10" s="24"/>
      <c r="LNO10" s="24"/>
      <c r="LNT10" s="24"/>
      <c r="LNY10" s="24"/>
      <c r="LOD10" s="24"/>
      <c r="LOI10" s="24"/>
      <c r="LON10" s="24"/>
      <c r="LOS10" s="24"/>
      <c r="LOX10" s="24"/>
      <c r="LPC10" s="24"/>
      <c r="LPH10" s="24"/>
      <c r="LPM10" s="24"/>
      <c r="LPR10" s="24"/>
      <c r="LPW10" s="24"/>
      <c r="LQB10" s="24"/>
      <c r="LQG10" s="24"/>
      <c r="LQL10" s="24"/>
      <c r="LQQ10" s="24"/>
      <c r="LQV10" s="24"/>
      <c r="LRA10" s="24"/>
      <c r="LRF10" s="24"/>
      <c r="LRK10" s="24"/>
      <c r="LRP10" s="24"/>
      <c r="LRU10" s="24"/>
      <c r="LRZ10" s="24"/>
      <c r="LSE10" s="24"/>
      <c r="LSJ10" s="24"/>
      <c r="LSO10" s="24"/>
      <c r="LST10" s="24"/>
      <c r="LSY10" s="24"/>
      <c r="LTD10" s="24"/>
      <c r="LTI10" s="24"/>
      <c r="LTN10" s="24"/>
      <c r="LTS10" s="24"/>
      <c r="LTX10" s="24"/>
      <c r="LUC10" s="24"/>
      <c r="LUH10" s="24"/>
      <c r="LUM10" s="24"/>
      <c r="LUR10" s="24"/>
      <c r="LUW10" s="24"/>
      <c r="LVB10" s="24"/>
      <c r="LVG10" s="24"/>
      <c r="LVL10" s="24"/>
      <c r="LVQ10" s="24"/>
      <c r="LVV10" s="24"/>
      <c r="LWA10" s="24"/>
      <c r="LWF10" s="24"/>
      <c r="LWK10" s="24"/>
      <c r="LWP10" s="24"/>
      <c r="LWU10" s="24"/>
      <c r="LWZ10" s="24"/>
      <c r="LXE10" s="24"/>
      <c r="LXJ10" s="24"/>
      <c r="LXO10" s="24"/>
      <c r="LXT10" s="24"/>
      <c r="LXY10" s="24"/>
      <c r="LYD10" s="24"/>
      <c r="LYI10" s="24"/>
      <c r="LYN10" s="24"/>
      <c r="LYS10" s="24"/>
      <c r="LYX10" s="24"/>
      <c r="LZC10" s="24"/>
      <c r="LZH10" s="24"/>
      <c r="LZM10" s="24"/>
      <c r="LZR10" s="24"/>
      <c r="LZW10" s="24"/>
      <c r="MAB10" s="24"/>
      <c r="MAG10" s="24"/>
      <c r="MAL10" s="24"/>
      <c r="MAQ10" s="24"/>
      <c r="MAV10" s="24"/>
      <c r="MBA10" s="24"/>
      <c r="MBF10" s="24"/>
      <c r="MBK10" s="24"/>
      <c r="MBP10" s="24"/>
      <c r="MBU10" s="24"/>
      <c r="MBZ10" s="24"/>
      <c r="MCE10" s="24"/>
      <c r="MCJ10" s="24"/>
      <c r="MCO10" s="24"/>
      <c r="MCT10" s="24"/>
      <c r="MCY10" s="24"/>
      <c r="MDD10" s="24"/>
      <c r="MDI10" s="24"/>
      <c r="MDN10" s="24"/>
      <c r="MDS10" s="24"/>
      <c r="MDX10" s="24"/>
      <c r="MEC10" s="24"/>
      <c r="MEH10" s="24"/>
      <c r="MEM10" s="24"/>
      <c r="MER10" s="24"/>
      <c r="MEW10" s="24"/>
      <c r="MFB10" s="24"/>
      <c r="MFG10" s="24"/>
      <c r="MFL10" s="24"/>
      <c r="MFQ10" s="24"/>
      <c r="MFV10" s="24"/>
      <c r="MGA10" s="24"/>
      <c r="MGF10" s="24"/>
      <c r="MGK10" s="24"/>
      <c r="MGP10" s="24"/>
      <c r="MGU10" s="24"/>
      <c r="MGZ10" s="24"/>
      <c r="MHE10" s="24"/>
      <c r="MHJ10" s="24"/>
      <c r="MHO10" s="24"/>
      <c r="MHT10" s="24"/>
      <c r="MHY10" s="24"/>
      <c r="MID10" s="24"/>
      <c r="MII10" s="24"/>
      <c r="MIN10" s="24"/>
      <c r="MIS10" s="24"/>
      <c r="MIX10" s="24"/>
      <c r="MJC10" s="24"/>
      <c r="MJH10" s="24"/>
      <c r="MJM10" s="24"/>
      <c r="MJR10" s="24"/>
      <c r="MJW10" s="24"/>
      <c r="MKB10" s="24"/>
      <c r="MKG10" s="24"/>
      <c r="MKL10" s="24"/>
      <c r="MKQ10" s="24"/>
      <c r="MKV10" s="24"/>
      <c r="MLA10" s="24"/>
      <c r="MLF10" s="24"/>
      <c r="MLK10" s="24"/>
      <c r="MLP10" s="24"/>
      <c r="MLU10" s="24"/>
      <c r="MLZ10" s="24"/>
      <c r="MME10" s="24"/>
      <c r="MMJ10" s="24"/>
      <c r="MMO10" s="24"/>
      <c r="MMT10" s="24"/>
      <c r="MMY10" s="24"/>
      <c r="MND10" s="24"/>
      <c r="MNI10" s="24"/>
      <c r="MNN10" s="24"/>
      <c r="MNS10" s="24"/>
      <c r="MNX10" s="24"/>
      <c r="MOC10" s="24"/>
      <c r="MOH10" s="24"/>
      <c r="MOM10" s="24"/>
      <c r="MOR10" s="24"/>
      <c r="MOW10" s="24"/>
      <c r="MPB10" s="24"/>
      <c r="MPG10" s="24"/>
      <c r="MPL10" s="24"/>
      <c r="MPQ10" s="24"/>
      <c r="MPV10" s="24"/>
      <c r="MQA10" s="24"/>
      <c r="MQF10" s="24"/>
      <c r="MQK10" s="24"/>
      <c r="MQP10" s="24"/>
      <c r="MQU10" s="24"/>
      <c r="MQZ10" s="24"/>
      <c r="MRE10" s="24"/>
      <c r="MRJ10" s="24"/>
      <c r="MRO10" s="24"/>
      <c r="MRT10" s="24"/>
      <c r="MRY10" s="24"/>
      <c r="MSD10" s="24"/>
      <c r="MSI10" s="24"/>
      <c r="MSN10" s="24"/>
      <c r="MSS10" s="24"/>
      <c r="MSX10" s="24"/>
      <c r="MTC10" s="24"/>
      <c r="MTH10" s="24"/>
      <c r="MTM10" s="24"/>
      <c r="MTR10" s="24"/>
      <c r="MTW10" s="24"/>
      <c r="MUB10" s="24"/>
      <c r="MUG10" s="24"/>
      <c r="MUL10" s="24"/>
      <c r="MUQ10" s="24"/>
      <c r="MUV10" s="24"/>
      <c r="MVA10" s="24"/>
      <c r="MVF10" s="24"/>
      <c r="MVK10" s="24"/>
      <c r="MVP10" s="24"/>
      <c r="MVU10" s="24"/>
      <c r="MVZ10" s="24"/>
      <c r="MWE10" s="24"/>
      <c r="MWJ10" s="24"/>
      <c r="MWO10" s="24"/>
      <c r="MWT10" s="24"/>
      <c r="MWY10" s="24"/>
      <c r="MXD10" s="24"/>
      <c r="MXI10" s="24"/>
      <c r="MXN10" s="24"/>
      <c r="MXS10" s="24"/>
      <c r="MXX10" s="24"/>
      <c r="MYC10" s="24"/>
      <c r="MYH10" s="24"/>
      <c r="MYM10" s="24"/>
      <c r="MYR10" s="24"/>
      <c r="MYW10" s="24"/>
      <c r="MZB10" s="24"/>
      <c r="MZG10" s="24"/>
      <c r="MZL10" s="24"/>
      <c r="MZQ10" s="24"/>
      <c r="MZV10" s="24"/>
      <c r="NAA10" s="24"/>
      <c r="NAF10" s="24"/>
      <c r="NAK10" s="24"/>
      <c r="NAP10" s="24"/>
      <c r="NAU10" s="24"/>
      <c r="NAZ10" s="24"/>
      <c r="NBE10" s="24"/>
      <c r="NBJ10" s="24"/>
      <c r="NBO10" s="24"/>
      <c r="NBT10" s="24"/>
      <c r="NBY10" s="24"/>
      <c r="NCD10" s="24"/>
      <c r="NCI10" s="24"/>
      <c r="NCN10" s="24"/>
      <c r="NCS10" s="24"/>
      <c r="NCX10" s="24"/>
      <c r="NDC10" s="24"/>
      <c r="NDH10" s="24"/>
      <c r="NDM10" s="24"/>
      <c r="NDR10" s="24"/>
      <c r="NDW10" s="24"/>
      <c r="NEB10" s="24"/>
      <c r="NEG10" s="24"/>
      <c r="NEL10" s="24"/>
      <c r="NEQ10" s="24"/>
      <c r="NEV10" s="24"/>
      <c r="NFA10" s="24"/>
      <c r="NFF10" s="24"/>
      <c r="NFK10" s="24"/>
      <c r="NFP10" s="24"/>
      <c r="NFU10" s="24"/>
      <c r="NFZ10" s="24"/>
      <c r="NGE10" s="24"/>
      <c r="NGJ10" s="24"/>
      <c r="NGO10" s="24"/>
      <c r="NGT10" s="24"/>
      <c r="NGY10" s="24"/>
      <c r="NHD10" s="24"/>
      <c r="NHI10" s="24"/>
      <c r="NHN10" s="24"/>
      <c r="NHS10" s="24"/>
      <c r="NHX10" s="24"/>
      <c r="NIC10" s="24"/>
      <c r="NIH10" s="24"/>
      <c r="NIM10" s="24"/>
      <c r="NIR10" s="24"/>
      <c r="NIW10" s="24"/>
      <c r="NJB10" s="24"/>
      <c r="NJG10" s="24"/>
      <c r="NJL10" s="24"/>
      <c r="NJQ10" s="24"/>
      <c r="NJV10" s="24"/>
      <c r="NKA10" s="24"/>
      <c r="NKF10" s="24"/>
      <c r="NKK10" s="24"/>
      <c r="NKP10" s="24"/>
      <c r="NKU10" s="24"/>
      <c r="NKZ10" s="24"/>
      <c r="NLE10" s="24"/>
      <c r="NLJ10" s="24"/>
      <c r="NLO10" s="24"/>
      <c r="NLT10" s="24"/>
      <c r="NLY10" s="24"/>
      <c r="NMD10" s="24"/>
      <c r="NMI10" s="24"/>
      <c r="NMN10" s="24"/>
      <c r="NMS10" s="24"/>
      <c r="NMX10" s="24"/>
      <c r="NNC10" s="24"/>
      <c r="NNH10" s="24"/>
      <c r="NNM10" s="24"/>
      <c r="NNR10" s="24"/>
      <c r="NNW10" s="24"/>
      <c r="NOB10" s="24"/>
      <c r="NOG10" s="24"/>
      <c r="NOL10" s="24"/>
      <c r="NOQ10" s="24"/>
      <c r="NOV10" s="24"/>
      <c r="NPA10" s="24"/>
      <c r="NPF10" s="24"/>
      <c r="NPK10" s="24"/>
      <c r="NPP10" s="24"/>
      <c r="NPU10" s="24"/>
      <c r="NPZ10" s="24"/>
      <c r="NQE10" s="24"/>
      <c r="NQJ10" s="24"/>
      <c r="NQO10" s="24"/>
      <c r="NQT10" s="24"/>
      <c r="NQY10" s="24"/>
      <c r="NRD10" s="24"/>
      <c r="NRI10" s="24"/>
      <c r="NRN10" s="24"/>
      <c r="NRS10" s="24"/>
      <c r="NRX10" s="24"/>
      <c r="NSC10" s="24"/>
      <c r="NSH10" s="24"/>
      <c r="NSM10" s="24"/>
      <c r="NSR10" s="24"/>
      <c r="NSW10" s="24"/>
      <c r="NTB10" s="24"/>
      <c r="NTG10" s="24"/>
      <c r="NTL10" s="24"/>
      <c r="NTQ10" s="24"/>
      <c r="NTV10" s="24"/>
      <c r="NUA10" s="24"/>
      <c r="NUF10" s="24"/>
      <c r="NUK10" s="24"/>
      <c r="NUP10" s="24"/>
      <c r="NUU10" s="24"/>
      <c r="NUZ10" s="24"/>
      <c r="NVE10" s="24"/>
      <c r="NVJ10" s="24"/>
      <c r="NVO10" s="24"/>
      <c r="NVT10" s="24"/>
      <c r="NVY10" s="24"/>
      <c r="NWD10" s="24"/>
      <c r="NWI10" s="24"/>
      <c r="NWN10" s="24"/>
      <c r="NWS10" s="24"/>
      <c r="NWX10" s="24"/>
      <c r="NXC10" s="24"/>
      <c r="NXH10" s="24"/>
      <c r="NXM10" s="24"/>
      <c r="NXR10" s="24"/>
      <c r="NXW10" s="24"/>
      <c r="NYB10" s="24"/>
      <c r="NYG10" s="24"/>
      <c r="NYL10" s="24"/>
      <c r="NYQ10" s="24"/>
      <c r="NYV10" s="24"/>
      <c r="NZA10" s="24"/>
      <c r="NZF10" s="24"/>
      <c r="NZK10" s="24"/>
      <c r="NZP10" s="24"/>
      <c r="NZU10" s="24"/>
      <c r="NZZ10" s="24"/>
      <c r="OAE10" s="24"/>
      <c r="OAJ10" s="24"/>
      <c r="OAO10" s="24"/>
      <c r="OAT10" s="24"/>
      <c r="OAY10" s="24"/>
      <c r="OBD10" s="24"/>
      <c r="OBI10" s="24"/>
      <c r="OBN10" s="24"/>
      <c r="OBS10" s="24"/>
      <c r="OBX10" s="24"/>
      <c r="OCC10" s="24"/>
      <c r="OCH10" s="24"/>
      <c r="OCM10" s="24"/>
      <c r="OCR10" s="24"/>
      <c r="OCW10" s="24"/>
      <c r="ODB10" s="24"/>
      <c r="ODG10" s="24"/>
      <c r="ODL10" s="24"/>
      <c r="ODQ10" s="24"/>
      <c r="ODV10" s="24"/>
      <c r="OEA10" s="24"/>
      <c r="OEF10" s="24"/>
      <c r="OEK10" s="24"/>
      <c r="OEP10" s="24"/>
      <c r="OEU10" s="24"/>
      <c r="OEZ10" s="24"/>
      <c r="OFE10" s="24"/>
      <c r="OFJ10" s="24"/>
      <c r="OFO10" s="24"/>
      <c r="OFT10" s="24"/>
      <c r="OFY10" s="24"/>
      <c r="OGD10" s="24"/>
      <c r="OGI10" s="24"/>
      <c r="OGN10" s="24"/>
      <c r="OGS10" s="24"/>
      <c r="OGX10" s="24"/>
      <c r="OHC10" s="24"/>
      <c r="OHH10" s="24"/>
      <c r="OHM10" s="24"/>
      <c r="OHR10" s="24"/>
      <c r="OHW10" s="24"/>
      <c r="OIB10" s="24"/>
      <c r="OIG10" s="24"/>
      <c r="OIL10" s="24"/>
      <c r="OIQ10" s="24"/>
      <c r="OIV10" s="24"/>
      <c r="OJA10" s="24"/>
      <c r="OJF10" s="24"/>
      <c r="OJK10" s="24"/>
      <c r="OJP10" s="24"/>
      <c r="OJU10" s="24"/>
      <c r="OJZ10" s="24"/>
      <c r="OKE10" s="24"/>
      <c r="OKJ10" s="24"/>
      <c r="OKO10" s="24"/>
      <c r="OKT10" s="24"/>
      <c r="OKY10" s="24"/>
      <c r="OLD10" s="24"/>
      <c r="OLI10" s="24"/>
      <c r="OLN10" s="24"/>
      <c r="OLS10" s="24"/>
      <c r="OLX10" s="24"/>
      <c r="OMC10" s="24"/>
      <c r="OMH10" s="24"/>
      <c r="OMM10" s="24"/>
      <c r="OMR10" s="24"/>
      <c r="OMW10" s="24"/>
      <c r="ONB10" s="24"/>
      <c r="ONG10" s="24"/>
      <c r="ONL10" s="24"/>
      <c r="ONQ10" s="24"/>
      <c r="ONV10" s="24"/>
      <c r="OOA10" s="24"/>
      <c r="OOF10" s="24"/>
      <c r="OOK10" s="24"/>
      <c r="OOP10" s="24"/>
      <c r="OOU10" s="24"/>
      <c r="OOZ10" s="24"/>
      <c r="OPE10" s="24"/>
      <c r="OPJ10" s="24"/>
      <c r="OPO10" s="24"/>
      <c r="OPT10" s="24"/>
      <c r="OPY10" s="24"/>
      <c r="OQD10" s="24"/>
      <c r="OQI10" s="24"/>
      <c r="OQN10" s="24"/>
      <c r="OQS10" s="24"/>
      <c r="OQX10" s="24"/>
      <c r="ORC10" s="24"/>
      <c r="ORH10" s="24"/>
      <c r="ORM10" s="24"/>
      <c r="ORR10" s="24"/>
      <c r="ORW10" s="24"/>
      <c r="OSB10" s="24"/>
      <c r="OSG10" s="24"/>
      <c r="OSL10" s="24"/>
      <c r="OSQ10" s="24"/>
      <c r="OSV10" s="24"/>
      <c r="OTA10" s="24"/>
      <c r="OTF10" s="24"/>
      <c r="OTK10" s="24"/>
      <c r="OTP10" s="24"/>
      <c r="OTU10" s="24"/>
      <c r="OTZ10" s="24"/>
      <c r="OUE10" s="24"/>
      <c r="OUJ10" s="24"/>
      <c r="OUO10" s="24"/>
      <c r="OUT10" s="24"/>
      <c r="OUY10" s="24"/>
      <c r="OVD10" s="24"/>
      <c r="OVI10" s="24"/>
      <c r="OVN10" s="24"/>
      <c r="OVS10" s="24"/>
      <c r="OVX10" s="24"/>
      <c r="OWC10" s="24"/>
      <c r="OWH10" s="24"/>
      <c r="OWM10" s="24"/>
      <c r="OWR10" s="24"/>
      <c r="OWW10" s="24"/>
      <c r="OXB10" s="24"/>
      <c r="OXG10" s="24"/>
      <c r="OXL10" s="24"/>
      <c r="OXQ10" s="24"/>
      <c r="OXV10" s="24"/>
      <c r="OYA10" s="24"/>
      <c r="OYF10" s="24"/>
      <c r="OYK10" s="24"/>
      <c r="OYP10" s="24"/>
      <c r="OYU10" s="24"/>
      <c r="OYZ10" s="24"/>
      <c r="OZE10" s="24"/>
      <c r="OZJ10" s="24"/>
      <c r="OZO10" s="24"/>
      <c r="OZT10" s="24"/>
      <c r="OZY10" s="24"/>
      <c r="PAD10" s="24"/>
      <c r="PAI10" s="24"/>
      <c r="PAN10" s="24"/>
      <c r="PAS10" s="24"/>
      <c r="PAX10" s="24"/>
      <c r="PBC10" s="24"/>
      <c r="PBH10" s="24"/>
      <c r="PBM10" s="24"/>
      <c r="PBR10" s="24"/>
      <c r="PBW10" s="24"/>
      <c r="PCB10" s="24"/>
      <c r="PCG10" s="24"/>
      <c r="PCL10" s="24"/>
      <c r="PCQ10" s="24"/>
      <c r="PCV10" s="24"/>
      <c r="PDA10" s="24"/>
      <c r="PDF10" s="24"/>
      <c r="PDK10" s="24"/>
      <c r="PDP10" s="24"/>
      <c r="PDU10" s="24"/>
      <c r="PDZ10" s="24"/>
      <c r="PEE10" s="24"/>
      <c r="PEJ10" s="24"/>
      <c r="PEO10" s="24"/>
      <c r="PET10" s="24"/>
      <c r="PEY10" s="24"/>
      <c r="PFD10" s="24"/>
      <c r="PFI10" s="24"/>
      <c r="PFN10" s="24"/>
      <c r="PFS10" s="24"/>
      <c r="PFX10" s="24"/>
      <c r="PGC10" s="24"/>
      <c r="PGH10" s="24"/>
      <c r="PGM10" s="24"/>
      <c r="PGR10" s="24"/>
      <c r="PGW10" s="24"/>
      <c r="PHB10" s="24"/>
      <c r="PHG10" s="24"/>
      <c r="PHL10" s="24"/>
      <c r="PHQ10" s="24"/>
      <c r="PHV10" s="24"/>
      <c r="PIA10" s="24"/>
      <c r="PIF10" s="24"/>
      <c r="PIK10" s="24"/>
      <c r="PIP10" s="24"/>
      <c r="PIU10" s="24"/>
      <c r="PIZ10" s="24"/>
      <c r="PJE10" s="24"/>
      <c r="PJJ10" s="24"/>
      <c r="PJO10" s="24"/>
      <c r="PJT10" s="24"/>
      <c r="PJY10" s="24"/>
      <c r="PKD10" s="24"/>
      <c r="PKI10" s="24"/>
      <c r="PKN10" s="24"/>
      <c r="PKS10" s="24"/>
      <c r="PKX10" s="24"/>
      <c r="PLC10" s="24"/>
      <c r="PLH10" s="24"/>
      <c r="PLM10" s="24"/>
      <c r="PLR10" s="24"/>
      <c r="PLW10" s="24"/>
      <c r="PMB10" s="24"/>
      <c r="PMG10" s="24"/>
      <c r="PML10" s="24"/>
      <c r="PMQ10" s="24"/>
      <c r="PMV10" s="24"/>
      <c r="PNA10" s="24"/>
      <c r="PNF10" s="24"/>
      <c r="PNK10" s="24"/>
      <c r="PNP10" s="24"/>
      <c r="PNU10" s="24"/>
      <c r="PNZ10" s="24"/>
      <c r="POE10" s="24"/>
      <c r="POJ10" s="24"/>
      <c r="POO10" s="24"/>
      <c r="POT10" s="24"/>
      <c r="POY10" s="24"/>
      <c r="PPD10" s="24"/>
      <c r="PPI10" s="24"/>
      <c r="PPN10" s="24"/>
      <c r="PPS10" s="24"/>
      <c r="PPX10" s="24"/>
      <c r="PQC10" s="24"/>
      <c r="PQH10" s="24"/>
      <c r="PQM10" s="24"/>
      <c r="PQR10" s="24"/>
      <c r="PQW10" s="24"/>
      <c r="PRB10" s="24"/>
      <c r="PRG10" s="24"/>
      <c r="PRL10" s="24"/>
      <c r="PRQ10" s="24"/>
      <c r="PRV10" s="24"/>
      <c r="PSA10" s="24"/>
      <c r="PSF10" s="24"/>
      <c r="PSK10" s="24"/>
      <c r="PSP10" s="24"/>
      <c r="PSU10" s="24"/>
      <c r="PSZ10" s="24"/>
      <c r="PTE10" s="24"/>
      <c r="PTJ10" s="24"/>
      <c r="PTO10" s="24"/>
      <c r="PTT10" s="24"/>
      <c r="PTY10" s="24"/>
      <c r="PUD10" s="24"/>
      <c r="PUI10" s="24"/>
      <c r="PUN10" s="24"/>
      <c r="PUS10" s="24"/>
      <c r="PUX10" s="24"/>
      <c r="PVC10" s="24"/>
      <c r="PVH10" s="24"/>
      <c r="PVM10" s="24"/>
      <c r="PVR10" s="24"/>
      <c r="PVW10" s="24"/>
      <c r="PWB10" s="24"/>
      <c r="PWG10" s="24"/>
      <c r="PWL10" s="24"/>
      <c r="PWQ10" s="24"/>
      <c r="PWV10" s="24"/>
      <c r="PXA10" s="24"/>
      <c r="PXF10" s="24"/>
      <c r="PXK10" s="24"/>
      <c r="PXP10" s="24"/>
      <c r="PXU10" s="24"/>
      <c r="PXZ10" s="24"/>
      <c r="PYE10" s="24"/>
      <c r="PYJ10" s="24"/>
      <c r="PYO10" s="24"/>
      <c r="PYT10" s="24"/>
      <c r="PYY10" s="24"/>
      <c r="PZD10" s="24"/>
      <c r="PZI10" s="24"/>
      <c r="PZN10" s="24"/>
      <c r="PZS10" s="24"/>
      <c r="PZX10" s="24"/>
      <c r="QAC10" s="24"/>
      <c r="QAH10" s="24"/>
      <c r="QAM10" s="24"/>
      <c r="QAR10" s="24"/>
      <c r="QAW10" s="24"/>
      <c r="QBB10" s="24"/>
      <c r="QBG10" s="24"/>
      <c r="QBL10" s="24"/>
      <c r="QBQ10" s="24"/>
      <c r="QBV10" s="24"/>
      <c r="QCA10" s="24"/>
      <c r="QCF10" s="24"/>
      <c r="QCK10" s="24"/>
      <c r="QCP10" s="24"/>
      <c r="QCU10" s="24"/>
      <c r="QCZ10" s="24"/>
      <c r="QDE10" s="24"/>
      <c r="QDJ10" s="24"/>
      <c r="QDO10" s="24"/>
      <c r="QDT10" s="24"/>
      <c r="QDY10" s="24"/>
      <c r="QED10" s="24"/>
      <c r="QEI10" s="24"/>
      <c r="QEN10" s="24"/>
      <c r="QES10" s="24"/>
      <c r="QEX10" s="24"/>
      <c r="QFC10" s="24"/>
      <c r="QFH10" s="24"/>
      <c r="QFM10" s="24"/>
      <c r="QFR10" s="24"/>
      <c r="QFW10" s="24"/>
      <c r="QGB10" s="24"/>
      <c r="QGG10" s="24"/>
      <c r="QGL10" s="24"/>
      <c r="QGQ10" s="24"/>
      <c r="QGV10" s="24"/>
      <c r="QHA10" s="24"/>
      <c r="QHF10" s="24"/>
      <c r="QHK10" s="24"/>
      <c r="QHP10" s="24"/>
      <c r="QHU10" s="24"/>
      <c r="QHZ10" s="24"/>
      <c r="QIE10" s="24"/>
      <c r="QIJ10" s="24"/>
      <c r="QIO10" s="24"/>
      <c r="QIT10" s="24"/>
      <c r="QIY10" s="24"/>
      <c r="QJD10" s="24"/>
      <c r="QJI10" s="24"/>
      <c r="QJN10" s="24"/>
      <c r="QJS10" s="24"/>
      <c r="QJX10" s="24"/>
      <c r="QKC10" s="24"/>
      <c r="QKH10" s="24"/>
      <c r="QKM10" s="24"/>
      <c r="QKR10" s="24"/>
      <c r="QKW10" s="24"/>
      <c r="QLB10" s="24"/>
      <c r="QLG10" s="24"/>
      <c r="QLL10" s="24"/>
      <c r="QLQ10" s="24"/>
      <c r="QLV10" s="24"/>
      <c r="QMA10" s="24"/>
      <c r="QMF10" s="24"/>
      <c r="QMK10" s="24"/>
      <c r="QMP10" s="24"/>
      <c r="QMU10" s="24"/>
      <c r="QMZ10" s="24"/>
      <c r="QNE10" s="24"/>
      <c r="QNJ10" s="24"/>
      <c r="QNO10" s="24"/>
      <c r="QNT10" s="24"/>
      <c r="QNY10" s="24"/>
      <c r="QOD10" s="24"/>
      <c r="QOI10" s="24"/>
      <c r="QON10" s="24"/>
      <c r="QOS10" s="24"/>
      <c r="QOX10" s="24"/>
      <c r="QPC10" s="24"/>
      <c r="QPH10" s="24"/>
      <c r="QPM10" s="24"/>
      <c r="QPR10" s="24"/>
      <c r="QPW10" s="24"/>
      <c r="QQB10" s="24"/>
      <c r="QQG10" s="24"/>
      <c r="QQL10" s="24"/>
      <c r="QQQ10" s="24"/>
      <c r="QQV10" s="24"/>
      <c r="QRA10" s="24"/>
      <c r="QRF10" s="24"/>
      <c r="QRK10" s="24"/>
      <c r="QRP10" s="24"/>
      <c r="QRU10" s="24"/>
      <c r="QRZ10" s="24"/>
      <c r="QSE10" s="24"/>
      <c r="QSJ10" s="24"/>
      <c r="QSO10" s="24"/>
      <c r="QST10" s="24"/>
      <c r="QSY10" s="24"/>
      <c r="QTD10" s="24"/>
      <c r="QTI10" s="24"/>
      <c r="QTN10" s="24"/>
      <c r="QTS10" s="24"/>
      <c r="QTX10" s="24"/>
      <c r="QUC10" s="24"/>
      <c r="QUH10" s="24"/>
      <c r="QUM10" s="24"/>
      <c r="QUR10" s="24"/>
      <c r="QUW10" s="24"/>
      <c r="QVB10" s="24"/>
      <c r="QVG10" s="24"/>
      <c r="QVL10" s="24"/>
      <c r="QVQ10" s="24"/>
      <c r="QVV10" s="24"/>
      <c r="QWA10" s="24"/>
      <c r="QWF10" s="24"/>
      <c r="QWK10" s="24"/>
      <c r="QWP10" s="24"/>
      <c r="QWU10" s="24"/>
      <c r="QWZ10" s="24"/>
      <c r="QXE10" s="24"/>
      <c r="QXJ10" s="24"/>
      <c r="QXO10" s="24"/>
      <c r="QXT10" s="24"/>
      <c r="QXY10" s="24"/>
      <c r="QYD10" s="24"/>
      <c r="QYI10" s="24"/>
      <c r="QYN10" s="24"/>
      <c r="QYS10" s="24"/>
      <c r="QYX10" s="24"/>
      <c r="QZC10" s="24"/>
      <c r="QZH10" s="24"/>
      <c r="QZM10" s="24"/>
      <c r="QZR10" s="24"/>
      <c r="QZW10" s="24"/>
      <c r="RAB10" s="24"/>
      <c r="RAG10" s="24"/>
      <c r="RAL10" s="24"/>
      <c r="RAQ10" s="24"/>
      <c r="RAV10" s="24"/>
      <c r="RBA10" s="24"/>
      <c r="RBF10" s="24"/>
      <c r="RBK10" s="24"/>
      <c r="RBP10" s="24"/>
      <c r="RBU10" s="24"/>
      <c r="RBZ10" s="24"/>
      <c r="RCE10" s="24"/>
      <c r="RCJ10" s="24"/>
      <c r="RCO10" s="24"/>
      <c r="RCT10" s="24"/>
      <c r="RCY10" s="24"/>
      <c r="RDD10" s="24"/>
      <c r="RDI10" s="24"/>
      <c r="RDN10" s="24"/>
      <c r="RDS10" s="24"/>
      <c r="RDX10" s="24"/>
      <c r="REC10" s="24"/>
      <c r="REH10" s="24"/>
      <c r="REM10" s="24"/>
      <c r="RER10" s="24"/>
      <c r="REW10" s="24"/>
      <c r="RFB10" s="24"/>
      <c r="RFG10" s="24"/>
      <c r="RFL10" s="24"/>
      <c r="RFQ10" s="24"/>
      <c r="RFV10" s="24"/>
      <c r="RGA10" s="24"/>
      <c r="RGF10" s="24"/>
      <c r="RGK10" s="24"/>
      <c r="RGP10" s="24"/>
      <c r="RGU10" s="24"/>
      <c r="RGZ10" s="24"/>
      <c r="RHE10" s="24"/>
      <c r="RHJ10" s="24"/>
      <c r="RHO10" s="24"/>
      <c r="RHT10" s="24"/>
      <c r="RHY10" s="24"/>
      <c r="RID10" s="24"/>
      <c r="RII10" s="24"/>
      <c r="RIN10" s="24"/>
      <c r="RIS10" s="24"/>
      <c r="RIX10" s="24"/>
      <c r="RJC10" s="24"/>
      <c r="RJH10" s="24"/>
      <c r="RJM10" s="24"/>
      <c r="RJR10" s="24"/>
      <c r="RJW10" s="24"/>
      <c r="RKB10" s="24"/>
      <c r="RKG10" s="24"/>
      <c r="RKL10" s="24"/>
      <c r="RKQ10" s="24"/>
      <c r="RKV10" s="24"/>
      <c r="RLA10" s="24"/>
      <c r="RLF10" s="24"/>
      <c r="RLK10" s="24"/>
      <c r="RLP10" s="24"/>
      <c r="RLU10" s="24"/>
      <c r="RLZ10" s="24"/>
      <c r="RME10" s="24"/>
      <c r="RMJ10" s="24"/>
      <c r="RMO10" s="24"/>
      <c r="RMT10" s="24"/>
      <c r="RMY10" s="24"/>
      <c r="RND10" s="24"/>
      <c r="RNI10" s="24"/>
      <c r="RNN10" s="24"/>
      <c r="RNS10" s="24"/>
      <c r="RNX10" s="24"/>
      <c r="ROC10" s="24"/>
      <c r="ROH10" s="24"/>
      <c r="ROM10" s="24"/>
      <c r="ROR10" s="24"/>
      <c r="ROW10" s="24"/>
      <c r="RPB10" s="24"/>
      <c r="RPG10" s="24"/>
      <c r="RPL10" s="24"/>
      <c r="RPQ10" s="24"/>
      <c r="RPV10" s="24"/>
      <c r="RQA10" s="24"/>
      <c r="RQF10" s="24"/>
      <c r="RQK10" s="24"/>
      <c r="RQP10" s="24"/>
      <c r="RQU10" s="24"/>
      <c r="RQZ10" s="24"/>
      <c r="RRE10" s="24"/>
      <c r="RRJ10" s="24"/>
      <c r="RRO10" s="24"/>
      <c r="RRT10" s="24"/>
      <c r="RRY10" s="24"/>
      <c r="RSD10" s="24"/>
      <c r="RSI10" s="24"/>
      <c r="RSN10" s="24"/>
      <c r="RSS10" s="24"/>
      <c r="RSX10" s="24"/>
      <c r="RTC10" s="24"/>
      <c r="RTH10" s="24"/>
      <c r="RTM10" s="24"/>
      <c r="RTR10" s="24"/>
      <c r="RTW10" s="24"/>
      <c r="RUB10" s="24"/>
      <c r="RUG10" s="24"/>
      <c r="RUL10" s="24"/>
      <c r="RUQ10" s="24"/>
      <c r="RUV10" s="24"/>
      <c r="RVA10" s="24"/>
      <c r="RVF10" s="24"/>
      <c r="RVK10" s="24"/>
      <c r="RVP10" s="24"/>
      <c r="RVU10" s="24"/>
      <c r="RVZ10" s="24"/>
      <c r="RWE10" s="24"/>
      <c r="RWJ10" s="24"/>
      <c r="RWO10" s="24"/>
      <c r="RWT10" s="24"/>
      <c r="RWY10" s="24"/>
      <c r="RXD10" s="24"/>
      <c r="RXI10" s="24"/>
      <c r="RXN10" s="24"/>
      <c r="RXS10" s="24"/>
      <c r="RXX10" s="24"/>
      <c r="RYC10" s="24"/>
      <c r="RYH10" s="24"/>
      <c r="RYM10" s="24"/>
      <c r="RYR10" s="24"/>
      <c r="RYW10" s="24"/>
      <c r="RZB10" s="24"/>
      <c r="RZG10" s="24"/>
      <c r="RZL10" s="24"/>
      <c r="RZQ10" s="24"/>
      <c r="RZV10" s="24"/>
      <c r="SAA10" s="24"/>
      <c r="SAF10" s="24"/>
      <c r="SAK10" s="24"/>
      <c r="SAP10" s="24"/>
      <c r="SAU10" s="24"/>
      <c r="SAZ10" s="24"/>
      <c r="SBE10" s="24"/>
      <c r="SBJ10" s="24"/>
      <c r="SBO10" s="24"/>
      <c r="SBT10" s="24"/>
      <c r="SBY10" s="24"/>
      <c r="SCD10" s="24"/>
      <c r="SCI10" s="24"/>
      <c r="SCN10" s="24"/>
      <c r="SCS10" s="24"/>
      <c r="SCX10" s="24"/>
      <c r="SDC10" s="24"/>
      <c r="SDH10" s="24"/>
      <c r="SDM10" s="24"/>
      <c r="SDR10" s="24"/>
      <c r="SDW10" s="24"/>
      <c r="SEB10" s="24"/>
      <c r="SEG10" s="24"/>
      <c r="SEL10" s="24"/>
      <c r="SEQ10" s="24"/>
      <c r="SEV10" s="24"/>
      <c r="SFA10" s="24"/>
      <c r="SFF10" s="24"/>
      <c r="SFK10" s="24"/>
      <c r="SFP10" s="24"/>
      <c r="SFU10" s="24"/>
      <c r="SFZ10" s="24"/>
      <c r="SGE10" s="24"/>
      <c r="SGJ10" s="24"/>
      <c r="SGO10" s="24"/>
      <c r="SGT10" s="24"/>
      <c r="SGY10" s="24"/>
      <c r="SHD10" s="24"/>
      <c r="SHI10" s="24"/>
      <c r="SHN10" s="24"/>
      <c r="SHS10" s="24"/>
      <c r="SHX10" s="24"/>
      <c r="SIC10" s="24"/>
      <c r="SIH10" s="24"/>
      <c r="SIM10" s="24"/>
      <c r="SIR10" s="24"/>
      <c r="SIW10" s="24"/>
      <c r="SJB10" s="24"/>
      <c r="SJG10" s="24"/>
      <c r="SJL10" s="24"/>
      <c r="SJQ10" s="24"/>
      <c r="SJV10" s="24"/>
      <c r="SKA10" s="24"/>
      <c r="SKF10" s="24"/>
      <c r="SKK10" s="24"/>
      <c r="SKP10" s="24"/>
      <c r="SKU10" s="24"/>
      <c r="SKZ10" s="24"/>
      <c r="SLE10" s="24"/>
      <c r="SLJ10" s="24"/>
      <c r="SLO10" s="24"/>
      <c r="SLT10" s="24"/>
      <c r="SLY10" s="24"/>
      <c r="SMD10" s="24"/>
      <c r="SMI10" s="24"/>
      <c r="SMN10" s="24"/>
      <c r="SMS10" s="24"/>
      <c r="SMX10" s="24"/>
      <c r="SNC10" s="24"/>
      <c r="SNH10" s="24"/>
      <c r="SNM10" s="24"/>
      <c r="SNR10" s="24"/>
      <c r="SNW10" s="24"/>
      <c r="SOB10" s="24"/>
      <c r="SOG10" s="24"/>
      <c r="SOL10" s="24"/>
      <c r="SOQ10" s="24"/>
      <c r="SOV10" s="24"/>
      <c r="SPA10" s="24"/>
      <c r="SPF10" s="24"/>
      <c r="SPK10" s="24"/>
      <c r="SPP10" s="24"/>
      <c r="SPU10" s="24"/>
      <c r="SPZ10" s="24"/>
      <c r="SQE10" s="24"/>
      <c r="SQJ10" s="24"/>
      <c r="SQO10" s="24"/>
      <c r="SQT10" s="24"/>
      <c r="SQY10" s="24"/>
      <c r="SRD10" s="24"/>
      <c r="SRI10" s="24"/>
      <c r="SRN10" s="24"/>
      <c r="SRS10" s="24"/>
      <c r="SRX10" s="24"/>
      <c r="SSC10" s="24"/>
      <c r="SSH10" s="24"/>
      <c r="SSM10" s="24"/>
      <c r="SSR10" s="24"/>
      <c r="SSW10" s="24"/>
      <c r="STB10" s="24"/>
      <c r="STG10" s="24"/>
      <c r="STL10" s="24"/>
      <c r="STQ10" s="24"/>
      <c r="STV10" s="24"/>
      <c r="SUA10" s="24"/>
      <c r="SUF10" s="24"/>
      <c r="SUK10" s="24"/>
      <c r="SUP10" s="24"/>
      <c r="SUU10" s="24"/>
      <c r="SUZ10" s="24"/>
      <c r="SVE10" s="24"/>
      <c r="SVJ10" s="24"/>
      <c r="SVO10" s="24"/>
      <c r="SVT10" s="24"/>
      <c r="SVY10" s="24"/>
      <c r="SWD10" s="24"/>
      <c r="SWI10" s="24"/>
      <c r="SWN10" s="24"/>
      <c r="SWS10" s="24"/>
      <c r="SWX10" s="24"/>
      <c r="SXC10" s="24"/>
      <c r="SXH10" s="24"/>
      <c r="SXM10" s="24"/>
      <c r="SXR10" s="24"/>
      <c r="SXW10" s="24"/>
      <c r="SYB10" s="24"/>
      <c r="SYG10" s="24"/>
      <c r="SYL10" s="24"/>
      <c r="SYQ10" s="24"/>
      <c r="SYV10" s="24"/>
      <c r="SZA10" s="24"/>
      <c r="SZF10" s="24"/>
      <c r="SZK10" s="24"/>
      <c r="SZP10" s="24"/>
      <c r="SZU10" s="24"/>
      <c r="SZZ10" s="24"/>
      <c r="TAE10" s="24"/>
      <c r="TAJ10" s="24"/>
      <c r="TAO10" s="24"/>
      <c r="TAT10" s="24"/>
      <c r="TAY10" s="24"/>
      <c r="TBD10" s="24"/>
      <c r="TBI10" s="24"/>
      <c r="TBN10" s="24"/>
      <c r="TBS10" s="24"/>
      <c r="TBX10" s="24"/>
      <c r="TCC10" s="24"/>
      <c r="TCH10" s="24"/>
      <c r="TCM10" s="24"/>
      <c r="TCR10" s="24"/>
      <c r="TCW10" s="24"/>
      <c r="TDB10" s="24"/>
      <c r="TDG10" s="24"/>
      <c r="TDL10" s="24"/>
      <c r="TDQ10" s="24"/>
      <c r="TDV10" s="24"/>
      <c r="TEA10" s="24"/>
      <c r="TEF10" s="24"/>
      <c r="TEK10" s="24"/>
      <c r="TEP10" s="24"/>
      <c r="TEU10" s="24"/>
      <c r="TEZ10" s="24"/>
      <c r="TFE10" s="24"/>
      <c r="TFJ10" s="24"/>
      <c r="TFO10" s="24"/>
      <c r="TFT10" s="24"/>
      <c r="TFY10" s="24"/>
      <c r="TGD10" s="24"/>
      <c r="TGI10" s="24"/>
      <c r="TGN10" s="24"/>
      <c r="TGS10" s="24"/>
      <c r="TGX10" s="24"/>
      <c r="THC10" s="24"/>
      <c r="THH10" s="24"/>
      <c r="THM10" s="24"/>
      <c r="THR10" s="24"/>
      <c r="THW10" s="24"/>
      <c r="TIB10" s="24"/>
      <c r="TIG10" s="24"/>
      <c r="TIL10" s="24"/>
      <c r="TIQ10" s="24"/>
      <c r="TIV10" s="24"/>
      <c r="TJA10" s="24"/>
      <c r="TJF10" s="24"/>
      <c r="TJK10" s="24"/>
      <c r="TJP10" s="24"/>
      <c r="TJU10" s="24"/>
      <c r="TJZ10" s="24"/>
      <c r="TKE10" s="24"/>
      <c r="TKJ10" s="24"/>
      <c r="TKO10" s="24"/>
      <c r="TKT10" s="24"/>
      <c r="TKY10" s="24"/>
      <c r="TLD10" s="24"/>
      <c r="TLI10" s="24"/>
      <c r="TLN10" s="24"/>
      <c r="TLS10" s="24"/>
      <c r="TLX10" s="24"/>
      <c r="TMC10" s="24"/>
      <c r="TMH10" s="24"/>
      <c r="TMM10" s="24"/>
      <c r="TMR10" s="24"/>
      <c r="TMW10" s="24"/>
      <c r="TNB10" s="24"/>
      <c r="TNG10" s="24"/>
      <c r="TNL10" s="24"/>
      <c r="TNQ10" s="24"/>
      <c r="TNV10" s="24"/>
      <c r="TOA10" s="24"/>
      <c r="TOF10" s="24"/>
      <c r="TOK10" s="24"/>
      <c r="TOP10" s="24"/>
      <c r="TOU10" s="24"/>
      <c r="TOZ10" s="24"/>
      <c r="TPE10" s="24"/>
      <c r="TPJ10" s="24"/>
      <c r="TPO10" s="24"/>
      <c r="TPT10" s="24"/>
      <c r="TPY10" s="24"/>
      <c r="TQD10" s="24"/>
      <c r="TQI10" s="24"/>
      <c r="TQN10" s="24"/>
      <c r="TQS10" s="24"/>
      <c r="TQX10" s="24"/>
      <c r="TRC10" s="24"/>
      <c r="TRH10" s="24"/>
      <c r="TRM10" s="24"/>
      <c r="TRR10" s="24"/>
      <c r="TRW10" s="24"/>
      <c r="TSB10" s="24"/>
      <c r="TSG10" s="24"/>
      <c r="TSL10" s="24"/>
      <c r="TSQ10" s="24"/>
      <c r="TSV10" s="24"/>
      <c r="TTA10" s="24"/>
      <c r="TTF10" s="24"/>
      <c r="TTK10" s="24"/>
      <c r="TTP10" s="24"/>
      <c r="TTU10" s="24"/>
      <c r="TTZ10" s="24"/>
      <c r="TUE10" s="24"/>
      <c r="TUJ10" s="24"/>
      <c r="TUO10" s="24"/>
      <c r="TUT10" s="24"/>
      <c r="TUY10" s="24"/>
      <c r="TVD10" s="24"/>
      <c r="TVI10" s="24"/>
      <c r="TVN10" s="24"/>
      <c r="TVS10" s="24"/>
      <c r="TVX10" s="24"/>
      <c r="TWC10" s="24"/>
      <c r="TWH10" s="24"/>
      <c r="TWM10" s="24"/>
      <c r="TWR10" s="24"/>
      <c r="TWW10" s="24"/>
      <c r="TXB10" s="24"/>
      <c r="TXG10" s="24"/>
      <c r="TXL10" s="24"/>
      <c r="TXQ10" s="24"/>
      <c r="TXV10" s="24"/>
      <c r="TYA10" s="24"/>
      <c r="TYF10" s="24"/>
      <c r="TYK10" s="24"/>
      <c r="TYP10" s="24"/>
      <c r="TYU10" s="24"/>
      <c r="TYZ10" s="24"/>
      <c r="TZE10" s="24"/>
      <c r="TZJ10" s="24"/>
      <c r="TZO10" s="24"/>
      <c r="TZT10" s="24"/>
      <c r="TZY10" s="24"/>
      <c r="UAD10" s="24"/>
      <c r="UAI10" s="24"/>
      <c r="UAN10" s="24"/>
      <c r="UAS10" s="24"/>
      <c r="UAX10" s="24"/>
      <c r="UBC10" s="24"/>
      <c r="UBH10" s="24"/>
      <c r="UBM10" s="24"/>
      <c r="UBR10" s="24"/>
      <c r="UBW10" s="24"/>
      <c r="UCB10" s="24"/>
      <c r="UCG10" s="24"/>
      <c r="UCL10" s="24"/>
      <c r="UCQ10" s="24"/>
      <c r="UCV10" s="24"/>
      <c r="UDA10" s="24"/>
      <c r="UDF10" s="24"/>
      <c r="UDK10" s="24"/>
      <c r="UDP10" s="24"/>
      <c r="UDU10" s="24"/>
      <c r="UDZ10" s="24"/>
      <c r="UEE10" s="24"/>
      <c r="UEJ10" s="24"/>
      <c r="UEO10" s="24"/>
      <c r="UET10" s="24"/>
      <c r="UEY10" s="24"/>
      <c r="UFD10" s="24"/>
      <c r="UFI10" s="24"/>
      <c r="UFN10" s="24"/>
      <c r="UFS10" s="24"/>
      <c r="UFX10" s="24"/>
      <c r="UGC10" s="24"/>
      <c r="UGH10" s="24"/>
      <c r="UGM10" s="24"/>
      <c r="UGR10" s="24"/>
      <c r="UGW10" s="24"/>
      <c r="UHB10" s="24"/>
      <c r="UHG10" s="24"/>
      <c r="UHL10" s="24"/>
      <c r="UHQ10" s="24"/>
      <c r="UHV10" s="24"/>
      <c r="UIA10" s="24"/>
      <c r="UIF10" s="24"/>
      <c r="UIK10" s="24"/>
      <c r="UIP10" s="24"/>
      <c r="UIU10" s="24"/>
      <c r="UIZ10" s="24"/>
      <c r="UJE10" s="24"/>
      <c r="UJJ10" s="24"/>
      <c r="UJO10" s="24"/>
      <c r="UJT10" s="24"/>
      <c r="UJY10" s="24"/>
      <c r="UKD10" s="24"/>
      <c r="UKI10" s="24"/>
      <c r="UKN10" s="24"/>
      <c r="UKS10" s="24"/>
      <c r="UKX10" s="24"/>
      <c r="ULC10" s="24"/>
      <c r="ULH10" s="24"/>
      <c r="ULM10" s="24"/>
      <c r="ULR10" s="24"/>
      <c r="ULW10" s="24"/>
      <c r="UMB10" s="24"/>
      <c r="UMG10" s="24"/>
      <c r="UML10" s="24"/>
      <c r="UMQ10" s="24"/>
      <c r="UMV10" s="24"/>
      <c r="UNA10" s="24"/>
      <c r="UNF10" s="24"/>
      <c r="UNK10" s="24"/>
      <c r="UNP10" s="24"/>
      <c r="UNU10" s="24"/>
      <c r="UNZ10" s="24"/>
      <c r="UOE10" s="24"/>
      <c r="UOJ10" s="24"/>
      <c r="UOO10" s="24"/>
      <c r="UOT10" s="24"/>
      <c r="UOY10" s="24"/>
      <c r="UPD10" s="24"/>
      <c r="UPI10" s="24"/>
      <c r="UPN10" s="24"/>
      <c r="UPS10" s="24"/>
      <c r="UPX10" s="24"/>
      <c r="UQC10" s="24"/>
      <c r="UQH10" s="24"/>
      <c r="UQM10" s="24"/>
      <c r="UQR10" s="24"/>
      <c r="UQW10" s="24"/>
      <c r="URB10" s="24"/>
      <c r="URG10" s="24"/>
      <c r="URL10" s="24"/>
      <c r="URQ10" s="24"/>
      <c r="URV10" s="24"/>
      <c r="USA10" s="24"/>
      <c r="USF10" s="24"/>
      <c r="USK10" s="24"/>
      <c r="USP10" s="24"/>
      <c r="USU10" s="24"/>
      <c r="USZ10" s="24"/>
      <c r="UTE10" s="24"/>
      <c r="UTJ10" s="24"/>
      <c r="UTO10" s="24"/>
      <c r="UTT10" s="24"/>
      <c r="UTY10" s="24"/>
      <c r="UUD10" s="24"/>
      <c r="UUI10" s="24"/>
      <c r="UUN10" s="24"/>
      <c r="UUS10" s="24"/>
      <c r="UUX10" s="24"/>
      <c r="UVC10" s="24"/>
      <c r="UVH10" s="24"/>
      <c r="UVM10" s="24"/>
      <c r="UVR10" s="24"/>
      <c r="UVW10" s="24"/>
      <c r="UWB10" s="24"/>
      <c r="UWG10" s="24"/>
      <c r="UWL10" s="24"/>
      <c r="UWQ10" s="24"/>
      <c r="UWV10" s="24"/>
      <c r="UXA10" s="24"/>
      <c r="UXF10" s="24"/>
      <c r="UXK10" s="24"/>
      <c r="UXP10" s="24"/>
      <c r="UXU10" s="24"/>
      <c r="UXZ10" s="24"/>
      <c r="UYE10" s="24"/>
      <c r="UYJ10" s="24"/>
      <c r="UYO10" s="24"/>
      <c r="UYT10" s="24"/>
      <c r="UYY10" s="24"/>
      <c r="UZD10" s="24"/>
      <c r="UZI10" s="24"/>
      <c r="UZN10" s="24"/>
      <c r="UZS10" s="24"/>
      <c r="UZX10" s="24"/>
      <c r="VAC10" s="24"/>
      <c r="VAH10" s="24"/>
      <c r="VAM10" s="24"/>
      <c r="VAR10" s="24"/>
      <c r="VAW10" s="24"/>
      <c r="VBB10" s="24"/>
      <c r="VBG10" s="24"/>
      <c r="VBL10" s="24"/>
      <c r="VBQ10" s="24"/>
      <c r="VBV10" s="24"/>
      <c r="VCA10" s="24"/>
      <c r="VCF10" s="24"/>
      <c r="VCK10" s="24"/>
      <c r="VCP10" s="24"/>
      <c r="VCU10" s="24"/>
      <c r="VCZ10" s="24"/>
      <c r="VDE10" s="24"/>
      <c r="VDJ10" s="24"/>
      <c r="VDO10" s="24"/>
      <c r="VDT10" s="24"/>
      <c r="VDY10" s="24"/>
      <c r="VED10" s="24"/>
      <c r="VEI10" s="24"/>
      <c r="VEN10" s="24"/>
      <c r="VES10" s="24"/>
      <c r="VEX10" s="24"/>
      <c r="VFC10" s="24"/>
      <c r="VFH10" s="24"/>
      <c r="VFM10" s="24"/>
      <c r="VFR10" s="24"/>
      <c r="VFW10" s="24"/>
      <c r="VGB10" s="24"/>
      <c r="VGG10" s="24"/>
      <c r="VGL10" s="24"/>
      <c r="VGQ10" s="24"/>
      <c r="VGV10" s="24"/>
      <c r="VHA10" s="24"/>
      <c r="VHF10" s="24"/>
      <c r="VHK10" s="24"/>
      <c r="VHP10" s="24"/>
      <c r="VHU10" s="24"/>
      <c r="VHZ10" s="24"/>
      <c r="VIE10" s="24"/>
      <c r="VIJ10" s="24"/>
      <c r="VIO10" s="24"/>
      <c r="VIT10" s="24"/>
      <c r="VIY10" s="24"/>
      <c r="VJD10" s="24"/>
      <c r="VJI10" s="24"/>
      <c r="VJN10" s="24"/>
      <c r="VJS10" s="24"/>
      <c r="VJX10" s="24"/>
      <c r="VKC10" s="24"/>
      <c r="VKH10" s="24"/>
      <c r="VKM10" s="24"/>
      <c r="VKR10" s="24"/>
      <c r="VKW10" s="24"/>
      <c r="VLB10" s="24"/>
      <c r="VLG10" s="24"/>
      <c r="VLL10" s="24"/>
      <c r="VLQ10" s="24"/>
      <c r="VLV10" s="24"/>
      <c r="VMA10" s="24"/>
      <c r="VMF10" s="24"/>
      <c r="VMK10" s="24"/>
      <c r="VMP10" s="24"/>
      <c r="VMU10" s="24"/>
      <c r="VMZ10" s="24"/>
      <c r="VNE10" s="24"/>
      <c r="VNJ10" s="24"/>
      <c r="VNO10" s="24"/>
      <c r="VNT10" s="24"/>
      <c r="VNY10" s="24"/>
      <c r="VOD10" s="24"/>
      <c r="VOI10" s="24"/>
      <c r="VON10" s="24"/>
      <c r="VOS10" s="24"/>
      <c r="VOX10" s="24"/>
      <c r="VPC10" s="24"/>
      <c r="VPH10" s="24"/>
      <c r="VPM10" s="24"/>
      <c r="VPR10" s="24"/>
      <c r="VPW10" s="24"/>
      <c r="VQB10" s="24"/>
      <c r="VQG10" s="24"/>
      <c r="VQL10" s="24"/>
      <c r="VQQ10" s="24"/>
      <c r="VQV10" s="24"/>
      <c r="VRA10" s="24"/>
      <c r="VRF10" s="24"/>
      <c r="VRK10" s="24"/>
      <c r="VRP10" s="24"/>
      <c r="VRU10" s="24"/>
      <c r="VRZ10" s="24"/>
      <c r="VSE10" s="24"/>
      <c r="VSJ10" s="24"/>
      <c r="VSO10" s="24"/>
      <c r="VST10" s="24"/>
      <c r="VSY10" s="24"/>
      <c r="VTD10" s="24"/>
      <c r="VTI10" s="24"/>
      <c r="VTN10" s="24"/>
      <c r="VTS10" s="24"/>
      <c r="VTX10" s="24"/>
      <c r="VUC10" s="24"/>
      <c r="VUH10" s="24"/>
      <c r="VUM10" s="24"/>
      <c r="VUR10" s="24"/>
      <c r="VUW10" s="24"/>
      <c r="VVB10" s="24"/>
      <c r="VVG10" s="24"/>
      <c r="VVL10" s="24"/>
      <c r="VVQ10" s="24"/>
      <c r="VVV10" s="24"/>
      <c r="VWA10" s="24"/>
      <c r="VWF10" s="24"/>
      <c r="VWK10" s="24"/>
      <c r="VWP10" s="24"/>
      <c r="VWU10" s="24"/>
      <c r="VWZ10" s="24"/>
      <c r="VXE10" s="24"/>
      <c r="VXJ10" s="24"/>
      <c r="VXO10" s="24"/>
      <c r="VXT10" s="24"/>
      <c r="VXY10" s="24"/>
      <c r="VYD10" s="24"/>
      <c r="VYI10" s="24"/>
      <c r="VYN10" s="24"/>
      <c r="VYS10" s="24"/>
      <c r="VYX10" s="24"/>
      <c r="VZC10" s="24"/>
      <c r="VZH10" s="24"/>
      <c r="VZM10" s="24"/>
      <c r="VZR10" s="24"/>
      <c r="VZW10" s="24"/>
      <c r="WAB10" s="24"/>
      <c r="WAG10" s="24"/>
      <c r="WAL10" s="24"/>
      <c r="WAQ10" s="24"/>
      <c r="WAV10" s="24"/>
      <c r="WBA10" s="24"/>
      <c r="WBF10" s="24"/>
      <c r="WBK10" s="24"/>
      <c r="WBP10" s="24"/>
      <c r="WBU10" s="24"/>
      <c r="WBZ10" s="24"/>
      <c r="WCE10" s="24"/>
      <c r="WCJ10" s="24"/>
      <c r="WCO10" s="24"/>
      <c r="WCT10" s="24"/>
      <c r="WCY10" s="24"/>
      <c r="WDD10" s="24"/>
      <c r="WDI10" s="24"/>
      <c r="WDN10" s="24"/>
      <c r="WDS10" s="24"/>
      <c r="WDX10" s="24"/>
      <c r="WEC10" s="24"/>
      <c r="WEH10" s="24"/>
      <c r="WEM10" s="24"/>
      <c r="WER10" s="24"/>
      <c r="WEW10" s="24"/>
      <c r="WFB10" s="24"/>
      <c r="WFG10" s="24"/>
      <c r="WFL10" s="24"/>
      <c r="WFQ10" s="24"/>
      <c r="WFV10" s="24"/>
      <c r="WGA10" s="24"/>
      <c r="WGF10" s="24"/>
      <c r="WGK10" s="24"/>
      <c r="WGP10" s="24"/>
      <c r="WGU10" s="24"/>
      <c r="WGZ10" s="24"/>
      <c r="WHE10" s="24"/>
      <c r="WHJ10" s="24"/>
      <c r="WHO10" s="24"/>
      <c r="WHT10" s="24"/>
      <c r="WHY10" s="24"/>
      <c r="WID10" s="24"/>
      <c r="WII10" s="24"/>
      <c r="WIN10" s="24"/>
      <c r="WIS10" s="24"/>
      <c r="WIX10" s="24"/>
      <c r="WJC10" s="24"/>
      <c r="WJH10" s="24"/>
      <c r="WJM10" s="24"/>
      <c r="WJR10" s="24"/>
      <c r="WJW10" s="24"/>
      <c r="WKB10" s="24"/>
      <c r="WKG10" s="24"/>
      <c r="WKL10" s="24"/>
      <c r="WKQ10" s="24"/>
      <c r="WKV10" s="24"/>
      <c r="WLA10" s="24"/>
      <c r="WLF10" s="24"/>
      <c r="WLK10" s="24"/>
      <c r="WLP10" s="24"/>
      <c r="WLU10" s="24"/>
      <c r="WLZ10" s="24"/>
      <c r="WME10" s="24"/>
      <c r="WMJ10" s="24"/>
      <c r="WMO10" s="24"/>
      <c r="WMT10" s="24"/>
      <c r="WMY10" s="24"/>
      <c r="WND10" s="24"/>
      <c r="WNI10" s="24"/>
      <c r="WNN10" s="24"/>
      <c r="WNS10" s="24"/>
      <c r="WNX10" s="24"/>
      <c r="WOC10" s="24"/>
      <c r="WOH10" s="24"/>
      <c r="WOM10" s="24"/>
      <c r="WOR10" s="24"/>
      <c r="WOW10" s="24"/>
      <c r="WPB10" s="24"/>
      <c r="WPG10" s="24"/>
      <c r="WPL10" s="24"/>
      <c r="WPQ10" s="24"/>
      <c r="WPV10" s="24"/>
      <c r="WQA10" s="24"/>
      <c r="WQF10" s="24"/>
      <c r="WQK10" s="24"/>
      <c r="WQP10" s="24"/>
      <c r="WQU10" s="24"/>
      <c r="WQZ10" s="24"/>
      <c r="WRE10" s="24"/>
      <c r="WRJ10" s="24"/>
      <c r="WRO10" s="24"/>
      <c r="WRT10" s="24"/>
      <c r="WRY10" s="24"/>
      <c r="WSD10" s="24"/>
      <c r="WSI10" s="24"/>
      <c r="WSN10" s="24"/>
      <c r="WSS10" s="24"/>
      <c r="WSX10" s="24"/>
      <c r="WTC10" s="24"/>
      <c r="WTH10" s="24"/>
      <c r="WTM10" s="24"/>
      <c r="WTR10" s="24"/>
      <c r="WTW10" s="24"/>
      <c r="WUB10" s="24"/>
      <c r="WUG10" s="24"/>
      <c r="WUL10" s="24"/>
      <c r="WUQ10" s="24"/>
      <c r="WUV10" s="24"/>
      <c r="WVA10" s="24"/>
      <c r="WVF10" s="24"/>
      <c r="WVK10" s="24"/>
      <c r="WVP10" s="24"/>
      <c r="WVU10" s="24"/>
      <c r="WVZ10" s="24"/>
      <c r="WWE10" s="24"/>
      <c r="WWJ10" s="24"/>
      <c r="WWO10" s="24"/>
      <c r="WWT10" s="24"/>
      <c r="WWY10" s="24"/>
      <c r="WXD10" s="24"/>
      <c r="WXI10" s="24"/>
      <c r="WXN10" s="24"/>
      <c r="WXS10" s="24"/>
      <c r="WXX10" s="24"/>
      <c r="WYC10" s="24"/>
      <c r="WYH10" s="24"/>
      <c r="WYM10" s="24"/>
      <c r="WYR10" s="24"/>
      <c r="WYW10" s="24"/>
      <c r="WZB10" s="24"/>
      <c r="WZG10" s="24"/>
      <c r="WZL10" s="24"/>
      <c r="WZQ10" s="24"/>
      <c r="WZV10" s="24"/>
      <c r="XAA10" s="24"/>
      <c r="XAF10" s="24"/>
      <c r="XAK10" s="24"/>
      <c r="XAP10" s="24"/>
      <c r="XAU10" s="24"/>
      <c r="XAZ10" s="24"/>
      <c r="XBE10" s="24"/>
      <c r="XBJ10" s="24"/>
      <c r="XBO10" s="24"/>
      <c r="XBT10" s="24"/>
      <c r="XBY10" s="24"/>
      <c r="XCD10" s="24"/>
      <c r="XCI10" s="24"/>
      <c r="XCN10" s="24"/>
      <c r="XCS10" s="24"/>
      <c r="XCX10" s="24"/>
      <c r="XDC10" s="24"/>
      <c r="XDH10" s="24"/>
      <c r="XDM10" s="24"/>
      <c r="XDR10" s="24"/>
      <c r="XDW10" s="24"/>
      <c r="XEB10" s="24"/>
      <c r="XEG10" s="24"/>
      <c r="XEL10" s="24"/>
      <c r="XEQ10" s="24"/>
      <c r="XEV10" s="24"/>
      <c r="XFA10" s="24"/>
    </row>
    <row r="11" spans="1:1023 1026:2048 2051:5118 5121:6143 6146:7168 7171:10238 10241:11263 11266:12288 12291:15358 15361:16383" s="178" customFormat="1" x14ac:dyDescent="0.35">
      <c r="B11" s="344"/>
      <c r="C11" s="344"/>
      <c r="D11" s="240" t="s">
        <v>448</v>
      </c>
      <c r="E11" s="240"/>
      <c r="F11" s="240"/>
      <c r="H11" s="345" t="s">
        <v>855</v>
      </c>
      <c r="J11" s="340">
        <f>'1.4.1 Rev_BTC'!J91</f>
        <v>536259.64112130064</v>
      </c>
      <c r="K11" s="340">
        <f>'1.4.1 Rev_BTC'!K91</f>
        <v>536259.64112130075</v>
      </c>
      <c r="L11" s="340">
        <f>'1.4.1 Rev_BTC'!L91</f>
        <v>536259.64112130064</v>
      </c>
      <c r="M11" s="340">
        <f>'1.4.1 Rev_BTC'!M91</f>
        <v>536259.64112130075</v>
      </c>
      <c r="N11" s="340">
        <f>'1.4.1 Rev_BTC'!N91</f>
        <v>536259.64112130064</v>
      </c>
      <c r="O11" s="340">
        <f>'1.4.1 Rev_BTC'!O91</f>
        <v>536259.64112130075</v>
      </c>
      <c r="P11" s="340">
        <f>'1.4.1 Rev_BTC'!P91</f>
        <v>536259.64112130064</v>
      </c>
      <c r="Q11" s="340">
        <f>'1.4.1 Rev_BTC'!Q91</f>
        <v>536259.64112130064</v>
      </c>
      <c r="R11" s="340">
        <f>'1.4.1 Rev_BTC'!R91</f>
        <v>536259.64112130064</v>
      </c>
      <c r="S11" s="340">
        <f>'1.4.1 Rev_BTC'!S91</f>
        <v>536259.64112130064</v>
      </c>
      <c r="T11" s="340">
        <f>'1.4.1 Rev_BTC'!T91</f>
        <v>536259.64112130075</v>
      </c>
      <c r="U11" s="340">
        <f>'1.4.1 Rev_BTC'!U91</f>
        <v>536259.64112130075</v>
      </c>
      <c r="V11" s="340">
        <f>'1.4.1 Rev_BTC'!V91</f>
        <v>793862.88354142185</v>
      </c>
      <c r="W11" s="340">
        <f>'1.4.1 Rev_BTC'!W91</f>
        <v>793862.88354142173</v>
      </c>
      <c r="X11" s="340">
        <f>'1.4.1 Rev_BTC'!X91</f>
        <v>793862.88354142162</v>
      </c>
      <c r="Y11" s="340">
        <f>'1.4.1 Rev_BTC'!Y91</f>
        <v>793862.88354142173</v>
      </c>
      <c r="Z11" s="340">
        <f>'1.4.1 Rev_BTC'!Z91</f>
        <v>397138.78113328636</v>
      </c>
      <c r="AA11" s="340">
        <f>'1.4.1 Rev_BTC'!AA91</f>
        <v>397138.78113328625</v>
      </c>
      <c r="AB11" s="340">
        <f>'1.4.1 Rev_BTC'!AB91</f>
        <v>397138.78113328625</v>
      </c>
      <c r="AC11" s="340">
        <f>'1.4.1 Rev_BTC'!AC91</f>
        <v>397138.78113328625</v>
      </c>
      <c r="AD11" s="340">
        <f>'1.4.1 Rev_BTC'!AD91</f>
        <v>397138.78113328619</v>
      </c>
      <c r="AE11" s="340">
        <f>'1.4.1 Rev_BTC'!AE91</f>
        <v>397138.78113328625</v>
      </c>
      <c r="AF11" s="340">
        <f>'1.4.1 Rev_BTC'!AF91</f>
        <v>397138.78113328619</v>
      </c>
      <c r="AG11" s="340">
        <f>'1.4.1 Rev_BTC'!AG91</f>
        <v>397138.78113328619</v>
      </c>
      <c r="AH11" s="340">
        <f>'1.4.1 Rev_BTC'!AH91</f>
        <v>558672.02442261344</v>
      </c>
      <c r="AI11" s="340">
        <f>'1.4.1 Rev_BTC'!AI91</f>
        <v>558672.02442261344</v>
      </c>
      <c r="AJ11" s="340">
        <f>'1.4.1 Rev_BTC'!AJ91</f>
        <v>558672.02442261344</v>
      </c>
      <c r="AK11" s="340">
        <f>'1.4.1 Rev_BTC'!AK91</f>
        <v>558672.02442261332</v>
      </c>
      <c r="AL11" s="340">
        <f>'1.4.1 Rev_BTC'!AL91</f>
        <v>558672.02442261344</v>
      </c>
      <c r="AM11" s="340">
        <f>'1.4.1 Rev_BTC'!AM91</f>
        <v>558672.02442261344</v>
      </c>
      <c r="AN11" s="340">
        <f>'1.4.1 Rev_BTC'!AN91</f>
        <v>558672.02442261344</v>
      </c>
      <c r="AO11" s="340">
        <f>'1.4.1 Rev_BTC'!AO91</f>
        <v>558672.02442261344</v>
      </c>
      <c r="AP11" s="340">
        <f>'1.4.1 Rev_BTC'!AP91</f>
        <v>558672.02442261332</v>
      </c>
      <c r="AQ11" s="340">
        <f>'1.4.1 Rev_BTC'!AQ91</f>
        <v>558672.02442261344</v>
      </c>
      <c r="AR11" s="340">
        <f>'1.4.1 Rev_BTC'!AR91</f>
        <v>558672.02442261344</v>
      </c>
      <c r="AS11" s="340">
        <f>'1.4.1 Rev_BTC'!AS91</f>
        <v>558672.02442261355</v>
      </c>
      <c r="AT11" s="340">
        <f>'1.4.1 Rev_BTC'!AT91</f>
        <v>725397.28347579343</v>
      </c>
      <c r="AU11" s="340">
        <f>'1.4.1 Rev_BTC'!AU91</f>
        <v>725397.28347579343</v>
      </c>
      <c r="AV11" s="340">
        <f>'1.4.1 Rev_BTC'!AV91</f>
        <v>725397.28347579355</v>
      </c>
      <c r="AW11" s="340">
        <f>'1.4.1 Rev_BTC'!AW91</f>
        <v>725397.28347579355</v>
      </c>
      <c r="AX11" s="340">
        <f>'1.4.1 Rev_BTC'!AX91</f>
        <v>725397.28347579343</v>
      </c>
      <c r="AY11" s="340">
        <f>'1.4.1 Rev_BTC'!AY91</f>
        <v>725397.28347579355</v>
      </c>
      <c r="AZ11" s="340">
        <f>'1.4.1 Rev_BTC'!AZ91</f>
        <v>725397.28347579355</v>
      </c>
      <c r="BA11" s="340">
        <f>'1.4.1 Rev_BTC'!BA91</f>
        <v>725397.28347579355</v>
      </c>
      <c r="BB11" s="340">
        <f>'1.4.1 Rev_BTC'!BB91</f>
        <v>725397.28347579378</v>
      </c>
      <c r="BC11" s="340">
        <f>'1.4.1 Rev_BTC'!BC91</f>
        <v>725397.28347579367</v>
      </c>
      <c r="BD11" s="340">
        <f>'1.4.1 Rev_BTC'!BD91</f>
        <v>725397.28347579367</v>
      </c>
      <c r="BE11" s="340">
        <f>'1.4.1 Rev_BTC'!BE91</f>
        <v>725397.28347579378</v>
      </c>
      <c r="BF11" s="340">
        <f>'1.4.1 Rev_BTC'!BF91</f>
        <v>595002.13754021376</v>
      </c>
      <c r="BG11" s="340">
        <f>'1.4.1 Rev_BTC'!BG91</f>
        <v>595002.13754021376</v>
      </c>
      <c r="BH11" s="340">
        <f>'1.4.1 Rev_BTC'!BH91</f>
        <v>595002.13754021365</v>
      </c>
      <c r="BI11" s="340">
        <f>'1.4.1 Rev_BTC'!BI91</f>
        <v>595002.13754021376</v>
      </c>
      <c r="BJ11" s="340">
        <f>'1.4.1 Rev_BTC'!BJ91</f>
        <v>595002.13754021388</v>
      </c>
      <c r="BK11" s="340">
        <f>'1.4.1 Rev_BTC'!BK91</f>
        <v>595002.13754021388</v>
      </c>
      <c r="BL11" s="340">
        <f>'1.4.1 Rev_BTC'!BL91</f>
        <v>595002.13754021388</v>
      </c>
      <c r="BM11" s="340">
        <f>'1.4.1 Rev_BTC'!BM91</f>
        <v>595002.13754021388</v>
      </c>
      <c r="BN11" s="340">
        <f>'1.4.1 Rev_BTC'!BN91</f>
        <v>595002.13754021388</v>
      </c>
      <c r="BO11" s="340">
        <f>'1.4.1 Rev_BTC'!BO91</f>
        <v>595002.13754021388</v>
      </c>
      <c r="BP11" s="340">
        <f>'1.4.1 Rev_BTC'!BP91</f>
        <v>595002.13754021376</v>
      </c>
      <c r="BQ11" s="340">
        <f>'1.4.1 Rev_BTC'!BQ91</f>
        <v>595002.13754021388</v>
      </c>
      <c r="BR11" s="340">
        <f>'1.4.1 Rev_BTC'!BR91</f>
        <v>613762.01548972272</v>
      </c>
      <c r="BS11" s="340">
        <f>'1.4.1 Rev_BTC'!BS91</f>
        <v>613762.01548972283</v>
      </c>
      <c r="BT11" s="340">
        <f>'1.4.1 Rev_BTC'!BT91</f>
        <v>613762.0154897226</v>
      </c>
      <c r="BU11" s="340">
        <f>'1.4.1 Rev_BTC'!BU91</f>
        <v>613762.01548972272</v>
      </c>
      <c r="BV11" s="340">
        <f>'1.4.1 Rev_BTC'!BV91</f>
        <v>307201.44239166554</v>
      </c>
      <c r="BW11" s="340">
        <f>'1.4.1 Rev_BTC'!BW91</f>
        <v>307201.44239166554</v>
      </c>
      <c r="BX11" s="340">
        <f>'1.4.1 Rev_BTC'!BX91</f>
        <v>307201.44239166548</v>
      </c>
      <c r="BY11" s="340">
        <f>'1.4.1 Rev_BTC'!BY91</f>
        <v>307201.44239166554</v>
      </c>
      <c r="BZ11" s="340">
        <f>'1.4.1 Rev_BTC'!BZ91</f>
        <v>307201.44239166559</v>
      </c>
      <c r="CA11" s="340">
        <f>'1.4.1 Rev_BTC'!CA91</f>
        <v>307201.44239166548</v>
      </c>
      <c r="CB11" s="340">
        <f>'1.4.1 Rev_BTC'!CB91</f>
        <v>307201.44239166554</v>
      </c>
      <c r="CC11" s="340">
        <f>'1.4.1 Rev_BTC'!CC91</f>
        <v>307201.44239166559</v>
      </c>
      <c r="CD11" s="340">
        <f>'1.4.1 Rev_BTC'!CD91</f>
        <v>285240.34754300519</v>
      </c>
      <c r="CE11" s="340">
        <f>'1.4.1 Rev_BTC'!CE91</f>
        <v>285240.34754300519</v>
      </c>
      <c r="CF11" s="340">
        <f>'1.4.1 Rev_BTC'!CF91</f>
        <v>285240.34754300513</v>
      </c>
      <c r="CG11" s="340">
        <f>'1.4.1 Rev_BTC'!CG91</f>
        <v>285240.34754300519</v>
      </c>
      <c r="CH11" s="340">
        <f>'1.4.1 Rev_BTC'!CH91</f>
        <v>285240.34754300525</v>
      </c>
      <c r="CI11" s="340">
        <f>'1.4.1 Rev_BTC'!CI91</f>
        <v>285240.34754300525</v>
      </c>
      <c r="CJ11" s="340">
        <f>'1.4.1 Rev_BTC'!CJ91</f>
        <v>285240.34754300513</v>
      </c>
      <c r="CK11" s="340">
        <f>'1.4.1 Rev_BTC'!CK91</f>
        <v>285240.34754300525</v>
      </c>
      <c r="CL11" s="340">
        <f>'1.4.1 Rev_BTC'!CL91</f>
        <v>285240.34754300525</v>
      </c>
      <c r="CM11" s="340">
        <f>'1.4.1 Rev_BTC'!CM91</f>
        <v>285240.34754300525</v>
      </c>
      <c r="CN11" s="340">
        <f>'1.4.1 Rev_BTC'!CN91</f>
        <v>285240.34754300531</v>
      </c>
      <c r="CO11" s="340">
        <f>'1.4.1 Rev_BTC'!CO91</f>
        <v>285240.34754300537</v>
      </c>
      <c r="CP11" s="340">
        <f>'1.4.1 Rev_BTC'!CP91</f>
        <v>251917.87703564484</v>
      </c>
      <c r="CQ11" s="340">
        <f>'1.4.1 Rev_BTC'!CQ91</f>
        <v>251917.87703564484</v>
      </c>
      <c r="CR11" s="340">
        <f>'1.4.1 Rev_BTC'!CR91</f>
        <v>251917.87703564481</v>
      </c>
      <c r="CS11" s="340">
        <f>'1.4.1 Rev_BTC'!CS91</f>
        <v>251917.87703564481</v>
      </c>
      <c r="CT11" s="340">
        <f>'1.4.1 Rev_BTC'!CT91</f>
        <v>251917.87703564487</v>
      </c>
      <c r="CU11" s="340">
        <f>'1.4.1 Rev_BTC'!CU91</f>
        <v>251917.87703564481</v>
      </c>
      <c r="CV11" s="340">
        <f>'1.4.1 Rev_BTC'!CV91</f>
        <v>251917.87703564481</v>
      </c>
      <c r="CW11" s="340">
        <f>'1.4.1 Rev_BTC'!CW91</f>
        <v>251917.87703564484</v>
      </c>
      <c r="CX11" s="340">
        <f>'1.4.1 Rev_BTC'!CX91</f>
        <v>251917.87703564481</v>
      </c>
      <c r="CY11" s="340">
        <f>'1.4.1 Rev_BTC'!CY91</f>
        <v>251917.87703564484</v>
      </c>
      <c r="CZ11" s="340">
        <f>'1.4.1 Rev_BTC'!CZ91</f>
        <v>251917.87703564487</v>
      </c>
      <c r="DA11" s="340">
        <f>'1.4.1 Rev_BTC'!DA91</f>
        <v>251917.87703564492</v>
      </c>
      <c r="DB11" s="340">
        <f>'1.4.1 Rev_BTC'!DB91</f>
        <v>167525.3882287039</v>
      </c>
      <c r="DC11" s="340">
        <f>'1.4.1 Rev_BTC'!DC91</f>
        <v>167525.38822870387</v>
      </c>
      <c r="DD11" s="340">
        <f>'1.4.1 Rev_BTC'!DD91</f>
        <v>167525.38822870387</v>
      </c>
      <c r="DE11" s="340">
        <f>'1.4.1 Rev_BTC'!DE91</f>
        <v>167525.38822870384</v>
      </c>
      <c r="DF11" s="340">
        <f>'1.4.1 Rev_BTC'!DF91</f>
        <v>167525.3882287039</v>
      </c>
      <c r="DG11" s="340">
        <f>'1.4.1 Rev_BTC'!DG91</f>
        <v>167525.38822870387</v>
      </c>
      <c r="DH11" s="340">
        <f>'1.4.1 Rev_BTC'!DH91</f>
        <v>167525.38822870384</v>
      </c>
      <c r="DI11" s="340">
        <f>'1.4.1 Rev_BTC'!DI91</f>
        <v>167525.3882287039</v>
      </c>
      <c r="DJ11" s="340">
        <f>'1.4.1 Rev_BTC'!DJ91</f>
        <v>167525.38822870384</v>
      </c>
      <c r="DK11" s="340">
        <f>'1.4.1 Rev_BTC'!DK91</f>
        <v>167525.3882287039</v>
      </c>
      <c r="DL11" s="340">
        <f>'1.4.1 Rev_BTC'!DL91</f>
        <v>167525.38822870387</v>
      </c>
      <c r="DM11" s="340">
        <f>'1.4.1 Rev_BTC'!DM91</f>
        <v>167525.38822870387</v>
      </c>
      <c r="DN11" s="340">
        <f>'1.4.1 Rev_BTC'!DN91</f>
        <v>97208.810801129483</v>
      </c>
      <c r="DO11" s="340">
        <f>'1.4.1 Rev_BTC'!DO91</f>
        <v>97208.810801129483</v>
      </c>
      <c r="DP11" s="340">
        <f>'1.4.1 Rev_BTC'!DP91</f>
        <v>97208.810801129497</v>
      </c>
      <c r="DQ11" s="340">
        <f>'1.4.1 Rev_BTC'!DQ91</f>
        <v>97208.810801129483</v>
      </c>
      <c r="DR11" s="340">
        <f>'1.4.1 Rev_BTC'!DR91</f>
        <v>97208.810801129468</v>
      </c>
      <c r="DS11" s="340">
        <f>'1.4.1 Rev_BTC'!DS91</f>
        <v>97208.810801129483</v>
      </c>
      <c r="DT11" s="340">
        <f>'1.4.1 Rev_BTC'!DT91</f>
        <v>97208.810801129453</v>
      </c>
      <c r="DU11" s="340">
        <f>'1.4.1 Rev_BTC'!DU91</f>
        <v>97208.810801129453</v>
      </c>
      <c r="DV11" s="340">
        <f>'1.4.1 Rev_BTC'!DV91</f>
        <v>97208.810801129483</v>
      </c>
      <c r="DW11" s="340">
        <f>'1.4.1 Rev_BTC'!DW91</f>
        <v>97208.810801129497</v>
      </c>
      <c r="DX11" s="340">
        <f>'1.4.1 Rev_BTC'!DX91</f>
        <v>97208.810801129497</v>
      </c>
      <c r="DY11" s="340">
        <f>'1.4.1 Rev_BTC'!DY91</f>
        <v>97208.810801129497</v>
      </c>
    </row>
    <row r="12" spans="1:1023 1026:2048 2051:5118 5121:6143 6146:7168 7171:10238 10241:11263 11266:12288 12291:15358 15361:16383" s="122" customFormat="1" x14ac:dyDescent="0.35">
      <c r="B12" s="346"/>
      <c r="C12" s="346"/>
      <c r="D12" s="240" t="s">
        <v>450</v>
      </c>
      <c r="E12" s="179"/>
      <c r="F12" s="179"/>
      <c r="H12" s="345" t="s">
        <v>855</v>
      </c>
      <c r="J12" s="354">
        <f>'1.4.2 Rev_BCH'!J83</f>
        <v>0</v>
      </c>
      <c r="K12" s="354">
        <f>'1.4.2 Rev_BCH'!K83</f>
        <v>0</v>
      </c>
      <c r="L12" s="354">
        <f>'1.4.2 Rev_BCH'!L83</f>
        <v>0</v>
      </c>
      <c r="M12" s="354">
        <f>'1.4.2 Rev_BCH'!M83</f>
        <v>0</v>
      </c>
      <c r="N12" s="354">
        <f>'1.4.2 Rev_BCH'!N83</f>
        <v>0</v>
      </c>
      <c r="O12" s="354">
        <f>'1.4.2 Rev_BCH'!O83</f>
        <v>0</v>
      </c>
      <c r="P12" s="354">
        <f>'1.4.2 Rev_BCH'!P83</f>
        <v>0</v>
      </c>
      <c r="Q12" s="354">
        <f>'1.4.2 Rev_BCH'!Q83</f>
        <v>0</v>
      </c>
      <c r="R12" s="354">
        <f>'1.4.2 Rev_BCH'!R83</f>
        <v>0</v>
      </c>
      <c r="S12" s="354">
        <f>'1.4.2 Rev_BCH'!S83</f>
        <v>0</v>
      </c>
      <c r="T12" s="354">
        <f>'1.4.2 Rev_BCH'!T83</f>
        <v>0</v>
      </c>
      <c r="U12" s="354">
        <f>'1.4.2 Rev_BCH'!U83</f>
        <v>0</v>
      </c>
      <c r="V12" s="354">
        <f>'1.4.2 Rev_BCH'!V83</f>
        <v>0</v>
      </c>
      <c r="W12" s="354">
        <f>'1.4.2 Rev_BCH'!W83</f>
        <v>0</v>
      </c>
      <c r="X12" s="354">
        <f>'1.4.2 Rev_BCH'!X83</f>
        <v>0</v>
      </c>
      <c r="Y12" s="354">
        <f>'1.4.2 Rev_BCH'!Y83</f>
        <v>0</v>
      </c>
      <c r="Z12" s="354">
        <f>'1.4.2 Rev_BCH'!Z83</f>
        <v>0</v>
      </c>
      <c r="AA12" s="354">
        <f>'1.4.2 Rev_BCH'!AA83</f>
        <v>0</v>
      </c>
      <c r="AB12" s="354">
        <f>'1.4.2 Rev_BCH'!AB83</f>
        <v>0</v>
      </c>
      <c r="AC12" s="354">
        <f>'1.4.2 Rev_BCH'!AC83</f>
        <v>0</v>
      </c>
      <c r="AD12" s="354">
        <f>'1.4.2 Rev_BCH'!AD83</f>
        <v>0</v>
      </c>
      <c r="AE12" s="354">
        <f>'1.4.2 Rev_BCH'!AE83</f>
        <v>0</v>
      </c>
      <c r="AF12" s="354">
        <f>'1.4.2 Rev_BCH'!AF83</f>
        <v>0</v>
      </c>
      <c r="AG12" s="354">
        <f>'1.4.2 Rev_BCH'!AG83</f>
        <v>0</v>
      </c>
      <c r="AH12" s="354">
        <f>'1.4.2 Rev_BCH'!AH83</f>
        <v>0</v>
      </c>
      <c r="AI12" s="354">
        <f>'1.4.2 Rev_BCH'!AI83</f>
        <v>0</v>
      </c>
      <c r="AJ12" s="354">
        <f>'1.4.2 Rev_BCH'!AJ83</f>
        <v>0</v>
      </c>
      <c r="AK12" s="354">
        <f>'1.4.2 Rev_BCH'!AK83</f>
        <v>0</v>
      </c>
      <c r="AL12" s="354">
        <f>'1.4.2 Rev_BCH'!AL83</f>
        <v>0</v>
      </c>
      <c r="AM12" s="354">
        <f>'1.4.2 Rev_BCH'!AM83</f>
        <v>0</v>
      </c>
      <c r="AN12" s="354">
        <f>'1.4.2 Rev_BCH'!AN83</f>
        <v>0</v>
      </c>
      <c r="AO12" s="354">
        <f>'1.4.2 Rev_BCH'!AO83</f>
        <v>0</v>
      </c>
      <c r="AP12" s="354">
        <f>'1.4.2 Rev_BCH'!AP83</f>
        <v>0</v>
      </c>
      <c r="AQ12" s="354">
        <f>'1.4.2 Rev_BCH'!AQ83</f>
        <v>0</v>
      </c>
      <c r="AR12" s="354">
        <f>'1.4.2 Rev_BCH'!AR83</f>
        <v>0</v>
      </c>
      <c r="AS12" s="354">
        <f>'1.4.2 Rev_BCH'!AS83</f>
        <v>0</v>
      </c>
      <c r="AT12" s="354">
        <f>'1.4.2 Rev_BCH'!AT83</f>
        <v>0</v>
      </c>
      <c r="AU12" s="354">
        <f>'1.4.2 Rev_BCH'!AU83</f>
        <v>0</v>
      </c>
      <c r="AV12" s="354">
        <f>'1.4.2 Rev_BCH'!AV83</f>
        <v>0</v>
      </c>
      <c r="AW12" s="354">
        <f>'1.4.2 Rev_BCH'!AW83</f>
        <v>0</v>
      </c>
      <c r="AX12" s="354">
        <f>'1.4.2 Rev_BCH'!AX83</f>
        <v>0</v>
      </c>
      <c r="AY12" s="354">
        <f>'1.4.2 Rev_BCH'!AY83</f>
        <v>0</v>
      </c>
      <c r="AZ12" s="354">
        <f>'1.4.2 Rev_BCH'!AZ83</f>
        <v>0</v>
      </c>
      <c r="BA12" s="354">
        <f>'1.4.2 Rev_BCH'!BA83</f>
        <v>0</v>
      </c>
      <c r="BB12" s="354">
        <f>'1.4.2 Rev_BCH'!BB83</f>
        <v>0</v>
      </c>
      <c r="BC12" s="354">
        <f>'1.4.2 Rev_BCH'!BC83</f>
        <v>0</v>
      </c>
      <c r="BD12" s="354">
        <f>'1.4.2 Rev_BCH'!BD83</f>
        <v>0</v>
      </c>
      <c r="BE12" s="354">
        <f>'1.4.2 Rev_BCH'!BE83</f>
        <v>0</v>
      </c>
      <c r="BF12" s="354">
        <f>'1.4.2 Rev_BCH'!BF83</f>
        <v>0</v>
      </c>
      <c r="BG12" s="354">
        <f>'1.4.2 Rev_BCH'!BG83</f>
        <v>0</v>
      </c>
      <c r="BH12" s="354">
        <f>'1.4.2 Rev_BCH'!BH83</f>
        <v>0</v>
      </c>
      <c r="BI12" s="354">
        <f>'1.4.2 Rev_BCH'!BI83</f>
        <v>0</v>
      </c>
      <c r="BJ12" s="354">
        <f>'1.4.2 Rev_BCH'!BJ83</f>
        <v>0</v>
      </c>
      <c r="BK12" s="354">
        <f>'1.4.2 Rev_BCH'!BK83</f>
        <v>0</v>
      </c>
      <c r="BL12" s="354">
        <f>'1.4.2 Rev_BCH'!BL83</f>
        <v>0</v>
      </c>
      <c r="BM12" s="354">
        <f>'1.4.2 Rev_BCH'!BM83</f>
        <v>0</v>
      </c>
      <c r="BN12" s="354">
        <f>'1.4.2 Rev_BCH'!BN83</f>
        <v>0</v>
      </c>
      <c r="BO12" s="354">
        <f>'1.4.2 Rev_BCH'!BO83</f>
        <v>0</v>
      </c>
      <c r="BP12" s="354">
        <f>'1.4.2 Rev_BCH'!BP83</f>
        <v>0</v>
      </c>
      <c r="BQ12" s="354">
        <f>'1.4.2 Rev_BCH'!BQ83</f>
        <v>0</v>
      </c>
      <c r="BR12" s="354">
        <f>'1.4.2 Rev_BCH'!BR83</f>
        <v>0</v>
      </c>
      <c r="BS12" s="354">
        <f>'1.4.2 Rev_BCH'!BS83</f>
        <v>0</v>
      </c>
      <c r="BT12" s="354">
        <f>'1.4.2 Rev_BCH'!BT83</f>
        <v>0</v>
      </c>
      <c r="BU12" s="354">
        <f>'1.4.2 Rev_BCH'!BU83</f>
        <v>0</v>
      </c>
      <c r="BV12" s="354">
        <f>'1.4.2 Rev_BCH'!BV83</f>
        <v>0</v>
      </c>
      <c r="BW12" s="354">
        <f>'1.4.2 Rev_BCH'!BW83</f>
        <v>0</v>
      </c>
      <c r="BX12" s="354">
        <f>'1.4.2 Rev_BCH'!BX83</f>
        <v>0</v>
      </c>
      <c r="BY12" s="354">
        <f>'1.4.2 Rev_BCH'!BY83</f>
        <v>0</v>
      </c>
      <c r="BZ12" s="354">
        <f>'1.4.2 Rev_BCH'!BZ83</f>
        <v>0</v>
      </c>
      <c r="CA12" s="354">
        <f>'1.4.2 Rev_BCH'!CA83</f>
        <v>0</v>
      </c>
      <c r="CB12" s="354">
        <f>'1.4.2 Rev_BCH'!CB83</f>
        <v>0</v>
      </c>
      <c r="CC12" s="354">
        <f>'1.4.2 Rev_BCH'!CC83</f>
        <v>0</v>
      </c>
      <c r="CD12" s="354">
        <f>'1.4.2 Rev_BCH'!CD83</f>
        <v>0</v>
      </c>
      <c r="CE12" s="354">
        <f>'1.4.2 Rev_BCH'!CE83</f>
        <v>0</v>
      </c>
      <c r="CF12" s="354">
        <f>'1.4.2 Rev_BCH'!CF83</f>
        <v>0</v>
      </c>
      <c r="CG12" s="354">
        <f>'1.4.2 Rev_BCH'!CG83</f>
        <v>0</v>
      </c>
      <c r="CH12" s="354">
        <f>'1.4.2 Rev_BCH'!CH83</f>
        <v>0</v>
      </c>
      <c r="CI12" s="354">
        <f>'1.4.2 Rev_BCH'!CI83</f>
        <v>0</v>
      </c>
      <c r="CJ12" s="354">
        <f>'1.4.2 Rev_BCH'!CJ83</f>
        <v>0</v>
      </c>
      <c r="CK12" s="354">
        <f>'1.4.2 Rev_BCH'!CK83</f>
        <v>0</v>
      </c>
      <c r="CL12" s="354">
        <f>'1.4.2 Rev_BCH'!CL83</f>
        <v>0</v>
      </c>
      <c r="CM12" s="354">
        <f>'1.4.2 Rev_BCH'!CM83</f>
        <v>0</v>
      </c>
      <c r="CN12" s="354">
        <f>'1.4.2 Rev_BCH'!CN83</f>
        <v>0</v>
      </c>
      <c r="CO12" s="354">
        <f>'1.4.2 Rev_BCH'!CO83</f>
        <v>0</v>
      </c>
      <c r="CP12" s="354">
        <f>'1.4.2 Rev_BCH'!CP83</f>
        <v>0</v>
      </c>
      <c r="CQ12" s="354">
        <f>'1.4.2 Rev_BCH'!CQ83</f>
        <v>0</v>
      </c>
      <c r="CR12" s="354">
        <f>'1.4.2 Rev_BCH'!CR83</f>
        <v>0</v>
      </c>
      <c r="CS12" s="354">
        <f>'1.4.2 Rev_BCH'!CS83</f>
        <v>0</v>
      </c>
      <c r="CT12" s="354">
        <f>'1.4.2 Rev_BCH'!CT83</f>
        <v>0</v>
      </c>
      <c r="CU12" s="354">
        <f>'1.4.2 Rev_BCH'!CU83</f>
        <v>0</v>
      </c>
      <c r="CV12" s="354">
        <f>'1.4.2 Rev_BCH'!CV83</f>
        <v>0</v>
      </c>
      <c r="CW12" s="354">
        <f>'1.4.2 Rev_BCH'!CW83</f>
        <v>0</v>
      </c>
      <c r="CX12" s="354">
        <f>'1.4.2 Rev_BCH'!CX83</f>
        <v>0</v>
      </c>
      <c r="CY12" s="354">
        <f>'1.4.2 Rev_BCH'!CY83</f>
        <v>0</v>
      </c>
      <c r="CZ12" s="354">
        <f>'1.4.2 Rev_BCH'!CZ83</f>
        <v>0</v>
      </c>
      <c r="DA12" s="354">
        <f>'1.4.2 Rev_BCH'!DA83</f>
        <v>0</v>
      </c>
      <c r="DB12" s="354">
        <f>'1.4.2 Rev_BCH'!DB83</f>
        <v>0</v>
      </c>
      <c r="DC12" s="354">
        <f>'1.4.2 Rev_BCH'!DC83</f>
        <v>0</v>
      </c>
      <c r="DD12" s="354">
        <f>'1.4.2 Rev_BCH'!DD83</f>
        <v>0</v>
      </c>
      <c r="DE12" s="354">
        <f>'1.4.2 Rev_BCH'!DE83</f>
        <v>0</v>
      </c>
      <c r="DF12" s="354">
        <f>'1.4.2 Rev_BCH'!DF83</f>
        <v>0</v>
      </c>
      <c r="DG12" s="354">
        <f>'1.4.2 Rev_BCH'!DG83</f>
        <v>0</v>
      </c>
      <c r="DH12" s="354">
        <f>'1.4.2 Rev_BCH'!DH83</f>
        <v>0</v>
      </c>
      <c r="DI12" s="354">
        <f>'1.4.2 Rev_BCH'!DI83</f>
        <v>0</v>
      </c>
      <c r="DJ12" s="354">
        <f>'1.4.2 Rev_BCH'!DJ83</f>
        <v>0</v>
      </c>
      <c r="DK12" s="354">
        <f>'1.4.2 Rev_BCH'!DK83</f>
        <v>0</v>
      </c>
      <c r="DL12" s="354">
        <f>'1.4.2 Rev_BCH'!DL83</f>
        <v>0</v>
      </c>
      <c r="DM12" s="354">
        <f>'1.4.2 Rev_BCH'!DM83</f>
        <v>0</v>
      </c>
      <c r="DN12" s="354">
        <f>'1.4.2 Rev_BCH'!DN83</f>
        <v>0</v>
      </c>
      <c r="DO12" s="354">
        <f>'1.4.2 Rev_BCH'!DO83</f>
        <v>0</v>
      </c>
      <c r="DP12" s="354">
        <f>'1.4.2 Rev_BCH'!DP83</f>
        <v>0</v>
      </c>
      <c r="DQ12" s="354">
        <f>'1.4.2 Rev_BCH'!DQ83</f>
        <v>0</v>
      </c>
      <c r="DR12" s="354">
        <f>'1.4.2 Rev_BCH'!DR83</f>
        <v>0</v>
      </c>
      <c r="DS12" s="354">
        <f>'1.4.2 Rev_BCH'!DS83</f>
        <v>0</v>
      </c>
      <c r="DT12" s="354">
        <f>'1.4.2 Rev_BCH'!DT83</f>
        <v>0</v>
      </c>
      <c r="DU12" s="354">
        <f>'1.4.2 Rev_BCH'!DU83</f>
        <v>0</v>
      </c>
      <c r="DV12" s="354">
        <f>'1.4.2 Rev_BCH'!DV83</f>
        <v>0</v>
      </c>
      <c r="DW12" s="354">
        <f>'1.4.2 Rev_BCH'!DW83</f>
        <v>0</v>
      </c>
      <c r="DX12" s="354">
        <f>'1.4.2 Rev_BCH'!DX83</f>
        <v>0</v>
      </c>
      <c r="DY12" s="354">
        <f>'1.4.2 Rev_BCH'!DY83</f>
        <v>0</v>
      </c>
    </row>
    <row r="13" spans="1:1023 1026:2048 2051:5118 5121:6143 6146:7168 7171:10238 10241:11263 11266:12288 12291:15358 15361:16383" s="122" customFormat="1" x14ac:dyDescent="0.35">
      <c r="B13" s="346"/>
      <c r="C13" s="346"/>
      <c r="D13" s="240" t="s">
        <v>451</v>
      </c>
      <c r="E13" s="179"/>
      <c r="F13" s="179"/>
      <c r="H13" s="345" t="s">
        <v>855</v>
      </c>
      <c r="J13" s="355">
        <f>'1.4.3 Rev_BSV'!J83</f>
        <v>0</v>
      </c>
      <c r="K13" s="355">
        <f>'1.4.3 Rev_BSV'!K83</f>
        <v>0</v>
      </c>
      <c r="L13" s="355">
        <f>'1.4.3 Rev_BSV'!L83</f>
        <v>0</v>
      </c>
      <c r="M13" s="355">
        <f>'1.4.3 Rev_BSV'!M83</f>
        <v>0</v>
      </c>
      <c r="N13" s="355">
        <f>'1.4.3 Rev_BSV'!N83</f>
        <v>0</v>
      </c>
      <c r="O13" s="355">
        <f>'1.4.3 Rev_BSV'!O83</f>
        <v>0</v>
      </c>
      <c r="P13" s="355">
        <f>'1.4.3 Rev_BSV'!P83</f>
        <v>0</v>
      </c>
      <c r="Q13" s="355">
        <f>'1.4.3 Rev_BSV'!Q83</f>
        <v>0</v>
      </c>
      <c r="R13" s="355">
        <f>'1.4.3 Rev_BSV'!R83</f>
        <v>0</v>
      </c>
      <c r="S13" s="355">
        <f>'1.4.3 Rev_BSV'!S83</f>
        <v>0</v>
      </c>
      <c r="T13" s="355">
        <f>'1.4.3 Rev_BSV'!T83</f>
        <v>0</v>
      </c>
      <c r="U13" s="355">
        <f>'1.4.3 Rev_BSV'!U83</f>
        <v>0</v>
      </c>
      <c r="V13" s="355">
        <f>'1.4.3 Rev_BSV'!V83</f>
        <v>0</v>
      </c>
      <c r="W13" s="355">
        <f>'1.4.3 Rev_BSV'!W83</f>
        <v>0</v>
      </c>
      <c r="X13" s="355">
        <f>'1.4.3 Rev_BSV'!X83</f>
        <v>0</v>
      </c>
      <c r="Y13" s="355">
        <f>'1.4.3 Rev_BSV'!Y83</f>
        <v>0</v>
      </c>
      <c r="Z13" s="355">
        <f>'1.4.3 Rev_BSV'!Z83</f>
        <v>0</v>
      </c>
      <c r="AA13" s="355">
        <f>'1.4.3 Rev_BSV'!AA83</f>
        <v>0</v>
      </c>
      <c r="AB13" s="355">
        <f>'1.4.3 Rev_BSV'!AB83</f>
        <v>0</v>
      </c>
      <c r="AC13" s="355">
        <f>'1.4.3 Rev_BSV'!AC83</f>
        <v>0</v>
      </c>
      <c r="AD13" s="355">
        <f>'1.4.3 Rev_BSV'!AD83</f>
        <v>0</v>
      </c>
      <c r="AE13" s="355">
        <f>'1.4.3 Rev_BSV'!AE83</f>
        <v>0</v>
      </c>
      <c r="AF13" s="355">
        <f>'1.4.3 Rev_BSV'!AF83</f>
        <v>0</v>
      </c>
      <c r="AG13" s="355">
        <f>'1.4.3 Rev_BSV'!AG83</f>
        <v>0</v>
      </c>
      <c r="AH13" s="355">
        <f>'1.4.3 Rev_BSV'!AH83</f>
        <v>0</v>
      </c>
      <c r="AI13" s="355">
        <f>'1.4.3 Rev_BSV'!AI83</f>
        <v>0</v>
      </c>
      <c r="AJ13" s="355">
        <f>'1.4.3 Rev_BSV'!AJ83</f>
        <v>0</v>
      </c>
      <c r="AK13" s="355">
        <f>'1.4.3 Rev_BSV'!AK83</f>
        <v>0</v>
      </c>
      <c r="AL13" s="355">
        <f>'1.4.3 Rev_BSV'!AL83</f>
        <v>0</v>
      </c>
      <c r="AM13" s="355">
        <f>'1.4.3 Rev_BSV'!AM83</f>
        <v>0</v>
      </c>
      <c r="AN13" s="355">
        <f>'1.4.3 Rev_BSV'!AN83</f>
        <v>0</v>
      </c>
      <c r="AO13" s="355">
        <f>'1.4.3 Rev_BSV'!AO83</f>
        <v>0</v>
      </c>
      <c r="AP13" s="355">
        <f>'1.4.3 Rev_BSV'!AP83</f>
        <v>0</v>
      </c>
      <c r="AQ13" s="355">
        <f>'1.4.3 Rev_BSV'!AQ83</f>
        <v>0</v>
      </c>
      <c r="AR13" s="355">
        <f>'1.4.3 Rev_BSV'!AR83</f>
        <v>0</v>
      </c>
      <c r="AS13" s="355">
        <f>'1.4.3 Rev_BSV'!AS83</f>
        <v>0</v>
      </c>
      <c r="AT13" s="355">
        <f>'1.4.3 Rev_BSV'!AT83</f>
        <v>0</v>
      </c>
      <c r="AU13" s="355">
        <f>'1.4.3 Rev_BSV'!AU83</f>
        <v>0</v>
      </c>
      <c r="AV13" s="355">
        <f>'1.4.3 Rev_BSV'!AV83</f>
        <v>0</v>
      </c>
      <c r="AW13" s="355">
        <f>'1.4.3 Rev_BSV'!AW83</f>
        <v>0</v>
      </c>
      <c r="AX13" s="355">
        <f>'1.4.3 Rev_BSV'!AX83</f>
        <v>0</v>
      </c>
      <c r="AY13" s="355">
        <f>'1.4.3 Rev_BSV'!AY83</f>
        <v>0</v>
      </c>
      <c r="AZ13" s="355">
        <f>'1.4.3 Rev_BSV'!AZ83</f>
        <v>0</v>
      </c>
      <c r="BA13" s="355">
        <f>'1.4.3 Rev_BSV'!BA83</f>
        <v>0</v>
      </c>
      <c r="BB13" s="355">
        <f>'1.4.3 Rev_BSV'!BB83</f>
        <v>0</v>
      </c>
      <c r="BC13" s="355">
        <f>'1.4.3 Rev_BSV'!BC83</f>
        <v>0</v>
      </c>
      <c r="BD13" s="355">
        <f>'1.4.3 Rev_BSV'!BD83</f>
        <v>0</v>
      </c>
      <c r="BE13" s="355">
        <f>'1.4.3 Rev_BSV'!BE83</f>
        <v>0</v>
      </c>
      <c r="BF13" s="355">
        <f>'1.4.3 Rev_BSV'!BF83</f>
        <v>0</v>
      </c>
      <c r="BG13" s="355">
        <f>'1.4.3 Rev_BSV'!BG83</f>
        <v>0</v>
      </c>
      <c r="BH13" s="355">
        <f>'1.4.3 Rev_BSV'!BH83</f>
        <v>0</v>
      </c>
      <c r="BI13" s="355">
        <f>'1.4.3 Rev_BSV'!BI83</f>
        <v>0</v>
      </c>
      <c r="BJ13" s="355">
        <f>'1.4.3 Rev_BSV'!BJ83</f>
        <v>0</v>
      </c>
      <c r="BK13" s="355">
        <f>'1.4.3 Rev_BSV'!BK83</f>
        <v>0</v>
      </c>
      <c r="BL13" s="355">
        <f>'1.4.3 Rev_BSV'!BL83</f>
        <v>0</v>
      </c>
      <c r="BM13" s="355">
        <f>'1.4.3 Rev_BSV'!BM83</f>
        <v>0</v>
      </c>
      <c r="BN13" s="355">
        <f>'1.4.3 Rev_BSV'!BN83</f>
        <v>0</v>
      </c>
      <c r="BO13" s="355">
        <f>'1.4.3 Rev_BSV'!BO83</f>
        <v>0</v>
      </c>
      <c r="BP13" s="355">
        <f>'1.4.3 Rev_BSV'!BP83</f>
        <v>0</v>
      </c>
      <c r="BQ13" s="355">
        <f>'1.4.3 Rev_BSV'!BQ83</f>
        <v>0</v>
      </c>
      <c r="BR13" s="355">
        <f>'1.4.3 Rev_BSV'!BR83</f>
        <v>0</v>
      </c>
      <c r="BS13" s="355">
        <f>'1.4.3 Rev_BSV'!BS83</f>
        <v>0</v>
      </c>
      <c r="BT13" s="355">
        <f>'1.4.3 Rev_BSV'!BT83</f>
        <v>0</v>
      </c>
      <c r="BU13" s="355">
        <f>'1.4.3 Rev_BSV'!BU83</f>
        <v>0</v>
      </c>
      <c r="BV13" s="355">
        <f>'1.4.3 Rev_BSV'!BV83</f>
        <v>0</v>
      </c>
      <c r="BW13" s="355">
        <f>'1.4.3 Rev_BSV'!BW83</f>
        <v>0</v>
      </c>
      <c r="BX13" s="355">
        <f>'1.4.3 Rev_BSV'!BX83</f>
        <v>0</v>
      </c>
      <c r="BY13" s="355">
        <f>'1.4.3 Rev_BSV'!BY83</f>
        <v>0</v>
      </c>
      <c r="BZ13" s="355">
        <f>'1.4.3 Rev_BSV'!BZ83</f>
        <v>0</v>
      </c>
      <c r="CA13" s="355">
        <f>'1.4.3 Rev_BSV'!CA83</f>
        <v>0</v>
      </c>
      <c r="CB13" s="355">
        <f>'1.4.3 Rev_BSV'!CB83</f>
        <v>0</v>
      </c>
      <c r="CC13" s="355">
        <f>'1.4.3 Rev_BSV'!CC83</f>
        <v>0</v>
      </c>
      <c r="CD13" s="355">
        <f>'1.4.3 Rev_BSV'!CD83</f>
        <v>0</v>
      </c>
      <c r="CE13" s="355">
        <f>'1.4.3 Rev_BSV'!CE83</f>
        <v>0</v>
      </c>
      <c r="CF13" s="355">
        <f>'1.4.3 Rev_BSV'!CF83</f>
        <v>0</v>
      </c>
      <c r="CG13" s="355">
        <f>'1.4.3 Rev_BSV'!CG83</f>
        <v>0</v>
      </c>
      <c r="CH13" s="355">
        <f>'1.4.3 Rev_BSV'!CH83</f>
        <v>0</v>
      </c>
      <c r="CI13" s="355">
        <f>'1.4.3 Rev_BSV'!CI83</f>
        <v>0</v>
      </c>
      <c r="CJ13" s="355">
        <f>'1.4.3 Rev_BSV'!CJ83</f>
        <v>0</v>
      </c>
      <c r="CK13" s="355">
        <f>'1.4.3 Rev_BSV'!CK83</f>
        <v>0</v>
      </c>
      <c r="CL13" s="355">
        <f>'1.4.3 Rev_BSV'!CL83</f>
        <v>0</v>
      </c>
      <c r="CM13" s="355">
        <f>'1.4.3 Rev_BSV'!CM83</f>
        <v>0</v>
      </c>
      <c r="CN13" s="355">
        <f>'1.4.3 Rev_BSV'!CN83</f>
        <v>0</v>
      </c>
      <c r="CO13" s="355">
        <f>'1.4.3 Rev_BSV'!CO83</f>
        <v>0</v>
      </c>
      <c r="CP13" s="355">
        <f>'1.4.3 Rev_BSV'!CP83</f>
        <v>0</v>
      </c>
      <c r="CQ13" s="355">
        <f>'1.4.3 Rev_BSV'!CQ83</f>
        <v>0</v>
      </c>
      <c r="CR13" s="355">
        <f>'1.4.3 Rev_BSV'!CR83</f>
        <v>0</v>
      </c>
      <c r="CS13" s="355">
        <f>'1.4.3 Rev_BSV'!CS83</f>
        <v>0</v>
      </c>
      <c r="CT13" s="355">
        <f>'1.4.3 Rev_BSV'!CT83</f>
        <v>0</v>
      </c>
      <c r="CU13" s="355">
        <f>'1.4.3 Rev_BSV'!CU83</f>
        <v>0</v>
      </c>
      <c r="CV13" s="355">
        <f>'1.4.3 Rev_BSV'!CV83</f>
        <v>0</v>
      </c>
      <c r="CW13" s="355">
        <f>'1.4.3 Rev_BSV'!CW83</f>
        <v>0</v>
      </c>
      <c r="CX13" s="355">
        <f>'1.4.3 Rev_BSV'!CX83</f>
        <v>0</v>
      </c>
      <c r="CY13" s="355">
        <f>'1.4.3 Rev_BSV'!CY83</f>
        <v>0</v>
      </c>
      <c r="CZ13" s="355">
        <f>'1.4.3 Rev_BSV'!CZ83</f>
        <v>0</v>
      </c>
      <c r="DA13" s="355">
        <f>'1.4.3 Rev_BSV'!DA83</f>
        <v>0</v>
      </c>
      <c r="DB13" s="355">
        <f>'1.4.3 Rev_BSV'!DB83</f>
        <v>0</v>
      </c>
      <c r="DC13" s="355">
        <f>'1.4.3 Rev_BSV'!DC83</f>
        <v>0</v>
      </c>
      <c r="DD13" s="355">
        <f>'1.4.3 Rev_BSV'!DD83</f>
        <v>0</v>
      </c>
      <c r="DE13" s="355">
        <f>'1.4.3 Rev_BSV'!DE83</f>
        <v>0</v>
      </c>
      <c r="DF13" s="355">
        <f>'1.4.3 Rev_BSV'!DF83</f>
        <v>0</v>
      </c>
      <c r="DG13" s="355">
        <f>'1.4.3 Rev_BSV'!DG83</f>
        <v>0</v>
      </c>
      <c r="DH13" s="355">
        <f>'1.4.3 Rev_BSV'!DH83</f>
        <v>0</v>
      </c>
      <c r="DI13" s="355">
        <f>'1.4.3 Rev_BSV'!DI83</f>
        <v>0</v>
      </c>
      <c r="DJ13" s="355">
        <f>'1.4.3 Rev_BSV'!DJ83</f>
        <v>0</v>
      </c>
      <c r="DK13" s="355">
        <f>'1.4.3 Rev_BSV'!DK83</f>
        <v>0</v>
      </c>
      <c r="DL13" s="355">
        <f>'1.4.3 Rev_BSV'!DL83</f>
        <v>0</v>
      </c>
      <c r="DM13" s="355">
        <f>'1.4.3 Rev_BSV'!DM83</f>
        <v>0</v>
      </c>
      <c r="DN13" s="355">
        <f>'1.4.3 Rev_BSV'!DN83</f>
        <v>0</v>
      </c>
      <c r="DO13" s="355">
        <f>'1.4.3 Rev_BSV'!DO83</f>
        <v>0</v>
      </c>
      <c r="DP13" s="355">
        <f>'1.4.3 Rev_BSV'!DP83</f>
        <v>0</v>
      </c>
      <c r="DQ13" s="355">
        <f>'1.4.3 Rev_BSV'!DQ83</f>
        <v>0</v>
      </c>
      <c r="DR13" s="355">
        <f>'1.4.3 Rev_BSV'!DR83</f>
        <v>0</v>
      </c>
      <c r="DS13" s="355">
        <f>'1.4.3 Rev_BSV'!DS83</f>
        <v>0</v>
      </c>
      <c r="DT13" s="355">
        <f>'1.4.3 Rev_BSV'!DT83</f>
        <v>0</v>
      </c>
      <c r="DU13" s="355">
        <f>'1.4.3 Rev_BSV'!DU83</f>
        <v>0</v>
      </c>
      <c r="DV13" s="355">
        <f>'1.4.3 Rev_BSV'!DV83</f>
        <v>0</v>
      </c>
      <c r="DW13" s="355">
        <f>'1.4.3 Rev_BSV'!DW83</f>
        <v>0</v>
      </c>
      <c r="DX13" s="355">
        <f>'1.4.3 Rev_BSV'!DX83</f>
        <v>0</v>
      </c>
      <c r="DY13" s="355">
        <f>'1.4.3 Rev_BSV'!DY83</f>
        <v>0</v>
      </c>
    </row>
    <row r="14" spans="1:1023 1026:2048 2051:5118 5121:6143 6146:7168 7171:10238 10241:11263 11266:12288 12291:15358 15361:16383" s="122" customFormat="1" x14ac:dyDescent="0.35">
      <c r="B14" s="346"/>
      <c r="C14" s="346"/>
      <c r="D14" s="240" t="s">
        <v>452</v>
      </c>
      <c r="E14" s="179"/>
      <c r="F14" s="179"/>
      <c r="H14" s="345" t="s">
        <v>855</v>
      </c>
      <c r="J14" s="355">
        <f>'1.4.4 Rev_DGB'!J84</f>
        <v>0</v>
      </c>
      <c r="K14" s="355">
        <f>'1.4.4 Rev_DGB'!K84</f>
        <v>0</v>
      </c>
      <c r="L14" s="355">
        <f>'1.4.4 Rev_DGB'!L84</f>
        <v>0</v>
      </c>
      <c r="M14" s="355">
        <f>'1.4.4 Rev_DGB'!M84</f>
        <v>0</v>
      </c>
      <c r="N14" s="355">
        <f>'1.4.4 Rev_DGB'!N84</f>
        <v>0</v>
      </c>
      <c r="O14" s="355">
        <f>'1.4.4 Rev_DGB'!O84</f>
        <v>0</v>
      </c>
      <c r="P14" s="355">
        <f>'1.4.4 Rev_DGB'!P84</f>
        <v>0</v>
      </c>
      <c r="Q14" s="355">
        <f>'1.4.4 Rev_DGB'!Q84</f>
        <v>0</v>
      </c>
      <c r="R14" s="355">
        <f>'1.4.4 Rev_DGB'!R84</f>
        <v>0</v>
      </c>
      <c r="S14" s="355">
        <f>'1.4.4 Rev_DGB'!S84</f>
        <v>0</v>
      </c>
      <c r="T14" s="355">
        <f>'1.4.4 Rev_DGB'!T84</f>
        <v>0</v>
      </c>
      <c r="U14" s="355">
        <f>'1.4.4 Rev_DGB'!U84</f>
        <v>0</v>
      </c>
      <c r="V14" s="355">
        <f>'1.4.4 Rev_DGB'!V84</f>
        <v>0</v>
      </c>
      <c r="W14" s="355">
        <f>'1.4.4 Rev_DGB'!W84</f>
        <v>0</v>
      </c>
      <c r="X14" s="355">
        <f>'1.4.4 Rev_DGB'!X84</f>
        <v>0</v>
      </c>
      <c r="Y14" s="355">
        <f>'1.4.4 Rev_DGB'!Y84</f>
        <v>0</v>
      </c>
      <c r="Z14" s="355">
        <f>'1.4.4 Rev_DGB'!Z84</f>
        <v>0</v>
      </c>
      <c r="AA14" s="355">
        <f>'1.4.4 Rev_DGB'!AA84</f>
        <v>0</v>
      </c>
      <c r="AB14" s="355">
        <f>'1.4.4 Rev_DGB'!AB84</f>
        <v>0</v>
      </c>
      <c r="AC14" s="355">
        <f>'1.4.4 Rev_DGB'!AC84</f>
        <v>0</v>
      </c>
      <c r="AD14" s="355">
        <f>'1.4.4 Rev_DGB'!AD84</f>
        <v>0</v>
      </c>
      <c r="AE14" s="355">
        <f>'1.4.4 Rev_DGB'!AE84</f>
        <v>0</v>
      </c>
      <c r="AF14" s="355">
        <f>'1.4.4 Rev_DGB'!AF84</f>
        <v>0</v>
      </c>
      <c r="AG14" s="355">
        <f>'1.4.4 Rev_DGB'!AG84</f>
        <v>0</v>
      </c>
      <c r="AH14" s="355">
        <f>'1.4.4 Rev_DGB'!AH84</f>
        <v>0</v>
      </c>
      <c r="AI14" s="355">
        <f>'1.4.4 Rev_DGB'!AI84</f>
        <v>0</v>
      </c>
      <c r="AJ14" s="355">
        <f>'1.4.4 Rev_DGB'!AJ84</f>
        <v>0</v>
      </c>
      <c r="AK14" s="355">
        <f>'1.4.4 Rev_DGB'!AK84</f>
        <v>0</v>
      </c>
      <c r="AL14" s="355">
        <f>'1.4.4 Rev_DGB'!AL84</f>
        <v>0</v>
      </c>
      <c r="AM14" s="355">
        <f>'1.4.4 Rev_DGB'!AM84</f>
        <v>0</v>
      </c>
      <c r="AN14" s="355">
        <f>'1.4.4 Rev_DGB'!AN84</f>
        <v>0</v>
      </c>
      <c r="AO14" s="355">
        <f>'1.4.4 Rev_DGB'!AO84</f>
        <v>0</v>
      </c>
      <c r="AP14" s="355">
        <f>'1.4.4 Rev_DGB'!AP84</f>
        <v>0</v>
      </c>
      <c r="AQ14" s="355">
        <f>'1.4.4 Rev_DGB'!AQ84</f>
        <v>0</v>
      </c>
      <c r="AR14" s="355">
        <f>'1.4.4 Rev_DGB'!AR84</f>
        <v>0</v>
      </c>
      <c r="AS14" s="355">
        <f>'1.4.4 Rev_DGB'!AS84</f>
        <v>0</v>
      </c>
      <c r="AT14" s="355">
        <f>'1.4.4 Rev_DGB'!AT84</f>
        <v>0</v>
      </c>
      <c r="AU14" s="355">
        <f>'1.4.4 Rev_DGB'!AU84</f>
        <v>0</v>
      </c>
      <c r="AV14" s="355">
        <f>'1.4.4 Rev_DGB'!AV84</f>
        <v>0</v>
      </c>
      <c r="AW14" s="355">
        <f>'1.4.4 Rev_DGB'!AW84</f>
        <v>0</v>
      </c>
      <c r="AX14" s="355">
        <f>'1.4.4 Rev_DGB'!AX84</f>
        <v>0</v>
      </c>
      <c r="AY14" s="355">
        <f>'1.4.4 Rev_DGB'!AY84</f>
        <v>0</v>
      </c>
      <c r="AZ14" s="355">
        <f>'1.4.4 Rev_DGB'!AZ84</f>
        <v>0</v>
      </c>
      <c r="BA14" s="355">
        <f>'1.4.4 Rev_DGB'!BA84</f>
        <v>0</v>
      </c>
      <c r="BB14" s="355">
        <f>'1.4.4 Rev_DGB'!BB84</f>
        <v>0</v>
      </c>
      <c r="BC14" s="355">
        <f>'1.4.4 Rev_DGB'!BC84</f>
        <v>0</v>
      </c>
      <c r="BD14" s="355">
        <f>'1.4.4 Rev_DGB'!BD84</f>
        <v>0</v>
      </c>
      <c r="BE14" s="355">
        <f>'1.4.4 Rev_DGB'!BE84</f>
        <v>0</v>
      </c>
      <c r="BF14" s="355">
        <f>'1.4.4 Rev_DGB'!BF84</f>
        <v>0</v>
      </c>
      <c r="BG14" s="355">
        <f>'1.4.4 Rev_DGB'!BG84</f>
        <v>0</v>
      </c>
      <c r="BH14" s="355">
        <f>'1.4.4 Rev_DGB'!BH84</f>
        <v>0</v>
      </c>
      <c r="BI14" s="355">
        <f>'1.4.4 Rev_DGB'!BI84</f>
        <v>0</v>
      </c>
      <c r="BJ14" s="355">
        <f>'1.4.4 Rev_DGB'!BJ84</f>
        <v>0</v>
      </c>
      <c r="BK14" s="355">
        <f>'1.4.4 Rev_DGB'!BK84</f>
        <v>0</v>
      </c>
      <c r="BL14" s="355">
        <f>'1.4.4 Rev_DGB'!BL84</f>
        <v>0</v>
      </c>
      <c r="BM14" s="355">
        <f>'1.4.4 Rev_DGB'!BM84</f>
        <v>0</v>
      </c>
      <c r="BN14" s="355">
        <f>'1.4.4 Rev_DGB'!BN84</f>
        <v>0</v>
      </c>
      <c r="BO14" s="355">
        <f>'1.4.4 Rev_DGB'!BO84</f>
        <v>0</v>
      </c>
      <c r="BP14" s="355">
        <f>'1.4.4 Rev_DGB'!BP84</f>
        <v>0</v>
      </c>
      <c r="BQ14" s="355">
        <f>'1.4.4 Rev_DGB'!BQ84</f>
        <v>0</v>
      </c>
      <c r="BR14" s="355">
        <f>'1.4.4 Rev_DGB'!BR84</f>
        <v>0</v>
      </c>
      <c r="BS14" s="355">
        <f>'1.4.4 Rev_DGB'!BS84</f>
        <v>0</v>
      </c>
      <c r="BT14" s="355">
        <f>'1.4.4 Rev_DGB'!BT84</f>
        <v>0</v>
      </c>
      <c r="BU14" s="355">
        <f>'1.4.4 Rev_DGB'!BU84</f>
        <v>0</v>
      </c>
      <c r="BV14" s="355">
        <f>'1.4.4 Rev_DGB'!BV84</f>
        <v>0</v>
      </c>
      <c r="BW14" s="355">
        <f>'1.4.4 Rev_DGB'!BW84</f>
        <v>0</v>
      </c>
      <c r="BX14" s="355">
        <f>'1.4.4 Rev_DGB'!BX84</f>
        <v>0</v>
      </c>
      <c r="BY14" s="355">
        <f>'1.4.4 Rev_DGB'!BY84</f>
        <v>0</v>
      </c>
      <c r="BZ14" s="355">
        <f>'1.4.4 Rev_DGB'!BZ84</f>
        <v>0</v>
      </c>
      <c r="CA14" s="355">
        <f>'1.4.4 Rev_DGB'!CA84</f>
        <v>0</v>
      </c>
      <c r="CB14" s="355">
        <f>'1.4.4 Rev_DGB'!CB84</f>
        <v>0</v>
      </c>
      <c r="CC14" s="355">
        <f>'1.4.4 Rev_DGB'!CC84</f>
        <v>0</v>
      </c>
      <c r="CD14" s="355">
        <f>'1.4.4 Rev_DGB'!CD84</f>
        <v>0</v>
      </c>
      <c r="CE14" s="355">
        <f>'1.4.4 Rev_DGB'!CE84</f>
        <v>0</v>
      </c>
      <c r="CF14" s="355">
        <f>'1.4.4 Rev_DGB'!CF84</f>
        <v>0</v>
      </c>
      <c r="CG14" s="355">
        <f>'1.4.4 Rev_DGB'!CG84</f>
        <v>0</v>
      </c>
      <c r="CH14" s="355">
        <f>'1.4.4 Rev_DGB'!CH84</f>
        <v>0</v>
      </c>
      <c r="CI14" s="355">
        <f>'1.4.4 Rev_DGB'!CI84</f>
        <v>0</v>
      </c>
      <c r="CJ14" s="355">
        <f>'1.4.4 Rev_DGB'!CJ84</f>
        <v>0</v>
      </c>
      <c r="CK14" s="355">
        <f>'1.4.4 Rev_DGB'!CK84</f>
        <v>0</v>
      </c>
      <c r="CL14" s="355">
        <f>'1.4.4 Rev_DGB'!CL84</f>
        <v>0</v>
      </c>
      <c r="CM14" s="355">
        <f>'1.4.4 Rev_DGB'!CM84</f>
        <v>0</v>
      </c>
      <c r="CN14" s="355">
        <f>'1.4.4 Rev_DGB'!CN84</f>
        <v>0</v>
      </c>
      <c r="CO14" s="355">
        <f>'1.4.4 Rev_DGB'!CO84</f>
        <v>0</v>
      </c>
      <c r="CP14" s="355">
        <f>'1.4.4 Rev_DGB'!CP84</f>
        <v>0</v>
      </c>
      <c r="CQ14" s="355">
        <f>'1.4.4 Rev_DGB'!CQ84</f>
        <v>0</v>
      </c>
      <c r="CR14" s="355">
        <f>'1.4.4 Rev_DGB'!CR84</f>
        <v>0</v>
      </c>
      <c r="CS14" s="355">
        <f>'1.4.4 Rev_DGB'!CS84</f>
        <v>0</v>
      </c>
      <c r="CT14" s="355">
        <f>'1.4.4 Rev_DGB'!CT84</f>
        <v>0</v>
      </c>
      <c r="CU14" s="355">
        <f>'1.4.4 Rev_DGB'!CU84</f>
        <v>0</v>
      </c>
      <c r="CV14" s="355">
        <f>'1.4.4 Rev_DGB'!CV84</f>
        <v>0</v>
      </c>
      <c r="CW14" s="355">
        <f>'1.4.4 Rev_DGB'!CW84</f>
        <v>0</v>
      </c>
      <c r="CX14" s="355">
        <f>'1.4.4 Rev_DGB'!CX84</f>
        <v>0</v>
      </c>
      <c r="CY14" s="355">
        <f>'1.4.4 Rev_DGB'!CY84</f>
        <v>0</v>
      </c>
      <c r="CZ14" s="355">
        <f>'1.4.4 Rev_DGB'!CZ84</f>
        <v>0</v>
      </c>
      <c r="DA14" s="355">
        <f>'1.4.4 Rev_DGB'!DA84</f>
        <v>0</v>
      </c>
      <c r="DB14" s="355">
        <f>'1.4.4 Rev_DGB'!DB84</f>
        <v>0</v>
      </c>
      <c r="DC14" s="355">
        <f>'1.4.4 Rev_DGB'!DC84</f>
        <v>0</v>
      </c>
      <c r="DD14" s="355">
        <f>'1.4.4 Rev_DGB'!DD84</f>
        <v>0</v>
      </c>
      <c r="DE14" s="355">
        <f>'1.4.4 Rev_DGB'!DE84</f>
        <v>0</v>
      </c>
      <c r="DF14" s="355">
        <f>'1.4.4 Rev_DGB'!DF84</f>
        <v>0</v>
      </c>
      <c r="DG14" s="355">
        <f>'1.4.4 Rev_DGB'!DG84</f>
        <v>0</v>
      </c>
      <c r="DH14" s="355">
        <f>'1.4.4 Rev_DGB'!DH84</f>
        <v>0</v>
      </c>
      <c r="DI14" s="355">
        <f>'1.4.4 Rev_DGB'!DI84</f>
        <v>0</v>
      </c>
      <c r="DJ14" s="355">
        <f>'1.4.4 Rev_DGB'!DJ84</f>
        <v>0</v>
      </c>
      <c r="DK14" s="355">
        <f>'1.4.4 Rev_DGB'!DK84</f>
        <v>0</v>
      </c>
      <c r="DL14" s="355">
        <f>'1.4.4 Rev_DGB'!DL84</f>
        <v>0</v>
      </c>
      <c r="DM14" s="355">
        <f>'1.4.4 Rev_DGB'!DM84</f>
        <v>0</v>
      </c>
      <c r="DN14" s="355">
        <f>'1.4.4 Rev_DGB'!DN84</f>
        <v>0</v>
      </c>
      <c r="DO14" s="355">
        <f>'1.4.4 Rev_DGB'!DO84</f>
        <v>0</v>
      </c>
      <c r="DP14" s="355">
        <f>'1.4.4 Rev_DGB'!DP84</f>
        <v>0</v>
      </c>
      <c r="DQ14" s="355">
        <f>'1.4.4 Rev_DGB'!DQ84</f>
        <v>0</v>
      </c>
      <c r="DR14" s="355">
        <f>'1.4.4 Rev_DGB'!DR84</f>
        <v>0</v>
      </c>
      <c r="DS14" s="355">
        <f>'1.4.4 Rev_DGB'!DS84</f>
        <v>0</v>
      </c>
      <c r="DT14" s="355">
        <f>'1.4.4 Rev_DGB'!DT84</f>
        <v>0</v>
      </c>
      <c r="DU14" s="355">
        <f>'1.4.4 Rev_DGB'!DU84</f>
        <v>0</v>
      </c>
      <c r="DV14" s="355">
        <f>'1.4.4 Rev_DGB'!DV84</f>
        <v>0</v>
      </c>
      <c r="DW14" s="355">
        <f>'1.4.4 Rev_DGB'!DW84</f>
        <v>0</v>
      </c>
      <c r="DX14" s="355">
        <f>'1.4.4 Rev_DGB'!DX84</f>
        <v>0</v>
      </c>
      <c r="DY14" s="355">
        <f>'1.4.4 Rev_DGB'!DY84</f>
        <v>0</v>
      </c>
    </row>
    <row r="15" spans="1:1023 1026:2048 2051:5118 5121:6143 6146:7168 7171:10238 10241:11263 11266:12288 12291:15358 15361:16383" s="122" customFormat="1" x14ac:dyDescent="0.35">
      <c r="B15" s="346"/>
      <c r="C15" s="346"/>
      <c r="D15" s="240" t="s">
        <v>453</v>
      </c>
      <c r="E15" s="179"/>
      <c r="F15" s="179"/>
      <c r="G15" s="179"/>
      <c r="H15" s="345" t="s">
        <v>855</v>
      </c>
      <c r="J15" s="355">
        <f>'1.4.5 Rev_ETH'!J67</f>
        <v>0</v>
      </c>
      <c r="K15" s="355">
        <f>'1.4.5 Rev_ETH'!K67</f>
        <v>0</v>
      </c>
      <c r="L15" s="355">
        <f>'1.4.5 Rev_ETH'!L67</f>
        <v>0</v>
      </c>
      <c r="M15" s="355">
        <f>'1.4.5 Rev_ETH'!M67</f>
        <v>0</v>
      </c>
      <c r="N15" s="355">
        <f>'1.4.5 Rev_ETH'!N67</f>
        <v>0</v>
      </c>
      <c r="O15" s="355">
        <f>'1.4.5 Rev_ETH'!O67</f>
        <v>0</v>
      </c>
      <c r="P15" s="355">
        <f>'1.4.5 Rev_ETH'!P67</f>
        <v>0</v>
      </c>
      <c r="Q15" s="355">
        <f>'1.4.5 Rev_ETH'!Q67</f>
        <v>0</v>
      </c>
      <c r="R15" s="355">
        <f>'1.4.5 Rev_ETH'!R67</f>
        <v>0</v>
      </c>
      <c r="S15" s="355">
        <f>'1.4.5 Rev_ETH'!S67</f>
        <v>0</v>
      </c>
      <c r="T15" s="355">
        <f>'1.4.5 Rev_ETH'!T67</f>
        <v>0</v>
      </c>
      <c r="U15" s="355">
        <f>'1.4.5 Rev_ETH'!U67</f>
        <v>0</v>
      </c>
      <c r="V15" s="355">
        <f>'1.4.5 Rev_ETH'!V67</f>
        <v>0</v>
      </c>
      <c r="W15" s="355">
        <f>'1.4.5 Rev_ETH'!W67</f>
        <v>0</v>
      </c>
      <c r="X15" s="355">
        <f>'1.4.5 Rev_ETH'!X67</f>
        <v>0</v>
      </c>
      <c r="Y15" s="355">
        <f>'1.4.5 Rev_ETH'!Y67</f>
        <v>0</v>
      </c>
      <c r="Z15" s="355">
        <f>'1.4.5 Rev_ETH'!Z67</f>
        <v>0</v>
      </c>
      <c r="AA15" s="355">
        <f>'1.4.5 Rev_ETH'!AA67</f>
        <v>0</v>
      </c>
      <c r="AB15" s="355">
        <f>'1.4.5 Rev_ETH'!AB67</f>
        <v>0</v>
      </c>
      <c r="AC15" s="355">
        <f>'1.4.5 Rev_ETH'!AC67</f>
        <v>0</v>
      </c>
      <c r="AD15" s="355">
        <f>'1.4.5 Rev_ETH'!AD67</f>
        <v>0</v>
      </c>
      <c r="AE15" s="355">
        <f>'1.4.5 Rev_ETH'!AE67</f>
        <v>0</v>
      </c>
      <c r="AF15" s="355">
        <f>'1.4.5 Rev_ETH'!AF67</f>
        <v>0</v>
      </c>
      <c r="AG15" s="355">
        <f>'1.4.5 Rev_ETH'!AG67</f>
        <v>0</v>
      </c>
      <c r="AH15" s="355">
        <f>'1.4.5 Rev_ETH'!AH67</f>
        <v>0</v>
      </c>
      <c r="AI15" s="355">
        <f>'1.4.5 Rev_ETH'!AI67</f>
        <v>0</v>
      </c>
      <c r="AJ15" s="355">
        <f>'1.4.5 Rev_ETH'!AJ67</f>
        <v>0</v>
      </c>
      <c r="AK15" s="355">
        <f>'1.4.5 Rev_ETH'!AK67</f>
        <v>0</v>
      </c>
      <c r="AL15" s="355">
        <f>'1.4.5 Rev_ETH'!AL67</f>
        <v>0</v>
      </c>
      <c r="AM15" s="355">
        <f>'1.4.5 Rev_ETH'!AM67</f>
        <v>0</v>
      </c>
      <c r="AN15" s="355">
        <f>'1.4.5 Rev_ETH'!AN67</f>
        <v>0</v>
      </c>
      <c r="AO15" s="355">
        <f>'1.4.5 Rev_ETH'!AO67</f>
        <v>0</v>
      </c>
      <c r="AP15" s="355">
        <f>'1.4.5 Rev_ETH'!AP67</f>
        <v>0</v>
      </c>
      <c r="AQ15" s="355">
        <f>'1.4.5 Rev_ETH'!AQ67</f>
        <v>0</v>
      </c>
      <c r="AR15" s="355">
        <f>'1.4.5 Rev_ETH'!AR67</f>
        <v>0</v>
      </c>
      <c r="AS15" s="355">
        <f>'1.4.5 Rev_ETH'!AS67</f>
        <v>0</v>
      </c>
      <c r="AT15" s="355">
        <f>'1.4.5 Rev_ETH'!AT67</f>
        <v>0</v>
      </c>
      <c r="AU15" s="355">
        <f>'1.4.5 Rev_ETH'!AU67</f>
        <v>0</v>
      </c>
      <c r="AV15" s="355">
        <f>'1.4.5 Rev_ETH'!AV67</f>
        <v>0</v>
      </c>
      <c r="AW15" s="355">
        <f>'1.4.5 Rev_ETH'!AW67</f>
        <v>0</v>
      </c>
      <c r="AX15" s="355">
        <f>'1.4.5 Rev_ETH'!AX67</f>
        <v>0</v>
      </c>
      <c r="AY15" s="355">
        <f>'1.4.5 Rev_ETH'!AY67</f>
        <v>0</v>
      </c>
      <c r="AZ15" s="355">
        <f>'1.4.5 Rev_ETH'!AZ67</f>
        <v>0</v>
      </c>
      <c r="BA15" s="355">
        <f>'1.4.5 Rev_ETH'!BA67</f>
        <v>0</v>
      </c>
      <c r="BB15" s="355">
        <f>'1.4.5 Rev_ETH'!BB67</f>
        <v>0</v>
      </c>
      <c r="BC15" s="355">
        <f>'1.4.5 Rev_ETH'!BC67</f>
        <v>0</v>
      </c>
      <c r="BD15" s="355">
        <f>'1.4.5 Rev_ETH'!BD67</f>
        <v>0</v>
      </c>
      <c r="BE15" s="355">
        <f>'1.4.5 Rev_ETH'!BE67</f>
        <v>0</v>
      </c>
      <c r="BF15" s="355">
        <f>'1.4.5 Rev_ETH'!BF67</f>
        <v>0</v>
      </c>
      <c r="BG15" s="355">
        <f>'1.4.5 Rev_ETH'!BG67</f>
        <v>0</v>
      </c>
      <c r="BH15" s="355">
        <f>'1.4.5 Rev_ETH'!BH67</f>
        <v>0</v>
      </c>
      <c r="BI15" s="355">
        <f>'1.4.5 Rev_ETH'!BI67</f>
        <v>0</v>
      </c>
      <c r="BJ15" s="355">
        <f>'1.4.5 Rev_ETH'!BJ67</f>
        <v>0</v>
      </c>
      <c r="BK15" s="355">
        <f>'1.4.5 Rev_ETH'!BK67</f>
        <v>0</v>
      </c>
      <c r="BL15" s="355">
        <f>'1.4.5 Rev_ETH'!BL67</f>
        <v>0</v>
      </c>
      <c r="BM15" s="355">
        <f>'1.4.5 Rev_ETH'!BM67</f>
        <v>0</v>
      </c>
      <c r="BN15" s="355">
        <f>'1.4.5 Rev_ETH'!BN67</f>
        <v>0</v>
      </c>
      <c r="BO15" s="355">
        <f>'1.4.5 Rev_ETH'!BO67</f>
        <v>0</v>
      </c>
      <c r="BP15" s="355">
        <f>'1.4.5 Rev_ETH'!BP67</f>
        <v>0</v>
      </c>
      <c r="BQ15" s="355">
        <f>'1.4.5 Rev_ETH'!BQ67</f>
        <v>0</v>
      </c>
      <c r="BR15" s="355">
        <f>'1.4.5 Rev_ETH'!BR67</f>
        <v>0</v>
      </c>
      <c r="BS15" s="355">
        <f>'1.4.5 Rev_ETH'!BS67</f>
        <v>0</v>
      </c>
      <c r="BT15" s="355">
        <f>'1.4.5 Rev_ETH'!BT67</f>
        <v>0</v>
      </c>
      <c r="BU15" s="355">
        <f>'1.4.5 Rev_ETH'!BU67</f>
        <v>0</v>
      </c>
      <c r="BV15" s="355">
        <f>'1.4.5 Rev_ETH'!BV67</f>
        <v>0</v>
      </c>
      <c r="BW15" s="355">
        <f>'1.4.5 Rev_ETH'!BW67</f>
        <v>0</v>
      </c>
      <c r="BX15" s="355">
        <f>'1.4.5 Rev_ETH'!BX67</f>
        <v>0</v>
      </c>
      <c r="BY15" s="355">
        <f>'1.4.5 Rev_ETH'!BY67</f>
        <v>0</v>
      </c>
      <c r="BZ15" s="355">
        <f>'1.4.5 Rev_ETH'!BZ67</f>
        <v>0</v>
      </c>
      <c r="CA15" s="355">
        <f>'1.4.5 Rev_ETH'!CA67</f>
        <v>0</v>
      </c>
      <c r="CB15" s="355">
        <f>'1.4.5 Rev_ETH'!CB67</f>
        <v>0</v>
      </c>
      <c r="CC15" s="355">
        <f>'1.4.5 Rev_ETH'!CC67</f>
        <v>0</v>
      </c>
      <c r="CD15" s="355">
        <f>'1.4.5 Rev_ETH'!CD67</f>
        <v>0</v>
      </c>
      <c r="CE15" s="355">
        <f>'1.4.5 Rev_ETH'!CE67</f>
        <v>0</v>
      </c>
      <c r="CF15" s="355">
        <f>'1.4.5 Rev_ETH'!CF67</f>
        <v>0</v>
      </c>
      <c r="CG15" s="355">
        <f>'1.4.5 Rev_ETH'!CG67</f>
        <v>0</v>
      </c>
      <c r="CH15" s="355">
        <f>'1.4.5 Rev_ETH'!CH67</f>
        <v>0</v>
      </c>
      <c r="CI15" s="355">
        <f>'1.4.5 Rev_ETH'!CI67</f>
        <v>0</v>
      </c>
      <c r="CJ15" s="355">
        <f>'1.4.5 Rev_ETH'!CJ67</f>
        <v>0</v>
      </c>
      <c r="CK15" s="355">
        <f>'1.4.5 Rev_ETH'!CK67</f>
        <v>0</v>
      </c>
      <c r="CL15" s="355">
        <f>'1.4.5 Rev_ETH'!CL67</f>
        <v>0</v>
      </c>
      <c r="CM15" s="355">
        <f>'1.4.5 Rev_ETH'!CM67</f>
        <v>0</v>
      </c>
      <c r="CN15" s="355">
        <f>'1.4.5 Rev_ETH'!CN67</f>
        <v>0</v>
      </c>
      <c r="CO15" s="355">
        <f>'1.4.5 Rev_ETH'!CO67</f>
        <v>0</v>
      </c>
      <c r="CP15" s="355">
        <f>'1.4.5 Rev_ETH'!CP67</f>
        <v>0</v>
      </c>
      <c r="CQ15" s="355">
        <f>'1.4.5 Rev_ETH'!CQ67</f>
        <v>0</v>
      </c>
      <c r="CR15" s="355">
        <f>'1.4.5 Rev_ETH'!CR67</f>
        <v>0</v>
      </c>
      <c r="CS15" s="355">
        <f>'1.4.5 Rev_ETH'!CS67</f>
        <v>0</v>
      </c>
      <c r="CT15" s="355">
        <f>'1.4.5 Rev_ETH'!CT67</f>
        <v>0</v>
      </c>
      <c r="CU15" s="355">
        <f>'1.4.5 Rev_ETH'!CU67</f>
        <v>0</v>
      </c>
      <c r="CV15" s="355">
        <f>'1.4.5 Rev_ETH'!CV67</f>
        <v>0</v>
      </c>
      <c r="CW15" s="355">
        <f>'1.4.5 Rev_ETH'!CW67</f>
        <v>0</v>
      </c>
      <c r="CX15" s="355">
        <f>'1.4.5 Rev_ETH'!CX67</f>
        <v>0</v>
      </c>
      <c r="CY15" s="355">
        <f>'1.4.5 Rev_ETH'!CY67</f>
        <v>0</v>
      </c>
      <c r="CZ15" s="355">
        <f>'1.4.5 Rev_ETH'!CZ67</f>
        <v>0</v>
      </c>
      <c r="DA15" s="355">
        <f>'1.4.5 Rev_ETH'!DA67</f>
        <v>0</v>
      </c>
      <c r="DB15" s="355">
        <f>'1.4.5 Rev_ETH'!DB67</f>
        <v>0</v>
      </c>
      <c r="DC15" s="355">
        <f>'1.4.5 Rev_ETH'!DC67</f>
        <v>0</v>
      </c>
      <c r="DD15" s="355">
        <f>'1.4.5 Rev_ETH'!DD67</f>
        <v>0</v>
      </c>
      <c r="DE15" s="355">
        <f>'1.4.5 Rev_ETH'!DE67</f>
        <v>0</v>
      </c>
      <c r="DF15" s="355">
        <f>'1.4.5 Rev_ETH'!DF67</f>
        <v>0</v>
      </c>
      <c r="DG15" s="355">
        <f>'1.4.5 Rev_ETH'!DG67</f>
        <v>0</v>
      </c>
      <c r="DH15" s="355">
        <f>'1.4.5 Rev_ETH'!DH67</f>
        <v>0</v>
      </c>
      <c r="DI15" s="355">
        <f>'1.4.5 Rev_ETH'!DI67</f>
        <v>0</v>
      </c>
      <c r="DJ15" s="355">
        <f>'1.4.5 Rev_ETH'!DJ67</f>
        <v>0</v>
      </c>
      <c r="DK15" s="355">
        <f>'1.4.5 Rev_ETH'!DK67</f>
        <v>0</v>
      </c>
      <c r="DL15" s="355">
        <f>'1.4.5 Rev_ETH'!DL67</f>
        <v>0</v>
      </c>
      <c r="DM15" s="355">
        <f>'1.4.5 Rev_ETH'!DM67</f>
        <v>0</v>
      </c>
      <c r="DN15" s="355">
        <f>'1.4.5 Rev_ETH'!DN67</f>
        <v>0</v>
      </c>
      <c r="DO15" s="355">
        <f>'1.4.5 Rev_ETH'!DO67</f>
        <v>0</v>
      </c>
      <c r="DP15" s="355">
        <f>'1.4.5 Rev_ETH'!DP67</f>
        <v>0</v>
      </c>
      <c r="DQ15" s="355">
        <f>'1.4.5 Rev_ETH'!DQ67</f>
        <v>0</v>
      </c>
      <c r="DR15" s="355">
        <f>'1.4.5 Rev_ETH'!DR67</f>
        <v>0</v>
      </c>
      <c r="DS15" s="355">
        <f>'1.4.5 Rev_ETH'!DS67</f>
        <v>0</v>
      </c>
      <c r="DT15" s="355">
        <f>'1.4.5 Rev_ETH'!DT67</f>
        <v>0</v>
      </c>
      <c r="DU15" s="355">
        <f>'1.4.5 Rev_ETH'!DU67</f>
        <v>0</v>
      </c>
      <c r="DV15" s="355">
        <f>'1.4.5 Rev_ETH'!DV67</f>
        <v>0</v>
      </c>
      <c r="DW15" s="355">
        <f>'1.4.5 Rev_ETH'!DW67</f>
        <v>0</v>
      </c>
      <c r="DX15" s="355">
        <f>'1.4.5 Rev_ETH'!DX67</f>
        <v>0</v>
      </c>
      <c r="DY15" s="355">
        <f>'1.4.5 Rev_ETH'!DY67</f>
        <v>0</v>
      </c>
    </row>
    <row r="16" spans="1:1023 1026:2048 2051:5118 5121:6143 6146:7168 7171:10238 10241:11263 11266:12288 12291:15358 15361:16383" s="351" customFormat="1" x14ac:dyDescent="0.35">
      <c r="A16" s="348"/>
      <c r="B16" s="349"/>
      <c r="C16" s="349"/>
      <c r="D16" s="240" t="s">
        <v>454</v>
      </c>
      <c r="G16" s="350"/>
      <c r="H16" s="345" t="s">
        <v>855</v>
      </c>
      <c r="J16" s="355">
        <f>'1.4.6 Rev_KDA'!J75</f>
        <v>120037.70781171904</v>
      </c>
      <c r="K16" s="355">
        <f>'1.4.6 Rev_KDA'!K75</f>
        <v>119786.52010535781</v>
      </c>
      <c r="L16" s="355">
        <f>'1.4.6 Rev_KDA'!L75</f>
        <v>119535.85802769251</v>
      </c>
      <c r="M16" s="355">
        <f>'1.4.6 Rev_KDA'!M75</f>
        <v>119285.72047880666</v>
      </c>
      <c r="N16" s="355">
        <f>'1.4.6 Rev_KDA'!N75</f>
        <v>119036.10636108524</v>
      </c>
      <c r="O16" s="355">
        <f>'1.4.6 Rev_KDA'!O75</f>
        <v>118787.01457921024</v>
      </c>
      <c r="P16" s="355">
        <f>'1.4.6 Rev_KDA'!P75</f>
        <v>118538.44404015552</v>
      </c>
      <c r="Q16" s="355">
        <f>'1.4.6 Rev_KDA'!Q75</f>
        <v>118290.39365318225</v>
      </c>
      <c r="R16" s="355">
        <f>'1.4.6 Rev_KDA'!R75</f>
        <v>118042.8623298341</v>
      </c>
      <c r="S16" s="355">
        <f>'1.4.6 Rev_KDA'!S75</f>
        <v>117795.84898393236</v>
      </c>
      <c r="T16" s="355">
        <f>'1.4.6 Rev_KDA'!T75</f>
        <v>117549.3525315712</v>
      </c>
      <c r="U16" s="355">
        <f>'1.4.6 Rev_KDA'!U75</f>
        <v>117303.37189111303</v>
      </c>
      <c r="V16" s="355">
        <f>'1.4.6 Rev_KDA'!V75</f>
        <v>172985.57217514914</v>
      </c>
      <c r="W16" s="355">
        <f>'1.4.6 Rev_KDA'!W75</f>
        <v>172623.58717976403</v>
      </c>
      <c r="X16" s="355">
        <f>'1.4.6 Rev_KDA'!X75</f>
        <v>172262.35966452732</v>
      </c>
      <c r="Y16" s="355">
        <f>'1.4.6 Rev_KDA'!Y75</f>
        <v>171901.88804435622</v>
      </c>
      <c r="Z16" s="355">
        <f>'1.4.6 Rev_KDA'!Z75</f>
        <v>171542.17073748496</v>
      </c>
      <c r="AA16" s="355">
        <f>'1.4.6 Rev_KDA'!AA75</f>
        <v>171183.20616545761</v>
      </c>
      <c r="AB16" s="355">
        <f>'1.4.6 Rev_KDA'!AB75</f>
        <v>170824.99275312127</v>
      </c>
      <c r="AC16" s="355">
        <f>'1.4.6 Rev_KDA'!AC75</f>
        <v>170467.52892861926</v>
      </c>
      <c r="AD16" s="355">
        <f>'1.4.6 Rev_KDA'!AD75</f>
        <v>170110.81312338394</v>
      </c>
      <c r="AE16" s="355">
        <f>'1.4.6 Rev_KDA'!AE75</f>
        <v>169754.84377213035</v>
      </c>
      <c r="AF16" s="355">
        <f>'1.4.6 Rev_KDA'!AF75</f>
        <v>169399.6193128486</v>
      </c>
      <c r="AG16" s="355">
        <f>'1.4.6 Rev_KDA'!AG75</f>
        <v>169045.1381867977</v>
      </c>
      <c r="AH16" s="355">
        <f>'1.4.6 Rev_KDA'!AH75</f>
        <v>236556.39251596009</v>
      </c>
      <c r="AI16" s="355">
        <f>'1.4.6 Rev_KDA'!AI75</f>
        <v>236061.38091715163</v>
      </c>
      <c r="AJ16" s="355">
        <f>'1.4.6 Rev_KDA'!AJ75</f>
        <v>235567.40516641462</v>
      </c>
      <c r="AK16" s="355">
        <f>'1.4.6 Rev_KDA'!AK75</f>
        <v>235074.46309616082</v>
      </c>
      <c r="AL16" s="355">
        <f>'1.4.6 Rev_KDA'!AL75</f>
        <v>234582.5525433381</v>
      </c>
      <c r="AM16" s="355">
        <f>'1.4.6 Rev_KDA'!AM75</f>
        <v>234091.67134942065</v>
      </c>
      <c r="AN16" s="355">
        <f>'1.4.6 Rev_KDA'!AN75</f>
        <v>233601.81736039944</v>
      </c>
      <c r="AO16" s="355">
        <f>'1.4.6 Rev_KDA'!AO75</f>
        <v>233112.98842677282</v>
      </c>
      <c r="AP16" s="355">
        <f>'1.4.6 Rev_KDA'!AP75</f>
        <v>232625.18240353742</v>
      </c>
      <c r="AQ16" s="355">
        <f>'1.4.6 Rev_KDA'!AQ75</f>
        <v>232138.39715017789</v>
      </c>
      <c r="AR16" s="355">
        <f>'1.4.6 Rev_KDA'!AR75</f>
        <v>231652.63053065867</v>
      </c>
      <c r="AS16" s="355">
        <f>'1.4.6 Rev_KDA'!AS75</f>
        <v>231167.88041341372</v>
      </c>
      <c r="AT16" s="355">
        <f>'1.4.6 Rev_KDA'!AT75</f>
        <v>299491.6567888225</v>
      </c>
      <c r="AU16" s="355">
        <f>'1.4.6 Rev_KDA'!AU75</f>
        <v>298864.9485342704</v>
      </c>
      <c r="AV16" s="355">
        <f>'1.4.6 Rev_KDA'!AV75</f>
        <v>298239.55171269958</v>
      </c>
      <c r="AW16" s="355">
        <f>'1.4.6 Rev_KDA'!AW75</f>
        <v>297615.46357984026</v>
      </c>
      <c r="AX16" s="355">
        <f>'1.4.6 Rev_KDA'!AX75</f>
        <v>296992.68139716546</v>
      </c>
      <c r="AY16" s="355">
        <f>'1.4.6 Rev_KDA'!AY75</f>
        <v>296371.20243187854</v>
      </c>
      <c r="AZ16" s="355">
        <f>'1.4.6 Rev_KDA'!AZ75</f>
        <v>295751.02395690163</v>
      </c>
      <c r="BA16" s="355">
        <f>'1.4.6 Rev_KDA'!BA75</f>
        <v>295132.14325086336</v>
      </c>
      <c r="BB16" s="355">
        <f>'1.4.6 Rev_KDA'!BB75</f>
        <v>294514.55759808706</v>
      </c>
      <c r="BC16" s="355">
        <f>'1.4.6 Rev_KDA'!BC75</f>
        <v>293898.26428857888</v>
      </c>
      <c r="BD16" s="355">
        <f>'1.4.6 Rev_KDA'!BD75</f>
        <v>293283.26061801566</v>
      </c>
      <c r="BE16" s="355">
        <f>'1.4.6 Rev_KDA'!BE75</f>
        <v>292669.54388773337</v>
      </c>
      <c r="BF16" s="355">
        <f>'1.4.6 Rev_KDA'!BF75</f>
        <v>238241.807012412</v>
      </c>
      <c r="BG16" s="355">
        <f>'1.4.6 Rev_KDA'!BG75</f>
        <v>237743.26856017273</v>
      </c>
      <c r="BH16" s="355">
        <f>'1.4.6 Rev_KDA'!BH75</f>
        <v>237245.77333620421</v>
      </c>
      <c r="BI16" s="355">
        <f>'1.4.6 Rev_KDA'!BI75</f>
        <v>236749.31915747482</v>
      </c>
      <c r="BJ16" s="355">
        <f>'1.4.6 Rev_KDA'!BJ75</f>
        <v>236253.90384552104</v>
      </c>
      <c r="BK16" s="355">
        <f>'1.4.6 Rev_KDA'!BK75</f>
        <v>235759.52522643801</v>
      </c>
      <c r="BL16" s="355">
        <f>'1.4.6 Rev_KDA'!BL75</f>
        <v>235266.18113086984</v>
      </c>
      <c r="BM16" s="355">
        <f>'1.4.6 Rev_KDA'!BM75</f>
        <v>234773.86939400027</v>
      </c>
      <c r="BN16" s="355">
        <f>'1.4.6 Rev_KDA'!BN75</f>
        <v>234282.58785554295</v>
      </c>
      <c r="BO16" s="355">
        <f>'1.4.6 Rev_KDA'!BO75</f>
        <v>233792.33435973208</v>
      </c>
      <c r="BP16" s="355">
        <f>'1.4.6 Rev_KDA'!BP75</f>
        <v>233303.10675531314</v>
      </c>
      <c r="BQ16" s="355">
        <f>'1.4.6 Rev_KDA'!BQ75</f>
        <v>232814.90289553316</v>
      </c>
      <c r="BR16" s="355">
        <f>'1.4.6 Rev_KDA'!BR75</f>
        <v>240191.12041357585</v>
      </c>
      <c r="BS16" s="355">
        <f>'1.4.6 Rev_KDA'!BS75</f>
        <v>239688.50288009498</v>
      </c>
      <c r="BT16" s="355">
        <f>'1.4.6 Rev_KDA'!BT75</f>
        <v>239186.93711066147</v>
      </c>
      <c r="BU16" s="355">
        <f>'1.4.6 Rev_KDA'!BU75</f>
        <v>238686.42090438199</v>
      </c>
      <c r="BV16" s="355">
        <f>'1.4.6 Rev_KDA'!BV75</f>
        <v>238186.9520649687</v>
      </c>
      <c r="BW16" s="355">
        <f>'1.4.6 Rev_KDA'!BW75</f>
        <v>237688.52840072964</v>
      </c>
      <c r="BX16" s="355">
        <f>'1.4.6 Rev_KDA'!BX75</f>
        <v>237191.14772455898</v>
      </c>
      <c r="BY16" s="355">
        <f>'1.4.6 Rev_KDA'!BY75</f>
        <v>236694.80785392789</v>
      </c>
      <c r="BZ16" s="355">
        <f>'1.4.6 Rev_KDA'!BZ75</f>
        <v>236199.50661087429</v>
      </c>
      <c r="CA16" s="355">
        <f>'1.4.6 Rev_KDA'!CA75</f>
        <v>235705.24182199387</v>
      </c>
      <c r="CB16" s="355">
        <f>'1.4.6 Rev_KDA'!CB75</f>
        <v>235212.01131843028</v>
      </c>
      <c r="CC16" s="355">
        <f>'1.4.6 Rev_KDA'!CC75</f>
        <v>234719.81293586557</v>
      </c>
      <c r="CD16" s="355">
        <f>'1.4.6 Rev_KDA'!CD75</f>
        <v>217759.44294708446</v>
      </c>
      <c r="CE16" s="355">
        <f>'1.4.6 Rev_KDA'!CE75</f>
        <v>217303.76534369183</v>
      </c>
      <c r="CF16" s="355">
        <f>'1.4.6 Rev_KDA'!CF75</f>
        <v>216849.04127910073</v>
      </c>
      <c r="CG16" s="355">
        <f>'1.4.6 Rev_KDA'!CG75</f>
        <v>216395.26875796114</v>
      </c>
      <c r="CH16" s="355">
        <f>'1.4.6 Rev_KDA'!CH75</f>
        <v>215942.44578909874</v>
      </c>
      <c r="CI16" s="355">
        <f>'1.4.6 Rev_KDA'!CI75</f>
        <v>215490.57038550571</v>
      </c>
      <c r="CJ16" s="355">
        <f>'1.4.6 Rev_KDA'!CJ75</f>
        <v>215039.64056433216</v>
      </c>
      <c r="CK16" s="355">
        <f>'1.4.6 Rev_KDA'!CK75</f>
        <v>214589.65434687771</v>
      </c>
      <c r="CL16" s="355">
        <f>'1.4.6 Rev_KDA'!CL75</f>
        <v>214140.60975858217</v>
      </c>
      <c r="CM16" s="355">
        <f>'1.4.6 Rev_KDA'!CM75</f>
        <v>213692.50482901762</v>
      </c>
      <c r="CN16" s="355">
        <f>'1.4.6 Rev_KDA'!CN75</f>
        <v>213245.33759187924</v>
      </c>
      <c r="CO16" s="355">
        <f>'1.4.6 Rev_KDA'!CO75</f>
        <v>212799.10608497681</v>
      </c>
      <c r="CP16" s="355">
        <f>'1.4.6 Rev_KDA'!CP75</f>
        <v>187558.37837521455</v>
      </c>
      <c r="CQ16" s="355">
        <f>'1.4.6 Rev_KDA'!CQ75</f>
        <v>187165.89871418333</v>
      </c>
      <c r="CR16" s="355">
        <f>'1.4.6 Rev_KDA'!CR75</f>
        <v>186774.24034562468</v>
      </c>
      <c r="CS16" s="355">
        <f>'1.4.6 Rev_KDA'!CS75</f>
        <v>186383.40155092382</v>
      </c>
      <c r="CT16" s="355">
        <f>'1.4.6 Rev_KDA'!CT75</f>
        <v>185993.38061506243</v>
      </c>
      <c r="CU16" s="355">
        <f>'1.4.6 Rev_KDA'!CU75</f>
        <v>185604.17582661079</v>
      </c>
      <c r="CV16" s="355">
        <f>'1.4.6 Rev_KDA'!CV75</f>
        <v>185215.7854777207</v>
      </c>
      <c r="CW16" s="355">
        <f>'1.4.6 Rev_KDA'!CW75</f>
        <v>184828.2078641176</v>
      </c>
      <c r="CX16" s="355">
        <f>'1.4.6 Rev_KDA'!CX75</f>
        <v>184441.44128509337</v>
      </c>
      <c r="CY16" s="355">
        <f>'1.4.6 Rev_KDA'!CY75</f>
        <v>184055.48404349867</v>
      </c>
      <c r="CZ16" s="355">
        <f>'1.4.6 Rev_KDA'!CZ75</f>
        <v>183670.33444573544</v>
      </c>
      <c r="DA16" s="355">
        <f>'1.4.6 Rev_KDA'!DA75</f>
        <v>183285.99080174987</v>
      </c>
      <c r="DB16" s="355">
        <f>'1.4.6 Rev_KDA'!DB75</f>
        <v>122212.09254308454</v>
      </c>
      <c r="DC16" s="355">
        <f>'1.4.6 Rev_KDA'!DC75</f>
        <v>121956.35477721802</v>
      </c>
      <c r="DD16" s="355">
        <f>'1.4.6 Rev_KDA'!DD75</f>
        <v>121701.1521613807</v>
      </c>
      <c r="DE16" s="355">
        <f>'1.4.6 Rev_KDA'!DE75</f>
        <v>121446.48357573185</v>
      </c>
      <c r="DF16" s="355">
        <f>'1.4.6 Rev_KDA'!DF75</f>
        <v>121192.34790277416</v>
      </c>
      <c r="DG16" s="355">
        <f>'1.4.6 Rev_KDA'!DG75</f>
        <v>120938.74402734873</v>
      </c>
      <c r="DH16" s="355">
        <f>'1.4.6 Rev_KDA'!DH75</f>
        <v>120685.67083663029</v>
      </c>
      <c r="DI16" s="355">
        <f>'1.4.6 Rev_KDA'!DI75</f>
        <v>120433.1272201221</v>
      </c>
      <c r="DJ16" s="355">
        <f>'1.4.6 Rev_KDA'!DJ75</f>
        <v>120181.11206965135</v>
      </c>
      <c r="DK16" s="355">
        <f>'1.4.6 Rev_KDA'!DK75</f>
        <v>119929.62427936404</v>
      </c>
      <c r="DL16" s="355">
        <f>'1.4.6 Rev_KDA'!DL75</f>
        <v>119678.66274572033</v>
      </c>
      <c r="DM16" s="355">
        <f>'1.4.6 Rev_KDA'!DM75</f>
        <v>119428.22636748967</v>
      </c>
      <c r="DN16" s="355">
        <f>'1.4.6 Rev_KDA'!DN75</f>
        <v>68756.719641776392</v>
      </c>
      <c r="DO16" s="355">
        <f>'1.4.6 Rev_KDA'!DO75</f>
        <v>68612.841163766541</v>
      </c>
      <c r="DP16" s="355">
        <f>'1.4.6 Rev_KDA'!DP75</f>
        <v>68469.263762022994</v>
      </c>
      <c r="DQ16" s="355">
        <f>'1.4.6 Rev_KDA'!DQ75</f>
        <v>68325.986806521629</v>
      </c>
      <c r="DR16" s="355">
        <f>'1.4.6 Rev_KDA'!DR75</f>
        <v>68183.00966855661</v>
      </c>
      <c r="DS16" s="355">
        <f>'1.4.6 Rev_KDA'!DS75</f>
        <v>68040.331720737784</v>
      </c>
      <c r="DT16" s="355">
        <f>'1.4.6 Rev_KDA'!DT75</f>
        <v>67897.952336987815</v>
      </c>
      <c r="DU16" s="355">
        <f>'1.4.6 Rev_KDA'!DU75</f>
        <v>67755.870892539489</v>
      </c>
      <c r="DV16" s="355">
        <f>'1.4.6 Rev_KDA'!DV75</f>
        <v>67614.086763932966</v>
      </c>
      <c r="DW16" s="355">
        <f>'1.4.6 Rev_KDA'!DW75</f>
        <v>67472.599329013101</v>
      </c>
      <c r="DX16" s="355">
        <f>'1.4.6 Rev_KDA'!DX75</f>
        <v>67331.407966926505</v>
      </c>
      <c r="DY16" s="355">
        <f>'1.4.6 Rev_KDA'!DY75</f>
        <v>67190.512058119144</v>
      </c>
      <c r="EA16" s="348"/>
      <c r="EB16" s="350"/>
      <c r="EC16" s="350"/>
      <c r="EF16" s="348"/>
      <c r="EG16" s="350"/>
      <c r="EH16" s="350"/>
      <c r="EK16" s="348"/>
      <c r="EL16" s="350"/>
      <c r="EM16" s="350"/>
      <c r="EP16" s="348"/>
      <c r="EQ16" s="350"/>
      <c r="ER16" s="350"/>
      <c r="EU16" s="348"/>
      <c r="EV16" s="350"/>
      <c r="EW16" s="350"/>
      <c r="EZ16" s="348"/>
      <c r="FA16" s="350"/>
      <c r="FB16" s="350"/>
      <c r="FE16" s="348"/>
      <c r="FF16" s="350"/>
      <c r="FG16" s="350"/>
      <c r="FJ16" s="348"/>
      <c r="FK16" s="350"/>
      <c r="FL16" s="350"/>
      <c r="FO16" s="348"/>
      <c r="FP16" s="350"/>
      <c r="FQ16" s="350"/>
      <c r="FT16" s="348"/>
      <c r="FU16" s="350"/>
      <c r="FV16" s="350"/>
      <c r="FY16" s="348"/>
      <c r="FZ16" s="350"/>
      <c r="GA16" s="350"/>
      <c r="GD16" s="348"/>
      <c r="GE16" s="350"/>
      <c r="GF16" s="350"/>
      <c r="GI16" s="348"/>
      <c r="GJ16" s="350"/>
      <c r="GK16" s="350"/>
      <c r="GN16" s="348"/>
      <c r="GO16" s="350"/>
      <c r="GP16" s="350"/>
      <c r="GS16" s="348"/>
      <c r="GT16" s="350"/>
      <c r="GU16" s="350"/>
      <c r="GX16" s="348"/>
      <c r="GY16" s="350"/>
      <c r="GZ16" s="350"/>
      <c r="HC16" s="348"/>
      <c r="HD16" s="350"/>
      <c r="HE16" s="350"/>
      <c r="HH16" s="348"/>
      <c r="HI16" s="350"/>
      <c r="HJ16" s="350"/>
      <c r="HM16" s="348"/>
      <c r="HN16" s="350"/>
      <c r="HO16" s="350"/>
      <c r="HR16" s="348"/>
      <c r="HS16" s="350"/>
      <c r="HT16" s="350"/>
      <c r="HW16" s="348"/>
      <c r="HX16" s="350"/>
      <c r="HY16" s="350"/>
      <c r="IB16" s="348"/>
      <c r="IC16" s="350"/>
      <c r="ID16" s="350"/>
      <c r="IG16" s="348"/>
      <c r="IH16" s="350"/>
      <c r="II16" s="350"/>
      <c r="IL16" s="348"/>
      <c r="IM16" s="350"/>
      <c r="IN16" s="350"/>
      <c r="IQ16" s="348"/>
      <c r="IR16" s="350"/>
      <c r="IS16" s="350"/>
      <c r="IV16" s="348"/>
      <c r="IW16" s="350"/>
      <c r="IX16" s="350"/>
      <c r="JA16" s="348"/>
      <c r="JB16" s="350"/>
      <c r="JC16" s="350"/>
      <c r="JF16" s="348"/>
      <c r="JG16" s="350"/>
      <c r="JH16" s="350"/>
      <c r="JK16" s="348"/>
      <c r="JL16" s="350"/>
      <c r="JM16" s="350"/>
      <c r="JP16" s="348"/>
      <c r="JQ16" s="350"/>
      <c r="JR16" s="350"/>
      <c r="JU16" s="348"/>
      <c r="JV16" s="350"/>
      <c r="JW16" s="350"/>
      <c r="JZ16" s="348"/>
      <c r="KA16" s="350"/>
      <c r="KB16" s="350"/>
      <c r="KE16" s="348"/>
      <c r="KF16" s="350"/>
      <c r="KG16" s="350"/>
      <c r="KJ16" s="348"/>
      <c r="KK16" s="350"/>
      <c r="KL16" s="350"/>
      <c r="KO16" s="348"/>
      <c r="KP16" s="350"/>
      <c r="KQ16" s="350"/>
      <c r="KT16" s="348"/>
      <c r="KU16" s="350"/>
      <c r="KV16" s="350"/>
      <c r="KY16" s="348"/>
      <c r="KZ16" s="350"/>
      <c r="LA16" s="350"/>
      <c r="LD16" s="348"/>
      <c r="LE16" s="350"/>
      <c r="LF16" s="350"/>
      <c r="LI16" s="348"/>
      <c r="LJ16" s="350"/>
      <c r="LK16" s="350"/>
      <c r="LN16" s="348"/>
      <c r="LO16" s="350"/>
      <c r="LP16" s="350"/>
      <c r="LS16" s="348"/>
      <c r="LT16" s="350"/>
      <c r="LU16" s="350"/>
      <c r="LX16" s="348"/>
      <c r="LY16" s="350"/>
      <c r="LZ16" s="350"/>
      <c r="MC16" s="348"/>
      <c r="MD16" s="350"/>
      <c r="ME16" s="350"/>
      <c r="MH16" s="348"/>
      <c r="MI16" s="350"/>
      <c r="MJ16" s="350"/>
      <c r="MM16" s="348"/>
      <c r="MN16" s="350"/>
      <c r="MO16" s="350"/>
      <c r="MR16" s="348"/>
      <c r="MS16" s="350"/>
      <c r="MT16" s="350"/>
      <c r="MW16" s="348"/>
      <c r="MX16" s="350"/>
      <c r="MY16" s="350"/>
      <c r="NB16" s="348"/>
      <c r="NC16" s="350"/>
      <c r="ND16" s="350"/>
      <c r="NG16" s="348"/>
      <c r="NH16" s="350"/>
      <c r="NI16" s="350"/>
      <c r="NL16" s="348"/>
      <c r="NM16" s="350"/>
      <c r="NN16" s="350"/>
      <c r="NQ16" s="348"/>
      <c r="NR16" s="350"/>
      <c r="NS16" s="350"/>
      <c r="NV16" s="348"/>
      <c r="NW16" s="350"/>
      <c r="NX16" s="350"/>
      <c r="OA16" s="348"/>
      <c r="OB16" s="350"/>
      <c r="OC16" s="350"/>
      <c r="OF16" s="348"/>
      <c r="OG16" s="350"/>
      <c r="OH16" s="350"/>
      <c r="OK16" s="348"/>
      <c r="OL16" s="350"/>
      <c r="OM16" s="350"/>
      <c r="OP16" s="348"/>
      <c r="OQ16" s="350"/>
      <c r="OR16" s="350"/>
      <c r="OU16" s="348"/>
      <c r="OV16" s="350"/>
      <c r="OW16" s="350"/>
      <c r="OZ16" s="348"/>
      <c r="PA16" s="350"/>
      <c r="PB16" s="350"/>
      <c r="PE16" s="348"/>
      <c r="PF16" s="350"/>
      <c r="PG16" s="350"/>
      <c r="PJ16" s="348"/>
      <c r="PK16" s="350"/>
      <c r="PL16" s="350"/>
      <c r="PO16" s="348"/>
      <c r="PP16" s="350"/>
      <c r="PQ16" s="350"/>
      <c r="PT16" s="348"/>
      <c r="PU16" s="350"/>
      <c r="PV16" s="350"/>
      <c r="PY16" s="348"/>
      <c r="PZ16" s="350"/>
      <c r="QA16" s="350"/>
      <c r="QD16" s="348"/>
      <c r="QE16" s="350"/>
      <c r="QF16" s="350"/>
      <c r="QI16" s="348"/>
      <c r="QJ16" s="350"/>
      <c r="QK16" s="350"/>
      <c r="QN16" s="348"/>
      <c r="QO16" s="350"/>
      <c r="QP16" s="350"/>
      <c r="QS16" s="348"/>
      <c r="QT16" s="350"/>
      <c r="QU16" s="350"/>
      <c r="QX16" s="348"/>
      <c r="QY16" s="350"/>
      <c r="QZ16" s="350"/>
      <c r="RC16" s="348"/>
      <c r="RD16" s="350"/>
      <c r="RE16" s="350"/>
      <c r="RH16" s="348"/>
      <c r="RI16" s="350"/>
      <c r="RJ16" s="350"/>
      <c r="RM16" s="348"/>
      <c r="RN16" s="350"/>
      <c r="RO16" s="350"/>
      <c r="RR16" s="348"/>
      <c r="RS16" s="350"/>
      <c r="RT16" s="350"/>
      <c r="RW16" s="348"/>
      <c r="RX16" s="350"/>
      <c r="RY16" s="350"/>
      <c r="SB16" s="348"/>
      <c r="SC16" s="350"/>
      <c r="SD16" s="350"/>
      <c r="SG16" s="348"/>
      <c r="SH16" s="350"/>
      <c r="SI16" s="350"/>
      <c r="SL16" s="348"/>
      <c r="SM16" s="350"/>
      <c r="SN16" s="350"/>
      <c r="SQ16" s="348"/>
      <c r="SR16" s="350"/>
      <c r="SS16" s="350"/>
      <c r="SV16" s="348"/>
      <c r="SW16" s="350"/>
      <c r="SX16" s="350"/>
      <c r="TA16" s="348"/>
      <c r="TB16" s="350"/>
      <c r="TC16" s="350"/>
      <c r="TF16" s="348"/>
      <c r="TG16" s="350"/>
      <c r="TH16" s="350"/>
      <c r="TK16" s="348"/>
      <c r="TL16" s="350"/>
      <c r="TM16" s="350"/>
      <c r="TP16" s="348"/>
      <c r="TQ16" s="350"/>
      <c r="TR16" s="350"/>
      <c r="TU16" s="348"/>
      <c r="TV16" s="350"/>
      <c r="TW16" s="350"/>
      <c r="TZ16" s="348"/>
      <c r="UA16" s="350"/>
      <c r="UB16" s="350"/>
      <c r="UE16" s="348"/>
      <c r="UF16" s="350"/>
      <c r="UG16" s="350"/>
      <c r="UJ16" s="348"/>
      <c r="UK16" s="350"/>
      <c r="UL16" s="350"/>
      <c r="UO16" s="348"/>
      <c r="UP16" s="350"/>
      <c r="UQ16" s="350"/>
      <c r="UT16" s="348"/>
      <c r="UU16" s="350"/>
      <c r="UV16" s="350"/>
      <c r="UY16" s="348"/>
      <c r="UZ16" s="350"/>
      <c r="VA16" s="350"/>
      <c r="VD16" s="348"/>
      <c r="VE16" s="350"/>
      <c r="VF16" s="350"/>
      <c r="VI16" s="348"/>
      <c r="VJ16" s="350"/>
      <c r="VK16" s="350"/>
      <c r="VN16" s="348"/>
      <c r="VO16" s="350"/>
      <c r="VP16" s="350"/>
      <c r="VS16" s="348"/>
      <c r="VT16" s="350"/>
      <c r="VU16" s="350"/>
      <c r="VX16" s="348"/>
      <c r="VY16" s="350"/>
      <c r="VZ16" s="350"/>
      <c r="WC16" s="348"/>
      <c r="WD16" s="350"/>
      <c r="WE16" s="350"/>
      <c r="WH16" s="348"/>
      <c r="WI16" s="350"/>
      <c r="WJ16" s="350"/>
      <c r="WM16" s="348"/>
      <c r="WN16" s="350"/>
      <c r="WO16" s="350"/>
      <c r="WR16" s="348"/>
      <c r="WS16" s="350"/>
      <c r="WT16" s="350"/>
      <c r="WW16" s="348"/>
      <c r="WX16" s="350"/>
      <c r="WY16" s="350"/>
      <c r="XB16" s="348"/>
      <c r="XC16" s="350"/>
      <c r="XD16" s="350"/>
      <c r="XG16" s="348"/>
      <c r="XH16" s="350"/>
      <c r="XI16" s="350"/>
      <c r="XL16" s="348"/>
      <c r="XM16" s="350"/>
      <c r="XN16" s="350"/>
      <c r="XQ16" s="348"/>
      <c r="XR16" s="350"/>
      <c r="XS16" s="350"/>
      <c r="XV16" s="348"/>
      <c r="XW16" s="350"/>
      <c r="XX16" s="350"/>
      <c r="YA16" s="348"/>
      <c r="YB16" s="350"/>
      <c r="YC16" s="350"/>
      <c r="YF16" s="348"/>
      <c r="YG16" s="350"/>
      <c r="YH16" s="350"/>
      <c r="YK16" s="348"/>
      <c r="YL16" s="350"/>
      <c r="YM16" s="350"/>
      <c r="YP16" s="348"/>
      <c r="YQ16" s="350"/>
      <c r="YR16" s="350"/>
      <c r="YU16" s="348"/>
      <c r="YV16" s="350"/>
      <c r="YW16" s="350"/>
      <c r="YZ16" s="348"/>
      <c r="ZA16" s="350"/>
      <c r="ZB16" s="350"/>
      <c r="ZE16" s="348"/>
      <c r="ZF16" s="350"/>
      <c r="ZG16" s="350"/>
      <c r="ZJ16" s="348"/>
      <c r="ZK16" s="350"/>
      <c r="ZL16" s="350"/>
      <c r="ZO16" s="348"/>
      <c r="ZP16" s="350"/>
      <c r="ZQ16" s="350"/>
      <c r="ZT16" s="348"/>
      <c r="ZU16" s="350"/>
      <c r="ZV16" s="350"/>
      <c r="ZY16" s="348"/>
      <c r="ZZ16" s="350"/>
      <c r="AAA16" s="350"/>
      <c r="AAD16" s="348"/>
      <c r="AAE16" s="350"/>
      <c r="AAF16" s="350"/>
      <c r="AAI16" s="348"/>
      <c r="AAJ16" s="350"/>
      <c r="AAK16" s="350"/>
      <c r="AAN16" s="348"/>
      <c r="AAO16" s="350"/>
      <c r="AAP16" s="350"/>
      <c r="AAS16" s="348"/>
      <c r="AAT16" s="350"/>
      <c r="AAU16" s="350"/>
      <c r="AAX16" s="348"/>
      <c r="AAY16" s="350"/>
      <c r="AAZ16" s="350"/>
      <c r="ABC16" s="348"/>
      <c r="ABD16" s="350"/>
      <c r="ABE16" s="350"/>
      <c r="ABH16" s="348"/>
      <c r="ABI16" s="350"/>
      <c r="ABJ16" s="350"/>
      <c r="ABM16" s="348"/>
      <c r="ABN16" s="350"/>
      <c r="ABO16" s="350"/>
      <c r="ABR16" s="348"/>
      <c r="ABS16" s="350"/>
      <c r="ABT16" s="350"/>
      <c r="ABW16" s="348"/>
      <c r="ABX16" s="350"/>
      <c r="ABY16" s="350"/>
      <c r="ACB16" s="348"/>
      <c r="ACC16" s="350"/>
      <c r="ACD16" s="350"/>
      <c r="ACG16" s="348"/>
      <c r="ACH16" s="350"/>
      <c r="ACI16" s="350"/>
      <c r="ACL16" s="348"/>
      <c r="ACM16" s="350"/>
      <c r="ACN16" s="350"/>
      <c r="ACQ16" s="348"/>
      <c r="ACR16" s="350"/>
      <c r="ACS16" s="350"/>
      <c r="ACV16" s="348"/>
      <c r="ACW16" s="350"/>
      <c r="ACX16" s="350"/>
      <c r="ADA16" s="348"/>
      <c r="ADB16" s="350"/>
      <c r="ADC16" s="350"/>
      <c r="ADF16" s="348"/>
      <c r="ADG16" s="350"/>
      <c r="ADH16" s="350"/>
      <c r="ADK16" s="348"/>
      <c r="ADL16" s="350"/>
      <c r="ADM16" s="350"/>
      <c r="ADP16" s="348"/>
      <c r="ADQ16" s="350"/>
      <c r="ADR16" s="350"/>
      <c r="ADU16" s="348"/>
      <c r="ADV16" s="350"/>
      <c r="ADW16" s="350"/>
      <c r="ADZ16" s="348"/>
      <c r="AEA16" s="350"/>
      <c r="AEB16" s="350"/>
      <c r="AEE16" s="348"/>
      <c r="AEF16" s="350"/>
      <c r="AEG16" s="350"/>
      <c r="AEJ16" s="348"/>
      <c r="AEK16" s="350"/>
      <c r="AEL16" s="350"/>
      <c r="AEO16" s="348"/>
      <c r="AEP16" s="350"/>
      <c r="AEQ16" s="350"/>
      <c r="AET16" s="348"/>
      <c r="AEU16" s="350"/>
      <c r="AEV16" s="350"/>
      <c r="AEY16" s="348"/>
      <c r="AEZ16" s="350"/>
      <c r="AFA16" s="350"/>
      <c r="AFD16" s="348"/>
      <c r="AFE16" s="350"/>
      <c r="AFF16" s="350"/>
      <c r="AFI16" s="348"/>
      <c r="AFJ16" s="350"/>
      <c r="AFK16" s="350"/>
      <c r="AFN16" s="348"/>
      <c r="AFO16" s="350"/>
      <c r="AFP16" s="350"/>
      <c r="AFS16" s="348"/>
      <c r="AFT16" s="350"/>
      <c r="AFU16" s="350"/>
      <c r="AFX16" s="348"/>
      <c r="AFY16" s="350"/>
      <c r="AFZ16" s="350"/>
      <c r="AGC16" s="348"/>
      <c r="AGD16" s="350"/>
      <c r="AGE16" s="350"/>
      <c r="AGH16" s="348"/>
      <c r="AGI16" s="350"/>
      <c r="AGJ16" s="350"/>
      <c r="AGM16" s="348"/>
      <c r="AGN16" s="350"/>
      <c r="AGO16" s="350"/>
      <c r="AGR16" s="348"/>
      <c r="AGS16" s="350"/>
      <c r="AGT16" s="350"/>
      <c r="AGW16" s="348"/>
      <c r="AGX16" s="350"/>
      <c r="AGY16" s="350"/>
      <c r="AHB16" s="348"/>
      <c r="AHC16" s="350"/>
      <c r="AHD16" s="350"/>
      <c r="AHG16" s="348"/>
      <c r="AHH16" s="350"/>
      <c r="AHI16" s="350"/>
      <c r="AHL16" s="348"/>
      <c r="AHM16" s="350"/>
      <c r="AHN16" s="350"/>
      <c r="AHQ16" s="348"/>
      <c r="AHR16" s="350"/>
      <c r="AHS16" s="350"/>
      <c r="AHV16" s="348"/>
      <c r="AHW16" s="350"/>
      <c r="AHX16" s="350"/>
      <c r="AIA16" s="348"/>
      <c r="AIB16" s="350"/>
      <c r="AIC16" s="350"/>
      <c r="AIF16" s="348"/>
      <c r="AIG16" s="350"/>
      <c r="AIH16" s="350"/>
      <c r="AIK16" s="348"/>
      <c r="AIL16" s="350"/>
      <c r="AIM16" s="350"/>
      <c r="AIP16" s="348"/>
      <c r="AIQ16" s="350"/>
      <c r="AIR16" s="350"/>
      <c r="AIU16" s="348"/>
      <c r="AIV16" s="350"/>
      <c r="AIW16" s="350"/>
      <c r="AIZ16" s="348"/>
      <c r="AJA16" s="350"/>
      <c r="AJB16" s="350"/>
      <c r="AJE16" s="348"/>
      <c r="AJF16" s="350"/>
      <c r="AJG16" s="350"/>
      <c r="AJJ16" s="348"/>
      <c r="AJK16" s="350"/>
      <c r="AJL16" s="350"/>
      <c r="AJO16" s="348"/>
      <c r="AJP16" s="350"/>
      <c r="AJQ16" s="350"/>
      <c r="AJT16" s="348"/>
      <c r="AJU16" s="350"/>
      <c r="AJV16" s="350"/>
      <c r="AJY16" s="348"/>
      <c r="AJZ16" s="350"/>
      <c r="AKA16" s="350"/>
      <c r="AKD16" s="348"/>
      <c r="AKE16" s="350"/>
      <c r="AKF16" s="350"/>
      <c r="AKI16" s="348"/>
      <c r="AKJ16" s="350"/>
      <c r="AKK16" s="350"/>
      <c r="AKN16" s="348"/>
      <c r="AKO16" s="350"/>
      <c r="AKP16" s="350"/>
      <c r="AKS16" s="348"/>
      <c r="AKT16" s="350"/>
      <c r="AKU16" s="350"/>
      <c r="AKX16" s="348"/>
      <c r="AKY16" s="350"/>
      <c r="AKZ16" s="350"/>
      <c r="ALC16" s="348"/>
      <c r="ALD16" s="350"/>
      <c r="ALE16" s="350"/>
      <c r="ALH16" s="348"/>
      <c r="ALI16" s="350"/>
      <c r="ALJ16" s="350"/>
      <c r="ALM16" s="348"/>
      <c r="ALN16" s="350"/>
      <c r="ALO16" s="350"/>
      <c r="ALR16" s="348"/>
      <c r="ALS16" s="350"/>
      <c r="ALT16" s="350"/>
      <c r="ALW16" s="348"/>
      <c r="ALX16" s="350"/>
      <c r="ALY16" s="350"/>
      <c r="AMB16" s="348"/>
      <c r="AMC16" s="350"/>
      <c r="AMD16" s="350"/>
      <c r="AMG16" s="348"/>
      <c r="AMH16" s="350"/>
      <c r="AMI16" s="350"/>
      <c r="AML16" s="348"/>
      <c r="AMM16" s="350"/>
      <c r="AMN16" s="350"/>
      <c r="AMQ16" s="348"/>
      <c r="AMR16" s="350"/>
      <c r="AMS16" s="350"/>
      <c r="AMV16" s="348"/>
      <c r="AMW16" s="350"/>
      <c r="AMX16" s="350"/>
      <c r="ANA16" s="348"/>
      <c r="ANB16" s="350"/>
      <c r="ANC16" s="350"/>
      <c r="ANF16" s="348"/>
      <c r="ANG16" s="350"/>
      <c r="ANH16" s="350"/>
      <c r="ANK16" s="348"/>
      <c r="ANL16" s="350"/>
      <c r="ANM16" s="350"/>
      <c r="ANP16" s="348"/>
      <c r="ANQ16" s="350"/>
      <c r="ANR16" s="350"/>
      <c r="ANU16" s="348"/>
      <c r="ANV16" s="350"/>
      <c r="ANW16" s="350"/>
      <c r="ANZ16" s="348"/>
      <c r="AOA16" s="350"/>
      <c r="AOB16" s="350"/>
      <c r="AOE16" s="348"/>
      <c r="AOF16" s="350"/>
      <c r="AOG16" s="350"/>
      <c r="AOJ16" s="348"/>
      <c r="AOK16" s="350"/>
      <c r="AOL16" s="350"/>
      <c r="AOO16" s="348"/>
      <c r="AOP16" s="350"/>
      <c r="AOQ16" s="350"/>
      <c r="AOT16" s="348"/>
      <c r="AOU16" s="350"/>
      <c r="AOV16" s="350"/>
      <c r="AOY16" s="348"/>
      <c r="AOZ16" s="350"/>
      <c r="APA16" s="350"/>
      <c r="APD16" s="348"/>
      <c r="APE16" s="350"/>
      <c r="APF16" s="350"/>
      <c r="API16" s="348"/>
      <c r="APJ16" s="350"/>
      <c r="APK16" s="350"/>
      <c r="APN16" s="348"/>
      <c r="APO16" s="350"/>
      <c r="APP16" s="350"/>
      <c r="APS16" s="348"/>
      <c r="APT16" s="350"/>
      <c r="APU16" s="350"/>
      <c r="APX16" s="348"/>
      <c r="APY16" s="350"/>
      <c r="APZ16" s="350"/>
      <c r="AQC16" s="348"/>
      <c r="AQD16" s="350"/>
      <c r="AQE16" s="350"/>
      <c r="AQH16" s="348"/>
      <c r="AQI16" s="350"/>
      <c r="AQJ16" s="350"/>
      <c r="AQM16" s="348"/>
      <c r="AQN16" s="350"/>
      <c r="AQO16" s="350"/>
      <c r="AQR16" s="348"/>
      <c r="AQS16" s="350"/>
      <c r="AQT16" s="350"/>
      <c r="AQW16" s="348"/>
      <c r="AQX16" s="350"/>
      <c r="AQY16" s="350"/>
      <c r="ARB16" s="348"/>
      <c r="ARC16" s="350"/>
      <c r="ARD16" s="350"/>
      <c r="ARG16" s="348"/>
      <c r="ARH16" s="350"/>
      <c r="ARI16" s="350"/>
      <c r="ARL16" s="348"/>
      <c r="ARM16" s="350"/>
      <c r="ARN16" s="350"/>
      <c r="ARQ16" s="348"/>
      <c r="ARR16" s="350"/>
      <c r="ARS16" s="350"/>
      <c r="ARV16" s="348"/>
      <c r="ARW16" s="350"/>
      <c r="ARX16" s="350"/>
      <c r="ASA16" s="348"/>
      <c r="ASB16" s="350"/>
      <c r="ASC16" s="350"/>
      <c r="ASF16" s="348"/>
      <c r="ASG16" s="350"/>
      <c r="ASH16" s="350"/>
      <c r="ASK16" s="348"/>
      <c r="ASL16" s="350"/>
      <c r="ASM16" s="350"/>
      <c r="ASP16" s="348"/>
      <c r="ASQ16" s="350"/>
      <c r="ASR16" s="350"/>
      <c r="ASU16" s="348"/>
      <c r="ASV16" s="350"/>
      <c r="ASW16" s="350"/>
      <c r="ASZ16" s="348"/>
      <c r="ATA16" s="350"/>
      <c r="ATB16" s="350"/>
      <c r="ATE16" s="348"/>
      <c r="ATF16" s="350"/>
      <c r="ATG16" s="350"/>
      <c r="ATJ16" s="348"/>
      <c r="ATK16" s="350"/>
      <c r="ATL16" s="350"/>
      <c r="ATO16" s="348"/>
      <c r="ATP16" s="350"/>
      <c r="ATQ16" s="350"/>
      <c r="ATT16" s="348"/>
      <c r="ATU16" s="350"/>
      <c r="ATV16" s="350"/>
      <c r="ATY16" s="348"/>
      <c r="ATZ16" s="350"/>
      <c r="AUA16" s="350"/>
      <c r="AUD16" s="348"/>
      <c r="AUE16" s="350"/>
      <c r="AUF16" s="350"/>
      <c r="AUI16" s="348"/>
      <c r="AUJ16" s="350"/>
      <c r="AUK16" s="350"/>
      <c r="AUN16" s="348"/>
      <c r="AUO16" s="350"/>
      <c r="AUP16" s="350"/>
      <c r="AUS16" s="348"/>
      <c r="AUT16" s="350"/>
      <c r="AUU16" s="350"/>
      <c r="AUX16" s="348"/>
      <c r="AUY16" s="350"/>
      <c r="AUZ16" s="350"/>
      <c r="AVC16" s="348"/>
      <c r="AVD16" s="350"/>
      <c r="AVE16" s="350"/>
      <c r="AVH16" s="348"/>
      <c r="AVI16" s="350"/>
      <c r="AVJ16" s="350"/>
      <c r="AVM16" s="348"/>
      <c r="AVN16" s="350"/>
      <c r="AVO16" s="350"/>
      <c r="AVR16" s="348"/>
      <c r="AVS16" s="350"/>
      <c r="AVT16" s="350"/>
      <c r="AVW16" s="348"/>
      <c r="AVX16" s="350"/>
      <c r="AVY16" s="350"/>
      <c r="AWB16" s="348"/>
      <c r="AWC16" s="350"/>
      <c r="AWD16" s="350"/>
      <c r="AWG16" s="348"/>
      <c r="AWH16" s="350"/>
      <c r="AWI16" s="350"/>
      <c r="AWL16" s="348"/>
      <c r="AWM16" s="350"/>
      <c r="AWN16" s="350"/>
      <c r="AWQ16" s="348"/>
      <c r="AWR16" s="350"/>
      <c r="AWS16" s="350"/>
      <c r="AWV16" s="348"/>
      <c r="AWW16" s="350"/>
      <c r="AWX16" s="350"/>
      <c r="AXA16" s="348"/>
      <c r="AXB16" s="350"/>
      <c r="AXC16" s="350"/>
      <c r="AXF16" s="348"/>
      <c r="AXG16" s="350"/>
      <c r="AXH16" s="350"/>
      <c r="AXK16" s="348"/>
      <c r="AXL16" s="350"/>
      <c r="AXM16" s="350"/>
      <c r="AXP16" s="348"/>
      <c r="AXQ16" s="350"/>
      <c r="AXR16" s="350"/>
      <c r="AXU16" s="348"/>
      <c r="AXV16" s="350"/>
      <c r="AXW16" s="350"/>
      <c r="AXZ16" s="348"/>
      <c r="AYA16" s="350"/>
      <c r="AYB16" s="350"/>
      <c r="AYE16" s="348"/>
      <c r="AYF16" s="350"/>
      <c r="AYG16" s="350"/>
      <c r="AYJ16" s="348"/>
      <c r="AYK16" s="350"/>
      <c r="AYL16" s="350"/>
      <c r="AYO16" s="348"/>
      <c r="AYP16" s="350"/>
      <c r="AYQ16" s="350"/>
      <c r="AYT16" s="348"/>
      <c r="AYU16" s="350"/>
      <c r="AYV16" s="350"/>
      <c r="AYY16" s="348"/>
      <c r="AYZ16" s="350"/>
      <c r="AZA16" s="350"/>
      <c r="AZD16" s="348"/>
      <c r="AZE16" s="350"/>
      <c r="AZF16" s="350"/>
      <c r="AZI16" s="348"/>
      <c r="AZJ16" s="350"/>
      <c r="AZK16" s="350"/>
      <c r="AZN16" s="348"/>
      <c r="AZO16" s="350"/>
      <c r="AZP16" s="350"/>
      <c r="AZS16" s="348"/>
      <c r="AZT16" s="350"/>
      <c r="AZU16" s="350"/>
      <c r="AZX16" s="348"/>
      <c r="AZY16" s="350"/>
      <c r="AZZ16" s="350"/>
      <c r="BAC16" s="348"/>
      <c r="BAD16" s="350"/>
      <c r="BAE16" s="350"/>
      <c r="BAH16" s="348"/>
      <c r="BAI16" s="350"/>
      <c r="BAJ16" s="350"/>
      <c r="BAM16" s="348"/>
      <c r="BAN16" s="350"/>
      <c r="BAO16" s="350"/>
      <c r="BAR16" s="348"/>
      <c r="BAS16" s="350"/>
      <c r="BAT16" s="350"/>
      <c r="BAW16" s="348"/>
      <c r="BAX16" s="350"/>
      <c r="BAY16" s="350"/>
      <c r="BBB16" s="348"/>
      <c r="BBC16" s="350"/>
      <c r="BBD16" s="350"/>
      <c r="BBG16" s="348"/>
      <c r="BBH16" s="350"/>
      <c r="BBI16" s="350"/>
      <c r="BBL16" s="348"/>
      <c r="BBM16" s="350"/>
      <c r="BBN16" s="350"/>
      <c r="BBQ16" s="348"/>
      <c r="BBR16" s="350"/>
      <c r="BBS16" s="350"/>
      <c r="BBV16" s="348"/>
      <c r="BBW16" s="350"/>
      <c r="BBX16" s="350"/>
      <c r="BCA16" s="348"/>
      <c r="BCB16" s="350"/>
      <c r="BCC16" s="350"/>
      <c r="BCF16" s="348"/>
      <c r="BCG16" s="350"/>
      <c r="BCH16" s="350"/>
      <c r="BCK16" s="348"/>
      <c r="BCL16" s="350"/>
      <c r="BCM16" s="350"/>
      <c r="BCP16" s="348"/>
      <c r="BCQ16" s="350"/>
      <c r="BCR16" s="350"/>
      <c r="BCU16" s="348"/>
      <c r="BCV16" s="350"/>
      <c r="BCW16" s="350"/>
      <c r="BCZ16" s="348"/>
      <c r="BDA16" s="350"/>
      <c r="BDB16" s="350"/>
      <c r="BDE16" s="348"/>
      <c r="BDF16" s="350"/>
      <c r="BDG16" s="350"/>
      <c r="BDJ16" s="348"/>
      <c r="BDK16" s="350"/>
      <c r="BDL16" s="350"/>
      <c r="BDO16" s="348"/>
      <c r="BDP16" s="350"/>
      <c r="BDQ16" s="350"/>
      <c r="BDT16" s="348"/>
      <c r="BDU16" s="350"/>
      <c r="BDV16" s="350"/>
      <c r="BDY16" s="348"/>
      <c r="BDZ16" s="350"/>
      <c r="BEA16" s="350"/>
      <c r="BED16" s="348"/>
      <c r="BEE16" s="350"/>
      <c r="BEF16" s="350"/>
      <c r="BEI16" s="348"/>
      <c r="BEJ16" s="350"/>
      <c r="BEK16" s="350"/>
      <c r="BEN16" s="348"/>
      <c r="BEO16" s="350"/>
      <c r="BEP16" s="350"/>
      <c r="BES16" s="348"/>
      <c r="BET16" s="350"/>
      <c r="BEU16" s="350"/>
      <c r="BEX16" s="348"/>
      <c r="BEY16" s="350"/>
      <c r="BEZ16" s="350"/>
      <c r="BFC16" s="348"/>
      <c r="BFD16" s="350"/>
      <c r="BFE16" s="350"/>
      <c r="BFH16" s="348"/>
      <c r="BFI16" s="350"/>
      <c r="BFJ16" s="350"/>
      <c r="BFM16" s="348"/>
      <c r="BFN16" s="350"/>
      <c r="BFO16" s="350"/>
      <c r="BFR16" s="348"/>
      <c r="BFS16" s="350"/>
      <c r="BFT16" s="350"/>
      <c r="BFW16" s="348"/>
      <c r="BFX16" s="350"/>
      <c r="BFY16" s="350"/>
      <c r="BGB16" s="348"/>
      <c r="BGC16" s="350"/>
      <c r="BGD16" s="350"/>
      <c r="BGG16" s="348"/>
      <c r="BGH16" s="350"/>
      <c r="BGI16" s="350"/>
      <c r="BGL16" s="348"/>
      <c r="BGM16" s="350"/>
      <c r="BGN16" s="350"/>
      <c r="BGQ16" s="348"/>
      <c r="BGR16" s="350"/>
      <c r="BGS16" s="350"/>
      <c r="BGV16" s="348"/>
      <c r="BGW16" s="350"/>
      <c r="BGX16" s="350"/>
      <c r="BHA16" s="348"/>
      <c r="BHB16" s="350"/>
      <c r="BHC16" s="350"/>
      <c r="BHF16" s="348"/>
      <c r="BHG16" s="350"/>
      <c r="BHH16" s="350"/>
      <c r="BHK16" s="348"/>
      <c r="BHL16" s="350"/>
      <c r="BHM16" s="350"/>
      <c r="BHP16" s="348"/>
      <c r="BHQ16" s="350"/>
      <c r="BHR16" s="350"/>
      <c r="BHU16" s="348"/>
      <c r="BHV16" s="350"/>
      <c r="BHW16" s="350"/>
      <c r="BHZ16" s="348"/>
      <c r="BIA16" s="350"/>
      <c r="BIB16" s="350"/>
      <c r="BIE16" s="348"/>
      <c r="BIF16" s="350"/>
      <c r="BIG16" s="350"/>
      <c r="BIJ16" s="348"/>
      <c r="BIK16" s="350"/>
      <c r="BIL16" s="350"/>
      <c r="BIO16" s="348"/>
      <c r="BIP16" s="350"/>
      <c r="BIQ16" s="350"/>
      <c r="BIT16" s="348"/>
      <c r="BIU16" s="350"/>
      <c r="BIV16" s="350"/>
      <c r="BIY16" s="348"/>
      <c r="BIZ16" s="350"/>
      <c r="BJA16" s="350"/>
      <c r="BJD16" s="348"/>
      <c r="BJE16" s="350"/>
      <c r="BJF16" s="350"/>
      <c r="BJI16" s="348"/>
      <c r="BJJ16" s="350"/>
      <c r="BJK16" s="350"/>
      <c r="BJN16" s="348"/>
      <c r="BJO16" s="350"/>
      <c r="BJP16" s="350"/>
      <c r="BJS16" s="348"/>
      <c r="BJT16" s="350"/>
      <c r="BJU16" s="350"/>
      <c r="BJX16" s="348"/>
      <c r="BJY16" s="350"/>
      <c r="BJZ16" s="350"/>
      <c r="BKC16" s="348"/>
      <c r="BKD16" s="350"/>
      <c r="BKE16" s="350"/>
      <c r="BKH16" s="348"/>
      <c r="BKI16" s="350"/>
      <c r="BKJ16" s="350"/>
      <c r="BKM16" s="348"/>
      <c r="BKN16" s="350"/>
      <c r="BKO16" s="350"/>
      <c r="BKR16" s="348"/>
      <c r="BKS16" s="350"/>
      <c r="BKT16" s="350"/>
      <c r="BKW16" s="348"/>
      <c r="BKX16" s="350"/>
      <c r="BKY16" s="350"/>
      <c r="BLB16" s="348"/>
      <c r="BLC16" s="350"/>
      <c r="BLD16" s="350"/>
      <c r="BLG16" s="348"/>
      <c r="BLH16" s="350"/>
      <c r="BLI16" s="350"/>
      <c r="BLL16" s="348"/>
      <c r="BLM16" s="350"/>
      <c r="BLN16" s="350"/>
      <c r="BLQ16" s="348"/>
      <c r="BLR16" s="350"/>
      <c r="BLS16" s="350"/>
      <c r="BLV16" s="348"/>
      <c r="BLW16" s="350"/>
      <c r="BLX16" s="350"/>
      <c r="BMA16" s="348"/>
      <c r="BMB16" s="350"/>
      <c r="BMC16" s="350"/>
      <c r="BMF16" s="348"/>
      <c r="BMG16" s="350"/>
      <c r="BMH16" s="350"/>
      <c r="BMK16" s="348"/>
      <c r="BML16" s="350"/>
      <c r="BMM16" s="350"/>
      <c r="BMP16" s="348"/>
      <c r="BMQ16" s="350"/>
      <c r="BMR16" s="350"/>
      <c r="BMU16" s="348"/>
      <c r="BMV16" s="350"/>
      <c r="BMW16" s="350"/>
      <c r="BMZ16" s="348"/>
      <c r="BNA16" s="350"/>
      <c r="BNB16" s="350"/>
      <c r="BNE16" s="348"/>
      <c r="BNF16" s="350"/>
      <c r="BNG16" s="350"/>
      <c r="BNJ16" s="348"/>
      <c r="BNK16" s="350"/>
      <c r="BNL16" s="350"/>
      <c r="BNO16" s="348"/>
      <c r="BNP16" s="350"/>
      <c r="BNQ16" s="350"/>
      <c r="BNT16" s="348"/>
      <c r="BNU16" s="350"/>
      <c r="BNV16" s="350"/>
      <c r="BNY16" s="348"/>
      <c r="BNZ16" s="350"/>
      <c r="BOA16" s="350"/>
      <c r="BOD16" s="348"/>
      <c r="BOE16" s="350"/>
      <c r="BOF16" s="350"/>
      <c r="BOI16" s="348"/>
      <c r="BOJ16" s="350"/>
      <c r="BOK16" s="350"/>
      <c r="BON16" s="348"/>
      <c r="BOO16" s="350"/>
      <c r="BOP16" s="350"/>
      <c r="BOS16" s="348"/>
      <c r="BOT16" s="350"/>
      <c r="BOU16" s="350"/>
      <c r="BOX16" s="348"/>
      <c r="BOY16" s="350"/>
      <c r="BOZ16" s="350"/>
      <c r="BPC16" s="348"/>
      <c r="BPD16" s="350"/>
      <c r="BPE16" s="350"/>
      <c r="BPH16" s="348"/>
      <c r="BPI16" s="350"/>
      <c r="BPJ16" s="350"/>
      <c r="BPM16" s="348"/>
      <c r="BPN16" s="350"/>
      <c r="BPO16" s="350"/>
      <c r="BPR16" s="348"/>
      <c r="BPS16" s="350"/>
      <c r="BPT16" s="350"/>
      <c r="BPW16" s="348"/>
      <c r="BPX16" s="350"/>
      <c r="BPY16" s="350"/>
      <c r="BQB16" s="348"/>
      <c r="BQC16" s="350"/>
      <c r="BQD16" s="350"/>
      <c r="BQG16" s="348"/>
      <c r="BQH16" s="350"/>
      <c r="BQI16" s="350"/>
      <c r="BQL16" s="348"/>
      <c r="BQM16" s="350"/>
      <c r="BQN16" s="350"/>
      <c r="BQQ16" s="348"/>
      <c r="BQR16" s="350"/>
      <c r="BQS16" s="350"/>
      <c r="BQV16" s="348"/>
      <c r="BQW16" s="350"/>
      <c r="BQX16" s="350"/>
      <c r="BRA16" s="348"/>
      <c r="BRB16" s="350"/>
      <c r="BRC16" s="350"/>
      <c r="BRF16" s="348"/>
      <c r="BRG16" s="350"/>
      <c r="BRH16" s="350"/>
      <c r="BRK16" s="348"/>
      <c r="BRL16" s="350"/>
      <c r="BRM16" s="350"/>
      <c r="BRP16" s="348"/>
      <c r="BRQ16" s="350"/>
      <c r="BRR16" s="350"/>
      <c r="BRU16" s="348"/>
      <c r="BRV16" s="350"/>
      <c r="BRW16" s="350"/>
      <c r="BRZ16" s="348"/>
      <c r="BSA16" s="350"/>
      <c r="BSB16" s="350"/>
      <c r="BSE16" s="348"/>
      <c r="BSF16" s="350"/>
      <c r="BSG16" s="350"/>
      <c r="BSJ16" s="348"/>
      <c r="BSK16" s="350"/>
      <c r="BSL16" s="350"/>
      <c r="BSO16" s="348"/>
      <c r="BSP16" s="350"/>
      <c r="BSQ16" s="350"/>
      <c r="BST16" s="348"/>
      <c r="BSU16" s="350"/>
      <c r="BSV16" s="350"/>
      <c r="BSY16" s="348"/>
      <c r="BSZ16" s="350"/>
      <c r="BTA16" s="350"/>
      <c r="BTD16" s="348"/>
      <c r="BTE16" s="350"/>
      <c r="BTF16" s="350"/>
      <c r="BTI16" s="348"/>
      <c r="BTJ16" s="350"/>
      <c r="BTK16" s="350"/>
      <c r="BTN16" s="348"/>
      <c r="BTO16" s="350"/>
      <c r="BTP16" s="350"/>
      <c r="BTS16" s="348"/>
      <c r="BTT16" s="350"/>
      <c r="BTU16" s="350"/>
      <c r="BTX16" s="348"/>
      <c r="BTY16" s="350"/>
      <c r="BTZ16" s="350"/>
      <c r="BUC16" s="348"/>
      <c r="BUD16" s="350"/>
      <c r="BUE16" s="350"/>
      <c r="BUH16" s="348"/>
      <c r="BUI16" s="350"/>
      <c r="BUJ16" s="350"/>
      <c r="BUM16" s="348"/>
      <c r="BUN16" s="350"/>
      <c r="BUO16" s="350"/>
      <c r="BUR16" s="348"/>
      <c r="BUS16" s="350"/>
      <c r="BUT16" s="350"/>
      <c r="BUW16" s="348"/>
      <c r="BUX16" s="350"/>
      <c r="BUY16" s="350"/>
      <c r="BVB16" s="348"/>
      <c r="BVC16" s="350"/>
      <c r="BVD16" s="350"/>
      <c r="BVG16" s="348"/>
      <c r="BVH16" s="350"/>
      <c r="BVI16" s="350"/>
      <c r="BVL16" s="348"/>
      <c r="BVM16" s="350"/>
      <c r="BVN16" s="350"/>
      <c r="BVQ16" s="348"/>
      <c r="BVR16" s="350"/>
      <c r="BVS16" s="350"/>
      <c r="BVV16" s="348"/>
      <c r="BVW16" s="350"/>
      <c r="BVX16" s="350"/>
      <c r="BWA16" s="348"/>
      <c r="BWB16" s="350"/>
      <c r="BWC16" s="350"/>
      <c r="BWF16" s="348"/>
      <c r="BWG16" s="350"/>
      <c r="BWH16" s="350"/>
      <c r="BWK16" s="348"/>
      <c r="BWL16" s="350"/>
      <c r="BWM16" s="350"/>
      <c r="BWP16" s="348"/>
      <c r="BWQ16" s="350"/>
      <c r="BWR16" s="350"/>
      <c r="BWU16" s="348"/>
      <c r="BWV16" s="350"/>
      <c r="BWW16" s="350"/>
      <c r="BWZ16" s="348"/>
      <c r="BXA16" s="350"/>
      <c r="BXB16" s="350"/>
      <c r="BXE16" s="348"/>
      <c r="BXF16" s="350"/>
      <c r="BXG16" s="350"/>
      <c r="BXJ16" s="348"/>
      <c r="BXK16" s="350"/>
      <c r="BXL16" s="350"/>
      <c r="BXO16" s="348"/>
      <c r="BXP16" s="350"/>
      <c r="BXQ16" s="350"/>
      <c r="BXT16" s="348"/>
      <c r="BXU16" s="350"/>
      <c r="BXV16" s="350"/>
      <c r="BXY16" s="348"/>
      <c r="BXZ16" s="350"/>
      <c r="BYA16" s="350"/>
      <c r="BYD16" s="348"/>
      <c r="BYE16" s="350"/>
      <c r="BYF16" s="350"/>
      <c r="BYI16" s="348"/>
      <c r="BYJ16" s="350"/>
      <c r="BYK16" s="350"/>
      <c r="BYN16" s="348"/>
      <c r="BYO16" s="350"/>
      <c r="BYP16" s="350"/>
      <c r="BYS16" s="348"/>
      <c r="BYT16" s="350"/>
      <c r="BYU16" s="350"/>
      <c r="BYX16" s="348"/>
      <c r="BYY16" s="350"/>
      <c r="BYZ16" s="350"/>
      <c r="BZC16" s="348"/>
      <c r="BZD16" s="350"/>
      <c r="BZE16" s="350"/>
      <c r="BZH16" s="348"/>
      <c r="BZI16" s="350"/>
      <c r="BZJ16" s="350"/>
      <c r="BZM16" s="348"/>
      <c r="BZN16" s="350"/>
      <c r="BZO16" s="350"/>
      <c r="BZR16" s="348"/>
      <c r="BZS16" s="350"/>
      <c r="BZT16" s="350"/>
      <c r="BZW16" s="348"/>
      <c r="BZX16" s="350"/>
      <c r="BZY16" s="350"/>
      <c r="CAB16" s="348"/>
      <c r="CAC16" s="350"/>
      <c r="CAD16" s="350"/>
      <c r="CAG16" s="348"/>
      <c r="CAH16" s="350"/>
      <c r="CAI16" s="350"/>
      <c r="CAL16" s="348"/>
      <c r="CAM16" s="350"/>
      <c r="CAN16" s="350"/>
      <c r="CAQ16" s="348"/>
      <c r="CAR16" s="350"/>
      <c r="CAS16" s="350"/>
      <c r="CAV16" s="348"/>
      <c r="CAW16" s="350"/>
      <c r="CAX16" s="350"/>
      <c r="CBA16" s="348"/>
      <c r="CBB16" s="350"/>
      <c r="CBC16" s="350"/>
      <c r="CBF16" s="348"/>
      <c r="CBG16" s="350"/>
      <c r="CBH16" s="350"/>
      <c r="CBK16" s="348"/>
      <c r="CBL16" s="350"/>
      <c r="CBM16" s="350"/>
      <c r="CBP16" s="348"/>
      <c r="CBQ16" s="350"/>
      <c r="CBR16" s="350"/>
      <c r="CBU16" s="348"/>
      <c r="CBV16" s="350"/>
      <c r="CBW16" s="350"/>
      <c r="CBZ16" s="348"/>
      <c r="CCA16" s="350"/>
      <c r="CCB16" s="350"/>
      <c r="CCE16" s="348"/>
      <c r="CCF16" s="350"/>
      <c r="CCG16" s="350"/>
      <c r="CCJ16" s="348"/>
      <c r="CCK16" s="350"/>
      <c r="CCL16" s="350"/>
      <c r="CCO16" s="348"/>
      <c r="CCP16" s="350"/>
      <c r="CCQ16" s="350"/>
      <c r="CCT16" s="348"/>
      <c r="CCU16" s="350"/>
      <c r="CCV16" s="350"/>
      <c r="CCY16" s="348"/>
      <c r="CCZ16" s="350"/>
      <c r="CDA16" s="350"/>
      <c r="CDD16" s="348"/>
      <c r="CDE16" s="350"/>
      <c r="CDF16" s="350"/>
      <c r="CDI16" s="348"/>
      <c r="CDJ16" s="350"/>
      <c r="CDK16" s="350"/>
      <c r="CDN16" s="348"/>
      <c r="CDO16" s="350"/>
      <c r="CDP16" s="350"/>
      <c r="CDS16" s="348"/>
      <c r="CDT16" s="350"/>
      <c r="CDU16" s="350"/>
      <c r="CDX16" s="348"/>
      <c r="CDY16" s="350"/>
      <c r="CDZ16" s="350"/>
      <c r="CEC16" s="348"/>
      <c r="CED16" s="350"/>
      <c r="CEE16" s="350"/>
      <c r="CEH16" s="348"/>
      <c r="CEI16" s="350"/>
      <c r="CEJ16" s="350"/>
      <c r="CEM16" s="348"/>
      <c r="CEN16" s="350"/>
      <c r="CEO16" s="350"/>
      <c r="CER16" s="348"/>
      <c r="CES16" s="350"/>
      <c r="CET16" s="350"/>
      <c r="CEW16" s="348"/>
      <c r="CEX16" s="350"/>
      <c r="CEY16" s="350"/>
      <c r="CFB16" s="348"/>
      <c r="CFC16" s="350"/>
      <c r="CFD16" s="350"/>
      <c r="CFG16" s="348"/>
      <c r="CFH16" s="350"/>
      <c r="CFI16" s="350"/>
      <c r="CFL16" s="348"/>
      <c r="CFM16" s="350"/>
      <c r="CFN16" s="350"/>
      <c r="CFQ16" s="348"/>
      <c r="CFR16" s="350"/>
      <c r="CFS16" s="350"/>
      <c r="CFV16" s="348"/>
      <c r="CFW16" s="350"/>
      <c r="CFX16" s="350"/>
      <c r="CGA16" s="348"/>
      <c r="CGB16" s="350"/>
      <c r="CGC16" s="350"/>
      <c r="CGF16" s="348"/>
      <c r="CGG16" s="350"/>
      <c r="CGH16" s="350"/>
      <c r="CGK16" s="348"/>
      <c r="CGL16" s="350"/>
      <c r="CGM16" s="350"/>
      <c r="CGP16" s="348"/>
      <c r="CGQ16" s="350"/>
      <c r="CGR16" s="350"/>
      <c r="CGU16" s="348"/>
      <c r="CGV16" s="350"/>
      <c r="CGW16" s="350"/>
      <c r="CGZ16" s="348"/>
      <c r="CHA16" s="350"/>
      <c r="CHB16" s="350"/>
      <c r="CHE16" s="348"/>
      <c r="CHF16" s="350"/>
      <c r="CHG16" s="350"/>
      <c r="CHJ16" s="348"/>
      <c r="CHK16" s="350"/>
      <c r="CHL16" s="350"/>
      <c r="CHO16" s="348"/>
      <c r="CHP16" s="350"/>
      <c r="CHQ16" s="350"/>
      <c r="CHT16" s="348"/>
      <c r="CHU16" s="350"/>
      <c r="CHV16" s="350"/>
      <c r="CHY16" s="348"/>
      <c r="CHZ16" s="350"/>
      <c r="CIA16" s="350"/>
      <c r="CID16" s="348"/>
      <c r="CIE16" s="350"/>
      <c r="CIF16" s="350"/>
      <c r="CII16" s="348"/>
      <c r="CIJ16" s="350"/>
      <c r="CIK16" s="350"/>
      <c r="CIN16" s="348"/>
      <c r="CIO16" s="350"/>
      <c r="CIP16" s="350"/>
      <c r="CIS16" s="348"/>
      <c r="CIT16" s="350"/>
      <c r="CIU16" s="350"/>
      <c r="CIX16" s="348"/>
      <c r="CIY16" s="350"/>
      <c r="CIZ16" s="350"/>
      <c r="CJC16" s="348"/>
      <c r="CJD16" s="350"/>
      <c r="CJE16" s="350"/>
      <c r="CJH16" s="348"/>
      <c r="CJI16" s="350"/>
      <c r="CJJ16" s="350"/>
      <c r="CJM16" s="348"/>
      <c r="CJN16" s="350"/>
      <c r="CJO16" s="350"/>
      <c r="CJR16" s="348"/>
      <c r="CJS16" s="350"/>
      <c r="CJT16" s="350"/>
      <c r="CJW16" s="348"/>
      <c r="CJX16" s="350"/>
      <c r="CJY16" s="350"/>
      <c r="CKB16" s="348"/>
      <c r="CKC16" s="350"/>
      <c r="CKD16" s="350"/>
      <c r="CKG16" s="348"/>
      <c r="CKH16" s="350"/>
      <c r="CKI16" s="350"/>
      <c r="CKL16" s="348"/>
      <c r="CKM16" s="350"/>
      <c r="CKN16" s="350"/>
      <c r="CKQ16" s="348"/>
      <c r="CKR16" s="350"/>
      <c r="CKS16" s="350"/>
      <c r="CKV16" s="348"/>
      <c r="CKW16" s="350"/>
      <c r="CKX16" s="350"/>
      <c r="CLA16" s="348"/>
      <c r="CLB16" s="350"/>
      <c r="CLC16" s="350"/>
      <c r="CLF16" s="348"/>
      <c r="CLG16" s="350"/>
      <c r="CLH16" s="350"/>
      <c r="CLK16" s="348"/>
      <c r="CLL16" s="350"/>
      <c r="CLM16" s="350"/>
      <c r="CLP16" s="348"/>
      <c r="CLQ16" s="350"/>
      <c r="CLR16" s="350"/>
      <c r="CLU16" s="348"/>
      <c r="CLV16" s="350"/>
      <c r="CLW16" s="350"/>
      <c r="CLZ16" s="348"/>
      <c r="CMA16" s="350"/>
      <c r="CMB16" s="350"/>
      <c r="CME16" s="348"/>
      <c r="CMF16" s="350"/>
      <c r="CMG16" s="350"/>
      <c r="CMJ16" s="348"/>
      <c r="CMK16" s="350"/>
      <c r="CML16" s="350"/>
      <c r="CMO16" s="348"/>
      <c r="CMP16" s="350"/>
      <c r="CMQ16" s="350"/>
      <c r="CMT16" s="348"/>
      <c r="CMU16" s="350"/>
      <c r="CMV16" s="350"/>
      <c r="CMY16" s="348"/>
      <c r="CMZ16" s="350"/>
      <c r="CNA16" s="350"/>
      <c r="CND16" s="348"/>
      <c r="CNE16" s="350"/>
      <c r="CNF16" s="350"/>
      <c r="CNI16" s="348"/>
      <c r="CNJ16" s="350"/>
      <c r="CNK16" s="350"/>
      <c r="CNN16" s="348"/>
      <c r="CNO16" s="350"/>
      <c r="CNP16" s="350"/>
      <c r="CNS16" s="348"/>
      <c r="CNT16" s="350"/>
      <c r="CNU16" s="350"/>
      <c r="CNX16" s="348"/>
      <c r="CNY16" s="350"/>
      <c r="CNZ16" s="350"/>
      <c r="COC16" s="348"/>
      <c r="COD16" s="350"/>
      <c r="COE16" s="350"/>
      <c r="COH16" s="348"/>
      <c r="COI16" s="350"/>
      <c r="COJ16" s="350"/>
      <c r="COM16" s="348"/>
      <c r="CON16" s="350"/>
      <c r="COO16" s="350"/>
      <c r="COR16" s="348"/>
      <c r="COS16" s="350"/>
      <c r="COT16" s="350"/>
      <c r="COW16" s="348"/>
      <c r="COX16" s="350"/>
      <c r="COY16" s="350"/>
      <c r="CPB16" s="348"/>
      <c r="CPC16" s="350"/>
      <c r="CPD16" s="350"/>
      <c r="CPG16" s="348"/>
      <c r="CPH16" s="350"/>
      <c r="CPI16" s="350"/>
      <c r="CPL16" s="348"/>
      <c r="CPM16" s="350"/>
      <c r="CPN16" s="350"/>
      <c r="CPQ16" s="348"/>
      <c r="CPR16" s="350"/>
      <c r="CPS16" s="350"/>
      <c r="CPV16" s="348"/>
      <c r="CPW16" s="350"/>
      <c r="CPX16" s="350"/>
      <c r="CQA16" s="348"/>
      <c r="CQB16" s="350"/>
      <c r="CQC16" s="350"/>
      <c r="CQF16" s="348"/>
      <c r="CQG16" s="350"/>
      <c r="CQH16" s="350"/>
      <c r="CQK16" s="348"/>
      <c r="CQL16" s="350"/>
      <c r="CQM16" s="350"/>
      <c r="CQP16" s="348"/>
      <c r="CQQ16" s="350"/>
      <c r="CQR16" s="350"/>
      <c r="CQU16" s="348"/>
      <c r="CQV16" s="350"/>
      <c r="CQW16" s="350"/>
      <c r="CQZ16" s="348"/>
      <c r="CRA16" s="350"/>
      <c r="CRB16" s="350"/>
      <c r="CRE16" s="348"/>
      <c r="CRF16" s="350"/>
      <c r="CRG16" s="350"/>
      <c r="CRJ16" s="348"/>
      <c r="CRK16" s="350"/>
      <c r="CRL16" s="350"/>
      <c r="CRO16" s="348"/>
      <c r="CRP16" s="350"/>
      <c r="CRQ16" s="350"/>
      <c r="CRT16" s="348"/>
      <c r="CRU16" s="350"/>
      <c r="CRV16" s="350"/>
      <c r="CRY16" s="348"/>
      <c r="CRZ16" s="350"/>
      <c r="CSA16" s="350"/>
      <c r="CSD16" s="348"/>
      <c r="CSE16" s="350"/>
      <c r="CSF16" s="350"/>
      <c r="CSI16" s="348"/>
      <c r="CSJ16" s="350"/>
      <c r="CSK16" s="350"/>
      <c r="CSN16" s="348"/>
      <c r="CSO16" s="350"/>
      <c r="CSP16" s="350"/>
      <c r="CSS16" s="348"/>
      <c r="CST16" s="350"/>
      <c r="CSU16" s="350"/>
      <c r="CSX16" s="348"/>
      <c r="CSY16" s="350"/>
      <c r="CSZ16" s="350"/>
      <c r="CTC16" s="348"/>
      <c r="CTD16" s="350"/>
      <c r="CTE16" s="350"/>
      <c r="CTH16" s="348"/>
      <c r="CTI16" s="350"/>
      <c r="CTJ16" s="350"/>
      <c r="CTM16" s="348"/>
      <c r="CTN16" s="350"/>
      <c r="CTO16" s="350"/>
      <c r="CTR16" s="348"/>
      <c r="CTS16" s="350"/>
      <c r="CTT16" s="350"/>
      <c r="CTW16" s="348"/>
      <c r="CTX16" s="350"/>
      <c r="CTY16" s="350"/>
      <c r="CUB16" s="348"/>
      <c r="CUC16" s="350"/>
      <c r="CUD16" s="350"/>
      <c r="CUG16" s="348"/>
      <c r="CUH16" s="350"/>
      <c r="CUI16" s="350"/>
      <c r="CUL16" s="348"/>
      <c r="CUM16" s="350"/>
      <c r="CUN16" s="350"/>
      <c r="CUQ16" s="348"/>
      <c r="CUR16" s="350"/>
      <c r="CUS16" s="350"/>
      <c r="CUV16" s="348"/>
      <c r="CUW16" s="350"/>
      <c r="CUX16" s="350"/>
      <c r="CVA16" s="348"/>
      <c r="CVB16" s="350"/>
      <c r="CVC16" s="350"/>
      <c r="CVF16" s="348"/>
      <c r="CVG16" s="350"/>
      <c r="CVH16" s="350"/>
      <c r="CVK16" s="348"/>
      <c r="CVL16" s="350"/>
      <c r="CVM16" s="350"/>
      <c r="CVP16" s="348"/>
      <c r="CVQ16" s="350"/>
      <c r="CVR16" s="350"/>
      <c r="CVU16" s="348"/>
      <c r="CVV16" s="350"/>
      <c r="CVW16" s="350"/>
      <c r="CVZ16" s="348"/>
      <c r="CWA16" s="350"/>
      <c r="CWB16" s="350"/>
      <c r="CWE16" s="348"/>
      <c r="CWF16" s="350"/>
      <c r="CWG16" s="350"/>
      <c r="CWJ16" s="348"/>
      <c r="CWK16" s="350"/>
      <c r="CWL16" s="350"/>
      <c r="CWO16" s="348"/>
      <c r="CWP16" s="350"/>
      <c r="CWQ16" s="350"/>
      <c r="CWT16" s="348"/>
      <c r="CWU16" s="350"/>
      <c r="CWV16" s="350"/>
      <c r="CWY16" s="348"/>
      <c r="CWZ16" s="350"/>
      <c r="CXA16" s="350"/>
      <c r="CXD16" s="348"/>
      <c r="CXE16" s="350"/>
      <c r="CXF16" s="350"/>
      <c r="CXI16" s="348"/>
      <c r="CXJ16" s="350"/>
      <c r="CXK16" s="350"/>
      <c r="CXN16" s="348"/>
      <c r="CXO16" s="350"/>
      <c r="CXP16" s="350"/>
      <c r="CXS16" s="348"/>
      <c r="CXT16" s="350"/>
      <c r="CXU16" s="350"/>
      <c r="CXX16" s="348"/>
      <c r="CXY16" s="350"/>
      <c r="CXZ16" s="350"/>
      <c r="CYC16" s="348"/>
      <c r="CYD16" s="350"/>
      <c r="CYE16" s="350"/>
      <c r="CYH16" s="348"/>
      <c r="CYI16" s="350"/>
      <c r="CYJ16" s="350"/>
      <c r="CYM16" s="348"/>
      <c r="CYN16" s="350"/>
      <c r="CYO16" s="350"/>
      <c r="CYR16" s="348"/>
      <c r="CYS16" s="350"/>
      <c r="CYT16" s="350"/>
      <c r="CYW16" s="348"/>
      <c r="CYX16" s="350"/>
      <c r="CYY16" s="350"/>
      <c r="CZB16" s="348"/>
      <c r="CZC16" s="350"/>
      <c r="CZD16" s="350"/>
      <c r="CZG16" s="348"/>
      <c r="CZH16" s="350"/>
      <c r="CZI16" s="350"/>
      <c r="CZL16" s="348"/>
      <c r="CZM16" s="350"/>
      <c r="CZN16" s="350"/>
      <c r="CZQ16" s="348"/>
      <c r="CZR16" s="350"/>
      <c r="CZS16" s="350"/>
      <c r="CZV16" s="348"/>
      <c r="CZW16" s="350"/>
      <c r="CZX16" s="350"/>
      <c r="DAA16" s="348"/>
      <c r="DAB16" s="350"/>
      <c r="DAC16" s="350"/>
      <c r="DAF16" s="348"/>
      <c r="DAG16" s="350"/>
      <c r="DAH16" s="350"/>
      <c r="DAK16" s="348"/>
      <c r="DAL16" s="350"/>
      <c r="DAM16" s="350"/>
      <c r="DAP16" s="348"/>
      <c r="DAQ16" s="350"/>
      <c r="DAR16" s="350"/>
      <c r="DAU16" s="348"/>
      <c r="DAV16" s="350"/>
      <c r="DAW16" s="350"/>
      <c r="DAZ16" s="348"/>
      <c r="DBA16" s="350"/>
      <c r="DBB16" s="350"/>
      <c r="DBE16" s="348"/>
      <c r="DBF16" s="350"/>
      <c r="DBG16" s="350"/>
      <c r="DBJ16" s="348"/>
      <c r="DBK16" s="350"/>
      <c r="DBL16" s="350"/>
      <c r="DBO16" s="348"/>
      <c r="DBP16" s="350"/>
      <c r="DBQ16" s="350"/>
      <c r="DBT16" s="348"/>
      <c r="DBU16" s="350"/>
      <c r="DBV16" s="350"/>
      <c r="DBY16" s="348"/>
      <c r="DBZ16" s="350"/>
      <c r="DCA16" s="350"/>
      <c r="DCD16" s="348"/>
      <c r="DCE16" s="350"/>
      <c r="DCF16" s="350"/>
      <c r="DCI16" s="348"/>
      <c r="DCJ16" s="350"/>
      <c r="DCK16" s="350"/>
      <c r="DCN16" s="348"/>
      <c r="DCO16" s="350"/>
      <c r="DCP16" s="350"/>
      <c r="DCS16" s="348"/>
      <c r="DCT16" s="350"/>
      <c r="DCU16" s="350"/>
      <c r="DCX16" s="348"/>
      <c r="DCY16" s="350"/>
      <c r="DCZ16" s="350"/>
      <c r="DDC16" s="348"/>
      <c r="DDD16" s="350"/>
      <c r="DDE16" s="350"/>
      <c r="DDH16" s="348"/>
      <c r="DDI16" s="350"/>
      <c r="DDJ16" s="350"/>
      <c r="DDM16" s="348"/>
      <c r="DDN16" s="350"/>
      <c r="DDO16" s="350"/>
      <c r="DDR16" s="348"/>
      <c r="DDS16" s="350"/>
      <c r="DDT16" s="350"/>
      <c r="DDW16" s="348"/>
      <c r="DDX16" s="350"/>
      <c r="DDY16" s="350"/>
      <c r="DEB16" s="348"/>
      <c r="DEC16" s="350"/>
      <c r="DED16" s="350"/>
      <c r="DEG16" s="348"/>
      <c r="DEH16" s="350"/>
      <c r="DEI16" s="350"/>
      <c r="DEL16" s="348"/>
      <c r="DEM16" s="350"/>
      <c r="DEN16" s="350"/>
      <c r="DEQ16" s="348"/>
      <c r="DER16" s="350"/>
      <c r="DES16" s="350"/>
      <c r="DEV16" s="348"/>
      <c r="DEW16" s="350"/>
      <c r="DEX16" s="350"/>
      <c r="DFA16" s="348"/>
      <c r="DFB16" s="350"/>
      <c r="DFC16" s="350"/>
      <c r="DFF16" s="348"/>
      <c r="DFG16" s="350"/>
      <c r="DFH16" s="350"/>
      <c r="DFK16" s="348"/>
      <c r="DFL16" s="350"/>
      <c r="DFM16" s="350"/>
      <c r="DFP16" s="348"/>
      <c r="DFQ16" s="350"/>
      <c r="DFR16" s="350"/>
      <c r="DFU16" s="348"/>
      <c r="DFV16" s="350"/>
      <c r="DFW16" s="350"/>
      <c r="DFZ16" s="348"/>
      <c r="DGA16" s="350"/>
      <c r="DGB16" s="350"/>
      <c r="DGE16" s="348"/>
      <c r="DGF16" s="350"/>
      <c r="DGG16" s="350"/>
      <c r="DGJ16" s="348"/>
      <c r="DGK16" s="350"/>
      <c r="DGL16" s="350"/>
      <c r="DGO16" s="348"/>
      <c r="DGP16" s="350"/>
      <c r="DGQ16" s="350"/>
      <c r="DGT16" s="348"/>
      <c r="DGU16" s="350"/>
      <c r="DGV16" s="350"/>
      <c r="DGY16" s="348"/>
      <c r="DGZ16" s="350"/>
      <c r="DHA16" s="350"/>
      <c r="DHD16" s="348"/>
      <c r="DHE16" s="350"/>
      <c r="DHF16" s="350"/>
      <c r="DHI16" s="348"/>
      <c r="DHJ16" s="350"/>
      <c r="DHK16" s="350"/>
      <c r="DHN16" s="348"/>
      <c r="DHO16" s="350"/>
      <c r="DHP16" s="350"/>
      <c r="DHS16" s="348"/>
      <c r="DHT16" s="350"/>
      <c r="DHU16" s="350"/>
      <c r="DHX16" s="348"/>
      <c r="DHY16" s="350"/>
      <c r="DHZ16" s="350"/>
      <c r="DIC16" s="348"/>
      <c r="DID16" s="350"/>
      <c r="DIE16" s="350"/>
      <c r="DIH16" s="348"/>
      <c r="DII16" s="350"/>
      <c r="DIJ16" s="350"/>
      <c r="DIM16" s="348"/>
      <c r="DIN16" s="350"/>
      <c r="DIO16" s="350"/>
      <c r="DIR16" s="348"/>
      <c r="DIS16" s="350"/>
      <c r="DIT16" s="350"/>
      <c r="DIW16" s="348"/>
      <c r="DIX16" s="350"/>
      <c r="DIY16" s="350"/>
      <c r="DJB16" s="348"/>
      <c r="DJC16" s="350"/>
      <c r="DJD16" s="350"/>
      <c r="DJG16" s="348"/>
      <c r="DJH16" s="350"/>
      <c r="DJI16" s="350"/>
      <c r="DJL16" s="348"/>
      <c r="DJM16" s="350"/>
      <c r="DJN16" s="350"/>
      <c r="DJQ16" s="348"/>
      <c r="DJR16" s="350"/>
      <c r="DJS16" s="350"/>
      <c r="DJV16" s="348"/>
      <c r="DJW16" s="350"/>
      <c r="DJX16" s="350"/>
      <c r="DKA16" s="348"/>
      <c r="DKB16" s="350"/>
      <c r="DKC16" s="350"/>
      <c r="DKF16" s="348"/>
      <c r="DKG16" s="350"/>
      <c r="DKH16" s="350"/>
      <c r="DKK16" s="348"/>
      <c r="DKL16" s="350"/>
      <c r="DKM16" s="350"/>
      <c r="DKP16" s="348"/>
      <c r="DKQ16" s="350"/>
      <c r="DKR16" s="350"/>
      <c r="DKU16" s="348"/>
      <c r="DKV16" s="350"/>
      <c r="DKW16" s="350"/>
      <c r="DKZ16" s="348"/>
      <c r="DLA16" s="350"/>
      <c r="DLB16" s="350"/>
      <c r="DLE16" s="348"/>
      <c r="DLF16" s="350"/>
      <c r="DLG16" s="350"/>
      <c r="DLJ16" s="348"/>
      <c r="DLK16" s="350"/>
      <c r="DLL16" s="350"/>
      <c r="DLO16" s="348"/>
      <c r="DLP16" s="350"/>
      <c r="DLQ16" s="350"/>
      <c r="DLT16" s="348"/>
      <c r="DLU16" s="350"/>
      <c r="DLV16" s="350"/>
      <c r="DLY16" s="348"/>
      <c r="DLZ16" s="350"/>
      <c r="DMA16" s="350"/>
      <c r="DMD16" s="348"/>
      <c r="DME16" s="350"/>
      <c r="DMF16" s="350"/>
      <c r="DMI16" s="348"/>
      <c r="DMJ16" s="350"/>
      <c r="DMK16" s="350"/>
      <c r="DMN16" s="348"/>
      <c r="DMO16" s="350"/>
      <c r="DMP16" s="350"/>
      <c r="DMS16" s="348"/>
      <c r="DMT16" s="350"/>
      <c r="DMU16" s="350"/>
      <c r="DMX16" s="348"/>
      <c r="DMY16" s="350"/>
      <c r="DMZ16" s="350"/>
      <c r="DNC16" s="348"/>
      <c r="DND16" s="350"/>
      <c r="DNE16" s="350"/>
      <c r="DNH16" s="348"/>
      <c r="DNI16" s="350"/>
      <c r="DNJ16" s="350"/>
      <c r="DNM16" s="348"/>
      <c r="DNN16" s="350"/>
      <c r="DNO16" s="350"/>
      <c r="DNR16" s="348"/>
      <c r="DNS16" s="350"/>
      <c r="DNT16" s="350"/>
      <c r="DNW16" s="348"/>
      <c r="DNX16" s="350"/>
      <c r="DNY16" s="350"/>
      <c r="DOB16" s="348"/>
      <c r="DOC16" s="350"/>
      <c r="DOD16" s="350"/>
      <c r="DOG16" s="348"/>
      <c r="DOH16" s="350"/>
      <c r="DOI16" s="350"/>
      <c r="DOL16" s="348"/>
      <c r="DOM16" s="350"/>
      <c r="DON16" s="350"/>
      <c r="DOQ16" s="348"/>
      <c r="DOR16" s="350"/>
      <c r="DOS16" s="350"/>
      <c r="DOV16" s="348"/>
      <c r="DOW16" s="350"/>
      <c r="DOX16" s="350"/>
      <c r="DPA16" s="348"/>
      <c r="DPB16" s="350"/>
      <c r="DPC16" s="350"/>
      <c r="DPF16" s="348"/>
      <c r="DPG16" s="350"/>
      <c r="DPH16" s="350"/>
      <c r="DPK16" s="348"/>
      <c r="DPL16" s="350"/>
      <c r="DPM16" s="350"/>
      <c r="DPP16" s="348"/>
      <c r="DPQ16" s="350"/>
      <c r="DPR16" s="350"/>
      <c r="DPU16" s="348"/>
      <c r="DPV16" s="350"/>
      <c r="DPW16" s="350"/>
      <c r="DPZ16" s="348"/>
      <c r="DQA16" s="350"/>
      <c r="DQB16" s="350"/>
      <c r="DQE16" s="348"/>
      <c r="DQF16" s="350"/>
      <c r="DQG16" s="350"/>
      <c r="DQJ16" s="348"/>
      <c r="DQK16" s="350"/>
      <c r="DQL16" s="350"/>
      <c r="DQO16" s="348"/>
      <c r="DQP16" s="350"/>
      <c r="DQQ16" s="350"/>
      <c r="DQT16" s="348"/>
      <c r="DQU16" s="350"/>
      <c r="DQV16" s="350"/>
      <c r="DQY16" s="348"/>
      <c r="DQZ16" s="350"/>
      <c r="DRA16" s="350"/>
      <c r="DRD16" s="348"/>
      <c r="DRE16" s="350"/>
      <c r="DRF16" s="350"/>
      <c r="DRI16" s="348"/>
      <c r="DRJ16" s="350"/>
      <c r="DRK16" s="350"/>
      <c r="DRN16" s="348"/>
      <c r="DRO16" s="350"/>
      <c r="DRP16" s="350"/>
      <c r="DRS16" s="348"/>
      <c r="DRT16" s="350"/>
      <c r="DRU16" s="350"/>
      <c r="DRX16" s="348"/>
      <c r="DRY16" s="350"/>
      <c r="DRZ16" s="350"/>
      <c r="DSC16" s="348"/>
      <c r="DSD16" s="350"/>
      <c r="DSE16" s="350"/>
      <c r="DSH16" s="348"/>
      <c r="DSI16" s="350"/>
      <c r="DSJ16" s="350"/>
      <c r="DSM16" s="348"/>
      <c r="DSN16" s="350"/>
      <c r="DSO16" s="350"/>
      <c r="DSR16" s="348"/>
      <c r="DSS16" s="350"/>
      <c r="DST16" s="350"/>
      <c r="DSW16" s="348"/>
      <c r="DSX16" s="350"/>
      <c r="DSY16" s="350"/>
      <c r="DTB16" s="348"/>
      <c r="DTC16" s="350"/>
      <c r="DTD16" s="350"/>
      <c r="DTG16" s="348"/>
      <c r="DTH16" s="350"/>
      <c r="DTI16" s="350"/>
      <c r="DTL16" s="348"/>
      <c r="DTM16" s="350"/>
      <c r="DTN16" s="350"/>
      <c r="DTQ16" s="348"/>
      <c r="DTR16" s="350"/>
      <c r="DTS16" s="350"/>
      <c r="DTV16" s="348"/>
      <c r="DTW16" s="350"/>
      <c r="DTX16" s="350"/>
      <c r="DUA16" s="348"/>
      <c r="DUB16" s="350"/>
      <c r="DUC16" s="350"/>
      <c r="DUF16" s="348"/>
      <c r="DUG16" s="350"/>
      <c r="DUH16" s="350"/>
      <c r="DUK16" s="348"/>
      <c r="DUL16" s="350"/>
      <c r="DUM16" s="350"/>
      <c r="DUP16" s="348"/>
      <c r="DUQ16" s="350"/>
      <c r="DUR16" s="350"/>
      <c r="DUU16" s="348"/>
      <c r="DUV16" s="350"/>
      <c r="DUW16" s="350"/>
      <c r="DUZ16" s="348"/>
      <c r="DVA16" s="350"/>
      <c r="DVB16" s="350"/>
      <c r="DVE16" s="348"/>
      <c r="DVF16" s="350"/>
      <c r="DVG16" s="350"/>
      <c r="DVJ16" s="348"/>
      <c r="DVK16" s="350"/>
      <c r="DVL16" s="350"/>
      <c r="DVO16" s="348"/>
      <c r="DVP16" s="350"/>
      <c r="DVQ16" s="350"/>
      <c r="DVT16" s="348"/>
      <c r="DVU16" s="350"/>
      <c r="DVV16" s="350"/>
      <c r="DVY16" s="348"/>
      <c r="DVZ16" s="350"/>
      <c r="DWA16" s="350"/>
      <c r="DWD16" s="348"/>
      <c r="DWE16" s="350"/>
      <c r="DWF16" s="350"/>
      <c r="DWI16" s="348"/>
      <c r="DWJ16" s="350"/>
      <c r="DWK16" s="350"/>
      <c r="DWN16" s="348"/>
      <c r="DWO16" s="350"/>
      <c r="DWP16" s="350"/>
      <c r="DWS16" s="348"/>
      <c r="DWT16" s="350"/>
      <c r="DWU16" s="350"/>
      <c r="DWX16" s="348"/>
      <c r="DWY16" s="350"/>
      <c r="DWZ16" s="350"/>
      <c r="DXC16" s="348"/>
      <c r="DXD16" s="350"/>
      <c r="DXE16" s="350"/>
      <c r="DXH16" s="348"/>
      <c r="DXI16" s="350"/>
      <c r="DXJ16" s="350"/>
      <c r="DXM16" s="348"/>
      <c r="DXN16" s="350"/>
      <c r="DXO16" s="350"/>
      <c r="DXR16" s="348"/>
      <c r="DXS16" s="350"/>
      <c r="DXT16" s="350"/>
      <c r="DXW16" s="348"/>
      <c r="DXX16" s="350"/>
      <c r="DXY16" s="350"/>
      <c r="DYB16" s="348"/>
      <c r="DYC16" s="350"/>
      <c r="DYD16" s="350"/>
      <c r="DYG16" s="348"/>
      <c r="DYH16" s="350"/>
      <c r="DYI16" s="350"/>
      <c r="DYL16" s="348"/>
      <c r="DYM16" s="350"/>
      <c r="DYN16" s="350"/>
      <c r="DYQ16" s="348"/>
      <c r="DYR16" s="350"/>
      <c r="DYS16" s="350"/>
      <c r="DYV16" s="348"/>
      <c r="DYW16" s="350"/>
      <c r="DYX16" s="350"/>
      <c r="DZA16" s="348"/>
      <c r="DZB16" s="350"/>
      <c r="DZC16" s="350"/>
      <c r="DZF16" s="348"/>
      <c r="DZG16" s="350"/>
      <c r="DZH16" s="350"/>
      <c r="DZK16" s="348"/>
      <c r="DZL16" s="350"/>
      <c r="DZM16" s="350"/>
      <c r="DZP16" s="348"/>
      <c r="DZQ16" s="350"/>
      <c r="DZR16" s="350"/>
      <c r="DZU16" s="348"/>
      <c r="DZV16" s="350"/>
      <c r="DZW16" s="350"/>
      <c r="DZZ16" s="348"/>
      <c r="EAA16" s="350"/>
      <c r="EAB16" s="350"/>
      <c r="EAE16" s="348"/>
      <c r="EAF16" s="350"/>
      <c r="EAG16" s="350"/>
      <c r="EAJ16" s="348"/>
      <c r="EAK16" s="350"/>
      <c r="EAL16" s="350"/>
      <c r="EAO16" s="348"/>
      <c r="EAP16" s="350"/>
      <c r="EAQ16" s="350"/>
      <c r="EAT16" s="348"/>
      <c r="EAU16" s="350"/>
      <c r="EAV16" s="350"/>
      <c r="EAY16" s="348"/>
      <c r="EAZ16" s="350"/>
      <c r="EBA16" s="350"/>
      <c r="EBD16" s="348"/>
      <c r="EBE16" s="350"/>
      <c r="EBF16" s="350"/>
      <c r="EBI16" s="348"/>
      <c r="EBJ16" s="350"/>
      <c r="EBK16" s="350"/>
      <c r="EBN16" s="348"/>
      <c r="EBO16" s="350"/>
      <c r="EBP16" s="350"/>
      <c r="EBS16" s="348"/>
      <c r="EBT16" s="350"/>
      <c r="EBU16" s="350"/>
      <c r="EBX16" s="348"/>
      <c r="EBY16" s="350"/>
      <c r="EBZ16" s="350"/>
      <c r="ECC16" s="348"/>
      <c r="ECD16" s="350"/>
      <c r="ECE16" s="350"/>
      <c r="ECH16" s="348"/>
      <c r="ECI16" s="350"/>
      <c r="ECJ16" s="350"/>
      <c r="ECM16" s="348"/>
      <c r="ECN16" s="350"/>
      <c r="ECO16" s="350"/>
      <c r="ECR16" s="348"/>
      <c r="ECS16" s="350"/>
      <c r="ECT16" s="350"/>
      <c r="ECW16" s="348"/>
      <c r="ECX16" s="350"/>
      <c r="ECY16" s="350"/>
      <c r="EDB16" s="348"/>
      <c r="EDC16" s="350"/>
      <c r="EDD16" s="350"/>
      <c r="EDG16" s="348"/>
      <c r="EDH16" s="350"/>
      <c r="EDI16" s="350"/>
      <c r="EDL16" s="348"/>
      <c r="EDM16" s="350"/>
      <c r="EDN16" s="350"/>
      <c r="EDQ16" s="348"/>
      <c r="EDR16" s="350"/>
      <c r="EDS16" s="350"/>
      <c r="EDV16" s="348"/>
      <c r="EDW16" s="350"/>
      <c r="EDX16" s="350"/>
      <c r="EEA16" s="348"/>
      <c r="EEB16" s="350"/>
      <c r="EEC16" s="350"/>
      <c r="EEF16" s="348"/>
      <c r="EEG16" s="350"/>
      <c r="EEH16" s="350"/>
      <c r="EEK16" s="348"/>
      <c r="EEL16" s="350"/>
      <c r="EEM16" s="350"/>
      <c r="EEP16" s="348"/>
      <c r="EEQ16" s="350"/>
      <c r="EER16" s="350"/>
      <c r="EEU16" s="348"/>
      <c r="EEV16" s="350"/>
      <c r="EEW16" s="350"/>
      <c r="EEZ16" s="348"/>
      <c r="EFA16" s="350"/>
      <c r="EFB16" s="350"/>
      <c r="EFE16" s="348"/>
      <c r="EFF16" s="350"/>
      <c r="EFG16" s="350"/>
      <c r="EFJ16" s="348"/>
      <c r="EFK16" s="350"/>
      <c r="EFL16" s="350"/>
      <c r="EFO16" s="348"/>
      <c r="EFP16" s="350"/>
      <c r="EFQ16" s="350"/>
      <c r="EFT16" s="348"/>
      <c r="EFU16" s="350"/>
      <c r="EFV16" s="350"/>
      <c r="EFY16" s="348"/>
      <c r="EFZ16" s="350"/>
      <c r="EGA16" s="350"/>
      <c r="EGD16" s="348"/>
      <c r="EGE16" s="350"/>
      <c r="EGF16" s="350"/>
      <c r="EGI16" s="348"/>
      <c r="EGJ16" s="350"/>
      <c r="EGK16" s="350"/>
      <c r="EGN16" s="348"/>
      <c r="EGO16" s="350"/>
      <c r="EGP16" s="350"/>
      <c r="EGS16" s="348"/>
      <c r="EGT16" s="350"/>
      <c r="EGU16" s="350"/>
      <c r="EGX16" s="348"/>
      <c r="EGY16" s="350"/>
      <c r="EGZ16" s="350"/>
      <c r="EHC16" s="348"/>
      <c r="EHD16" s="350"/>
      <c r="EHE16" s="350"/>
      <c r="EHH16" s="348"/>
      <c r="EHI16" s="350"/>
      <c r="EHJ16" s="350"/>
      <c r="EHM16" s="348"/>
      <c r="EHN16" s="350"/>
      <c r="EHO16" s="350"/>
      <c r="EHR16" s="348"/>
      <c r="EHS16" s="350"/>
      <c r="EHT16" s="350"/>
      <c r="EHW16" s="348"/>
      <c r="EHX16" s="350"/>
      <c r="EHY16" s="350"/>
      <c r="EIB16" s="348"/>
      <c r="EIC16" s="350"/>
      <c r="EID16" s="350"/>
      <c r="EIG16" s="348"/>
      <c r="EIH16" s="350"/>
      <c r="EII16" s="350"/>
      <c r="EIL16" s="348"/>
      <c r="EIM16" s="350"/>
      <c r="EIN16" s="350"/>
      <c r="EIQ16" s="348"/>
      <c r="EIR16" s="350"/>
      <c r="EIS16" s="350"/>
      <c r="EIV16" s="348"/>
      <c r="EIW16" s="350"/>
      <c r="EIX16" s="350"/>
      <c r="EJA16" s="348"/>
      <c r="EJB16" s="350"/>
      <c r="EJC16" s="350"/>
      <c r="EJF16" s="348"/>
      <c r="EJG16" s="350"/>
      <c r="EJH16" s="350"/>
      <c r="EJK16" s="348"/>
      <c r="EJL16" s="350"/>
      <c r="EJM16" s="350"/>
      <c r="EJP16" s="348"/>
      <c r="EJQ16" s="350"/>
      <c r="EJR16" s="350"/>
      <c r="EJU16" s="348"/>
      <c r="EJV16" s="350"/>
      <c r="EJW16" s="350"/>
      <c r="EJZ16" s="348"/>
      <c r="EKA16" s="350"/>
      <c r="EKB16" s="350"/>
      <c r="EKE16" s="348"/>
      <c r="EKF16" s="350"/>
      <c r="EKG16" s="350"/>
      <c r="EKJ16" s="348"/>
      <c r="EKK16" s="350"/>
      <c r="EKL16" s="350"/>
      <c r="EKO16" s="348"/>
      <c r="EKP16" s="350"/>
      <c r="EKQ16" s="350"/>
      <c r="EKT16" s="348"/>
      <c r="EKU16" s="350"/>
      <c r="EKV16" s="350"/>
      <c r="EKY16" s="348"/>
      <c r="EKZ16" s="350"/>
      <c r="ELA16" s="350"/>
      <c r="ELD16" s="348"/>
      <c r="ELE16" s="350"/>
      <c r="ELF16" s="350"/>
      <c r="ELI16" s="348"/>
      <c r="ELJ16" s="350"/>
      <c r="ELK16" s="350"/>
      <c r="ELN16" s="348"/>
      <c r="ELO16" s="350"/>
      <c r="ELP16" s="350"/>
      <c r="ELS16" s="348"/>
      <c r="ELT16" s="350"/>
      <c r="ELU16" s="350"/>
      <c r="ELX16" s="348"/>
      <c r="ELY16" s="350"/>
      <c r="ELZ16" s="350"/>
      <c r="EMC16" s="348"/>
      <c r="EMD16" s="350"/>
      <c r="EME16" s="350"/>
      <c r="EMH16" s="348"/>
      <c r="EMI16" s="350"/>
      <c r="EMJ16" s="350"/>
      <c r="EMM16" s="348"/>
      <c r="EMN16" s="350"/>
      <c r="EMO16" s="350"/>
      <c r="EMR16" s="348"/>
      <c r="EMS16" s="350"/>
      <c r="EMT16" s="350"/>
      <c r="EMW16" s="348"/>
      <c r="EMX16" s="350"/>
      <c r="EMY16" s="350"/>
      <c r="ENB16" s="348"/>
      <c r="ENC16" s="350"/>
      <c r="END16" s="350"/>
      <c r="ENG16" s="348"/>
      <c r="ENH16" s="350"/>
      <c r="ENI16" s="350"/>
      <c r="ENL16" s="348"/>
      <c r="ENM16" s="350"/>
      <c r="ENN16" s="350"/>
      <c r="ENQ16" s="348"/>
      <c r="ENR16" s="350"/>
      <c r="ENS16" s="350"/>
      <c r="ENV16" s="348"/>
      <c r="ENW16" s="350"/>
      <c r="ENX16" s="350"/>
      <c r="EOA16" s="348"/>
      <c r="EOB16" s="350"/>
      <c r="EOC16" s="350"/>
      <c r="EOF16" s="348"/>
      <c r="EOG16" s="350"/>
      <c r="EOH16" s="350"/>
      <c r="EOK16" s="348"/>
      <c r="EOL16" s="350"/>
      <c r="EOM16" s="350"/>
      <c r="EOP16" s="348"/>
      <c r="EOQ16" s="350"/>
      <c r="EOR16" s="350"/>
      <c r="EOU16" s="348"/>
      <c r="EOV16" s="350"/>
      <c r="EOW16" s="350"/>
      <c r="EOZ16" s="348"/>
      <c r="EPA16" s="350"/>
      <c r="EPB16" s="350"/>
      <c r="EPE16" s="348"/>
      <c r="EPF16" s="350"/>
      <c r="EPG16" s="350"/>
      <c r="EPJ16" s="348"/>
      <c r="EPK16" s="350"/>
      <c r="EPL16" s="350"/>
      <c r="EPO16" s="348"/>
      <c r="EPP16" s="350"/>
      <c r="EPQ16" s="350"/>
      <c r="EPT16" s="348"/>
      <c r="EPU16" s="350"/>
      <c r="EPV16" s="350"/>
      <c r="EPY16" s="348"/>
      <c r="EPZ16" s="350"/>
      <c r="EQA16" s="350"/>
      <c r="EQD16" s="348"/>
      <c r="EQE16" s="350"/>
      <c r="EQF16" s="350"/>
      <c r="EQI16" s="348"/>
      <c r="EQJ16" s="350"/>
      <c r="EQK16" s="350"/>
      <c r="EQN16" s="348"/>
      <c r="EQO16" s="350"/>
      <c r="EQP16" s="350"/>
      <c r="EQS16" s="348"/>
      <c r="EQT16" s="350"/>
      <c r="EQU16" s="350"/>
      <c r="EQX16" s="348"/>
      <c r="EQY16" s="350"/>
      <c r="EQZ16" s="350"/>
      <c r="ERC16" s="348"/>
      <c r="ERD16" s="350"/>
      <c r="ERE16" s="350"/>
      <c r="ERH16" s="348"/>
      <c r="ERI16" s="350"/>
      <c r="ERJ16" s="350"/>
      <c r="ERM16" s="348"/>
      <c r="ERN16" s="350"/>
      <c r="ERO16" s="350"/>
      <c r="ERR16" s="348"/>
      <c r="ERS16" s="350"/>
      <c r="ERT16" s="350"/>
      <c r="ERW16" s="348"/>
      <c r="ERX16" s="350"/>
      <c r="ERY16" s="350"/>
      <c r="ESB16" s="348"/>
      <c r="ESC16" s="350"/>
      <c r="ESD16" s="350"/>
      <c r="ESG16" s="348"/>
      <c r="ESH16" s="350"/>
      <c r="ESI16" s="350"/>
      <c r="ESL16" s="348"/>
      <c r="ESM16" s="350"/>
      <c r="ESN16" s="350"/>
      <c r="ESQ16" s="348"/>
      <c r="ESR16" s="350"/>
      <c r="ESS16" s="350"/>
      <c r="ESV16" s="348"/>
      <c r="ESW16" s="350"/>
      <c r="ESX16" s="350"/>
      <c r="ETA16" s="348"/>
      <c r="ETB16" s="350"/>
      <c r="ETC16" s="350"/>
      <c r="ETF16" s="348"/>
      <c r="ETG16" s="350"/>
      <c r="ETH16" s="350"/>
      <c r="ETK16" s="348"/>
      <c r="ETL16" s="350"/>
      <c r="ETM16" s="350"/>
      <c r="ETP16" s="348"/>
      <c r="ETQ16" s="350"/>
      <c r="ETR16" s="350"/>
      <c r="ETU16" s="348"/>
      <c r="ETV16" s="350"/>
      <c r="ETW16" s="350"/>
      <c r="ETZ16" s="348"/>
      <c r="EUA16" s="350"/>
      <c r="EUB16" s="350"/>
      <c r="EUE16" s="348"/>
      <c r="EUF16" s="350"/>
      <c r="EUG16" s="350"/>
      <c r="EUJ16" s="348"/>
      <c r="EUK16" s="350"/>
      <c r="EUL16" s="350"/>
      <c r="EUO16" s="348"/>
      <c r="EUP16" s="350"/>
      <c r="EUQ16" s="350"/>
      <c r="EUT16" s="348"/>
      <c r="EUU16" s="350"/>
      <c r="EUV16" s="350"/>
      <c r="EUY16" s="348"/>
      <c r="EUZ16" s="350"/>
      <c r="EVA16" s="350"/>
      <c r="EVD16" s="348"/>
      <c r="EVE16" s="350"/>
      <c r="EVF16" s="350"/>
      <c r="EVI16" s="348"/>
      <c r="EVJ16" s="350"/>
      <c r="EVK16" s="350"/>
      <c r="EVN16" s="348"/>
      <c r="EVO16" s="350"/>
      <c r="EVP16" s="350"/>
      <c r="EVS16" s="348"/>
      <c r="EVT16" s="350"/>
      <c r="EVU16" s="350"/>
      <c r="EVX16" s="348"/>
      <c r="EVY16" s="350"/>
      <c r="EVZ16" s="350"/>
      <c r="EWC16" s="348"/>
      <c r="EWD16" s="350"/>
      <c r="EWE16" s="350"/>
      <c r="EWH16" s="348"/>
      <c r="EWI16" s="350"/>
      <c r="EWJ16" s="350"/>
      <c r="EWM16" s="348"/>
      <c r="EWN16" s="350"/>
      <c r="EWO16" s="350"/>
      <c r="EWR16" s="348"/>
      <c r="EWS16" s="350"/>
      <c r="EWT16" s="350"/>
      <c r="EWW16" s="348"/>
      <c r="EWX16" s="350"/>
      <c r="EWY16" s="350"/>
      <c r="EXB16" s="348"/>
      <c r="EXC16" s="350"/>
      <c r="EXD16" s="350"/>
      <c r="EXG16" s="348"/>
      <c r="EXH16" s="350"/>
      <c r="EXI16" s="350"/>
      <c r="EXL16" s="348"/>
      <c r="EXM16" s="350"/>
      <c r="EXN16" s="350"/>
      <c r="EXQ16" s="348"/>
      <c r="EXR16" s="350"/>
      <c r="EXS16" s="350"/>
      <c r="EXV16" s="348"/>
      <c r="EXW16" s="350"/>
      <c r="EXX16" s="350"/>
      <c r="EYA16" s="348"/>
      <c r="EYB16" s="350"/>
      <c r="EYC16" s="350"/>
      <c r="EYF16" s="348"/>
      <c r="EYG16" s="350"/>
      <c r="EYH16" s="350"/>
      <c r="EYK16" s="348"/>
      <c r="EYL16" s="350"/>
      <c r="EYM16" s="350"/>
      <c r="EYP16" s="348"/>
      <c r="EYQ16" s="350"/>
      <c r="EYR16" s="350"/>
      <c r="EYU16" s="348"/>
      <c r="EYV16" s="350"/>
      <c r="EYW16" s="350"/>
      <c r="EYZ16" s="348"/>
      <c r="EZA16" s="350"/>
      <c r="EZB16" s="350"/>
      <c r="EZE16" s="348"/>
      <c r="EZF16" s="350"/>
      <c r="EZG16" s="350"/>
      <c r="EZJ16" s="348"/>
      <c r="EZK16" s="350"/>
      <c r="EZL16" s="350"/>
      <c r="EZO16" s="348"/>
      <c r="EZP16" s="350"/>
      <c r="EZQ16" s="350"/>
      <c r="EZT16" s="348"/>
      <c r="EZU16" s="350"/>
      <c r="EZV16" s="350"/>
      <c r="EZY16" s="348"/>
      <c r="EZZ16" s="350"/>
      <c r="FAA16" s="350"/>
      <c r="FAD16" s="348"/>
      <c r="FAE16" s="350"/>
      <c r="FAF16" s="350"/>
      <c r="FAI16" s="348"/>
      <c r="FAJ16" s="350"/>
      <c r="FAK16" s="350"/>
      <c r="FAN16" s="348"/>
      <c r="FAO16" s="350"/>
      <c r="FAP16" s="350"/>
      <c r="FAS16" s="348"/>
      <c r="FAT16" s="350"/>
      <c r="FAU16" s="350"/>
      <c r="FAX16" s="348"/>
      <c r="FAY16" s="350"/>
      <c r="FAZ16" s="350"/>
      <c r="FBC16" s="348"/>
      <c r="FBD16" s="350"/>
      <c r="FBE16" s="350"/>
      <c r="FBH16" s="348"/>
      <c r="FBI16" s="350"/>
      <c r="FBJ16" s="350"/>
      <c r="FBM16" s="348"/>
      <c r="FBN16" s="350"/>
      <c r="FBO16" s="350"/>
      <c r="FBR16" s="348"/>
      <c r="FBS16" s="350"/>
      <c r="FBT16" s="350"/>
      <c r="FBW16" s="348"/>
      <c r="FBX16" s="350"/>
      <c r="FBY16" s="350"/>
      <c r="FCB16" s="348"/>
      <c r="FCC16" s="350"/>
      <c r="FCD16" s="350"/>
      <c r="FCG16" s="348"/>
      <c r="FCH16" s="350"/>
      <c r="FCI16" s="350"/>
      <c r="FCL16" s="348"/>
      <c r="FCM16" s="350"/>
      <c r="FCN16" s="350"/>
      <c r="FCQ16" s="348"/>
      <c r="FCR16" s="350"/>
      <c r="FCS16" s="350"/>
      <c r="FCV16" s="348"/>
      <c r="FCW16" s="350"/>
      <c r="FCX16" s="350"/>
      <c r="FDA16" s="348"/>
      <c r="FDB16" s="350"/>
      <c r="FDC16" s="350"/>
      <c r="FDF16" s="348"/>
      <c r="FDG16" s="350"/>
      <c r="FDH16" s="350"/>
      <c r="FDK16" s="348"/>
      <c r="FDL16" s="350"/>
      <c r="FDM16" s="350"/>
      <c r="FDP16" s="348"/>
      <c r="FDQ16" s="350"/>
      <c r="FDR16" s="350"/>
      <c r="FDU16" s="348"/>
      <c r="FDV16" s="350"/>
      <c r="FDW16" s="350"/>
      <c r="FDZ16" s="348"/>
      <c r="FEA16" s="350"/>
      <c r="FEB16" s="350"/>
      <c r="FEE16" s="348"/>
      <c r="FEF16" s="350"/>
      <c r="FEG16" s="350"/>
      <c r="FEJ16" s="348"/>
      <c r="FEK16" s="350"/>
      <c r="FEL16" s="350"/>
      <c r="FEO16" s="348"/>
      <c r="FEP16" s="350"/>
      <c r="FEQ16" s="350"/>
      <c r="FET16" s="348"/>
      <c r="FEU16" s="350"/>
      <c r="FEV16" s="350"/>
      <c r="FEY16" s="348"/>
      <c r="FEZ16" s="350"/>
      <c r="FFA16" s="350"/>
      <c r="FFD16" s="348"/>
      <c r="FFE16" s="350"/>
      <c r="FFF16" s="350"/>
      <c r="FFI16" s="348"/>
      <c r="FFJ16" s="350"/>
      <c r="FFK16" s="350"/>
      <c r="FFN16" s="348"/>
      <c r="FFO16" s="350"/>
      <c r="FFP16" s="350"/>
      <c r="FFS16" s="348"/>
      <c r="FFT16" s="350"/>
      <c r="FFU16" s="350"/>
      <c r="FFX16" s="348"/>
      <c r="FFY16" s="350"/>
      <c r="FFZ16" s="350"/>
      <c r="FGC16" s="348"/>
      <c r="FGD16" s="350"/>
      <c r="FGE16" s="350"/>
      <c r="FGH16" s="348"/>
      <c r="FGI16" s="350"/>
      <c r="FGJ16" s="350"/>
      <c r="FGM16" s="348"/>
      <c r="FGN16" s="350"/>
      <c r="FGO16" s="350"/>
      <c r="FGR16" s="348"/>
      <c r="FGS16" s="350"/>
      <c r="FGT16" s="350"/>
      <c r="FGW16" s="348"/>
      <c r="FGX16" s="350"/>
      <c r="FGY16" s="350"/>
      <c r="FHB16" s="348"/>
      <c r="FHC16" s="350"/>
      <c r="FHD16" s="350"/>
      <c r="FHG16" s="348"/>
      <c r="FHH16" s="350"/>
      <c r="FHI16" s="350"/>
      <c r="FHL16" s="348"/>
      <c r="FHM16" s="350"/>
      <c r="FHN16" s="350"/>
      <c r="FHQ16" s="348"/>
      <c r="FHR16" s="350"/>
      <c r="FHS16" s="350"/>
      <c r="FHV16" s="348"/>
      <c r="FHW16" s="350"/>
      <c r="FHX16" s="350"/>
      <c r="FIA16" s="348"/>
      <c r="FIB16" s="350"/>
      <c r="FIC16" s="350"/>
      <c r="FIF16" s="348"/>
      <c r="FIG16" s="350"/>
      <c r="FIH16" s="350"/>
      <c r="FIK16" s="348"/>
      <c r="FIL16" s="350"/>
      <c r="FIM16" s="350"/>
      <c r="FIP16" s="348"/>
      <c r="FIQ16" s="350"/>
      <c r="FIR16" s="350"/>
      <c r="FIU16" s="348"/>
      <c r="FIV16" s="350"/>
      <c r="FIW16" s="350"/>
      <c r="FIZ16" s="348"/>
      <c r="FJA16" s="350"/>
      <c r="FJB16" s="350"/>
      <c r="FJE16" s="348"/>
      <c r="FJF16" s="350"/>
      <c r="FJG16" s="350"/>
      <c r="FJJ16" s="348"/>
      <c r="FJK16" s="350"/>
      <c r="FJL16" s="350"/>
      <c r="FJO16" s="348"/>
      <c r="FJP16" s="350"/>
      <c r="FJQ16" s="350"/>
      <c r="FJT16" s="348"/>
      <c r="FJU16" s="350"/>
      <c r="FJV16" s="350"/>
      <c r="FJY16" s="348"/>
      <c r="FJZ16" s="350"/>
      <c r="FKA16" s="350"/>
      <c r="FKD16" s="348"/>
      <c r="FKE16" s="350"/>
      <c r="FKF16" s="350"/>
      <c r="FKI16" s="348"/>
      <c r="FKJ16" s="350"/>
      <c r="FKK16" s="350"/>
      <c r="FKN16" s="348"/>
      <c r="FKO16" s="350"/>
      <c r="FKP16" s="350"/>
      <c r="FKS16" s="348"/>
      <c r="FKT16" s="350"/>
      <c r="FKU16" s="350"/>
      <c r="FKX16" s="348"/>
      <c r="FKY16" s="350"/>
      <c r="FKZ16" s="350"/>
      <c r="FLC16" s="348"/>
      <c r="FLD16" s="350"/>
      <c r="FLE16" s="350"/>
      <c r="FLH16" s="348"/>
      <c r="FLI16" s="350"/>
      <c r="FLJ16" s="350"/>
      <c r="FLM16" s="348"/>
      <c r="FLN16" s="350"/>
      <c r="FLO16" s="350"/>
      <c r="FLR16" s="348"/>
      <c r="FLS16" s="350"/>
      <c r="FLT16" s="350"/>
      <c r="FLW16" s="348"/>
      <c r="FLX16" s="350"/>
      <c r="FLY16" s="350"/>
      <c r="FMB16" s="348"/>
      <c r="FMC16" s="350"/>
      <c r="FMD16" s="350"/>
      <c r="FMG16" s="348"/>
      <c r="FMH16" s="350"/>
      <c r="FMI16" s="350"/>
      <c r="FML16" s="348"/>
      <c r="FMM16" s="350"/>
      <c r="FMN16" s="350"/>
      <c r="FMQ16" s="348"/>
      <c r="FMR16" s="350"/>
      <c r="FMS16" s="350"/>
      <c r="FMV16" s="348"/>
      <c r="FMW16" s="350"/>
      <c r="FMX16" s="350"/>
      <c r="FNA16" s="348"/>
      <c r="FNB16" s="350"/>
      <c r="FNC16" s="350"/>
      <c r="FNF16" s="348"/>
      <c r="FNG16" s="350"/>
      <c r="FNH16" s="350"/>
      <c r="FNK16" s="348"/>
      <c r="FNL16" s="350"/>
      <c r="FNM16" s="350"/>
      <c r="FNP16" s="348"/>
      <c r="FNQ16" s="350"/>
      <c r="FNR16" s="350"/>
      <c r="FNU16" s="348"/>
      <c r="FNV16" s="350"/>
      <c r="FNW16" s="350"/>
      <c r="FNZ16" s="348"/>
      <c r="FOA16" s="350"/>
      <c r="FOB16" s="350"/>
      <c r="FOE16" s="348"/>
      <c r="FOF16" s="350"/>
      <c r="FOG16" s="350"/>
      <c r="FOJ16" s="348"/>
      <c r="FOK16" s="350"/>
      <c r="FOL16" s="350"/>
      <c r="FOO16" s="348"/>
      <c r="FOP16" s="350"/>
      <c r="FOQ16" s="350"/>
      <c r="FOT16" s="348"/>
      <c r="FOU16" s="350"/>
      <c r="FOV16" s="350"/>
      <c r="FOY16" s="348"/>
      <c r="FOZ16" s="350"/>
      <c r="FPA16" s="350"/>
      <c r="FPD16" s="348"/>
      <c r="FPE16" s="350"/>
      <c r="FPF16" s="350"/>
      <c r="FPI16" s="348"/>
      <c r="FPJ16" s="350"/>
      <c r="FPK16" s="350"/>
      <c r="FPN16" s="348"/>
      <c r="FPO16" s="350"/>
      <c r="FPP16" s="350"/>
      <c r="FPS16" s="348"/>
      <c r="FPT16" s="350"/>
      <c r="FPU16" s="350"/>
      <c r="FPX16" s="348"/>
      <c r="FPY16" s="350"/>
      <c r="FPZ16" s="350"/>
      <c r="FQC16" s="348"/>
      <c r="FQD16" s="350"/>
      <c r="FQE16" s="350"/>
      <c r="FQH16" s="348"/>
      <c r="FQI16" s="350"/>
      <c r="FQJ16" s="350"/>
      <c r="FQM16" s="348"/>
      <c r="FQN16" s="350"/>
      <c r="FQO16" s="350"/>
      <c r="FQR16" s="348"/>
      <c r="FQS16" s="350"/>
      <c r="FQT16" s="350"/>
      <c r="FQW16" s="348"/>
      <c r="FQX16" s="350"/>
      <c r="FQY16" s="350"/>
      <c r="FRB16" s="348"/>
      <c r="FRC16" s="350"/>
      <c r="FRD16" s="350"/>
      <c r="FRG16" s="348"/>
      <c r="FRH16" s="350"/>
      <c r="FRI16" s="350"/>
      <c r="FRL16" s="348"/>
      <c r="FRM16" s="350"/>
      <c r="FRN16" s="350"/>
      <c r="FRQ16" s="348"/>
      <c r="FRR16" s="350"/>
      <c r="FRS16" s="350"/>
      <c r="FRV16" s="348"/>
      <c r="FRW16" s="350"/>
      <c r="FRX16" s="350"/>
      <c r="FSA16" s="348"/>
      <c r="FSB16" s="350"/>
      <c r="FSC16" s="350"/>
      <c r="FSF16" s="348"/>
      <c r="FSG16" s="350"/>
      <c r="FSH16" s="350"/>
      <c r="FSK16" s="348"/>
      <c r="FSL16" s="350"/>
      <c r="FSM16" s="350"/>
      <c r="FSP16" s="348"/>
      <c r="FSQ16" s="350"/>
      <c r="FSR16" s="350"/>
      <c r="FSU16" s="348"/>
      <c r="FSV16" s="350"/>
      <c r="FSW16" s="350"/>
      <c r="FSZ16" s="348"/>
      <c r="FTA16" s="350"/>
      <c r="FTB16" s="350"/>
      <c r="FTE16" s="348"/>
      <c r="FTF16" s="350"/>
      <c r="FTG16" s="350"/>
      <c r="FTJ16" s="348"/>
      <c r="FTK16" s="350"/>
      <c r="FTL16" s="350"/>
      <c r="FTO16" s="348"/>
      <c r="FTP16" s="350"/>
      <c r="FTQ16" s="350"/>
      <c r="FTT16" s="348"/>
      <c r="FTU16" s="350"/>
      <c r="FTV16" s="350"/>
      <c r="FTY16" s="348"/>
      <c r="FTZ16" s="350"/>
      <c r="FUA16" s="350"/>
      <c r="FUD16" s="348"/>
      <c r="FUE16" s="350"/>
      <c r="FUF16" s="350"/>
      <c r="FUI16" s="348"/>
      <c r="FUJ16" s="350"/>
      <c r="FUK16" s="350"/>
      <c r="FUN16" s="348"/>
      <c r="FUO16" s="350"/>
      <c r="FUP16" s="350"/>
      <c r="FUS16" s="348"/>
      <c r="FUT16" s="350"/>
      <c r="FUU16" s="350"/>
      <c r="FUX16" s="348"/>
      <c r="FUY16" s="350"/>
      <c r="FUZ16" s="350"/>
      <c r="FVC16" s="348"/>
      <c r="FVD16" s="350"/>
      <c r="FVE16" s="350"/>
      <c r="FVH16" s="348"/>
      <c r="FVI16" s="350"/>
      <c r="FVJ16" s="350"/>
      <c r="FVM16" s="348"/>
      <c r="FVN16" s="350"/>
      <c r="FVO16" s="350"/>
      <c r="FVR16" s="348"/>
      <c r="FVS16" s="350"/>
      <c r="FVT16" s="350"/>
      <c r="FVW16" s="348"/>
      <c r="FVX16" s="350"/>
      <c r="FVY16" s="350"/>
      <c r="FWB16" s="348"/>
      <c r="FWC16" s="350"/>
      <c r="FWD16" s="350"/>
      <c r="FWG16" s="348"/>
      <c r="FWH16" s="350"/>
      <c r="FWI16" s="350"/>
      <c r="FWL16" s="348"/>
      <c r="FWM16" s="350"/>
      <c r="FWN16" s="350"/>
      <c r="FWQ16" s="348"/>
      <c r="FWR16" s="350"/>
      <c r="FWS16" s="350"/>
      <c r="FWV16" s="348"/>
      <c r="FWW16" s="350"/>
      <c r="FWX16" s="350"/>
      <c r="FXA16" s="348"/>
      <c r="FXB16" s="350"/>
      <c r="FXC16" s="350"/>
      <c r="FXF16" s="348"/>
      <c r="FXG16" s="350"/>
      <c r="FXH16" s="350"/>
      <c r="FXK16" s="348"/>
      <c r="FXL16" s="350"/>
      <c r="FXM16" s="350"/>
      <c r="FXP16" s="348"/>
      <c r="FXQ16" s="350"/>
      <c r="FXR16" s="350"/>
      <c r="FXU16" s="348"/>
      <c r="FXV16" s="350"/>
      <c r="FXW16" s="350"/>
      <c r="FXZ16" s="348"/>
      <c r="FYA16" s="350"/>
      <c r="FYB16" s="350"/>
      <c r="FYE16" s="348"/>
      <c r="FYF16" s="350"/>
      <c r="FYG16" s="350"/>
      <c r="FYJ16" s="348"/>
      <c r="FYK16" s="350"/>
      <c r="FYL16" s="350"/>
      <c r="FYO16" s="348"/>
      <c r="FYP16" s="350"/>
      <c r="FYQ16" s="350"/>
      <c r="FYT16" s="348"/>
      <c r="FYU16" s="350"/>
      <c r="FYV16" s="350"/>
      <c r="FYY16" s="348"/>
      <c r="FYZ16" s="350"/>
      <c r="FZA16" s="350"/>
      <c r="FZD16" s="348"/>
      <c r="FZE16" s="350"/>
      <c r="FZF16" s="350"/>
      <c r="FZI16" s="348"/>
      <c r="FZJ16" s="350"/>
      <c r="FZK16" s="350"/>
      <c r="FZN16" s="348"/>
      <c r="FZO16" s="350"/>
      <c r="FZP16" s="350"/>
      <c r="FZS16" s="348"/>
      <c r="FZT16" s="350"/>
      <c r="FZU16" s="350"/>
      <c r="FZX16" s="348"/>
      <c r="FZY16" s="350"/>
      <c r="FZZ16" s="350"/>
      <c r="GAC16" s="348"/>
      <c r="GAD16" s="350"/>
      <c r="GAE16" s="350"/>
      <c r="GAH16" s="348"/>
      <c r="GAI16" s="350"/>
      <c r="GAJ16" s="350"/>
      <c r="GAM16" s="348"/>
      <c r="GAN16" s="350"/>
      <c r="GAO16" s="350"/>
      <c r="GAR16" s="348"/>
      <c r="GAS16" s="350"/>
      <c r="GAT16" s="350"/>
      <c r="GAW16" s="348"/>
      <c r="GAX16" s="350"/>
      <c r="GAY16" s="350"/>
      <c r="GBB16" s="348"/>
      <c r="GBC16" s="350"/>
      <c r="GBD16" s="350"/>
      <c r="GBG16" s="348"/>
      <c r="GBH16" s="350"/>
      <c r="GBI16" s="350"/>
      <c r="GBL16" s="348"/>
      <c r="GBM16" s="350"/>
      <c r="GBN16" s="350"/>
      <c r="GBQ16" s="348"/>
      <c r="GBR16" s="350"/>
      <c r="GBS16" s="350"/>
      <c r="GBV16" s="348"/>
      <c r="GBW16" s="350"/>
      <c r="GBX16" s="350"/>
      <c r="GCA16" s="348"/>
      <c r="GCB16" s="350"/>
      <c r="GCC16" s="350"/>
      <c r="GCF16" s="348"/>
      <c r="GCG16" s="350"/>
      <c r="GCH16" s="350"/>
      <c r="GCK16" s="348"/>
      <c r="GCL16" s="350"/>
      <c r="GCM16" s="350"/>
      <c r="GCP16" s="348"/>
      <c r="GCQ16" s="350"/>
      <c r="GCR16" s="350"/>
      <c r="GCU16" s="348"/>
      <c r="GCV16" s="350"/>
      <c r="GCW16" s="350"/>
      <c r="GCZ16" s="348"/>
      <c r="GDA16" s="350"/>
      <c r="GDB16" s="350"/>
      <c r="GDE16" s="348"/>
      <c r="GDF16" s="350"/>
      <c r="GDG16" s="350"/>
      <c r="GDJ16" s="348"/>
      <c r="GDK16" s="350"/>
      <c r="GDL16" s="350"/>
      <c r="GDO16" s="348"/>
      <c r="GDP16" s="350"/>
      <c r="GDQ16" s="350"/>
      <c r="GDT16" s="348"/>
      <c r="GDU16" s="350"/>
      <c r="GDV16" s="350"/>
      <c r="GDY16" s="348"/>
      <c r="GDZ16" s="350"/>
      <c r="GEA16" s="350"/>
      <c r="GED16" s="348"/>
      <c r="GEE16" s="350"/>
      <c r="GEF16" s="350"/>
      <c r="GEI16" s="348"/>
      <c r="GEJ16" s="350"/>
      <c r="GEK16" s="350"/>
      <c r="GEN16" s="348"/>
      <c r="GEO16" s="350"/>
      <c r="GEP16" s="350"/>
      <c r="GES16" s="348"/>
      <c r="GET16" s="350"/>
      <c r="GEU16" s="350"/>
      <c r="GEX16" s="348"/>
      <c r="GEY16" s="350"/>
      <c r="GEZ16" s="350"/>
      <c r="GFC16" s="348"/>
      <c r="GFD16" s="350"/>
      <c r="GFE16" s="350"/>
      <c r="GFH16" s="348"/>
      <c r="GFI16" s="350"/>
      <c r="GFJ16" s="350"/>
      <c r="GFM16" s="348"/>
      <c r="GFN16" s="350"/>
      <c r="GFO16" s="350"/>
      <c r="GFR16" s="348"/>
      <c r="GFS16" s="350"/>
      <c r="GFT16" s="350"/>
      <c r="GFW16" s="348"/>
      <c r="GFX16" s="350"/>
      <c r="GFY16" s="350"/>
      <c r="GGB16" s="348"/>
      <c r="GGC16" s="350"/>
      <c r="GGD16" s="350"/>
      <c r="GGG16" s="348"/>
      <c r="GGH16" s="350"/>
      <c r="GGI16" s="350"/>
      <c r="GGL16" s="348"/>
      <c r="GGM16" s="350"/>
      <c r="GGN16" s="350"/>
      <c r="GGQ16" s="348"/>
      <c r="GGR16" s="350"/>
      <c r="GGS16" s="350"/>
      <c r="GGV16" s="348"/>
      <c r="GGW16" s="350"/>
      <c r="GGX16" s="350"/>
      <c r="GHA16" s="348"/>
      <c r="GHB16" s="350"/>
      <c r="GHC16" s="350"/>
      <c r="GHF16" s="348"/>
      <c r="GHG16" s="350"/>
      <c r="GHH16" s="350"/>
      <c r="GHK16" s="348"/>
      <c r="GHL16" s="350"/>
      <c r="GHM16" s="350"/>
      <c r="GHP16" s="348"/>
      <c r="GHQ16" s="350"/>
      <c r="GHR16" s="350"/>
      <c r="GHU16" s="348"/>
      <c r="GHV16" s="350"/>
      <c r="GHW16" s="350"/>
      <c r="GHZ16" s="348"/>
      <c r="GIA16" s="350"/>
      <c r="GIB16" s="350"/>
      <c r="GIE16" s="348"/>
      <c r="GIF16" s="350"/>
      <c r="GIG16" s="350"/>
      <c r="GIJ16" s="348"/>
      <c r="GIK16" s="350"/>
      <c r="GIL16" s="350"/>
      <c r="GIO16" s="348"/>
      <c r="GIP16" s="350"/>
      <c r="GIQ16" s="350"/>
      <c r="GIT16" s="348"/>
      <c r="GIU16" s="350"/>
      <c r="GIV16" s="350"/>
      <c r="GIY16" s="348"/>
      <c r="GIZ16" s="350"/>
      <c r="GJA16" s="350"/>
      <c r="GJD16" s="348"/>
      <c r="GJE16" s="350"/>
      <c r="GJF16" s="350"/>
      <c r="GJI16" s="348"/>
      <c r="GJJ16" s="350"/>
      <c r="GJK16" s="350"/>
      <c r="GJN16" s="348"/>
      <c r="GJO16" s="350"/>
      <c r="GJP16" s="350"/>
      <c r="GJS16" s="348"/>
      <c r="GJT16" s="350"/>
      <c r="GJU16" s="350"/>
      <c r="GJX16" s="348"/>
      <c r="GJY16" s="350"/>
      <c r="GJZ16" s="350"/>
      <c r="GKC16" s="348"/>
      <c r="GKD16" s="350"/>
      <c r="GKE16" s="350"/>
      <c r="GKH16" s="348"/>
      <c r="GKI16" s="350"/>
      <c r="GKJ16" s="350"/>
      <c r="GKM16" s="348"/>
      <c r="GKN16" s="350"/>
      <c r="GKO16" s="350"/>
      <c r="GKR16" s="348"/>
      <c r="GKS16" s="350"/>
      <c r="GKT16" s="350"/>
      <c r="GKW16" s="348"/>
      <c r="GKX16" s="350"/>
      <c r="GKY16" s="350"/>
      <c r="GLB16" s="348"/>
      <c r="GLC16" s="350"/>
      <c r="GLD16" s="350"/>
      <c r="GLG16" s="348"/>
      <c r="GLH16" s="350"/>
      <c r="GLI16" s="350"/>
      <c r="GLL16" s="348"/>
      <c r="GLM16" s="350"/>
      <c r="GLN16" s="350"/>
      <c r="GLQ16" s="348"/>
      <c r="GLR16" s="350"/>
      <c r="GLS16" s="350"/>
      <c r="GLV16" s="348"/>
      <c r="GLW16" s="350"/>
      <c r="GLX16" s="350"/>
      <c r="GMA16" s="348"/>
      <c r="GMB16" s="350"/>
      <c r="GMC16" s="350"/>
      <c r="GMF16" s="348"/>
      <c r="GMG16" s="350"/>
      <c r="GMH16" s="350"/>
      <c r="GMK16" s="348"/>
      <c r="GML16" s="350"/>
      <c r="GMM16" s="350"/>
      <c r="GMP16" s="348"/>
      <c r="GMQ16" s="350"/>
      <c r="GMR16" s="350"/>
      <c r="GMU16" s="348"/>
      <c r="GMV16" s="350"/>
      <c r="GMW16" s="350"/>
      <c r="GMZ16" s="348"/>
      <c r="GNA16" s="350"/>
      <c r="GNB16" s="350"/>
      <c r="GNE16" s="348"/>
      <c r="GNF16" s="350"/>
      <c r="GNG16" s="350"/>
      <c r="GNJ16" s="348"/>
      <c r="GNK16" s="350"/>
      <c r="GNL16" s="350"/>
      <c r="GNO16" s="348"/>
      <c r="GNP16" s="350"/>
      <c r="GNQ16" s="350"/>
      <c r="GNT16" s="348"/>
      <c r="GNU16" s="350"/>
      <c r="GNV16" s="350"/>
      <c r="GNY16" s="348"/>
      <c r="GNZ16" s="350"/>
      <c r="GOA16" s="350"/>
      <c r="GOD16" s="348"/>
      <c r="GOE16" s="350"/>
      <c r="GOF16" s="350"/>
      <c r="GOI16" s="348"/>
      <c r="GOJ16" s="350"/>
      <c r="GOK16" s="350"/>
      <c r="GON16" s="348"/>
      <c r="GOO16" s="350"/>
      <c r="GOP16" s="350"/>
      <c r="GOS16" s="348"/>
      <c r="GOT16" s="350"/>
      <c r="GOU16" s="350"/>
      <c r="GOX16" s="348"/>
      <c r="GOY16" s="350"/>
      <c r="GOZ16" s="350"/>
      <c r="GPC16" s="348"/>
      <c r="GPD16" s="350"/>
      <c r="GPE16" s="350"/>
      <c r="GPH16" s="348"/>
      <c r="GPI16" s="350"/>
      <c r="GPJ16" s="350"/>
      <c r="GPM16" s="348"/>
      <c r="GPN16" s="350"/>
      <c r="GPO16" s="350"/>
      <c r="GPR16" s="348"/>
      <c r="GPS16" s="350"/>
      <c r="GPT16" s="350"/>
      <c r="GPW16" s="348"/>
      <c r="GPX16" s="350"/>
      <c r="GPY16" s="350"/>
      <c r="GQB16" s="348"/>
      <c r="GQC16" s="350"/>
      <c r="GQD16" s="350"/>
      <c r="GQG16" s="348"/>
      <c r="GQH16" s="350"/>
      <c r="GQI16" s="350"/>
      <c r="GQL16" s="348"/>
      <c r="GQM16" s="350"/>
      <c r="GQN16" s="350"/>
      <c r="GQQ16" s="348"/>
      <c r="GQR16" s="350"/>
      <c r="GQS16" s="350"/>
      <c r="GQV16" s="348"/>
      <c r="GQW16" s="350"/>
      <c r="GQX16" s="350"/>
      <c r="GRA16" s="348"/>
      <c r="GRB16" s="350"/>
      <c r="GRC16" s="350"/>
      <c r="GRF16" s="348"/>
      <c r="GRG16" s="350"/>
      <c r="GRH16" s="350"/>
      <c r="GRK16" s="348"/>
      <c r="GRL16" s="350"/>
      <c r="GRM16" s="350"/>
      <c r="GRP16" s="348"/>
      <c r="GRQ16" s="350"/>
      <c r="GRR16" s="350"/>
      <c r="GRU16" s="348"/>
      <c r="GRV16" s="350"/>
      <c r="GRW16" s="350"/>
      <c r="GRZ16" s="348"/>
      <c r="GSA16" s="350"/>
      <c r="GSB16" s="350"/>
      <c r="GSE16" s="348"/>
      <c r="GSF16" s="350"/>
      <c r="GSG16" s="350"/>
      <c r="GSJ16" s="348"/>
      <c r="GSK16" s="350"/>
      <c r="GSL16" s="350"/>
      <c r="GSO16" s="348"/>
      <c r="GSP16" s="350"/>
      <c r="GSQ16" s="350"/>
      <c r="GST16" s="348"/>
      <c r="GSU16" s="350"/>
      <c r="GSV16" s="350"/>
      <c r="GSY16" s="348"/>
      <c r="GSZ16" s="350"/>
      <c r="GTA16" s="350"/>
      <c r="GTD16" s="348"/>
      <c r="GTE16" s="350"/>
      <c r="GTF16" s="350"/>
      <c r="GTI16" s="348"/>
      <c r="GTJ16" s="350"/>
      <c r="GTK16" s="350"/>
      <c r="GTN16" s="348"/>
      <c r="GTO16" s="350"/>
      <c r="GTP16" s="350"/>
      <c r="GTS16" s="348"/>
      <c r="GTT16" s="350"/>
      <c r="GTU16" s="350"/>
      <c r="GTX16" s="348"/>
      <c r="GTY16" s="350"/>
      <c r="GTZ16" s="350"/>
      <c r="GUC16" s="348"/>
      <c r="GUD16" s="350"/>
      <c r="GUE16" s="350"/>
      <c r="GUH16" s="348"/>
      <c r="GUI16" s="350"/>
      <c r="GUJ16" s="350"/>
      <c r="GUM16" s="348"/>
      <c r="GUN16" s="350"/>
      <c r="GUO16" s="350"/>
      <c r="GUR16" s="348"/>
      <c r="GUS16" s="350"/>
      <c r="GUT16" s="350"/>
      <c r="GUW16" s="348"/>
      <c r="GUX16" s="350"/>
      <c r="GUY16" s="350"/>
      <c r="GVB16" s="348"/>
      <c r="GVC16" s="350"/>
      <c r="GVD16" s="350"/>
      <c r="GVG16" s="348"/>
      <c r="GVH16" s="350"/>
      <c r="GVI16" s="350"/>
      <c r="GVL16" s="348"/>
      <c r="GVM16" s="350"/>
      <c r="GVN16" s="350"/>
      <c r="GVQ16" s="348"/>
      <c r="GVR16" s="350"/>
      <c r="GVS16" s="350"/>
      <c r="GVV16" s="348"/>
      <c r="GVW16" s="350"/>
      <c r="GVX16" s="350"/>
      <c r="GWA16" s="348"/>
      <c r="GWB16" s="350"/>
      <c r="GWC16" s="350"/>
      <c r="GWF16" s="348"/>
      <c r="GWG16" s="350"/>
      <c r="GWH16" s="350"/>
      <c r="GWK16" s="348"/>
      <c r="GWL16" s="350"/>
      <c r="GWM16" s="350"/>
      <c r="GWP16" s="348"/>
      <c r="GWQ16" s="350"/>
      <c r="GWR16" s="350"/>
      <c r="GWU16" s="348"/>
      <c r="GWV16" s="350"/>
      <c r="GWW16" s="350"/>
      <c r="GWZ16" s="348"/>
      <c r="GXA16" s="350"/>
      <c r="GXB16" s="350"/>
      <c r="GXE16" s="348"/>
      <c r="GXF16" s="350"/>
      <c r="GXG16" s="350"/>
      <c r="GXJ16" s="348"/>
      <c r="GXK16" s="350"/>
      <c r="GXL16" s="350"/>
      <c r="GXO16" s="348"/>
      <c r="GXP16" s="350"/>
      <c r="GXQ16" s="350"/>
      <c r="GXT16" s="348"/>
      <c r="GXU16" s="350"/>
      <c r="GXV16" s="350"/>
      <c r="GXY16" s="348"/>
      <c r="GXZ16" s="350"/>
      <c r="GYA16" s="350"/>
      <c r="GYD16" s="348"/>
      <c r="GYE16" s="350"/>
      <c r="GYF16" s="350"/>
      <c r="GYI16" s="348"/>
      <c r="GYJ16" s="350"/>
      <c r="GYK16" s="350"/>
      <c r="GYN16" s="348"/>
      <c r="GYO16" s="350"/>
      <c r="GYP16" s="350"/>
      <c r="GYS16" s="348"/>
      <c r="GYT16" s="350"/>
      <c r="GYU16" s="350"/>
      <c r="GYX16" s="348"/>
      <c r="GYY16" s="350"/>
      <c r="GYZ16" s="350"/>
      <c r="GZC16" s="348"/>
      <c r="GZD16" s="350"/>
      <c r="GZE16" s="350"/>
      <c r="GZH16" s="348"/>
      <c r="GZI16" s="350"/>
      <c r="GZJ16" s="350"/>
      <c r="GZM16" s="348"/>
      <c r="GZN16" s="350"/>
      <c r="GZO16" s="350"/>
      <c r="GZR16" s="348"/>
      <c r="GZS16" s="350"/>
      <c r="GZT16" s="350"/>
      <c r="GZW16" s="348"/>
      <c r="GZX16" s="350"/>
      <c r="GZY16" s="350"/>
      <c r="HAB16" s="348"/>
      <c r="HAC16" s="350"/>
      <c r="HAD16" s="350"/>
      <c r="HAG16" s="348"/>
      <c r="HAH16" s="350"/>
      <c r="HAI16" s="350"/>
      <c r="HAL16" s="348"/>
      <c r="HAM16" s="350"/>
      <c r="HAN16" s="350"/>
      <c r="HAQ16" s="348"/>
      <c r="HAR16" s="350"/>
      <c r="HAS16" s="350"/>
      <c r="HAV16" s="348"/>
      <c r="HAW16" s="350"/>
      <c r="HAX16" s="350"/>
      <c r="HBA16" s="348"/>
      <c r="HBB16" s="350"/>
      <c r="HBC16" s="350"/>
      <c r="HBF16" s="348"/>
      <c r="HBG16" s="350"/>
      <c r="HBH16" s="350"/>
      <c r="HBK16" s="348"/>
      <c r="HBL16" s="350"/>
      <c r="HBM16" s="350"/>
      <c r="HBP16" s="348"/>
      <c r="HBQ16" s="350"/>
      <c r="HBR16" s="350"/>
      <c r="HBU16" s="348"/>
      <c r="HBV16" s="350"/>
      <c r="HBW16" s="350"/>
      <c r="HBZ16" s="348"/>
      <c r="HCA16" s="350"/>
      <c r="HCB16" s="350"/>
      <c r="HCE16" s="348"/>
      <c r="HCF16" s="350"/>
      <c r="HCG16" s="350"/>
      <c r="HCJ16" s="348"/>
      <c r="HCK16" s="350"/>
      <c r="HCL16" s="350"/>
      <c r="HCO16" s="348"/>
      <c r="HCP16" s="350"/>
      <c r="HCQ16" s="350"/>
      <c r="HCT16" s="348"/>
      <c r="HCU16" s="350"/>
      <c r="HCV16" s="350"/>
      <c r="HCY16" s="348"/>
      <c r="HCZ16" s="350"/>
      <c r="HDA16" s="350"/>
      <c r="HDD16" s="348"/>
      <c r="HDE16" s="350"/>
      <c r="HDF16" s="350"/>
      <c r="HDI16" s="348"/>
      <c r="HDJ16" s="350"/>
      <c r="HDK16" s="350"/>
      <c r="HDN16" s="348"/>
      <c r="HDO16" s="350"/>
      <c r="HDP16" s="350"/>
      <c r="HDS16" s="348"/>
      <c r="HDT16" s="350"/>
      <c r="HDU16" s="350"/>
      <c r="HDX16" s="348"/>
      <c r="HDY16" s="350"/>
      <c r="HDZ16" s="350"/>
      <c r="HEC16" s="348"/>
      <c r="HED16" s="350"/>
      <c r="HEE16" s="350"/>
      <c r="HEH16" s="348"/>
      <c r="HEI16" s="350"/>
      <c r="HEJ16" s="350"/>
      <c r="HEM16" s="348"/>
      <c r="HEN16" s="350"/>
      <c r="HEO16" s="350"/>
      <c r="HER16" s="348"/>
      <c r="HES16" s="350"/>
      <c r="HET16" s="350"/>
      <c r="HEW16" s="348"/>
      <c r="HEX16" s="350"/>
      <c r="HEY16" s="350"/>
      <c r="HFB16" s="348"/>
      <c r="HFC16" s="350"/>
      <c r="HFD16" s="350"/>
      <c r="HFG16" s="348"/>
      <c r="HFH16" s="350"/>
      <c r="HFI16" s="350"/>
      <c r="HFL16" s="348"/>
      <c r="HFM16" s="350"/>
      <c r="HFN16" s="350"/>
      <c r="HFQ16" s="348"/>
      <c r="HFR16" s="350"/>
      <c r="HFS16" s="350"/>
      <c r="HFV16" s="348"/>
      <c r="HFW16" s="350"/>
      <c r="HFX16" s="350"/>
      <c r="HGA16" s="348"/>
      <c r="HGB16" s="350"/>
      <c r="HGC16" s="350"/>
      <c r="HGF16" s="348"/>
      <c r="HGG16" s="350"/>
      <c r="HGH16" s="350"/>
      <c r="HGK16" s="348"/>
      <c r="HGL16" s="350"/>
      <c r="HGM16" s="350"/>
      <c r="HGP16" s="348"/>
      <c r="HGQ16" s="350"/>
      <c r="HGR16" s="350"/>
      <c r="HGU16" s="348"/>
      <c r="HGV16" s="350"/>
      <c r="HGW16" s="350"/>
      <c r="HGZ16" s="348"/>
      <c r="HHA16" s="350"/>
      <c r="HHB16" s="350"/>
      <c r="HHE16" s="348"/>
      <c r="HHF16" s="350"/>
      <c r="HHG16" s="350"/>
      <c r="HHJ16" s="348"/>
      <c r="HHK16" s="350"/>
      <c r="HHL16" s="350"/>
      <c r="HHO16" s="348"/>
      <c r="HHP16" s="350"/>
      <c r="HHQ16" s="350"/>
      <c r="HHT16" s="348"/>
      <c r="HHU16" s="350"/>
      <c r="HHV16" s="350"/>
      <c r="HHY16" s="348"/>
      <c r="HHZ16" s="350"/>
      <c r="HIA16" s="350"/>
      <c r="HID16" s="348"/>
      <c r="HIE16" s="350"/>
      <c r="HIF16" s="350"/>
      <c r="HII16" s="348"/>
      <c r="HIJ16" s="350"/>
      <c r="HIK16" s="350"/>
      <c r="HIN16" s="348"/>
      <c r="HIO16" s="350"/>
      <c r="HIP16" s="350"/>
      <c r="HIS16" s="348"/>
      <c r="HIT16" s="350"/>
      <c r="HIU16" s="350"/>
      <c r="HIX16" s="348"/>
      <c r="HIY16" s="350"/>
      <c r="HIZ16" s="350"/>
      <c r="HJC16" s="348"/>
      <c r="HJD16" s="350"/>
      <c r="HJE16" s="350"/>
      <c r="HJH16" s="348"/>
      <c r="HJI16" s="350"/>
      <c r="HJJ16" s="350"/>
      <c r="HJM16" s="348"/>
      <c r="HJN16" s="350"/>
      <c r="HJO16" s="350"/>
      <c r="HJR16" s="348"/>
      <c r="HJS16" s="350"/>
      <c r="HJT16" s="350"/>
      <c r="HJW16" s="348"/>
      <c r="HJX16" s="350"/>
      <c r="HJY16" s="350"/>
      <c r="HKB16" s="348"/>
      <c r="HKC16" s="350"/>
      <c r="HKD16" s="350"/>
      <c r="HKG16" s="348"/>
      <c r="HKH16" s="350"/>
      <c r="HKI16" s="350"/>
      <c r="HKL16" s="348"/>
      <c r="HKM16" s="350"/>
      <c r="HKN16" s="350"/>
      <c r="HKQ16" s="348"/>
      <c r="HKR16" s="350"/>
      <c r="HKS16" s="350"/>
      <c r="HKV16" s="348"/>
      <c r="HKW16" s="350"/>
      <c r="HKX16" s="350"/>
      <c r="HLA16" s="348"/>
      <c r="HLB16" s="350"/>
      <c r="HLC16" s="350"/>
      <c r="HLF16" s="348"/>
      <c r="HLG16" s="350"/>
      <c r="HLH16" s="350"/>
      <c r="HLK16" s="348"/>
      <c r="HLL16" s="350"/>
      <c r="HLM16" s="350"/>
      <c r="HLP16" s="348"/>
      <c r="HLQ16" s="350"/>
      <c r="HLR16" s="350"/>
      <c r="HLU16" s="348"/>
      <c r="HLV16" s="350"/>
      <c r="HLW16" s="350"/>
      <c r="HLZ16" s="348"/>
      <c r="HMA16" s="350"/>
      <c r="HMB16" s="350"/>
      <c r="HME16" s="348"/>
      <c r="HMF16" s="350"/>
      <c r="HMG16" s="350"/>
      <c r="HMJ16" s="348"/>
      <c r="HMK16" s="350"/>
      <c r="HML16" s="350"/>
      <c r="HMO16" s="348"/>
      <c r="HMP16" s="350"/>
      <c r="HMQ16" s="350"/>
      <c r="HMT16" s="348"/>
      <c r="HMU16" s="350"/>
      <c r="HMV16" s="350"/>
      <c r="HMY16" s="348"/>
      <c r="HMZ16" s="350"/>
      <c r="HNA16" s="350"/>
      <c r="HND16" s="348"/>
      <c r="HNE16" s="350"/>
      <c r="HNF16" s="350"/>
      <c r="HNI16" s="348"/>
      <c r="HNJ16" s="350"/>
      <c r="HNK16" s="350"/>
      <c r="HNN16" s="348"/>
      <c r="HNO16" s="350"/>
      <c r="HNP16" s="350"/>
      <c r="HNS16" s="348"/>
      <c r="HNT16" s="350"/>
      <c r="HNU16" s="350"/>
      <c r="HNX16" s="348"/>
      <c r="HNY16" s="350"/>
      <c r="HNZ16" s="350"/>
      <c r="HOC16" s="348"/>
      <c r="HOD16" s="350"/>
      <c r="HOE16" s="350"/>
      <c r="HOH16" s="348"/>
      <c r="HOI16" s="350"/>
      <c r="HOJ16" s="350"/>
      <c r="HOM16" s="348"/>
      <c r="HON16" s="350"/>
      <c r="HOO16" s="350"/>
      <c r="HOR16" s="348"/>
      <c r="HOS16" s="350"/>
      <c r="HOT16" s="350"/>
      <c r="HOW16" s="348"/>
      <c r="HOX16" s="350"/>
      <c r="HOY16" s="350"/>
      <c r="HPB16" s="348"/>
      <c r="HPC16" s="350"/>
      <c r="HPD16" s="350"/>
      <c r="HPG16" s="348"/>
      <c r="HPH16" s="350"/>
      <c r="HPI16" s="350"/>
      <c r="HPL16" s="348"/>
      <c r="HPM16" s="350"/>
      <c r="HPN16" s="350"/>
      <c r="HPQ16" s="348"/>
      <c r="HPR16" s="350"/>
      <c r="HPS16" s="350"/>
      <c r="HPV16" s="348"/>
      <c r="HPW16" s="350"/>
      <c r="HPX16" s="350"/>
      <c r="HQA16" s="348"/>
      <c r="HQB16" s="350"/>
      <c r="HQC16" s="350"/>
      <c r="HQF16" s="348"/>
      <c r="HQG16" s="350"/>
      <c r="HQH16" s="350"/>
      <c r="HQK16" s="348"/>
      <c r="HQL16" s="350"/>
      <c r="HQM16" s="350"/>
      <c r="HQP16" s="348"/>
      <c r="HQQ16" s="350"/>
      <c r="HQR16" s="350"/>
      <c r="HQU16" s="348"/>
      <c r="HQV16" s="350"/>
      <c r="HQW16" s="350"/>
      <c r="HQZ16" s="348"/>
      <c r="HRA16" s="350"/>
      <c r="HRB16" s="350"/>
      <c r="HRE16" s="348"/>
      <c r="HRF16" s="350"/>
      <c r="HRG16" s="350"/>
      <c r="HRJ16" s="348"/>
      <c r="HRK16" s="350"/>
      <c r="HRL16" s="350"/>
      <c r="HRO16" s="348"/>
      <c r="HRP16" s="350"/>
      <c r="HRQ16" s="350"/>
      <c r="HRT16" s="348"/>
      <c r="HRU16" s="350"/>
      <c r="HRV16" s="350"/>
      <c r="HRY16" s="348"/>
      <c r="HRZ16" s="350"/>
      <c r="HSA16" s="350"/>
      <c r="HSD16" s="348"/>
      <c r="HSE16" s="350"/>
      <c r="HSF16" s="350"/>
      <c r="HSI16" s="348"/>
      <c r="HSJ16" s="350"/>
      <c r="HSK16" s="350"/>
      <c r="HSN16" s="348"/>
      <c r="HSO16" s="350"/>
      <c r="HSP16" s="350"/>
      <c r="HSS16" s="348"/>
      <c r="HST16" s="350"/>
      <c r="HSU16" s="350"/>
      <c r="HSX16" s="348"/>
      <c r="HSY16" s="350"/>
      <c r="HSZ16" s="350"/>
      <c r="HTC16" s="348"/>
      <c r="HTD16" s="350"/>
      <c r="HTE16" s="350"/>
      <c r="HTH16" s="348"/>
      <c r="HTI16" s="350"/>
      <c r="HTJ16" s="350"/>
      <c r="HTM16" s="348"/>
      <c r="HTN16" s="350"/>
      <c r="HTO16" s="350"/>
      <c r="HTR16" s="348"/>
      <c r="HTS16" s="350"/>
      <c r="HTT16" s="350"/>
      <c r="HTW16" s="348"/>
      <c r="HTX16" s="350"/>
      <c r="HTY16" s="350"/>
      <c r="HUB16" s="348"/>
      <c r="HUC16" s="350"/>
      <c r="HUD16" s="350"/>
      <c r="HUG16" s="348"/>
      <c r="HUH16" s="350"/>
      <c r="HUI16" s="350"/>
      <c r="HUL16" s="348"/>
      <c r="HUM16" s="350"/>
      <c r="HUN16" s="350"/>
      <c r="HUQ16" s="348"/>
      <c r="HUR16" s="350"/>
      <c r="HUS16" s="350"/>
      <c r="HUV16" s="348"/>
      <c r="HUW16" s="350"/>
      <c r="HUX16" s="350"/>
      <c r="HVA16" s="348"/>
      <c r="HVB16" s="350"/>
      <c r="HVC16" s="350"/>
      <c r="HVF16" s="348"/>
      <c r="HVG16" s="350"/>
      <c r="HVH16" s="350"/>
      <c r="HVK16" s="348"/>
      <c r="HVL16" s="350"/>
      <c r="HVM16" s="350"/>
      <c r="HVP16" s="348"/>
      <c r="HVQ16" s="350"/>
      <c r="HVR16" s="350"/>
      <c r="HVU16" s="348"/>
      <c r="HVV16" s="350"/>
      <c r="HVW16" s="350"/>
      <c r="HVZ16" s="348"/>
      <c r="HWA16" s="350"/>
      <c r="HWB16" s="350"/>
      <c r="HWE16" s="348"/>
      <c r="HWF16" s="350"/>
      <c r="HWG16" s="350"/>
      <c r="HWJ16" s="348"/>
      <c r="HWK16" s="350"/>
      <c r="HWL16" s="350"/>
      <c r="HWO16" s="348"/>
      <c r="HWP16" s="350"/>
      <c r="HWQ16" s="350"/>
      <c r="HWT16" s="348"/>
      <c r="HWU16" s="350"/>
      <c r="HWV16" s="350"/>
      <c r="HWY16" s="348"/>
      <c r="HWZ16" s="350"/>
      <c r="HXA16" s="350"/>
      <c r="HXD16" s="348"/>
      <c r="HXE16" s="350"/>
      <c r="HXF16" s="350"/>
      <c r="HXI16" s="348"/>
      <c r="HXJ16" s="350"/>
      <c r="HXK16" s="350"/>
      <c r="HXN16" s="348"/>
      <c r="HXO16" s="350"/>
      <c r="HXP16" s="350"/>
      <c r="HXS16" s="348"/>
      <c r="HXT16" s="350"/>
      <c r="HXU16" s="350"/>
      <c r="HXX16" s="348"/>
      <c r="HXY16" s="350"/>
      <c r="HXZ16" s="350"/>
      <c r="HYC16" s="348"/>
      <c r="HYD16" s="350"/>
      <c r="HYE16" s="350"/>
      <c r="HYH16" s="348"/>
      <c r="HYI16" s="350"/>
      <c r="HYJ16" s="350"/>
      <c r="HYM16" s="348"/>
      <c r="HYN16" s="350"/>
      <c r="HYO16" s="350"/>
      <c r="HYR16" s="348"/>
      <c r="HYS16" s="350"/>
      <c r="HYT16" s="350"/>
      <c r="HYW16" s="348"/>
      <c r="HYX16" s="350"/>
      <c r="HYY16" s="350"/>
      <c r="HZB16" s="348"/>
      <c r="HZC16" s="350"/>
      <c r="HZD16" s="350"/>
      <c r="HZG16" s="348"/>
      <c r="HZH16" s="350"/>
      <c r="HZI16" s="350"/>
      <c r="HZL16" s="348"/>
      <c r="HZM16" s="350"/>
      <c r="HZN16" s="350"/>
      <c r="HZQ16" s="348"/>
      <c r="HZR16" s="350"/>
      <c r="HZS16" s="350"/>
      <c r="HZV16" s="348"/>
      <c r="HZW16" s="350"/>
      <c r="HZX16" s="350"/>
      <c r="IAA16" s="348"/>
      <c r="IAB16" s="350"/>
      <c r="IAC16" s="350"/>
      <c r="IAF16" s="348"/>
      <c r="IAG16" s="350"/>
      <c r="IAH16" s="350"/>
      <c r="IAK16" s="348"/>
      <c r="IAL16" s="350"/>
      <c r="IAM16" s="350"/>
      <c r="IAP16" s="348"/>
      <c r="IAQ16" s="350"/>
      <c r="IAR16" s="350"/>
      <c r="IAU16" s="348"/>
      <c r="IAV16" s="350"/>
      <c r="IAW16" s="350"/>
      <c r="IAZ16" s="348"/>
      <c r="IBA16" s="350"/>
      <c r="IBB16" s="350"/>
      <c r="IBE16" s="348"/>
      <c r="IBF16" s="350"/>
      <c r="IBG16" s="350"/>
      <c r="IBJ16" s="348"/>
      <c r="IBK16" s="350"/>
      <c r="IBL16" s="350"/>
      <c r="IBO16" s="348"/>
      <c r="IBP16" s="350"/>
      <c r="IBQ16" s="350"/>
      <c r="IBT16" s="348"/>
      <c r="IBU16" s="350"/>
      <c r="IBV16" s="350"/>
      <c r="IBY16" s="348"/>
      <c r="IBZ16" s="350"/>
      <c r="ICA16" s="350"/>
      <c r="ICD16" s="348"/>
      <c r="ICE16" s="350"/>
      <c r="ICF16" s="350"/>
      <c r="ICI16" s="348"/>
      <c r="ICJ16" s="350"/>
      <c r="ICK16" s="350"/>
      <c r="ICN16" s="348"/>
      <c r="ICO16" s="350"/>
      <c r="ICP16" s="350"/>
      <c r="ICS16" s="348"/>
      <c r="ICT16" s="350"/>
      <c r="ICU16" s="350"/>
      <c r="ICX16" s="348"/>
      <c r="ICY16" s="350"/>
      <c r="ICZ16" s="350"/>
      <c r="IDC16" s="348"/>
      <c r="IDD16" s="350"/>
      <c r="IDE16" s="350"/>
      <c r="IDH16" s="348"/>
      <c r="IDI16" s="350"/>
      <c r="IDJ16" s="350"/>
      <c r="IDM16" s="348"/>
      <c r="IDN16" s="350"/>
      <c r="IDO16" s="350"/>
      <c r="IDR16" s="348"/>
      <c r="IDS16" s="350"/>
      <c r="IDT16" s="350"/>
      <c r="IDW16" s="348"/>
      <c r="IDX16" s="350"/>
      <c r="IDY16" s="350"/>
      <c r="IEB16" s="348"/>
      <c r="IEC16" s="350"/>
      <c r="IED16" s="350"/>
      <c r="IEG16" s="348"/>
      <c r="IEH16" s="350"/>
      <c r="IEI16" s="350"/>
      <c r="IEL16" s="348"/>
      <c r="IEM16" s="350"/>
      <c r="IEN16" s="350"/>
      <c r="IEQ16" s="348"/>
      <c r="IER16" s="350"/>
      <c r="IES16" s="350"/>
      <c r="IEV16" s="348"/>
      <c r="IEW16" s="350"/>
      <c r="IEX16" s="350"/>
      <c r="IFA16" s="348"/>
      <c r="IFB16" s="350"/>
      <c r="IFC16" s="350"/>
      <c r="IFF16" s="348"/>
      <c r="IFG16" s="350"/>
      <c r="IFH16" s="350"/>
      <c r="IFK16" s="348"/>
      <c r="IFL16" s="350"/>
      <c r="IFM16" s="350"/>
      <c r="IFP16" s="348"/>
      <c r="IFQ16" s="350"/>
      <c r="IFR16" s="350"/>
      <c r="IFU16" s="348"/>
      <c r="IFV16" s="350"/>
      <c r="IFW16" s="350"/>
      <c r="IFZ16" s="348"/>
      <c r="IGA16" s="350"/>
      <c r="IGB16" s="350"/>
      <c r="IGE16" s="348"/>
      <c r="IGF16" s="350"/>
      <c r="IGG16" s="350"/>
      <c r="IGJ16" s="348"/>
      <c r="IGK16" s="350"/>
      <c r="IGL16" s="350"/>
      <c r="IGO16" s="348"/>
      <c r="IGP16" s="350"/>
      <c r="IGQ16" s="350"/>
      <c r="IGT16" s="348"/>
      <c r="IGU16" s="350"/>
      <c r="IGV16" s="350"/>
      <c r="IGY16" s="348"/>
      <c r="IGZ16" s="350"/>
      <c r="IHA16" s="350"/>
      <c r="IHD16" s="348"/>
      <c r="IHE16" s="350"/>
      <c r="IHF16" s="350"/>
      <c r="IHI16" s="348"/>
      <c r="IHJ16" s="350"/>
      <c r="IHK16" s="350"/>
      <c r="IHN16" s="348"/>
      <c r="IHO16" s="350"/>
      <c r="IHP16" s="350"/>
      <c r="IHS16" s="348"/>
      <c r="IHT16" s="350"/>
      <c r="IHU16" s="350"/>
      <c r="IHX16" s="348"/>
      <c r="IHY16" s="350"/>
      <c r="IHZ16" s="350"/>
      <c r="IIC16" s="348"/>
      <c r="IID16" s="350"/>
      <c r="IIE16" s="350"/>
      <c r="IIH16" s="348"/>
      <c r="III16" s="350"/>
      <c r="IIJ16" s="350"/>
      <c r="IIM16" s="348"/>
      <c r="IIN16" s="350"/>
      <c r="IIO16" s="350"/>
      <c r="IIR16" s="348"/>
      <c r="IIS16" s="350"/>
      <c r="IIT16" s="350"/>
      <c r="IIW16" s="348"/>
      <c r="IIX16" s="350"/>
      <c r="IIY16" s="350"/>
      <c r="IJB16" s="348"/>
      <c r="IJC16" s="350"/>
      <c r="IJD16" s="350"/>
      <c r="IJG16" s="348"/>
      <c r="IJH16" s="350"/>
      <c r="IJI16" s="350"/>
      <c r="IJL16" s="348"/>
      <c r="IJM16" s="350"/>
      <c r="IJN16" s="350"/>
      <c r="IJQ16" s="348"/>
      <c r="IJR16" s="350"/>
      <c r="IJS16" s="350"/>
      <c r="IJV16" s="348"/>
      <c r="IJW16" s="350"/>
      <c r="IJX16" s="350"/>
      <c r="IKA16" s="348"/>
      <c r="IKB16" s="350"/>
      <c r="IKC16" s="350"/>
      <c r="IKF16" s="348"/>
      <c r="IKG16" s="350"/>
      <c r="IKH16" s="350"/>
      <c r="IKK16" s="348"/>
      <c r="IKL16" s="350"/>
      <c r="IKM16" s="350"/>
      <c r="IKP16" s="348"/>
      <c r="IKQ16" s="350"/>
      <c r="IKR16" s="350"/>
      <c r="IKU16" s="348"/>
      <c r="IKV16" s="350"/>
      <c r="IKW16" s="350"/>
      <c r="IKZ16" s="348"/>
      <c r="ILA16" s="350"/>
      <c r="ILB16" s="350"/>
      <c r="ILE16" s="348"/>
      <c r="ILF16" s="350"/>
      <c r="ILG16" s="350"/>
      <c r="ILJ16" s="348"/>
      <c r="ILK16" s="350"/>
      <c r="ILL16" s="350"/>
      <c r="ILO16" s="348"/>
      <c r="ILP16" s="350"/>
      <c r="ILQ16" s="350"/>
      <c r="ILT16" s="348"/>
      <c r="ILU16" s="350"/>
      <c r="ILV16" s="350"/>
      <c r="ILY16" s="348"/>
      <c r="ILZ16" s="350"/>
      <c r="IMA16" s="350"/>
      <c r="IMD16" s="348"/>
      <c r="IME16" s="350"/>
      <c r="IMF16" s="350"/>
      <c r="IMI16" s="348"/>
      <c r="IMJ16" s="350"/>
      <c r="IMK16" s="350"/>
      <c r="IMN16" s="348"/>
      <c r="IMO16" s="350"/>
      <c r="IMP16" s="350"/>
      <c r="IMS16" s="348"/>
      <c r="IMT16" s="350"/>
      <c r="IMU16" s="350"/>
      <c r="IMX16" s="348"/>
      <c r="IMY16" s="350"/>
      <c r="IMZ16" s="350"/>
      <c r="INC16" s="348"/>
      <c r="IND16" s="350"/>
      <c r="INE16" s="350"/>
      <c r="INH16" s="348"/>
      <c r="INI16" s="350"/>
      <c r="INJ16" s="350"/>
      <c r="INM16" s="348"/>
      <c r="INN16" s="350"/>
      <c r="INO16" s="350"/>
      <c r="INR16" s="348"/>
      <c r="INS16" s="350"/>
      <c r="INT16" s="350"/>
      <c r="INW16" s="348"/>
      <c r="INX16" s="350"/>
      <c r="INY16" s="350"/>
      <c r="IOB16" s="348"/>
      <c r="IOC16" s="350"/>
      <c r="IOD16" s="350"/>
      <c r="IOG16" s="348"/>
      <c r="IOH16" s="350"/>
      <c r="IOI16" s="350"/>
      <c r="IOL16" s="348"/>
      <c r="IOM16" s="350"/>
      <c r="ION16" s="350"/>
      <c r="IOQ16" s="348"/>
      <c r="IOR16" s="350"/>
      <c r="IOS16" s="350"/>
      <c r="IOV16" s="348"/>
      <c r="IOW16" s="350"/>
      <c r="IOX16" s="350"/>
      <c r="IPA16" s="348"/>
      <c r="IPB16" s="350"/>
      <c r="IPC16" s="350"/>
      <c r="IPF16" s="348"/>
      <c r="IPG16" s="350"/>
      <c r="IPH16" s="350"/>
      <c r="IPK16" s="348"/>
      <c r="IPL16" s="350"/>
      <c r="IPM16" s="350"/>
      <c r="IPP16" s="348"/>
      <c r="IPQ16" s="350"/>
      <c r="IPR16" s="350"/>
      <c r="IPU16" s="348"/>
      <c r="IPV16" s="350"/>
      <c r="IPW16" s="350"/>
      <c r="IPZ16" s="348"/>
      <c r="IQA16" s="350"/>
      <c r="IQB16" s="350"/>
      <c r="IQE16" s="348"/>
      <c r="IQF16" s="350"/>
      <c r="IQG16" s="350"/>
      <c r="IQJ16" s="348"/>
      <c r="IQK16" s="350"/>
      <c r="IQL16" s="350"/>
      <c r="IQO16" s="348"/>
      <c r="IQP16" s="350"/>
      <c r="IQQ16" s="350"/>
      <c r="IQT16" s="348"/>
      <c r="IQU16" s="350"/>
      <c r="IQV16" s="350"/>
      <c r="IQY16" s="348"/>
      <c r="IQZ16" s="350"/>
      <c r="IRA16" s="350"/>
      <c r="IRD16" s="348"/>
      <c r="IRE16" s="350"/>
      <c r="IRF16" s="350"/>
      <c r="IRI16" s="348"/>
      <c r="IRJ16" s="350"/>
      <c r="IRK16" s="350"/>
      <c r="IRN16" s="348"/>
      <c r="IRO16" s="350"/>
      <c r="IRP16" s="350"/>
      <c r="IRS16" s="348"/>
      <c r="IRT16" s="350"/>
      <c r="IRU16" s="350"/>
      <c r="IRX16" s="348"/>
      <c r="IRY16" s="350"/>
      <c r="IRZ16" s="350"/>
      <c r="ISC16" s="348"/>
      <c r="ISD16" s="350"/>
      <c r="ISE16" s="350"/>
      <c r="ISH16" s="348"/>
      <c r="ISI16" s="350"/>
      <c r="ISJ16" s="350"/>
      <c r="ISM16" s="348"/>
      <c r="ISN16" s="350"/>
      <c r="ISO16" s="350"/>
      <c r="ISR16" s="348"/>
      <c r="ISS16" s="350"/>
      <c r="IST16" s="350"/>
      <c r="ISW16" s="348"/>
      <c r="ISX16" s="350"/>
      <c r="ISY16" s="350"/>
      <c r="ITB16" s="348"/>
      <c r="ITC16" s="350"/>
      <c r="ITD16" s="350"/>
      <c r="ITG16" s="348"/>
      <c r="ITH16" s="350"/>
      <c r="ITI16" s="350"/>
      <c r="ITL16" s="348"/>
      <c r="ITM16" s="350"/>
      <c r="ITN16" s="350"/>
      <c r="ITQ16" s="348"/>
      <c r="ITR16" s="350"/>
      <c r="ITS16" s="350"/>
      <c r="ITV16" s="348"/>
      <c r="ITW16" s="350"/>
      <c r="ITX16" s="350"/>
      <c r="IUA16" s="348"/>
      <c r="IUB16" s="350"/>
      <c r="IUC16" s="350"/>
      <c r="IUF16" s="348"/>
      <c r="IUG16" s="350"/>
      <c r="IUH16" s="350"/>
      <c r="IUK16" s="348"/>
      <c r="IUL16" s="350"/>
      <c r="IUM16" s="350"/>
      <c r="IUP16" s="348"/>
      <c r="IUQ16" s="350"/>
      <c r="IUR16" s="350"/>
      <c r="IUU16" s="348"/>
      <c r="IUV16" s="350"/>
      <c r="IUW16" s="350"/>
      <c r="IUZ16" s="348"/>
      <c r="IVA16" s="350"/>
      <c r="IVB16" s="350"/>
      <c r="IVE16" s="348"/>
      <c r="IVF16" s="350"/>
      <c r="IVG16" s="350"/>
      <c r="IVJ16" s="348"/>
      <c r="IVK16" s="350"/>
      <c r="IVL16" s="350"/>
      <c r="IVO16" s="348"/>
      <c r="IVP16" s="350"/>
      <c r="IVQ16" s="350"/>
      <c r="IVT16" s="348"/>
      <c r="IVU16" s="350"/>
      <c r="IVV16" s="350"/>
      <c r="IVY16" s="348"/>
      <c r="IVZ16" s="350"/>
      <c r="IWA16" s="350"/>
      <c r="IWD16" s="348"/>
      <c r="IWE16" s="350"/>
      <c r="IWF16" s="350"/>
      <c r="IWI16" s="348"/>
      <c r="IWJ16" s="350"/>
      <c r="IWK16" s="350"/>
      <c r="IWN16" s="348"/>
      <c r="IWO16" s="350"/>
      <c r="IWP16" s="350"/>
      <c r="IWS16" s="348"/>
      <c r="IWT16" s="350"/>
      <c r="IWU16" s="350"/>
      <c r="IWX16" s="348"/>
      <c r="IWY16" s="350"/>
      <c r="IWZ16" s="350"/>
      <c r="IXC16" s="348"/>
      <c r="IXD16" s="350"/>
      <c r="IXE16" s="350"/>
      <c r="IXH16" s="348"/>
      <c r="IXI16" s="350"/>
      <c r="IXJ16" s="350"/>
      <c r="IXM16" s="348"/>
      <c r="IXN16" s="350"/>
      <c r="IXO16" s="350"/>
      <c r="IXR16" s="348"/>
      <c r="IXS16" s="350"/>
      <c r="IXT16" s="350"/>
      <c r="IXW16" s="348"/>
      <c r="IXX16" s="350"/>
      <c r="IXY16" s="350"/>
      <c r="IYB16" s="348"/>
      <c r="IYC16" s="350"/>
      <c r="IYD16" s="350"/>
      <c r="IYG16" s="348"/>
      <c r="IYH16" s="350"/>
      <c r="IYI16" s="350"/>
      <c r="IYL16" s="348"/>
      <c r="IYM16" s="350"/>
      <c r="IYN16" s="350"/>
      <c r="IYQ16" s="348"/>
      <c r="IYR16" s="350"/>
      <c r="IYS16" s="350"/>
      <c r="IYV16" s="348"/>
      <c r="IYW16" s="350"/>
      <c r="IYX16" s="350"/>
      <c r="IZA16" s="348"/>
      <c r="IZB16" s="350"/>
      <c r="IZC16" s="350"/>
      <c r="IZF16" s="348"/>
      <c r="IZG16" s="350"/>
      <c r="IZH16" s="350"/>
      <c r="IZK16" s="348"/>
      <c r="IZL16" s="350"/>
      <c r="IZM16" s="350"/>
      <c r="IZP16" s="348"/>
      <c r="IZQ16" s="350"/>
      <c r="IZR16" s="350"/>
      <c r="IZU16" s="348"/>
      <c r="IZV16" s="350"/>
      <c r="IZW16" s="350"/>
      <c r="IZZ16" s="348"/>
      <c r="JAA16" s="350"/>
      <c r="JAB16" s="350"/>
      <c r="JAE16" s="348"/>
      <c r="JAF16" s="350"/>
      <c r="JAG16" s="350"/>
      <c r="JAJ16" s="348"/>
      <c r="JAK16" s="350"/>
      <c r="JAL16" s="350"/>
      <c r="JAO16" s="348"/>
      <c r="JAP16" s="350"/>
      <c r="JAQ16" s="350"/>
      <c r="JAT16" s="348"/>
      <c r="JAU16" s="350"/>
      <c r="JAV16" s="350"/>
      <c r="JAY16" s="348"/>
      <c r="JAZ16" s="350"/>
      <c r="JBA16" s="350"/>
      <c r="JBD16" s="348"/>
      <c r="JBE16" s="350"/>
      <c r="JBF16" s="350"/>
      <c r="JBI16" s="348"/>
      <c r="JBJ16" s="350"/>
      <c r="JBK16" s="350"/>
      <c r="JBN16" s="348"/>
      <c r="JBO16" s="350"/>
      <c r="JBP16" s="350"/>
      <c r="JBS16" s="348"/>
      <c r="JBT16" s="350"/>
      <c r="JBU16" s="350"/>
      <c r="JBX16" s="348"/>
      <c r="JBY16" s="350"/>
      <c r="JBZ16" s="350"/>
      <c r="JCC16" s="348"/>
      <c r="JCD16" s="350"/>
      <c r="JCE16" s="350"/>
      <c r="JCH16" s="348"/>
      <c r="JCI16" s="350"/>
      <c r="JCJ16" s="350"/>
      <c r="JCM16" s="348"/>
      <c r="JCN16" s="350"/>
      <c r="JCO16" s="350"/>
      <c r="JCR16" s="348"/>
      <c r="JCS16" s="350"/>
      <c r="JCT16" s="350"/>
      <c r="JCW16" s="348"/>
      <c r="JCX16" s="350"/>
      <c r="JCY16" s="350"/>
      <c r="JDB16" s="348"/>
      <c r="JDC16" s="350"/>
      <c r="JDD16" s="350"/>
      <c r="JDG16" s="348"/>
      <c r="JDH16" s="350"/>
      <c r="JDI16" s="350"/>
      <c r="JDL16" s="348"/>
      <c r="JDM16" s="350"/>
      <c r="JDN16" s="350"/>
      <c r="JDQ16" s="348"/>
      <c r="JDR16" s="350"/>
      <c r="JDS16" s="350"/>
      <c r="JDV16" s="348"/>
      <c r="JDW16" s="350"/>
      <c r="JDX16" s="350"/>
      <c r="JEA16" s="348"/>
      <c r="JEB16" s="350"/>
      <c r="JEC16" s="350"/>
      <c r="JEF16" s="348"/>
      <c r="JEG16" s="350"/>
      <c r="JEH16" s="350"/>
      <c r="JEK16" s="348"/>
      <c r="JEL16" s="350"/>
      <c r="JEM16" s="350"/>
      <c r="JEP16" s="348"/>
      <c r="JEQ16" s="350"/>
      <c r="JER16" s="350"/>
      <c r="JEU16" s="348"/>
      <c r="JEV16" s="350"/>
      <c r="JEW16" s="350"/>
      <c r="JEZ16" s="348"/>
      <c r="JFA16" s="350"/>
      <c r="JFB16" s="350"/>
      <c r="JFE16" s="348"/>
      <c r="JFF16" s="350"/>
      <c r="JFG16" s="350"/>
      <c r="JFJ16" s="348"/>
      <c r="JFK16" s="350"/>
      <c r="JFL16" s="350"/>
      <c r="JFO16" s="348"/>
      <c r="JFP16" s="350"/>
      <c r="JFQ16" s="350"/>
      <c r="JFT16" s="348"/>
      <c r="JFU16" s="350"/>
      <c r="JFV16" s="350"/>
      <c r="JFY16" s="348"/>
      <c r="JFZ16" s="350"/>
      <c r="JGA16" s="350"/>
      <c r="JGD16" s="348"/>
      <c r="JGE16" s="350"/>
      <c r="JGF16" s="350"/>
      <c r="JGI16" s="348"/>
      <c r="JGJ16" s="350"/>
      <c r="JGK16" s="350"/>
      <c r="JGN16" s="348"/>
      <c r="JGO16" s="350"/>
      <c r="JGP16" s="350"/>
      <c r="JGS16" s="348"/>
      <c r="JGT16" s="350"/>
      <c r="JGU16" s="350"/>
      <c r="JGX16" s="348"/>
      <c r="JGY16" s="350"/>
      <c r="JGZ16" s="350"/>
      <c r="JHC16" s="348"/>
      <c r="JHD16" s="350"/>
      <c r="JHE16" s="350"/>
      <c r="JHH16" s="348"/>
      <c r="JHI16" s="350"/>
      <c r="JHJ16" s="350"/>
      <c r="JHM16" s="348"/>
      <c r="JHN16" s="350"/>
      <c r="JHO16" s="350"/>
      <c r="JHR16" s="348"/>
      <c r="JHS16" s="350"/>
      <c r="JHT16" s="350"/>
      <c r="JHW16" s="348"/>
      <c r="JHX16" s="350"/>
      <c r="JHY16" s="350"/>
      <c r="JIB16" s="348"/>
      <c r="JIC16" s="350"/>
      <c r="JID16" s="350"/>
      <c r="JIG16" s="348"/>
      <c r="JIH16" s="350"/>
      <c r="JII16" s="350"/>
      <c r="JIL16" s="348"/>
      <c r="JIM16" s="350"/>
      <c r="JIN16" s="350"/>
      <c r="JIQ16" s="348"/>
      <c r="JIR16" s="350"/>
      <c r="JIS16" s="350"/>
      <c r="JIV16" s="348"/>
      <c r="JIW16" s="350"/>
      <c r="JIX16" s="350"/>
      <c r="JJA16" s="348"/>
      <c r="JJB16" s="350"/>
      <c r="JJC16" s="350"/>
      <c r="JJF16" s="348"/>
      <c r="JJG16" s="350"/>
      <c r="JJH16" s="350"/>
      <c r="JJK16" s="348"/>
      <c r="JJL16" s="350"/>
      <c r="JJM16" s="350"/>
      <c r="JJP16" s="348"/>
      <c r="JJQ16" s="350"/>
      <c r="JJR16" s="350"/>
      <c r="JJU16" s="348"/>
      <c r="JJV16" s="350"/>
      <c r="JJW16" s="350"/>
      <c r="JJZ16" s="348"/>
      <c r="JKA16" s="350"/>
      <c r="JKB16" s="350"/>
      <c r="JKE16" s="348"/>
      <c r="JKF16" s="350"/>
      <c r="JKG16" s="350"/>
      <c r="JKJ16" s="348"/>
      <c r="JKK16" s="350"/>
      <c r="JKL16" s="350"/>
      <c r="JKO16" s="348"/>
      <c r="JKP16" s="350"/>
      <c r="JKQ16" s="350"/>
      <c r="JKT16" s="348"/>
      <c r="JKU16" s="350"/>
      <c r="JKV16" s="350"/>
      <c r="JKY16" s="348"/>
      <c r="JKZ16" s="350"/>
      <c r="JLA16" s="350"/>
      <c r="JLD16" s="348"/>
      <c r="JLE16" s="350"/>
      <c r="JLF16" s="350"/>
      <c r="JLI16" s="348"/>
      <c r="JLJ16" s="350"/>
      <c r="JLK16" s="350"/>
      <c r="JLN16" s="348"/>
      <c r="JLO16" s="350"/>
      <c r="JLP16" s="350"/>
      <c r="JLS16" s="348"/>
      <c r="JLT16" s="350"/>
      <c r="JLU16" s="350"/>
      <c r="JLX16" s="348"/>
      <c r="JLY16" s="350"/>
      <c r="JLZ16" s="350"/>
      <c r="JMC16" s="348"/>
      <c r="JMD16" s="350"/>
      <c r="JME16" s="350"/>
      <c r="JMH16" s="348"/>
      <c r="JMI16" s="350"/>
      <c r="JMJ16" s="350"/>
      <c r="JMM16" s="348"/>
      <c r="JMN16" s="350"/>
      <c r="JMO16" s="350"/>
      <c r="JMR16" s="348"/>
      <c r="JMS16" s="350"/>
      <c r="JMT16" s="350"/>
      <c r="JMW16" s="348"/>
      <c r="JMX16" s="350"/>
      <c r="JMY16" s="350"/>
      <c r="JNB16" s="348"/>
      <c r="JNC16" s="350"/>
      <c r="JND16" s="350"/>
      <c r="JNG16" s="348"/>
      <c r="JNH16" s="350"/>
      <c r="JNI16" s="350"/>
      <c r="JNL16" s="348"/>
      <c r="JNM16" s="350"/>
      <c r="JNN16" s="350"/>
      <c r="JNQ16" s="348"/>
      <c r="JNR16" s="350"/>
      <c r="JNS16" s="350"/>
      <c r="JNV16" s="348"/>
      <c r="JNW16" s="350"/>
      <c r="JNX16" s="350"/>
      <c r="JOA16" s="348"/>
      <c r="JOB16" s="350"/>
      <c r="JOC16" s="350"/>
      <c r="JOF16" s="348"/>
      <c r="JOG16" s="350"/>
      <c r="JOH16" s="350"/>
      <c r="JOK16" s="348"/>
      <c r="JOL16" s="350"/>
      <c r="JOM16" s="350"/>
      <c r="JOP16" s="348"/>
      <c r="JOQ16" s="350"/>
      <c r="JOR16" s="350"/>
      <c r="JOU16" s="348"/>
      <c r="JOV16" s="350"/>
      <c r="JOW16" s="350"/>
      <c r="JOZ16" s="348"/>
      <c r="JPA16" s="350"/>
      <c r="JPB16" s="350"/>
      <c r="JPE16" s="348"/>
      <c r="JPF16" s="350"/>
      <c r="JPG16" s="350"/>
      <c r="JPJ16" s="348"/>
      <c r="JPK16" s="350"/>
      <c r="JPL16" s="350"/>
      <c r="JPO16" s="348"/>
      <c r="JPP16" s="350"/>
      <c r="JPQ16" s="350"/>
      <c r="JPT16" s="348"/>
      <c r="JPU16" s="350"/>
      <c r="JPV16" s="350"/>
      <c r="JPY16" s="348"/>
      <c r="JPZ16" s="350"/>
      <c r="JQA16" s="350"/>
      <c r="JQD16" s="348"/>
      <c r="JQE16" s="350"/>
      <c r="JQF16" s="350"/>
      <c r="JQI16" s="348"/>
      <c r="JQJ16" s="350"/>
      <c r="JQK16" s="350"/>
      <c r="JQN16" s="348"/>
      <c r="JQO16" s="350"/>
      <c r="JQP16" s="350"/>
      <c r="JQS16" s="348"/>
      <c r="JQT16" s="350"/>
      <c r="JQU16" s="350"/>
      <c r="JQX16" s="348"/>
      <c r="JQY16" s="350"/>
      <c r="JQZ16" s="350"/>
      <c r="JRC16" s="348"/>
      <c r="JRD16" s="350"/>
      <c r="JRE16" s="350"/>
      <c r="JRH16" s="348"/>
      <c r="JRI16" s="350"/>
      <c r="JRJ16" s="350"/>
      <c r="JRM16" s="348"/>
      <c r="JRN16" s="350"/>
      <c r="JRO16" s="350"/>
      <c r="JRR16" s="348"/>
      <c r="JRS16" s="350"/>
      <c r="JRT16" s="350"/>
      <c r="JRW16" s="348"/>
      <c r="JRX16" s="350"/>
      <c r="JRY16" s="350"/>
      <c r="JSB16" s="348"/>
      <c r="JSC16" s="350"/>
      <c r="JSD16" s="350"/>
      <c r="JSG16" s="348"/>
      <c r="JSH16" s="350"/>
      <c r="JSI16" s="350"/>
      <c r="JSL16" s="348"/>
      <c r="JSM16" s="350"/>
      <c r="JSN16" s="350"/>
      <c r="JSQ16" s="348"/>
      <c r="JSR16" s="350"/>
      <c r="JSS16" s="350"/>
      <c r="JSV16" s="348"/>
      <c r="JSW16" s="350"/>
      <c r="JSX16" s="350"/>
      <c r="JTA16" s="348"/>
      <c r="JTB16" s="350"/>
      <c r="JTC16" s="350"/>
      <c r="JTF16" s="348"/>
      <c r="JTG16" s="350"/>
      <c r="JTH16" s="350"/>
      <c r="JTK16" s="348"/>
      <c r="JTL16" s="350"/>
      <c r="JTM16" s="350"/>
      <c r="JTP16" s="348"/>
      <c r="JTQ16" s="350"/>
      <c r="JTR16" s="350"/>
      <c r="JTU16" s="348"/>
      <c r="JTV16" s="350"/>
      <c r="JTW16" s="350"/>
      <c r="JTZ16" s="348"/>
      <c r="JUA16" s="350"/>
      <c r="JUB16" s="350"/>
      <c r="JUE16" s="348"/>
      <c r="JUF16" s="350"/>
      <c r="JUG16" s="350"/>
      <c r="JUJ16" s="348"/>
      <c r="JUK16" s="350"/>
      <c r="JUL16" s="350"/>
      <c r="JUO16" s="348"/>
      <c r="JUP16" s="350"/>
      <c r="JUQ16" s="350"/>
      <c r="JUT16" s="348"/>
      <c r="JUU16" s="350"/>
      <c r="JUV16" s="350"/>
      <c r="JUY16" s="348"/>
      <c r="JUZ16" s="350"/>
      <c r="JVA16" s="350"/>
      <c r="JVD16" s="348"/>
      <c r="JVE16" s="350"/>
      <c r="JVF16" s="350"/>
      <c r="JVI16" s="348"/>
      <c r="JVJ16" s="350"/>
      <c r="JVK16" s="350"/>
      <c r="JVN16" s="348"/>
      <c r="JVO16" s="350"/>
      <c r="JVP16" s="350"/>
      <c r="JVS16" s="348"/>
      <c r="JVT16" s="350"/>
      <c r="JVU16" s="350"/>
      <c r="JVX16" s="348"/>
      <c r="JVY16" s="350"/>
      <c r="JVZ16" s="350"/>
      <c r="JWC16" s="348"/>
      <c r="JWD16" s="350"/>
      <c r="JWE16" s="350"/>
      <c r="JWH16" s="348"/>
      <c r="JWI16" s="350"/>
      <c r="JWJ16" s="350"/>
      <c r="JWM16" s="348"/>
      <c r="JWN16" s="350"/>
      <c r="JWO16" s="350"/>
      <c r="JWR16" s="348"/>
      <c r="JWS16" s="350"/>
      <c r="JWT16" s="350"/>
      <c r="JWW16" s="348"/>
      <c r="JWX16" s="350"/>
      <c r="JWY16" s="350"/>
      <c r="JXB16" s="348"/>
      <c r="JXC16" s="350"/>
      <c r="JXD16" s="350"/>
      <c r="JXG16" s="348"/>
      <c r="JXH16" s="350"/>
      <c r="JXI16" s="350"/>
      <c r="JXL16" s="348"/>
      <c r="JXM16" s="350"/>
      <c r="JXN16" s="350"/>
      <c r="JXQ16" s="348"/>
      <c r="JXR16" s="350"/>
      <c r="JXS16" s="350"/>
      <c r="JXV16" s="348"/>
      <c r="JXW16" s="350"/>
      <c r="JXX16" s="350"/>
      <c r="JYA16" s="348"/>
      <c r="JYB16" s="350"/>
      <c r="JYC16" s="350"/>
      <c r="JYF16" s="348"/>
      <c r="JYG16" s="350"/>
      <c r="JYH16" s="350"/>
      <c r="JYK16" s="348"/>
      <c r="JYL16" s="350"/>
      <c r="JYM16" s="350"/>
      <c r="JYP16" s="348"/>
      <c r="JYQ16" s="350"/>
      <c r="JYR16" s="350"/>
      <c r="JYU16" s="348"/>
      <c r="JYV16" s="350"/>
      <c r="JYW16" s="350"/>
      <c r="JYZ16" s="348"/>
      <c r="JZA16" s="350"/>
      <c r="JZB16" s="350"/>
      <c r="JZE16" s="348"/>
      <c r="JZF16" s="350"/>
      <c r="JZG16" s="350"/>
      <c r="JZJ16" s="348"/>
      <c r="JZK16" s="350"/>
      <c r="JZL16" s="350"/>
      <c r="JZO16" s="348"/>
      <c r="JZP16" s="350"/>
      <c r="JZQ16" s="350"/>
      <c r="JZT16" s="348"/>
      <c r="JZU16" s="350"/>
      <c r="JZV16" s="350"/>
      <c r="JZY16" s="348"/>
      <c r="JZZ16" s="350"/>
      <c r="KAA16" s="350"/>
      <c r="KAD16" s="348"/>
      <c r="KAE16" s="350"/>
      <c r="KAF16" s="350"/>
      <c r="KAI16" s="348"/>
      <c r="KAJ16" s="350"/>
      <c r="KAK16" s="350"/>
      <c r="KAN16" s="348"/>
      <c r="KAO16" s="350"/>
      <c r="KAP16" s="350"/>
      <c r="KAS16" s="348"/>
      <c r="KAT16" s="350"/>
      <c r="KAU16" s="350"/>
      <c r="KAX16" s="348"/>
      <c r="KAY16" s="350"/>
      <c r="KAZ16" s="350"/>
      <c r="KBC16" s="348"/>
      <c r="KBD16" s="350"/>
      <c r="KBE16" s="350"/>
      <c r="KBH16" s="348"/>
      <c r="KBI16" s="350"/>
      <c r="KBJ16" s="350"/>
      <c r="KBM16" s="348"/>
      <c r="KBN16" s="350"/>
      <c r="KBO16" s="350"/>
      <c r="KBR16" s="348"/>
      <c r="KBS16" s="350"/>
      <c r="KBT16" s="350"/>
      <c r="KBW16" s="348"/>
      <c r="KBX16" s="350"/>
      <c r="KBY16" s="350"/>
      <c r="KCB16" s="348"/>
      <c r="KCC16" s="350"/>
      <c r="KCD16" s="350"/>
      <c r="KCG16" s="348"/>
      <c r="KCH16" s="350"/>
      <c r="KCI16" s="350"/>
      <c r="KCL16" s="348"/>
      <c r="KCM16" s="350"/>
      <c r="KCN16" s="350"/>
      <c r="KCQ16" s="348"/>
      <c r="KCR16" s="350"/>
      <c r="KCS16" s="350"/>
      <c r="KCV16" s="348"/>
      <c r="KCW16" s="350"/>
      <c r="KCX16" s="350"/>
      <c r="KDA16" s="348"/>
      <c r="KDB16" s="350"/>
      <c r="KDC16" s="350"/>
      <c r="KDF16" s="348"/>
      <c r="KDG16" s="350"/>
      <c r="KDH16" s="350"/>
      <c r="KDK16" s="348"/>
      <c r="KDL16" s="350"/>
      <c r="KDM16" s="350"/>
      <c r="KDP16" s="348"/>
      <c r="KDQ16" s="350"/>
      <c r="KDR16" s="350"/>
      <c r="KDU16" s="348"/>
      <c r="KDV16" s="350"/>
      <c r="KDW16" s="350"/>
      <c r="KDZ16" s="348"/>
      <c r="KEA16" s="350"/>
      <c r="KEB16" s="350"/>
      <c r="KEE16" s="348"/>
      <c r="KEF16" s="350"/>
      <c r="KEG16" s="350"/>
      <c r="KEJ16" s="348"/>
      <c r="KEK16" s="350"/>
      <c r="KEL16" s="350"/>
      <c r="KEO16" s="348"/>
      <c r="KEP16" s="350"/>
      <c r="KEQ16" s="350"/>
      <c r="KET16" s="348"/>
      <c r="KEU16" s="350"/>
      <c r="KEV16" s="350"/>
      <c r="KEY16" s="348"/>
      <c r="KEZ16" s="350"/>
      <c r="KFA16" s="350"/>
      <c r="KFD16" s="348"/>
      <c r="KFE16" s="350"/>
      <c r="KFF16" s="350"/>
      <c r="KFI16" s="348"/>
      <c r="KFJ16" s="350"/>
      <c r="KFK16" s="350"/>
      <c r="KFN16" s="348"/>
      <c r="KFO16" s="350"/>
      <c r="KFP16" s="350"/>
      <c r="KFS16" s="348"/>
      <c r="KFT16" s="350"/>
      <c r="KFU16" s="350"/>
      <c r="KFX16" s="348"/>
      <c r="KFY16" s="350"/>
      <c r="KFZ16" s="350"/>
      <c r="KGC16" s="348"/>
      <c r="KGD16" s="350"/>
      <c r="KGE16" s="350"/>
      <c r="KGH16" s="348"/>
      <c r="KGI16" s="350"/>
      <c r="KGJ16" s="350"/>
      <c r="KGM16" s="348"/>
      <c r="KGN16" s="350"/>
      <c r="KGO16" s="350"/>
      <c r="KGR16" s="348"/>
      <c r="KGS16" s="350"/>
      <c r="KGT16" s="350"/>
      <c r="KGW16" s="348"/>
      <c r="KGX16" s="350"/>
      <c r="KGY16" s="350"/>
      <c r="KHB16" s="348"/>
      <c r="KHC16" s="350"/>
      <c r="KHD16" s="350"/>
      <c r="KHG16" s="348"/>
      <c r="KHH16" s="350"/>
      <c r="KHI16" s="350"/>
      <c r="KHL16" s="348"/>
      <c r="KHM16" s="350"/>
      <c r="KHN16" s="350"/>
      <c r="KHQ16" s="348"/>
      <c r="KHR16" s="350"/>
      <c r="KHS16" s="350"/>
      <c r="KHV16" s="348"/>
      <c r="KHW16" s="350"/>
      <c r="KHX16" s="350"/>
      <c r="KIA16" s="348"/>
      <c r="KIB16" s="350"/>
      <c r="KIC16" s="350"/>
      <c r="KIF16" s="348"/>
      <c r="KIG16" s="350"/>
      <c r="KIH16" s="350"/>
      <c r="KIK16" s="348"/>
      <c r="KIL16" s="350"/>
      <c r="KIM16" s="350"/>
      <c r="KIP16" s="348"/>
      <c r="KIQ16" s="350"/>
      <c r="KIR16" s="350"/>
      <c r="KIU16" s="348"/>
      <c r="KIV16" s="350"/>
      <c r="KIW16" s="350"/>
      <c r="KIZ16" s="348"/>
      <c r="KJA16" s="350"/>
      <c r="KJB16" s="350"/>
      <c r="KJE16" s="348"/>
      <c r="KJF16" s="350"/>
      <c r="KJG16" s="350"/>
      <c r="KJJ16" s="348"/>
      <c r="KJK16" s="350"/>
      <c r="KJL16" s="350"/>
      <c r="KJO16" s="348"/>
      <c r="KJP16" s="350"/>
      <c r="KJQ16" s="350"/>
      <c r="KJT16" s="348"/>
      <c r="KJU16" s="350"/>
      <c r="KJV16" s="350"/>
      <c r="KJY16" s="348"/>
      <c r="KJZ16" s="350"/>
      <c r="KKA16" s="350"/>
      <c r="KKD16" s="348"/>
      <c r="KKE16" s="350"/>
      <c r="KKF16" s="350"/>
      <c r="KKI16" s="348"/>
      <c r="KKJ16" s="350"/>
      <c r="KKK16" s="350"/>
      <c r="KKN16" s="348"/>
      <c r="KKO16" s="350"/>
      <c r="KKP16" s="350"/>
      <c r="KKS16" s="348"/>
      <c r="KKT16" s="350"/>
      <c r="KKU16" s="350"/>
      <c r="KKX16" s="348"/>
      <c r="KKY16" s="350"/>
      <c r="KKZ16" s="350"/>
      <c r="KLC16" s="348"/>
      <c r="KLD16" s="350"/>
      <c r="KLE16" s="350"/>
      <c r="KLH16" s="348"/>
      <c r="KLI16" s="350"/>
      <c r="KLJ16" s="350"/>
      <c r="KLM16" s="348"/>
      <c r="KLN16" s="350"/>
      <c r="KLO16" s="350"/>
      <c r="KLR16" s="348"/>
      <c r="KLS16" s="350"/>
      <c r="KLT16" s="350"/>
      <c r="KLW16" s="348"/>
      <c r="KLX16" s="350"/>
      <c r="KLY16" s="350"/>
      <c r="KMB16" s="348"/>
      <c r="KMC16" s="350"/>
      <c r="KMD16" s="350"/>
      <c r="KMG16" s="348"/>
      <c r="KMH16" s="350"/>
      <c r="KMI16" s="350"/>
      <c r="KML16" s="348"/>
      <c r="KMM16" s="350"/>
      <c r="KMN16" s="350"/>
      <c r="KMQ16" s="348"/>
      <c r="KMR16" s="350"/>
      <c r="KMS16" s="350"/>
      <c r="KMV16" s="348"/>
      <c r="KMW16" s="350"/>
      <c r="KMX16" s="350"/>
      <c r="KNA16" s="348"/>
      <c r="KNB16" s="350"/>
      <c r="KNC16" s="350"/>
      <c r="KNF16" s="348"/>
      <c r="KNG16" s="350"/>
      <c r="KNH16" s="350"/>
      <c r="KNK16" s="348"/>
      <c r="KNL16" s="350"/>
      <c r="KNM16" s="350"/>
      <c r="KNP16" s="348"/>
      <c r="KNQ16" s="350"/>
      <c r="KNR16" s="350"/>
      <c r="KNU16" s="348"/>
      <c r="KNV16" s="350"/>
      <c r="KNW16" s="350"/>
      <c r="KNZ16" s="348"/>
      <c r="KOA16" s="350"/>
      <c r="KOB16" s="350"/>
      <c r="KOE16" s="348"/>
      <c r="KOF16" s="350"/>
      <c r="KOG16" s="350"/>
      <c r="KOJ16" s="348"/>
      <c r="KOK16" s="350"/>
      <c r="KOL16" s="350"/>
      <c r="KOO16" s="348"/>
      <c r="KOP16" s="350"/>
      <c r="KOQ16" s="350"/>
      <c r="KOT16" s="348"/>
      <c r="KOU16" s="350"/>
      <c r="KOV16" s="350"/>
      <c r="KOY16" s="348"/>
      <c r="KOZ16" s="350"/>
      <c r="KPA16" s="350"/>
      <c r="KPD16" s="348"/>
      <c r="KPE16" s="350"/>
      <c r="KPF16" s="350"/>
      <c r="KPI16" s="348"/>
      <c r="KPJ16" s="350"/>
      <c r="KPK16" s="350"/>
      <c r="KPN16" s="348"/>
      <c r="KPO16" s="350"/>
      <c r="KPP16" s="350"/>
      <c r="KPS16" s="348"/>
      <c r="KPT16" s="350"/>
      <c r="KPU16" s="350"/>
      <c r="KPX16" s="348"/>
      <c r="KPY16" s="350"/>
      <c r="KPZ16" s="350"/>
      <c r="KQC16" s="348"/>
      <c r="KQD16" s="350"/>
      <c r="KQE16" s="350"/>
      <c r="KQH16" s="348"/>
      <c r="KQI16" s="350"/>
      <c r="KQJ16" s="350"/>
      <c r="KQM16" s="348"/>
      <c r="KQN16" s="350"/>
      <c r="KQO16" s="350"/>
      <c r="KQR16" s="348"/>
      <c r="KQS16" s="350"/>
      <c r="KQT16" s="350"/>
      <c r="KQW16" s="348"/>
      <c r="KQX16" s="350"/>
      <c r="KQY16" s="350"/>
      <c r="KRB16" s="348"/>
      <c r="KRC16" s="350"/>
      <c r="KRD16" s="350"/>
      <c r="KRG16" s="348"/>
      <c r="KRH16" s="350"/>
      <c r="KRI16" s="350"/>
      <c r="KRL16" s="348"/>
      <c r="KRM16" s="350"/>
      <c r="KRN16" s="350"/>
      <c r="KRQ16" s="348"/>
      <c r="KRR16" s="350"/>
      <c r="KRS16" s="350"/>
      <c r="KRV16" s="348"/>
      <c r="KRW16" s="350"/>
      <c r="KRX16" s="350"/>
      <c r="KSA16" s="348"/>
      <c r="KSB16" s="350"/>
      <c r="KSC16" s="350"/>
      <c r="KSF16" s="348"/>
      <c r="KSG16" s="350"/>
      <c r="KSH16" s="350"/>
      <c r="KSK16" s="348"/>
      <c r="KSL16" s="350"/>
      <c r="KSM16" s="350"/>
      <c r="KSP16" s="348"/>
      <c r="KSQ16" s="350"/>
      <c r="KSR16" s="350"/>
      <c r="KSU16" s="348"/>
      <c r="KSV16" s="350"/>
      <c r="KSW16" s="350"/>
      <c r="KSZ16" s="348"/>
      <c r="KTA16" s="350"/>
      <c r="KTB16" s="350"/>
      <c r="KTE16" s="348"/>
      <c r="KTF16" s="350"/>
      <c r="KTG16" s="350"/>
      <c r="KTJ16" s="348"/>
      <c r="KTK16" s="350"/>
      <c r="KTL16" s="350"/>
      <c r="KTO16" s="348"/>
      <c r="KTP16" s="350"/>
      <c r="KTQ16" s="350"/>
      <c r="KTT16" s="348"/>
      <c r="KTU16" s="350"/>
      <c r="KTV16" s="350"/>
      <c r="KTY16" s="348"/>
      <c r="KTZ16" s="350"/>
      <c r="KUA16" s="350"/>
      <c r="KUD16" s="348"/>
      <c r="KUE16" s="350"/>
      <c r="KUF16" s="350"/>
      <c r="KUI16" s="348"/>
      <c r="KUJ16" s="350"/>
      <c r="KUK16" s="350"/>
      <c r="KUN16" s="348"/>
      <c r="KUO16" s="350"/>
      <c r="KUP16" s="350"/>
      <c r="KUS16" s="348"/>
      <c r="KUT16" s="350"/>
      <c r="KUU16" s="350"/>
      <c r="KUX16" s="348"/>
      <c r="KUY16" s="350"/>
      <c r="KUZ16" s="350"/>
      <c r="KVC16" s="348"/>
      <c r="KVD16" s="350"/>
      <c r="KVE16" s="350"/>
      <c r="KVH16" s="348"/>
      <c r="KVI16" s="350"/>
      <c r="KVJ16" s="350"/>
      <c r="KVM16" s="348"/>
      <c r="KVN16" s="350"/>
      <c r="KVO16" s="350"/>
      <c r="KVR16" s="348"/>
      <c r="KVS16" s="350"/>
      <c r="KVT16" s="350"/>
      <c r="KVW16" s="348"/>
      <c r="KVX16" s="350"/>
      <c r="KVY16" s="350"/>
      <c r="KWB16" s="348"/>
      <c r="KWC16" s="350"/>
      <c r="KWD16" s="350"/>
      <c r="KWG16" s="348"/>
      <c r="KWH16" s="350"/>
      <c r="KWI16" s="350"/>
      <c r="KWL16" s="348"/>
      <c r="KWM16" s="350"/>
      <c r="KWN16" s="350"/>
      <c r="KWQ16" s="348"/>
      <c r="KWR16" s="350"/>
      <c r="KWS16" s="350"/>
      <c r="KWV16" s="348"/>
      <c r="KWW16" s="350"/>
      <c r="KWX16" s="350"/>
      <c r="KXA16" s="348"/>
      <c r="KXB16" s="350"/>
      <c r="KXC16" s="350"/>
      <c r="KXF16" s="348"/>
      <c r="KXG16" s="350"/>
      <c r="KXH16" s="350"/>
      <c r="KXK16" s="348"/>
      <c r="KXL16" s="350"/>
      <c r="KXM16" s="350"/>
      <c r="KXP16" s="348"/>
      <c r="KXQ16" s="350"/>
      <c r="KXR16" s="350"/>
      <c r="KXU16" s="348"/>
      <c r="KXV16" s="350"/>
      <c r="KXW16" s="350"/>
      <c r="KXZ16" s="348"/>
      <c r="KYA16" s="350"/>
      <c r="KYB16" s="350"/>
      <c r="KYE16" s="348"/>
      <c r="KYF16" s="350"/>
      <c r="KYG16" s="350"/>
      <c r="KYJ16" s="348"/>
      <c r="KYK16" s="350"/>
      <c r="KYL16" s="350"/>
      <c r="KYO16" s="348"/>
      <c r="KYP16" s="350"/>
      <c r="KYQ16" s="350"/>
      <c r="KYT16" s="348"/>
      <c r="KYU16" s="350"/>
      <c r="KYV16" s="350"/>
      <c r="KYY16" s="348"/>
      <c r="KYZ16" s="350"/>
      <c r="KZA16" s="350"/>
      <c r="KZD16" s="348"/>
      <c r="KZE16" s="350"/>
      <c r="KZF16" s="350"/>
      <c r="KZI16" s="348"/>
      <c r="KZJ16" s="350"/>
      <c r="KZK16" s="350"/>
      <c r="KZN16" s="348"/>
      <c r="KZO16" s="350"/>
      <c r="KZP16" s="350"/>
      <c r="KZS16" s="348"/>
      <c r="KZT16" s="350"/>
      <c r="KZU16" s="350"/>
      <c r="KZX16" s="348"/>
      <c r="KZY16" s="350"/>
      <c r="KZZ16" s="350"/>
      <c r="LAC16" s="348"/>
      <c r="LAD16" s="350"/>
      <c r="LAE16" s="350"/>
      <c r="LAH16" s="348"/>
      <c r="LAI16" s="350"/>
      <c r="LAJ16" s="350"/>
      <c r="LAM16" s="348"/>
      <c r="LAN16" s="350"/>
      <c r="LAO16" s="350"/>
      <c r="LAR16" s="348"/>
      <c r="LAS16" s="350"/>
      <c r="LAT16" s="350"/>
      <c r="LAW16" s="348"/>
      <c r="LAX16" s="350"/>
      <c r="LAY16" s="350"/>
      <c r="LBB16" s="348"/>
      <c r="LBC16" s="350"/>
      <c r="LBD16" s="350"/>
      <c r="LBG16" s="348"/>
      <c r="LBH16" s="350"/>
      <c r="LBI16" s="350"/>
      <c r="LBL16" s="348"/>
      <c r="LBM16" s="350"/>
      <c r="LBN16" s="350"/>
      <c r="LBQ16" s="348"/>
      <c r="LBR16" s="350"/>
      <c r="LBS16" s="350"/>
      <c r="LBV16" s="348"/>
      <c r="LBW16" s="350"/>
      <c r="LBX16" s="350"/>
      <c r="LCA16" s="348"/>
      <c r="LCB16" s="350"/>
      <c r="LCC16" s="350"/>
      <c r="LCF16" s="348"/>
      <c r="LCG16" s="350"/>
      <c r="LCH16" s="350"/>
      <c r="LCK16" s="348"/>
      <c r="LCL16" s="350"/>
      <c r="LCM16" s="350"/>
      <c r="LCP16" s="348"/>
      <c r="LCQ16" s="350"/>
      <c r="LCR16" s="350"/>
      <c r="LCU16" s="348"/>
      <c r="LCV16" s="350"/>
      <c r="LCW16" s="350"/>
      <c r="LCZ16" s="348"/>
      <c r="LDA16" s="350"/>
      <c r="LDB16" s="350"/>
      <c r="LDE16" s="348"/>
      <c r="LDF16" s="350"/>
      <c r="LDG16" s="350"/>
      <c r="LDJ16" s="348"/>
      <c r="LDK16" s="350"/>
      <c r="LDL16" s="350"/>
      <c r="LDO16" s="348"/>
      <c r="LDP16" s="350"/>
      <c r="LDQ16" s="350"/>
      <c r="LDT16" s="348"/>
      <c r="LDU16" s="350"/>
      <c r="LDV16" s="350"/>
      <c r="LDY16" s="348"/>
      <c r="LDZ16" s="350"/>
      <c r="LEA16" s="350"/>
      <c r="LED16" s="348"/>
      <c r="LEE16" s="350"/>
      <c r="LEF16" s="350"/>
      <c r="LEI16" s="348"/>
      <c r="LEJ16" s="350"/>
      <c r="LEK16" s="350"/>
      <c r="LEN16" s="348"/>
      <c r="LEO16" s="350"/>
      <c r="LEP16" s="350"/>
      <c r="LES16" s="348"/>
      <c r="LET16" s="350"/>
      <c r="LEU16" s="350"/>
      <c r="LEX16" s="348"/>
      <c r="LEY16" s="350"/>
      <c r="LEZ16" s="350"/>
      <c r="LFC16" s="348"/>
      <c r="LFD16" s="350"/>
      <c r="LFE16" s="350"/>
      <c r="LFH16" s="348"/>
      <c r="LFI16" s="350"/>
      <c r="LFJ16" s="350"/>
      <c r="LFM16" s="348"/>
      <c r="LFN16" s="350"/>
      <c r="LFO16" s="350"/>
      <c r="LFR16" s="348"/>
      <c r="LFS16" s="350"/>
      <c r="LFT16" s="350"/>
      <c r="LFW16" s="348"/>
      <c r="LFX16" s="350"/>
      <c r="LFY16" s="350"/>
      <c r="LGB16" s="348"/>
      <c r="LGC16" s="350"/>
      <c r="LGD16" s="350"/>
      <c r="LGG16" s="348"/>
      <c r="LGH16" s="350"/>
      <c r="LGI16" s="350"/>
      <c r="LGL16" s="348"/>
      <c r="LGM16" s="350"/>
      <c r="LGN16" s="350"/>
      <c r="LGQ16" s="348"/>
      <c r="LGR16" s="350"/>
      <c r="LGS16" s="350"/>
      <c r="LGV16" s="348"/>
      <c r="LGW16" s="350"/>
      <c r="LGX16" s="350"/>
      <c r="LHA16" s="348"/>
      <c r="LHB16" s="350"/>
      <c r="LHC16" s="350"/>
      <c r="LHF16" s="348"/>
      <c r="LHG16" s="350"/>
      <c r="LHH16" s="350"/>
      <c r="LHK16" s="348"/>
      <c r="LHL16" s="350"/>
      <c r="LHM16" s="350"/>
      <c r="LHP16" s="348"/>
      <c r="LHQ16" s="350"/>
      <c r="LHR16" s="350"/>
      <c r="LHU16" s="348"/>
      <c r="LHV16" s="350"/>
      <c r="LHW16" s="350"/>
      <c r="LHZ16" s="348"/>
      <c r="LIA16" s="350"/>
      <c r="LIB16" s="350"/>
      <c r="LIE16" s="348"/>
      <c r="LIF16" s="350"/>
      <c r="LIG16" s="350"/>
      <c r="LIJ16" s="348"/>
      <c r="LIK16" s="350"/>
      <c r="LIL16" s="350"/>
      <c r="LIO16" s="348"/>
      <c r="LIP16" s="350"/>
      <c r="LIQ16" s="350"/>
      <c r="LIT16" s="348"/>
      <c r="LIU16" s="350"/>
      <c r="LIV16" s="350"/>
      <c r="LIY16" s="348"/>
      <c r="LIZ16" s="350"/>
      <c r="LJA16" s="350"/>
      <c r="LJD16" s="348"/>
      <c r="LJE16" s="350"/>
      <c r="LJF16" s="350"/>
      <c r="LJI16" s="348"/>
      <c r="LJJ16" s="350"/>
      <c r="LJK16" s="350"/>
      <c r="LJN16" s="348"/>
      <c r="LJO16" s="350"/>
      <c r="LJP16" s="350"/>
      <c r="LJS16" s="348"/>
      <c r="LJT16" s="350"/>
      <c r="LJU16" s="350"/>
      <c r="LJX16" s="348"/>
      <c r="LJY16" s="350"/>
      <c r="LJZ16" s="350"/>
      <c r="LKC16" s="348"/>
      <c r="LKD16" s="350"/>
      <c r="LKE16" s="350"/>
      <c r="LKH16" s="348"/>
      <c r="LKI16" s="350"/>
      <c r="LKJ16" s="350"/>
      <c r="LKM16" s="348"/>
      <c r="LKN16" s="350"/>
      <c r="LKO16" s="350"/>
      <c r="LKR16" s="348"/>
      <c r="LKS16" s="350"/>
      <c r="LKT16" s="350"/>
      <c r="LKW16" s="348"/>
      <c r="LKX16" s="350"/>
      <c r="LKY16" s="350"/>
      <c r="LLB16" s="348"/>
      <c r="LLC16" s="350"/>
      <c r="LLD16" s="350"/>
      <c r="LLG16" s="348"/>
      <c r="LLH16" s="350"/>
      <c r="LLI16" s="350"/>
      <c r="LLL16" s="348"/>
      <c r="LLM16" s="350"/>
      <c r="LLN16" s="350"/>
      <c r="LLQ16" s="348"/>
      <c r="LLR16" s="350"/>
      <c r="LLS16" s="350"/>
      <c r="LLV16" s="348"/>
      <c r="LLW16" s="350"/>
      <c r="LLX16" s="350"/>
      <c r="LMA16" s="348"/>
      <c r="LMB16" s="350"/>
      <c r="LMC16" s="350"/>
      <c r="LMF16" s="348"/>
      <c r="LMG16" s="350"/>
      <c r="LMH16" s="350"/>
      <c r="LMK16" s="348"/>
      <c r="LML16" s="350"/>
      <c r="LMM16" s="350"/>
      <c r="LMP16" s="348"/>
      <c r="LMQ16" s="350"/>
      <c r="LMR16" s="350"/>
      <c r="LMU16" s="348"/>
      <c r="LMV16" s="350"/>
      <c r="LMW16" s="350"/>
      <c r="LMZ16" s="348"/>
      <c r="LNA16" s="350"/>
      <c r="LNB16" s="350"/>
      <c r="LNE16" s="348"/>
      <c r="LNF16" s="350"/>
      <c r="LNG16" s="350"/>
      <c r="LNJ16" s="348"/>
      <c r="LNK16" s="350"/>
      <c r="LNL16" s="350"/>
      <c r="LNO16" s="348"/>
      <c r="LNP16" s="350"/>
      <c r="LNQ16" s="350"/>
      <c r="LNT16" s="348"/>
      <c r="LNU16" s="350"/>
      <c r="LNV16" s="350"/>
      <c r="LNY16" s="348"/>
      <c r="LNZ16" s="350"/>
      <c r="LOA16" s="350"/>
      <c r="LOD16" s="348"/>
      <c r="LOE16" s="350"/>
      <c r="LOF16" s="350"/>
      <c r="LOI16" s="348"/>
      <c r="LOJ16" s="350"/>
      <c r="LOK16" s="350"/>
      <c r="LON16" s="348"/>
      <c r="LOO16" s="350"/>
      <c r="LOP16" s="350"/>
      <c r="LOS16" s="348"/>
      <c r="LOT16" s="350"/>
      <c r="LOU16" s="350"/>
      <c r="LOX16" s="348"/>
      <c r="LOY16" s="350"/>
      <c r="LOZ16" s="350"/>
      <c r="LPC16" s="348"/>
      <c r="LPD16" s="350"/>
      <c r="LPE16" s="350"/>
      <c r="LPH16" s="348"/>
      <c r="LPI16" s="350"/>
      <c r="LPJ16" s="350"/>
      <c r="LPM16" s="348"/>
      <c r="LPN16" s="350"/>
      <c r="LPO16" s="350"/>
      <c r="LPR16" s="348"/>
      <c r="LPS16" s="350"/>
      <c r="LPT16" s="350"/>
      <c r="LPW16" s="348"/>
      <c r="LPX16" s="350"/>
      <c r="LPY16" s="350"/>
      <c r="LQB16" s="348"/>
      <c r="LQC16" s="350"/>
      <c r="LQD16" s="350"/>
      <c r="LQG16" s="348"/>
      <c r="LQH16" s="350"/>
      <c r="LQI16" s="350"/>
      <c r="LQL16" s="348"/>
      <c r="LQM16" s="350"/>
      <c r="LQN16" s="350"/>
      <c r="LQQ16" s="348"/>
      <c r="LQR16" s="350"/>
      <c r="LQS16" s="350"/>
      <c r="LQV16" s="348"/>
      <c r="LQW16" s="350"/>
      <c r="LQX16" s="350"/>
      <c r="LRA16" s="348"/>
      <c r="LRB16" s="350"/>
      <c r="LRC16" s="350"/>
      <c r="LRF16" s="348"/>
      <c r="LRG16" s="350"/>
      <c r="LRH16" s="350"/>
      <c r="LRK16" s="348"/>
      <c r="LRL16" s="350"/>
      <c r="LRM16" s="350"/>
      <c r="LRP16" s="348"/>
      <c r="LRQ16" s="350"/>
      <c r="LRR16" s="350"/>
      <c r="LRU16" s="348"/>
      <c r="LRV16" s="350"/>
      <c r="LRW16" s="350"/>
      <c r="LRZ16" s="348"/>
      <c r="LSA16" s="350"/>
      <c r="LSB16" s="350"/>
      <c r="LSE16" s="348"/>
      <c r="LSF16" s="350"/>
      <c r="LSG16" s="350"/>
      <c r="LSJ16" s="348"/>
      <c r="LSK16" s="350"/>
      <c r="LSL16" s="350"/>
      <c r="LSO16" s="348"/>
      <c r="LSP16" s="350"/>
      <c r="LSQ16" s="350"/>
      <c r="LST16" s="348"/>
      <c r="LSU16" s="350"/>
      <c r="LSV16" s="350"/>
      <c r="LSY16" s="348"/>
      <c r="LSZ16" s="350"/>
      <c r="LTA16" s="350"/>
      <c r="LTD16" s="348"/>
      <c r="LTE16" s="350"/>
      <c r="LTF16" s="350"/>
      <c r="LTI16" s="348"/>
      <c r="LTJ16" s="350"/>
      <c r="LTK16" s="350"/>
      <c r="LTN16" s="348"/>
      <c r="LTO16" s="350"/>
      <c r="LTP16" s="350"/>
      <c r="LTS16" s="348"/>
      <c r="LTT16" s="350"/>
      <c r="LTU16" s="350"/>
      <c r="LTX16" s="348"/>
      <c r="LTY16" s="350"/>
      <c r="LTZ16" s="350"/>
      <c r="LUC16" s="348"/>
      <c r="LUD16" s="350"/>
      <c r="LUE16" s="350"/>
      <c r="LUH16" s="348"/>
      <c r="LUI16" s="350"/>
      <c r="LUJ16" s="350"/>
      <c r="LUM16" s="348"/>
      <c r="LUN16" s="350"/>
      <c r="LUO16" s="350"/>
      <c r="LUR16" s="348"/>
      <c r="LUS16" s="350"/>
      <c r="LUT16" s="350"/>
      <c r="LUW16" s="348"/>
      <c r="LUX16" s="350"/>
      <c r="LUY16" s="350"/>
      <c r="LVB16" s="348"/>
      <c r="LVC16" s="350"/>
      <c r="LVD16" s="350"/>
      <c r="LVG16" s="348"/>
      <c r="LVH16" s="350"/>
      <c r="LVI16" s="350"/>
      <c r="LVL16" s="348"/>
      <c r="LVM16" s="350"/>
      <c r="LVN16" s="350"/>
      <c r="LVQ16" s="348"/>
      <c r="LVR16" s="350"/>
      <c r="LVS16" s="350"/>
      <c r="LVV16" s="348"/>
      <c r="LVW16" s="350"/>
      <c r="LVX16" s="350"/>
      <c r="LWA16" s="348"/>
      <c r="LWB16" s="350"/>
      <c r="LWC16" s="350"/>
      <c r="LWF16" s="348"/>
      <c r="LWG16" s="350"/>
      <c r="LWH16" s="350"/>
      <c r="LWK16" s="348"/>
      <c r="LWL16" s="350"/>
      <c r="LWM16" s="350"/>
      <c r="LWP16" s="348"/>
      <c r="LWQ16" s="350"/>
      <c r="LWR16" s="350"/>
      <c r="LWU16" s="348"/>
      <c r="LWV16" s="350"/>
      <c r="LWW16" s="350"/>
      <c r="LWZ16" s="348"/>
      <c r="LXA16" s="350"/>
      <c r="LXB16" s="350"/>
      <c r="LXE16" s="348"/>
      <c r="LXF16" s="350"/>
      <c r="LXG16" s="350"/>
      <c r="LXJ16" s="348"/>
      <c r="LXK16" s="350"/>
      <c r="LXL16" s="350"/>
      <c r="LXO16" s="348"/>
      <c r="LXP16" s="350"/>
      <c r="LXQ16" s="350"/>
      <c r="LXT16" s="348"/>
      <c r="LXU16" s="350"/>
      <c r="LXV16" s="350"/>
      <c r="LXY16" s="348"/>
      <c r="LXZ16" s="350"/>
      <c r="LYA16" s="350"/>
      <c r="LYD16" s="348"/>
      <c r="LYE16" s="350"/>
      <c r="LYF16" s="350"/>
      <c r="LYI16" s="348"/>
      <c r="LYJ16" s="350"/>
      <c r="LYK16" s="350"/>
      <c r="LYN16" s="348"/>
      <c r="LYO16" s="350"/>
      <c r="LYP16" s="350"/>
      <c r="LYS16" s="348"/>
      <c r="LYT16" s="350"/>
      <c r="LYU16" s="350"/>
      <c r="LYX16" s="348"/>
      <c r="LYY16" s="350"/>
      <c r="LYZ16" s="350"/>
      <c r="LZC16" s="348"/>
      <c r="LZD16" s="350"/>
      <c r="LZE16" s="350"/>
      <c r="LZH16" s="348"/>
      <c r="LZI16" s="350"/>
      <c r="LZJ16" s="350"/>
      <c r="LZM16" s="348"/>
      <c r="LZN16" s="350"/>
      <c r="LZO16" s="350"/>
      <c r="LZR16" s="348"/>
      <c r="LZS16" s="350"/>
      <c r="LZT16" s="350"/>
      <c r="LZW16" s="348"/>
      <c r="LZX16" s="350"/>
      <c r="LZY16" s="350"/>
      <c r="MAB16" s="348"/>
      <c r="MAC16" s="350"/>
      <c r="MAD16" s="350"/>
      <c r="MAG16" s="348"/>
      <c r="MAH16" s="350"/>
      <c r="MAI16" s="350"/>
      <c r="MAL16" s="348"/>
      <c r="MAM16" s="350"/>
      <c r="MAN16" s="350"/>
      <c r="MAQ16" s="348"/>
      <c r="MAR16" s="350"/>
      <c r="MAS16" s="350"/>
      <c r="MAV16" s="348"/>
      <c r="MAW16" s="350"/>
      <c r="MAX16" s="350"/>
      <c r="MBA16" s="348"/>
      <c r="MBB16" s="350"/>
      <c r="MBC16" s="350"/>
      <c r="MBF16" s="348"/>
      <c r="MBG16" s="350"/>
      <c r="MBH16" s="350"/>
      <c r="MBK16" s="348"/>
      <c r="MBL16" s="350"/>
      <c r="MBM16" s="350"/>
      <c r="MBP16" s="348"/>
      <c r="MBQ16" s="350"/>
      <c r="MBR16" s="350"/>
      <c r="MBU16" s="348"/>
      <c r="MBV16" s="350"/>
      <c r="MBW16" s="350"/>
      <c r="MBZ16" s="348"/>
      <c r="MCA16" s="350"/>
      <c r="MCB16" s="350"/>
      <c r="MCE16" s="348"/>
      <c r="MCF16" s="350"/>
      <c r="MCG16" s="350"/>
      <c r="MCJ16" s="348"/>
      <c r="MCK16" s="350"/>
      <c r="MCL16" s="350"/>
      <c r="MCO16" s="348"/>
      <c r="MCP16" s="350"/>
      <c r="MCQ16" s="350"/>
      <c r="MCT16" s="348"/>
      <c r="MCU16" s="350"/>
      <c r="MCV16" s="350"/>
      <c r="MCY16" s="348"/>
      <c r="MCZ16" s="350"/>
      <c r="MDA16" s="350"/>
      <c r="MDD16" s="348"/>
      <c r="MDE16" s="350"/>
      <c r="MDF16" s="350"/>
      <c r="MDI16" s="348"/>
      <c r="MDJ16" s="350"/>
      <c r="MDK16" s="350"/>
      <c r="MDN16" s="348"/>
      <c r="MDO16" s="350"/>
      <c r="MDP16" s="350"/>
      <c r="MDS16" s="348"/>
      <c r="MDT16" s="350"/>
      <c r="MDU16" s="350"/>
      <c r="MDX16" s="348"/>
      <c r="MDY16" s="350"/>
      <c r="MDZ16" s="350"/>
      <c r="MEC16" s="348"/>
      <c r="MED16" s="350"/>
      <c r="MEE16" s="350"/>
      <c r="MEH16" s="348"/>
      <c r="MEI16" s="350"/>
      <c r="MEJ16" s="350"/>
      <c r="MEM16" s="348"/>
      <c r="MEN16" s="350"/>
      <c r="MEO16" s="350"/>
      <c r="MER16" s="348"/>
      <c r="MES16" s="350"/>
      <c r="MET16" s="350"/>
      <c r="MEW16" s="348"/>
      <c r="MEX16" s="350"/>
      <c r="MEY16" s="350"/>
      <c r="MFB16" s="348"/>
      <c r="MFC16" s="350"/>
      <c r="MFD16" s="350"/>
      <c r="MFG16" s="348"/>
      <c r="MFH16" s="350"/>
      <c r="MFI16" s="350"/>
      <c r="MFL16" s="348"/>
      <c r="MFM16" s="350"/>
      <c r="MFN16" s="350"/>
      <c r="MFQ16" s="348"/>
      <c r="MFR16" s="350"/>
      <c r="MFS16" s="350"/>
      <c r="MFV16" s="348"/>
      <c r="MFW16" s="350"/>
      <c r="MFX16" s="350"/>
      <c r="MGA16" s="348"/>
      <c r="MGB16" s="350"/>
      <c r="MGC16" s="350"/>
      <c r="MGF16" s="348"/>
      <c r="MGG16" s="350"/>
      <c r="MGH16" s="350"/>
      <c r="MGK16" s="348"/>
      <c r="MGL16" s="350"/>
      <c r="MGM16" s="350"/>
      <c r="MGP16" s="348"/>
      <c r="MGQ16" s="350"/>
      <c r="MGR16" s="350"/>
      <c r="MGU16" s="348"/>
      <c r="MGV16" s="350"/>
      <c r="MGW16" s="350"/>
      <c r="MGZ16" s="348"/>
      <c r="MHA16" s="350"/>
      <c r="MHB16" s="350"/>
      <c r="MHE16" s="348"/>
      <c r="MHF16" s="350"/>
      <c r="MHG16" s="350"/>
      <c r="MHJ16" s="348"/>
      <c r="MHK16" s="350"/>
      <c r="MHL16" s="350"/>
      <c r="MHO16" s="348"/>
      <c r="MHP16" s="350"/>
      <c r="MHQ16" s="350"/>
      <c r="MHT16" s="348"/>
      <c r="MHU16" s="350"/>
      <c r="MHV16" s="350"/>
      <c r="MHY16" s="348"/>
      <c r="MHZ16" s="350"/>
      <c r="MIA16" s="350"/>
      <c r="MID16" s="348"/>
      <c r="MIE16" s="350"/>
      <c r="MIF16" s="350"/>
      <c r="MII16" s="348"/>
      <c r="MIJ16" s="350"/>
      <c r="MIK16" s="350"/>
      <c r="MIN16" s="348"/>
      <c r="MIO16" s="350"/>
      <c r="MIP16" s="350"/>
      <c r="MIS16" s="348"/>
      <c r="MIT16" s="350"/>
      <c r="MIU16" s="350"/>
      <c r="MIX16" s="348"/>
      <c r="MIY16" s="350"/>
      <c r="MIZ16" s="350"/>
      <c r="MJC16" s="348"/>
      <c r="MJD16" s="350"/>
      <c r="MJE16" s="350"/>
      <c r="MJH16" s="348"/>
      <c r="MJI16" s="350"/>
      <c r="MJJ16" s="350"/>
      <c r="MJM16" s="348"/>
      <c r="MJN16" s="350"/>
      <c r="MJO16" s="350"/>
      <c r="MJR16" s="348"/>
      <c r="MJS16" s="350"/>
      <c r="MJT16" s="350"/>
      <c r="MJW16" s="348"/>
      <c r="MJX16" s="350"/>
      <c r="MJY16" s="350"/>
      <c r="MKB16" s="348"/>
      <c r="MKC16" s="350"/>
      <c r="MKD16" s="350"/>
      <c r="MKG16" s="348"/>
      <c r="MKH16" s="350"/>
      <c r="MKI16" s="350"/>
      <c r="MKL16" s="348"/>
      <c r="MKM16" s="350"/>
      <c r="MKN16" s="350"/>
      <c r="MKQ16" s="348"/>
      <c r="MKR16" s="350"/>
      <c r="MKS16" s="350"/>
      <c r="MKV16" s="348"/>
      <c r="MKW16" s="350"/>
      <c r="MKX16" s="350"/>
      <c r="MLA16" s="348"/>
      <c r="MLB16" s="350"/>
      <c r="MLC16" s="350"/>
      <c r="MLF16" s="348"/>
      <c r="MLG16" s="350"/>
      <c r="MLH16" s="350"/>
      <c r="MLK16" s="348"/>
      <c r="MLL16" s="350"/>
      <c r="MLM16" s="350"/>
      <c r="MLP16" s="348"/>
      <c r="MLQ16" s="350"/>
      <c r="MLR16" s="350"/>
      <c r="MLU16" s="348"/>
      <c r="MLV16" s="350"/>
      <c r="MLW16" s="350"/>
      <c r="MLZ16" s="348"/>
      <c r="MMA16" s="350"/>
      <c r="MMB16" s="350"/>
      <c r="MME16" s="348"/>
      <c r="MMF16" s="350"/>
      <c r="MMG16" s="350"/>
      <c r="MMJ16" s="348"/>
      <c r="MMK16" s="350"/>
      <c r="MML16" s="350"/>
      <c r="MMO16" s="348"/>
      <c r="MMP16" s="350"/>
      <c r="MMQ16" s="350"/>
      <c r="MMT16" s="348"/>
      <c r="MMU16" s="350"/>
      <c r="MMV16" s="350"/>
      <c r="MMY16" s="348"/>
      <c r="MMZ16" s="350"/>
      <c r="MNA16" s="350"/>
      <c r="MND16" s="348"/>
      <c r="MNE16" s="350"/>
      <c r="MNF16" s="350"/>
      <c r="MNI16" s="348"/>
      <c r="MNJ16" s="350"/>
      <c r="MNK16" s="350"/>
      <c r="MNN16" s="348"/>
      <c r="MNO16" s="350"/>
      <c r="MNP16" s="350"/>
      <c r="MNS16" s="348"/>
      <c r="MNT16" s="350"/>
      <c r="MNU16" s="350"/>
      <c r="MNX16" s="348"/>
      <c r="MNY16" s="350"/>
      <c r="MNZ16" s="350"/>
      <c r="MOC16" s="348"/>
      <c r="MOD16" s="350"/>
      <c r="MOE16" s="350"/>
      <c r="MOH16" s="348"/>
      <c r="MOI16" s="350"/>
      <c r="MOJ16" s="350"/>
      <c r="MOM16" s="348"/>
      <c r="MON16" s="350"/>
      <c r="MOO16" s="350"/>
      <c r="MOR16" s="348"/>
      <c r="MOS16" s="350"/>
      <c r="MOT16" s="350"/>
      <c r="MOW16" s="348"/>
      <c r="MOX16" s="350"/>
      <c r="MOY16" s="350"/>
      <c r="MPB16" s="348"/>
      <c r="MPC16" s="350"/>
      <c r="MPD16" s="350"/>
      <c r="MPG16" s="348"/>
      <c r="MPH16" s="350"/>
      <c r="MPI16" s="350"/>
      <c r="MPL16" s="348"/>
      <c r="MPM16" s="350"/>
      <c r="MPN16" s="350"/>
      <c r="MPQ16" s="348"/>
      <c r="MPR16" s="350"/>
      <c r="MPS16" s="350"/>
      <c r="MPV16" s="348"/>
      <c r="MPW16" s="350"/>
      <c r="MPX16" s="350"/>
      <c r="MQA16" s="348"/>
      <c r="MQB16" s="350"/>
      <c r="MQC16" s="350"/>
      <c r="MQF16" s="348"/>
      <c r="MQG16" s="350"/>
      <c r="MQH16" s="350"/>
      <c r="MQK16" s="348"/>
      <c r="MQL16" s="350"/>
      <c r="MQM16" s="350"/>
      <c r="MQP16" s="348"/>
      <c r="MQQ16" s="350"/>
      <c r="MQR16" s="350"/>
      <c r="MQU16" s="348"/>
      <c r="MQV16" s="350"/>
      <c r="MQW16" s="350"/>
      <c r="MQZ16" s="348"/>
      <c r="MRA16" s="350"/>
      <c r="MRB16" s="350"/>
      <c r="MRE16" s="348"/>
      <c r="MRF16" s="350"/>
      <c r="MRG16" s="350"/>
      <c r="MRJ16" s="348"/>
      <c r="MRK16" s="350"/>
      <c r="MRL16" s="350"/>
      <c r="MRO16" s="348"/>
      <c r="MRP16" s="350"/>
      <c r="MRQ16" s="350"/>
      <c r="MRT16" s="348"/>
      <c r="MRU16" s="350"/>
      <c r="MRV16" s="350"/>
      <c r="MRY16" s="348"/>
      <c r="MRZ16" s="350"/>
      <c r="MSA16" s="350"/>
      <c r="MSD16" s="348"/>
      <c r="MSE16" s="350"/>
      <c r="MSF16" s="350"/>
      <c r="MSI16" s="348"/>
      <c r="MSJ16" s="350"/>
      <c r="MSK16" s="350"/>
      <c r="MSN16" s="348"/>
      <c r="MSO16" s="350"/>
      <c r="MSP16" s="350"/>
      <c r="MSS16" s="348"/>
      <c r="MST16" s="350"/>
      <c r="MSU16" s="350"/>
      <c r="MSX16" s="348"/>
      <c r="MSY16" s="350"/>
      <c r="MSZ16" s="350"/>
      <c r="MTC16" s="348"/>
      <c r="MTD16" s="350"/>
      <c r="MTE16" s="350"/>
      <c r="MTH16" s="348"/>
      <c r="MTI16" s="350"/>
      <c r="MTJ16" s="350"/>
      <c r="MTM16" s="348"/>
      <c r="MTN16" s="350"/>
      <c r="MTO16" s="350"/>
      <c r="MTR16" s="348"/>
      <c r="MTS16" s="350"/>
      <c r="MTT16" s="350"/>
      <c r="MTW16" s="348"/>
      <c r="MTX16" s="350"/>
      <c r="MTY16" s="350"/>
      <c r="MUB16" s="348"/>
      <c r="MUC16" s="350"/>
      <c r="MUD16" s="350"/>
      <c r="MUG16" s="348"/>
      <c r="MUH16" s="350"/>
      <c r="MUI16" s="350"/>
      <c r="MUL16" s="348"/>
      <c r="MUM16" s="350"/>
      <c r="MUN16" s="350"/>
      <c r="MUQ16" s="348"/>
      <c r="MUR16" s="350"/>
      <c r="MUS16" s="350"/>
      <c r="MUV16" s="348"/>
      <c r="MUW16" s="350"/>
      <c r="MUX16" s="350"/>
      <c r="MVA16" s="348"/>
      <c r="MVB16" s="350"/>
      <c r="MVC16" s="350"/>
      <c r="MVF16" s="348"/>
      <c r="MVG16" s="350"/>
      <c r="MVH16" s="350"/>
      <c r="MVK16" s="348"/>
      <c r="MVL16" s="350"/>
      <c r="MVM16" s="350"/>
      <c r="MVP16" s="348"/>
      <c r="MVQ16" s="350"/>
      <c r="MVR16" s="350"/>
      <c r="MVU16" s="348"/>
      <c r="MVV16" s="350"/>
      <c r="MVW16" s="350"/>
      <c r="MVZ16" s="348"/>
      <c r="MWA16" s="350"/>
      <c r="MWB16" s="350"/>
      <c r="MWE16" s="348"/>
      <c r="MWF16" s="350"/>
      <c r="MWG16" s="350"/>
      <c r="MWJ16" s="348"/>
      <c r="MWK16" s="350"/>
      <c r="MWL16" s="350"/>
      <c r="MWO16" s="348"/>
      <c r="MWP16" s="350"/>
      <c r="MWQ16" s="350"/>
      <c r="MWT16" s="348"/>
      <c r="MWU16" s="350"/>
      <c r="MWV16" s="350"/>
      <c r="MWY16" s="348"/>
      <c r="MWZ16" s="350"/>
      <c r="MXA16" s="350"/>
      <c r="MXD16" s="348"/>
      <c r="MXE16" s="350"/>
      <c r="MXF16" s="350"/>
      <c r="MXI16" s="348"/>
      <c r="MXJ16" s="350"/>
      <c r="MXK16" s="350"/>
      <c r="MXN16" s="348"/>
      <c r="MXO16" s="350"/>
      <c r="MXP16" s="350"/>
      <c r="MXS16" s="348"/>
      <c r="MXT16" s="350"/>
      <c r="MXU16" s="350"/>
      <c r="MXX16" s="348"/>
      <c r="MXY16" s="350"/>
      <c r="MXZ16" s="350"/>
      <c r="MYC16" s="348"/>
      <c r="MYD16" s="350"/>
      <c r="MYE16" s="350"/>
      <c r="MYH16" s="348"/>
      <c r="MYI16" s="350"/>
      <c r="MYJ16" s="350"/>
      <c r="MYM16" s="348"/>
      <c r="MYN16" s="350"/>
      <c r="MYO16" s="350"/>
      <c r="MYR16" s="348"/>
      <c r="MYS16" s="350"/>
      <c r="MYT16" s="350"/>
      <c r="MYW16" s="348"/>
      <c r="MYX16" s="350"/>
      <c r="MYY16" s="350"/>
      <c r="MZB16" s="348"/>
      <c r="MZC16" s="350"/>
      <c r="MZD16" s="350"/>
      <c r="MZG16" s="348"/>
      <c r="MZH16" s="350"/>
      <c r="MZI16" s="350"/>
      <c r="MZL16" s="348"/>
      <c r="MZM16" s="350"/>
      <c r="MZN16" s="350"/>
      <c r="MZQ16" s="348"/>
      <c r="MZR16" s="350"/>
      <c r="MZS16" s="350"/>
      <c r="MZV16" s="348"/>
      <c r="MZW16" s="350"/>
      <c r="MZX16" s="350"/>
      <c r="NAA16" s="348"/>
      <c r="NAB16" s="350"/>
      <c r="NAC16" s="350"/>
      <c r="NAF16" s="348"/>
      <c r="NAG16" s="350"/>
      <c r="NAH16" s="350"/>
      <c r="NAK16" s="348"/>
      <c r="NAL16" s="350"/>
      <c r="NAM16" s="350"/>
      <c r="NAP16" s="348"/>
      <c r="NAQ16" s="350"/>
      <c r="NAR16" s="350"/>
      <c r="NAU16" s="348"/>
      <c r="NAV16" s="350"/>
      <c r="NAW16" s="350"/>
      <c r="NAZ16" s="348"/>
      <c r="NBA16" s="350"/>
      <c r="NBB16" s="350"/>
      <c r="NBE16" s="348"/>
      <c r="NBF16" s="350"/>
      <c r="NBG16" s="350"/>
      <c r="NBJ16" s="348"/>
      <c r="NBK16" s="350"/>
      <c r="NBL16" s="350"/>
      <c r="NBO16" s="348"/>
      <c r="NBP16" s="350"/>
      <c r="NBQ16" s="350"/>
      <c r="NBT16" s="348"/>
      <c r="NBU16" s="350"/>
      <c r="NBV16" s="350"/>
      <c r="NBY16" s="348"/>
      <c r="NBZ16" s="350"/>
      <c r="NCA16" s="350"/>
      <c r="NCD16" s="348"/>
      <c r="NCE16" s="350"/>
      <c r="NCF16" s="350"/>
      <c r="NCI16" s="348"/>
      <c r="NCJ16" s="350"/>
      <c r="NCK16" s="350"/>
      <c r="NCN16" s="348"/>
      <c r="NCO16" s="350"/>
      <c r="NCP16" s="350"/>
      <c r="NCS16" s="348"/>
      <c r="NCT16" s="350"/>
      <c r="NCU16" s="350"/>
      <c r="NCX16" s="348"/>
      <c r="NCY16" s="350"/>
      <c r="NCZ16" s="350"/>
      <c r="NDC16" s="348"/>
      <c r="NDD16" s="350"/>
      <c r="NDE16" s="350"/>
      <c r="NDH16" s="348"/>
      <c r="NDI16" s="350"/>
      <c r="NDJ16" s="350"/>
      <c r="NDM16" s="348"/>
      <c r="NDN16" s="350"/>
      <c r="NDO16" s="350"/>
      <c r="NDR16" s="348"/>
      <c r="NDS16" s="350"/>
      <c r="NDT16" s="350"/>
      <c r="NDW16" s="348"/>
      <c r="NDX16" s="350"/>
      <c r="NDY16" s="350"/>
      <c r="NEB16" s="348"/>
      <c r="NEC16" s="350"/>
      <c r="NED16" s="350"/>
      <c r="NEG16" s="348"/>
      <c r="NEH16" s="350"/>
      <c r="NEI16" s="350"/>
      <c r="NEL16" s="348"/>
      <c r="NEM16" s="350"/>
      <c r="NEN16" s="350"/>
      <c r="NEQ16" s="348"/>
      <c r="NER16" s="350"/>
      <c r="NES16" s="350"/>
      <c r="NEV16" s="348"/>
      <c r="NEW16" s="350"/>
      <c r="NEX16" s="350"/>
      <c r="NFA16" s="348"/>
      <c r="NFB16" s="350"/>
      <c r="NFC16" s="350"/>
      <c r="NFF16" s="348"/>
      <c r="NFG16" s="350"/>
      <c r="NFH16" s="350"/>
      <c r="NFK16" s="348"/>
      <c r="NFL16" s="350"/>
      <c r="NFM16" s="350"/>
      <c r="NFP16" s="348"/>
      <c r="NFQ16" s="350"/>
      <c r="NFR16" s="350"/>
      <c r="NFU16" s="348"/>
      <c r="NFV16" s="350"/>
      <c r="NFW16" s="350"/>
      <c r="NFZ16" s="348"/>
      <c r="NGA16" s="350"/>
      <c r="NGB16" s="350"/>
      <c r="NGE16" s="348"/>
      <c r="NGF16" s="350"/>
      <c r="NGG16" s="350"/>
      <c r="NGJ16" s="348"/>
      <c r="NGK16" s="350"/>
      <c r="NGL16" s="350"/>
      <c r="NGO16" s="348"/>
      <c r="NGP16" s="350"/>
      <c r="NGQ16" s="350"/>
      <c r="NGT16" s="348"/>
      <c r="NGU16" s="350"/>
      <c r="NGV16" s="350"/>
      <c r="NGY16" s="348"/>
      <c r="NGZ16" s="350"/>
      <c r="NHA16" s="350"/>
      <c r="NHD16" s="348"/>
      <c r="NHE16" s="350"/>
      <c r="NHF16" s="350"/>
      <c r="NHI16" s="348"/>
      <c r="NHJ16" s="350"/>
      <c r="NHK16" s="350"/>
      <c r="NHN16" s="348"/>
      <c r="NHO16" s="350"/>
      <c r="NHP16" s="350"/>
      <c r="NHS16" s="348"/>
      <c r="NHT16" s="350"/>
      <c r="NHU16" s="350"/>
      <c r="NHX16" s="348"/>
      <c r="NHY16" s="350"/>
      <c r="NHZ16" s="350"/>
      <c r="NIC16" s="348"/>
      <c r="NID16" s="350"/>
      <c r="NIE16" s="350"/>
      <c r="NIH16" s="348"/>
      <c r="NII16" s="350"/>
      <c r="NIJ16" s="350"/>
      <c r="NIM16" s="348"/>
      <c r="NIN16" s="350"/>
      <c r="NIO16" s="350"/>
      <c r="NIR16" s="348"/>
      <c r="NIS16" s="350"/>
      <c r="NIT16" s="350"/>
      <c r="NIW16" s="348"/>
      <c r="NIX16" s="350"/>
      <c r="NIY16" s="350"/>
      <c r="NJB16" s="348"/>
      <c r="NJC16" s="350"/>
      <c r="NJD16" s="350"/>
      <c r="NJG16" s="348"/>
      <c r="NJH16" s="350"/>
      <c r="NJI16" s="350"/>
      <c r="NJL16" s="348"/>
      <c r="NJM16" s="350"/>
      <c r="NJN16" s="350"/>
      <c r="NJQ16" s="348"/>
      <c r="NJR16" s="350"/>
      <c r="NJS16" s="350"/>
      <c r="NJV16" s="348"/>
      <c r="NJW16" s="350"/>
      <c r="NJX16" s="350"/>
      <c r="NKA16" s="348"/>
      <c r="NKB16" s="350"/>
      <c r="NKC16" s="350"/>
      <c r="NKF16" s="348"/>
      <c r="NKG16" s="350"/>
      <c r="NKH16" s="350"/>
      <c r="NKK16" s="348"/>
      <c r="NKL16" s="350"/>
      <c r="NKM16" s="350"/>
      <c r="NKP16" s="348"/>
      <c r="NKQ16" s="350"/>
      <c r="NKR16" s="350"/>
      <c r="NKU16" s="348"/>
      <c r="NKV16" s="350"/>
      <c r="NKW16" s="350"/>
      <c r="NKZ16" s="348"/>
      <c r="NLA16" s="350"/>
      <c r="NLB16" s="350"/>
      <c r="NLE16" s="348"/>
      <c r="NLF16" s="350"/>
      <c r="NLG16" s="350"/>
      <c r="NLJ16" s="348"/>
      <c r="NLK16" s="350"/>
      <c r="NLL16" s="350"/>
      <c r="NLO16" s="348"/>
      <c r="NLP16" s="350"/>
      <c r="NLQ16" s="350"/>
      <c r="NLT16" s="348"/>
      <c r="NLU16" s="350"/>
      <c r="NLV16" s="350"/>
      <c r="NLY16" s="348"/>
      <c r="NLZ16" s="350"/>
      <c r="NMA16" s="350"/>
      <c r="NMD16" s="348"/>
      <c r="NME16" s="350"/>
      <c r="NMF16" s="350"/>
      <c r="NMI16" s="348"/>
      <c r="NMJ16" s="350"/>
      <c r="NMK16" s="350"/>
      <c r="NMN16" s="348"/>
      <c r="NMO16" s="350"/>
      <c r="NMP16" s="350"/>
      <c r="NMS16" s="348"/>
      <c r="NMT16" s="350"/>
      <c r="NMU16" s="350"/>
      <c r="NMX16" s="348"/>
      <c r="NMY16" s="350"/>
      <c r="NMZ16" s="350"/>
      <c r="NNC16" s="348"/>
      <c r="NND16" s="350"/>
      <c r="NNE16" s="350"/>
      <c r="NNH16" s="348"/>
      <c r="NNI16" s="350"/>
      <c r="NNJ16" s="350"/>
      <c r="NNM16" s="348"/>
      <c r="NNN16" s="350"/>
      <c r="NNO16" s="350"/>
      <c r="NNR16" s="348"/>
      <c r="NNS16" s="350"/>
      <c r="NNT16" s="350"/>
      <c r="NNW16" s="348"/>
      <c r="NNX16" s="350"/>
      <c r="NNY16" s="350"/>
      <c r="NOB16" s="348"/>
      <c r="NOC16" s="350"/>
      <c r="NOD16" s="350"/>
      <c r="NOG16" s="348"/>
      <c r="NOH16" s="350"/>
      <c r="NOI16" s="350"/>
      <c r="NOL16" s="348"/>
      <c r="NOM16" s="350"/>
      <c r="NON16" s="350"/>
      <c r="NOQ16" s="348"/>
      <c r="NOR16" s="350"/>
      <c r="NOS16" s="350"/>
      <c r="NOV16" s="348"/>
      <c r="NOW16" s="350"/>
      <c r="NOX16" s="350"/>
      <c r="NPA16" s="348"/>
      <c r="NPB16" s="350"/>
      <c r="NPC16" s="350"/>
      <c r="NPF16" s="348"/>
      <c r="NPG16" s="350"/>
      <c r="NPH16" s="350"/>
      <c r="NPK16" s="348"/>
      <c r="NPL16" s="350"/>
      <c r="NPM16" s="350"/>
      <c r="NPP16" s="348"/>
      <c r="NPQ16" s="350"/>
      <c r="NPR16" s="350"/>
      <c r="NPU16" s="348"/>
      <c r="NPV16" s="350"/>
      <c r="NPW16" s="350"/>
      <c r="NPZ16" s="348"/>
      <c r="NQA16" s="350"/>
      <c r="NQB16" s="350"/>
      <c r="NQE16" s="348"/>
      <c r="NQF16" s="350"/>
      <c r="NQG16" s="350"/>
      <c r="NQJ16" s="348"/>
      <c r="NQK16" s="350"/>
      <c r="NQL16" s="350"/>
      <c r="NQO16" s="348"/>
      <c r="NQP16" s="350"/>
      <c r="NQQ16" s="350"/>
      <c r="NQT16" s="348"/>
      <c r="NQU16" s="350"/>
      <c r="NQV16" s="350"/>
      <c r="NQY16" s="348"/>
      <c r="NQZ16" s="350"/>
      <c r="NRA16" s="350"/>
      <c r="NRD16" s="348"/>
      <c r="NRE16" s="350"/>
      <c r="NRF16" s="350"/>
      <c r="NRI16" s="348"/>
      <c r="NRJ16" s="350"/>
      <c r="NRK16" s="350"/>
      <c r="NRN16" s="348"/>
      <c r="NRO16" s="350"/>
      <c r="NRP16" s="350"/>
      <c r="NRS16" s="348"/>
      <c r="NRT16" s="350"/>
      <c r="NRU16" s="350"/>
      <c r="NRX16" s="348"/>
      <c r="NRY16" s="350"/>
      <c r="NRZ16" s="350"/>
      <c r="NSC16" s="348"/>
      <c r="NSD16" s="350"/>
      <c r="NSE16" s="350"/>
      <c r="NSH16" s="348"/>
      <c r="NSI16" s="350"/>
      <c r="NSJ16" s="350"/>
      <c r="NSM16" s="348"/>
      <c r="NSN16" s="350"/>
      <c r="NSO16" s="350"/>
      <c r="NSR16" s="348"/>
      <c r="NSS16" s="350"/>
      <c r="NST16" s="350"/>
      <c r="NSW16" s="348"/>
      <c r="NSX16" s="350"/>
      <c r="NSY16" s="350"/>
      <c r="NTB16" s="348"/>
      <c r="NTC16" s="350"/>
      <c r="NTD16" s="350"/>
      <c r="NTG16" s="348"/>
      <c r="NTH16" s="350"/>
      <c r="NTI16" s="350"/>
      <c r="NTL16" s="348"/>
      <c r="NTM16" s="350"/>
      <c r="NTN16" s="350"/>
      <c r="NTQ16" s="348"/>
      <c r="NTR16" s="350"/>
      <c r="NTS16" s="350"/>
      <c r="NTV16" s="348"/>
      <c r="NTW16" s="350"/>
      <c r="NTX16" s="350"/>
      <c r="NUA16" s="348"/>
      <c r="NUB16" s="350"/>
      <c r="NUC16" s="350"/>
      <c r="NUF16" s="348"/>
      <c r="NUG16" s="350"/>
      <c r="NUH16" s="350"/>
      <c r="NUK16" s="348"/>
      <c r="NUL16" s="350"/>
      <c r="NUM16" s="350"/>
      <c r="NUP16" s="348"/>
      <c r="NUQ16" s="350"/>
      <c r="NUR16" s="350"/>
      <c r="NUU16" s="348"/>
      <c r="NUV16" s="350"/>
      <c r="NUW16" s="350"/>
      <c r="NUZ16" s="348"/>
      <c r="NVA16" s="350"/>
      <c r="NVB16" s="350"/>
      <c r="NVE16" s="348"/>
      <c r="NVF16" s="350"/>
      <c r="NVG16" s="350"/>
      <c r="NVJ16" s="348"/>
      <c r="NVK16" s="350"/>
      <c r="NVL16" s="350"/>
      <c r="NVO16" s="348"/>
      <c r="NVP16" s="350"/>
      <c r="NVQ16" s="350"/>
      <c r="NVT16" s="348"/>
      <c r="NVU16" s="350"/>
      <c r="NVV16" s="350"/>
      <c r="NVY16" s="348"/>
      <c r="NVZ16" s="350"/>
      <c r="NWA16" s="350"/>
      <c r="NWD16" s="348"/>
      <c r="NWE16" s="350"/>
      <c r="NWF16" s="350"/>
      <c r="NWI16" s="348"/>
      <c r="NWJ16" s="350"/>
      <c r="NWK16" s="350"/>
      <c r="NWN16" s="348"/>
      <c r="NWO16" s="350"/>
      <c r="NWP16" s="350"/>
      <c r="NWS16" s="348"/>
      <c r="NWT16" s="350"/>
      <c r="NWU16" s="350"/>
      <c r="NWX16" s="348"/>
      <c r="NWY16" s="350"/>
      <c r="NWZ16" s="350"/>
      <c r="NXC16" s="348"/>
      <c r="NXD16" s="350"/>
      <c r="NXE16" s="350"/>
      <c r="NXH16" s="348"/>
      <c r="NXI16" s="350"/>
      <c r="NXJ16" s="350"/>
      <c r="NXM16" s="348"/>
      <c r="NXN16" s="350"/>
      <c r="NXO16" s="350"/>
      <c r="NXR16" s="348"/>
      <c r="NXS16" s="350"/>
      <c r="NXT16" s="350"/>
      <c r="NXW16" s="348"/>
      <c r="NXX16" s="350"/>
      <c r="NXY16" s="350"/>
      <c r="NYB16" s="348"/>
      <c r="NYC16" s="350"/>
      <c r="NYD16" s="350"/>
      <c r="NYG16" s="348"/>
      <c r="NYH16" s="350"/>
      <c r="NYI16" s="350"/>
      <c r="NYL16" s="348"/>
      <c r="NYM16" s="350"/>
      <c r="NYN16" s="350"/>
      <c r="NYQ16" s="348"/>
      <c r="NYR16" s="350"/>
      <c r="NYS16" s="350"/>
      <c r="NYV16" s="348"/>
      <c r="NYW16" s="350"/>
      <c r="NYX16" s="350"/>
      <c r="NZA16" s="348"/>
      <c r="NZB16" s="350"/>
      <c r="NZC16" s="350"/>
      <c r="NZF16" s="348"/>
      <c r="NZG16" s="350"/>
      <c r="NZH16" s="350"/>
      <c r="NZK16" s="348"/>
      <c r="NZL16" s="350"/>
      <c r="NZM16" s="350"/>
      <c r="NZP16" s="348"/>
      <c r="NZQ16" s="350"/>
      <c r="NZR16" s="350"/>
      <c r="NZU16" s="348"/>
      <c r="NZV16" s="350"/>
      <c r="NZW16" s="350"/>
      <c r="NZZ16" s="348"/>
      <c r="OAA16" s="350"/>
      <c r="OAB16" s="350"/>
      <c r="OAE16" s="348"/>
      <c r="OAF16" s="350"/>
      <c r="OAG16" s="350"/>
      <c r="OAJ16" s="348"/>
      <c r="OAK16" s="350"/>
      <c r="OAL16" s="350"/>
      <c r="OAO16" s="348"/>
      <c r="OAP16" s="350"/>
      <c r="OAQ16" s="350"/>
      <c r="OAT16" s="348"/>
      <c r="OAU16" s="350"/>
      <c r="OAV16" s="350"/>
      <c r="OAY16" s="348"/>
      <c r="OAZ16" s="350"/>
      <c r="OBA16" s="350"/>
      <c r="OBD16" s="348"/>
      <c r="OBE16" s="350"/>
      <c r="OBF16" s="350"/>
      <c r="OBI16" s="348"/>
      <c r="OBJ16" s="350"/>
      <c r="OBK16" s="350"/>
      <c r="OBN16" s="348"/>
      <c r="OBO16" s="350"/>
      <c r="OBP16" s="350"/>
      <c r="OBS16" s="348"/>
      <c r="OBT16" s="350"/>
      <c r="OBU16" s="350"/>
      <c r="OBX16" s="348"/>
      <c r="OBY16" s="350"/>
      <c r="OBZ16" s="350"/>
      <c r="OCC16" s="348"/>
      <c r="OCD16" s="350"/>
      <c r="OCE16" s="350"/>
      <c r="OCH16" s="348"/>
      <c r="OCI16" s="350"/>
      <c r="OCJ16" s="350"/>
      <c r="OCM16" s="348"/>
      <c r="OCN16" s="350"/>
      <c r="OCO16" s="350"/>
      <c r="OCR16" s="348"/>
      <c r="OCS16" s="350"/>
      <c r="OCT16" s="350"/>
      <c r="OCW16" s="348"/>
      <c r="OCX16" s="350"/>
      <c r="OCY16" s="350"/>
      <c r="ODB16" s="348"/>
      <c r="ODC16" s="350"/>
      <c r="ODD16" s="350"/>
      <c r="ODG16" s="348"/>
      <c r="ODH16" s="350"/>
      <c r="ODI16" s="350"/>
      <c r="ODL16" s="348"/>
      <c r="ODM16" s="350"/>
      <c r="ODN16" s="350"/>
      <c r="ODQ16" s="348"/>
      <c r="ODR16" s="350"/>
      <c r="ODS16" s="350"/>
      <c r="ODV16" s="348"/>
      <c r="ODW16" s="350"/>
      <c r="ODX16" s="350"/>
      <c r="OEA16" s="348"/>
      <c r="OEB16" s="350"/>
      <c r="OEC16" s="350"/>
      <c r="OEF16" s="348"/>
      <c r="OEG16" s="350"/>
      <c r="OEH16" s="350"/>
      <c r="OEK16" s="348"/>
      <c r="OEL16" s="350"/>
      <c r="OEM16" s="350"/>
      <c r="OEP16" s="348"/>
      <c r="OEQ16" s="350"/>
      <c r="OER16" s="350"/>
      <c r="OEU16" s="348"/>
      <c r="OEV16" s="350"/>
      <c r="OEW16" s="350"/>
      <c r="OEZ16" s="348"/>
      <c r="OFA16" s="350"/>
      <c r="OFB16" s="350"/>
      <c r="OFE16" s="348"/>
      <c r="OFF16" s="350"/>
      <c r="OFG16" s="350"/>
      <c r="OFJ16" s="348"/>
      <c r="OFK16" s="350"/>
      <c r="OFL16" s="350"/>
      <c r="OFO16" s="348"/>
      <c r="OFP16" s="350"/>
      <c r="OFQ16" s="350"/>
      <c r="OFT16" s="348"/>
      <c r="OFU16" s="350"/>
      <c r="OFV16" s="350"/>
      <c r="OFY16" s="348"/>
      <c r="OFZ16" s="350"/>
      <c r="OGA16" s="350"/>
      <c r="OGD16" s="348"/>
      <c r="OGE16" s="350"/>
      <c r="OGF16" s="350"/>
      <c r="OGI16" s="348"/>
      <c r="OGJ16" s="350"/>
      <c r="OGK16" s="350"/>
      <c r="OGN16" s="348"/>
      <c r="OGO16" s="350"/>
      <c r="OGP16" s="350"/>
      <c r="OGS16" s="348"/>
      <c r="OGT16" s="350"/>
      <c r="OGU16" s="350"/>
      <c r="OGX16" s="348"/>
      <c r="OGY16" s="350"/>
      <c r="OGZ16" s="350"/>
      <c r="OHC16" s="348"/>
      <c r="OHD16" s="350"/>
      <c r="OHE16" s="350"/>
      <c r="OHH16" s="348"/>
      <c r="OHI16" s="350"/>
      <c r="OHJ16" s="350"/>
      <c r="OHM16" s="348"/>
      <c r="OHN16" s="350"/>
      <c r="OHO16" s="350"/>
      <c r="OHR16" s="348"/>
      <c r="OHS16" s="350"/>
      <c r="OHT16" s="350"/>
      <c r="OHW16" s="348"/>
      <c r="OHX16" s="350"/>
      <c r="OHY16" s="350"/>
      <c r="OIB16" s="348"/>
      <c r="OIC16" s="350"/>
      <c r="OID16" s="350"/>
      <c r="OIG16" s="348"/>
      <c r="OIH16" s="350"/>
      <c r="OII16" s="350"/>
      <c r="OIL16" s="348"/>
      <c r="OIM16" s="350"/>
      <c r="OIN16" s="350"/>
      <c r="OIQ16" s="348"/>
      <c r="OIR16" s="350"/>
      <c r="OIS16" s="350"/>
      <c r="OIV16" s="348"/>
      <c r="OIW16" s="350"/>
      <c r="OIX16" s="350"/>
      <c r="OJA16" s="348"/>
      <c r="OJB16" s="350"/>
      <c r="OJC16" s="350"/>
      <c r="OJF16" s="348"/>
      <c r="OJG16" s="350"/>
      <c r="OJH16" s="350"/>
      <c r="OJK16" s="348"/>
      <c r="OJL16" s="350"/>
      <c r="OJM16" s="350"/>
      <c r="OJP16" s="348"/>
      <c r="OJQ16" s="350"/>
      <c r="OJR16" s="350"/>
      <c r="OJU16" s="348"/>
      <c r="OJV16" s="350"/>
      <c r="OJW16" s="350"/>
      <c r="OJZ16" s="348"/>
      <c r="OKA16" s="350"/>
      <c r="OKB16" s="350"/>
      <c r="OKE16" s="348"/>
      <c r="OKF16" s="350"/>
      <c r="OKG16" s="350"/>
      <c r="OKJ16" s="348"/>
      <c r="OKK16" s="350"/>
      <c r="OKL16" s="350"/>
      <c r="OKO16" s="348"/>
      <c r="OKP16" s="350"/>
      <c r="OKQ16" s="350"/>
      <c r="OKT16" s="348"/>
      <c r="OKU16" s="350"/>
      <c r="OKV16" s="350"/>
      <c r="OKY16" s="348"/>
      <c r="OKZ16" s="350"/>
      <c r="OLA16" s="350"/>
      <c r="OLD16" s="348"/>
      <c r="OLE16" s="350"/>
      <c r="OLF16" s="350"/>
      <c r="OLI16" s="348"/>
      <c r="OLJ16" s="350"/>
      <c r="OLK16" s="350"/>
      <c r="OLN16" s="348"/>
      <c r="OLO16" s="350"/>
      <c r="OLP16" s="350"/>
      <c r="OLS16" s="348"/>
      <c r="OLT16" s="350"/>
      <c r="OLU16" s="350"/>
      <c r="OLX16" s="348"/>
      <c r="OLY16" s="350"/>
      <c r="OLZ16" s="350"/>
      <c r="OMC16" s="348"/>
      <c r="OMD16" s="350"/>
      <c r="OME16" s="350"/>
      <c r="OMH16" s="348"/>
      <c r="OMI16" s="350"/>
      <c r="OMJ16" s="350"/>
      <c r="OMM16" s="348"/>
      <c r="OMN16" s="350"/>
      <c r="OMO16" s="350"/>
      <c r="OMR16" s="348"/>
      <c r="OMS16" s="350"/>
      <c r="OMT16" s="350"/>
      <c r="OMW16" s="348"/>
      <c r="OMX16" s="350"/>
      <c r="OMY16" s="350"/>
      <c r="ONB16" s="348"/>
      <c r="ONC16" s="350"/>
      <c r="OND16" s="350"/>
      <c r="ONG16" s="348"/>
      <c r="ONH16" s="350"/>
      <c r="ONI16" s="350"/>
      <c r="ONL16" s="348"/>
      <c r="ONM16" s="350"/>
      <c r="ONN16" s="350"/>
      <c r="ONQ16" s="348"/>
      <c r="ONR16" s="350"/>
      <c r="ONS16" s="350"/>
      <c r="ONV16" s="348"/>
      <c r="ONW16" s="350"/>
      <c r="ONX16" s="350"/>
      <c r="OOA16" s="348"/>
      <c r="OOB16" s="350"/>
      <c r="OOC16" s="350"/>
      <c r="OOF16" s="348"/>
      <c r="OOG16" s="350"/>
      <c r="OOH16" s="350"/>
      <c r="OOK16" s="348"/>
      <c r="OOL16" s="350"/>
      <c r="OOM16" s="350"/>
      <c r="OOP16" s="348"/>
      <c r="OOQ16" s="350"/>
      <c r="OOR16" s="350"/>
      <c r="OOU16" s="348"/>
      <c r="OOV16" s="350"/>
      <c r="OOW16" s="350"/>
      <c r="OOZ16" s="348"/>
      <c r="OPA16" s="350"/>
      <c r="OPB16" s="350"/>
      <c r="OPE16" s="348"/>
      <c r="OPF16" s="350"/>
      <c r="OPG16" s="350"/>
      <c r="OPJ16" s="348"/>
      <c r="OPK16" s="350"/>
      <c r="OPL16" s="350"/>
      <c r="OPO16" s="348"/>
      <c r="OPP16" s="350"/>
      <c r="OPQ16" s="350"/>
      <c r="OPT16" s="348"/>
      <c r="OPU16" s="350"/>
      <c r="OPV16" s="350"/>
      <c r="OPY16" s="348"/>
      <c r="OPZ16" s="350"/>
      <c r="OQA16" s="350"/>
      <c r="OQD16" s="348"/>
      <c r="OQE16" s="350"/>
      <c r="OQF16" s="350"/>
      <c r="OQI16" s="348"/>
      <c r="OQJ16" s="350"/>
      <c r="OQK16" s="350"/>
      <c r="OQN16" s="348"/>
      <c r="OQO16" s="350"/>
      <c r="OQP16" s="350"/>
      <c r="OQS16" s="348"/>
      <c r="OQT16" s="350"/>
      <c r="OQU16" s="350"/>
      <c r="OQX16" s="348"/>
      <c r="OQY16" s="350"/>
      <c r="OQZ16" s="350"/>
      <c r="ORC16" s="348"/>
      <c r="ORD16" s="350"/>
      <c r="ORE16" s="350"/>
      <c r="ORH16" s="348"/>
      <c r="ORI16" s="350"/>
      <c r="ORJ16" s="350"/>
      <c r="ORM16" s="348"/>
      <c r="ORN16" s="350"/>
      <c r="ORO16" s="350"/>
      <c r="ORR16" s="348"/>
      <c r="ORS16" s="350"/>
      <c r="ORT16" s="350"/>
      <c r="ORW16" s="348"/>
      <c r="ORX16" s="350"/>
      <c r="ORY16" s="350"/>
      <c r="OSB16" s="348"/>
      <c r="OSC16" s="350"/>
      <c r="OSD16" s="350"/>
      <c r="OSG16" s="348"/>
      <c r="OSH16" s="350"/>
      <c r="OSI16" s="350"/>
      <c r="OSL16" s="348"/>
      <c r="OSM16" s="350"/>
      <c r="OSN16" s="350"/>
      <c r="OSQ16" s="348"/>
      <c r="OSR16" s="350"/>
      <c r="OSS16" s="350"/>
      <c r="OSV16" s="348"/>
      <c r="OSW16" s="350"/>
      <c r="OSX16" s="350"/>
      <c r="OTA16" s="348"/>
      <c r="OTB16" s="350"/>
      <c r="OTC16" s="350"/>
      <c r="OTF16" s="348"/>
      <c r="OTG16" s="350"/>
      <c r="OTH16" s="350"/>
      <c r="OTK16" s="348"/>
      <c r="OTL16" s="350"/>
      <c r="OTM16" s="350"/>
      <c r="OTP16" s="348"/>
      <c r="OTQ16" s="350"/>
      <c r="OTR16" s="350"/>
      <c r="OTU16" s="348"/>
      <c r="OTV16" s="350"/>
      <c r="OTW16" s="350"/>
      <c r="OTZ16" s="348"/>
      <c r="OUA16" s="350"/>
      <c r="OUB16" s="350"/>
      <c r="OUE16" s="348"/>
      <c r="OUF16" s="350"/>
      <c r="OUG16" s="350"/>
      <c r="OUJ16" s="348"/>
      <c r="OUK16" s="350"/>
      <c r="OUL16" s="350"/>
      <c r="OUO16" s="348"/>
      <c r="OUP16" s="350"/>
      <c r="OUQ16" s="350"/>
      <c r="OUT16" s="348"/>
      <c r="OUU16" s="350"/>
      <c r="OUV16" s="350"/>
      <c r="OUY16" s="348"/>
      <c r="OUZ16" s="350"/>
      <c r="OVA16" s="350"/>
      <c r="OVD16" s="348"/>
      <c r="OVE16" s="350"/>
      <c r="OVF16" s="350"/>
      <c r="OVI16" s="348"/>
      <c r="OVJ16" s="350"/>
      <c r="OVK16" s="350"/>
      <c r="OVN16" s="348"/>
      <c r="OVO16" s="350"/>
      <c r="OVP16" s="350"/>
      <c r="OVS16" s="348"/>
      <c r="OVT16" s="350"/>
      <c r="OVU16" s="350"/>
      <c r="OVX16" s="348"/>
      <c r="OVY16" s="350"/>
      <c r="OVZ16" s="350"/>
      <c r="OWC16" s="348"/>
      <c r="OWD16" s="350"/>
      <c r="OWE16" s="350"/>
      <c r="OWH16" s="348"/>
      <c r="OWI16" s="350"/>
      <c r="OWJ16" s="350"/>
      <c r="OWM16" s="348"/>
      <c r="OWN16" s="350"/>
      <c r="OWO16" s="350"/>
      <c r="OWR16" s="348"/>
      <c r="OWS16" s="350"/>
      <c r="OWT16" s="350"/>
      <c r="OWW16" s="348"/>
      <c r="OWX16" s="350"/>
      <c r="OWY16" s="350"/>
      <c r="OXB16" s="348"/>
      <c r="OXC16" s="350"/>
      <c r="OXD16" s="350"/>
      <c r="OXG16" s="348"/>
      <c r="OXH16" s="350"/>
      <c r="OXI16" s="350"/>
      <c r="OXL16" s="348"/>
      <c r="OXM16" s="350"/>
      <c r="OXN16" s="350"/>
      <c r="OXQ16" s="348"/>
      <c r="OXR16" s="350"/>
      <c r="OXS16" s="350"/>
      <c r="OXV16" s="348"/>
      <c r="OXW16" s="350"/>
      <c r="OXX16" s="350"/>
      <c r="OYA16" s="348"/>
      <c r="OYB16" s="350"/>
      <c r="OYC16" s="350"/>
      <c r="OYF16" s="348"/>
      <c r="OYG16" s="350"/>
      <c r="OYH16" s="350"/>
      <c r="OYK16" s="348"/>
      <c r="OYL16" s="350"/>
      <c r="OYM16" s="350"/>
      <c r="OYP16" s="348"/>
      <c r="OYQ16" s="350"/>
      <c r="OYR16" s="350"/>
      <c r="OYU16" s="348"/>
      <c r="OYV16" s="350"/>
      <c r="OYW16" s="350"/>
      <c r="OYZ16" s="348"/>
      <c r="OZA16" s="350"/>
      <c r="OZB16" s="350"/>
      <c r="OZE16" s="348"/>
      <c r="OZF16" s="350"/>
      <c r="OZG16" s="350"/>
      <c r="OZJ16" s="348"/>
      <c r="OZK16" s="350"/>
      <c r="OZL16" s="350"/>
      <c r="OZO16" s="348"/>
      <c r="OZP16" s="350"/>
      <c r="OZQ16" s="350"/>
      <c r="OZT16" s="348"/>
      <c r="OZU16" s="350"/>
      <c r="OZV16" s="350"/>
      <c r="OZY16" s="348"/>
      <c r="OZZ16" s="350"/>
      <c r="PAA16" s="350"/>
      <c r="PAD16" s="348"/>
      <c r="PAE16" s="350"/>
      <c r="PAF16" s="350"/>
      <c r="PAI16" s="348"/>
      <c r="PAJ16" s="350"/>
      <c r="PAK16" s="350"/>
      <c r="PAN16" s="348"/>
      <c r="PAO16" s="350"/>
      <c r="PAP16" s="350"/>
      <c r="PAS16" s="348"/>
      <c r="PAT16" s="350"/>
      <c r="PAU16" s="350"/>
      <c r="PAX16" s="348"/>
      <c r="PAY16" s="350"/>
      <c r="PAZ16" s="350"/>
      <c r="PBC16" s="348"/>
      <c r="PBD16" s="350"/>
      <c r="PBE16" s="350"/>
      <c r="PBH16" s="348"/>
      <c r="PBI16" s="350"/>
      <c r="PBJ16" s="350"/>
      <c r="PBM16" s="348"/>
      <c r="PBN16" s="350"/>
      <c r="PBO16" s="350"/>
      <c r="PBR16" s="348"/>
      <c r="PBS16" s="350"/>
      <c r="PBT16" s="350"/>
      <c r="PBW16" s="348"/>
      <c r="PBX16" s="350"/>
      <c r="PBY16" s="350"/>
      <c r="PCB16" s="348"/>
      <c r="PCC16" s="350"/>
      <c r="PCD16" s="350"/>
      <c r="PCG16" s="348"/>
      <c r="PCH16" s="350"/>
      <c r="PCI16" s="350"/>
      <c r="PCL16" s="348"/>
      <c r="PCM16" s="350"/>
      <c r="PCN16" s="350"/>
      <c r="PCQ16" s="348"/>
      <c r="PCR16" s="350"/>
      <c r="PCS16" s="350"/>
      <c r="PCV16" s="348"/>
      <c r="PCW16" s="350"/>
      <c r="PCX16" s="350"/>
      <c r="PDA16" s="348"/>
      <c r="PDB16" s="350"/>
      <c r="PDC16" s="350"/>
      <c r="PDF16" s="348"/>
      <c r="PDG16" s="350"/>
      <c r="PDH16" s="350"/>
      <c r="PDK16" s="348"/>
      <c r="PDL16" s="350"/>
      <c r="PDM16" s="350"/>
      <c r="PDP16" s="348"/>
      <c r="PDQ16" s="350"/>
      <c r="PDR16" s="350"/>
      <c r="PDU16" s="348"/>
      <c r="PDV16" s="350"/>
      <c r="PDW16" s="350"/>
      <c r="PDZ16" s="348"/>
      <c r="PEA16" s="350"/>
      <c r="PEB16" s="350"/>
      <c r="PEE16" s="348"/>
      <c r="PEF16" s="350"/>
      <c r="PEG16" s="350"/>
      <c r="PEJ16" s="348"/>
      <c r="PEK16" s="350"/>
      <c r="PEL16" s="350"/>
      <c r="PEO16" s="348"/>
      <c r="PEP16" s="350"/>
      <c r="PEQ16" s="350"/>
      <c r="PET16" s="348"/>
      <c r="PEU16" s="350"/>
      <c r="PEV16" s="350"/>
      <c r="PEY16" s="348"/>
      <c r="PEZ16" s="350"/>
      <c r="PFA16" s="350"/>
      <c r="PFD16" s="348"/>
      <c r="PFE16" s="350"/>
      <c r="PFF16" s="350"/>
      <c r="PFI16" s="348"/>
      <c r="PFJ16" s="350"/>
      <c r="PFK16" s="350"/>
      <c r="PFN16" s="348"/>
      <c r="PFO16" s="350"/>
      <c r="PFP16" s="350"/>
      <c r="PFS16" s="348"/>
      <c r="PFT16" s="350"/>
      <c r="PFU16" s="350"/>
      <c r="PFX16" s="348"/>
      <c r="PFY16" s="350"/>
      <c r="PFZ16" s="350"/>
      <c r="PGC16" s="348"/>
      <c r="PGD16" s="350"/>
      <c r="PGE16" s="350"/>
      <c r="PGH16" s="348"/>
      <c r="PGI16" s="350"/>
      <c r="PGJ16" s="350"/>
      <c r="PGM16" s="348"/>
      <c r="PGN16" s="350"/>
      <c r="PGO16" s="350"/>
      <c r="PGR16" s="348"/>
      <c r="PGS16" s="350"/>
      <c r="PGT16" s="350"/>
      <c r="PGW16" s="348"/>
      <c r="PGX16" s="350"/>
      <c r="PGY16" s="350"/>
      <c r="PHB16" s="348"/>
      <c r="PHC16" s="350"/>
      <c r="PHD16" s="350"/>
      <c r="PHG16" s="348"/>
      <c r="PHH16" s="350"/>
      <c r="PHI16" s="350"/>
      <c r="PHL16" s="348"/>
      <c r="PHM16" s="350"/>
      <c r="PHN16" s="350"/>
      <c r="PHQ16" s="348"/>
      <c r="PHR16" s="350"/>
      <c r="PHS16" s="350"/>
      <c r="PHV16" s="348"/>
      <c r="PHW16" s="350"/>
      <c r="PHX16" s="350"/>
      <c r="PIA16" s="348"/>
      <c r="PIB16" s="350"/>
      <c r="PIC16" s="350"/>
      <c r="PIF16" s="348"/>
      <c r="PIG16" s="350"/>
      <c r="PIH16" s="350"/>
      <c r="PIK16" s="348"/>
      <c r="PIL16" s="350"/>
      <c r="PIM16" s="350"/>
      <c r="PIP16" s="348"/>
      <c r="PIQ16" s="350"/>
      <c r="PIR16" s="350"/>
      <c r="PIU16" s="348"/>
      <c r="PIV16" s="350"/>
      <c r="PIW16" s="350"/>
      <c r="PIZ16" s="348"/>
      <c r="PJA16" s="350"/>
      <c r="PJB16" s="350"/>
      <c r="PJE16" s="348"/>
      <c r="PJF16" s="350"/>
      <c r="PJG16" s="350"/>
      <c r="PJJ16" s="348"/>
      <c r="PJK16" s="350"/>
      <c r="PJL16" s="350"/>
      <c r="PJO16" s="348"/>
      <c r="PJP16" s="350"/>
      <c r="PJQ16" s="350"/>
      <c r="PJT16" s="348"/>
      <c r="PJU16" s="350"/>
      <c r="PJV16" s="350"/>
      <c r="PJY16" s="348"/>
      <c r="PJZ16" s="350"/>
      <c r="PKA16" s="350"/>
      <c r="PKD16" s="348"/>
      <c r="PKE16" s="350"/>
      <c r="PKF16" s="350"/>
      <c r="PKI16" s="348"/>
      <c r="PKJ16" s="350"/>
      <c r="PKK16" s="350"/>
      <c r="PKN16" s="348"/>
      <c r="PKO16" s="350"/>
      <c r="PKP16" s="350"/>
      <c r="PKS16" s="348"/>
      <c r="PKT16" s="350"/>
      <c r="PKU16" s="350"/>
      <c r="PKX16" s="348"/>
      <c r="PKY16" s="350"/>
      <c r="PKZ16" s="350"/>
      <c r="PLC16" s="348"/>
      <c r="PLD16" s="350"/>
      <c r="PLE16" s="350"/>
      <c r="PLH16" s="348"/>
      <c r="PLI16" s="350"/>
      <c r="PLJ16" s="350"/>
      <c r="PLM16" s="348"/>
      <c r="PLN16" s="350"/>
      <c r="PLO16" s="350"/>
      <c r="PLR16" s="348"/>
      <c r="PLS16" s="350"/>
      <c r="PLT16" s="350"/>
      <c r="PLW16" s="348"/>
      <c r="PLX16" s="350"/>
      <c r="PLY16" s="350"/>
      <c r="PMB16" s="348"/>
      <c r="PMC16" s="350"/>
      <c r="PMD16" s="350"/>
      <c r="PMG16" s="348"/>
      <c r="PMH16" s="350"/>
      <c r="PMI16" s="350"/>
      <c r="PML16" s="348"/>
      <c r="PMM16" s="350"/>
      <c r="PMN16" s="350"/>
      <c r="PMQ16" s="348"/>
      <c r="PMR16" s="350"/>
      <c r="PMS16" s="350"/>
      <c r="PMV16" s="348"/>
      <c r="PMW16" s="350"/>
      <c r="PMX16" s="350"/>
      <c r="PNA16" s="348"/>
      <c r="PNB16" s="350"/>
      <c r="PNC16" s="350"/>
      <c r="PNF16" s="348"/>
      <c r="PNG16" s="350"/>
      <c r="PNH16" s="350"/>
      <c r="PNK16" s="348"/>
      <c r="PNL16" s="350"/>
      <c r="PNM16" s="350"/>
      <c r="PNP16" s="348"/>
      <c r="PNQ16" s="350"/>
      <c r="PNR16" s="350"/>
      <c r="PNU16" s="348"/>
      <c r="PNV16" s="350"/>
      <c r="PNW16" s="350"/>
      <c r="PNZ16" s="348"/>
      <c r="POA16" s="350"/>
      <c r="POB16" s="350"/>
      <c r="POE16" s="348"/>
      <c r="POF16" s="350"/>
      <c r="POG16" s="350"/>
      <c r="POJ16" s="348"/>
      <c r="POK16" s="350"/>
      <c r="POL16" s="350"/>
      <c r="POO16" s="348"/>
      <c r="POP16" s="350"/>
      <c r="POQ16" s="350"/>
      <c r="POT16" s="348"/>
      <c r="POU16" s="350"/>
      <c r="POV16" s="350"/>
      <c r="POY16" s="348"/>
      <c r="POZ16" s="350"/>
      <c r="PPA16" s="350"/>
      <c r="PPD16" s="348"/>
      <c r="PPE16" s="350"/>
      <c r="PPF16" s="350"/>
      <c r="PPI16" s="348"/>
      <c r="PPJ16" s="350"/>
      <c r="PPK16" s="350"/>
      <c r="PPN16" s="348"/>
      <c r="PPO16" s="350"/>
      <c r="PPP16" s="350"/>
      <c r="PPS16" s="348"/>
      <c r="PPT16" s="350"/>
      <c r="PPU16" s="350"/>
      <c r="PPX16" s="348"/>
      <c r="PPY16" s="350"/>
      <c r="PPZ16" s="350"/>
      <c r="PQC16" s="348"/>
      <c r="PQD16" s="350"/>
      <c r="PQE16" s="350"/>
      <c r="PQH16" s="348"/>
      <c r="PQI16" s="350"/>
      <c r="PQJ16" s="350"/>
      <c r="PQM16" s="348"/>
      <c r="PQN16" s="350"/>
      <c r="PQO16" s="350"/>
      <c r="PQR16" s="348"/>
      <c r="PQS16" s="350"/>
      <c r="PQT16" s="350"/>
      <c r="PQW16" s="348"/>
      <c r="PQX16" s="350"/>
      <c r="PQY16" s="350"/>
      <c r="PRB16" s="348"/>
      <c r="PRC16" s="350"/>
      <c r="PRD16" s="350"/>
      <c r="PRG16" s="348"/>
      <c r="PRH16" s="350"/>
      <c r="PRI16" s="350"/>
      <c r="PRL16" s="348"/>
      <c r="PRM16" s="350"/>
      <c r="PRN16" s="350"/>
      <c r="PRQ16" s="348"/>
      <c r="PRR16" s="350"/>
      <c r="PRS16" s="350"/>
      <c r="PRV16" s="348"/>
      <c r="PRW16" s="350"/>
      <c r="PRX16" s="350"/>
      <c r="PSA16" s="348"/>
      <c r="PSB16" s="350"/>
      <c r="PSC16" s="350"/>
      <c r="PSF16" s="348"/>
      <c r="PSG16" s="350"/>
      <c r="PSH16" s="350"/>
      <c r="PSK16" s="348"/>
      <c r="PSL16" s="350"/>
      <c r="PSM16" s="350"/>
      <c r="PSP16" s="348"/>
      <c r="PSQ16" s="350"/>
      <c r="PSR16" s="350"/>
      <c r="PSU16" s="348"/>
      <c r="PSV16" s="350"/>
      <c r="PSW16" s="350"/>
      <c r="PSZ16" s="348"/>
      <c r="PTA16" s="350"/>
      <c r="PTB16" s="350"/>
      <c r="PTE16" s="348"/>
      <c r="PTF16" s="350"/>
      <c r="PTG16" s="350"/>
      <c r="PTJ16" s="348"/>
      <c r="PTK16" s="350"/>
      <c r="PTL16" s="350"/>
      <c r="PTO16" s="348"/>
      <c r="PTP16" s="350"/>
      <c r="PTQ16" s="350"/>
      <c r="PTT16" s="348"/>
      <c r="PTU16" s="350"/>
      <c r="PTV16" s="350"/>
      <c r="PTY16" s="348"/>
      <c r="PTZ16" s="350"/>
      <c r="PUA16" s="350"/>
      <c r="PUD16" s="348"/>
      <c r="PUE16" s="350"/>
      <c r="PUF16" s="350"/>
      <c r="PUI16" s="348"/>
      <c r="PUJ16" s="350"/>
      <c r="PUK16" s="350"/>
      <c r="PUN16" s="348"/>
      <c r="PUO16" s="350"/>
      <c r="PUP16" s="350"/>
      <c r="PUS16" s="348"/>
      <c r="PUT16" s="350"/>
      <c r="PUU16" s="350"/>
      <c r="PUX16" s="348"/>
      <c r="PUY16" s="350"/>
      <c r="PUZ16" s="350"/>
      <c r="PVC16" s="348"/>
      <c r="PVD16" s="350"/>
      <c r="PVE16" s="350"/>
      <c r="PVH16" s="348"/>
      <c r="PVI16" s="350"/>
      <c r="PVJ16" s="350"/>
      <c r="PVM16" s="348"/>
      <c r="PVN16" s="350"/>
      <c r="PVO16" s="350"/>
      <c r="PVR16" s="348"/>
      <c r="PVS16" s="350"/>
      <c r="PVT16" s="350"/>
      <c r="PVW16" s="348"/>
      <c r="PVX16" s="350"/>
      <c r="PVY16" s="350"/>
      <c r="PWB16" s="348"/>
      <c r="PWC16" s="350"/>
      <c r="PWD16" s="350"/>
      <c r="PWG16" s="348"/>
      <c r="PWH16" s="350"/>
      <c r="PWI16" s="350"/>
      <c r="PWL16" s="348"/>
      <c r="PWM16" s="350"/>
      <c r="PWN16" s="350"/>
      <c r="PWQ16" s="348"/>
      <c r="PWR16" s="350"/>
      <c r="PWS16" s="350"/>
      <c r="PWV16" s="348"/>
      <c r="PWW16" s="350"/>
      <c r="PWX16" s="350"/>
      <c r="PXA16" s="348"/>
      <c r="PXB16" s="350"/>
      <c r="PXC16" s="350"/>
      <c r="PXF16" s="348"/>
      <c r="PXG16" s="350"/>
      <c r="PXH16" s="350"/>
      <c r="PXK16" s="348"/>
      <c r="PXL16" s="350"/>
      <c r="PXM16" s="350"/>
      <c r="PXP16" s="348"/>
      <c r="PXQ16" s="350"/>
      <c r="PXR16" s="350"/>
      <c r="PXU16" s="348"/>
      <c r="PXV16" s="350"/>
      <c r="PXW16" s="350"/>
      <c r="PXZ16" s="348"/>
      <c r="PYA16" s="350"/>
      <c r="PYB16" s="350"/>
      <c r="PYE16" s="348"/>
      <c r="PYF16" s="350"/>
      <c r="PYG16" s="350"/>
      <c r="PYJ16" s="348"/>
      <c r="PYK16" s="350"/>
      <c r="PYL16" s="350"/>
      <c r="PYO16" s="348"/>
      <c r="PYP16" s="350"/>
      <c r="PYQ16" s="350"/>
      <c r="PYT16" s="348"/>
      <c r="PYU16" s="350"/>
      <c r="PYV16" s="350"/>
      <c r="PYY16" s="348"/>
      <c r="PYZ16" s="350"/>
      <c r="PZA16" s="350"/>
      <c r="PZD16" s="348"/>
      <c r="PZE16" s="350"/>
      <c r="PZF16" s="350"/>
      <c r="PZI16" s="348"/>
      <c r="PZJ16" s="350"/>
      <c r="PZK16" s="350"/>
      <c r="PZN16" s="348"/>
      <c r="PZO16" s="350"/>
      <c r="PZP16" s="350"/>
      <c r="PZS16" s="348"/>
      <c r="PZT16" s="350"/>
      <c r="PZU16" s="350"/>
      <c r="PZX16" s="348"/>
      <c r="PZY16" s="350"/>
      <c r="PZZ16" s="350"/>
      <c r="QAC16" s="348"/>
      <c r="QAD16" s="350"/>
      <c r="QAE16" s="350"/>
      <c r="QAH16" s="348"/>
      <c r="QAI16" s="350"/>
      <c r="QAJ16" s="350"/>
      <c r="QAM16" s="348"/>
      <c r="QAN16" s="350"/>
      <c r="QAO16" s="350"/>
      <c r="QAR16" s="348"/>
      <c r="QAS16" s="350"/>
      <c r="QAT16" s="350"/>
      <c r="QAW16" s="348"/>
      <c r="QAX16" s="350"/>
      <c r="QAY16" s="350"/>
      <c r="QBB16" s="348"/>
      <c r="QBC16" s="350"/>
      <c r="QBD16" s="350"/>
      <c r="QBG16" s="348"/>
      <c r="QBH16" s="350"/>
      <c r="QBI16" s="350"/>
      <c r="QBL16" s="348"/>
      <c r="QBM16" s="350"/>
      <c r="QBN16" s="350"/>
      <c r="QBQ16" s="348"/>
      <c r="QBR16" s="350"/>
      <c r="QBS16" s="350"/>
      <c r="QBV16" s="348"/>
      <c r="QBW16" s="350"/>
      <c r="QBX16" s="350"/>
      <c r="QCA16" s="348"/>
      <c r="QCB16" s="350"/>
      <c r="QCC16" s="350"/>
      <c r="QCF16" s="348"/>
      <c r="QCG16" s="350"/>
      <c r="QCH16" s="350"/>
      <c r="QCK16" s="348"/>
      <c r="QCL16" s="350"/>
      <c r="QCM16" s="350"/>
      <c r="QCP16" s="348"/>
      <c r="QCQ16" s="350"/>
      <c r="QCR16" s="350"/>
      <c r="QCU16" s="348"/>
      <c r="QCV16" s="350"/>
      <c r="QCW16" s="350"/>
      <c r="QCZ16" s="348"/>
      <c r="QDA16" s="350"/>
      <c r="QDB16" s="350"/>
      <c r="QDE16" s="348"/>
      <c r="QDF16" s="350"/>
      <c r="QDG16" s="350"/>
      <c r="QDJ16" s="348"/>
      <c r="QDK16" s="350"/>
      <c r="QDL16" s="350"/>
      <c r="QDO16" s="348"/>
      <c r="QDP16" s="350"/>
      <c r="QDQ16" s="350"/>
      <c r="QDT16" s="348"/>
      <c r="QDU16" s="350"/>
      <c r="QDV16" s="350"/>
      <c r="QDY16" s="348"/>
      <c r="QDZ16" s="350"/>
      <c r="QEA16" s="350"/>
      <c r="QED16" s="348"/>
      <c r="QEE16" s="350"/>
      <c r="QEF16" s="350"/>
      <c r="QEI16" s="348"/>
      <c r="QEJ16" s="350"/>
      <c r="QEK16" s="350"/>
      <c r="QEN16" s="348"/>
      <c r="QEO16" s="350"/>
      <c r="QEP16" s="350"/>
      <c r="QES16" s="348"/>
      <c r="QET16" s="350"/>
      <c r="QEU16" s="350"/>
      <c r="QEX16" s="348"/>
      <c r="QEY16" s="350"/>
      <c r="QEZ16" s="350"/>
      <c r="QFC16" s="348"/>
      <c r="QFD16" s="350"/>
      <c r="QFE16" s="350"/>
      <c r="QFH16" s="348"/>
      <c r="QFI16" s="350"/>
      <c r="QFJ16" s="350"/>
      <c r="QFM16" s="348"/>
      <c r="QFN16" s="350"/>
      <c r="QFO16" s="350"/>
      <c r="QFR16" s="348"/>
      <c r="QFS16" s="350"/>
      <c r="QFT16" s="350"/>
      <c r="QFW16" s="348"/>
      <c r="QFX16" s="350"/>
      <c r="QFY16" s="350"/>
      <c r="QGB16" s="348"/>
      <c r="QGC16" s="350"/>
      <c r="QGD16" s="350"/>
      <c r="QGG16" s="348"/>
      <c r="QGH16" s="350"/>
      <c r="QGI16" s="350"/>
      <c r="QGL16" s="348"/>
      <c r="QGM16" s="350"/>
      <c r="QGN16" s="350"/>
      <c r="QGQ16" s="348"/>
      <c r="QGR16" s="350"/>
      <c r="QGS16" s="350"/>
      <c r="QGV16" s="348"/>
      <c r="QGW16" s="350"/>
      <c r="QGX16" s="350"/>
      <c r="QHA16" s="348"/>
      <c r="QHB16" s="350"/>
      <c r="QHC16" s="350"/>
      <c r="QHF16" s="348"/>
      <c r="QHG16" s="350"/>
      <c r="QHH16" s="350"/>
      <c r="QHK16" s="348"/>
      <c r="QHL16" s="350"/>
      <c r="QHM16" s="350"/>
      <c r="QHP16" s="348"/>
      <c r="QHQ16" s="350"/>
      <c r="QHR16" s="350"/>
      <c r="QHU16" s="348"/>
      <c r="QHV16" s="350"/>
      <c r="QHW16" s="350"/>
      <c r="QHZ16" s="348"/>
      <c r="QIA16" s="350"/>
      <c r="QIB16" s="350"/>
      <c r="QIE16" s="348"/>
      <c r="QIF16" s="350"/>
      <c r="QIG16" s="350"/>
      <c r="QIJ16" s="348"/>
      <c r="QIK16" s="350"/>
      <c r="QIL16" s="350"/>
      <c r="QIO16" s="348"/>
      <c r="QIP16" s="350"/>
      <c r="QIQ16" s="350"/>
      <c r="QIT16" s="348"/>
      <c r="QIU16" s="350"/>
      <c r="QIV16" s="350"/>
      <c r="QIY16" s="348"/>
      <c r="QIZ16" s="350"/>
      <c r="QJA16" s="350"/>
      <c r="QJD16" s="348"/>
      <c r="QJE16" s="350"/>
      <c r="QJF16" s="350"/>
      <c r="QJI16" s="348"/>
      <c r="QJJ16" s="350"/>
      <c r="QJK16" s="350"/>
      <c r="QJN16" s="348"/>
      <c r="QJO16" s="350"/>
      <c r="QJP16" s="350"/>
      <c r="QJS16" s="348"/>
      <c r="QJT16" s="350"/>
      <c r="QJU16" s="350"/>
      <c r="QJX16" s="348"/>
      <c r="QJY16" s="350"/>
      <c r="QJZ16" s="350"/>
      <c r="QKC16" s="348"/>
      <c r="QKD16" s="350"/>
      <c r="QKE16" s="350"/>
      <c r="QKH16" s="348"/>
      <c r="QKI16" s="350"/>
      <c r="QKJ16" s="350"/>
      <c r="QKM16" s="348"/>
      <c r="QKN16" s="350"/>
      <c r="QKO16" s="350"/>
      <c r="QKR16" s="348"/>
      <c r="QKS16" s="350"/>
      <c r="QKT16" s="350"/>
      <c r="QKW16" s="348"/>
      <c r="QKX16" s="350"/>
      <c r="QKY16" s="350"/>
      <c r="QLB16" s="348"/>
      <c r="QLC16" s="350"/>
      <c r="QLD16" s="350"/>
      <c r="QLG16" s="348"/>
      <c r="QLH16" s="350"/>
      <c r="QLI16" s="350"/>
      <c r="QLL16" s="348"/>
      <c r="QLM16" s="350"/>
      <c r="QLN16" s="350"/>
      <c r="QLQ16" s="348"/>
      <c r="QLR16" s="350"/>
      <c r="QLS16" s="350"/>
      <c r="QLV16" s="348"/>
      <c r="QLW16" s="350"/>
      <c r="QLX16" s="350"/>
      <c r="QMA16" s="348"/>
      <c r="QMB16" s="350"/>
      <c r="QMC16" s="350"/>
      <c r="QMF16" s="348"/>
      <c r="QMG16" s="350"/>
      <c r="QMH16" s="350"/>
      <c r="QMK16" s="348"/>
      <c r="QML16" s="350"/>
      <c r="QMM16" s="350"/>
      <c r="QMP16" s="348"/>
      <c r="QMQ16" s="350"/>
      <c r="QMR16" s="350"/>
      <c r="QMU16" s="348"/>
      <c r="QMV16" s="350"/>
      <c r="QMW16" s="350"/>
      <c r="QMZ16" s="348"/>
      <c r="QNA16" s="350"/>
      <c r="QNB16" s="350"/>
      <c r="QNE16" s="348"/>
      <c r="QNF16" s="350"/>
      <c r="QNG16" s="350"/>
      <c r="QNJ16" s="348"/>
      <c r="QNK16" s="350"/>
      <c r="QNL16" s="350"/>
      <c r="QNO16" s="348"/>
      <c r="QNP16" s="350"/>
      <c r="QNQ16" s="350"/>
      <c r="QNT16" s="348"/>
      <c r="QNU16" s="350"/>
      <c r="QNV16" s="350"/>
      <c r="QNY16" s="348"/>
      <c r="QNZ16" s="350"/>
      <c r="QOA16" s="350"/>
      <c r="QOD16" s="348"/>
      <c r="QOE16" s="350"/>
      <c r="QOF16" s="350"/>
      <c r="QOI16" s="348"/>
      <c r="QOJ16" s="350"/>
      <c r="QOK16" s="350"/>
      <c r="QON16" s="348"/>
      <c r="QOO16" s="350"/>
      <c r="QOP16" s="350"/>
      <c r="QOS16" s="348"/>
      <c r="QOT16" s="350"/>
      <c r="QOU16" s="350"/>
      <c r="QOX16" s="348"/>
      <c r="QOY16" s="350"/>
      <c r="QOZ16" s="350"/>
      <c r="QPC16" s="348"/>
      <c r="QPD16" s="350"/>
      <c r="QPE16" s="350"/>
      <c r="QPH16" s="348"/>
      <c r="QPI16" s="350"/>
      <c r="QPJ16" s="350"/>
      <c r="QPM16" s="348"/>
      <c r="QPN16" s="350"/>
      <c r="QPO16" s="350"/>
      <c r="QPR16" s="348"/>
      <c r="QPS16" s="350"/>
      <c r="QPT16" s="350"/>
      <c r="QPW16" s="348"/>
      <c r="QPX16" s="350"/>
      <c r="QPY16" s="350"/>
      <c r="QQB16" s="348"/>
      <c r="QQC16" s="350"/>
      <c r="QQD16" s="350"/>
      <c r="QQG16" s="348"/>
      <c r="QQH16" s="350"/>
      <c r="QQI16" s="350"/>
      <c r="QQL16" s="348"/>
      <c r="QQM16" s="350"/>
      <c r="QQN16" s="350"/>
      <c r="QQQ16" s="348"/>
      <c r="QQR16" s="350"/>
      <c r="QQS16" s="350"/>
      <c r="QQV16" s="348"/>
      <c r="QQW16" s="350"/>
      <c r="QQX16" s="350"/>
      <c r="QRA16" s="348"/>
      <c r="QRB16" s="350"/>
      <c r="QRC16" s="350"/>
      <c r="QRF16" s="348"/>
      <c r="QRG16" s="350"/>
      <c r="QRH16" s="350"/>
      <c r="QRK16" s="348"/>
      <c r="QRL16" s="350"/>
      <c r="QRM16" s="350"/>
      <c r="QRP16" s="348"/>
      <c r="QRQ16" s="350"/>
      <c r="QRR16" s="350"/>
      <c r="QRU16" s="348"/>
      <c r="QRV16" s="350"/>
      <c r="QRW16" s="350"/>
      <c r="QRZ16" s="348"/>
      <c r="QSA16" s="350"/>
      <c r="QSB16" s="350"/>
      <c r="QSE16" s="348"/>
      <c r="QSF16" s="350"/>
      <c r="QSG16" s="350"/>
      <c r="QSJ16" s="348"/>
      <c r="QSK16" s="350"/>
      <c r="QSL16" s="350"/>
      <c r="QSO16" s="348"/>
      <c r="QSP16" s="350"/>
      <c r="QSQ16" s="350"/>
      <c r="QST16" s="348"/>
      <c r="QSU16" s="350"/>
      <c r="QSV16" s="350"/>
      <c r="QSY16" s="348"/>
      <c r="QSZ16" s="350"/>
      <c r="QTA16" s="350"/>
      <c r="QTD16" s="348"/>
      <c r="QTE16" s="350"/>
      <c r="QTF16" s="350"/>
      <c r="QTI16" s="348"/>
      <c r="QTJ16" s="350"/>
      <c r="QTK16" s="350"/>
      <c r="QTN16" s="348"/>
      <c r="QTO16" s="350"/>
      <c r="QTP16" s="350"/>
      <c r="QTS16" s="348"/>
      <c r="QTT16" s="350"/>
      <c r="QTU16" s="350"/>
      <c r="QTX16" s="348"/>
      <c r="QTY16" s="350"/>
      <c r="QTZ16" s="350"/>
      <c r="QUC16" s="348"/>
      <c r="QUD16" s="350"/>
      <c r="QUE16" s="350"/>
      <c r="QUH16" s="348"/>
      <c r="QUI16" s="350"/>
      <c r="QUJ16" s="350"/>
      <c r="QUM16" s="348"/>
      <c r="QUN16" s="350"/>
      <c r="QUO16" s="350"/>
      <c r="QUR16" s="348"/>
      <c r="QUS16" s="350"/>
      <c r="QUT16" s="350"/>
      <c r="QUW16" s="348"/>
      <c r="QUX16" s="350"/>
      <c r="QUY16" s="350"/>
      <c r="QVB16" s="348"/>
      <c r="QVC16" s="350"/>
      <c r="QVD16" s="350"/>
      <c r="QVG16" s="348"/>
      <c r="QVH16" s="350"/>
      <c r="QVI16" s="350"/>
      <c r="QVL16" s="348"/>
      <c r="QVM16" s="350"/>
      <c r="QVN16" s="350"/>
      <c r="QVQ16" s="348"/>
      <c r="QVR16" s="350"/>
      <c r="QVS16" s="350"/>
      <c r="QVV16" s="348"/>
      <c r="QVW16" s="350"/>
      <c r="QVX16" s="350"/>
      <c r="QWA16" s="348"/>
      <c r="QWB16" s="350"/>
      <c r="QWC16" s="350"/>
      <c r="QWF16" s="348"/>
      <c r="QWG16" s="350"/>
      <c r="QWH16" s="350"/>
      <c r="QWK16" s="348"/>
      <c r="QWL16" s="350"/>
      <c r="QWM16" s="350"/>
      <c r="QWP16" s="348"/>
      <c r="QWQ16" s="350"/>
      <c r="QWR16" s="350"/>
      <c r="QWU16" s="348"/>
      <c r="QWV16" s="350"/>
      <c r="QWW16" s="350"/>
      <c r="QWZ16" s="348"/>
      <c r="QXA16" s="350"/>
      <c r="QXB16" s="350"/>
      <c r="QXE16" s="348"/>
      <c r="QXF16" s="350"/>
      <c r="QXG16" s="350"/>
      <c r="QXJ16" s="348"/>
      <c r="QXK16" s="350"/>
      <c r="QXL16" s="350"/>
      <c r="QXO16" s="348"/>
      <c r="QXP16" s="350"/>
      <c r="QXQ16" s="350"/>
      <c r="QXT16" s="348"/>
      <c r="QXU16" s="350"/>
      <c r="QXV16" s="350"/>
      <c r="QXY16" s="348"/>
      <c r="QXZ16" s="350"/>
      <c r="QYA16" s="350"/>
      <c r="QYD16" s="348"/>
      <c r="QYE16" s="350"/>
      <c r="QYF16" s="350"/>
      <c r="QYI16" s="348"/>
      <c r="QYJ16" s="350"/>
      <c r="QYK16" s="350"/>
      <c r="QYN16" s="348"/>
      <c r="QYO16" s="350"/>
      <c r="QYP16" s="350"/>
      <c r="QYS16" s="348"/>
      <c r="QYT16" s="350"/>
      <c r="QYU16" s="350"/>
      <c r="QYX16" s="348"/>
      <c r="QYY16" s="350"/>
      <c r="QYZ16" s="350"/>
      <c r="QZC16" s="348"/>
      <c r="QZD16" s="350"/>
      <c r="QZE16" s="350"/>
      <c r="QZH16" s="348"/>
      <c r="QZI16" s="350"/>
      <c r="QZJ16" s="350"/>
      <c r="QZM16" s="348"/>
      <c r="QZN16" s="350"/>
      <c r="QZO16" s="350"/>
      <c r="QZR16" s="348"/>
      <c r="QZS16" s="350"/>
      <c r="QZT16" s="350"/>
      <c r="QZW16" s="348"/>
      <c r="QZX16" s="350"/>
      <c r="QZY16" s="350"/>
      <c r="RAB16" s="348"/>
      <c r="RAC16" s="350"/>
      <c r="RAD16" s="350"/>
      <c r="RAG16" s="348"/>
      <c r="RAH16" s="350"/>
      <c r="RAI16" s="350"/>
      <c r="RAL16" s="348"/>
      <c r="RAM16" s="350"/>
      <c r="RAN16" s="350"/>
      <c r="RAQ16" s="348"/>
      <c r="RAR16" s="350"/>
      <c r="RAS16" s="350"/>
      <c r="RAV16" s="348"/>
      <c r="RAW16" s="350"/>
      <c r="RAX16" s="350"/>
      <c r="RBA16" s="348"/>
      <c r="RBB16" s="350"/>
      <c r="RBC16" s="350"/>
      <c r="RBF16" s="348"/>
      <c r="RBG16" s="350"/>
      <c r="RBH16" s="350"/>
      <c r="RBK16" s="348"/>
      <c r="RBL16" s="350"/>
      <c r="RBM16" s="350"/>
      <c r="RBP16" s="348"/>
      <c r="RBQ16" s="350"/>
      <c r="RBR16" s="350"/>
      <c r="RBU16" s="348"/>
      <c r="RBV16" s="350"/>
      <c r="RBW16" s="350"/>
      <c r="RBZ16" s="348"/>
      <c r="RCA16" s="350"/>
      <c r="RCB16" s="350"/>
      <c r="RCE16" s="348"/>
      <c r="RCF16" s="350"/>
      <c r="RCG16" s="350"/>
      <c r="RCJ16" s="348"/>
      <c r="RCK16" s="350"/>
      <c r="RCL16" s="350"/>
      <c r="RCO16" s="348"/>
      <c r="RCP16" s="350"/>
      <c r="RCQ16" s="350"/>
      <c r="RCT16" s="348"/>
      <c r="RCU16" s="350"/>
      <c r="RCV16" s="350"/>
      <c r="RCY16" s="348"/>
      <c r="RCZ16" s="350"/>
      <c r="RDA16" s="350"/>
      <c r="RDD16" s="348"/>
      <c r="RDE16" s="350"/>
      <c r="RDF16" s="350"/>
      <c r="RDI16" s="348"/>
      <c r="RDJ16" s="350"/>
      <c r="RDK16" s="350"/>
      <c r="RDN16" s="348"/>
      <c r="RDO16" s="350"/>
      <c r="RDP16" s="350"/>
      <c r="RDS16" s="348"/>
      <c r="RDT16" s="350"/>
      <c r="RDU16" s="350"/>
      <c r="RDX16" s="348"/>
      <c r="RDY16" s="350"/>
      <c r="RDZ16" s="350"/>
      <c r="REC16" s="348"/>
      <c r="RED16" s="350"/>
      <c r="REE16" s="350"/>
      <c r="REH16" s="348"/>
      <c r="REI16" s="350"/>
      <c r="REJ16" s="350"/>
      <c r="REM16" s="348"/>
      <c r="REN16" s="350"/>
      <c r="REO16" s="350"/>
      <c r="RER16" s="348"/>
      <c r="RES16" s="350"/>
      <c r="RET16" s="350"/>
      <c r="REW16" s="348"/>
      <c r="REX16" s="350"/>
      <c r="REY16" s="350"/>
      <c r="RFB16" s="348"/>
      <c r="RFC16" s="350"/>
      <c r="RFD16" s="350"/>
      <c r="RFG16" s="348"/>
      <c r="RFH16" s="350"/>
      <c r="RFI16" s="350"/>
      <c r="RFL16" s="348"/>
      <c r="RFM16" s="350"/>
      <c r="RFN16" s="350"/>
      <c r="RFQ16" s="348"/>
      <c r="RFR16" s="350"/>
      <c r="RFS16" s="350"/>
      <c r="RFV16" s="348"/>
      <c r="RFW16" s="350"/>
      <c r="RFX16" s="350"/>
      <c r="RGA16" s="348"/>
      <c r="RGB16" s="350"/>
      <c r="RGC16" s="350"/>
      <c r="RGF16" s="348"/>
      <c r="RGG16" s="350"/>
      <c r="RGH16" s="350"/>
      <c r="RGK16" s="348"/>
      <c r="RGL16" s="350"/>
      <c r="RGM16" s="350"/>
      <c r="RGP16" s="348"/>
      <c r="RGQ16" s="350"/>
      <c r="RGR16" s="350"/>
      <c r="RGU16" s="348"/>
      <c r="RGV16" s="350"/>
      <c r="RGW16" s="350"/>
      <c r="RGZ16" s="348"/>
      <c r="RHA16" s="350"/>
      <c r="RHB16" s="350"/>
      <c r="RHE16" s="348"/>
      <c r="RHF16" s="350"/>
      <c r="RHG16" s="350"/>
      <c r="RHJ16" s="348"/>
      <c r="RHK16" s="350"/>
      <c r="RHL16" s="350"/>
      <c r="RHO16" s="348"/>
      <c r="RHP16" s="350"/>
      <c r="RHQ16" s="350"/>
      <c r="RHT16" s="348"/>
      <c r="RHU16" s="350"/>
      <c r="RHV16" s="350"/>
      <c r="RHY16" s="348"/>
      <c r="RHZ16" s="350"/>
      <c r="RIA16" s="350"/>
      <c r="RID16" s="348"/>
      <c r="RIE16" s="350"/>
      <c r="RIF16" s="350"/>
      <c r="RII16" s="348"/>
      <c r="RIJ16" s="350"/>
      <c r="RIK16" s="350"/>
      <c r="RIN16" s="348"/>
      <c r="RIO16" s="350"/>
      <c r="RIP16" s="350"/>
      <c r="RIS16" s="348"/>
      <c r="RIT16" s="350"/>
      <c r="RIU16" s="350"/>
      <c r="RIX16" s="348"/>
      <c r="RIY16" s="350"/>
      <c r="RIZ16" s="350"/>
      <c r="RJC16" s="348"/>
      <c r="RJD16" s="350"/>
      <c r="RJE16" s="350"/>
      <c r="RJH16" s="348"/>
      <c r="RJI16" s="350"/>
      <c r="RJJ16" s="350"/>
      <c r="RJM16" s="348"/>
      <c r="RJN16" s="350"/>
      <c r="RJO16" s="350"/>
      <c r="RJR16" s="348"/>
      <c r="RJS16" s="350"/>
      <c r="RJT16" s="350"/>
      <c r="RJW16" s="348"/>
      <c r="RJX16" s="350"/>
      <c r="RJY16" s="350"/>
      <c r="RKB16" s="348"/>
      <c r="RKC16" s="350"/>
      <c r="RKD16" s="350"/>
      <c r="RKG16" s="348"/>
      <c r="RKH16" s="350"/>
      <c r="RKI16" s="350"/>
      <c r="RKL16" s="348"/>
      <c r="RKM16" s="350"/>
      <c r="RKN16" s="350"/>
      <c r="RKQ16" s="348"/>
      <c r="RKR16" s="350"/>
      <c r="RKS16" s="350"/>
      <c r="RKV16" s="348"/>
      <c r="RKW16" s="350"/>
      <c r="RKX16" s="350"/>
      <c r="RLA16" s="348"/>
      <c r="RLB16" s="350"/>
      <c r="RLC16" s="350"/>
      <c r="RLF16" s="348"/>
      <c r="RLG16" s="350"/>
      <c r="RLH16" s="350"/>
      <c r="RLK16" s="348"/>
      <c r="RLL16" s="350"/>
      <c r="RLM16" s="350"/>
      <c r="RLP16" s="348"/>
      <c r="RLQ16" s="350"/>
      <c r="RLR16" s="350"/>
      <c r="RLU16" s="348"/>
      <c r="RLV16" s="350"/>
      <c r="RLW16" s="350"/>
      <c r="RLZ16" s="348"/>
      <c r="RMA16" s="350"/>
      <c r="RMB16" s="350"/>
      <c r="RME16" s="348"/>
      <c r="RMF16" s="350"/>
      <c r="RMG16" s="350"/>
      <c r="RMJ16" s="348"/>
      <c r="RMK16" s="350"/>
      <c r="RML16" s="350"/>
      <c r="RMO16" s="348"/>
      <c r="RMP16" s="350"/>
      <c r="RMQ16" s="350"/>
      <c r="RMT16" s="348"/>
      <c r="RMU16" s="350"/>
      <c r="RMV16" s="350"/>
      <c r="RMY16" s="348"/>
      <c r="RMZ16" s="350"/>
      <c r="RNA16" s="350"/>
      <c r="RND16" s="348"/>
      <c r="RNE16" s="350"/>
      <c r="RNF16" s="350"/>
      <c r="RNI16" s="348"/>
      <c r="RNJ16" s="350"/>
      <c r="RNK16" s="350"/>
      <c r="RNN16" s="348"/>
      <c r="RNO16" s="350"/>
      <c r="RNP16" s="350"/>
      <c r="RNS16" s="348"/>
      <c r="RNT16" s="350"/>
      <c r="RNU16" s="350"/>
      <c r="RNX16" s="348"/>
      <c r="RNY16" s="350"/>
      <c r="RNZ16" s="350"/>
      <c r="ROC16" s="348"/>
      <c r="ROD16" s="350"/>
      <c r="ROE16" s="350"/>
      <c r="ROH16" s="348"/>
      <c r="ROI16" s="350"/>
      <c r="ROJ16" s="350"/>
      <c r="ROM16" s="348"/>
      <c r="RON16" s="350"/>
      <c r="ROO16" s="350"/>
      <c r="ROR16" s="348"/>
      <c r="ROS16" s="350"/>
      <c r="ROT16" s="350"/>
      <c r="ROW16" s="348"/>
      <c r="ROX16" s="350"/>
      <c r="ROY16" s="350"/>
      <c r="RPB16" s="348"/>
      <c r="RPC16" s="350"/>
      <c r="RPD16" s="350"/>
      <c r="RPG16" s="348"/>
      <c r="RPH16" s="350"/>
      <c r="RPI16" s="350"/>
      <c r="RPL16" s="348"/>
      <c r="RPM16" s="350"/>
      <c r="RPN16" s="350"/>
      <c r="RPQ16" s="348"/>
      <c r="RPR16" s="350"/>
      <c r="RPS16" s="350"/>
      <c r="RPV16" s="348"/>
      <c r="RPW16" s="350"/>
      <c r="RPX16" s="350"/>
      <c r="RQA16" s="348"/>
      <c r="RQB16" s="350"/>
      <c r="RQC16" s="350"/>
      <c r="RQF16" s="348"/>
      <c r="RQG16" s="350"/>
      <c r="RQH16" s="350"/>
      <c r="RQK16" s="348"/>
      <c r="RQL16" s="350"/>
      <c r="RQM16" s="350"/>
      <c r="RQP16" s="348"/>
      <c r="RQQ16" s="350"/>
      <c r="RQR16" s="350"/>
      <c r="RQU16" s="348"/>
      <c r="RQV16" s="350"/>
      <c r="RQW16" s="350"/>
      <c r="RQZ16" s="348"/>
      <c r="RRA16" s="350"/>
      <c r="RRB16" s="350"/>
      <c r="RRE16" s="348"/>
      <c r="RRF16" s="350"/>
      <c r="RRG16" s="350"/>
      <c r="RRJ16" s="348"/>
      <c r="RRK16" s="350"/>
      <c r="RRL16" s="350"/>
      <c r="RRO16" s="348"/>
      <c r="RRP16" s="350"/>
      <c r="RRQ16" s="350"/>
      <c r="RRT16" s="348"/>
      <c r="RRU16" s="350"/>
      <c r="RRV16" s="350"/>
      <c r="RRY16" s="348"/>
      <c r="RRZ16" s="350"/>
      <c r="RSA16" s="350"/>
      <c r="RSD16" s="348"/>
      <c r="RSE16" s="350"/>
      <c r="RSF16" s="350"/>
      <c r="RSI16" s="348"/>
      <c r="RSJ16" s="350"/>
      <c r="RSK16" s="350"/>
      <c r="RSN16" s="348"/>
      <c r="RSO16" s="350"/>
      <c r="RSP16" s="350"/>
      <c r="RSS16" s="348"/>
      <c r="RST16" s="350"/>
      <c r="RSU16" s="350"/>
      <c r="RSX16" s="348"/>
      <c r="RSY16" s="350"/>
      <c r="RSZ16" s="350"/>
      <c r="RTC16" s="348"/>
      <c r="RTD16" s="350"/>
      <c r="RTE16" s="350"/>
      <c r="RTH16" s="348"/>
      <c r="RTI16" s="350"/>
      <c r="RTJ16" s="350"/>
      <c r="RTM16" s="348"/>
      <c r="RTN16" s="350"/>
      <c r="RTO16" s="350"/>
      <c r="RTR16" s="348"/>
      <c r="RTS16" s="350"/>
      <c r="RTT16" s="350"/>
      <c r="RTW16" s="348"/>
      <c r="RTX16" s="350"/>
      <c r="RTY16" s="350"/>
      <c r="RUB16" s="348"/>
      <c r="RUC16" s="350"/>
      <c r="RUD16" s="350"/>
      <c r="RUG16" s="348"/>
      <c r="RUH16" s="350"/>
      <c r="RUI16" s="350"/>
      <c r="RUL16" s="348"/>
      <c r="RUM16" s="350"/>
      <c r="RUN16" s="350"/>
      <c r="RUQ16" s="348"/>
      <c r="RUR16" s="350"/>
      <c r="RUS16" s="350"/>
      <c r="RUV16" s="348"/>
      <c r="RUW16" s="350"/>
      <c r="RUX16" s="350"/>
      <c r="RVA16" s="348"/>
      <c r="RVB16" s="350"/>
      <c r="RVC16" s="350"/>
      <c r="RVF16" s="348"/>
      <c r="RVG16" s="350"/>
      <c r="RVH16" s="350"/>
      <c r="RVK16" s="348"/>
      <c r="RVL16" s="350"/>
      <c r="RVM16" s="350"/>
      <c r="RVP16" s="348"/>
      <c r="RVQ16" s="350"/>
      <c r="RVR16" s="350"/>
      <c r="RVU16" s="348"/>
      <c r="RVV16" s="350"/>
      <c r="RVW16" s="350"/>
      <c r="RVZ16" s="348"/>
      <c r="RWA16" s="350"/>
      <c r="RWB16" s="350"/>
      <c r="RWE16" s="348"/>
      <c r="RWF16" s="350"/>
      <c r="RWG16" s="350"/>
      <c r="RWJ16" s="348"/>
      <c r="RWK16" s="350"/>
      <c r="RWL16" s="350"/>
      <c r="RWO16" s="348"/>
      <c r="RWP16" s="350"/>
      <c r="RWQ16" s="350"/>
      <c r="RWT16" s="348"/>
      <c r="RWU16" s="350"/>
      <c r="RWV16" s="350"/>
      <c r="RWY16" s="348"/>
      <c r="RWZ16" s="350"/>
      <c r="RXA16" s="350"/>
      <c r="RXD16" s="348"/>
      <c r="RXE16" s="350"/>
      <c r="RXF16" s="350"/>
      <c r="RXI16" s="348"/>
      <c r="RXJ16" s="350"/>
      <c r="RXK16" s="350"/>
      <c r="RXN16" s="348"/>
      <c r="RXO16" s="350"/>
      <c r="RXP16" s="350"/>
      <c r="RXS16" s="348"/>
      <c r="RXT16" s="350"/>
      <c r="RXU16" s="350"/>
      <c r="RXX16" s="348"/>
      <c r="RXY16" s="350"/>
      <c r="RXZ16" s="350"/>
      <c r="RYC16" s="348"/>
      <c r="RYD16" s="350"/>
      <c r="RYE16" s="350"/>
      <c r="RYH16" s="348"/>
      <c r="RYI16" s="350"/>
      <c r="RYJ16" s="350"/>
      <c r="RYM16" s="348"/>
      <c r="RYN16" s="350"/>
      <c r="RYO16" s="350"/>
      <c r="RYR16" s="348"/>
      <c r="RYS16" s="350"/>
      <c r="RYT16" s="350"/>
      <c r="RYW16" s="348"/>
      <c r="RYX16" s="350"/>
      <c r="RYY16" s="350"/>
      <c r="RZB16" s="348"/>
      <c r="RZC16" s="350"/>
      <c r="RZD16" s="350"/>
      <c r="RZG16" s="348"/>
      <c r="RZH16" s="350"/>
      <c r="RZI16" s="350"/>
      <c r="RZL16" s="348"/>
      <c r="RZM16" s="350"/>
      <c r="RZN16" s="350"/>
      <c r="RZQ16" s="348"/>
      <c r="RZR16" s="350"/>
      <c r="RZS16" s="350"/>
      <c r="RZV16" s="348"/>
      <c r="RZW16" s="350"/>
      <c r="RZX16" s="350"/>
      <c r="SAA16" s="348"/>
      <c r="SAB16" s="350"/>
      <c r="SAC16" s="350"/>
      <c r="SAF16" s="348"/>
      <c r="SAG16" s="350"/>
      <c r="SAH16" s="350"/>
      <c r="SAK16" s="348"/>
      <c r="SAL16" s="350"/>
      <c r="SAM16" s="350"/>
      <c r="SAP16" s="348"/>
      <c r="SAQ16" s="350"/>
      <c r="SAR16" s="350"/>
      <c r="SAU16" s="348"/>
      <c r="SAV16" s="350"/>
      <c r="SAW16" s="350"/>
      <c r="SAZ16" s="348"/>
      <c r="SBA16" s="350"/>
      <c r="SBB16" s="350"/>
      <c r="SBE16" s="348"/>
      <c r="SBF16" s="350"/>
      <c r="SBG16" s="350"/>
      <c r="SBJ16" s="348"/>
      <c r="SBK16" s="350"/>
      <c r="SBL16" s="350"/>
      <c r="SBO16" s="348"/>
      <c r="SBP16" s="350"/>
      <c r="SBQ16" s="350"/>
      <c r="SBT16" s="348"/>
      <c r="SBU16" s="350"/>
      <c r="SBV16" s="350"/>
      <c r="SBY16" s="348"/>
      <c r="SBZ16" s="350"/>
      <c r="SCA16" s="350"/>
      <c r="SCD16" s="348"/>
      <c r="SCE16" s="350"/>
      <c r="SCF16" s="350"/>
      <c r="SCI16" s="348"/>
      <c r="SCJ16" s="350"/>
      <c r="SCK16" s="350"/>
      <c r="SCN16" s="348"/>
      <c r="SCO16" s="350"/>
      <c r="SCP16" s="350"/>
      <c r="SCS16" s="348"/>
      <c r="SCT16" s="350"/>
      <c r="SCU16" s="350"/>
      <c r="SCX16" s="348"/>
      <c r="SCY16" s="350"/>
      <c r="SCZ16" s="350"/>
      <c r="SDC16" s="348"/>
      <c r="SDD16" s="350"/>
      <c r="SDE16" s="350"/>
      <c r="SDH16" s="348"/>
      <c r="SDI16" s="350"/>
      <c r="SDJ16" s="350"/>
      <c r="SDM16" s="348"/>
      <c r="SDN16" s="350"/>
      <c r="SDO16" s="350"/>
      <c r="SDR16" s="348"/>
      <c r="SDS16" s="350"/>
      <c r="SDT16" s="350"/>
      <c r="SDW16" s="348"/>
      <c r="SDX16" s="350"/>
      <c r="SDY16" s="350"/>
      <c r="SEB16" s="348"/>
      <c r="SEC16" s="350"/>
      <c r="SED16" s="350"/>
      <c r="SEG16" s="348"/>
      <c r="SEH16" s="350"/>
      <c r="SEI16" s="350"/>
      <c r="SEL16" s="348"/>
      <c r="SEM16" s="350"/>
      <c r="SEN16" s="350"/>
      <c r="SEQ16" s="348"/>
      <c r="SER16" s="350"/>
      <c r="SES16" s="350"/>
      <c r="SEV16" s="348"/>
      <c r="SEW16" s="350"/>
      <c r="SEX16" s="350"/>
      <c r="SFA16" s="348"/>
      <c r="SFB16" s="350"/>
      <c r="SFC16" s="350"/>
      <c r="SFF16" s="348"/>
      <c r="SFG16" s="350"/>
      <c r="SFH16" s="350"/>
      <c r="SFK16" s="348"/>
      <c r="SFL16" s="350"/>
      <c r="SFM16" s="350"/>
      <c r="SFP16" s="348"/>
      <c r="SFQ16" s="350"/>
      <c r="SFR16" s="350"/>
      <c r="SFU16" s="348"/>
      <c r="SFV16" s="350"/>
      <c r="SFW16" s="350"/>
      <c r="SFZ16" s="348"/>
      <c r="SGA16" s="350"/>
      <c r="SGB16" s="350"/>
      <c r="SGE16" s="348"/>
      <c r="SGF16" s="350"/>
      <c r="SGG16" s="350"/>
      <c r="SGJ16" s="348"/>
      <c r="SGK16" s="350"/>
      <c r="SGL16" s="350"/>
      <c r="SGO16" s="348"/>
      <c r="SGP16" s="350"/>
      <c r="SGQ16" s="350"/>
      <c r="SGT16" s="348"/>
      <c r="SGU16" s="350"/>
      <c r="SGV16" s="350"/>
      <c r="SGY16" s="348"/>
      <c r="SGZ16" s="350"/>
      <c r="SHA16" s="350"/>
      <c r="SHD16" s="348"/>
      <c r="SHE16" s="350"/>
      <c r="SHF16" s="350"/>
      <c r="SHI16" s="348"/>
      <c r="SHJ16" s="350"/>
      <c r="SHK16" s="350"/>
      <c r="SHN16" s="348"/>
      <c r="SHO16" s="350"/>
      <c r="SHP16" s="350"/>
      <c r="SHS16" s="348"/>
      <c r="SHT16" s="350"/>
      <c r="SHU16" s="350"/>
      <c r="SHX16" s="348"/>
      <c r="SHY16" s="350"/>
      <c r="SHZ16" s="350"/>
      <c r="SIC16" s="348"/>
      <c r="SID16" s="350"/>
      <c r="SIE16" s="350"/>
      <c r="SIH16" s="348"/>
      <c r="SII16" s="350"/>
      <c r="SIJ16" s="350"/>
      <c r="SIM16" s="348"/>
      <c r="SIN16" s="350"/>
      <c r="SIO16" s="350"/>
      <c r="SIR16" s="348"/>
      <c r="SIS16" s="350"/>
      <c r="SIT16" s="350"/>
      <c r="SIW16" s="348"/>
      <c r="SIX16" s="350"/>
      <c r="SIY16" s="350"/>
      <c r="SJB16" s="348"/>
      <c r="SJC16" s="350"/>
      <c r="SJD16" s="350"/>
      <c r="SJG16" s="348"/>
      <c r="SJH16" s="350"/>
      <c r="SJI16" s="350"/>
      <c r="SJL16" s="348"/>
      <c r="SJM16" s="350"/>
      <c r="SJN16" s="350"/>
      <c r="SJQ16" s="348"/>
      <c r="SJR16" s="350"/>
      <c r="SJS16" s="350"/>
      <c r="SJV16" s="348"/>
      <c r="SJW16" s="350"/>
      <c r="SJX16" s="350"/>
      <c r="SKA16" s="348"/>
      <c r="SKB16" s="350"/>
      <c r="SKC16" s="350"/>
      <c r="SKF16" s="348"/>
      <c r="SKG16" s="350"/>
      <c r="SKH16" s="350"/>
      <c r="SKK16" s="348"/>
      <c r="SKL16" s="350"/>
      <c r="SKM16" s="350"/>
      <c r="SKP16" s="348"/>
      <c r="SKQ16" s="350"/>
      <c r="SKR16" s="350"/>
      <c r="SKU16" s="348"/>
      <c r="SKV16" s="350"/>
      <c r="SKW16" s="350"/>
      <c r="SKZ16" s="348"/>
      <c r="SLA16" s="350"/>
      <c r="SLB16" s="350"/>
      <c r="SLE16" s="348"/>
      <c r="SLF16" s="350"/>
      <c r="SLG16" s="350"/>
      <c r="SLJ16" s="348"/>
      <c r="SLK16" s="350"/>
      <c r="SLL16" s="350"/>
      <c r="SLO16" s="348"/>
      <c r="SLP16" s="350"/>
      <c r="SLQ16" s="350"/>
      <c r="SLT16" s="348"/>
      <c r="SLU16" s="350"/>
      <c r="SLV16" s="350"/>
      <c r="SLY16" s="348"/>
      <c r="SLZ16" s="350"/>
      <c r="SMA16" s="350"/>
      <c r="SMD16" s="348"/>
      <c r="SME16" s="350"/>
      <c r="SMF16" s="350"/>
      <c r="SMI16" s="348"/>
      <c r="SMJ16" s="350"/>
      <c r="SMK16" s="350"/>
      <c r="SMN16" s="348"/>
      <c r="SMO16" s="350"/>
      <c r="SMP16" s="350"/>
      <c r="SMS16" s="348"/>
      <c r="SMT16" s="350"/>
      <c r="SMU16" s="350"/>
      <c r="SMX16" s="348"/>
      <c r="SMY16" s="350"/>
      <c r="SMZ16" s="350"/>
      <c r="SNC16" s="348"/>
      <c r="SND16" s="350"/>
      <c r="SNE16" s="350"/>
      <c r="SNH16" s="348"/>
      <c r="SNI16" s="350"/>
      <c r="SNJ16" s="350"/>
      <c r="SNM16" s="348"/>
      <c r="SNN16" s="350"/>
      <c r="SNO16" s="350"/>
      <c r="SNR16" s="348"/>
      <c r="SNS16" s="350"/>
      <c r="SNT16" s="350"/>
      <c r="SNW16" s="348"/>
      <c r="SNX16" s="350"/>
      <c r="SNY16" s="350"/>
      <c r="SOB16" s="348"/>
      <c r="SOC16" s="350"/>
      <c r="SOD16" s="350"/>
      <c r="SOG16" s="348"/>
      <c r="SOH16" s="350"/>
      <c r="SOI16" s="350"/>
      <c r="SOL16" s="348"/>
      <c r="SOM16" s="350"/>
      <c r="SON16" s="350"/>
      <c r="SOQ16" s="348"/>
      <c r="SOR16" s="350"/>
      <c r="SOS16" s="350"/>
      <c r="SOV16" s="348"/>
      <c r="SOW16" s="350"/>
      <c r="SOX16" s="350"/>
      <c r="SPA16" s="348"/>
      <c r="SPB16" s="350"/>
      <c r="SPC16" s="350"/>
      <c r="SPF16" s="348"/>
      <c r="SPG16" s="350"/>
      <c r="SPH16" s="350"/>
      <c r="SPK16" s="348"/>
      <c r="SPL16" s="350"/>
      <c r="SPM16" s="350"/>
      <c r="SPP16" s="348"/>
      <c r="SPQ16" s="350"/>
      <c r="SPR16" s="350"/>
      <c r="SPU16" s="348"/>
      <c r="SPV16" s="350"/>
      <c r="SPW16" s="350"/>
      <c r="SPZ16" s="348"/>
      <c r="SQA16" s="350"/>
      <c r="SQB16" s="350"/>
      <c r="SQE16" s="348"/>
      <c r="SQF16" s="350"/>
      <c r="SQG16" s="350"/>
      <c r="SQJ16" s="348"/>
      <c r="SQK16" s="350"/>
      <c r="SQL16" s="350"/>
      <c r="SQO16" s="348"/>
      <c r="SQP16" s="350"/>
      <c r="SQQ16" s="350"/>
      <c r="SQT16" s="348"/>
      <c r="SQU16" s="350"/>
      <c r="SQV16" s="350"/>
      <c r="SQY16" s="348"/>
      <c r="SQZ16" s="350"/>
      <c r="SRA16" s="350"/>
      <c r="SRD16" s="348"/>
      <c r="SRE16" s="350"/>
      <c r="SRF16" s="350"/>
      <c r="SRI16" s="348"/>
      <c r="SRJ16" s="350"/>
      <c r="SRK16" s="350"/>
      <c r="SRN16" s="348"/>
      <c r="SRO16" s="350"/>
      <c r="SRP16" s="350"/>
      <c r="SRS16" s="348"/>
      <c r="SRT16" s="350"/>
      <c r="SRU16" s="350"/>
      <c r="SRX16" s="348"/>
      <c r="SRY16" s="350"/>
      <c r="SRZ16" s="350"/>
      <c r="SSC16" s="348"/>
      <c r="SSD16" s="350"/>
      <c r="SSE16" s="350"/>
      <c r="SSH16" s="348"/>
      <c r="SSI16" s="350"/>
      <c r="SSJ16" s="350"/>
      <c r="SSM16" s="348"/>
      <c r="SSN16" s="350"/>
      <c r="SSO16" s="350"/>
      <c r="SSR16" s="348"/>
      <c r="SSS16" s="350"/>
      <c r="SST16" s="350"/>
      <c r="SSW16" s="348"/>
      <c r="SSX16" s="350"/>
      <c r="SSY16" s="350"/>
      <c r="STB16" s="348"/>
      <c r="STC16" s="350"/>
      <c r="STD16" s="350"/>
      <c r="STG16" s="348"/>
      <c r="STH16" s="350"/>
      <c r="STI16" s="350"/>
      <c r="STL16" s="348"/>
      <c r="STM16" s="350"/>
      <c r="STN16" s="350"/>
      <c r="STQ16" s="348"/>
      <c r="STR16" s="350"/>
      <c r="STS16" s="350"/>
      <c r="STV16" s="348"/>
      <c r="STW16" s="350"/>
      <c r="STX16" s="350"/>
      <c r="SUA16" s="348"/>
      <c r="SUB16" s="350"/>
      <c r="SUC16" s="350"/>
      <c r="SUF16" s="348"/>
      <c r="SUG16" s="350"/>
      <c r="SUH16" s="350"/>
      <c r="SUK16" s="348"/>
      <c r="SUL16" s="350"/>
      <c r="SUM16" s="350"/>
      <c r="SUP16" s="348"/>
      <c r="SUQ16" s="350"/>
      <c r="SUR16" s="350"/>
      <c r="SUU16" s="348"/>
      <c r="SUV16" s="350"/>
      <c r="SUW16" s="350"/>
      <c r="SUZ16" s="348"/>
      <c r="SVA16" s="350"/>
      <c r="SVB16" s="350"/>
      <c r="SVE16" s="348"/>
      <c r="SVF16" s="350"/>
      <c r="SVG16" s="350"/>
      <c r="SVJ16" s="348"/>
      <c r="SVK16" s="350"/>
      <c r="SVL16" s="350"/>
      <c r="SVO16" s="348"/>
      <c r="SVP16" s="350"/>
      <c r="SVQ16" s="350"/>
      <c r="SVT16" s="348"/>
      <c r="SVU16" s="350"/>
      <c r="SVV16" s="350"/>
      <c r="SVY16" s="348"/>
      <c r="SVZ16" s="350"/>
      <c r="SWA16" s="350"/>
      <c r="SWD16" s="348"/>
      <c r="SWE16" s="350"/>
      <c r="SWF16" s="350"/>
      <c r="SWI16" s="348"/>
      <c r="SWJ16" s="350"/>
      <c r="SWK16" s="350"/>
      <c r="SWN16" s="348"/>
      <c r="SWO16" s="350"/>
      <c r="SWP16" s="350"/>
      <c r="SWS16" s="348"/>
      <c r="SWT16" s="350"/>
      <c r="SWU16" s="350"/>
      <c r="SWX16" s="348"/>
      <c r="SWY16" s="350"/>
      <c r="SWZ16" s="350"/>
      <c r="SXC16" s="348"/>
      <c r="SXD16" s="350"/>
      <c r="SXE16" s="350"/>
      <c r="SXH16" s="348"/>
      <c r="SXI16" s="350"/>
      <c r="SXJ16" s="350"/>
      <c r="SXM16" s="348"/>
      <c r="SXN16" s="350"/>
      <c r="SXO16" s="350"/>
      <c r="SXR16" s="348"/>
      <c r="SXS16" s="350"/>
      <c r="SXT16" s="350"/>
      <c r="SXW16" s="348"/>
      <c r="SXX16" s="350"/>
      <c r="SXY16" s="350"/>
      <c r="SYB16" s="348"/>
      <c r="SYC16" s="350"/>
      <c r="SYD16" s="350"/>
      <c r="SYG16" s="348"/>
      <c r="SYH16" s="350"/>
      <c r="SYI16" s="350"/>
      <c r="SYL16" s="348"/>
      <c r="SYM16" s="350"/>
      <c r="SYN16" s="350"/>
      <c r="SYQ16" s="348"/>
      <c r="SYR16" s="350"/>
      <c r="SYS16" s="350"/>
      <c r="SYV16" s="348"/>
      <c r="SYW16" s="350"/>
      <c r="SYX16" s="350"/>
      <c r="SZA16" s="348"/>
      <c r="SZB16" s="350"/>
      <c r="SZC16" s="350"/>
      <c r="SZF16" s="348"/>
      <c r="SZG16" s="350"/>
      <c r="SZH16" s="350"/>
      <c r="SZK16" s="348"/>
      <c r="SZL16" s="350"/>
      <c r="SZM16" s="350"/>
      <c r="SZP16" s="348"/>
      <c r="SZQ16" s="350"/>
      <c r="SZR16" s="350"/>
      <c r="SZU16" s="348"/>
      <c r="SZV16" s="350"/>
      <c r="SZW16" s="350"/>
      <c r="SZZ16" s="348"/>
      <c r="TAA16" s="350"/>
      <c r="TAB16" s="350"/>
      <c r="TAE16" s="348"/>
      <c r="TAF16" s="350"/>
      <c r="TAG16" s="350"/>
      <c r="TAJ16" s="348"/>
      <c r="TAK16" s="350"/>
      <c r="TAL16" s="350"/>
      <c r="TAO16" s="348"/>
      <c r="TAP16" s="350"/>
      <c r="TAQ16" s="350"/>
      <c r="TAT16" s="348"/>
      <c r="TAU16" s="350"/>
      <c r="TAV16" s="350"/>
      <c r="TAY16" s="348"/>
      <c r="TAZ16" s="350"/>
      <c r="TBA16" s="350"/>
      <c r="TBD16" s="348"/>
      <c r="TBE16" s="350"/>
      <c r="TBF16" s="350"/>
      <c r="TBI16" s="348"/>
      <c r="TBJ16" s="350"/>
      <c r="TBK16" s="350"/>
      <c r="TBN16" s="348"/>
      <c r="TBO16" s="350"/>
      <c r="TBP16" s="350"/>
      <c r="TBS16" s="348"/>
      <c r="TBT16" s="350"/>
      <c r="TBU16" s="350"/>
      <c r="TBX16" s="348"/>
      <c r="TBY16" s="350"/>
      <c r="TBZ16" s="350"/>
      <c r="TCC16" s="348"/>
      <c r="TCD16" s="350"/>
      <c r="TCE16" s="350"/>
      <c r="TCH16" s="348"/>
      <c r="TCI16" s="350"/>
      <c r="TCJ16" s="350"/>
      <c r="TCM16" s="348"/>
      <c r="TCN16" s="350"/>
      <c r="TCO16" s="350"/>
      <c r="TCR16" s="348"/>
      <c r="TCS16" s="350"/>
      <c r="TCT16" s="350"/>
      <c r="TCW16" s="348"/>
      <c r="TCX16" s="350"/>
      <c r="TCY16" s="350"/>
      <c r="TDB16" s="348"/>
      <c r="TDC16" s="350"/>
      <c r="TDD16" s="350"/>
      <c r="TDG16" s="348"/>
      <c r="TDH16" s="350"/>
      <c r="TDI16" s="350"/>
      <c r="TDL16" s="348"/>
      <c r="TDM16" s="350"/>
      <c r="TDN16" s="350"/>
      <c r="TDQ16" s="348"/>
      <c r="TDR16" s="350"/>
      <c r="TDS16" s="350"/>
      <c r="TDV16" s="348"/>
      <c r="TDW16" s="350"/>
      <c r="TDX16" s="350"/>
      <c r="TEA16" s="348"/>
      <c r="TEB16" s="350"/>
      <c r="TEC16" s="350"/>
      <c r="TEF16" s="348"/>
      <c r="TEG16" s="350"/>
      <c r="TEH16" s="350"/>
      <c r="TEK16" s="348"/>
      <c r="TEL16" s="350"/>
      <c r="TEM16" s="350"/>
      <c r="TEP16" s="348"/>
      <c r="TEQ16" s="350"/>
      <c r="TER16" s="350"/>
      <c r="TEU16" s="348"/>
      <c r="TEV16" s="350"/>
      <c r="TEW16" s="350"/>
      <c r="TEZ16" s="348"/>
      <c r="TFA16" s="350"/>
      <c r="TFB16" s="350"/>
      <c r="TFE16" s="348"/>
      <c r="TFF16" s="350"/>
      <c r="TFG16" s="350"/>
      <c r="TFJ16" s="348"/>
      <c r="TFK16" s="350"/>
      <c r="TFL16" s="350"/>
      <c r="TFO16" s="348"/>
      <c r="TFP16" s="350"/>
      <c r="TFQ16" s="350"/>
      <c r="TFT16" s="348"/>
      <c r="TFU16" s="350"/>
      <c r="TFV16" s="350"/>
      <c r="TFY16" s="348"/>
      <c r="TFZ16" s="350"/>
      <c r="TGA16" s="350"/>
      <c r="TGD16" s="348"/>
      <c r="TGE16" s="350"/>
      <c r="TGF16" s="350"/>
      <c r="TGI16" s="348"/>
      <c r="TGJ16" s="350"/>
      <c r="TGK16" s="350"/>
      <c r="TGN16" s="348"/>
      <c r="TGO16" s="350"/>
      <c r="TGP16" s="350"/>
      <c r="TGS16" s="348"/>
      <c r="TGT16" s="350"/>
      <c r="TGU16" s="350"/>
      <c r="TGX16" s="348"/>
      <c r="TGY16" s="350"/>
      <c r="TGZ16" s="350"/>
      <c r="THC16" s="348"/>
      <c r="THD16" s="350"/>
      <c r="THE16" s="350"/>
      <c r="THH16" s="348"/>
      <c r="THI16" s="350"/>
      <c r="THJ16" s="350"/>
      <c r="THM16" s="348"/>
      <c r="THN16" s="350"/>
      <c r="THO16" s="350"/>
      <c r="THR16" s="348"/>
      <c r="THS16" s="350"/>
      <c r="THT16" s="350"/>
      <c r="THW16" s="348"/>
      <c r="THX16" s="350"/>
      <c r="THY16" s="350"/>
      <c r="TIB16" s="348"/>
      <c r="TIC16" s="350"/>
      <c r="TID16" s="350"/>
      <c r="TIG16" s="348"/>
      <c r="TIH16" s="350"/>
      <c r="TII16" s="350"/>
      <c r="TIL16" s="348"/>
      <c r="TIM16" s="350"/>
      <c r="TIN16" s="350"/>
      <c r="TIQ16" s="348"/>
      <c r="TIR16" s="350"/>
      <c r="TIS16" s="350"/>
      <c r="TIV16" s="348"/>
      <c r="TIW16" s="350"/>
      <c r="TIX16" s="350"/>
      <c r="TJA16" s="348"/>
      <c r="TJB16" s="350"/>
      <c r="TJC16" s="350"/>
      <c r="TJF16" s="348"/>
      <c r="TJG16" s="350"/>
      <c r="TJH16" s="350"/>
      <c r="TJK16" s="348"/>
      <c r="TJL16" s="350"/>
      <c r="TJM16" s="350"/>
      <c r="TJP16" s="348"/>
      <c r="TJQ16" s="350"/>
      <c r="TJR16" s="350"/>
      <c r="TJU16" s="348"/>
      <c r="TJV16" s="350"/>
      <c r="TJW16" s="350"/>
      <c r="TJZ16" s="348"/>
      <c r="TKA16" s="350"/>
      <c r="TKB16" s="350"/>
      <c r="TKE16" s="348"/>
      <c r="TKF16" s="350"/>
      <c r="TKG16" s="350"/>
      <c r="TKJ16" s="348"/>
      <c r="TKK16" s="350"/>
      <c r="TKL16" s="350"/>
      <c r="TKO16" s="348"/>
      <c r="TKP16" s="350"/>
      <c r="TKQ16" s="350"/>
      <c r="TKT16" s="348"/>
      <c r="TKU16" s="350"/>
      <c r="TKV16" s="350"/>
      <c r="TKY16" s="348"/>
      <c r="TKZ16" s="350"/>
      <c r="TLA16" s="350"/>
      <c r="TLD16" s="348"/>
      <c r="TLE16" s="350"/>
      <c r="TLF16" s="350"/>
      <c r="TLI16" s="348"/>
      <c r="TLJ16" s="350"/>
      <c r="TLK16" s="350"/>
      <c r="TLN16" s="348"/>
      <c r="TLO16" s="350"/>
      <c r="TLP16" s="350"/>
      <c r="TLS16" s="348"/>
      <c r="TLT16" s="350"/>
      <c r="TLU16" s="350"/>
      <c r="TLX16" s="348"/>
      <c r="TLY16" s="350"/>
      <c r="TLZ16" s="350"/>
      <c r="TMC16" s="348"/>
      <c r="TMD16" s="350"/>
      <c r="TME16" s="350"/>
      <c r="TMH16" s="348"/>
      <c r="TMI16" s="350"/>
      <c r="TMJ16" s="350"/>
      <c r="TMM16" s="348"/>
      <c r="TMN16" s="350"/>
      <c r="TMO16" s="350"/>
      <c r="TMR16" s="348"/>
      <c r="TMS16" s="350"/>
      <c r="TMT16" s="350"/>
      <c r="TMW16" s="348"/>
      <c r="TMX16" s="350"/>
      <c r="TMY16" s="350"/>
      <c r="TNB16" s="348"/>
      <c r="TNC16" s="350"/>
      <c r="TND16" s="350"/>
      <c r="TNG16" s="348"/>
      <c r="TNH16" s="350"/>
      <c r="TNI16" s="350"/>
      <c r="TNL16" s="348"/>
      <c r="TNM16" s="350"/>
      <c r="TNN16" s="350"/>
      <c r="TNQ16" s="348"/>
      <c r="TNR16" s="350"/>
      <c r="TNS16" s="350"/>
      <c r="TNV16" s="348"/>
      <c r="TNW16" s="350"/>
      <c r="TNX16" s="350"/>
      <c r="TOA16" s="348"/>
      <c r="TOB16" s="350"/>
      <c r="TOC16" s="350"/>
      <c r="TOF16" s="348"/>
      <c r="TOG16" s="350"/>
      <c r="TOH16" s="350"/>
      <c r="TOK16" s="348"/>
      <c r="TOL16" s="350"/>
      <c r="TOM16" s="350"/>
      <c r="TOP16" s="348"/>
      <c r="TOQ16" s="350"/>
      <c r="TOR16" s="350"/>
      <c r="TOU16" s="348"/>
      <c r="TOV16" s="350"/>
      <c r="TOW16" s="350"/>
      <c r="TOZ16" s="348"/>
      <c r="TPA16" s="350"/>
      <c r="TPB16" s="350"/>
      <c r="TPE16" s="348"/>
      <c r="TPF16" s="350"/>
      <c r="TPG16" s="350"/>
      <c r="TPJ16" s="348"/>
      <c r="TPK16" s="350"/>
      <c r="TPL16" s="350"/>
      <c r="TPO16" s="348"/>
      <c r="TPP16" s="350"/>
      <c r="TPQ16" s="350"/>
      <c r="TPT16" s="348"/>
      <c r="TPU16" s="350"/>
      <c r="TPV16" s="350"/>
      <c r="TPY16" s="348"/>
      <c r="TPZ16" s="350"/>
      <c r="TQA16" s="350"/>
      <c r="TQD16" s="348"/>
      <c r="TQE16" s="350"/>
      <c r="TQF16" s="350"/>
      <c r="TQI16" s="348"/>
      <c r="TQJ16" s="350"/>
      <c r="TQK16" s="350"/>
      <c r="TQN16" s="348"/>
      <c r="TQO16" s="350"/>
      <c r="TQP16" s="350"/>
      <c r="TQS16" s="348"/>
      <c r="TQT16" s="350"/>
      <c r="TQU16" s="350"/>
      <c r="TQX16" s="348"/>
      <c r="TQY16" s="350"/>
      <c r="TQZ16" s="350"/>
      <c r="TRC16" s="348"/>
      <c r="TRD16" s="350"/>
      <c r="TRE16" s="350"/>
      <c r="TRH16" s="348"/>
      <c r="TRI16" s="350"/>
      <c r="TRJ16" s="350"/>
      <c r="TRM16" s="348"/>
      <c r="TRN16" s="350"/>
      <c r="TRO16" s="350"/>
      <c r="TRR16" s="348"/>
      <c r="TRS16" s="350"/>
      <c r="TRT16" s="350"/>
      <c r="TRW16" s="348"/>
      <c r="TRX16" s="350"/>
      <c r="TRY16" s="350"/>
      <c r="TSB16" s="348"/>
      <c r="TSC16" s="350"/>
      <c r="TSD16" s="350"/>
      <c r="TSG16" s="348"/>
      <c r="TSH16" s="350"/>
      <c r="TSI16" s="350"/>
      <c r="TSL16" s="348"/>
      <c r="TSM16" s="350"/>
      <c r="TSN16" s="350"/>
      <c r="TSQ16" s="348"/>
      <c r="TSR16" s="350"/>
      <c r="TSS16" s="350"/>
      <c r="TSV16" s="348"/>
      <c r="TSW16" s="350"/>
      <c r="TSX16" s="350"/>
      <c r="TTA16" s="348"/>
      <c r="TTB16" s="350"/>
      <c r="TTC16" s="350"/>
      <c r="TTF16" s="348"/>
      <c r="TTG16" s="350"/>
      <c r="TTH16" s="350"/>
      <c r="TTK16" s="348"/>
      <c r="TTL16" s="350"/>
      <c r="TTM16" s="350"/>
      <c r="TTP16" s="348"/>
      <c r="TTQ16" s="350"/>
      <c r="TTR16" s="350"/>
      <c r="TTU16" s="348"/>
      <c r="TTV16" s="350"/>
      <c r="TTW16" s="350"/>
      <c r="TTZ16" s="348"/>
      <c r="TUA16" s="350"/>
      <c r="TUB16" s="350"/>
      <c r="TUE16" s="348"/>
      <c r="TUF16" s="350"/>
      <c r="TUG16" s="350"/>
      <c r="TUJ16" s="348"/>
      <c r="TUK16" s="350"/>
      <c r="TUL16" s="350"/>
      <c r="TUO16" s="348"/>
      <c r="TUP16" s="350"/>
      <c r="TUQ16" s="350"/>
      <c r="TUT16" s="348"/>
      <c r="TUU16" s="350"/>
      <c r="TUV16" s="350"/>
      <c r="TUY16" s="348"/>
      <c r="TUZ16" s="350"/>
      <c r="TVA16" s="350"/>
      <c r="TVD16" s="348"/>
      <c r="TVE16" s="350"/>
      <c r="TVF16" s="350"/>
      <c r="TVI16" s="348"/>
      <c r="TVJ16" s="350"/>
      <c r="TVK16" s="350"/>
      <c r="TVN16" s="348"/>
      <c r="TVO16" s="350"/>
      <c r="TVP16" s="350"/>
      <c r="TVS16" s="348"/>
      <c r="TVT16" s="350"/>
      <c r="TVU16" s="350"/>
      <c r="TVX16" s="348"/>
      <c r="TVY16" s="350"/>
      <c r="TVZ16" s="350"/>
      <c r="TWC16" s="348"/>
      <c r="TWD16" s="350"/>
      <c r="TWE16" s="350"/>
      <c r="TWH16" s="348"/>
      <c r="TWI16" s="350"/>
      <c r="TWJ16" s="350"/>
      <c r="TWM16" s="348"/>
      <c r="TWN16" s="350"/>
      <c r="TWO16" s="350"/>
      <c r="TWR16" s="348"/>
      <c r="TWS16" s="350"/>
      <c r="TWT16" s="350"/>
      <c r="TWW16" s="348"/>
      <c r="TWX16" s="350"/>
      <c r="TWY16" s="350"/>
      <c r="TXB16" s="348"/>
      <c r="TXC16" s="350"/>
      <c r="TXD16" s="350"/>
      <c r="TXG16" s="348"/>
      <c r="TXH16" s="350"/>
      <c r="TXI16" s="350"/>
      <c r="TXL16" s="348"/>
      <c r="TXM16" s="350"/>
      <c r="TXN16" s="350"/>
      <c r="TXQ16" s="348"/>
      <c r="TXR16" s="350"/>
      <c r="TXS16" s="350"/>
      <c r="TXV16" s="348"/>
      <c r="TXW16" s="350"/>
      <c r="TXX16" s="350"/>
      <c r="TYA16" s="348"/>
      <c r="TYB16" s="350"/>
      <c r="TYC16" s="350"/>
      <c r="TYF16" s="348"/>
      <c r="TYG16" s="350"/>
      <c r="TYH16" s="350"/>
      <c r="TYK16" s="348"/>
      <c r="TYL16" s="350"/>
      <c r="TYM16" s="350"/>
      <c r="TYP16" s="348"/>
      <c r="TYQ16" s="350"/>
      <c r="TYR16" s="350"/>
      <c r="TYU16" s="348"/>
      <c r="TYV16" s="350"/>
      <c r="TYW16" s="350"/>
      <c r="TYZ16" s="348"/>
      <c r="TZA16" s="350"/>
      <c r="TZB16" s="350"/>
      <c r="TZE16" s="348"/>
      <c r="TZF16" s="350"/>
      <c r="TZG16" s="350"/>
      <c r="TZJ16" s="348"/>
      <c r="TZK16" s="350"/>
      <c r="TZL16" s="350"/>
      <c r="TZO16" s="348"/>
      <c r="TZP16" s="350"/>
      <c r="TZQ16" s="350"/>
      <c r="TZT16" s="348"/>
      <c r="TZU16" s="350"/>
      <c r="TZV16" s="350"/>
      <c r="TZY16" s="348"/>
      <c r="TZZ16" s="350"/>
      <c r="UAA16" s="350"/>
      <c r="UAD16" s="348"/>
      <c r="UAE16" s="350"/>
      <c r="UAF16" s="350"/>
      <c r="UAI16" s="348"/>
      <c r="UAJ16" s="350"/>
      <c r="UAK16" s="350"/>
      <c r="UAN16" s="348"/>
      <c r="UAO16" s="350"/>
      <c r="UAP16" s="350"/>
      <c r="UAS16" s="348"/>
      <c r="UAT16" s="350"/>
      <c r="UAU16" s="350"/>
      <c r="UAX16" s="348"/>
      <c r="UAY16" s="350"/>
      <c r="UAZ16" s="350"/>
      <c r="UBC16" s="348"/>
      <c r="UBD16" s="350"/>
      <c r="UBE16" s="350"/>
      <c r="UBH16" s="348"/>
      <c r="UBI16" s="350"/>
      <c r="UBJ16" s="350"/>
      <c r="UBM16" s="348"/>
      <c r="UBN16" s="350"/>
      <c r="UBO16" s="350"/>
      <c r="UBR16" s="348"/>
      <c r="UBS16" s="350"/>
      <c r="UBT16" s="350"/>
      <c r="UBW16" s="348"/>
      <c r="UBX16" s="350"/>
      <c r="UBY16" s="350"/>
      <c r="UCB16" s="348"/>
      <c r="UCC16" s="350"/>
      <c r="UCD16" s="350"/>
      <c r="UCG16" s="348"/>
      <c r="UCH16" s="350"/>
      <c r="UCI16" s="350"/>
      <c r="UCL16" s="348"/>
      <c r="UCM16" s="350"/>
      <c r="UCN16" s="350"/>
      <c r="UCQ16" s="348"/>
      <c r="UCR16" s="350"/>
      <c r="UCS16" s="350"/>
      <c r="UCV16" s="348"/>
      <c r="UCW16" s="350"/>
      <c r="UCX16" s="350"/>
      <c r="UDA16" s="348"/>
      <c r="UDB16" s="350"/>
      <c r="UDC16" s="350"/>
      <c r="UDF16" s="348"/>
      <c r="UDG16" s="350"/>
      <c r="UDH16" s="350"/>
      <c r="UDK16" s="348"/>
      <c r="UDL16" s="350"/>
      <c r="UDM16" s="350"/>
      <c r="UDP16" s="348"/>
      <c r="UDQ16" s="350"/>
      <c r="UDR16" s="350"/>
      <c r="UDU16" s="348"/>
      <c r="UDV16" s="350"/>
      <c r="UDW16" s="350"/>
      <c r="UDZ16" s="348"/>
      <c r="UEA16" s="350"/>
      <c r="UEB16" s="350"/>
      <c r="UEE16" s="348"/>
      <c r="UEF16" s="350"/>
      <c r="UEG16" s="350"/>
      <c r="UEJ16" s="348"/>
      <c r="UEK16" s="350"/>
      <c r="UEL16" s="350"/>
      <c r="UEO16" s="348"/>
      <c r="UEP16" s="350"/>
      <c r="UEQ16" s="350"/>
      <c r="UET16" s="348"/>
      <c r="UEU16" s="350"/>
      <c r="UEV16" s="350"/>
      <c r="UEY16" s="348"/>
      <c r="UEZ16" s="350"/>
      <c r="UFA16" s="350"/>
      <c r="UFD16" s="348"/>
      <c r="UFE16" s="350"/>
      <c r="UFF16" s="350"/>
      <c r="UFI16" s="348"/>
      <c r="UFJ16" s="350"/>
      <c r="UFK16" s="350"/>
      <c r="UFN16" s="348"/>
      <c r="UFO16" s="350"/>
      <c r="UFP16" s="350"/>
      <c r="UFS16" s="348"/>
      <c r="UFT16" s="350"/>
      <c r="UFU16" s="350"/>
      <c r="UFX16" s="348"/>
      <c r="UFY16" s="350"/>
      <c r="UFZ16" s="350"/>
      <c r="UGC16" s="348"/>
      <c r="UGD16" s="350"/>
      <c r="UGE16" s="350"/>
      <c r="UGH16" s="348"/>
      <c r="UGI16" s="350"/>
      <c r="UGJ16" s="350"/>
      <c r="UGM16" s="348"/>
      <c r="UGN16" s="350"/>
      <c r="UGO16" s="350"/>
      <c r="UGR16" s="348"/>
      <c r="UGS16" s="350"/>
      <c r="UGT16" s="350"/>
      <c r="UGW16" s="348"/>
      <c r="UGX16" s="350"/>
      <c r="UGY16" s="350"/>
      <c r="UHB16" s="348"/>
      <c r="UHC16" s="350"/>
      <c r="UHD16" s="350"/>
      <c r="UHG16" s="348"/>
      <c r="UHH16" s="350"/>
      <c r="UHI16" s="350"/>
      <c r="UHL16" s="348"/>
      <c r="UHM16" s="350"/>
      <c r="UHN16" s="350"/>
      <c r="UHQ16" s="348"/>
      <c r="UHR16" s="350"/>
      <c r="UHS16" s="350"/>
      <c r="UHV16" s="348"/>
      <c r="UHW16" s="350"/>
      <c r="UHX16" s="350"/>
      <c r="UIA16" s="348"/>
      <c r="UIB16" s="350"/>
      <c r="UIC16" s="350"/>
      <c r="UIF16" s="348"/>
      <c r="UIG16" s="350"/>
      <c r="UIH16" s="350"/>
      <c r="UIK16" s="348"/>
      <c r="UIL16" s="350"/>
      <c r="UIM16" s="350"/>
      <c r="UIP16" s="348"/>
      <c r="UIQ16" s="350"/>
      <c r="UIR16" s="350"/>
      <c r="UIU16" s="348"/>
      <c r="UIV16" s="350"/>
      <c r="UIW16" s="350"/>
      <c r="UIZ16" s="348"/>
      <c r="UJA16" s="350"/>
      <c r="UJB16" s="350"/>
      <c r="UJE16" s="348"/>
      <c r="UJF16" s="350"/>
      <c r="UJG16" s="350"/>
      <c r="UJJ16" s="348"/>
      <c r="UJK16" s="350"/>
      <c r="UJL16" s="350"/>
      <c r="UJO16" s="348"/>
      <c r="UJP16" s="350"/>
      <c r="UJQ16" s="350"/>
      <c r="UJT16" s="348"/>
      <c r="UJU16" s="350"/>
      <c r="UJV16" s="350"/>
      <c r="UJY16" s="348"/>
      <c r="UJZ16" s="350"/>
      <c r="UKA16" s="350"/>
      <c r="UKD16" s="348"/>
      <c r="UKE16" s="350"/>
      <c r="UKF16" s="350"/>
      <c r="UKI16" s="348"/>
      <c r="UKJ16" s="350"/>
      <c r="UKK16" s="350"/>
      <c r="UKN16" s="348"/>
      <c r="UKO16" s="350"/>
      <c r="UKP16" s="350"/>
      <c r="UKS16" s="348"/>
      <c r="UKT16" s="350"/>
      <c r="UKU16" s="350"/>
      <c r="UKX16" s="348"/>
      <c r="UKY16" s="350"/>
      <c r="UKZ16" s="350"/>
      <c r="ULC16" s="348"/>
      <c r="ULD16" s="350"/>
      <c r="ULE16" s="350"/>
      <c r="ULH16" s="348"/>
      <c r="ULI16" s="350"/>
      <c r="ULJ16" s="350"/>
      <c r="ULM16" s="348"/>
      <c r="ULN16" s="350"/>
      <c r="ULO16" s="350"/>
      <c r="ULR16" s="348"/>
      <c r="ULS16" s="350"/>
      <c r="ULT16" s="350"/>
      <c r="ULW16" s="348"/>
      <c r="ULX16" s="350"/>
      <c r="ULY16" s="350"/>
      <c r="UMB16" s="348"/>
      <c r="UMC16" s="350"/>
      <c r="UMD16" s="350"/>
      <c r="UMG16" s="348"/>
      <c r="UMH16" s="350"/>
      <c r="UMI16" s="350"/>
      <c r="UML16" s="348"/>
      <c r="UMM16" s="350"/>
      <c r="UMN16" s="350"/>
      <c r="UMQ16" s="348"/>
      <c r="UMR16" s="350"/>
      <c r="UMS16" s="350"/>
      <c r="UMV16" s="348"/>
      <c r="UMW16" s="350"/>
      <c r="UMX16" s="350"/>
      <c r="UNA16" s="348"/>
      <c r="UNB16" s="350"/>
      <c r="UNC16" s="350"/>
      <c r="UNF16" s="348"/>
      <c r="UNG16" s="350"/>
      <c r="UNH16" s="350"/>
      <c r="UNK16" s="348"/>
      <c r="UNL16" s="350"/>
      <c r="UNM16" s="350"/>
      <c r="UNP16" s="348"/>
      <c r="UNQ16" s="350"/>
      <c r="UNR16" s="350"/>
      <c r="UNU16" s="348"/>
      <c r="UNV16" s="350"/>
      <c r="UNW16" s="350"/>
      <c r="UNZ16" s="348"/>
      <c r="UOA16" s="350"/>
      <c r="UOB16" s="350"/>
      <c r="UOE16" s="348"/>
      <c r="UOF16" s="350"/>
      <c r="UOG16" s="350"/>
      <c r="UOJ16" s="348"/>
      <c r="UOK16" s="350"/>
      <c r="UOL16" s="350"/>
      <c r="UOO16" s="348"/>
      <c r="UOP16" s="350"/>
      <c r="UOQ16" s="350"/>
      <c r="UOT16" s="348"/>
      <c r="UOU16" s="350"/>
      <c r="UOV16" s="350"/>
      <c r="UOY16" s="348"/>
      <c r="UOZ16" s="350"/>
      <c r="UPA16" s="350"/>
      <c r="UPD16" s="348"/>
      <c r="UPE16" s="350"/>
      <c r="UPF16" s="350"/>
      <c r="UPI16" s="348"/>
      <c r="UPJ16" s="350"/>
      <c r="UPK16" s="350"/>
      <c r="UPN16" s="348"/>
      <c r="UPO16" s="350"/>
      <c r="UPP16" s="350"/>
      <c r="UPS16" s="348"/>
      <c r="UPT16" s="350"/>
      <c r="UPU16" s="350"/>
      <c r="UPX16" s="348"/>
      <c r="UPY16" s="350"/>
      <c r="UPZ16" s="350"/>
      <c r="UQC16" s="348"/>
      <c r="UQD16" s="350"/>
      <c r="UQE16" s="350"/>
      <c r="UQH16" s="348"/>
      <c r="UQI16" s="350"/>
      <c r="UQJ16" s="350"/>
      <c r="UQM16" s="348"/>
      <c r="UQN16" s="350"/>
      <c r="UQO16" s="350"/>
      <c r="UQR16" s="348"/>
      <c r="UQS16" s="350"/>
      <c r="UQT16" s="350"/>
      <c r="UQW16" s="348"/>
      <c r="UQX16" s="350"/>
      <c r="UQY16" s="350"/>
      <c r="URB16" s="348"/>
      <c r="URC16" s="350"/>
      <c r="URD16" s="350"/>
      <c r="URG16" s="348"/>
      <c r="URH16" s="350"/>
      <c r="URI16" s="350"/>
      <c r="URL16" s="348"/>
      <c r="URM16" s="350"/>
      <c r="URN16" s="350"/>
      <c r="URQ16" s="348"/>
      <c r="URR16" s="350"/>
      <c r="URS16" s="350"/>
      <c r="URV16" s="348"/>
      <c r="URW16" s="350"/>
      <c r="URX16" s="350"/>
      <c r="USA16" s="348"/>
      <c r="USB16" s="350"/>
      <c r="USC16" s="350"/>
      <c r="USF16" s="348"/>
      <c r="USG16" s="350"/>
      <c r="USH16" s="350"/>
      <c r="USK16" s="348"/>
      <c r="USL16" s="350"/>
      <c r="USM16" s="350"/>
      <c r="USP16" s="348"/>
      <c r="USQ16" s="350"/>
      <c r="USR16" s="350"/>
      <c r="USU16" s="348"/>
      <c r="USV16" s="350"/>
      <c r="USW16" s="350"/>
      <c r="USZ16" s="348"/>
      <c r="UTA16" s="350"/>
      <c r="UTB16" s="350"/>
      <c r="UTE16" s="348"/>
      <c r="UTF16" s="350"/>
      <c r="UTG16" s="350"/>
      <c r="UTJ16" s="348"/>
      <c r="UTK16" s="350"/>
      <c r="UTL16" s="350"/>
      <c r="UTO16" s="348"/>
      <c r="UTP16" s="350"/>
      <c r="UTQ16" s="350"/>
      <c r="UTT16" s="348"/>
      <c r="UTU16" s="350"/>
      <c r="UTV16" s="350"/>
      <c r="UTY16" s="348"/>
      <c r="UTZ16" s="350"/>
      <c r="UUA16" s="350"/>
      <c r="UUD16" s="348"/>
      <c r="UUE16" s="350"/>
      <c r="UUF16" s="350"/>
      <c r="UUI16" s="348"/>
      <c r="UUJ16" s="350"/>
      <c r="UUK16" s="350"/>
      <c r="UUN16" s="348"/>
      <c r="UUO16" s="350"/>
      <c r="UUP16" s="350"/>
      <c r="UUS16" s="348"/>
      <c r="UUT16" s="350"/>
      <c r="UUU16" s="350"/>
      <c r="UUX16" s="348"/>
      <c r="UUY16" s="350"/>
      <c r="UUZ16" s="350"/>
      <c r="UVC16" s="348"/>
      <c r="UVD16" s="350"/>
      <c r="UVE16" s="350"/>
      <c r="UVH16" s="348"/>
      <c r="UVI16" s="350"/>
      <c r="UVJ16" s="350"/>
      <c r="UVM16" s="348"/>
      <c r="UVN16" s="350"/>
      <c r="UVO16" s="350"/>
      <c r="UVR16" s="348"/>
      <c r="UVS16" s="350"/>
      <c r="UVT16" s="350"/>
      <c r="UVW16" s="348"/>
      <c r="UVX16" s="350"/>
      <c r="UVY16" s="350"/>
      <c r="UWB16" s="348"/>
      <c r="UWC16" s="350"/>
      <c r="UWD16" s="350"/>
      <c r="UWG16" s="348"/>
      <c r="UWH16" s="350"/>
      <c r="UWI16" s="350"/>
      <c r="UWL16" s="348"/>
      <c r="UWM16" s="350"/>
      <c r="UWN16" s="350"/>
      <c r="UWQ16" s="348"/>
      <c r="UWR16" s="350"/>
      <c r="UWS16" s="350"/>
      <c r="UWV16" s="348"/>
      <c r="UWW16" s="350"/>
      <c r="UWX16" s="350"/>
      <c r="UXA16" s="348"/>
      <c r="UXB16" s="350"/>
      <c r="UXC16" s="350"/>
      <c r="UXF16" s="348"/>
      <c r="UXG16" s="350"/>
      <c r="UXH16" s="350"/>
      <c r="UXK16" s="348"/>
      <c r="UXL16" s="350"/>
      <c r="UXM16" s="350"/>
      <c r="UXP16" s="348"/>
      <c r="UXQ16" s="350"/>
      <c r="UXR16" s="350"/>
      <c r="UXU16" s="348"/>
      <c r="UXV16" s="350"/>
      <c r="UXW16" s="350"/>
      <c r="UXZ16" s="348"/>
      <c r="UYA16" s="350"/>
      <c r="UYB16" s="350"/>
      <c r="UYE16" s="348"/>
      <c r="UYF16" s="350"/>
      <c r="UYG16" s="350"/>
      <c r="UYJ16" s="348"/>
      <c r="UYK16" s="350"/>
      <c r="UYL16" s="350"/>
      <c r="UYO16" s="348"/>
      <c r="UYP16" s="350"/>
      <c r="UYQ16" s="350"/>
      <c r="UYT16" s="348"/>
      <c r="UYU16" s="350"/>
      <c r="UYV16" s="350"/>
      <c r="UYY16" s="348"/>
      <c r="UYZ16" s="350"/>
      <c r="UZA16" s="350"/>
      <c r="UZD16" s="348"/>
      <c r="UZE16" s="350"/>
      <c r="UZF16" s="350"/>
      <c r="UZI16" s="348"/>
      <c r="UZJ16" s="350"/>
      <c r="UZK16" s="350"/>
      <c r="UZN16" s="348"/>
      <c r="UZO16" s="350"/>
      <c r="UZP16" s="350"/>
      <c r="UZS16" s="348"/>
      <c r="UZT16" s="350"/>
      <c r="UZU16" s="350"/>
      <c r="UZX16" s="348"/>
      <c r="UZY16" s="350"/>
      <c r="UZZ16" s="350"/>
      <c r="VAC16" s="348"/>
      <c r="VAD16" s="350"/>
      <c r="VAE16" s="350"/>
      <c r="VAH16" s="348"/>
      <c r="VAI16" s="350"/>
      <c r="VAJ16" s="350"/>
      <c r="VAM16" s="348"/>
      <c r="VAN16" s="350"/>
      <c r="VAO16" s="350"/>
      <c r="VAR16" s="348"/>
      <c r="VAS16" s="350"/>
      <c r="VAT16" s="350"/>
      <c r="VAW16" s="348"/>
      <c r="VAX16" s="350"/>
      <c r="VAY16" s="350"/>
      <c r="VBB16" s="348"/>
      <c r="VBC16" s="350"/>
      <c r="VBD16" s="350"/>
      <c r="VBG16" s="348"/>
      <c r="VBH16" s="350"/>
      <c r="VBI16" s="350"/>
      <c r="VBL16" s="348"/>
      <c r="VBM16" s="350"/>
      <c r="VBN16" s="350"/>
      <c r="VBQ16" s="348"/>
      <c r="VBR16" s="350"/>
      <c r="VBS16" s="350"/>
      <c r="VBV16" s="348"/>
      <c r="VBW16" s="350"/>
      <c r="VBX16" s="350"/>
      <c r="VCA16" s="348"/>
      <c r="VCB16" s="350"/>
      <c r="VCC16" s="350"/>
      <c r="VCF16" s="348"/>
      <c r="VCG16" s="350"/>
      <c r="VCH16" s="350"/>
      <c r="VCK16" s="348"/>
      <c r="VCL16" s="350"/>
      <c r="VCM16" s="350"/>
      <c r="VCP16" s="348"/>
      <c r="VCQ16" s="350"/>
      <c r="VCR16" s="350"/>
      <c r="VCU16" s="348"/>
      <c r="VCV16" s="350"/>
      <c r="VCW16" s="350"/>
      <c r="VCZ16" s="348"/>
      <c r="VDA16" s="350"/>
      <c r="VDB16" s="350"/>
      <c r="VDE16" s="348"/>
      <c r="VDF16" s="350"/>
      <c r="VDG16" s="350"/>
      <c r="VDJ16" s="348"/>
      <c r="VDK16" s="350"/>
      <c r="VDL16" s="350"/>
      <c r="VDO16" s="348"/>
      <c r="VDP16" s="350"/>
      <c r="VDQ16" s="350"/>
      <c r="VDT16" s="348"/>
      <c r="VDU16" s="350"/>
      <c r="VDV16" s="350"/>
      <c r="VDY16" s="348"/>
      <c r="VDZ16" s="350"/>
      <c r="VEA16" s="350"/>
      <c r="VED16" s="348"/>
      <c r="VEE16" s="350"/>
      <c r="VEF16" s="350"/>
      <c r="VEI16" s="348"/>
      <c r="VEJ16" s="350"/>
      <c r="VEK16" s="350"/>
      <c r="VEN16" s="348"/>
      <c r="VEO16" s="350"/>
      <c r="VEP16" s="350"/>
      <c r="VES16" s="348"/>
      <c r="VET16" s="350"/>
      <c r="VEU16" s="350"/>
      <c r="VEX16" s="348"/>
      <c r="VEY16" s="350"/>
      <c r="VEZ16" s="350"/>
      <c r="VFC16" s="348"/>
      <c r="VFD16" s="350"/>
      <c r="VFE16" s="350"/>
      <c r="VFH16" s="348"/>
      <c r="VFI16" s="350"/>
      <c r="VFJ16" s="350"/>
      <c r="VFM16" s="348"/>
      <c r="VFN16" s="350"/>
      <c r="VFO16" s="350"/>
      <c r="VFR16" s="348"/>
      <c r="VFS16" s="350"/>
      <c r="VFT16" s="350"/>
      <c r="VFW16" s="348"/>
      <c r="VFX16" s="350"/>
      <c r="VFY16" s="350"/>
      <c r="VGB16" s="348"/>
      <c r="VGC16" s="350"/>
      <c r="VGD16" s="350"/>
      <c r="VGG16" s="348"/>
      <c r="VGH16" s="350"/>
      <c r="VGI16" s="350"/>
      <c r="VGL16" s="348"/>
      <c r="VGM16" s="350"/>
      <c r="VGN16" s="350"/>
      <c r="VGQ16" s="348"/>
      <c r="VGR16" s="350"/>
      <c r="VGS16" s="350"/>
      <c r="VGV16" s="348"/>
      <c r="VGW16" s="350"/>
      <c r="VGX16" s="350"/>
      <c r="VHA16" s="348"/>
      <c r="VHB16" s="350"/>
      <c r="VHC16" s="350"/>
      <c r="VHF16" s="348"/>
      <c r="VHG16" s="350"/>
      <c r="VHH16" s="350"/>
      <c r="VHK16" s="348"/>
      <c r="VHL16" s="350"/>
      <c r="VHM16" s="350"/>
      <c r="VHP16" s="348"/>
      <c r="VHQ16" s="350"/>
      <c r="VHR16" s="350"/>
      <c r="VHU16" s="348"/>
      <c r="VHV16" s="350"/>
      <c r="VHW16" s="350"/>
      <c r="VHZ16" s="348"/>
      <c r="VIA16" s="350"/>
      <c r="VIB16" s="350"/>
      <c r="VIE16" s="348"/>
      <c r="VIF16" s="350"/>
      <c r="VIG16" s="350"/>
      <c r="VIJ16" s="348"/>
      <c r="VIK16" s="350"/>
      <c r="VIL16" s="350"/>
      <c r="VIO16" s="348"/>
      <c r="VIP16" s="350"/>
      <c r="VIQ16" s="350"/>
      <c r="VIT16" s="348"/>
      <c r="VIU16" s="350"/>
      <c r="VIV16" s="350"/>
      <c r="VIY16" s="348"/>
      <c r="VIZ16" s="350"/>
      <c r="VJA16" s="350"/>
      <c r="VJD16" s="348"/>
      <c r="VJE16" s="350"/>
      <c r="VJF16" s="350"/>
      <c r="VJI16" s="348"/>
      <c r="VJJ16" s="350"/>
      <c r="VJK16" s="350"/>
      <c r="VJN16" s="348"/>
      <c r="VJO16" s="350"/>
      <c r="VJP16" s="350"/>
      <c r="VJS16" s="348"/>
      <c r="VJT16" s="350"/>
      <c r="VJU16" s="350"/>
      <c r="VJX16" s="348"/>
      <c r="VJY16" s="350"/>
      <c r="VJZ16" s="350"/>
      <c r="VKC16" s="348"/>
      <c r="VKD16" s="350"/>
      <c r="VKE16" s="350"/>
      <c r="VKH16" s="348"/>
      <c r="VKI16" s="350"/>
      <c r="VKJ16" s="350"/>
      <c r="VKM16" s="348"/>
      <c r="VKN16" s="350"/>
      <c r="VKO16" s="350"/>
      <c r="VKR16" s="348"/>
      <c r="VKS16" s="350"/>
      <c r="VKT16" s="350"/>
      <c r="VKW16" s="348"/>
      <c r="VKX16" s="350"/>
      <c r="VKY16" s="350"/>
      <c r="VLB16" s="348"/>
      <c r="VLC16" s="350"/>
      <c r="VLD16" s="350"/>
      <c r="VLG16" s="348"/>
      <c r="VLH16" s="350"/>
      <c r="VLI16" s="350"/>
      <c r="VLL16" s="348"/>
      <c r="VLM16" s="350"/>
      <c r="VLN16" s="350"/>
      <c r="VLQ16" s="348"/>
      <c r="VLR16" s="350"/>
      <c r="VLS16" s="350"/>
      <c r="VLV16" s="348"/>
      <c r="VLW16" s="350"/>
      <c r="VLX16" s="350"/>
      <c r="VMA16" s="348"/>
      <c r="VMB16" s="350"/>
      <c r="VMC16" s="350"/>
      <c r="VMF16" s="348"/>
      <c r="VMG16" s="350"/>
      <c r="VMH16" s="350"/>
      <c r="VMK16" s="348"/>
      <c r="VML16" s="350"/>
      <c r="VMM16" s="350"/>
      <c r="VMP16" s="348"/>
      <c r="VMQ16" s="350"/>
      <c r="VMR16" s="350"/>
      <c r="VMU16" s="348"/>
      <c r="VMV16" s="350"/>
      <c r="VMW16" s="350"/>
      <c r="VMZ16" s="348"/>
      <c r="VNA16" s="350"/>
      <c r="VNB16" s="350"/>
      <c r="VNE16" s="348"/>
      <c r="VNF16" s="350"/>
      <c r="VNG16" s="350"/>
      <c r="VNJ16" s="348"/>
      <c r="VNK16" s="350"/>
      <c r="VNL16" s="350"/>
      <c r="VNO16" s="348"/>
      <c r="VNP16" s="350"/>
      <c r="VNQ16" s="350"/>
      <c r="VNT16" s="348"/>
      <c r="VNU16" s="350"/>
      <c r="VNV16" s="350"/>
      <c r="VNY16" s="348"/>
      <c r="VNZ16" s="350"/>
      <c r="VOA16" s="350"/>
      <c r="VOD16" s="348"/>
      <c r="VOE16" s="350"/>
      <c r="VOF16" s="350"/>
      <c r="VOI16" s="348"/>
      <c r="VOJ16" s="350"/>
      <c r="VOK16" s="350"/>
      <c r="VON16" s="348"/>
      <c r="VOO16" s="350"/>
      <c r="VOP16" s="350"/>
      <c r="VOS16" s="348"/>
      <c r="VOT16" s="350"/>
      <c r="VOU16" s="350"/>
      <c r="VOX16" s="348"/>
      <c r="VOY16" s="350"/>
      <c r="VOZ16" s="350"/>
      <c r="VPC16" s="348"/>
      <c r="VPD16" s="350"/>
      <c r="VPE16" s="350"/>
      <c r="VPH16" s="348"/>
      <c r="VPI16" s="350"/>
      <c r="VPJ16" s="350"/>
      <c r="VPM16" s="348"/>
      <c r="VPN16" s="350"/>
      <c r="VPO16" s="350"/>
      <c r="VPR16" s="348"/>
      <c r="VPS16" s="350"/>
      <c r="VPT16" s="350"/>
      <c r="VPW16" s="348"/>
      <c r="VPX16" s="350"/>
      <c r="VPY16" s="350"/>
      <c r="VQB16" s="348"/>
      <c r="VQC16" s="350"/>
      <c r="VQD16" s="350"/>
      <c r="VQG16" s="348"/>
      <c r="VQH16" s="350"/>
      <c r="VQI16" s="350"/>
      <c r="VQL16" s="348"/>
      <c r="VQM16" s="350"/>
      <c r="VQN16" s="350"/>
      <c r="VQQ16" s="348"/>
      <c r="VQR16" s="350"/>
      <c r="VQS16" s="350"/>
      <c r="VQV16" s="348"/>
      <c r="VQW16" s="350"/>
      <c r="VQX16" s="350"/>
      <c r="VRA16" s="348"/>
      <c r="VRB16" s="350"/>
      <c r="VRC16" s="350"/>
      <c r="VRF16" s="348"/>
      <c r="VRG16" s="350"/>
      <c r="VRH16" s="350"/>
      <c r="VRK16" s="348"/>
      <c r="VRL16" s="350"/>
      <c r="VRM16" s="350"/>
      <c r="VRP16" s="348"/>
      <c r="VRQ16" s="350"/>
      <c r="VRR16" s="350"/>
      <c r="VRU16" s="348"/>
      <c r="VRV16" s="350"/>
      <c r="VRW16" s="350"/>
      <c r="VRZ16" s="348"/>
      <c r="VSA16" s="350"/>
      <c r="VSB16" s="350"/>
      <c r="VSE16" s="348"/>
      <c r="VSF16" s="350"/>
      <c r="VSG16" s="350"/>
      <c r="VSJ16" s="348"/>
      <c r="VSK16" s="350"/>
      <c r="VSL16" s="350"/>
      <c r="VSO16" s="348"/>
      <c r="VSP16" s="350"/>
      <c r="VSQ16" s="350"/>
      <c r="VST16" s="348"/>
      <c r="VSU16" s="350"/>
      <c r="VSV16" s="350"/>
      <c r="VSY16" s="348"/>
      <c r="VSZ16" s="350"/>
      <c r="VTA16" s="350"/>
      <c r="VTD16" s="348"/>
      <c r="VTE16" s="350"/>
      <c r="VTF16" s="350"/>
      <c r="VTI16" s="348"/>
      <c r="VTJ16" s="350"/>
      <c r="VTK16" s="350"/>
      <c r="VTN16" s="348"/>
      <c r="VTO16" s="350"/>
      <c r="VTP16" s="350"/>
      <c r="VTS16" s="348"/>
      <c r="VTT16" s="350"/>
      <c r="VTU16" s="350"/>
      <c r="VTX16" s="348"/>
      <c r="VTY16" s="350"/>
      <c r="VTZ16" s="350"/>
      <c r="VUC16" s="348"/>
      <c r="VUD16" s="350"/>
      <c r="VUE16" s="350"/>
      <c r="VUH16" s="348"/>
      <c r="VUI16" s="350"/>
      <c r="VUJ16" s="350"/>
      <c r="VUM16" s="348"/>
      <c r="VUN16" s="350"/>
      <c r="VUO16" s="350"/>
      <c r="VUR16" s="348"/>
      <c r="VUS16" s="350"/>
      <c r="VUT16" s="350"/>
      <c r="VUW16" s="348"/>
      <c r="VUX16" s="350"/>
      <c r="VUY16" s="350"/>
      <c r="VVB16" s="348"/>
      <c r="VVC16" s="350"/>
      <c r="VVD16" s="350"/>
      <c r="VVG16" s="348"/>
      <c r="VVH16" s="350"/>
      <c r="VVI16" s="350"/>
      <c r="VVL16" s="348"/>
      <c r="VVM16" s="350"/>
      <c r="VVN16" s="350"/>
      <c r="VVQ16" s="348"/>
      <c r="VVR16" s="350"/>
      <c r="VVS16" s="350"/>
      <c r="VVV16" s="348"/>
      <c r="VVW16" s="350"/>
      <c r="VVX16" s="350"/>
      <c r="VWA16" s="348"/>
      <c r="VWB16" s="350"/>
      <c r="VWC16" s="350"/>
      <c r="VWF16" s="348"/>
      <c r="VWG16" s="350"/>
      <c r="VWH16" s="350"/>
      <c r="VWK16" s="348"/>
      <c r="VWL16" s="350"/>
      <c r="VWM16" s="350"/>
      <c r="VWP16" s="348"/>
      <c r="VWQ16" s="350"/>
      <c r="VWR16" s="350"/>
      <c r="VWU16" s="348"/>
      <c r="VWV16" s="350"/>
      <c r="VWW16" s="350"/>
      <c r="VWZ16" s="348"/>
      <c r="VXA16" s="350"/>
      <c r="VXB16" s="350"/>
      <c r="VXE16" s="348"/>
      <c r="VXF16" s="350"/>
      <c r="VXG16" s="350"/>
      <c r="VXJ16" s="348"/>
      <c r="VXK16" s="350"/>
      <c r="VXL16" s="350"/>
      <c r="VXO16" s="348"/>
      <c r="VXP16" s="350"/>
      <c r="VXQ16" s="350"/>
      <c r="VXT16" s="348"/>
      <c r="VXU16" s="350"/>
      <c r="VXV16" s="350"/>
      <c r="VXY16" s="348"/>
      <c r="VXZ16" s="350"/>
      <c r="VYA16" s="350"/>
      <c r="VYD16" s="348"/>
      <c r="VYE16" s="350"/>
      <c r="VYF16" s="350"/>
      <c r="VYI16" s="348"/>
      <c r="VYJ16" s="350"/>
      <c r="VYK16" s="350"/>
      <c r="VYN16" s="348"/>
      <c r="VYO16" s="350"/>
      <c r="VYP16" s="350"/>
      <c r="VYS16" s="348"/>
      <c r="VYT16" s="350"/>
      <c r="VYU16" s="350"/>
      <c r="VYX16" s="348"/>
      <c r="VYY16" s="350"/>
      <c r="VYZ16" s="350"/>
      <c r="VZC16" s="348"/>
      <c r="VZD16" s="350"/>
      <c r="VZE16" s="350"/>
      <c r="VZH16" s="348"/>
      <c r="VZI16" s="350"/>
      <c r="VZJ16" s="350"/>
      <c r="VZM16" s="348"/>
      <c r="VZN16" s="350"/>
      <c r="VZO16" s="350"/>
      <c r="VZR16" s="348"/>
      <c r="VZS16" s="350"/>
      <c r="VZT16" s="350"/>
      <c r="VZW16" s="348"/>
      <c r="VZX16" s="350"/>
      <c r="VZY16" s="350"/>
      <c r="WAB16" s="348"/>
      <c r="WAC16" s="350"/>
      <c r="WAD16" s="350"/>
      <c r="WAG16" s="348"/>
      <c r="WAH16" s="350"/>
      <c r="WAI16" s="350"/>
      <c r="WAL16" s="348"/>
      <c r="WAM16" s="350"/>
      <c r="WAN16" s="350"/>
      <c r="WAQ16" s="348"/>
      <c r="WAR16" s="350"/>
      <c r="WAS16" s="350"/>
      <c r="WAV16" s="348"/>
      <c r="WAW16" s="350"/>
      <c r="WAX16" s="350"/>
      <c r="WBA16" s="348"/>
      <c r="WBB16" s="350"/>
      <c r="WBC16" s="350"/>
      <c r="WBF16" s="348"/>
      <c r="WBG16" s="350"/>
      <c r="WBH16" s="350"/>
      <c r="WBK16" s="348"/>
      <c r="WBL16" s="350"/>
      <c r="WBM16" s="350"/>
      <c r="WBP16" s="348"/>
      <c r="WBQ16" s="350"/>
      <c r="WBR16" s="350"/>
      <c r="WBU16" s="348"/>
      <c r="WBV16" s="350"/>
      <c r="WBW16" s="350"/>
      <c r="WBZ16" s="348"/>
      <c r="WCA16" s="350"/>
      <c r="WCB16" s="350"/>
      <c r="WCE16" s="348"/>
      <c r="WCF16" s="350"/>
      <c r="WCG16" s="350"/>
      <c r="WCJ16" s="348"/>
      <c r="WCK16" s="350"/>
      <c r="WCL16" s="350"/>
      <c r="WCO16" s="348"/>
      <c r="WCP16" s="350"/>
      <c r="WCQ16" s="350"/>
      <c r="WCT16" s="348"/>
      <c r="WCU16" s="350"/>
      <c r="WCV16" s="350"/>
      <c r="WCY16" s="348"/>
      <c r="WCZ16" s="350"/>
      <c r="WDA16" s="350"/>
      <c r="WDD16" s="348"/>
      <c r="WDE16" s="350"/>
      <c r="WDF16" s="350"/>
      <c r="WDI16" s="348"/>
      <c r="WDJ16" s="350"/>
      <c r="WDK16" s="350"/>
      <c r="WDN16" s="348"/>
      <c r="WDO16" s="350"/>
      <c r="WDP16" s="350"/>
      <c r="WDS16" s="348"/>
      <c r="WDT16" s="350"/>
      <c r="WDU16" s="350"/>
      <c r="WDX16" s="348"/>
      <c r="WDY16" s="350"/>
      <c r="WDZ16" s="350"/>
      <c r="WEC16" s="348"/>
      <c r="WED16" s="350"/>
      <c r="WEE16" s="350"/>
      <c r="WEH16" s="348"/>
      <c r="WEI16" s="350"/>
      <c r="WEJ16" s="350"/>
      <c r="WEM16" s="348"/>
      <c r="WEN16" s="350"/>
      <c r="WEO16" s="350"/>
      <c r="WER16" s="348"/>
      <c r="WES16" s="350"/>
      <c r="WET16" s="350"/>
      <c r="WEW16" s="348"/>
      <c r="WEX16" s="350"/>
      <c r="WEY16" s="350"/>
      <c r="WFB16" s="348"/>
      <c r="WFC16" s="350"/>
      <c r="WFD16" s="350"/>
      <c r="WFG16" s="348"/>
      <c r="WFH16" s="350"/>
      <c r="WFI16" s="350"/>
      <c r="WFL16" s="348"/>
      <c r="WFM16" s="350"/>
      <c r="WFN16" s="350"/>
      <c r="WFQ16" s="348"/>
      <c r="WFR16" s="350"/>
      <c r="WFS16" s="350"/>
      <c r="WFV16" s="348"/>
      <c r="WFW16" s="350"/>
      <c r="WFX16" s="350"/>
      <c r="WGA16" s="348"/>
      <c r="WGB16" s="350"/>
      <c r="WGC16" s="350"/>
      <c r="WGF16" s="348"/>
      <c r="WGG16" s="350"/>
      <c r="WGH16" s="350"/>
      <c r="WGK16" s="348"/>
      <c r="WGL16" s="350"/>
      <c r="WGM16" s="350"/>
      <c r="WGP16" s="348"/>
      <c r="WGQ16" s="350"/>
      <c r="WGR16" s="350"/>
      <c r="WGU16" s="348"/>
      <c r="WGV16" s="350"/>
      <c r="WGW16" s="350"/>
      <c r="WGZ16" s="348"/>
      <c r="WHA16" s="350"/>
      <c r="WHB16" s="350"/>
      <c r="WHE16" s="348"/>
      <c r="WHF16" s="350"/>
      <c r="WHG16" s="350"/>
      <c r="WHJ16" s="348"/>
      <c r="WHK16" s="350"/>
      <c r="WHL16" s="350"/>
      <c r="WHO16" s="348"/>
      <c r="WHP16" s="350"/>
      <c r="WHQ16" s="350"/>
      <c r="WHT16" s="348"/>
      <c r="WHU16" s="350"/>
      <c r="WHV16" s="350"/>
      <c r="WHY16" s="348"/>
      <c r="WHZ16" s="350"/>
      <c r="WIA16" s="350"/>
      <c r="WID16" s="348"/>
      <c r="WIE16" s="350"/>
      <c r="WIF16" s="350"/>
      <c r="WII16" s="348"/>
      <c r="WIJ16" s="350"/>
      <c r="WIK16" s="350"/>
      <c r="WIN16" s="348"/>
      <c r="WIO16" s="350"/>
      <c r="WIP16" s="350"/>
      <c r="WIS16" s="348"/>
      <c r="WIT16" s="350"/>
      <c r="WIU16" s="350"/>
      <c r="WIX16" s="348"/>
      <c r="WIY16" s="350"/>
      <c r="WIZ16" s="350"/>
      <c r="WJC16" s="348"/>
      <c r="WJD16" s="350"/>
      <c r="WJE16" s="350"/>
      <c r="WJH16" s="348"/>
      <c r="WJI16" s="350"/>
      <c r="WJJ16" s="350"/>
      <c r="WJM16" s="348"/>
      <c r="WJN16" s="350"/>
      <c r="WJO16" s="350"/>
      <c r="WJR16" s="348"/>
      <c r="WJS16" s="350"/>
      <c r="WJT16" s="350"/>
      <c r="WJW16" s="348"/>
      <c r="WJX16" s="350"/>
      <c r="WJY16" s="350"/>
      <c r="WKB16" s="348"/>
      <c r="WKC16" s="350"/>
      <c r="WKD16" s="350"/>
      <c r="WKG16" s="348"/>
      <c r="WKH16" s="350"/>
      <c r="WKI16" s="350"/>
      <c r="WKL16" s="348"/>
      <c r="WKM16" s="350"/>
      <c r="WKN16" s="350"/>
      <c r="WKQ16" s="348"/>
      <c r="WKR16" s="350"/>
      <c r="WKS16" s="350"/>
      <c r="WKV16" s="348"/>
      <c r="WKW16" s="350"/>
      <c r="WKX16" s="350"/>
      <c r="WLA16" s="348"/>
      <c r="WLB16" s="350"/>
      <c r="WLC16" s="350"/>
      <c r="WLF16" s="348"/>
      <c r="WLG16" s="350"/>
      <c r="WLH16" s="350"/>
      <c r="WLK16" s="348"/>
      <c r="WLL16" s="350"/>
      <c r="WLM16" s="350"/>
      <c r="WLP16" s="348"/>
      <c r="WLQ16" s="350"/>
      <c r="WLR16" s="350"/>
      <c r="WLU16" s="348"/>
      <c r="WLV16" s="350"/>
      <c r="WLW16" s="350"/>
      <c r="WLZ16" s="348"/>
      <c r="WMA16" s="350"/>
      <c r="WMB16" s="350"/>
      <c r="WME16" s="348"/>
      <c r="WMF16" s="350"/>
      <c r="WMG16" s="350"/>
      <c r="WMJ16" s="348"/>
      <c r="WMK16" s="350"/>
      <c r="WML16" s="350"/>
      <c r="WMO16" s="348"/>
      <c r="WMP16" s="350"/>
      <c r="WMQ16" s="350"/>
      <c r="WMT16" s="348"/>
      <c r="WMU16" s="350"/>
      <c r="WMV16" s="350"/>
      <c r="WMY16" s="348"/>
      <c r="WMZ16" s="350"/>
      <c r="WNA16" s="350"/>
      <c r="WND16" s="348"/>
      <c r="WNE16" s="350"/>
      <c r="WNF16" s="350"/>
      <c r="WNI16" s="348"/>
      <c r="WNJ16" s="350"/>
      <c r="WNK16" s="350"/>
      <c r="WNN16" s="348"/>
      <c r="WNO16" s="350"/>
      <c r="WNP16" s="350"/>
      <c r="WNS16" s="348"/>
      <c r="WNT16" s="350"/>
      <c r="WNU16" s="350"/>
      <c r="WNX16" s="348"/>
      <c r="WNY16" s="350"/>
      <c r="WNZ16" s="350"/>
      <c r="WOC16" s="348"/>
      <c r="WOD16" s="350"/>
      <c r="WOE16" s="350"/>
      <c r="WOH16" s="348"/>
      <c r="WOI16" s="350"/>
      <c r="WOJ16" s="350"/>
      <c r="WOM16" s="348"/>
      <c r="WON16" s="350"/>
      <c r="WOO16" s="350"/>
      <c r="WOR16" s="348"/>
      <c r="WOS16" s="350"/>
      <c r="WOT16" s="350"/>
      <c r="WOW16" s="348"/>
      <c r="WOX16" s="350"/>
      <c r="WOY16" s="350"/>
      <c r="WPB16" s="348"/>
      <c r="WPC16" s="350"/>
      <c r="WPD16" s="350"/>
      <c r="WPG16" s="348"/>
      <c r="WPH16" s="350"/>
      <c r="WPI16" s="350"/>
      <c r="WPL16" s="348"/>
      <c r="WPM16" s="350"/>
      <c r="WPN16" s="350"/>
      <c r="WPQ16" s="348"/>
      <c r="WPR16" s="350"/>
      <c r="WPS16" s="350"/>
      <c r="WPV16" s="348"/>
      <c r="WPW16" s="350"/>
      <c r="WPX16" s="350"/>
      <c r="WQA16" s="348"/>
      <c r="WQB16" s="350"/>
      <c r="WQC16" s="350"/>
      <c r="WQF16" s="348"/>
      <c r="WQG16" s="350"/>
      <c r="WQH16" s="350"/>
      <c r="WQK16" s="348"/>
      <c r="WQL16" s="350"/>
      <c r="WQM16" s="350"/>
      <c r="WQP16" s="348"/>
      <c r="WQQ16" s="350"/>
      <c r="WQR16" s="350"/>
      <c r="WQU16" s="348"/>
      <c r="WQV16" s="350"/>
      <c r="WQW16" s="350"/>
      <c r="WQZ16" s="348"/>
      <c r="WRA16" s="350"/>
      <c r="WRB16" s="350"/>
      <c r="WRE16" s="348"/>
      <c r="WRF16" s="350"/>
      <c r="WRG16" s="350"/>
      <c r="WRJ16" s="348"/>
      <c r="WRK16" s="350"/>
      <c r="WRL16" s="350"/>
      <c r="WRO16" s="348"/>
      <c r="WRP16" s="350"/>
      <c r="WRQ16" s="350"/>
      <c r="WRT16" s="348"/>
      <c r="WRU16" s="350"/>
      <c r="WRV16" s="350"/>
      <c r="WRY16" s="348"/>
      <c r="WRZ16" s="350"/>
      <c r="WSA16" s="350"/>
      <c r="WSD16" s="348"/>
      <c r="WSE16" s="350"/>
      <c r="WSF16" s="350"/>
      <c r="WSI16" s="348"/>
      <c r="WSJ16" s="350"/>
      <c r="WSK16" s="350"/>
      <c r="WSN16" s="348"/>
      <c r="WSO16" s="350"/>
      <c r="WSP16" s="350"/>
      <c r="WSS16" s="348"/>
      <c r="WST16" s="350"/>
      <c r="WSU16" s="350"/>
      <c r="WSX16" s="348"/>
      <c r="WSY16" s="350"/>
      <c r="WSZ16" s="350"/>
      <c r="WTC16" s="348"/>
      <c r="WTD16" s="350"/>
      <c r="WTE16" s="350"/>
      <c r="WTH16" s="348"/>
      <c r="WTI16" s="350"/>
      <c r="WTJ16" s="350"/>
      <c r="WTM16" s="348"/>
      <c r="WTN16" s="350"/>
      <c r="WTO16" s="350"/>
      <c r="WTR16" s="348"/>
      <c r="WTS16" s="350"/>
      <c r="WTT16" s="350"/>
      <c r="WTW16" s="348"/>
      <c r="WTX16" s="350"/>
      <c r="WTY16" s="350"/>
      <c r="WUB16" s="348"/>
      <c r="WUC16" s="350"/>
      <c r="WUD16" s="350"/>
      <c r="WUG16" s="348"/>
      <c r="WUH16" s="350"/>
      <c r="WUI16" s="350"/>
      <c r="WUL16" s="348"/>
      <c r="WUM16" s="350"/>
      <c r="WUN16" s="350"/>
      <c r="WUQ16" s="348"/>
      <c r="WUR16" s="350"/>
      <c r="WUS16" s="350"/>
      <c r="WUV16" s="348"/>
      <c r="WUW16" s="350"/>
      <c r="WUX16" s="350"/>
      <c r="WVA16" s="348"/>
      <c r="WVB16" s="350"/>
      <c r="WVC16" s="350"/>
      <c r="WVF16" s="348"/>
      <c r="WVG16" s="350"/>
      <c r="WVH16" s="350"/>
      <c r="WVK16" s="348"/>
      <c r="WVL16" s="350"/>
      <c r="WVM16" s="350"/>
      <c r="WVP16" s="348"/>
      <c r="WVQ16" s="350"/>
      <c r="WVR16" s="350"/>
      <c r="WVU16" s="348"/>
      <c r="WVV16" s="350"/>
      <c r="WVW16" s="350"/>
      <c r="WVZ16" s="348"/>
      <c r="WWA16" s="350"/>
      <c r="WWB16" s="350"/>
      <c r="WWE16" s="348"/>
      <c r="WWF16" s="350"/>
      <c r="WWG16" s="350"/>
      <c r="WWJ16" s="348"/>
      <c r="WWK16" s="350"/>
      <c r="WWL16" s="350"/>
      <c r="WWO16" s="348"/>
      <c r="WWP16" s="350"/>
      <c r="WWQ16" s="350"/>
      <c r="WWT16" s="348"/>
      <c r="WWU16" s="350"/>
      <c r="WWV16" s="350"/>
      <c r="WWY16" s="348"/>
      <c r="WWZ16" s="350"/>
      <c r="WXA16" s="350"/>
      <c r="WXD16" s="348"/>
      <c r="WXE16" s="350"/>
      <c r="WXF16" s="350"/>
      <c r="WXI16" s="348"/>
      <c r="WXJ16" s="350"/>
      <c r="WXK16" s="350"/>
      <c r="WXN16" s="348"/>
      <c r="WXO16" s="350"/>
      <c r="WXP16" s="350"/>
      <c r="WXS16" s="348"/>
      <c r="WXT16" s="350"/>
      <c r="WXU16" s="350"/>
      <c r="WXX16" s="348"/>
      <c r="WXY16" s="350"/>
      <c r="WXZ16" s="350"/>
      <c r="WYC16" s="348"/>
      <c r="WYD16" s="350"/>
      <c r="WYE16" s="350"/>
      <c r="WYH16" s="348"/>
      <c r="WYI16" s="350"/>
      <c r="WYJ16" s="350"/>
      <c r="WYM16" s="348"/>
      <c r="WYN16" s="350"/>
      <c r="WYO16" s="350"/>
      <c r="WYR16" s="348"/>
      <c r="WYS16" s="350"/>
      <c r="WYT16" s="350"/>
      <c r="WYW16" s="348"/>
      <c r="WYX16" s="350"/>
      <c r="WYY16" s="350"/>
      <c r="WZB16" s="348"/>
      <c r="WZC16" s="350"/>
      <c r="WZD16" s="350"/>
      <c r="WZG16" s="348"/>
      <c r="WZH16" s="350"/>
      <c r="WZI16" s="350"/>
      <c r="WZL16" s="348"/>
      <c r="WZM16" s="350"/>
      <c r="WZN16" s="350"/>
      <c r="WZQ16" s="348"/>
      <c r="WZR16" s="350"/>
      <c r="WZS16" s="350"/>
      <c r="WZV16" s="348"/>
      <c r="WZW16" s="350"/>
      <c r="WZX16" s="350"/>
      <c r="XAA16" s="348"/>
      <c r="XAB16" s="350"/>
      <c r="XAC16" s="350"/>
      <c r="XAF16" s="348"/>
      <c r="XAG16" s="350"/>
      <c r="XAH16" s="350"/>
      <c r="XAK16" s="348"/>
      <c r="XAL16" s="350"/>
      <c r="XAM16" s="350"/>
      <c r="XAP16" s="348"/>
      <c r="XAQ16" s="350"/>
      <c r="XAR16" s="350"/>
      <c r="XAU16" s="348"/>
      <c r="XAV16" s="350"/>
      <c r="XAW16" s="350"/>
      <c r="XAZ16" s="348"/>
      <c r="XBA16" s="350"/>
      <c r="XBB16" s="350"/>
      <c r="XBE16" s="348"/>
      <c r="XBF16" s="350"/>
      <c r="XBG16" s="350"/>
      <c r="XBJ16" s="348"/>
      <c r="XBK16" s="350"/>
      <c r="XBL16" s="350"/>
      <c r="XBO16" s="348"/>
      <c r="XBP16" s="350"/>
      <c r="XBQ16" s="350"/>
      <c r="XBT16" s="348"/>
      <c r="XBU16" s="350"/>
      <c r="XBV16" s="350"/>
      <c r="XBY16" s="348"/>
      <c r="XBZ16" s="350"/>
      <c r="XCA16" s="350"/>
      <c r="XCD16" s="348"/>
      <c r="XCE16" s="350"/>
      <c r="XCF16" s="350"/>
      <c r="XCI16" s="348"/>
      <c r="XCJ16" s="350"/>
      <c r="XCK16" s="350"/>
      <c r="XCN16" s="348"/>
      <c r="XCO16" s="350"/>
      <c r="XCP16" s="350"/>
      <c r="XCS16" s="348"/>
      <c r="XCT16" s="350"/>
      <c r="XCU16" s="350"/>
      <c r="XCX16" s="348"/>
      <c r="XCY16" s="350"/>
      <c r="XCZ16" s="350"/>
      <c r="XDC16" s="348"/>
      <c r="XDD16" s="350"/>
      <c r="XDE16" s="350"/>
      <c r="XDH16" s="348"/>
      <c r="XDI16" s="350"/>
      <c r="XDJ16" s="350"/>
      <c r="XDM16" s="348"/>
      <c r="XDN16" s="350"/>
      <c r="XDO16" s="350"/>
      <c r="XDR16" s="348"/>
      <c r="XDS16" s="350"/>
      <c r="XDT16" s="350"/>
      <c r="XDW16" s="348"/>
      <c r="XDX16" s="350"/>
      <c r="XDY16" s="350"/>
      <c r="XEB16" s="348"/>
      <c r="XEC16" s="350"/>
      <c r="XED16" s="350"/>
      <c r="XEG16" s="348"/>
      <c r="XEH16" s="350"/>
      <c r="XEI16" s="350"/>
      <c r="XEL16" s="348"/>
      <c r="XEM16" s="350"/>
      <c r="XEN16" s="350"/>
      <c r="XEQ16" s="348"/>
      <c r="XER16" s="350"/>
      <c r="XES16" s="350"/>
      <c r="XEV16" s="348"/>
      <c r="XEW16" s="350"/>
      <c r="XEX16" s="350"/>
      <c r="XFA16" s="348"/>
      <c r="XFB16" s="350"/>
      <c r="XFC16" s="350"/>
    </row>
    <row r="17" spans="1:1023 1026:2048 2051:5118 5121:6143 6146:7168 7171:10238 10241:11263 11266:12288 12291:15358 15361:16383" s="351" customFormat="1" x14ac:dyDescent="0.35">
      <c r="A17" s="348"/>
      <c r="B17" s="349"/>
      <c r="C17" s="349"/>
      <c r="D17" s="350" t="s">
        <v>455</v>
      </c>
      <c r="G17" s="350"/>
      <c r="H17" s="345" t="s">
        <v>855</v>
      </c>
      <c r="J17" s="335">
        <f>'1.4.7 Rev_CKB'!J68</f>
        <v>15297.079983034162</v>
      </c>
      <c r="K17" s="335">
        <f>'1.4.7 Rev_CKB'!K68</f>
        <v>15297.079983034158</v>
      </c>
      <c r="L17" s="335">
        <f>'1.4.7 Rev_CKB'!L68</f>
        <v>15297.07998303416</v>
      </c>
      <c r="M17" s="335">
        <f>'1.4.7 Rev_CKB'!M68</f>
        <v>15297.07998303416</v>
      </c>
      <c r="N17" s="335">
        <f>'1.4.7 Rev_CKB'!N68</f>
        <v>15297.07998303416</v>
      </c>
      <c r="O17" s="335">
        <f>'1.4.7 Rev_CKB'!O68</f>
        <v>7648.5399915170792</v>
      </c>
      <c r="P17" s="335">
        <f>'1.4.7 Rev_CKB'!P68</f>
        <v>7648.5399915170792</v>
      </c>
      <c r="Q17" s="335">
        <f>'1.4.7 Rev_CKB'!Q68</f>
        <v>7648.5399915170792</v>
      </c>
      <c r="R17" s="335">
        <f>'1.4.7 Rev_CKB'!R68</f>
        <v>7648.5399915170792</v>
      </c>
      <c r="S17" s="335">
        <f>'1.4.7 Rev_CKB'!S68</f>
        <v>7648.5399915170792</v>
      </c>
      <c r="T17" s="335">
        <f>'1.4.7 Rev_CKB'!T68</f>
        <v>7648.5399915170792</v>
      </c>
      <c r="U17" s="335">
        <f>'1.4.7 Rev_CKB'!U68</f>
        <v>7648.5399915170792</v>
      </c>
      <c r="V17" s="335">
        <f>'1.4.7 Rev_CKB'!V68</f>
        <v>11302.842431908572</v>
      </c>
      <c r="W17" s="335">
        <f>'1.4.7 Rev_CKB'!W68</f>
        <v>11302.842431908572</v>
      </c>
      <c r="X17" s="335">
        <f>'1.4.7 Rev_CKB'!X68</f>
        <v>11302.842431908568</v>
      </c>
      <c r="Y17" s="335">
        <f>'1.4.7 Rev_CKB'!Y68</f>
        <v>11302.842431908572</v>
      </c>
      <c r="Z17" s="335">
        <f>'1.4.7 Rev_CKB'!Z68</f>
        <v>11302.842431908572</v>
      </c>
      <c r="AA17" s="335">
        <f>'1.4.7 Rev_CKB'!AA68</f>
        <v>11302.84243190857</v>
      </c>
      <c r="AB17" s="335">
        <f>'1.4.7 Rev_CKB'!AB68</f>
        <v>11302.84243190857</v>
      </c>
      <c r="AC17" s="335">
        <f>'1.4.7 Rev_CKB'!AC68</f>
        <v>11302.842431908573</v>
      </c>
      <c r="AD17" s="335">
        <f>'1.4.7 Rev_CKB'!AD68</f>
        <v>11302.84243190857</v>
      </c>
      <c r="AE17" s="335">
        <f>'1.4.7 Rev_CKB'!AE68</f>
        <v>11302.842431908572</v>
      </c>
      <c r="AF17" s="335">
        <f>'1.4.7 Rev_CKB'!AF68</f>
        <v>11302.84243190857</v>
      </c>
      <c r="AG17" s="335">
        <f>'1.4.7 Rev_CKB'!AG68</f>
        <v>11302.842431908572</v>
      </c>
      <c r="AH17" s="335">
        <f>'1.4.7 Rev_CKB'!AH68</f>
        <v>15615.769149347369</v>
      </c>
      <c r="AI17" s="335">
        <f>'1.4.7 Rev_CKB'!AI68</f>
        <v>15615.76914934737</v>
      </c>
      <c r="AJ17" s="335">
        <f>'1.4.7 Rev_CKB'!AJ68</f>
        <v>15615.76914934737</v>
      </c>
      <c r="AK17" s="335">
        <f>'1.4.7 Rev_CKB'!AK68</f>
        <v>15615.769149347374</v>
      </c>
      <c r="AL17" s="335">
        <f>'1.4.7 Rev_CKB'!AL68</f>
        <v>15615.769149347374</v>
      </c>
      <c r="AM17" s="335">
        <f>'1.4.7 Rev_CKB'!AM68</f>
        <v>15615.769149347374</v>
      </c>
      <c r="AN17" s="335">
        <f>'1.4.7 Rev_CKB'!AN68</f>
        <v>15615.76914934737</v>
      </c>
      <c r="AO17" s="335">
        <f>'1.4.7 Rev_CKB'!AO68</f>
        <v>15615.769149347374</v>
      </c>
      <c r="AP17" s="335">
        <f>'1.4.7 Rev_CKB'!AP68</f>
        <v>15615.769149347372</v>
      </c>
      <c r="AQ17" s="335">
        <f>'1.4.7 Rev_CKB'!AQ68</f>
        <v>15615.769149347369</v>
      </c>
      <c r="AR17" s="335">
        <f>'1.4.7 Rev_CKB'!AR68</f>
        <v>15615.769149347372</v>
      </c>
      <c r="AS17" s="335">
        <f>'1.4.7 Rev_CKB'!AS68</f>
        <v>15615.769149347372</v>
      </c>
      <c r="AT17" s="335">
        <f>'1.4.7 Rev_CKB'!AT68</f>
        <v>20331.731432450277</v>
      </c>
      <c r="AU17" s="335">
        <f>'1.4.7 Rev_CKB'!AU68</f>
        <v>20331.731432450277</v>
      </c>
      <c r="AV17" s="335">
        <f>'1.4.7 Rev_CKB'!AV68</f>
        <v>20331.731432450277</v>
      </c>
      <c r="AW17" s="335">
        <f>'1.4.7 Rev_CKB'!AW68</f>
        <v>20331.73143245028</v>
      </c>
      <c r="AX17" s="335">
        <f>'1.4.7 Rev_CKB'!AX68</f>
        <v>20331.73143245028</v>
      </c>
      <c r="AY17" s="335">
        <f>'1.4.7 Rev_CKB'!AY68</f>
        <v>20331.731432450284</v>
      </c>
      <c r="AZ17" s="335">
        <f>'1.4.7 Rev_CKB'!AZ68</f>
        <v>20331.73143245028</v>
      </c>
      <c r="BA17" s="335">
        <f>'1.4.7 Rev_CKB'!BA68</f>
        <v>20331.73143245028</v>
      </c>
      <c r="BB17" s="335">
        <f>'1.4.7 Rev_CKB'!BB68</f>
        <v>20331.731432450284</v>
      </c>
      <c r="BC17" s="335">
        <f>'1.4.7 Rev_CKB'!BC68</f>
        <v>20331.731432450288</v>
      </c>
      <c r="BD17" s="335">
        <f>'1.4.7 Rev_CKB'!BD68</f>
        <v>20331.73143245028</v>
      </c>
      <c r="BE17" s="335">
        <f>'1.4.7 Rev_CKB'!BE68</f>
        <v>20331.73143245028</v>
      </c>
      <c r="BF17" s="335">
        <f>'1.4.7 Rev_CKB'!BF68</f>
        <v>16527.730067669261</v>
      </c>
      <c r="BG17" s="335">
        <f>'1.4.7 Rev_CKB'!BG68</f>
        <v>16527.730067669265</v>
      </c>
      <c r="BH17" s="335">
        <f>'1.4.7 Rev_CKB'!BH68</f>
        <v>16527.730067669265</v>
      </c>
      <c r="BI17" s="335">
        <f>'1.4.7 Rev_CKB'!BI68</f>
        <v>16527.730067669261</v>
      </c>
      <c r="BJ17" s="335">
        <f>'1.4.7 Rev_CKB'!BJ68</f>
        <v>16527.730067669265</v>
      </c>
      <c r="BK17" s="335">
        <f>'1.4.7 Rev_CKB'!BK68</f>
        <v>8263.8650338346324</v>
      </c>
      <c r="BL17" s="335">
        <f>'1.4.7 Rev_CKB'!BL68</f>
        <v>8263.8650338346306</v>
      </c>
      <c r="BM17" s="335">
        <f>'1.4.7 Rev_CKB'!BM68</f>
        <v>8263.8650338346324</v>
      </c>
      <c r="BN17" s="335">
        <f>'1.4.7 Rev_CKB'!BN68</f>
        <v>8263.8650338346324</v>
      </c>
      <c r="BO17" s="335">
        <f>'1.4.7 Rev_CKB'!BO68</f>
        <v>8263.8650338346324</v>
      </c>
      <c r="BP17" s="335">
        <f>'1.4.7 Rev_CKB'!BP68</f>
        <v>8263.8650338346324</v>
      </c>
      <c r="BQ17" s="335">
        <f>'1.4.7 Rev_CKB'!BQ68</f>
        <v>8263.8650338346342</v>
      </c>
      <c r="BR17" s="335">
        <f>'1.4.7 Rev_CKB'!BR68</f>
        <v>8496.2862379112321</v>
      </c>
      <c r="BS17" s="335">
        <f>'1.4.7 Rev_CKB'!BS68</f>
        <v>8496.2862379112321</v>
      </c>
      <c r="BT17" s="335">
        <f>'1.4.7 Rev_CKB'!BT68</f>
        <v>8496.2862379112339</v>
      </c>
      <c r="BU17" s="335">
        <f>'1.4.7 Rev_CKB'!BU68</f>
        <v>8496.2862379112321</v>
      </c>
      <c r="BV17" s="335">
        <f>'1.4.7 Rev_CKB'!BV68</f>
        <v>8496.2862379112321</v>
      </c>
      <c r="BW17" s="335">
        <f>'1.4.7 Rev_CKB'!BW68</f>
        <v>8496.2862379112321</v>
      </c>
      <c r="BX17" s="335">
        <f>'1.4.7 Rev_CKB'!BX68</f>
        <v>8496.2862379112339</v>
      </c>
      <c r="BY17" s="335">
        <f>'1.4.7 Rev_CKB'!BY68</f>
        <v>8496.2862379112321</v>
      </c>
      <c r="BZ17" s="335">
        <f>'1.4.7 Rev_CKB'!BZ68</f>
        <v>8496.2862379112339</v>
      </c>
      <c r="CA17" s="335">
        <f>'1.4.7 Rev_CKB'!CA68</f>
        <v>8496.2862379112321</v>
      </c>
      <c r="CB17" s="335">
        <f>'1.4.7 Rev_CKB'!CB68</f>
        <v>8496.2862379112321</v>
      </c>
      <c r="CC17" s="335">
        <f>'1.4.7 Rev_CKB'!CC68</f>
        <v>8496.2862379112321</v>
      </c>
      <c r="CD17" s="335">
        <f>'1.4.7 Rev_CKB'!CD68</f>
        <v>7972.0472998273499</v>
      </c>
      <c r="CE17" s="335">
        <f>'1.4.7 Rev_CKB'!CE68</f>
        <v>7972.0472998273499</v>
      </c>
      <c r="CF17" s="335">
        <f>'1.4.7 Rev_CKB'!CF68</f>
        <v>7972.0472998273499</v>
      </c>
      <c r="CG17" s="335">
        <f>'1.4.7 Rev_CKB'!CG68</f>
        <v>7972.0472998273508</v>
      </c>
      <c r="CH17" s="335">
        <f>'1.4.7 Rev_CKB'!CH68</f>
        <v>7972.0472998273499</v>
      </c>
      <c r="CI17" s="335">
        <f>'1.4.7 Rev_CKB'!CI68</f>
        <v>7972.0472998273499</v>
      </c>
      <c r="CJ17" s="335">
        <f>'1.4.7 Rev_CKB'!CJ68</f>
        <v>7972.0472998273499</v>
      </c>
      <c r="CK17" s="335">
        <f>'1.4.7 Rev_CKB'!CK68</f>
        <v>7972.0472998273499</v>
      </c>
      <c r="CL17" s="335">
        <f>'1.4.7 Rev_CKB'!CL68</f>
        <v>7972.0472998273508</v>
      </c>
      <c r="CM17" s="335">
        <f>'1.4.7 Rev_CKB'!CM68</f>
        <v>7972.0472998273517</v>
      </c>
      <c r="CN17" s="335">
        <f>'1.4.7 Rev_CKB'!CN68</f>
        <v>7972.0472998273517</v>
      </c>
      <c r="CO17" s="335">
        <f>'1.4.7 Rev_CKB'!CO68</f>
        <v>7972.0472998273517</v>
      </c>
      <c r="CP17" s="335">
        <f>'1.4.7 Rev_CKB'!CP68</f>
        <v>6975.5413873489333</v>
      </c>
      <c r="CQ17" s="335">
        <f>'1.4.7 Rev_CKB'!CQ68</f>
        <v>6975.5413873489333</v>
      </c>
      <c r="CR17" s="335">
        <f>'1.4.7 Rev_CKB'!CR68</f>
        <v>6975.5413873489342</v>
      </c>
      <c r="CS17" s="335">
        <f>'1.4.7 Rev_CKB'!CS68</f>
        <v>6975.5413873489342</v>
      </c>
      <c r="CT17" s="335">
        <f>'1.4.7 Rev_CKB'!CT68</f>
        <v>6975.5413873489333</v>
      </c>
      <c r="CU17" s="335">
        <f>'1.4.7 Rev_CKB'!CU68</f>
        <v>6975.5413873489333</v>
      </c>
      <c r="CV17" s="335">
        <f>'1.4.7 Rev_CKB'!CV68</f>
        <v>6975.5413873489342</v>
      </c>
      <c r="CW17" s="335">
        <f>'1.4.7 Rev_CKB'!CW68</f>
        <v>6975.5413873489342</v>
      </c>
      <c r="CX17" s="335">
        <f>'1.4.7 Rev_CKB'!CX68</f>
        <v>6975.5413873489342</v>
      </c>
      <c r="CY17" s="335">
        <f>'1.4.7 Rev_CKB'!CY68</f>
        <v>6975.5413873489333</v>
      </c>
      <c r="CZ17" s="335">
        <f>'1.4.7 Rev_CKB'!CZ68</f>
        <v>6975.5413873489342</v>
      </c>
      <c r="DA17" s="335">
        <f>'1.4.7 Rev_CKB'!DA68</f>
        <v>6975.5413873489342</v>
      </c>
      <c r="DB17" s="335">
        <f>'1.4.7 Rev_CKB'!DB68</f>
        <v>4603.8573156502953</v>
      </c>
      <c r="DC17" s="335">
        <f>'1.4.7 Rev_CKB'!DC68</f>
        <v>4603.8573156502953</v>
      </c>
      <c r="DD17" s="335">
        <f>'1.4.7 Rev_CKB'!DD68</f>
        <v>4603.8573156502953</v>
      </c>
      <c r="DE17" s="335">
        <f>'1.4.7 Rev_CKB'!DE68</f>
        <v>4603.8573156502962</v>
      </c>
      <c r="DF17" s="335">
        <f>'1.4.7 Rev_CKB'!DF68</f>
        <v>4603.8573156502962</v>
      </c>
      <c r="DG17" s="335">
        <f>'1.4.7 Rev_CKB'!DG68</f>
        <v>4603.8573156502962</v>
      </c>
      <c r="DH17" s="335">
        <f>'1.4.7 Rev_CKB'!DH68</f>
        <v>4603.8573156502953</v>
      </c>
      <c r="DI17" s="335">
        <f>'1.4.7 Rev_CKB'!DI68</f>
        <v>4603.8573156502953</v>
      </c>
      <c r="DJ17" s="335">
        <f>'1.4.7 Rev_CKB'!DJ68</f>
        <v>4603.8573156502953</v>
      </c>
      <c r="DK17" s="335">
        <f>'1.4.7 Rev_CKB'!DK68</f>
        <v>4603.8573156502953</v>
      </c>
      <c r="DL17" s="335">
        <f>'1.4.7 Rev_CKB'!DL68</f>
        <v>4603.8573156502953</v>
      </c>
      <c r="DM17" s="335">
        <f>'1.4.7 Rev_CKB'!DM68</f>
        <v>4603.8573156502953</v>
      </c>
      <c r="DN17" s="335">
        <f>'1.4.7 Rev_CKB'!DN68</f>
        <v>2636.754644417897</v>
      </c>
      <c r="DO17" s="335">
        <f>'1.4.7 Rev_CKB'!DO68</f>
        <v>2636.754644417897</v>
      </c>
      <c r="DP17" s="335">
        <f>'1.4.7 Rev_CKB'!DP68</f>
        <v>2636.754644417897</v>
      </c>
      <c r="DQ17" s="335">
        <f>'1.4.7 Rev_CKB'!DQ68</f>
        <v>2636.754644417897</v>
      </c>
      <c r="DR17" s="335">
        <f>'1.4.7 Rev_CKB'!DR68</f>
        <v>2636.7546444178975</v>
      </c>
      <c r="DS17" s="335">
        <f>'1.4.7 Rev_CKB'!DS68</f>
        <v>2636.7546444178975</v>
      </c>
      <c r="DT17" s="335">
        <f>'1.4.7 Rev_CKB'!DT68</f>
        <v>2636.7546444178975</v>
      </c>
      <c r="DU17" s="335">
        <f>'1.4.7 Rev_CKB'!DU68</f>
        <v>2636.7546444178975</v>
      </c>
      <c r="DV17" s="335">
        <f>'1.4.7 Rev_CKB'!DV68</f>
        <v>2636.754644417897</v>
      </c>
      <c r="DW17" s="335">
        <f>'1.4.7 Rev_CKB'!DW68</f>
        <v>2636.7546444178975</v>
      </c>
      <c r="DX17" s="335">
        <f>'1.4.7 Rev_CKB'!DX68</f>
        <v>2636.7546444178975</v>
      </c>
      <c r="DY17" s="335">
        <f>'1.4.7 Rev_CKB'!DY68</f>
        <v>2636.7546444178975</v>
      </c>
      <c r="EA17" s="348"/>
      <c r="EB17" s="350"/>
      <c r="EC17" s="350"/>
      <c r="EF17" s="348"/>
      <c r="EG17" s="350"/>
      <c r="EH17" s="350"/>
      <c r="EK17" s="348"/>
      <c r="EL17" s="350"/>
      <c r="EM17" s="350"/>
      <c r="EP17" s="348"/>
      <c r="EQ17" s="350"/>
      <c r="ER17" s="350"/>
      <c r="EU17" s="348"/>
      <c r="EV17" s="350"/>
      <c r="EW17" s="350"/>
      <c r="EZ17" s="348"/>
      <c r="FA17" s="350"/>
      <c r="FB17" s="350"/>
      <c r="FE17" s="348"/>
      <c r="FF17" s="350"/>
      <c r="FG17" s="350"/>
      <c r="FJ17" s="348"/>
      <c r="FK17" s="350"/>
      <c r="FL17" s="350"/>
      <c r="FO17" s="348"/>
      <c r="FP17" s="350"/>
      <c r="FQ17" s="350"/>
      <c r="FT17" s="348"/>
      <c r="FU17" s="350"/>
      <c r="FV17" s="350"/>
      <c r="FY17" s="348"/>
      <c r="FZ17" s="350"/>
      <c r="GA17" s="350"/>
      <c r="GD17" s="348"/>
      <c r="GE17" s="350"/>
      <c r="GF17" s="350"/>
      <c r="GI17" s="348"/>
      <c r="GJ17" s="350"/>
      <c r="GK17" s="350"/>
      <c r="GN17" s="348"/>
      <c r="GO17" s="350"/>
      <c r="GP17" s="350"/>
      <c r="GS17" s="348"/>
      <c r="GT17" s="350"/>
      <c r="GU17" s="350"/>
      <c r="GX17" s="348"/>
      <c r="GY17" s="350"/>
      <c r="GZ17" s="350"/>
      <c r="HC17" s="348"/>
      <c r="HD17" s="350"/>
      <c r="HE17" s="350"/>
      <c r="HH17" s="348"/>
      <c r="HI17" s="350"/>
      <c r="HJ17" s="350"/>
      <c r="HM17" s="348"/>
      <c r="HN17" s="350"/>
      <c r="HO17" s="350"/>
      <c r="HR17" s="348"/>
      <c r="HS17" s="350"/>
      <c r="HT17" s="350"/>
      <c r="HW17" s="348"/>
      <c r="HX17" s="350"/>
      <c r="HY17" s="350"/>
      <c r="IB17" s="348"/>
      <c r="IC17" s="350"/>
      <c r="ID17" s="350"/>
      <c r="IG17" s="348"/>
      <c r="IH17" s="350"/>
      <c r="II17" s="350"/>
      <c r="IL17" s="348"/>
      <c r="IM17" s="350"/>
      <c r="IN17" s="350"/>
      <c r="IQ17" s="348"/>
      <c r="IR17" s="350"/>
      <c r="IS17" s="350"/>
      <c r="IV17" s="348"/>
      <c r="IW17" s="350"/>
      <c r="IX17" s="350"/>
      <c r="JA17" s="348"/>
      <c r="JB17" s="350"/>
      <c r="JC17" s="350"/>
      <c r="JF17" s="348"/>
      <c r="JG17" s="350"/>
      <c r="JH17" s="350"/>
      <c r="JK17" s="348"/>
      <c r="JL17" s="350"/>
      <c r="JM17" s="350"/>
      <c r="JP17" s="348"/>
      <c r="JQ17" s="350"/>
      <c r="JR17" s="350"/>
      <c r="JU17" s="348"/>
      <c r="JV17" s="350"/>
      <c r="JW17" s="350"/>
      <c r="JZ17" s="348"/>
      <c r="KA17" s="350"/>
      <c r="KB17" s="350"/>
      <c r="KE17" s="348"/>
      <c r="KF17" s="350"/>
      <c r="KG17" s="350"/>
      <c r="KJ17" s="348"/>
      <c r="KK17" s="350"/>
      <c r="KL17" s="350"/>
      <c r="KO17" s="348"/>
      <c r="KP17" s="350"/>
      <c r="KQ17" s="350"/>
      <c r="KT17" s="348"/>
      <c r="KU17" s="350"/>
      <c r="KV17" s="350"/>
      <c r="KY17" s="348"/>
      <c r="KZ17" s="350"/>
      <c r="LA17" s="350"/>
      <c r="LD17" s="348"/>
      <c r="LE17" s="350"/>
      <c r="LF17" s="350"/>
      <c r="LI17" s="348"/>
      <c r="LJ17" s="350"/>
      <c r="LK17" s="350"/>
      <c r="LN17" s="348"/>
      <c r="LO17" s="350"/>
      <c r="LP17" s="350"/>
      <c r="LS17" s="348"/>
      <c r="LT17" s="350"/>
      <c r="LU17" s="350"/>
      <c r="LX17" s="348"/>
      <c r="LY17" s="350"/>
      <c r="LZ17" s="350"/>
      <c r="MC17" s="348"/>
      <c r="MD17" s="350"/>
      <c r="ME17" s="350"/>
      <c r="MH17" s="348"/>
      <c r="MI17" s="350"/>
      <c r="MJ17" s="350"/>
      <c r="MM17" s="348"/>
      <c r="MN17" s="350"/>
      <c r="MO17" s="350"/>
      <c r="MR17" s="348"/>
      <c r="MS17" s="350"/>
      <c r="MT17" s="350"/>
      <c r="MW17" s="348"/>
      <c r="MX17" s="350"/>
      <c r="MY17" s="350"/>
      <c r="NB17" s="348"/>
      <c r="NC17" s="350"/>
      <c r="ND17" s="350"/>
      <c r="NG17" s="348"/>
      <c r="NH17" s="350"/>
      <c r="NI17" s="350"/>
      <c r="NL17" s="348"/>
      <c r="NM17" s="350"/>
      <c r="NN17" s="350"/>
      <c r="NQ17" s="348"/>
      <c r="NR17" s="350"/>
      <c r="NS17" s="350"/>
      <c r="NV17" s="348"/>
      <c r="NW17" s="350"/>
      <c r="NX17" s="350"/>
      <c r="OA17" s="348"/>
      <c r="OB17" s="350"/>
      <c r="OC17" s="350"/>
      <c r="OF17" s="348"/>
      <c r="OG17" s="350"/>
      <c r="OH17" s="350"/>
      <c r="OK17" s="348"/>
      <c r="OL17" s="350"/>
      <c r="OM17" s="350"/>
      <c r="OP17" s="348"/>
      <c r="OQ17" s="350"/>
      <c r="OR17" s="350"/>
      <c r="OU17" s="348"/>
      <c r="OV17" s="350"/>
      <c r="OW17" s="350"/>
      <c r="OZ17" s="348"/>
      <c r="PA17" s="350"/>
      <c r="PB17" s="350"/>
      <c r="PE17" s="348"/>
      <c r="PF17" s="350"/>
      <c r="PG17" s="350"/>
      <c r="PJ17" s="348"/>
      <c r="PK17" s="350"/>
      <c r="PL17" s="350"/>
      <c r="PO17" s="348"/>
      <c r="PP17" s="350"/>
      <c r="PQ17" s="350"/>
      <c r="PT17" s="348"/>
      <c r="PU17" s="350"/>
      <c r="PV17" s="350"/>
      <c r="PY17" s="348"/>
      <c r="PZ17" s="350"/>
      <c r="QA17" s="350"/>
      <c r="QD17" s="348"/>
      <c r="QE17" s="350"/>
      <c r="QF17" s="350"/>
      <c r="QI17" s="348"/>
      <c r="QJ17" s="350"/>
      <c r="QK17" s="350"/>
      <c r="QN17" s="348"/>
      <c r="QO17" s="350"/>
      <c r="QP17" s="350"/>
      <c r="QS17" s="348"/>
      <c r="QT17" s="350"/>
      <c r="QU17" s="350"/>
      <c r="QX17" s="348"/>
      <c r="QY17" s="350"/>
      <c r="QZ17" s="350"/>
      <c r="RC17" s="348"/>
      <c r="RD17" s="350"/>
      <c r="RE17" s="350"/>
      <c r="RH17" s="348"/>
      <c r="RI17" s="350"/>
      <c r="RJ17" s="350"/>
      <c r="RM17" s="348"/>
      <c r="RN17" s="350"/>
      <c r="RO17" s="350"/>
      <c r="RR17" s="348"/>
      <c r="RS17" s="350"/>
      <c r="RT17" s="350"/>
      <c r="RW17" s="348"/>
      <c r="RX17" s="350"/>
      <c r="RY17" s="350"/>
      <c r="SB17" s="348"/>
      <c r="SC17" s="350"/>
      <c r="SD17" s="350"/>
      <c r="SG17" s="348"/>
      <c r="SH17" s="350"/>
      <c r="SI17" s="350"/>
      <c r="SL17" s="348"/>
      <c r="SM17" s="350"/>
      <c r="SN17" s="350"/>
      <c r="SQ17" s="348"/>
      <c r="SR17" s="350"/>
      <c r="SS17" s="350"/>
      <c r="SV17" s="348"/>
      <c r="SW17" s="350"/>
      <c r="SX17" s="350"/>
      <c r="TA17" s="348"/>
      <c r="TB17" s="350"/>
      <c r="TC17" s="350"/>
      <c r="TF17" s="348"/>
      <c r="TG17" s="350"/>
      <c r="TH17" s="350"/>
      <c r="TK17" s="348"/>
      <c r="TL17" s="350"/>
      <c r="TM17" s="350"/>
      <c r="TP17" s="348"/>
      <c r="TQ17" s="350"/>
      <c r="TR17" s="350"/>
      <c r="TU17" s="348"/>
      <c r="TV17" s="350"/>
      <c r="TW17" s="350"/>
      <c r="TZ17" s="348"/>
      <c r="UA17" s="350"/>
      <c r="UB17" s="350"/>
      <c r="UE17" s="348"/>
      <c r="UF17" s="350"/>
      <c r="UG17" s="350"/>
      <c r="UJ17" s="348"/>
      <c r="UK17" s="350"/>
      <c r="UL17" s="350"/>
      <c r="UO17" s="348"/>
      <c r="UP17" s="350"/>
      <c r="UQ17" s="350"/>
      <c r="UT17" s="348"/>
      <c r="UU17" s="350"/>
      <c r="UV17" s="350"/>
      <c r="UY17" s="348"/>
      <c r="UZ17" s="350"/>
      <c r="VA17" s="350"/>
      <c r="VD17" s="348"/>
      <c r="VE17" s="350"/>
      <c r="VF17" s="350"/>
      <c r="VI17" s="348"/>
      <c r="VJ17" s="350"/>
      <c r="VK17" s="350"/>
      <c r="VN17" s="348"/>
      <c r="VO17" s="350"/>
      <c r="VP17" s="350"/>
      <c r="VS17" s="348"/>
      <c r="VT17" s="350"/>
      <c r="VU17" s="350"/>
      <c r="VX17" s="348"/>
      <c r="VY17" s="350"/>
      <c r="VZ17" s="350"/>
      <c r="WC17" s="348"/>
      <c r="WD17" s="350"/>
      <c r="WE17" s="350"/>
      <c r="WH17" s="348"/>
      <c r="WI17" s="350"/>
      <c r="WJ17" s="350"/>
      <c r="WM17" s="348"/>
      <c r="WN17" s="350"/>
      <c r="WO17" s="350"/>
      <c r="WR17" s="348"/>
      <c r="WS17" s="350"/>
      <c r="WT17" s="350"/>
      <c r="WW17" s="348"/>
      <c r="WX17" s="350"/>
      <c r="WY17" s="350"/>
      <c r="XB17" s="348"/>
      <c r="XC17" s="350"/>
      <c r="XD17" s="350"/>
      <c r="XG17" s="348"/>
      <c r="XH17" s="350"/>
      <c r="XI17" s="350"/>
      <c r="XL17" s="348"/>
      <c r="XM17" s="350"/>
      <c r="XN17" s="350"/>
      <c r="XQ17" s="348"/>
      <c r="XR17" s="350"/>
      <c r="XS17" s="350"/>
      <c r="XV17" s="348"/>
      <c r="XW17" s="350"/>
      <c r="XX17" s="350"/>
      <c r="YA17" s="348"/>
      <c r="YB17" s="350"/>
      <c r="YC17" s="350"/>
      <c r="YF17" s="348"/>
      <c r="YG17" s="350"/>
      <c r="YH17" s="350"/>
      <c r="YK17" s="348"/>
      <c r="YL17" s="350"/>
      <c r="YM17" s="350"/>
      <c r="YP17" s="348"/>
      <c r="YQ17" s="350"/>
      <c r="YR17" s="350"/>
      <c r="YU17" s="348"/>
      <c r="YV17" s="350"/>
      <c r="YW17" s="350"/>
      <c r="YZ17" s="348"/>
      <c r="ZA17" s="350"/>
      <c r="ZB17" s="350"/>
      <c r="ZE17" s="348"/>
      <c r="ZF17" s="350"/>
      <c r="ZG17" s="350"/>
      <c r="ZJ17" s="348"/>
      <c r="ZK17" s="350"/>
      <c r="ZL17" s="350"/>
      <c r="ZO17" s="348"/>
      <c r="ZP17" s="350"/>
      <c r="ZQ17" s="350"/>
      <c r="ZT17" s="348"/>
      <c r="ZU17" s="350"/>
      <c r="ZV17" s="350"/>
      <c r="ZY17" s="348"/>
      <c r="ZZ17" s="350"/>
      <c r="AAA17" s="350"/>
      <c r="AAD17" s="348"/>
      <c r="AAE17" s="350"/>
      <c r="AAF17" s="350"/>
      <c r="AAI17" s="348"/>
      <c r="AAJ17" s="350"/>
      <c r="AAK17" s="350"/>
      <c r="AAN17" s="348"/>
      <c r="AAO17" s="350"/>
      <c r="AAP17" s="350"/>
      <c r="AAS17" s="348"/>
      <c r="AAT17" s="350"/>
      <c r="AAU17" s="350"/>
      <c r="AAX17" s="348"/>
      <c r="AAY17" s="350"/>
      <c r="AAZ17" s="350"/>
      <c r="ABC17" s="348"/>
      <c r="ABD17" s="350"/>
      <c r="ABE17" s="350"/>
      <c r="ABH17" s="348"/>
      <c r="ABI17" s="350"/>
      <c r="ABJ17" s="350"/>
      <c r="ABM17" s="348"/>
      <c r="ABN17" s="350"/>
      <c r="ABO17" s="350"/>
      <c r="ABR17" s="348"/>
      <c r="ABS17" s="350"/>
      <c r="ABT17" s="350"/>
      <c r="ABW17" s="348"/>
      <c r="ABX17" s="350"/>
      <c r="ABY17" s="350"/>
      <c r="ACB17" s="348"/>
      <c r="ACC17" s="350"/>
      <c r="ACD17" s="350"/>
      <c r="ACG17" s="348"/>
      <c r="ACH17" s="350"/>
      <c r="ACI17" s="350"/>
      <c r="ACL17" s="348"/>
      <c r="ACM17" s="350"/>
      <c r="ACN17" s="350"/>
      <c r="ACQ17" s="348"/>
      <c r="ACR17" s="350"/>
      <c r="ACS17" s="350"/>
      <c r="ACV17" s="348"/>
      <c r="ACW17" s="350"/>
      <c r="ACX17" s="350"/>
      <c r="ADA17" s="348"/>
      <c r="ADB17" s="350"/>
      <c r="ADC17" s="350"/>
      <c r="ADF17" s="348"/>
      <c r="ADG17" s="350"/>
      <c r="ADH17" s="350"/>
      <c r="ADK17" s="348"/>
      <c r="ADL17" s="350"/>
      <c r="ADM17" s="350"/>
      <c r="ADP17" s="348"/>
      <c r="ADQ17" s="350"/>
      <c r="ADR17" s="350"/>
      <c r="ADU17" s="348"/>
      <c r="ADV17" s="350"/>
      <c r="ADW17" s="350"/>
      <c r="ADZ17" s="348"/>
      <c r="AEA17" s="350"/>
      <c r="AEB17" s="350"/>
      <c r="AEE17" s="348"/>
      <c r="AEF17" s="350"/>
      <c r="AEG17" s="350"/>
      <c r="AEJ17" s="348"/>
      <c r="AEK17" s="350"/>
      <c r="AEL17" s="350"/>
      <c r="AEO17" s="348"/>
      <c r="AEP17" s="350"/>
      <c r="AEQ17" s="350"/>
      <c r="AET17" s="348"/>
      <c r="AEU17" s="350"/>
      <c r="AEV17" s="350"/>
      <c r="AEY17" s="348"/>
      <c r="AEZ17" s="350"/>
      <c r="AFA17" s="350"/>
      <c r="AFD17" s="348"/>
      <c r="AFE17" s="350"/>
      <c r="AFF17" s="350"/>
      <c r="AFI17" s="348"/>
      <c r="AFJ17" s="350"/>
      <c r="AFK17" s="350"/>
      <c r="AFN17" s="348"/>
      <c r="AFO17" s="350"/>
      <c r="AFP17" s="350"/>
      <c r="AFS17" s="348"/>
      <c r="AFT17" s="350"/>
      <c r="AFU17" s="350"/>
      <c r="AFX17" s="348"/>
      <c r="AFY17" s="350"/>
      <c r="AFZ17" s="350"/>
      <c r="AGC17" s="348"/>
      <c r="AGD17" s="350"/>
      <c r="AGE17" s="350"/>
      <c r="AGH17" s="348"/>
      <c r="AGI17" s="350"/>
      <c r="AGJ17" s="350"/>
      <c r="AGM17" s="348"/>
      <c r="AGN17" s="350"/>
      <c r="AGO17" s="350"/>
      <c r="AGR17" s="348"/>
      <c r="AGS17" s="350"/>
      <c r="AGT17" s="350"/>
      <c r="AGW17" s="348"/>
      <c r="AGX17" s="350"/>
      <c r="AGY17" s="350"/>
      <c r="AHB17" s="348"/>
      <c r="AHC17" s="350"/>
      <c r="AHD17" s="350"/>
      <c r="AHG17" s="348"/>
      <c r="AHH17" s="350"/>
      <c r="AHI17" s="350"/>
      <c r="AHL17" s="348"/>
      <c r="AHM17" s="350"/>
      <c r="AHN17" s="350"/>
      <c r="AHQ17" s="348"/>
      <c r="AHR17" s="350"/>
      <c r="AHS17" s="350"/>
      <c r="AHV17" s="348"/>
      <c r="AHW17" s="350"/>
      <c r="AHX17" s="350"/>
      <c r="AIA17" s="348"/>
      <c r="AIB17" s="350"/>
      <c r="AIC17" s="350"/>
      <c r="AIF17" s="348"/>
      <c r="AIG17" s="350"/>
      <c r="AIH17" s="350"/>
      <c r="AIK17" s="348"/>
      <c r="AIL17" s="350"/>
      <c r="AIM17" s="350"/>
      <c r="AIP17" s="348"/>
      <c r="AIQ17" s="350"/>
      <c r="AIR17" s="350"/>
      <c r="AIU17" s="348"/>
      <c r="AIV17" s="350"/>
      <c r="AIW17" s="350"/>
      <c r="AIZ17" s="348"/>
      <c r="AJA17" s="350"/>
      <c r="AJB17" s="350"/>
      <c r="AJE17" s="348"/>
      <c r="AJF17" s="350"/>
      <c r="AJG17" s="350"/>
      <c r="AJJ17" s="348"/>
      <c r="AJK17" s="350"/>
      <c r="AJL17" s="350"/>
      <c r="AJO17" s="348"/>
      <c r="AJP17" s="350"/>
      <c r="AJQ17" s="350"/>
      <c r="AJT17" s="348"/>
      <c r="AJU17" s="350"/>
      <c r="AJV17" s="350"/>
      <c r="AJY17" s="348"/>
      <c r="AJZ17" s="350"/>
      <c r="AKA17" s="350"/>
      <c r="AKD17" s="348"/>
      <c r="AKE17" s="350"/>
      <c r="AKF17" s="350"/>
      <c r="AKI17" s="348"/>
      <c r="AKJ17" s="350"/>
      <c r="AKK17" s="350"/>
      <c r="AKN17" s="348"/>
      <c r="AKO17" s="350"/>
      <c r="AKP17" s="350"/>
      <c r="AKS17" s="348"/>
      <c r="AKT17" s="350"/>
      <c r="AKU17" s="350"/>
      <c r="AKX17" s="348"/>
      <c r="AKY17" s="350"/>
      <c r="AKZ17" s="350"/>
      <c r="ALC17" s="348"/>
      <c r="ALD17" s="350"/>
      <c r="ALE17" s="350"/>
      <c r="ALH17" s="348"/>
      <c r="ALI17" s="350"/>
      <c r="ALJ17" s="350"/>
      <c r="ALM17" s="348"/>
      <c r="ALN17" s="350"/>
      <c r="ALO17" s="350"/>
      <c r="ALR17" s="348"/>
      <c r="ALS17" s="350"/>
      <c r="ALT17" s="350"/>
      <c r="ALW17" s="348"/>
      <c r="ALX17" s="350"/>
      <c r="ALY17" s="350"/>
      <c r="AMB17" s="348"/>
      <c r="AMC17" s="350"/>
      <c r="AMD17" s="350"/>
      <c r="AMG17" s="348"/>
      <c r="AMH17" s="350"/>
      <c r="AMI17" s="350"/>
      <c r="AML17" s="348"/>
      <c r="AMM17" s="350"/>
      <c r="AMN17" s="350"/>
      <c r="AMQ17" s="348"/>
      <c r="AMR17" s="350"/>
      <c r="AMS17" s="350"/>
      <c r="AMV17" s="348"/>
      <c r="AMW17" s="350"/>
      <c r="AMX17" s="350"/>
      <c r="ANA17" s="348"/>
      <c r="ANB17" s="350"/>
      <c r="ANC17" s="350"/>
      <c r="ANF17" s="348"/>
      <c r="ANG17" s="350"/>
      <c r="ANH17" s="350"/>
      <c r="ANK17" s="348"/>
      <c r="ANL17" s="350"/>
      <c r="ANM17" s="350"/>
      <c r="ANP17" s="348"/>
      <c r="ANQ17" s="350"/>
      <c r="ANR17" s="350"/>
      <c r="ANU17" s="348"/>
      <c r="ANV17" s="350"/>
      <c r="ANW17" s="350"/>
      <c r="ANZ17" s="348"/>
      <c r="AOA17" s="350"/>
      <c r="AOB17" s="350"/>
      <c r="AOE17" s="348"/>
      <c r="AOF17" s="350"/>
      <c r="AOG17" s="350"/>
      <c r="AOJ17" s="348"/>
      <c r="AOK17" s="350"/>
      <c r="AOL17" s="350"/>
      <c r="AOO17" s="348"/>
      <c r="AOP17" s="350"/>
      <c r="AOQ17" s="350"/>
      <c r="AOT17" s="348"/>
      <c r="AOU17" s="350"/>
      <c r="AOV17" s="350"/>
      <c r="AOY17" s="348"/>
      <c r="AOZ17" s="350"/>
      <c r="APA17" s="350"/>
      <c r="APD17" s="348"/>
      <c r="APE17" s="350"/>
      <c r="APF17" s="350"/>
      <c r="API17" s="348"/>
      <c r="APJ17" s="350"/>
      <c r="APK17" s="350"/>
      <c r="APN17" s="348"/>
      <c r="APO17" s="350"/>
      <c r="APP17" s="350"/>
      <c r="APS17" s="348"/>
      <c r="APT17" s="350"/>
      <c r="APU17" s="350"/>
      <c r="APX17" s="348"/>
      <c r="APY17" s="350"/>
      <c r="APZ17" s="350"/>
      <c r="AQC17" s="348"/>
      <c r="AQD17" s="350"/>
      <c r="AQE17" s="350"/>
      <c r="AQH17" s="348"/>
      <c r="AQI17" s="350"/>
      <c r="AQJ17" s="350"/>
      <c r="AQM17" s="348"/>
      <c r="AQN17" s="350"/>
      <c r="AQO17" s="350"/>
      <c r="AQR17" s="348"/>
      <c r="AQS17" s="350"/>
      <c r="AQT17" s="350"/>
      <c r="AQW17" s="348"/>
      <c r="AQX17" s="350"/>
      <c r="AQY17" s="350"/>
      <c r="ARB17" s="348"/>
      <c r="ARC17" s="350"/>
      <c r="ARD17" s="350"/>
      <c r="ARG17" s="348"/>
      <c r="ARH17" s="350"/>
      <c r="ARI17" s="350"/>
      <c r="ARL17" s="348"/>
      <c r="ARM17" s="350"/>
      <c r="ARN17" s="350"/>
      <c r="ARQ17" s="348"/>
      <c r="ARR17" s="350"/>
      <c r="ARS17" s="350"/>
      <c r="ARV17" s="348"/>
      <c r="ARW17" s="350"/>
      <c r="ARX17" s="350"/>
      <c r="ASA17" s="348"/>
      <c r="ASB17" s="350"/>
      <c r="ASC17" s="350"/>
      <c r="ASF17" s="348"/>
      <c r="ASG17" s="350"/>
      <c r="ASH17" s="350"/>
      <c r="ASK17" s="348"/>
      <c r="ASL17" s="350"/>
      <c r="ASM17" s="350"/>
      <c r="ASP17" s="348"/>
      <c r="ASQ17" s="350"/>
      <c r="ASR17" s="350"/>
      <c r="ASU17" s="348"/>
      <c r="ASV17" s="350"/>
      <c r="ASW17" s="350"/>
      <c r="ASZ17" s="348"/>
      <c r="ATA17" s="350"/>
      <c r="ATB17" s="350"/>
      <c r="ATE17" s="348"/>
      <c r="ATF17" s="350"/>
      <c r="ATG17" s="350"/>
      <c r="ATJ17" s="348"/>
      <c r="ATK17" s="350"/>
      <c r="ATL17" s="350"/>
      <c r="ATO17" s="348"/>
      <c r="ATP17" s="350"/>
      <c r="ATQ17" s="350"/>
      <c r="ATT17" s="348"/>
      <c r="ATU17" s="350"/>
      <c r="ATV17" s="350"/>
      <c r="ATY17" s="348"/>
      <c r="ATZ17" s="350"/>
      <c r="AUA17" s="350"/>
      <c r="AUD17" s="348"/>
      <c r="AUE17" s="350"/>
      <c r="AUF17" s="350"/>
      <c r="AUI17" s="348"/>
      <c r="AUJ17" s="350"/>
      <c r="AUK17" s="350"/>
      <c r="AUN17" s="348"/>
      <c r="AUO17" s="350"/>
      <c r="AUP17" s="350"/>
      <c r="AUS17" s="348"/>
      <c r="AUT17" s="350"/>
      <c r="AUU17" s="350"/>
      <c r="AUX17" s="348"/>
      <c r="AUY17" s="350"/>
      <c r="AUZ17" s="350"/>
      <c r="AVC17" s="348"/>
      <c r="AVD17" s="350"/>
      <c r="AVE17" s="350"/>
      <c r="AVH17" s="348"/>
      <c r="AVI17" s="350"/>
      <c r="AVJ17" s="350"/>
      <c r="AVM17" s="348"/>
      <c r="AVN17" s="350"/>
      <c r="AVO17" s="350"/>
      <c r="AVR17" s="348"/>
      <c r="AVS17" s="350"/>
      <c r="AVT17" s="350"/>
      <c r="AVW17" s="348"/>
      <c r="AVX17" s="350"/>
      <c r="AVY17" s="350"/>
      <c r="AWB17" s="348"/>
      <c r="AWC17" s="350"/>
      <c r="AWD17" s="350"/>
      <c r="AWG17" s="348"/>
      <c r="AWH17" s="350"/>
      <c r="AWI17" s="350"/>
      <c r="AWL17" s="348"/>
      <c r="AWM17" s="350"/>
      <c r="AWN17" s="350"/>
      <c r="AWQ17" s="348"/>
      <c r="AWR17" s="350"/>
      <c r="AWS17" s="350"/>
      <c r="AWV17" s="348"/>
      <c r="AWW17" s="350"/>
      <c r="AWX17" s="350"/>
      <c r="AXA17" s="348"/>
      <c r="AXB17" s="350"/>
      <c r="AXC17" s="350"/>
      <c r="AXF17" s="348"/>
      <c r="AXG17" s="350"/>
      <c r="AXH17" s="350"/>
      <c r="AXK17" s="348"/>
      <c r="AXL17" s="350"/>
      <c r="AXM17" s="350"/>
      <c r="AXP17" s="348"/>
      <c r="AXQ17" s="350"/>
      <c r="AXR17" s="350"/>
      <c r="AXU17" s="348"/>
      <c r="AXV17" s="350"/>
      <c r="AXW17" s="350"/>
      <c r="AXZ17" s="348"/>
      <c r="AYA17" s="350"/>
      <c r="AYB17" s="350"/>
      <c r="AYE17" s="348"/>
      <c r="AYF17" s="350"/>
      <c r="AYG17" s="350"/>
      <c r="AYJ17" s="348"/>
      <c r="AYK17" s="350"/>
      <c r="AYL17" s="350"/>
      <c r="AYO17" s="348"/>
      <c r="AYP17" s="350"/>
      <c r="AYQ17" s="350"/>
      <c r="AYT17" s="348"/>
      <c r="AYU17" s="350"/>
      <c r="AYV17" s="350"/>
      <c r="AYY17" s="348"/>
      <c r="AYZ17" s="350"/>
      <c r="AZA17" s="350"/>
      <c r="AZD17" s="348"/>
      <c r="AZE17" s="350"/>
      <c r="AZF17" s="350"/>
      <c r="AZI17" s="348"/>
      <c r="AZJ17" s="350"/>
      <c r="AZK17" s="350"/>
      <c r="AZN17" s="348"/>
      <c r="AZO17" s="350"/>
      <c r="AZP17" s="350"/>
      <c r="AZS17" s="348"/>
      <c r="AZT17" s="350"/>
      <c r="AZU17" s="350"/>
      <c r="AZX17" s="348"/>
      <c r="AZY17" s="350"/>
      <c r="AZZ17" s="350"/>
      <c r="BAC17" s="348"/>
      <c r="BAD17" s="350"/>
      <c r="BAE17" s="350"/>
      <c r="BAH17" s="348"/>
      <c r="BAI17" s="350"/>
      <c r="BAJ17" s="350"/>
      <c r="BAM17" s="348"/>
      <c r="BAN17" s="350"/>
      <c r="BAO17" s="350"/>
      <c r="BAR17" s="348"/>
      <c r="BAS17" s="350"/>
      <c r="BAT17" s="350"/>
      <c r="BAW17" s="348"/>
      <c r="BAX17" s="350"/>
      <c r="BAY17" s="350"/>
      <c r="BBB17" s="348"/>
      <c r="BBC17" s="350"/>
      <c r="BBD17" s="350"/>
      <c r="BBG17" s="348"/>
      <c r="BBH17" s="350"/>
      <c r="BBI17" s="350"/>
      <c r="BBL17" s="348"/>
      <c r="BBM17" s="350"/>
      <c r="BBN17" s="350"/>
      <c r="BBQ17" s="348"/>
      <c r="BBR17" s="350"/>
      <c r="BBS17" s="350"/>
      <c r="BBV17" s="348"/>
      <c r="BBW17" s="350"/>
      <c r="BBX17" s="350"/>
      <c r="BCA17" s="348"/>
      <c r="BCB17" s="350"/>
      <c r="BCC17" s="350"/>
      <c r="BCF17" s="348"/>
      <c r="BCG17" s="350"/>
      <c r="BCH17" s="350"/>
      <c r="BCK17" s="348"/>
      <c r="BCL17" s="350"/>
      <c r="BCM17" s="350"/>
      <c r="BCP17" s="348"/>
      <c r="BCQ17" s="350"/>
      <c r="BCR17" s="350"/>
      <c r="BCU17" s="348"/>
      <c r="BCV17" s="350"/>
      <c r="BCW17" s="350"/>
      <c r="BCZ17" s="348"/>
      <c r="BDA17" s="350"/>
      <c r="BDB17" s="350"/>
      <c r="BDE17" s="348"/>
      <c r="BDF17" s="350"/>
      <c r="BDG17" s="350"/>
      <c r="BDJ17" s="348"/>
      <c r="BDK17" s="350"/>
      <c r="BDL17" s="350"/>
      <c r="BDO17" s="348"/>
      <c r="BDP17" s="350"/>
      <c r="BDQ17" s="350"/>
      <c r="BDT17" s="348"/>
      <c r="BDU17" s="350"/>
      <c r="BDV17" s="350"/>
      <c r="BDY17" s="348"/>
      <c r="BDZ17" s="350"/>
      <c r="BEA17" s="350"/>
      <c r="BED17" s="348"/>
      <c r="BEE17" s="350"/>
      <c r="BEF17" s="350"/>
      <c r="BEI17" s="348"/>
      <c r="BEJ17" s="350"/>
      <c r="BEK17" s="350"/>
      <c r="BEN17" s="348"/>
      <c r="BEO17" s="350"/>
      <c r="BEP17" s="350"/>
      <c r="BES17" s="348"/>
      <c r="BET17" s="350"/>
      <c r="BEU17" s="350"/>
      <c r="BEX17" s="348"/>
      <c r="BEY17" s="350"/>
      <c r="BEZ17" s="350"/>
      <c r="BFC17" s="348"/>
      <c r="BFD17" s="350"/>
      <c r="BFE17" s="350"/>
      <c r="BFH17" s="348"/>
      <c r="BFI17" s="350"/>
      <c r="BFJ17" s="350"/>
      <c r="BFM17" s="348"/>
      <c r="BFN17" s="350"/>
      <c r="BFO17" s="350"/>
      <c r="BFR17" s="348"/>
      <c r="BFS17" s="350"/>
      <c r="BFT17" s="350"/>
      <c r="BFW17" s="348"/>
      <c r="BFX17" s="350"/>
      <c r="BFY17" s="350"/>
      <c r="BGB17" s="348"/>
      <c r="BGC17" s="350"/>
      <c r="BGD17" s="350"/>
      <c r="BGG17" s="348"/>
      <c r="BGH17" s="350"/>
      <c r="BGI17" s="350"/>
      <c r="BGL17" s="348"/>
      <c r="BGM17" s="350"/>
      <c r="BGN17" s="350"/>
      <c r="BGQ17" s="348"/>
      <c r="BGR17" s="350"/>
      <c r="BGS17" s="350"/>
      <c r="BGV17" s="348"/>
      <c r="BGW17" s="350"/>
      <c r="BGX17" s="350"/>
      <c r="BHA17" s="348"/>
      <c r="BHB17" s="350"/>
      <c r="BHC17" s="350"/>
      <c r="BHF17" s="348"/>
      <c r="BHG17" s="350"/>
      <c r="BHH17" s="350"/>
      <c r="BHK17" s="348"/>
      <c r="BHL17" s="350"/>
      <c r="BHM17" s="350"/>
      <c r="BHP17" s="348"/>
      <c r="BHQ17" s="350"/>
      <c r="BHR17" s="350"/>
      <c r="BHU17" s="348"/>
      <c r="BHV17" s="350"/>
      <c r="BHW17" s="350"/>
      <c r="BHZ17" s="348"/>
      <c r="BIA17" s="350"/>
      <c r="BIB17" s="350"/>
      <c r="BIE17" s="348"/>
      <c r="BIF17" s="350"/>
      <c r="BIG17" s="350"/>
      <c r="BIJ17" s="348"/>
      <c r="BIK17" s="350"/>
      <c r="BIL17" s="350"/>
      <c r="BIO17" s="348"/>
      <c r="BIP17" s="350"/>
      <c r="BIQ17" s="350"/>
      <c r="BIT17" s="348"/>
      <c r="BIU17" s="350"/>
      <c r="BIV17" s="350"/>
      <c r="BIY17" s="348"/>
      <c r="BIZ17" s="350"/>
      <c r="BJA17" s="350"/>
      <c r="BJD17" s="348"/>
      <c r="BJE17" s="350"/>
      <c r="BJF17" s="350"/>
      <c r="BJI17" s="348"/>
      <c r="BJJ17" s="350"/>
      <c r="BJK17" s="350"/>
      <c r="BJN17" s="348"/>
      <c r="BJO17" s="350"/>
      <c r="BJP17" s="350"/>
      <c r="BJS17" s="348"/>
      <c r="BJT17" s="350"/>
      <c r="BJU17" s="350"/>
      <c r="BJX17" s="348"/>
      <c r="BJY17" s="350"/>
      <c r="BJZ17" s="350"/>
      <c r="BKC17" s="348"/>
      <c r="BKD17" s="350"/>
      <c r="BKE17" s="350"/>
      <c r="BKH17" s="348"/>
      <c r="BKI17" s="350"/>
      <c r="BKJ17" s="350"/>
      <c r="BKM17" s="348"/>
      <c r="BKN17" s="350"/>
      <c r="BKO17" s="350"/>
      <c r="BKR17" s="348"/>
      <c r="BKS17" s="350"/>
      <c r="BKT17" s="350"/>
      <c r="BKW17" s="348"/>
      <c r="BKX17" s="350"/>
      <c r="BKY17" s="350"/>
      <c r="BLB17" s="348"/>
      <c r="BLC17" s="350"/>
      <c r="BLD17" s="350"/>
      <c r="BLG17" s="348"/>
      <c r="BLH17" s="350"/>
      <c r="BLI17" s="350"/>
      <c r="BLL17" s="348"/>
      <c r="BLM17" s="350"/>
      <c r="BLN17" s="350"/>
      <c r="BLQ17" s="348"/>
      <c r="BLR17" s="350"/>
      <c r="BLS17" s="350"/>
      <c r="BLV17" s="348"/>
      <c r="BLW17" s="350"/>
      <c r="BLX17" s="350"/>
      <c r="BMA17" s="348"/>
      <c r="BMB17" s="350"/>
      <c r="BMC17" s="350"/>
      <c r="BMF17" s="348"/>
      <c r="BMG17" s="350"/>
      <c r="BMH17" s="350"/>
      <c r="BMK17" s="348"/>
      <c r="BML17" s="350"/>
      <c r="BMM17" s="350"/>
      <c r="BMP17" s="348"/>
      <c r="BMQ17" s="350"/>
      <c r="BMR17" s="350"/>
      <c r="BMU17" s="348"/>
      <c r="BMV17" s="350"/>
      <c r="BMW17" s="350"/>
      <c r="BMZ17" s="348"/>
      <c r="BNA17" s="350"/>
      <c r="BNB17" s="350"/>
      <c r="BNE17" s="348"/>
      <c r="BNF17" s="350"/>
      <c r="BNG17" s="350"/>
      <c r="BNJ17" s="348"/>
      <c r="BNK17" s="350"/>
      <c r="BNL17" s="350"/>
      <c r="BNO17" s="348"/>
      <c r="BNP17" s="350"/>
      <c r="BNQ17" s="350"/>
      <c r="BNT17" s="348"/>
      <c r="BNU17" s="350"/>
      <c r="BNV17" s="350"/>
      <c r="BNY17" s="348"/>
      <c r="BNZ17" s="350"/>
      <c r="BOA17" s="350"/>
      <c r="BOD17" s="348"/>
      <c r="BOE17" s="350"/>
      <c r="BOF17" s="350"/>
      <c r="BOI17" s="348"/>
      <c r="BOJ17" s="350"/>
      <c r="BOK17" s="350"/>
      <c r="BON17" s="348"/>
      <c r="BOO17" s="350"/>
      <c r="BOP17" s="350"/>
      <c r="BOS17" s="348"/>
      <c r="BOT17" s="350"/>
      <c r="BOU17" s="350"/>
      <c r="BOX17" s="348"/>
      <c r="BOY17" s="350"/>
      <c r="BOZ17" s="350"/>
      <c r="BPC17" s="348"/>
      <c r="BPD17" s="350"/>
      <c r="BPE17" s="350"/>
      <c r="BPH17" s="348"/>
      <c r="BPI17" s="350"/>
      <c r="BPJ17" s="350"/>
      <c r="BPM17" s="348"/>
      <c r="BPN17" s="350"/>
      <c r="BPO17" s="350"/>
      <c r="BPR17" s="348"/>
      <c r="BPS17" s="350"/>
      <c r="BPT17" s="350"/>
      <c r="BPW17" s="348"/>
      <c r="BPX17" s="350"/>
      <c r="BPY17" s="350"/>
      <c r="BQB17" s="348"/>
      <c r="BQC17" s="350"/>
      <c r="BQD17" s="350"/>
      <c r="BQG17" s="348"/>
      <c r="BQH17" s="350"/>
      <c r="BQI17" s="350"/>
      <c r="BQL17" s="348"/>
      <c r="BQM17" s="350"/>
      <c r="BQN17" s="350"/>
      <c r="BQQ17" s="348"/>
      <c r="BQR17" s="350"/>
      <c r="BQS17" s="350"/>
      <c r="BQV17" s="348"/>
      <c r="BQW17" s="350"/>
      <c r="BQX17" s="350"/>
      <c r="BRA17" s="348"/>
      <c r="BRB17" s="350"/>
      <c r="BRC17" s="350"/>
      <c r="BRF17" s="348"/>
      <c r="BRG17" s="350"/>
      <c r="BRH17" s="350"/>
      <c r="BRK17" s="348"/>
      <c r="BRL17" s="350"/>
      <c r="BRM17" s="350"/>
      <c r="BRP17" s="348"/>
      <c r="BRQ17" s="350"/>
      <c r="BRR17" s="350"/>
      <c r="BRU17" s="348"/>
      <c r="BRV17" s="350"/>
      <c r="BRW17" s="350"/>
      <c r="BRZ17" s="348"/>
      <c r="BSA17" s="350"/>
      <c r="BSB17" s="350"/>
      <c r="BSE17" s="348"/>
      <c r="BSF17" s="350"/>
      <c r="BSG17" s="350"/>
      <c r="BSJ17" s="348"/>
      <c r="BSK17" s="350"/>
      <c r="BSL17" s="350"/>
      <c r="BSO17" s="348"/>
      <c r="BSP17" s="350"/>
      <c r="BSQ17" s="350"/>
      <c r="BST17" s="348"/>
      <c r="BSU17" s="350"/>
      <c r="BSV17" s="350"/>
      <c r="BSY17" s="348"/>
      <c r="BSZ17" s="350"/>
      <c r="BTA17" s="350"/>
      <c r="BTD17" s="348"/>
      <c r="BTE17" s="350"/>
      <c r="BTF17" s="350"/>
      <c r="BTI17" s="348"/>
      <c r="BTJ17" s="350"/>
      <c r="BTK17" s="350"/>
      <c r="BTN17" s="348"/>
      <c r="BTO17" s="350"/>
      <c r="BTP17" s="350"/>
      <c r="BTS17" s="348"/>
      <c r="BTT17" s="350"/>
      <c r="BTU17" s="350"/>
      <c r="BTX17" s="348"/>
      <c r="BTY17" s="350"/>
      <c r="BTZ17" s="350"/>
      <c r="BUC17" s="348"/>
      <c r="BUD17" s="350"/>
      <c r="BUE17" s="350"/>
      <c r="BUH17" s="348"/>
      <c r="BUI17" s="350"/>
      <c r="BUJ17" s="350"/>
      <c r="BUM17" s="348"/>
      <c r="BUN17" s="350"/>
      <c r="BUO17" s="350"/>
      <c r="BUR17" s="348"/>
      <c r="BUS17" s="350"/>
      <c r="BUT17" s="350"/>
      <c r="BUW17" s="348"/>
      <c r="BUX17" s="350"/>
      <c r="BUY17" s="350"/>
      <c r="BVB17" s="348"/>
      <c r="BVC17" s="350"/>
      <c r="BVD17" s="350"/>
      <c r="BVG17" s="348"/>
      <c r="BVH17" s="350"/>
      <c r="BVI17" s="350"/>
      <c r="BVL17" s="348"/>
      <c r="BVM17" s="350"/>
      <c r="BVN17" s="350"/>
      <c r="BVQ17" s="348"/>
      <c r="BVR17" s="350"/>
      <c r="BVS17" s="350"/>
      <c r="BVV17" s="348"/>
      <c r="BVW17" s="350"/>
      <c r="BVX17" s="350"/>
      <c r="BWA17" s="348"/>
      <c r="BWB17" s="350"/>
      <c r="BWC17" s="350"/>
      <c r="BWF17" s="348"/>
      <c r="BWG17" s="350"/>
      <c r="BWH17" s="350"/>
      <c r="BWK17" s="348"/>
      <c r="BWL17" s="350"/>
      <c r="BWM17" s="350"/>
      <c r="BWP17" s="348"/>
      <c r="BWQ17" s="350"/>
      <c r="BWR17" s="350"/>
      <c r="BWU17" s="348"/>
      <c r="BWV17" s="350"/>
      <c r="BWW17" s="350"/>
      <c r="BWZ17" s="348"/>
      <c r="BXA17" s="350"/>
      <c r="BXB17" s="350"/>
      <c r="BXE17" s="348"/>
      <c r="BXF17" s="350"/>
      <c r="BXG17" s="350"/>
      <c r="BXJ17" s="348"/>
      <c r="BXK17" s="350"/>
      <c r="BXL17" s="350"/>
      <c r="BXO17" s="348"/>
      <c r="BXP17" s="350"/>
      <c r="BXQ17" s="350"/>
      <c r="BXT17" s="348"/>
      <c r="BXU17" s="350"/>
      <c r="BXV17" s="350"/>
      <c r="BXY17" s="348"/>
      <c r="BXZ17" s="350"/>
      <c r="BYA17" s="350"/>
      <c r="BYD17" s="348"/>
      <c r="BYE17" s="350"/>
      <c r="BYF17" s="350"/>
      <c r="BYI17" s="348"/>
      <c r="BYJ17" s="350"/>
      <c r="BYK17" s="350"/>
      <c r="BYN17" s="348"/>
      <c r="BYO17" s="350"/>
      <c r="BYP17" s="350"/>
      <c r="BYS17" s="348"/>
      <c r="BYT17" s="350"/>
      <c r="BYU17" s="350"/>
      <c r="BYX17" s="348"/>
      <c r="BYY17" s="350"/>
      <c r="BYZ17" s="350"/>
      <c r="BZC17" s="348"/>
      <c r="BZD17" s="350"/>
      <c r="BZE17" s="350"/>
      <c r="BZH17" s="348"/>
      <c r="BZI17" s="350"/>
      <c r="BZJ17" s="350"/>
      <c r="BZM17" s="348"/>
      <c r="BZN17" s="350"/>
      <c r="BZO17" s="350"/>
      <c r="BZR17" s="348"/>
      <c r="BZS17" s="350"/>
      <c r="BZT17" s="350"/>
      <c r="BZW17" s="348"/>
      <c r="BZX17" s="350"/>
      <c r="BZY17" s="350"/>
      <c r="CAB17" s="348"/>
      <c r="CAC17" s="350"/>
      <c r="CAD17" s="350"/>
      <c r="CAG17" s="348"/>
      <c r="CAH17" s="350"/>
      <c r="CAI17" s="350"/>
      <c r="CAL17" s="348"/>
      <c r="CAM17" s="350"/>
      <c r="CAN17" s="350"/>
      <c r="CAQ17" s="348"/>
      <c r="CAR17" s="350"/>
      <c r="CAS17" s="350"/>
      <c r="CAV17" s="348"/>
      <c r="CAW17" s="350"/>
      <c r="CAX17" s="350"/>
      <c r="CBA17" s="348"/>
      <c r="CBB17" s="350"/>
      <c r="CBC17" s="350"/>
      <c r="CBF17" s="348"/>
      <c r="CBG17" s="350"/>
      <c r="CBH17" s="350"/>
      <c r="CBK17" s="348"/>
      <c r="CBL17" s="350"/>
      <c r="CBM17" s="350"/>
      <c r="CBP17" s="348"/>
      <c r="CBQ17" s="350"/>
      <c r="CBR17" s="350"/>
      <c r="CBU17" s="348"/>
      <c r="CBV17" s="350"/>
      <c r="CBW17" s="350"/>
      <c r="CBZ17" s="348"/>
      <c r="CCA17" s="350"/>
      <c r="CCB17" s="350"/>
      <c r="CCE17" s="348"/>
      <c r="CCF17" s="350"/>
      <c r="CCG17" s="350"/>
      <c r="CCJ17" s="348"/>
      <c r="CCK17" s="350"/>
      <c r="CCL17" s="350"/>
      <c r="CCO17" s="348"/>
      <c r="CCP17" s="350"/>
      <c r="CCQ17" s="350"/>
      <c r="CCT17" s="348"/>
      <c r="CCU17" s="350"/>
      <c r="CCV17" s="350"/>
      <c r="CCY17" s="348"/>
      <c r="CCZ17" s="350"/>
      <c r="CDA17" s="350"/>
      <c r="CDD17" s="348"/>
      <c r="CDE17" s="350"/>
      <c r="CDF17" s="350"/>
      <c r="CDI17" s="348"/>
      <c r="CDJ17" s="350"/>
      <c r="CDK17" s="350"/>
      <c r="CDN17" s="348"/>
      <c r="CDO17" s="350"/>
      <c r="CDP17" s="350"/>
      <c r="CDS17" s="348"/>
      <c r="CDT17" s="350"/>
      <c r="CDU17" s="350"/>
      <c r="CDX17" s="348"/>
      <c r="CDY17" s="350"/>
      <c r="CDZ17" s="350"/>
      <c r="CEC17" s="348"/>
      <c r="CED17" s="350"/>
      <c r="CEE17" s="350"/>
      <c r="CEH17" s="348"/>
      <c r="CEI17" s="350"/>
      <c r="CEJ17" s="350"/>
      <c r="CEM17" s="348"/>
      <c r="CEN17" s="350"/>
      <c r="CEO17" s="350"/>
      <c r="CER17" s="348"/>
      <c r="CES17" s="350"/>
      <c r="CET17" s="350"/>
      <c r="CEW17" s="348"/>
      <c r="CEX17" s="350"/>
      <c r="CEY17" s="350"/>
      <c r="CFB17" s="348"/>
      <c r="CFC17" s="350"/>
      <c r="CFD17" s="350"/>
      <c r="CFG17" s="348"/>
      <c r="CFH17" s="350"/>
      <c r="CFI17" s="350"/>
      <c r="CFL17" s="348"/>
      <c r="CFM17" s="350"/>
      <c r="CFN17" s="350"/>
      <c r="CFQ17" s="348"/>
      <c r="CFR17" s="350"/>
      <c r="CFS17" s="350"/>
      <c r="CFV17" s="348"/>
      <c r="CFW17" s="350"/>
      <c r="CFX17" s="350"/>
      <c r="CGA17" s="348"/>
      <c r="CGB17" s="350"/>
      <c r="CGC17" s="350"/>
      <c r="CGF17" s="348"/>
      <c r="CGG17" s="350"/>
      <c r="CGH17" s="350"/>
      <c r="CGK17" s="348"/>
      <c r="CGL17" s="350"/>
      <c r="CGM17" s="350"/>
      <c r="CGP17" s="348"/>
      <c r="CGQ17" s="350"/>
      <c r="CGR17" s="350"/>
      <c r="CGU17" s="348"/>
      <c r="CGV17" s="350"/>
      <c r="CGW17" s="350"/>
      <c r="CGZ17" s="348"/>
      <c r="CHA17" s="350"/>
      <c r="CHB17" s="350"/>
      <c r="CHE17" s="348"/>
      <c r="CHF17" s="350"/>
      <c r="CHG17" s="350"/>
      <c r="CHJ17" s="348"/>
      <c r="CHK17" s="350"/>
      <c r="CHL17" s="350"/>
      <c r="CHO17" s="348"/>
      <c r="CHP17" s="350"/>
      <c r="CHQ17" s="350"/>
      <c r="CHT17" s="348"/>
      <c r="CHU17" s="350"/>
      <c r="CHV17" s="350"/>
      <c r="CHY17" s="348"/>
      <c r="CHZ17" s="350"/>
      <c r="CIA17" s="350"/>
      <c r="CID17" s="348"/>
      <c r="CIE17" s="350"/>
      <c r="CIF17" s="350"/>
      <c r="CII17" s="348"/>
      <c r="CIJ17" s="350"/>
      <c r="CIK17" s="350"/>
      <c r="CIN17" s="348"/>
      <c r="CIO17" s="350"/>
      <c r="CIP17" s="350"/>
      <c r="CIS17" s="348"/>
      <c r="CIT17" s="350"/>
      <c r="CIU17" s="350"/>
      <c r="CIX17" s="348"/>
      <c r="CIY17" s="350"/>
      <c r="CIZ17" s="350"/>
      <c r="CJC17" s="348"/>
      <c r="CJD17" s="350"/>
      <c r="CJE17" s="350"/>
      <c r="CJH17" s="348"/>
      <c r="CJI17" s="350"/>
      <c r="CJJ17" s="350"/>
      <c r="CJM17" s="348"/>
      <c r="CJN17" s="350"/>
      <c r="CJO17" s="350"/>
      <c r="CJR17" s="348"/>
      <c r="CJS17" s="350"/>
      <c r="CJT17" s="350"/>
      <c r="CJW17" s="348"/>
      <c r="CJX17" s="350"/>
      <c r="CJY17" s="350"/>
      <c r="CKB17" s="348"/>
      <c r="CKC17" s="350"/>
      <c r="CKD17" s="350"/>
      <c r="CKG17" s="348"/>
      <c r="CKH17" s="350"/>
      <c r="CKI17" s="350"/>
      <c r="CKL17" s="348"/>
      <c r="CKM17" s="350"/>
      <c r="CKN17" s="350"/>
      <c r="CKQ17" s="348"/>
      <c r="CKR17" s="350"/>
      <c r="CKS17" s="350"/>
      <c r="CKV17" s="348"/>
      <c r="CKW17" s="350"/>
      <c r="CKX17" s="350"/>
      <c r="CLA17" s="348"/>
      <c r="CLB17" s="350"/>
      <c r="CLC17" s="350"/>
      <c r="CLF17" s="348"/>
      <c r="CLG17" s="350"/>
      <c r="CLH17" s="350"/>
      <c r="CLK17" s="348"/>
      <c r="CLL17" s="350"/>
      <c r="CLM17" s="350"/>
      <c r="CLP17" s="348"/>
      <c r="CLQ17" s="350"/>
      <c r="CLR17" s="350"/>
      <c r="CLU17" s="348"/>
      <c r="CLV17" s="350"/>
      <c r="CLW17" s="350"/>
      <c r="CLZ17" s="348"/>
      <c r="CMA17" s="350"/>
      <c r="CMB17" s="350"/>
      <c r="CME17" s="348"/>
      <c r="CMF17" s="350"/>
      <c r="CMG17" s="350"/>
      <c r="CMJ17" s="348"/>
      <c r="CMK17" s="350"/>
      <c r="CML17" s="350"/>
      <c r="CMO17" s="348"/>
      <c r="CMP17" s="350"/>
      <c r="CMQ17" s="350"/>
      <c r="CMT17" s="348"/>
      <c r="CMU17" s="350"/>
      <c r="CMV17" s="350"/>
      <c r="CMY17" s="348"/>
      <c r="CMZ17" s="350"/>
      <c r="CNA17" s="350"/>
      <c r="CND17" s="348"/>
      <c r="CNE17" s="350"/>
      <c r="CNF17" s="350"/>
      <c r="CNI17" s="348"/>
      <c r="CNJ17" s="350"/>
      <c r="CNK17" s="350"/>
      <c r="CNN17" s="348"/>
      <c r="CNO17" s="350"/>
      <c r="CNP17" s="350"/>
      <c r="CNS17" s="348"/>
      <c r="CNT17" s="350"/>
      <c r="CNU17" s="350"/>
      <c r="CNX17" s="348"/>
      <c r="CNY17" s="350"/>
      <c r="CNZ17" s="350"/>
      <c r="COC17" s="348"/>
      <c r="COD17" s="350"/>
      <c r="COE17" s="350"/>
      <c r="COH17" s="348"/>
      <c r="COI17" s="350"/>
      <c r="COJ17" s="350"/>
      <c r="COM17" s="348"/>
      <c r="CON17" s="350"/>
      <c r="COO17" s="350"/>
      <c r="COR17" s="348"/>
      <c r="COS17" s="350"/>
      <c r="COT17" s="350"/>
      <c r="COW17" s="348"/>
      <c r="COX17" s="350"/>
      <c r="COY17" s="350"/>
      <c r="CPB17" s="348"/>
      <c r="CPC17" s="350"/>
      <c r="CPD17" s="350"/>
      <c r="CPG17" s="348"/>
      <c r="CPH17" s="350"/>
      <c r="CPI17" s="350"/>
      <c r="CPL17" s="348"/>
      <c r="CPM17" s="350"/>
      <c r="CPN17" s="350"/>
      <c r="CPQ17" s="348"/>
      <c r="CPR17" s="350"/>
      <c r="CPS17" s="350"/>
      <c r="CPV17" s="348"/>
      <c r="CPW17" s="350"/>
      <c r="CPX17" s="350"/>
      <c r="CQA17" s="348"/>
      <c r="CQB17" s="350"/>
      <c r="CQC17" s="350"/>
      <c r="CQF17" s="348"/>
      <c r="CQG17" s="350"/>
      <c r="CQH17" s="350"/>
      <c r="CQK17" s="348"/>
      <c r="CQL17" s="350"/>
      <c r="CQM17" s="350"/>
      <c r="CQP17" s="348"/>
      <c r="CQQ17" s="350"/>
      <c r="CQR17" s="350"/>
      <c r="CQU17" s="348"/>
      <c r="CQV17" s="350"/>
      <c r="CQW17" s="350"/>
      <c r="CQZ17" s="348"/>
      <c r="CRA17" s="350"/>
      <c r="CRB17" s="350"/>
      <c r="CRE17" s="348"/>
      <c r="CRF17" s="350"/>
      <c r="CRG17" s="350"/>
      <c r="CRJ17" s="348"/>
      <c r="CRK17" s="350"/>
      <c r="CRL17" s="350"/>
      <c r="CRO17" s="348"/>
      <c r="CRP17" s="350"/>
      <c r="CRQ17" s="350"/>
      <c r="CRT17" s="348"/>
      <c r="CRU17" s="350"/>
      <c r="CRV17" s="350"/>
      <c r="CRY17" s="348"/>
      <c r="CRZ17" s="350"/>
      <c r="CSA17" s="350"/>
      <c r="CSD17" s="348"/>
      <c r="CSE17" s="350"/>
      <c r="CSF17" s="350"/>
      <c r="CSI17" s="348"/>
      <c r="CSJ17" s="350"/>
      <c r="CSK17" s="350"/>
      <c r="CSN17" s="348"/>
      <c r="CSO17" s="350"/>
      <c r="CSP17" s="350"/>
      <c r="CSS17" s="348"/>
      <c r="CST17" s="350"/>
      <c r="CSU17" s="350"/>
      <c r="CSX17" s="348"/>
      <c r="CSY17" s="350"/>
      <c r="CSZ17" s="350"/>
      <c r="CTC17" s="348"/>
      <c r="CTD17" s="350"/>
      <c r="CTE17" s="350"/>
      <c r="CTH17" s="348"/>
      <c r="CTI17" s="350"/>
      <c r="CTJ17" s="350"/>
      <c r="CTM17" s="348"/>
      <c r="CTN17" s="350"/>
      <c r="CTO17" s="350"/>
      <c r="CTR17" s="348"/>
      <c r="CTS17" s="350"/>
      <c r="CTT17" s="350"/>
      <c r="CTW17" s="348"/>
      <c r="CTX17" s="350"/>
      <c r="CTY17" s="350"/>
      <c r="CUB17" s="348"/>
      <c r="CUC17" s="350"/>
      <c r="CUD17" s="350"/>
      <c r="CUG17" s="348"/>
      <c r="CUH17" s="350"/>
      <c r="CUI17" s="350"/>
      <c r="CUL17" s="348"/>
      <c r="CUM17" s="350"/>
      <c r="CUN17" s="350"/>
      <c r="CUQ17" s="348"/>
      <c r="CUR17" s="350"/>
      <c r="CUS17" s="350"/>
      <c r="CUV17" s="348"/>
      <c r="CUW17" s="350"/>
      <c r="CUX17" s="350"/>
      <c r="CVA17" s="348"/>
      <c r="CVB17" s="350"/>
      <c r="CVC17" s="350"/>
      <c r="CVF17" s="348"/>
      <c r="CVG17" s="350"/>
      <c r="CVH17" s="350"/>
      <c r="CVK17" s="348"/>
      <c r="CVL17" s="350"/>
      <c r="CVM17" s="350"/>
      <c r="CVP17" s="348"/>
      <c r="CVQ17" s="350"/>
      <c r="CVR17" s="350"/>
      <c r="CVU17" s="348"/>
      <c r="CVV17" s="350"/>
      <c r="CVW17" s="350"/>
      <c r="CVZ17" s="348"/>
      <c r="CWA17" s="350"/>
      <c r="CWB17" s="350"/>
      <c r="CWE17" s="348"/>
      <c r="CWF17" s="350"/>
      <c r="CWG17" s="350"/>
      <c r="CWJ17" s="348"/>
      <c r="CWK17" s="350"/>
      <c r="CWL17" s="350"/>
      <c r="CWO17" s="348"/>
      <c r="CWP17" s="350"/>
      <c r="CWQ17" s="350"/>
      <c r="CWT17" s="348"/>
      <c r="CWU17" s="350"/>
      <c r="CWV17" s="350"/>
      <c r="CWY17" s="348"/>
      <c r="CWZ17" s="350"/>
      <c r="CXA17" s="350"/>
      <c r="CXD17" s="348"/>
      <c r="CXE17" s="350"/>
      <c r="CXF17" s="350"/>
      <c r="CXI17" s="348"/>
      <c r="CXJ17" s="350"/>
      <c r="CXK17" s="350"/>
      <c r="CXN17" s="348"/>
      <c r="CXO17" s="350"/>
      <c r="CXP17" s="350"/>
      <c r="CXS17" s="348"/>
      <c r="CXT17" s="350"/>
      <c r="CXU17" s="350"/>
      <c r="CXX17" s="348"/>
      <c r="CXY17" s="350"/>
      <c r="CXZ17" s="350"/>
      <c r="CYC17" s="348"/>
      <c r="CYD17" s="350"/>
      <c r="CYE17" s="350"/>
      <c r="CYH17" s="348"/>
      <c r="CYI17" s="350"/>
      <c r="CYJ17" s="350"/>
      <c r="CYM17" s="348"/>
      <c r="CYN17" s="350"/>
      <c r="CYO17" s="350"/>
      <c r="CYR17" s="348"/>
      <c r="CYS17" s="350"/>
      <c r="CYT17" s="350"/>
      <c r="CYW17" s="348"/>
      <c r="CYX17" s="350"/>
      <c r="CYY17" s="350"/>
      <c r="CZB17" s="348"/>
      <c r="CZC17" s="350"/>
      <c r="CZD17" s="350"/>
      <c r="CZG17" s="348"/>
      <c r="CZH17" s="350"/>
      <c r="CZI17" s="350"/>
      <c r="CZL17" s="348"/>
      <c r="CZM17" s="350"/>
      <c r="CZN17" s="350"/>
      <c r="CZQ17" s="348"/>
      <c r="CZR17" s="350"/>
      <c r="CZS17" s="350"/>
      <c r="CZV17" s="348"/>
      <c r="CZW17" s="350"/>
      <c r="CZX17" s="350"/>
      <c r="DAA17" s="348"/>
      <c r="DAB17" s="350"/>
      <c r="DAC17" s="350"/>
      <c r="DAF17" s="348"/>
      <c r="DAG17" s="350"/>
      <c r="DAH17" s="350"/>
      <c r="DAK17" s="348"/>
      <c r="DAL17" s="350"/>
      <c r="DAM17" s="350"/>
      <c r="DAP17" s="348"/>
      <c r="DAQ17" s="350"/>
      <c r="DAR17" s="350"/>
      <c r="DAU17" s="348"/>
      <c r="DAV17" s="350"/>
      <c r="DAW17" s="350"/>
      <c r="DAZ17" s="348"/>
      <c r="DBA17" s="350"/>
      <c r="DBB17" s="350"/>
      <c r="DBE17" s="348"/>
      <c r="DBF17" s="350"/>
      <c r="DBG17" s="350"/>
      <c r="DBJ17" s="348"/>
      <c r="DBK17" s="350"/>
      <c r="DBL17" s="350"/>
      <c r="DBO17" s="348"/>
      <c r="DBP17" s="350"/>
      <c r="DBQ17" s="350"/>
      <c r="DBT17" s="348"/>
      <c r="DBU17" s="350"/>
      <c r="DBV17" s="350"/>
      <c r="DBY17" s="348"/>
      <c r="DBZ17" s="350"/>
      <c r="DCA17" s="350"/>
      <c r="DCD17" s="348"/>
      <c r="DCE17" s="350"/>
      <c r="DCF17" s="350"/>
      <c r="DCI17" s="348"/>
      <c r="DCJ17" s="350"/>
      <c r="DCK17" s="350"/>
      <c r="DCN17" s="348"/>
      <c r="DCO17" s="350"/>
      <c r="DCP17" s="350"/>
      <c r="DCS17" s="348"/>
      <c r="DCT17" s="350"/>
      <c r="DCU17" s="350"/>
      <c r="DCX17" s="348"/>
      <c r="DCY17" s="350"/>
      <c r="DCZ17" s="350"/>
      <c r="DDC17" s="348"/>
      <c r="DDD17" s="350"/>
      <c r="DDE17" s="350"/>
      <c r="DDH17" s="348"/>
      <c r="DDI17" s="350"/>
      <c r="DDJ17" s="350"/>
      <c r="DDM17" s="348"/>
      <c r="DDN17" s="350"/>
      <c r="DDO17" s="350"/>
      <c r="DDR17" s="348"/>
      <c r="DDS17" s="350"/>
      <c r="DDT17" s="350"/>
      <c r="DDW17" s="348"/>
      <c r="DDX17" s="350"/>
      <c r="DDY17" s="350"/>
      <c r="DEB17" s="348"/>
      <c r="DEC17" s="350"/>
      <c r="DED17" s="350"/>
      <c r="DEG17" s="348"/>
      <c r="DEH17" s="350"/>
      <c r="DEI17" s="350"/>
      <c r="DEL17" s="348"/>
      <c r="DEM17" s="350"/>
      <c r="DEN17" s="350"/>
      <c r="DEQ17" s="348"/>
      <c r="DER17" s="350"/>
      <c r="DES17" s="350"/>
      <c r="DEV17" s="348"/>
      <c r="DEW17" s="350"/>
      <c r="DEX17" s="350"/>
      <c r="DFA17" s="348"/>
      <c r="DFB17" s="350"/>
      <c r="DFC17" s="350"/>
      <c r="DFF17" s="348"/>
      <c r="DFG17" s="350"/>
      <c r="DFH17" s="350"/>
      <c r="DFK17" s="348"/>
      <c r="DFL17" s="350"/>
      <c r="DFM17" s="350"/>
      <c r="DFP17" s="348"/>
      <c r="DFQ17" s="350"/>
      <c r="DFR17" s="350"/>
      <c r="DFU17" s="348"/>
      <c r="DFV17" s="350"/>
      <c r="DFW17" s="350"/>
      <c r="DFZ17" s="348"/>
      <c r="DGA17" s="350"/>
      <c r="DGB17" s="350"/>
      <c r="DGE17" s="348"/>
      <c r="DGF17" s="350"/>
      <c r="DGG17" s="350"/>
      <c r="DGJ17" s="348"/>
      <c r="DGK17" s="350"/>
      <c r="DGL17" s="350"/>
      <c r="DGO17" s="348"/>
      <c r="DGP17" s="350"/>
      <c r="DGQ17" s="350"/>
      <c r="DGT17" s="348"/>
      <c r="DGU17" s="350"/>
      <c r="DGV17" s="350"/>
      <c r="DGY17" s="348"/>
      <c r="DGZ17" s="350"/>
      <c r="DHA17" s="350"/>
      <c r="DHD17" s="348"/>
      <c r="DHE17" s="350"/>
      <c r="DHF17" s="350"/>
      <c r="DHI17" s="348"/>
      <c r="DHJ17" s="350"/>
      <c r="DHK17" s="350"/>
      <c r="DHN17" s="348"/>
      <c r="DHO17" s="350"/>
      <c r="DHP17" s="350"/>
      <c r="DHS17" s="348"/>
      <c r="DHT17" s="350"/>
      <c r="DHU17" s="350"/>
      <c r="DHX17" s="348"/>
      <c r="DHY17" s="350"/>
      <c r="DHZ17" s="350"/>
      <c r="DIC17" s="348"/>
      <c r="DID17" s="350"/>
      <c r="DIE17" s="350"/>
      <c r="DIH17" s="348"/>
      <c r="DII17" s="350"/>
      <c r="DIJ17" s="350"/>
      <c r="DIM17" s="348"/>
      <c r="DIN17" s="350"/>
      <c r="DIO17" s="350"/>
      <c r="DIR17" s="348"/>
      <c r="DIS17" s="350"/>
      <c r="DIT17" s="350"/>
      <c r="DIW17" s="348"/>
      <c r="DIX17" s="350"/>
      <c r="DIY17" s="350"/>
      <c r="DJB17" s="348"/>
      <c r="DJC17" s="350"/>
      <c r="DJD17" s="350"/>
      <c r="DJG17" s="348"/>
      <c r="DJH17" s="350"/>
      <c r="DJI17" s="350"/>
      <c r="DJL17" s="348"/>
      <c r="DJM17" s="350"/>
      <c r="DJN17" s="350"/>
      <c r="DJQ17" s="348"/>
      <c r="DJR17" s="350"/>
      <c r="DJS17" s="350"/>
      <c r="DJV17" s="348"/>
      <c r="DJW17" s="350"/>
      <c r="DJX17" s="350"/>
      <c r="DKA17" s="348"/>
      <c r="DKB17" s="350"/>
      <c r="DKC17" s="350"/>
      <c r="DKF17" s="348"/>
      <c r="DKG17" s="350"/>
      <c r="DKH17" s="350"/>
      <c r="DKK17" s="348"/>
      <c r="DKL17" s="350"/>
      <c r="DKM17" s="350"/>
      <c r="DKP17" s="348"/>
      <c r="DKQ17" s="350"/>
      <c r="DKR17" s="350"/>
      <c r="DKU17" s="348"/>
      <c r="DKV17" s="350"/>
      <c r="DKW17" s="350"/>
      <c r="DKZ17" s="348"/>
      <c r="DLA17" s="350"/>
      <c r="DLB17" s="350"/>
      <c r="DLE17" s="348"/>
      <c r="DLF17" s="350"/>
      <c r="DLG17" s="350"/>
      <c r="DLJ17" s="348"/>
      <c r="DLK17" s="350"/>
      <c r="DLL17" s="350"/>
      <c r="DLO17" s="348"/>
      <c r="DLP17" s="350"/>
      <c r="DLQ17" s="350"/>
      <c r="DLT17" s="348"/>
      <c r="DLU17" s="350"/>
      <c r="DLV17" s="350"/>
      <c r="DLY17" s="348"/>
      <c r="DLZ17" s="350"/>
      <c r="DMA17" s="350"/>
      <c r="DMD17" s="348"/>
      <c r="DME17" s="350"/>
      <c r="DMF17" s="350"/>
      <c r="DMI17" s="348"/>
      <c r="DMJ17" s="350"/>
      <c r="DMK17" s="350"/>
      <c r="DMN17" s="348"/>
      <c r="DMO17" s="350"/>
      <c r="DMP17" s="350"/>
      <c r="DMS17" s="348"/>
      <c r="DMT17" s="350"/>
      <c r="DMU17" s="350"/>
      <c r="DMX17" s="348"/>
      <c r="DMY17" s="350"/>
      <c r="DMZ17" s="350"/>
      <c r="DNC17" s="348"/>
      <c r="DND17" s="350"/>
      <c r="DNE17" s="350"/>
      <c r="DNH17" s="348"/>
      <c r="DNI17" s="350"/>
      <c r="DNJ17" s="350"/>
      <c r="DNM17" s="348"/>
      <c r="DNN17" s="350"/>
      <c r="DNO17" s="350"/>
      <c r="DNR17" s="348"/>
      <c r="DNS17" s="350"/>
      <c r="DNT17" s="350"/>
      <c r="DNW17" s="348"/>
      <c r="DNX17" s="350"/>
      <c r="DNY17" s="350"/>
      <c r="DOB17" s="348"/>
      <c r="DOC17" s="350"/>
      <c r="DOD17" s="350"/>
      <c r="DOG17" s="348"/>
      <c r="DOH17" s="350"/>
      <c r="DOI17" s="350"/>
      <c r="DOL17" s="348"/>
      <c r="DOM17" s="350"/>
      <c r="DON17" s="350"/>
      <c r="DOQ17" s="348"/>
      <c r="DOR17" s="350"/>
      <c r="DOS17" s="350"/>
      <c r="DOV17" s="348"/>
      <c r="DOW17" s="350"/>
      <c r="DOX17" s="350"/>
      <c r="DPA17" s="348"/>
      <c r="DPB17" s="350"/>
      <c r="DPC17" s="350"/>
      <c r="DPF17" s="348"/>
      <c r="DPG17" s="350"/>
      <c r="DPH17" s="350"/>
      <c r="DPK17" s="348"/>
      <c r="DPL17" s="350"/>
      <c r="DPM17" s="350"/>
      <c r="DPP17" s="348"/>
      <c r="DPQ17" s="350"/>
      <c r="DPR17" s="350"/>
      <c r="DPU17" s="348"/>
      <c r="DPV17" s="350"/>
      <c r="DPW17" s="350"/>
      <c r="DPZ17" s="348"/>
      <c r="DQA17" s="350"/>
      <c r="DQB17" s="350"/>
      <c r="DQE17" s="348"/>
      <c r="DQF17" s="350"/>
      <c r="DQG17" s="350"/>
      <c r="DQJ17" s="348"/>
      <c r="DQK17" s="350"/>
      <c r="DQL17" s="350"/>
      <c r="DQO17" s="348"/>
      <c r="DQP17" s="350"/>
      <c r="DQQ17" s="350"/>
      <c r="DQT17" s="348"/>
      <c r="DQU17" s="350"/>
      <c r="DQV17" s="350"/>
      <c r="DQY17" s="348"/>
      <c r="DQZ17" s="350"/>
      <c r="DRA17" s="350"/>
      <c r="DRD17" s="348"/>
      <c r="DRE17" s="350"/>
      <c r="DRF17" s="350"/>
      <c r="DRI17" s="348"/>
      <c r="DRJ17" s="350"/>
      <c r="DRK17" s="350"/>
      <c r="DRN17" s="348"/>
      <c r="DRO17" s="350"/>
      <c r="DRP17" s="350"/>
      <c r="DRS17" s="348"/>
      <c r="DRT17" s="350"/>
      <c r="DRU17" s="350"/>
      <c r="DRX17" s="348"/>
      <c r="DRY17" s="350"/>
      <c r="DRZ17" s="350"/>
      <c r="DSC17" s="348"/>
      <c r="DSD17" s="350"/>
      <c r="DSE17" s="350"/>
      <c r="DSH17" s="348"/>
      <c r="DSI17" s="350"/>
      <c r="DSJ17" s="350"/>
      <c r="DSM17" s="348"/>
      <c r="DSN17" s="350"/>
      <c r="DSO17" s="350"/>
      <c r="DSR17" s="348"/>
      <c r="DSS17" s="350"/>
      <c r="DST17" s="350"/>
      <c r="DSW17" s="348"/>
      <c r="DSX17" s="350"/>
      <c r="DSY17" s="350"/>
      <c r="DTB17" s="348"/>
      <c r="DTC17" s="350"/>
      <c r="DTD17" s="350"/>
      <c r="DTG17" s="348"/>
      <c r="DTH17" s="350"/>
      <c r="DTI17" s="350"/>
      <c r="DTL17" s="348"/>
      <c r="DTM17" s="350"/>
      <c r="DTN17" s="350"/>
      <c r="DTQ17" s="348"/>
      <c r="DTR17" s="350"/>
      <c r="DTS17" s="350"/>
      <c r="DTV17" s="348"/>
      <c r="DTW17" s="350"/>
      <c r="DTX17" s="350"/>
      <c r="DUA17" s="348"/>
      <c r="DUB17" s="350"/>
      <c r="DUC17" s="350"/>
      <c r="DUF17" s="348"/>
      <c r="DUG17" s="350"/>
      <c r="DUH17" s="350"/>
      <c r="DUK17" s="348"/>
      <c r="DUL17" s="350"/>
      <c r="DUM17" s="350"/>
      <c r="DUP17" s="348"/>
      <c r="DUQ17" s="350"/>
      <c r="DUR17" s="350"/>
      <c r="DUU17" s="348"/>
      <c r="DUV17" s="350"/>
      <c r="DUW17" s="350"/>
      <c r="DUZ17" s="348"/>
      <c r="DVA17" s="350"/>
      <c r="DVB17" s="350"/>
      <c r="DVE17" s="348"/>
      <c r="DVF17" s="350"/>
      <c r="DVG17" s="350"/>
      <c r="DVJ17" s="348"/>
      <c r="DVK17" s="350"/>
      <c r="DVL17" s="350"/>
      <c r="DVO17" s="348"/>
      <c r="DVP17" s="350"/>
      <c r="DVQ17" s="350"/>
      <c r="DVT17" s="348"/>
      <c r="DVU17" s="350"/>
      <c r="DVV17" s="350"/>
      <c r="DVY17" s="348"/>
      <c r="DVZ17" s="350"/>
      <c r="DWA17" s="350"/>
      <c r="DWD17" s="348"/>
      <c r="DWE17" s="350"/>
      <c r="DWF17" s="350"/>
      <c r="DWI17" s="348"/>
      <c r="DWJ17" s="350"/>
      <c r="DWK17" s="350"/>
      <c r="DWN17" s="348"/>
      <c r="DWO17" s="350"/>
      <c r="DWP17" s="350"/>
      <c r="DWS17" s="348"/>
      <c r="DWT17" s="350"/>
      <c r="DWU17" s="350"/>
      <c r="DWX17" s="348"/>
      <c r="DWY17" s="350"/>
      <c r="DWZ17" s="350"/>
      <c r="DXC17" s="348"/>
      <c r="DXD17" s="350"/>
      <c r="DXE17" s="350"/>
      <c r="DXH17" s="348"/>
      <c r="DXI17" s="350"/>
      <c r="DXJ17" s="350"/>
      <c r="DXM17" s="348"/>
      <c r="DXN17" s="350"/>
      <c r="DXO17" s="350"/>
      <c r="DXR17" s="348"/>
      <c r="DXS17" s="350"/>
      <c r="DXT17" s="350"/>
      <c r="DXW17" s="348"/>
      <c r="DXX17" s="350"/>
      <c r="DXY17" s="350"/>
      <c r="DYB17" s="348"/>
      <c r="DYC17" s="350"/>
      <c r="DYD17" s="350"/>
      <c r="DYG17" s="348"/>
      <c r="DYH17" s="350"/>
      <c r="DYI17" s="350"/>
      <c r="DYL17" s="348"/>
      <c r="DYM17" s="350"/>
      <c r="DYN17" s="350"/>
      <c r="DYQ17" s="348"/>
      <c r="DYR17" s="350"/>
      <c r="DYS17" s="350"/>
      <c r="DYV17" s="348"/>
      <c r="DYW17" s="350"/>
      <c r="DYX17" s="350"/>
      <c r="DZA17" s="348"/>
      <c r="DZB17" s="350"/>
      <c r="DZC17" s="350"/>
      <c r="DZF17" s="348"/>
      <c r="DZG17" s="350"/>
      <c r="DZH17" s="350"/>
      <c r="DZK17" s="348"/>
      <c r="DZL17" s="350"/>
      <c r="DZM17" s="350"/>
      <c r="DZP17" s="348"/>
      <c r="DZQ17" s="350"/>
      <c r="DZR17" s="350"/>
      <c r="DZU17" s="348"/>
      <c r="DZV17" s="350"/>
      <c r="DZW17" s="350"/>
      <c r="DZZ17" s="348"/>
      <c r="EAA17" s="350"/>
      <c r="EAB17" s="350"/>
      <c r="EAE17" s="348"/>
      <c r="EAF17" s="350"/>
      <c r="EAG17" s="350"/>
      <c r="EAJ17" s="348"/>
      <c r="EAK17" s="350"/>
      <c r="EAL17" s="350"/>
      <c r="EAO17" s="348"/>
      <c r="EAP17" s="350"/>
      <c r="EAQ17" s="350"/>
      <c r="EAT17" s="348"/>
      <c r="EAU17" s="350"/>
      <c r="EAV17" s="350"/>
      <c r="EAY17" s="348"/>
      <c r="EAZ17" s="350"/>
      <c r="EBA17" s="350"/>
      <c r="EBD17" s="348"/>
      <c r="EBE17" s="350"/>
      <c r="EBF17" s="350"/>
      <c r="EBI17" s="348"/>
      <c r="EBJ17" s="350"/>
      <c r="EBK17" s="350"/>
      <c r="EBN17" s="348"/>
      <c r="EBO17" s="350"/>
      <c r="EBP17" s="350"/>
      <c r="EBS17" s="348"/>
      <c r="EBT17" s="350"/>
      <c r="EBU17" s="350"/>
      <c r="EBX17" s="348"/>
      <c r="EBY17" s="350"/>
      <c r="EBZ17" s="350"/>
      <c r="ECC17" s="348"/>
      <c r="ECD17" s="350"/>
      <c r="ECE17" s="350"/>
      <c r="ECH17" s="348"/>
      <c r="ECI17" s="350"/>
      <c r="ECJ17" s="350"/>
      <c r="ECM17" s="348"/>
      <c r="ECN17" s="350"/>
      <c r="ECO17" s="350"/>
      <c r="ECR17" s="348"/>
      <c r="ECS17" s="350"/>
      <c r="ECT17" s="350"/>
      <c r="ECW17" s="348"/>
      <c r="ECX17" s="350"/>
      <c r="ECY17" s="350"/>
      <c r="EDB17" s="348"/>
      <c r="EDC17" s="350"/>
      <c r="EDD17" s="350"/>
      <c r="EDG17" s="348"/>
      <c r="EDH17" s="350"/>
      <c r="EDI17" s="350"/>
      <c r="EDL17" s="348"/>
      <c r="EDM17" s="350"/>
      <c r="EDN17" s="350"/>
      <c r="EDQ17" s="348"/>
      <c r="EDR17" s="350"/>
      <c r="EDS17" s="350"/>
      <c r="EDV17" s="348"/>
      <c r="EDW17" s="350"/>
      <c r="EDX17" s="350"/>
      <c r="EEA17" s="348"/>
      <c r="EEB17" s="350"/>
      <c r="EEC17" s="350"/>
      <c r="EEF17" s="348"/>
      <c r="EEG17" s="350"/>
      <c r="EEH17" s="350"/>
      <c r="EEK17" s="348"/>
      <c r="EEL17" s="350"/>
      <c r="EEM17" s="350"/>
      <c r="EEP17" s="348"/>
      <c r="EEQ17" s="350"/>
      <c r="EER17" s="350"/>
      <c r="EEU17" s="348"/>
      <c r="EEV17" s="350"/>
      <c r="EEW17" s="350"/>
      <c r="EEZ17" s="348"/>
      <c r="EFA17" s="350"/>
      <c r="EFB17" s="350"/>
      <c r="EFE17" s="348"/>
      <c r="EFF17" s="350"/>
      <c r="EFG17" s="350"/>
      <c r="EFJ17" s="348"/>
      <c r="EFK17" s="350"/>
      <c r="EFL17" s="350"/>
      <c r="EFO17" s="348"/>
      <c r="EFP17" s="350"/>
      <c r="EFQ17" s="350"/>
      <c r="EFT17" s="348"/>
      <c r="EFU17" s="350"/>
      <c r="EFV17" s="350"/>
      <c r="EFY17" s="348"/>
      <c r="EFZ17" s="350"/>
      <c r="EGA17" s="350"/>
      <c r="EGD17" s="348"/>
      <c r="EGE17" s="350"/>
      <c r="EGF17" s="350"/>
      <c r="EGI17" s="348"/>
      <c r="EGJ17" s="350"/>
      <c r="EGK17" s="350"/>
      <c r="EGN17" s="348"/>
      <c r="EGO17" s="350"/>
      <c r="EGP17" s="350"/>
      <c r="EGS17" s="348"/>
      <c r="EGT17" s="350"/>
      <c r="EGU17" s="350"/>
      <c r="EGX17" s="348"/>
      <c r="EGY17" s="350"/>
      <c r="EGZ17" s="350"/>
      <c r="EHC17" s="348"/>
      <c r="EHD17" s="350"/>
      <c r="EHE17" s="350"/>
      <c r="EHH17" s="348"/>
      <c r="EHI17" s="350"/>
      <c r="EHJ17" s="350"/>
      <c r="EHM17" s="348"/>
      <c r="EHN17" s="350"/>
      <c r="EHO17" s="350"/>
      <c r="EHR17" s="348"/>
      <c r="EHS17" s="350"/>
      <c r="EHT17" s="350"/>
      <c r="EHW17" s="348"/>
      <c r="EHX17" s="350"/>
      <c r="EHY17" s="350"/>
      <c r="EIB17" s="348"/>
      <c r="EIC17" s="350"/>
      <c r="EID17" s="350"/>
      <c r="EIG17" s="348"/>
      <c r="EIH17" s="350"/>
      <c r="EII17" s="350"/>
      <c r="EIL17" s="348"/>
      <c r="EIM17" s="350"/>
      <c r="EIN17" s="350"/>
      <c r="EIQ17" s="348"/>
      <c r="EIR17" s="350"/>
      <c r="EIS17" s="350"/>
      <c r="EIV17" s="348"/>
      <c r="EIW17" s="350"/>
      <c r="EIX17" s="350"/>
      <c r="EJA17" s="348"/>
      <c r="EJB17" s="350"/>
      <c r="EJC17" s="350"/>
      <c r="EJF17" s="348"/>
      <c r="EJG17" s="350"/>
      <c r="EJH17" s="350"/>
      <c r="EJK17" s="348"/>
      <c r="EJL17" s="350"/>
      <c r="EJM17" s="350"/>
      <c r="EJP17" s="348"/>
      <c r="EJQ17" s="350"/>
      <c r="EJR17" s="350"/>
      <c r="EJU17" s="348"/>
      <c r="EJV17" s="350"/>
      <c r="EJW17" s="350"/>
      <c r="EJZ17" s="348"/>
      <c r="EKA17" s="350"/>
      <c r="EKB17" s="350"/>
      <c r="EKE17" s="348"/>
      <c r="EKF17" s="350"/>
      <c r="EKG17" s="350"/>
      <c r="EKJ17" s="348"/>
      <c r="EKK17" s="350"/>
      <c r="EKL17" s="350"/>
      <c r="EKO17" s="348"/>
      <c r="EKP17" s="350"/>
      <c r="EKQ17" s="350"/>
      <c r="EKT17" s="348"/>
      <c r="EKU17" s="350"/>
      <c r="EKV17" s="350"/>
      <c r="EKY17" s="348"/>
      <c r="EKZ17" s="350"/>
      <c r="ELA17" s="350"/>
      <c r="ELD17" s="348"/>
      <c r="ELE17" s="350"/>
      <c r="ELF17" s="350"/>
      <c r="ELI17" s="348"/>
      <c r="ELJ17" s="350"/>
      <c r="ELK17" s="350"/>
      <c r="ELN17" s="348"/>
      <c r="ELO17" s="350"/>
      <c r="ELP17" s="350"/>
      <c r="ELS17" s="348"/>
      <c r="ELT17" s="350"/>
      <c r="ELU17" s="350"/>
      <c r="ELX17" s="348"/>
      <c r="ELY17" s="350"/>
      <c r="ELZ17" s="350"/>
      <c r="EMC17" s="348"/>
      <c r="EMD17" s="350"/>
      <c r="EME17" s="350"/>
      <c r="EMH17" s="348"/>
      <c r="EMI17" s="350"/>
      <c r="EMJ17" s="350"/>
      <c r="EMM17" s="348"/>
      <c r="EMN17" s="350"/>
      <c r="EMO17" s="350"/>
      <c r="EMR17" s="348"/>
      <c r="EMS17" s="350"/>
      <c r="EMT17" s="350"/>
      <c r="EMW17" s="348"/>
      <c r="EMX17" s="350"/>
      <c r="EMY17" s="350"/>
      <c r="ENB17" s="348"/>
      <c r="ENC17" s="350"/>
      <c r="END17" s="350"/>
      <c r="ENG17" s="348"/>
      <c r="ENH17" s="350"/>
      <c r="ENI17" s="350"/>
      <c r="ENL17" s="348"/>
      <c r="ENM17" s="350"/>
      <c r="ENN17" s="350"/>
      <c r="ENQ17" s="348"/>
      <c r="ENR17" s="350"/>
      <c r="ENS17" s="350"/>
      <c r="ENV17" s="348"/>
      <c r="ENW17" s="350"/>
      <c r="ENX17" s="350"/>
      <c r="EOA17" s="348"/>
      <c r="EOB17" s="350"/>
      <c r="EOC17" s="350"/>
      <c r="EOF17" s="348"/>
      <c r="EOG17" s="350"/>
      <c r="EOH17" s="350"/>
      <c r="EOK17" s="348"/>
      <c r="EOL17" s="350"/>
      <c r="EOM17" s="350"/>
      <c r="EOP17" s="348"/>
      <c r="EOQ17" s="350"/>
      <c r="EOR17" s="350"/>
      <c r="EOU17" s="348"/>
      <c r="EOV17" s="350"/>
      <c r="EOW17" s="350"/>
      <c r="EOZ17" s="348"/>
      <c r="EPA17" s="350"/>
      <c r="EPB17" s="350"/>
      <c r="EPE17" s="348"/>
      <c r="EPF17" s="350"/>
      <c r="EPG17" s="350"/>
      <c r="EPJ17" s="348"/>
      <c r="EPK17" s="350"/>
      <c r="EPL17" s="350"/>
      <c r="EPO17" s="348"/>
      <c r="EPP17" s="350"/>
      <c r="EPQ17" s="350"/>
      <c r="EPT17" s="348"/>
      <c r="EPU17" s="350"/>
      <c r="EPV17" s="350"/>
      <c r="EPY17" s="348"/>
      <c r="EPZ17" s="350"/>
      <c r="EQA17" s="350"/>
      <c r="EQD17" s="348"/>
      <c r="EQE17" s="350"/>
      <c r="EQF17" s="350"/>
      <c r="EQI17" s="348"/>
      <c r="EQJ17" s="350"/>
      <c r="EQK17" s="350"/>
      <c r="EQN17" s="348"/>
      <c r="EQO17" s="350"/>
      <c r="EQP17" s="350"/>
      <c r="EQS17" s="348"/>
      <c r="EQT17" s="350"/>
      <c r="EQU17" s="350"/>
      <c r="EQX17" s="348"/>
      <c r="EQY17" s="350"/>
      <c r="EQZ17" s="350"/>
      <c r="ERC17" s="348"/>
      <c r="ERD17" s="350"/>
      <c r="ERE17" s="350"/>
      <c r="ERH17" s="348"/>
      <c r="ERI17" s="350"/>
      <c r="ERJ17" s="350"/>
      <c r="ERM17" s="348"/>
      <c r="ERN17" s="350"/>
      <c r="ERO17" s="350"/>
      <c r="ERR17" s="348"/>
      <c r="ERS17" s="350"/>
      <c r="ERT17" s="350"/>
      <c r="ERW17" s="348"/>
      <c r="ERX17" s="350"/>
      <c r="ERY17" s="350"/>
      <c r="ESB17" s="348"/>
      <c r="ESC17" s="350"/>
      <c r="ESD17" s="350"/>
      <c r="ESG17" s="348"/>
      <c r="ESH17" s="350"/>
      <c r="ESI17" s="350"/>
      <c r="ESL17" s="348"/>
      <c r="ESM17" s="350"/>
      <c r="ESN17" s="350"/>
      <c r="ESQ17" s="348"/>
      <c r="ESR17" s="350"/>
      <c r="ESS17" s="350"/>
      <c r="ESV17" s="348"/>
      <c r="ESW17" s="350"/>
      <c r="ESX17" s="350"/>
      <c r="ETA17" s="348"/>
      <c r="ETB17" s="350"/>
      <c r="ETC17" s="350"/>
      <c r="ETF17" s="348"/>
      <c r="ETG17" s="350"/>
      <c r="ETH17" s="350"/>
      <c r="ETK17" s="348"/>
      <c r="ETL17" s="350"/>
      <c r="ETM17" s="350"/>
      <c r="ETP17" s="348"/>
      <c r="ETQ17" s="350"/>
      <c r="ETR17" s="350"/>
      <c r="ETU17" s="348"/>
      <c r="ETV17" s="350"/>
      <c r="ETW17" s="350"/>
      <c r="ETZ17" s="348"/>
      <c r="EUA17" s="350"/>
      <c r="EUB17" s="350"/>
      <c r="EUE17" s="348"/>
      <c r="EUF17" s="350"/>
      <c r="EUG17" s="350"/>
      <c r="EUJ17" s="348"/>
      <c r="EUK17" s="350"/>
      <c r="EUL17" s="350"/>
      <c r="EUO17" s="348"/>
      <c r="EUP17" s="350"/>
      <c r="EUQ17" s="350"/>
      <c r="EUT17" s="348"/>
      <c r="EUU17" s="350"/>
      <c r="EUV17" s="350"/>
      <c r="EUY17" s="348"/>
      <c r="EUZ17" s="350"/>
      <c r="EVA17" s="350"/>
      <c r="EVD17" s="348"/>
      <c r="EVE17" s="350"/>
      <c r="EVF17" s="350"/>
      <c r="EVI17" s="348"/>
      <c r="EVJ17" s="350"/>
      <c r="EVK17" s="350"/>
      <c r="EVN17" s="348"/>
      <c r="EVO17" s="350"/>
      <c r="EVP17" s="350"/>
      <c r="EVS17" s="348"/>
      <c r="EVT17" s="350"/>
      <c r="EVU17" s="350"/>
      <c r="EVX17" s="348"/>
      <c r="EVY17" s="350"/>
      <c r="EVZ17" s="350"/>
      <c r="EWC17" s="348"/>
      <c r="EWD17" s="350"/>
      <c r="EWE17" s="350"/>
      <c r="EWH17" s="348"/>
      <c r="EWI17" s="350"/>
      <c r="EWJ17" s="350"/>
      <c r="EWM17" s="348"/>
      <c r="EWN17" s="350"/>
      <c r="EWO17" s="350"/>
      <c r="EWR17" s="348"/>
      <c r="EWS17" s="350"/>
      <c r="EWT17" s="350"/>
      <c r="EWW17" s="348"/>
      <c r="EWX17" s="350"/>
      <c r="EWY17" s="350"/>
      <c r="EXB17" s="348"/>
      <c r="EXC17" s="350"/>
      <c r="EXD17" s="350"/>
      <c r="EXG17" s="348"/>
      <c r="EXH17" s="350"/>
      <c r="EXI17" s="350"/>
      <c r="EXL17" s="348"/>
      <c r="EXM17" s="350"/>
      <c r="EXN17" s="350"/>
      <c r="EXQ17" s="348"/>
      <c r="EXR17" s="350"/>
      <c r="EXS17" s="350"/>
      <c r="EXV17" s="348"/>
      <c r="EXW17" s="350"/>
      <c r="EXX17" s="350"/>
      <c r="EYA17" s="348"/>
      <c r="EYB17" s="350"/>
      <c r="EYC17" s="350"/>
      <c r="EYF17" s="348"/>
      <c r="EYG17" s="350"/>
      <c r="EYH17" s="350"/>
      <c r="EYK17" s="348"/>
      <c r="EYL17" s="350"/>
      <c r="EYM17" s="350"/>
      <c r="EYP17" s="348"/>
      <c r="EYQ17" s="350"/>
      <c r="EYR17" s="350"/>
      <c r="EYU17" s="348"/>
      <c r="EYV17" s="350"/>
      <c r="EYW17" s="350"/>
      <c r="EYZ17" s="348"/>
      <c r="EZA17" s="350"/>
      <c r="EZB17" s="350"/>
      <c r="EZE17" s="348"/>
      <c r="EZF17" s="350"/>
      <c r="EZG17" s="350"/>
      <c r="EZJ17" s="348"/>
      <c r="EZK17" s="350"/>
      <c r="EZL17" s="350"/>
      <c r="EZO17" s="348"/>
      <c r="EZP17" s="350"/>
      <c r="EZQ17" s="350"/>
      <c r="EZT17" s="348"/>
      <c r="EZU17" s="350"/>
      <c r="EZV17" s="350"/>
      <c r="EZY17" s="348"/>
      <c r="EZZ17" s="350"/>
      <c r="FAA17" s="350"/>
      <c r="FAD17" s="348"/>
      <c r="FAE17" s="350"/>
      <c r="FAF17" s="350"/>
      <c r="FAI17" s="348"/>
      <c r="FAJ17" s="350"/>
      <c r="FAK17" s="350"/>
      <c r="FAN17" s="348"/>
      <c r="FAO17" s="350"/>
      <c r="FAP17" s="350"/>
      <c r="FAS17" s="348"/>
      <c r="FAT17" s="350"/>
      <c r="FAU17" s="350"/>
      <c r="FAX17" s="348"/>
      <c r="FAY17" s="350"/>
      <c r="FAZ17" s="350"/>
      <c r="FBC17" s="348"/>
      <c r="FBD17" s="350"/>
      <c r="FBE17" s="350"/>
      <c r="FBH17" s="348"/>
      <c r="FBI17" s="350"/>
      <c r="FBJ17" s="350"/>
      <c r="FBM17" s="348"/>
      <c r="FBN17" s="350"/>
      <c r="FBO17" s="350"/>
      <c r="FBR17" s="348"/>
      <c r="FBS17" s="350"/>
      <c r="FBT17" s="350"/>
      <c r="FBW17" s="348"/>
      <c r="FBX17" s="350"/>
      <c r="FBY17" s="350"/>
      <c r="FCB17" s="348"/>
      <c r="FCC17" s="350"/>
      <c r="FCD17" s="350"/>
      <c r="FCG17" s="348"/>
      <c r="FCH17" s="350"/>
      <c r="FCI17" s="350"/>
      <c r="FCL17" s="348"/>
      <c r="FCM17" s="350"/>
      <c r="FCN17" s="350"/>
      <c r="FCQ17" s="348"/>
      <c r="FCR17" s="350"/>
      <c r="FCS17" s="350"/>
      <c r="FCV17" s="348"/>
      <c r="FCW17" s="350"/>
      <c r="FCX17" s="350"/>
      <c r="FDA17" s="348"/>
      <c r="FDB17" s="350"/>
      <c r="FDC17" s="350"/>
      <c r="FDF17" s="348"/>
      <c r="FDG17" s="350"/>
      <c r="FDH17" s="350"/>
      <c r="FDK17" s="348"/>
      <c r="FDL17" s="350"/>
      <c r="FDM17" s="350"/>
      <c r="FDP17" s="348"/>
      <c r="FDQ17" s="350"/>
      <c r="FDR17" s="350"/>
      <c r="FDU17" s="348"/>
      <c r="FDV17" s="350"/>
      <c r="FDW17" s="350"/>
      <c r="FDZ17" s="348"/>
      <c r="FEA17" s="350"/>
      <c r="FEB17" s="350"/>
      <c r="FEE17" s="348"/>
      <c r="FEF17" s="350"/>
      <c r="FEG17" s="350"/>
      <c r="FEJ17" s="348"/>
      <c r="FEK17" s="350"/>
      <c r="FEL17" s="350"/>
      <c r="FEO17" s="348"/>
      <c r="FEP17" s="350"/>
      <c r="FEQ17" s="350"/>
      <c r="FET17" s="348"/>
      <c r="FEU17" s="350"/>
      <c r="FEV17" s="350"/>
      <c r="FEY17" s="348"/>
      <c r="FEZ17" s="350"/>
      <c r="FFA17" s="350"/>
      <c r="FFD17" s="348"/>
      <c r="FFE17" s="350"/>
      <c r="FFF17" s="350"/>
      <c r="FFI17" s="348"/>
      <c r="FFJ17" s="350"/>
      <c r="FFK17" s="350"/>
      <c r="FFN17" s="348"/>
      <c r="FFO17" s="350"/>
      <c r="FFP17" s="350"/>
      <c r="FFS17" s="348"/>
      <c r="FFT17" s="350"/>
      <c r="FFU17" s="350"/>
      <c r="FFX17" s="348"/>
      <c r="FFY17" s="350"/>
      <c r="FFZ17" s="350"/>
      <c r="FGC17" s="348"/>
      <c r="FGD17" s="350"/>
      <c r="FGE17" s="350"/>
      <c r="FGH17" s="348"/>
      <c r="FGI17" s="350"/>
      <c r="FGJ17" s="350"/>
      <c r="FGM17" s="348"/>
      <c r="FGN17" s="350"/>
      <c r="FGO17" s="350"/>
      <c r="FGR17" s="348"/>
      <c r="FGS17" s="350"/>
      <c r="FGT17" s="350"/>
      <c r="FGW17" s="348"/>
      <c r="FGX17" s="350"/>
      <c r="FGY17" s="350"/>
      <c r="FHB17" s="348"/>
      <c r="FHC17" s="350"/>
      <c r="FHD17" s="350"/>
      <c r="FHG17" s="348"/>
      <c r="FHH17" s="350"/>
      <c r="FHI17" s="350"/>
      <c r="FHL17" s="348"/>
      <c r="FHM17" s="350"/>
      <c r="FHN17" s="350"/>
      <c r="FHQ17" s="348"/>
      <c r="FHR17" s="350"/>
      <c r="FHS17" s="350"/>
      <c r="FHV17" s="348"/>
      <c r="FHW17" s="350"/>
      <c r="FHX17" s="350"/>
      <c r="FIA17" s="348"/>
      <c r="FIB17" s="350"/>
      <c r="FIC17" s="350"/>
      <c r="FIF17" s="348"/>
      <c r="FIG17" s="350"/>
      <c r="FIH17" s="350"/>
      <c r="FIK17" s="348"/>
      <c r="FIL17" s="350"/>
      <c r="FIM17" s="350"/>
      <c r="FIP17" s="348"/>
      <c r="FIQ17" s="350"/>
      <c r="FIR17" s="350"/>
      <c r="FIU17" s="348"/>
      <c r="FIV17" s="350"/>
      <c r="FIW17" s="350"/>
      <c r="FIZ17" s="348"/>
      <c r="FJA17" s="350"/>
      <c r="FJB17" s="350"/>
      <c r="FJE17" s="348"/>
      <c r="FJF17" s="350"/>
      <c r="FJG17" s="350"/>
      <c r="FJJ17" s="348"/>
      <c r="FJK17" s="350"/>
      <c r="FJL17" s="350"/>
      <c r="FJO17" s="348"/>
      <c r="FJP17" s="350"/>
      <c r="FJQ17" s="350"/>
      <c r="FJT17" s="348"/>
      <c r="FJU17" s="350"/>
      <c r="FJV17" s="350"/>
      <c r="FJY17" s="348"/>
      <c r="FJZ17" s="350"/>
      <c r="FKA17" s="350"/>
      <c r="FKD17" s="348"/>
      <c r="FKE17" s="350"/>
      <c r="FKF17" s="350"/>
      <c r="FKI17" s="348"/>
      <c r="FKJ17" s="350"/>
      <c r="FKK17" s="350"/>
      <c r="FKN17" s="348"/>
      <c r="FKO17" s="350"/>
      <c r="FKP17" s="350"/>
      <c r="FKS17" s="348"/>
      <c r="FKT17" s="350"/>
      <c r="FKU17" s="350"/>
      <c r="FKX17" s="348"/>
      <c r="FKY17" s="350"/>
      <c r="FKZ17" s="350"/>
      <c r="FLC17" s="348"/>
      <c r="FLD17" s="350"/>
      <c r="FLE17" s="350"/>
      <c r="FLH17" s="348"/>
      <c r="FLI17" s="350"/>
      <c r="FLJ17" s="350"/>
      <c r="FLM17" s="348"/>
      <c r="FLN17" s="350"/>
      <c r="FLO17" s="350"/>
      <c r="FLR17" s="348"/>
      <c r="FLS17" s="350"/>
      <c r="FLT17" s="350"/>
      <c r="FLW17" s="348"/>
      <c r="FLX17" s="350"/>
      <c r="FLY17" s="350"/>
      <c r="FMB17" s="348"/>
      <c r="FMC17" s="350"/>
      <c r="FMD17" s="350"/>
      <c r="FMG17" s="348"/>
      <c r="FMH17" s="350"/>
      <c r="FMI17" s="350"/>
      <c r="FML17" s="348"/>
      <c r="FMM17" s="350"/>
      <c r="FMN17" s="350"/>
      <c r="FMQ17" s="348"/>
      <c r="FMR17" s="350"/>
      <c r="FMS17" s="350"/>
      <c r="FMV17" s="348"/>
      <c r="FMW17" s="350"/>
      <c r="FMX17" s="350"/>
      <c r="FNA17" s="348"/>
      <c r="FNB17" s="350"/>
      <c r="FNC17" s="350"/>
      <c r="FNF17" s="348"/>
      <c r="FNG17" s="350"/>
      <c r="FNH17" s="350"/>
      <c r="FNK17" s="348"/>
      <c r="FNL17" s="350"/>
      <c r="FNM17" s="350"/>
      <c r="FNP17" s="348"/>
      <c r="FNQ17" s="350"/>
      <c r="FNR17" s="350"/>
      <c r="FNU17" s="348"/>
      <c r="FNV17" s="350"/>
      <c r="FNW17" s="350"/>
      <c r="FNZ17" s="348"/>
      <c r="FOA17" s="350"/>
      <c r="FOB17" s="350"/>
      <c r="FOE17" s="348"/>
      <c r="FOF17" s="350"/>
      <c r="FOG17" s="350"/>
      <c r="FOJ17" s="348"/>
      <c r="FOK17" s="350"/>
      <c r="FOL17" s="350"/>
      <c r="FOO17" s="348"/>
      <c r="FOP17" s="350"/>
      <c r="FOQ17" s="350"/>
      <c r="FOT17" s="348"/>
      <c r="FOU17" s="350"/>
      <c r="FOV17" s="350"/>
      <c r="FOY17" s="348"/>
      <c r="FOZ17" s="350"/>
      <c r="FPA17" s="350"/>
      <c r="FPD17" s="348"/>
      <c r="FPE17" s="350"/>
      <c r="FPF17" s="350"/>
      <c r="FPI17" s="348"/>
      <c r="FPJ17" s="350"/>
      <c r="FPK17" s="350"/>
      <c r="FPN17" s="348"/>
      <c r="FPO17" s="350"/>
      <c r="FPP17" s="350"/>
      <c r="FPS17" s="348"/>
      <c r="FPT17" s="350"/>
      <c r="FPU17" s="350"/>
      <c r="FPX17" s="348"/>
      <c r="FPY17" s="350"/>
      <c r="FPZ17" s="350"/>
      <c r="FQC17" s="348"/>
      <c r="FQD17" s="350"/>
      <c r="FQE17" s="350"/>
      <c r="FQH17" s="348"/>
      <c r="FQI17" s="350"/>
      <c r="FQJ17" s="350"/>
      <c r="FQM17" s="348"/>
      <c r="FQN17" s="350"/>
      <c r="FQO17" s="350"/>
      <c r="FQR17" s="348"/>
      <c r="FQS17" s="350"/>
      <c r="FQT17" s="350"/>
      <c r="FQW17" s="348"/>
      <c r="FQX17" s="350"/>
      <c r="FQY17" s="350"/>
      <c r="FRB17" s="348"/>
      <c r="FRC17" s="350"/>
      <c r="FRD17" s="350"/>
      <c r="FRG17" s="348"/>
      <c r="FRH17" s="350"/>
      <c r="FRI17" s="350"/>
      <c r="FRL17" s="348"/>
      <c r="FRM17" s="350"/>
      <c r="FRN17" s="350"/>
      <c r="FRQ17" s="348"/>
      <c r="FRR17" s="350"/>
      <c r="FRS17" s="350"/>
      <c r="FRV17" s="348"/>
      <c r="FRW17" s="350"/>
      <c r="FRX17" s="350"/>
      <c r="FSA17" s="348"/>
      <c r="FSB17" s="350"/>
      <c r="FSC17" s="350"/>
      <c r="FSF17" s="348"/>
      <c r="FSG17" s="350"/>
      <c r="FSH17" s="350"/>
      <c r="FSK17" s="348"/>
      <c r="FSL17" s="350"/>
      <c r="FSM17" s="350"/>
      <c r="FSP17" s="348"/>
      <c r="FSQ17" s="350"/>
      <c r="FSR17" s="350"/>
      <c r="FSU17" s="348"/>
      <c r="FSV17" s="350"/>
      <c r="FSW17" s="350"/>
      <c r="FSZ17" s="348"/>
      <c r="FTA17" s="350"/>
      <c r="FTB17" s="350"/>
      <c r="FTE17" s="348"/>
      <c r="FTF17" s="350"/>
      <c r="FTG17" s="350"/>
      <c r="FTJ17" s="348"/>
      <c r="FTK17" s="350"/>
      <c r="FTL17" s="350"/>
      <c r="FTO17" s="348"/>
      <c r="FTP17" s="350"/>
      <c r="FTQ17" s="350"/>
      <c r="FTT17" s="348"/>
      <c r="FTU17" s="350"/>
      <c r="FTV17" s="350"/>
      <c r="FTY17" s="348"/>
      <c r="FTZ17" s="350"/>
      <c r="FUA17" s="350"/>
      <c r="FUD17" s="348"/>
      <c r="FUE17" s="350"/>
      <c r="FUF17" s="350"/>
      <c r="FUI17" s="348"/>
      <c r="FUJ17" s="350"/>
      <c r="FUK17" s="350"/>
      <c r="FUN17" s="348"/>
      <c r="FUO17" s="350"/>
      <c r="FUP17" s="350"/>
      <c r="FUS17" s="348"/>
      <c r="FUT17" s="350"/>
      <c r="FUU17" s="350"/>
      <c r="FUX17" s="348"/>
      <c r="FUY17" s="350"/>
      <c r="FUZ17" s="350"/>
      <c r="FVC17" s="348"/>
      <c r="FVD17" s="350"/>
      <c r="FVE17" s="350"/>
      <c r="FVH17" s="348"/>
      <c r="FVI17" s="350"/>
      <c r="FVJ17" s="350"/>
      <c r="FVM17" s="348"/>
      <c r="FVN17" s="350"/>
      <c r="FVO17" s="350"/>
      <c r="FVR17" s="348"/>
      <c r="FVS17" s="350"/>
      <c r="FVT17" s="350"/>
      <c r="FVW17" s="348"/>
      <c r="FVX17" s="350"/>
      <c r="FVY17" s="350"/>
      <c r="FWB17" s="348"/>
      <c r="FWC17" s="350"/>
      <c r="FWD17" s="350"/>
      <c r="FWG17" s="348"/>
      <c r="FWH17" s="350"/>
      <c r="FWI17" s="350"/>
      <c r="FWL17" s="348"/>
      <c r="FWM17" s="350"/>
      <c r="FWN17" s="350"/>
      <c r="FWQ17" s="348"/>
      <c r="FWR17" s="350"/>
      <c r="FWS17" s="350"/>
      <c r="FWV17" s="348"/>
      <c r="FWW17" s="350"/>
      <c r="FWX17" s="350"/>
      <c r="FXA17" s="348"/>
      <c r="FXB17" s="350"/>
      <c r="FXC17" s="350"/>
      <c r="FXF17" s="348"/>
      <c r="FXG17" s="350"/>
      <c r="FXH17" s="350"/>
      <c r="FXK17" s="348"/>
      <c r="FXL17" s="350"/>
      <c r="FXM17" s="350"/>
      <c r="FXP17" s="348"/>
      <c r="FXQ17" s="350"/>
      <c r="FXR17" s="350"/>
      <c r="FXU17" s="348"/>
      <c r="FXV17" s="350"/>
      <c r="FXW17" s="350"/>
      <c r="FXZ17" s="348"/>
      <c r="FYA17" s="350"/>
      <c r="FYB17" s="350"/>
      <c r="FYE17" s="348"/>
      <c r="FYF17" s="350"/>
      <c r="FYG17" s="350"/>
      <c r="FYJ17" s="348"/>
      <c r="FYK17" s="350"/>
      <c r="FYL17" s="350"/>
      <c r="FYO17" s="348"/>
      <c r="FYP17" s="350"/>
      <c r="FYQ17" s="350"/>
      <c r="FYT17" s="348"/>
      <c r="FYU17" s="350"/>
      <c r="FYV17" s="350"/>
      <c r="FYY17" s="348"/>
      <c r="FYZ17" s="350"/>
      <c r="FZA17" s="350"/>
      <c r="FZD17" s="348"/>
      <c r="FZE17" s="350"/>
      <c r="FZF17" s="350"/>
      <c r="FZI17" s="348"/>
      <c r="FZJ17" s="350"/>
      <c r="FZK17" s="350"/>
      <c r="FZN17" s="348"/>
      <c r="FZO17" s="350"/>
      <c r="FZP17" s="350"/>
      <c r="FZS17" s="348"/>
      <c r="FZT17" s="350"/>
      <c r="FZU17" s="350"/>
      <c r="FZX17" s="348"/>
      <c r="FZY17" s="350"/>
      <c r="FZZ17" s="350"/>
      <c r="GAC17" s="348"/>
      <c r="GAD17" s="350"/>
      <c r="GAE17" s="350"/>
      <c r="GAH17" s="348"/>
      <c r="GAI17" s="350"/>
      <c r="GAJ17" s="350"/>
      <c r="GAM17" s="348"/>
      <c r="GAN17" s="350"/>
      <c r="GAO17" s="350"/>
      <c r="GAR17" s="348"/>
      <c r="GAS17" s="350"/>
      <c r="GAT17" s="350"/>
      <c r="GAW17" s="348"/>
      <c r="GAX17" s="350"/>
      <c r="GAY17" s="350"/>
      <c r="GBB17" s="348"/>
      <c r="GBC17" s="350"/>
      <c r="GBD17" s="350"/>
      <c r="GBG17" s="348"/>
      <c r="GBH17" s="350"/>
      <c r="GBI17" s="350"/>
      <c r="GBL17" s="348"/>
      <c r="GBM17" s="350"/>
      <c r="GBN17" s="350"/>
      <c r="GBQ17" s="348"/>
      <c r="GBR17" s="350"/>
      <c r="GBS17" s="350"/>
      <c r="GBV17" s="348"/>
      <c r="GBW17" s="350"/>
      <c r="GBX17" s="350"/>
      <c r="GCA17" s="348"/>
      <c r="GCB17" s="350"/>
      <c r="GCC17" s="350"/>
      <c r="GCF17" s="348"/>
      <c r="GCG17" s="350"/>
      <c r="GCH17" s="350"/>
      <c r="GCK17" s="348"/>
      <c r="GCL17" s="350"/>
      <c r="GCM17" s="350"/>
      <c r="GCP17" s="348"/>
      <c r="GCQ17" s="350"/>
      <c r="GCR17" s="350"/>
      <c r="GCU17" s="348"/>
      <c r="GCV17" s="350"/>
      <c r="GCW17" s="350"/>
      <c r="GCZ17" s="348"/>
      <c r="GDA17" s="350"/>
      <c r="GDB17" s="350"/>
      <c r="GDE17" s="348"/>
      <c r="GDF17" s="350"/>
      <c r="GDG17" s="350"/>
      <c r="GDJ17" s="348"/>
      <c r="GDK17" s="350"/>
      <c r="GDL17" s="350"/>
      <c r="GDO17" s="348"/>
      <c r="GDP17" s="350"/>
      <c r="GDQ17" s="350"/>
      <c r="GDT17" s="348"/>
      <c r="GDU17" s="350"/>
      <c r="GDV17" s="350"/>
      <c r="GDY17" s="348"/>
      <c r="GDZ17" s="350"/>
      <c r="GEA17" s="350"/>
      <c r="GED17" s="348"/>
      <c r="GEE17" s="350"/>
      <c r="GEF17" s="350"/>
      <c r="GEI17" s="348"/>
      <c r="GEJ17" s="350"/>
      <c r="GEK17" s="350"/>
      <c r="GEN17" s="348"/>
      <c r="GEO17" s="350"/>
      <c r="GEP17" s="350"/>
      <c r="GES17" s="348"/>
      <c r="GET17" s="350"/>
      <c r="GEU17" s="350"/>
      <c r="GEX17" s="348"/>
      <c r="GEY17" s="350"/>
      <c r="GEZ17" s="350"/>
      <c r="GFC17" s="348"/>
      <c r="GFD17" s="350"/>
      <c r="GFE17" s="350"/>
      <c r="GFH17" s="348"/>
      <c r="GFI17" s="350"/>
      <c r="GFJ17" s="350"/>
      <c r="GFM17" s="348"/>
      <c r="GFN17" s="350"/>
      <c r="GFO17" s="350"/>
      <c r="GFR17" s="348"/>
      <c r="GFS17" s="350"/>
      <c r="GFT17" s="350"/>
      <c r="GFW17" s="348"/>
      <c r="GFX17" s="350"/>
      <c r="GFY17" s="350"/>
      <c r="GGB17" s="348"/>
      <c r="GGC17" s="350"/>
      <c r="GGD17" s="350"/>
      <c r="GGG17" s="348"/>
      <c r="GGH17" s="350"/>
      <c r="GGI17" s="350"/>
      <c r="GGL17" s="348"/>
      <c r="GGM17" s="350"/>
      <c r="GGN17" s="350"/>
      <c r="GGQ17" s="348"/>
      <c r="GGR17" s="350"/>
      <c r="GGS17" s="350"/>
      <c r="GGV17" s="348"/>
      <c r="GGW17" s="350"/>
      <c r="GGX17" s="350"/>
      <c r="GHA17" s="348"/>
      <c r="GHB17" s="350"/>
      <c r="GHC17" s="350"/>
      <c r="GHF17" s="348"/>
      <c r="GHG17" s="350"/>
      <c r="GHH17" s="350"/>
      <c r="GHK17" s="348"/>
      <c r="GHL17" s="350"/>
      <c r="GHM17" s="350"/>
      <c r="GHP17" s="348"/>
      <c r="GHQ17" s="350"/>
      <c r="GHR17" s="350"/>
      <c r="GHU17" s="348"/>
      <c r="GHV17" s="350"/>
      <c r="GHW17" s="350"/>
      <c r="GHZ17" s="348"/>
      <c r="GIA17" s="350"/>
      <c r="GIB17" s="350"/>
      <c r="GIE17" s="348"/>
      <c r="GIF17" s="350"/>
      <c r="GIG17" s="350"/>
      <c r="GIJ17" s="348"/>
      <c r="GIK17" s="350"/>
      <c r="GIL17" s="350"/>
      <c r="GIO17" s="348"/>
      <c r="GIP17" s="350"/>
      <c r="GIQ17" s="350"/>
      <c r="GIT17" s="348"/>
      <c r="GIU17" s="350"/>
      <c r="GIV17" s="350"/>
      <c r="GIY17" s="348"/>
      <c r="GIZ17" s="350"/>
      <c r="GJA17" s="350"/>
      <c r="GJD17" s="348"/>
      <c r="GJE17" s="350"/>
      <c r="GJF17" s="350"/>
      <c r="GJI17" s="348"/>
      <c r="GJJ17" s="350"/>
      <c r="GJK17" s="350"/>
      <c r="GJN17" s="348"/>
      <c r="GJO17" s="350"/>
      <c r="GJP17" s="350"/>
      <c r="GJS17" s="348"/>
      <c r="GJT17" s="350"/>
      <c r="GJU17" s="350"/>
      <c r="GJX17" s="348"/>
      <c r="GJY17" s="350"/>
      <c r="GJZ17" s="350"/>
      <c r="GKC17" s="348"/>
      <c r="GKD17" s="350"/>
      <c r="GKE17" s="350"/>
      <c r="GKH17" s="348"/>
      <c r="GKI17" s="350"/>
      <c r="GKJ17" s="350"/>
      <c r="GKM17" s="348"/>
      <c r="GKN17" s="350"/>
      <c r="GKO17" s="350"/>
      <c r="GKR17" s="348"/>
      <c r="GKS17" s="350"/>
      <c r="GKT17" s="350"/>
      <c r="GKW17" s="348"/>
      <c r="GKX17" s="350"/>
      <c r="GKY17" s="350"/>
      <c r="GLB17" s="348"/>
      <c r="GLC17" s="350"/>
      <c r="GLD17" s="350"/>
      <c r="GLG17" s="348"/>
      <c r="GLH17" s="350"/>
      <c r="GLI17" s="350"/>
      <c r="GLL17" s="348"/>
      <c r="GLM17" s="350"/>
      <c r="GLN17" s="350"/>
      <c r="GLQ17" s="348"/>
      <c r="GLR17" s="350"/>
      <c r="GLS17" s="350"/>
      <c r="GLV17" s="348"/>
      <c r="GLW17" s="350"/>
      <c r="GLX17" s="350"/>
      <c r="GMA17" s="348"/>
      <c r="GMB17" s="350"/>
      <c r="GMC17" s="350"/>
      <c r="GMF17" s="348"/>
      <c r="GMG17" s="350"/>
      <c r="GMH17" s="350"/>
      <c r="GMK17" s="348"/>
      <c r="GML17" s="350"/>
      <c r="GMM17" s="350"/>
      <c r="GMP17" s="348"/>
      <c r="GMQ17" s="350"/>
      <c r="GMR17" s="350"/>
      <c r="GMU17" s="348"/>
      <c r="GMV17" s="350"/>
      <c r="GMW17" s="350"/>
      <c r="GMZ17" s="348"/>
      <c r="GNA17" s="350"/>
      <c r="GNB17" s="350"/>
      <c r="GNE17" s="348"/>
      <c r="GNF17" s="350"/>
      <c r="GNG17" s="350"/>
      <c r="GNJ17" s="348"/>
      <c r="GNK17" s="350"/>
      <c r="GNL17" s="350"/>
      <c r="GNO17" s="348"/>
      <c r="GNP17" s="350"/>
      <c r="GNQ17" s="350"/>
      <c r="GNT17" s="348"/>
      <c r="GNU17" s="350"/>
      <c r="GNV17" s="350"/>
      <c r="GNY17" s="348"/>
      <c r="GNZ17" s="350"/>
      <c r="GOA17" s="350"/>
      <c r="GOD17" s="348"/>
      <c r="GOE17" s="350"/>
      <c r="GOF17" s="350"/>
      <c r="GOI17" s="348"/>
      <c r="GOJ17" s="350"/>
      <c r="GOK17" s="350"/>
      <c r="GON17" s="348"/>
      <c r="GOO17" s="350"/>
      <c r="GOP17" s="350"/>
      <c r="GOS17" s="348"/>
      <c r="GOT17" s="350"/>
      <c r="GOU17" s="350"/>
      <c r="GOX17" s="348"/>
      <c r="GOY17" s="350"/>
      <c r="GOZ17" s="350"/>
      <c r="GPC17" s="348"/>
      <c r="GPD17" s="350"/>
      <c r="GPE17" s="350"/>
      <c r="GPH17" s="348"/>
      <c r="GPI17" s="350"/>
      <c r="GPJ17" s="350"/>
      <c r="GPM17" s="348"/>
      <c r="GPN17" s="350"/>
      <c r="GPO17" s="350"/>
      <c r="GPR17" s="348"/>
      <c r="GPS17" s="350"/>
      <c r="GPT17" s="350"/>
      <c r="GPW17" s="348"/>
      <c r="GPX17" s="350"/>
      <c r="GPY17" s="350"/>
      <c r="GQB17" s="348"/>
      <c r="GQC17" s="350"/>
      <c r="GQD17" s="350"/>
      <c r="GQG17" s="348"/>
      <c r="GQH17" s="350"/>
      <c r="GQI17" s="350"/>
      <c r="GQL17" s="348"/>
      <c r="GQM17" s="350"/>
      <c r="GQN17" s="350"/>
      <c r="GQQ17" s="348"/>
      <c r="GQR17" s="350"/>
      <c r="GQS17" s="350"/>
      <c r="GQV17" s="348"/>
      <c r="GQW17" s="350"/>
      <c r="GQX17" s="350"/>
      <c r="GRA17" s="348"/>
      <c r="GRB17" s="350"/>
      <c r="GRC17" s="350"/>
      <c r="GRF17" s="348"/>
      <c r="GRG17" s="350"/>
      <c r="GRH17" s="350"/>
      <c r="GRK17" s="348"/>
      <c r="GRL17" s="350"/>
      <c r="GRM17" s="350"/>
      <c r="GRP17" s="348"/>
      <c r="GRQ17" s="350"/>
      <c r="GRR17" s="350"/>
      <c r="GRU17" s="348"/>
      <c r="GRV17" s="350"/>
      <c r="GRW17" s="350"/>
      <c r="GRZ17" s="348"/>
      <c r="GSA17" s="350"/>
      <c r="GSB17" s="350"/>
      <c r="GSE17" s="348"/>
      <c r="GSF17" s="350"/>
      <c r="GSG17" s="350"/>
      <c r="GSJ17" s="348"/>
      <c r="GSK17" s="350"/>
      <c r="GSL17" s="350"/>
      <c r="GSO17" s="348"/>
      <c r="GSP17" s="350"/>
      <c r="GSQ17" s="350"/>
      <c r="GST17" s="348"/>
      <c r="GSU17" s="350"/>
      <c r="GSV17" s="350"/>
      <c r="GSY17" s="348"/>
      <c r="GSZ17" s="350"/>
      <c r="GTA17" s="350"/>
      <c r="GTD17" s="348"/>
      <c r="GTE17" s="350"/>
      <c r="GTF17" s="350"/>
      <c r="GTI17" s="348"/>
      <c r="GTJ17" s="350"/>
      <c r="GTK17" s="350"/>
      <c r="GTN17" s="348"/>
      <c r="GTO17" s="350"/>
      <c r="GTP17" s="350"/>
      <c r="GTS17" s="348"/>
      <c r="GTT17" s="350"/>
      <c r="GTU17" s="350"/>
      <c r="GTX17" s="348"/>
      <c r="GTY17" s="350"/>
      <c r="GTZ17" s="350"/>
      <c r="GUC17" s="348"/>
      <c r="GUD17" s="350"/>
      <c r="GUE17" s="350"/>
      <c r="GUH17" s="348"/>
      <c r="GUI17" s="350"/>
      <c r="GUJ17" s="350"/>
      <c r="GUM17" s="348"/>
      <c r="GUN17" s="350"/>
      <c r="GUO17" s="350"/>
      <c r="GUR17" s="348"/>
      <c r="GUS17" s="350"/>
      <c r="GUT17" s="350"/>
      <c r="GUW17" s="348"/>
      <c r="GUX17" s="350"/>
      <c r="GUY17" s="350"/>
      <c r="GVB17" s="348"/>
      <c r="GVC17" s="350"/>
      <c r="GVD17" s="350"/>
      <c r="GVG17" s="348"/>
      <c r="GVH17" s="350"/>
      <c r="GVI17" s="350"/>
      <c r="GVL17" s="348"/>
      <c r="GVM17" s="350"/>
      <c r="GVN17" s="350"/>
      <c r="GVQ17" s="348"/>
      <c r="GVR17" s="350"/>
      <c r="GVS17" s="350"/>
      <c r="GVV17" s="348"/>
      <c r="GVW17" s="350"/>
      <c r="GVX17" s="350"/>
      <c r="GWA17" s="348"/>
      <c r="GWB17" s="350"/>
      <c r="GWC17" s="350"/>
      <c r="GWF17" s="348"/>
      <c r="GWG17" s="350"/>
      <c r="GWH17" s="350"/>
      <c r="GWK17" s="348"/>
      <c r="GWL17" s="350"/>
      <c r="GWM17" s="350"/>
      <c r="GWP17" s="348"/>
      <c r="GWQ17" s="350"/>
      <c r="GWR17" s="350"/>
      <c r="GWU17" s="348"/>
      <c r="GWV17" s="350"/>
      <c r="GWW17" s="350"/>
      <c r="GWZ17" s="348"/>
      <c r="GXA17" s="350"/>
      <c r="GXB17" s="350"/>
      <c r="GXE17" s="348"/>
      <c r="GXF17" s="350"/>
      <c r="GXG17" s="350"/>
      <c r="GXJ17" s="348"/>
      <c r="GXK17" s="350"/>
      <c r="GXL17" s="350"/>
      <c r="GXO17" s="348"/>
      <c r="GXP17" s="350"/>
      <c r="GXQ17" s="350"/>
      <c r="GXT17" s="348"/>
      <c r="GXU17" s="350"/>
      <c r="GXV17" s="350"/>
      <c r="GXY17" s="348"/>
      <c r="GXZ17" s="350"/>
      <c r="GYA17" s="350"/>
      <c r="GYD17" s="348"/>
      <c r="GYE17" s="350"/>
      <c r="GYF17" s="350"/>
      <c r="GYI17" s="348"/>
      <c r="GYJ17" s="350"/>
      <c r="GYK17" s="350"/>
      <c r="GYN17" s="348"/>
      <c r="GYO17" s="350"/>
      <c r="GYP17" s="350"/>
      <c r="GYS17" s="348"/>
      <c r="GYT17" s="350"/>
      <c r="GYU17" s="350"/>
      <c r="GYX17" s="348"/>
      <c r="GYY17" s="350"/>
      <c r="GYZ17" s="350"/>
      <c r="GZC17" s="348"/>
      <c r="GZD17" s="350"/>
      <c r="GZE17" s="350"/>
      <c r="GZH17" s="348"/>
      <c r="GZI17" s="350"/>
      <c r="GZJ17" s="350"/>
      <c r="GZM17" s="348"/>
      <c r="GZN17" s="350"/>
      <c r="GZO17" s="350"/>
      <c r="GZR17" s="348"/>
      <c r="GZS17" s="350"/>
      <c r="GZT17" s="350"/>
      <c r="GZW17" s="348"/>
      <c r="GZX17" s="350"/>
      <c r="GZY17" s="350"/>
      <c r="HAB17" s="348"/>
      <c r="HAC17" s="350"/>
      <c r="HAD17" s="350"/>
      <c r="HAG17" s="348"/>
      <c r="HAH17" s="350"/>
      <c r="HAI17" s="350"/>
      <c r="HAL17" s="348"/>
      <c r="HAM17" s="350"/>
      <c r="HAN17" s="350"/>
      <c r="HAQ17" s="348"/>
      <c r="HAR17" s="350"/>
      <c r="HAS17" s="350"/>
      <c r="HAV17" s="348"/>
      <c r="HAW17" s="350"/>
      <c r="HAX17" s="350"/>
      <c r="HBA17" s="348"/>
      <c r="HBB17" s="350"/>
      <c r="HBC17" s="350"/>
      <c r="HBF17" s="348"/>
      <c r="HBG17" s="350"/>
      <c r="HBH17" s="350"/>
      <c r="HBK17" s="348"/>
      <c r="HBL17" s="350"/>
      <c r="HBM17" s="350"/>
      <c r="HBP17" s="348"/>
      <c r="HBQ17" s="350"/>
      <c r="HBR17" s="350"/>
      <c r="HBU17" s="348"/>
      <c r="HBV17" s="350"/>
      <c r="HBW17" s="350"/>
      <c r="HBZ17" s="348"/>
      <c r="HCA17" s="350"/>
      <c r="HCB17" s="350"/>
      <c r="HCE17" s="348"/>
      <c r="HCF17" s="350"/>
      <c r="HCG17" s="350"/>
      <c r="HCJ17" s="348"/>
      <c r="HCK17" s="350"/>
      <c r="HCL17" s="350"/>
      <c r="HCO17" s="348"/>
      <c r="HCP17" s="350"/>
      <c r="HCQ17" s="350"/>
      <c r="HCT17" s="348"/>
      <c r="HCU17" s="350"/>
      <c r="HCV17" s="350"/>
      <c r="HCY17" s="348"/>
      <c r="HCZ17" s="350"/>
      <c r="HDA17" s="350"/>
      <c r="HDD17" s="348"/>
      <c r="HDE17" s="350"/>
      <c r="HDF17" s="350"/>
      <c r="HDI17" s="348"/>
      <c r="HDJ17" s="350"/>
      <c r="HDK17" s="350"/>
      <c r="HDN17" s="348"/>
      <c r="HDO17" s="350"/>
      <c r="HDP17" s="350"/>
      <c r="HDS17" s="348"/>
      <c r="HDT17" s="350"/>
      <c r="HDU17" s="350"/>
      <c r="HDX17" s="348"/>
      <c r="HDY17" s="350"/>
      <c r="HDZ17" s="350"/>
      <c r="HEC17" s="348"/>
      <c r="HED17" s="350"/>
      <c r="HEE17" s="350"/>
      <c r="HEH17" s="348"/>
      <c r="HEI17" s="350"/>
      <c r="HEJ17" s="350"/>
      <c r="HEM17" s="348"/>
      <c r="HEN17" s="350"/>
      <c r="HEO17" s="350"/>
      <c r="HER17" s="348"/>
      <c r="HES17" s="350"/>
      <c r="HET17" s="350"/>
      <c r="HEW17" s="348"/>
      <c r="HEX17" s="350"/>
      <c r="HEY17" s="350"/>
      <c r="HFB17" s="348"/>
      <c r="HFC17" s="350"/>
      <c r="HFD17" s="350"/>
      <c r="HFG17" s="348"/>
      <c r="HFH17" s="350"/>
      <c r="HFI17" s="350"/>
      <c r="HFL17" s="348"/>
      <c r="HFM17" s="350"/>
      <c r="HFN17" s="350"/>
      <c r="HFQ17" s="348"/>
      <c r="HFR17" s="350"/>
      <c r="HFS17" s="350"/>
      <c r="HFV17" s="348"/>
      <c r="HFW17" s="350"/>
      <c r="HFX17" s="350"/>
      <c r="HGA17" s="348"/>
      <c r="HGB17" s="350"/>
      <c r="HGC17" s="350"/>
      <c r="HGF17" s="348"/>
      <c r="HGG17" s="350"/>
      <c r="HGH17" s="350"/>
      <c r="HGK17" s="348"/>
      <c r="HGL17" s="350"/>
      <c r="HGM17" s="350"/>
      <c r="HGP17" s="348"/>
      <c r="HGQ17" s="350"/>
      <c r="HGR17" s="350"/>
      <c r="HGU17" s="348"/>
      <c r="HGV17" s="350"/>
      <c r="HGW17" s="350"/>
      <c r="HGZ17" s="348"/>
      <c r="HHA17" s="350"/>
      <c r="HHB17" s="350"/>
      <c r="HHE17" s="348"/>
      <c r="HHF17" s="350"/>
      <c r="HHG17" s="350"/>
      <c r="HHJ17" s="348"/>
      <c r="HHK17" s="350"/>
      <c r="HHL17" s="350"/>
      <c r="HHO17" s="348"/>
      <c r="HHP17" s="350"/>
      <c r="HHQ17" s="350"/>
      <c r="HHT17" s="348"/>
      <c r="HHU17" s="350"/>
      <c r="HHV17" s="350"/>
      <c r="HHY17" s="348"/>
      <c r="HHZ17" s="350"/>
      <c r="HIA17" s="350"/>
      <c r="HID17" s="348"/>
      <c r="HIE17" s="350"/>
      <c r="HIF17" s="350"/>
      <c r="HII17" s="348"/>
      <c r="HIJ17" s="350"/>
      <c r="HIK17" s="350"/>
      <c r="HIN17" s="348"/>
      <c r="HIO17" s="350"/>
      <c r="HIP17" s="350"/>
      <c r="HIS17" s="348"/>
      <c r="HIT17" s="350"/>
      <c r="HIU17" s="350"/>
      <c r="HIX17" s="348"/>
      <c r="HIY17" s="350"/>
      <c r="HIZ17" s="350"/>
      <c r="HJC17" s="348"/>
      <c r="HJD17" s="350"/>
      <c r="HJE17" s="350"/>
      <c r="HJH17" s="348"/>
      <c r="HJI17" s="350"/>
      <c r="HJJ17" s="350"/>
      <c r="HJM17" s="348"/>
      <c r="HJN17" s="350"/>
      <c r="HJO17" s="350"/>
      <c r="HJR17" s="348"/>
      <c r="HJS17" s="350"/>
      <c r="HJT17" s="350"/>
      <c r="HJW17" s="348"/>
      <c r="HJX17" s="350"/>
      <c r="HJY17" s="350"/>
      <c r="HKB17" s="348"/>
      <c r="HKC17" s="350"/>
      <c r="HKD17" s="350"/>
      <c r="HKG17" s="348"/>
      <c r="HKH17" s="350"/>
      <c r="HKI17" s="350"/>
      <c r="HKL17" s="348"/>
      <c r="HKM17" s="350"/>
      <c r="HKN17" s="350"/>
      <c r="HKQ17" s="348"/>
      <c r="HKR17" s="350"/>
      <c r="HKS17" s="350"/>
      <c r="HKV17" s="348"/>
      <c r="HKW17" s="350"/>
      <c r="HKX17" s="350"/>
      <c r="HLA17" s="348"/>
      <c r="HLB17" s="350"/>
      <c r="HLC17" s="350"/>
      <c r="HLF17" s="348"/>
      <c r="HLG17" s="350"/>
      <c r="HLH17" s="350"/>
      <c r="HLK17" s="348"/>
      <c r="HLL17" s="350"/>
      <c r="HLM17" s="350"/>
      <c r="HLP17" s="348"/>
      <c r="HLQ17" s="350"/>
      <c r="HLR17" s="350"/>
      <c r="HLU17" s="348"/>
      <c r="HLV17" s="350"/>
      <c r="HLW17" s="350"/>
      <c r="HLZ17" s="348"/>
      <c r="HMA17" s="350"/>
      <c r="HMB17" s="350"/>
      <c r="HME17" s="348"/>
      <c r="HMF17" s="350"/>
      <c r="HMG17" s="350"/>
      <c r="HMJ17" s="348"/>
      <c r="HMK17" s="350"/>
      <c r="HML17" s="350"/>
      <c r="HMO17" s="348"/>
      <c r="HMP17" s="350"/>
      <c r="HMQ17" s="350"/>
      <c r="HMT17" s="348"/>
      <c r="HMU17" s="350"/>
      <c r="HMV17" s="350"/>
      <c r="HMY17" s="348"/>
      <c r="HMZ17" s="350"/>
      <c r="HNA17" s="350"/>
      <c r="HND17" s="348"/>
      <c r="HNE17" s="350"/>
      <c r="HNF17" s="350"/>
      <c r="HNI17" s="348"/>
      <c r="HNJ17" s="350"/>
      <c r="HNK17" s="350"/>
      <c r="HNN17" s="348"/>
      <c r="HNO17" s="350"/>
      <c r="HNP17" s="350"/>
      <c r="HNS17" s="348"/>
      <c r="HNT17" s="350"/>
      <c r="HNU17" s="350"/>
      <c r="HNX17" s="348"/>
      <c r="HNY17" s="350"/>
      <c r="HNZ17" s="350"/>
      <c r="HOC17" s="348"/>
      <c r="HOD17" s="350"/>
      <c r="HOE17" s="350"/>
      <c r="HOH17" s="348"/>
      <c r="HOI17" s="350"/>
      <c r="HOJ17" s="350"/>
      <c r="HOM17" s="348"/>
      <c r="HON17" s="350"/>
      <c r="HOO17" s="350"/>
      <c r="HOR17" s="348"/>
      <c r="HOS17" s="350"/>
      <c r="HOT17" s="350"/>
      <c r="HOW17" s="348"/>
      <c r="HOX17" s="350"/>
      <c r="HOY17" s="350"/>
      <c r="HPB17" s="348"/>
      <c r="HPC17" s="350"/>
      <c r="HPD17" s="350"/>
      <c r="HPG17" s="348"/>
      <c r="HPH17" s="350"/>
      <c r="HPI17" s="350"/>
      <c r="HPL17" s="348"/>
      <c r="HPM17" s="350"/>
      <c r="HPN17" s="350"/>
      <c r="HPQ17" s="348"/>
      <c r="HPR17" s="350"/>
      <c r="HPS17" s="350"/>
      <c r="HPV17" s="348"/>
      <c r="HPW17" s="350"/>
      <c r="HPX17" s="350"/>
      <c r="HQA17" s="348"/>
      <c r="HQB17" s="350"/>
      <c r="HQC17" s="350"/>
      <c r="HQF17" s="348"/>
      <c r="HQG17" s="350"/>
      <c r="HQH17" s="350"/>
      <c r="HQK17" s="348"/>
      <c r="HQL17" s="350"/>
      <c r="HQM17" s="350"/>
      <c r="HQP17" s="348"/>
      <c r="HQQ17" s="350"/>
      <c r="HQR17" s="350"/>
      <c r="HQU17" s="348"/>
      <c r="HQV17" s="350"/>
      <c r="HQW17" s="350"/>
      <c r="HQZ17" s="348"/>
      <c r="HRA17" s="350"/>
      <c r="HRB17" s="350"/>
      <c r="HRE17" s="348"/>
      <c r="HRF17" s="350"/>
      <c r="HRG17" s="350"/>
      <c r="HRJ17" s="348"/>
      <c r="HRK17" s="350"/>
      <c r="HRL17" s="350"/>
      <c r="HRO17" s="348"/>
      <c r="HRP17" s="350"/>
      <c r="HRQ17" s="350"/>
      <c r="HRT17" s="348"/>
      <c r="HRU17" s="350"/>
      <c r="HRV17" s="350"/>
      <c r="HRY17" s="348"/>
      <c r="HRZ17" s="350"/>
      <c r="HSA17" s="350"/>
      <c r="HSD17" s="348"/>
      <c r="HSE17" s="350"/>
      <c r="HSF17" s="350"/>
      <c r="HSI17" s="348"/>
      <c r="HSJ17" s="350"/>
      <c r="HSK17" s="350"/>
      <c r="HSN17" s="348"/>
      <c r="HSO17" s="350"/>
      <c r="HSP17" s="350"/>
      <c r="HSS17" s="348"/>
      <c r="HST17" s="350"/>
      <c r="HSU17" s="350"/>
      <c r="HSX17" s="348"/>
      <c r="HSY17" s="350"/>
      <c r="HSZ17" s="350"/>
      <c r="HTC17" s="348"/>
      <c r="HTD17" s="350"/>
      <c r="HTE17" s="350"/>
      <c r="HTH17" s="348"/>
      <c r="HTI17" s="350"/>
      <c r="HTJ17" s="350"/>
      <c r="HTM17" s="348"/>
      <c r="HTN17" s="350"/>
      <c r="HTO17" s="350"/>
      <c r="HTR17" s="348"/>
      <c r="HTS17" s="350"/>
      <c r="HTT17" s="350"/>
      <c r="HTW17" s="348"/>
      <c r="HTX17" s="350"/>
      <c r="HTY17" s="350"/>
      <c r="HUB17" s="348"/>
      <c r="HUC17" s="350"/>
      <c r="HUD17" s="350"/>
      <c r="HUG17" s="348"/>
      <c r="HUH17" s="350"/>
      <c r="HUI17" s="350"/>
      <c r="HUL17" s="348"/>
      <c r="HUM17" s="350"/>
      <c r="HUN17" s="350"/>
      <c r="HUQ17" s="348"/>
      <c r="HUR17" s="350"/>
      <c r="HUS17" s="350"/>
      <c r="HUV17" s="348"/>
      <c r="HUW17" s="350"/>
      <c r="HUX17" s="350"/>
      <c r="HVA17" s="348"/>
      <c r="HVB17" s="350"/>
      <c r="HVC17" s="350"/>
      <c r="HVF17" s="348"/>
      <c r="HVG17" s="350"/>
      <c r="HVH17" s="350"/>
      <c r="HVK17" s="348"/>
      <c r="HVL17" s="350"/>
      <c r="HVM17" s="350"/>
      <c r="HVP17" s="348"/>
      <c r="HVQ17" s="350"/>
      <c r="HVR17" s="350"/>
      <c r="HVU17" s="348"/>
      <c r="HVV17" s="350"/>
      <c r="HVW17" s="350"/>
      <c r="HVZ17" s="348"/>
      <c r="HWA17" s="350"/>
      <c r="HWB17" s="350"/>
      <c r="HWE17" s="348"/>
      <c r="HWF17" s="350"/>
      <c r="HWG17" s="350"/>
      <c r="HWJ17" s="348"/>
      <c r="HWK17" s="350"/>
      <c r="HWL17" s="350"/>
      <c r="HWO17" s="348"/>
      <c r="HWP17" s="350"/>
      <c r="HWQ17" s="350"/>
      <c r="HWT17" s="348"/>
      <c r="HWU17" s="350"/>
      <c r="HWV17" s="350"/>
      <c r="HWY17" s="348"/>
      <c r="HWZ17" s="350"/>
      <c r="HXA17" s="350"/>
      <c r="HXD17" s="348"/>
      <c r="HXE17" s="350"/>
      <c r="HXF17" s="350"/>
      <c r="HXI17" s="348"/>
      <c r="HXJ17" s="350"/>
      <c r="HXK17" s="350"/>
      <c r="HXN17" s="348"/>
      <c r="HXO17" s="350"/>
      <c r="HXP17" s="350"/>
      <c r="HXS17" s="348"/>
      <c r="HXT17" s="350"/>
      <c r="HXU17" s="350"/>
      <c r="HXX17" s="348"/>
      <c r="HXY17" s="350"/>
      <c r="HXZ17" s="350"/>
      <c r="HYC17" s="348"/>
      <c r="HYD17" s="350"/>
      <c r="HYE17" s="350"/>
      <c r="HYH17" s="348"/>
      <c r="HYI17" s="350"/>
      <c r="HYJ17" s="350"/>
      <c r="HYM17" s="348"/>
      <c r="HYN17" s="350"/>
      <c r="HYO17" s="350"/>
      <c r="HYR17" s="348"/>
      <c r="HYS17" s="350"/>
      <c r="HYT17" s="350"/>
      <c r="HYW17" s="348"/>
      <c r="HYX17" s="350"/>
      <c r="HYY17" s="350"/>
      <c r="HZB17" s="348"/>
      <c r="HZC17" s="350"/>
      <c r="HZD17" s="350"/>
      <c r="HZG17" s="348"/>
      <c r="HZH17" s="350"/>
      <c r="HZI17" s="350"/>
      <c r="HZL17" s="348"/>
      <c r="HZM17" s="350"/>
      <c r="HZN17" s="350"/>
      <c r="HZQ17" s="348"/>
      <c r="HZR17" s="350"/>
      <c r="HZS17" s="350"/>
      <c r="HZV17" s="348"/>
      <c r="HZW17" s="350"/>
      <c r="HZX17" s="350"/>
      <c r="IAA17" s="348"/>
      <c r="IAB17" s="350"/>
      <c r="IAC17" s="350"/>
      <c r="IAF17" s="348"/>
      <c r="IAG17" s="350"/>
      <c r="IAH17" s="350"/>
      <c r="IAK17" s="348"/>
      <c r="IAL17" s="350"/>
      <c r="IAM17" s="350"/>
      <c r="IAP17" s="348"/>
      <c r="IAQ17" s="350"/>
      <c r="IAR17" s="350"/>
      <c r="IAU17" s="348"/>
      <c r="IAV17" s="350"/>
      <c r="IAW17" s="350"/>
      <c r="IAZ17" s="348"/>
      <c r="IBA17" s="350"/>
      <c r="IBB17" s="350"/>
      <c r="IBE17" s="348"/>
      <c r="IBF17" s="350"/>
      <c r="IBG17" s="350"/>
      <c r="IBJ17" s="348"/>
      <c r="IBK17" s="350"/>
      <c r="IBL17" s="350"/>
      <c r="IBO17" s="348"/>
      <c r="IBP17" s="350"/>
      <c r="IBQ17" s="350"/>
      <c r="IBT17" s="348"/>
      <c r="IBU17" s="350"/>
      <c r="IBV17" s="350"/>
      <c r="IBY17" s="348"/>
      <c r="IBZ17" s="350"/>
      <c r="ICA17" s="350"/>
      <c r="ICD17" s="348"/>
      <c r="ICE17" s="350"/>
      <c r="ICF17" s="350"/>
      <c r="ICI17" s="348"/>
      <c r="ICJ17" s="350"/>
      <c r="ICK17" s="350"/>
      <c r="ICN17" s="348"/>
      <c r="ICO17" s="350"/>
      <c r="ICP17" s="350"/>
      <c r="ICS17" s="348"/>
      <c r="ICT17" s="350"/>
      <c r="ICU17" s="350"/>
      <c r="ICX17" s="348"/>
      <c r="ICY17" s="350"/>
      <c r="ICZ17" s="350"/>
      <c r="IDC17" s="348"/>
      <c r="IDD17" s="350"/>
      <c r="IDE17" s="350"/>
      <c r="IDH17" s="348"/>
      <c r="IDI17" s="350"/>
      <c r="IDJ17" s="350"/>
      <c r="IDM17" s="348"/>
      <c r="IDN17" s="350"/>
      <c r="IDO17" s="350"/>
      <c r="IDR17" s="348"/>
      <c r="IDS17" s="350"/>
      <c r="IDT17" s="350"/>
      <c r="IDW17" s="348"/>
      <c r="IDX17" s="350"/>
      <c r="IDY17" s="350"/>
      <c r="IEB17" s="348"/>
      <c r="IEC17" s="350"/>
      <c r="IED17" s="350"/>
      <c r="IEG17" s="348"/>
      <c r="IEH17" s="350"/>
      <c r="IEI17" s="350"/>
      <c r="IEL17" s="348"/>
      <c r="IEM17" s="350"/>
      <c r="IEN17" s="350"/>
      <c r="IEQ17" s="348"/>
      <c r="IER17" s="350"/>
      <c r="IES17" s="350"/>
      <c r="IEV17" s="348"/>
      <c r="IEW17" s="350"/>
      <c r="IEX17" s="350"/>
      <c r="IFA17" s="348"/>
      <c r="IFB17" s="350"/>
      <c r="IFC17" s="350"/>
      <c r="IFF17" s="348"/>
      <c r="IFG17" s="350"/>
      <c r="IFH17" s="350"/>
      <c r="IFK17" s="348"/>
      <c r="IFL17" s="350"/>
      <c r="IFM17" s="350"/>
      <c r="IFP17" s="348"/>
      <c r="IFQ17" s="350"/>
      <c r="IFR17" s="350"/>
      <c r="IFU17" s="348"/>
      <c r="IFV17" s="350"/>
      <c r="IFW17" s="350"/>
      <c r="IFZ17" s="348"/>
      <c r="IGA17" s="350"/>
      <c r="IGB17" s="350"/>
      <c r="IGE17" s="348"/>
      <c r="IGF17" s="350"/>
      <c r="IGG17" s="350"/>
      <c r="IGJ17" s="348"/>
      <c r="IGK17" s="350"/>
      <c r="IGL17" s="350"/>
      <c r="IGO17" s="348"/>
      <c r="IGP17" s="350"/>
      <c r="IGQ17" s="350"/>
      <c r="IGT17" s="348"/>
      <c r="IGU17" s="350"/>
      <c r="IGV17" s="350"/>
      <c r="IGY17" s="348"/>
      <c r="IGZ17" s="350"/>
      <c r="IHA17" s="350"/>
      <c r="IHD17" s="348"/>
      <c r="IHE17" s="350"/>
      <c r="IHF17" s="350"/>
      <c r="IHI17" s="348"/>
      <c r="IHJ17" s="350"/>
      <c r="IHK17" s="350"/>
      <c r="IHN17" s="348"/>
      <c r="IHO17" s="350"/>
      <c r="IHP17" s="350"/>
      <c r="IHS17" s="348"/>
      <c r="IHT17" s="350"/>
      <c r="IHU17" s="350"/>
      <c r="IHX17" s="348"/>
      <c r="IHY17" s="350"/>
      <c r="IHZ17" s="350"/>
      <c r="IIC17" s="348"/>
      <c r="IID17" s="350"/>
      <c r="IIE17" s="350"/>
      <c r="IIH17" s="348"/>
      <c r="III17" s="350"/>
      <c r="IIJ17" s="350"/>
      <c r="IIM17" s="348"/>
      <c r="IIN17" s="350"/>
      <c r="IIO17" s="350"/>
      <c r="IIR17" s="348"/>
      <c r="IIS17" s="350"/>
      <c r="IIT17" s="350"/>
      <c r="IIW17" s="348"/>
      <c r="IIX17" s="350"/>
      <c r="IIY17" s="350"/>
      <c r="IJB17" s="348"/>
      <c r="IJC17" s="350"/>
      <c r="IJD17" s="350"/>
      <c r="IJG17" s="348"/>
      <c r="IJH17" s="350"/>
      <c r="IJI17" s="350"/>
      <c r="IJL17" s="348"/>
      <c r="IJM17" s="350"/>
      <c r="IJN17" s="350"/>
      <c r="IJQ17" s="348"/>
      <c r="IJR17" s="350"/>
      <c r="IJS17" s="350"/>
      <c r="IJV17" s="348"/>
      <c r="IJW17" s="350"/>
      <c r="IJX17" s="350"/>
      <c r="IKA17" s="348"/>
      <c r="IKB17" s="350"/>
      <c r="IKC17" s="350"/>
      <c r="IKF17" s="348"/>
      <c r="IKG17" s="350"/>
      <c r="IKH17" s="350"/>
      <c r="IKK17" s="348"/>
      <c r="IKL17" s="350"/>
      <c r="IKM17" s="350"/>
      <c r="IKP17" s="348"/>
      <c r="IKQ17" s="350"/>
      <c r="IKR17" s="350"/>
      <c r="IKU17" s="348"/>
      <c r="IKV17" s="350"/>
      <c r="IKW17" s="350"/>
      <c r="IKZ17" s="348"/>
      <c r="ILA17" s="350"/>
      <c r="ILB17" s="350"/>
      <c r="ILE17" s="348"/>
      <c r="ILF17" s="350"/>
      <c r="ILG17" s="350"/>
      <c r="ILJ17" s="348"/>
      <c r="ILK17" s="350"/>
      <c r="ILL17" s="350"/>
      <c r="ILO17" s="348"/>
      <c r="ILP17" s="350"/>
      <c r="ILQ17" s="350"/>
      <c r="ILT17" s="348"/>
      <c r="ILU17" s="350"/>
      <c r="ILV17" s="350"/>
      <c r="ILY17" s="348"/>
      <c r="ILZ17" s="350"/>
      <c r="IMA17" s="350"/>
      <c r="IMD17" s="348"/>
      <c r="IME17" s="350"/>
      <c r="IMF17" s="350"/>
      <c r="IMI17" s="348"/>
      <c r="IMJ17" s="350"/>
      <c r="IMK17" s="350"/>
      <c r="IMN17" s="348"/>
      <c r="IMO17" s="350"/>
      <c r="IMP17" s="350"/>
      <c r="IMS17" s="348"/>
      <c r="IMT17" s="350"/>
      <c r="IMU17" s="350"/>
      <c r="IMX17" s="348"/>
      <c r="IMY17" s="350"/>
      <c r="IMZ17" s="350"/>
      <c r="INC17" s="348"/>
      <c r="IND17" s="350"/>
      <c r="INE17" s="350"/>
      <c r="INH17" s="348"/>
      <c r="INI17" s="350"/>
      <c r="INJ17" s="350"/>
      <c r="INM17" s="348"/>
      <c r="INN17" s="350"/>
      <c r="INO17" s="350"/>
      <c r="INR17" s="348"/>
      <c r="INS17" s="350"/>
      <c r="INT17" s="350"/>
      <c r="INW17" s="348"/>
      <c r="INX17" s="350"/>
      <c r="INY17" s="350"/>
      <c r="IOB17" s="348"/>
      <c r="IOC17" s="350"/>
      <c r="IOD17" s="350"/>
      <c r="IOG17" s="348"/>
      <c r="IOH17" s="350"/>
      <c r="IOI17" s="350"/>
      <c r="IOL17" s="348"/>
      <c r="IOM17" s="350"/>
      <c r="ION17" s="350"/>
      <c r="IOQ17" s="348"/>
      <c r="IOR17" s="350"/>
      <c r="IOS17" s="350"/>
      <c r="IOV17" s="348"/>
      <c r="IOW17" s="350"/>
      <c r="IOX17" s="350"/>
      <c r="IPA17" s="348"/>
      <c r="IPB17" s="350"/>
      <c r="IPC17" s="350"/>
      <c r="IPF17" s="348"/>
      <c r="IPG17" s="350"/>
      <c r="IPH17" s="350"/>
      <c r="IPK17" s="348"/>
      <c r="IPL17" s="350"/>
      <c r="IPM17" s="350"/>
      <c r="IPP17" s="348"/>
      <c r="IPQ17" s="350"/>
      <c r="IPR17" s="350"/>
      <c r="IPU17" s="348"/>
      <c r="IPV17" s="350"/>
      <c r="IPW17" s="350"/>
      <c r="IPZ17" s="348"/>
      <c r="IQA17" s="350"/>
      <c r="IQB17" s="350"/>
      <c r="IQE17" s="348"/>
      <c r="IQF17" s="350"/>
      <c r="IQG17" s="350"/>
      <c r="IQJ17" s="348"/>
      <c r="IQK17" s="350"/>
      <c r="IQL17" s="350"/>
      <c r="IQO17" s="348"/>
      <c r="IQP17" s="350"/>
      <c r="IQQ17" s="350"/>
      <c r="IQT17" s="348"/>
      <c r="IQU17" s="350"/>
      <c r="IQV17" s="350"/>
      <c r="IQY17" s="348"/>
      <c r="IQZ17" s="350"/>
      <c r="IRA17" s="350"/>
      <c r="IRD17" s="348"/>
      <c r="IRE17" s="350"/>
      <c r="IRF17" s="350"/>
      <c r="IRI17" s="348"/>
      <c r="IRJ17" s="350"/>
      <c r="IRK17" s="350"/>
      <c r="IRN17" s="348"/>
      <c r="IRO17" s="350"/>
      <c r="IRP17" s="350"/>
      <c r="IRS17" s="348"/>
      <c r="IRT17" s="350"/>
      <c r="IRU17" s="350"/>
      <c r="IRX17" s="348"/>
      <c r="IRY17" s="350"/>
      <c r="IRZ17" s="350"/>
      <c r="ISC17" s="348"/>
      <c r="ISD17" s="350"/>
      <c r="ISE17" s="350"/>
      <c r="ISH17" s="348"/>
      <c r="ISI17" s="350"/>
      <c r="ISJ17" s="350"/>
      <c r="ISM17" s="348"/>
      <c r="ISN17" s="350"/>
      <c r="ISO17" s="350"/>
      <c r="ISR17" s="348"/>
      <c r="ISS17" s="350"/>
      <c r="IST17" s="350"/>
      <c r="ISW17" s="348"/>
      <c r="ISX17" s="350"/>
      <c r="ISY17" s="350"/>
      <c r="ITB17" s="348"/>
      <c r="ITC17" s="350"/>
      <c r="ITD17" s="350"/>
      <c r="ITG17" s="348"/>
      <c r="ITH17" s="350"/>
      <c r="ITI17" s="350"/>
      <c r="ITL17" s="348"/>
      <c r="ITM17" s="350"/>
      <c r="ITN17" s="350"/>
      <c r="ITQ17" s="348"/>
      <c r="ITR17" s="350"/>
      <c r="ITS17" s="350"/>
      <c r="ITV17" s="348"/>
      <c r="ITW17" s="350"/>
      <c r="ITX17" s="350"/>
      <c r="IUA17" s="348"/>
      <c r="IUB17" s="350"/>
      <c r="IUC17" s="350"/>
      <c r="IUF17" s="348"/>
      <c r="IUG17" s="350"/>
      <c r="IUH17" s="350"/>
      <c r="IUK17" s="348"/>
      <c r="IUL17" s="350"/>
      <c r="IUM17" s="350"/>
      <c r="IUP17" s="348"/>
      <c r="IUQ17" s="350"/>
      <c r="IUR17" s="350"/>
      <c r="IUU17" s="348"/>
      <c r="IUV17" s="350"/>
      <c r="IUW17" s="350"/>
      <c r="IUZ17" s="348"/>
      <c r="IVA17" s="350"/>
      <c r="IVB17" s="350"/>
      <c r="IVE17" s="348"/>
      <c r="IVF17" s="350"/>
      <c r="IVG17" s="350"/>
      <c r="IVJ17" s="348"/>
      <c r="IVK17" s="350"/>
      <c r="IVL17" s="350"/>
      <c r="IVO17" s="348"/>
      <c r="IVP17" s="350"/>
      <c r="IVQ17" s="350"/>
      <c r="IVT17" s="348"/>
      <c r="IVU17" s="350"/>
      <c r="IVV17" s="350"/>
      <c r="IVY17" s="348"/>
      <c r="IVZ17" s="350"/>
      <c r="IWA17" s="350"/>
      <c r="IWD17" s="348"/>
      <c r="IWE17" s="350"/>
      <c r="IWF17" s="350"/>
      <c r="IWI17" s="348"/>
      <c r="IWJ17" s="350"/>
      <c r="IWK17" s="350"/>
      <c r="IWN17" s="348"/>
      <c r="IWO17" s="350"/>
      <c r="IWP17" s="350"/>
      <c r="IWS17" s="348"/>
      <c r="IWT17" s="350"/>
      <c r="IWU17" s="350"/>
      <c r="IWX17" s="348"/>
      <c r="IWY17" s="350"/>
      <c r="IWZ17" s="350"/>
      <c r="IXC17" s="348"/>
      <c r="IXD17" s="350"/>
      <c r="IXE17" s="350"/>
      <c r="IXH17" s="348"/>
      <c r="IXI17" s="350"/>
      <c r="IXJ17" s="350"/>
      <c r="IXM17" s="348"/>
      <c r="IXN17" s="350"/>
      <c r="IXO17" s="350"/>
      <c r="IXR17" s="348"/>
      <c r="IXS17" s="350"/>
      <c r="IXT17" s="350"/>
      <c r="IXW17" s="348"/>
      <c r="IXX17" s="350"/>
      <c r="IXY17" s="350"/>
      <c r="IYB17" s="348"/>
      <c r="IYC17" s="350"/>
      <c r="IYD17" s="350"/>
      <c r="IYG17" s="348"/>
      <c r="IYH17" s="350"/>
      <c r="IYI17" s="350"/>
      <c r="IYL17" s="348"/>
      <c r="IYM17" s="350"/>
      <c r="IYN17" s="350"/>
      <c r="IYQ17" s="348"/>
      <c r="IYR17" s="350"/>
      <c r="IYS17" s="350"/>
      <c r="IYV17" s="348"/>
      <c r="IYW17" s="350"/>
      <c r="IYX17" s="350"/>
      <c r="IZA17" s="348"/>
      <c r="IZB17" s="350"/>
      <c r="IZC17" s="350"/>
      <c r="IZF17" s="348"/>
      <c r="IZG17" s="350"/>
      <c r="IZH17" s="350"/>
      <c r="IZK17" s="348"/>
      <c r="IZL17" s="350"/>
      <c r="IZM17" s="350"/>
      <c r="IZP17" s="348"/>
      <c r="IZQ17" s="350"/>
      <c r="IZR17" s="350"/>
      <c r="IZU17" s="348"/>
      <c r="IZV17" s="350"/>
      <c r="IZW17" s="350"/>
      <c r="IZZ17" s="348"/>
      <c r="JAA17" s="350"/>
      <c r="JAB17" s="350"/>
      <c r="JAE17" s="348"/>
      <c r="JAF17" s="350"/>
      <c r="JAG17" s="350"/>
      <c r="JAJ17" s="348"/>
      <c r="JAK17" s="350"/>
      <c r="JAL17" s="350"/>
      <c r="JAO17" s="348"/>
      <c r="JAP17" s="350"/>
      <c r="JAQ17" s="350"/>
      <c r="JAT17" s="348"/>
      <c r="JAU17" s="350"/>
      <c r="JAV17" s="350"/>
      <c r="JAY17" s="348"/>
      <c r="JAZ17" s="350"/>
      <c r="JBA17" s="350"/>
      <c r="JBD17" s="348"/>
      <c r="JBE17" s="350"/>
      <c r="JBF17" s="350"/>
      <c r="JBI17" s="348"/>
      <c r="JBJ17" s="350"/>
      <c r="JBK17" s="350"/>
      <c r="JBN17" s="348"/>
      <c r="JBO17" s="350"/>
      <c r="JBP17" s="350"/>
      <c r="JBS17" s="348"/>
      <c r="JBT17" s="350"/>
      <c r="JBU17" s="350"/>
      <c r="JBX17" s="348"/>
      <c r="JBY17" s="350"/>
      <c r="JBZ17" s="350"/>
      <c r="JCC17" s="348"/>
      <c r="JCD17" s="350"/>
      <c r="JCE17" s="350"/>
      <c r="JCH17" s="348"/>
      <c r="JCI17" s="350"/>
      <c r="JCJ17" s="350"/>
      <c r="JCM17" s="348"/>
      <c r="JCN17" s="350"/>
      <c r="JCO17" s="350"/>
      <c r="JCR17" s="348"/>
      <c r="JCS17" s="350"/>
      <c r="JCT17" s="350"/>
      <c r="JCW17" s="348"/>
      <c r="JCX17" s="350"/>
      <c r="JCY17" s="350"/>
      <c r="JDB17" s="348"/>
      <c r="JDC17" s="350"/>
      <c r="JDD17" s="350"/>
      <c r="JDG17" s="348"/>
      <c r="JDH17" s="350"/>
      <c r="JDI17" s="350"/>
      <c r="JDL17" s="348"/>
      <c r="JDM17" s="350"/>
      <c r="JDN17" s="350"/>
      <c r="JDQ17" s="348"/>
      <c r="JDR17" s="350"/>
      <c r="JDS17" s="350"/>
      <c r="JDV17" s="348"/>
      <c r="JDW17" s="350"/>
      <c r="JDX17" s="350"/>
      <c r="JEA17" s="348"/>
      <c r="JEB17" s="350"/>
      <c r="JEC17" s="350"/>
      <c r="JEF17" s="348"/>
      <c r="JEG17" s="350"/>
      <c r="JEH17" s="350"/>
      <c r="JEK17" s="348"/>
      <c r="JEL17" s="350"/>
      <c r="JEM17" s="350"/>
      <c r="JEP17" s="348"/>
      <c r="JEQ17" s="350"/>
      <c r="JER17" s="350"/>
      <c r="JEU17" s="348"/>
      <c r="JEV17" s="350"/>
      <c r="JEW17" s="350"/>
      <c r="JEZ17" s="348"/>
      <c r="JFA17" s="350"/>
      <c r="JFB17" s="350"/>
      <c r="JFE17" s="348"/>
      <c r="JFF17" s="350"/>
      <c r="JFG17" s="350"/>
      <c r="JFJ17" s="348"/>
      <c r="JFK17" s="350"/>
      <c r="JFL17" s="350"/>
      <c r="JFO17" s="348"/>
      <c r="JFP17" s="350"/>
      <c r="JFQ17" s="350"/>
      <c r="JFT17" s="348"/>
      <c r="JFU17" s="350"/>
      <c r="JFV17" s="350"/>
      <c r="JFY17" s="348"/>
      <c r="JFZ17" s="350"/>
      <c r="JGA17" s="350"/>
      <c r="JGD17" s="348"/>
      <c r="JGE17" s="350"/>
      <c r="JGF17" s="350"/>
      <c r="JGI17" s="348"/>
      <c r="JGJ17" s="350"/>
      <c r="JGK17" s="350"/>
      <c r="JGN17" s="348"/>
      <c r="JGO17" s="350"/>
      <c r="JGP17" s="350"/>
      <c r="JGS17" s="348"/>
      <c r="JGT17" s="350"/>
      <c r="JGU17" s="350"/>
      <c r="JGX17" s="348"/>
      <c r="JGY17" s="350"/>
      <c r="JGZ17" s="350"/>
      <c r="JHC17" s="348"/>
      <c r="JHD17" s="350"/>
      <c r="JHE17" s="350"/>
      <c r="JHH17" s="348"/>
      <c r="JHI17" s="350"/>
      <c r="JHJ17" s="350"/>
      <c r="JHM17" s="348"/>
      <c r="JHN17" s="350"/>
      <c r="JHO17" s="350"/>
      <c r="JHR17" s="348"/>
      <c r="JHS17" s="350"/>
      <c r="JHT17" s="350"/>
      <c r="JHW17" s="348"/>
      <c r="JHX17" s="350"/>
      <c r="JHY17" s="350"/>
      <c r="JIB17" s="348"/>
      <c r="JIC17" s="350"/>
      <c r="JID17" s="350"/>
      <c r="JIG17" s="348"/>
      <c r="JIH17" s="350"/>
      <c r="JII17" s="350"/>
      <c r="JIL17" s="348"/>
      <c r="JIM17" s="350"/>
      <c r="JIN17" s="350"/>
      <c r="JIQ17" s="348"/>
      <c r="JIR17" s="350"/>
      <c r="JIS17" s="350"/>
      <c r="JIV17" s="348"/>
      <c r="JIW17" s="350"/>
      <c r="JIX17" s="350"/>
      <c r="JJA17" s="348"/>
      <c r="JJB17" s="350"/>
      <c r="JJC17" s="350"/>
      <c r="JJF17" s="348"/>
      <c r="JJG17" s="350"/>
      <c r="JJH17" s="350"/>
      <c r="JJK17" s="348"/>
      <c r="JJL17" s="350"/>
      <c r="JJM17" s="350"/>
      <c r="JJP17" s="348"/>
      <c r="JJQ17" s="350"/>
      <c r="JJR17" s="350"/>
      <c r="JJU17" s="348"/>
      <c r="JJV17" s="350"/>
      <c r="JJW17" s="350"/>
      <c r="JJZ17" s="348"/>
      <c r="JKA17" s="350"/>
      <c r="JKB17" s="350"/>
      <c r="JKE17" s="348"/>
      <c r="JKF17" s="350"/>
      <c r="JKG17" s="350"/>
      <c r="JKJ17" s="348"/>
      <c r="JKK17" s="350"/>
      <c r="JKL17" s="350"/>
      <c r="JKO17" s="348"/>
      <c r="JKP17" s="350"/>
      <c r="JKQ17" s="350"/>
      <c r="JKT17" s="348"/>
      <c r="JKU17" s="350"/>
      <c r="JKV17" s="350"/>
      <c r="JKY17" s="348"/>
      <c r="JKZ17" s="350"/>
      <c r="JLA17" s="350"/>
      <c r="JLD17" s="348"/>
      <c r="JLE17" s="350"/>
      <c r="JLF17" s="350"/>
      <c r="JLI17" s="348"/>
      <c r="JLJ17" s="350"/>
      <c r="JLK17" s="350"/>
      <c r="JLN17" s="348"/>
      <c r="JLO17" s="350"/>
      <c r="JLP17" s="350"/>
      <c r="JLS17" s="348"/>
      <c r="JLT17" s="350"/>
      <c r="JLU17" s="350"/>
      <c r="JLX17" s="348"/>
      <c r="JLY17" s="350"/>
      <c r="JLZ17" s="350"/>
      <c r="JMC17" s="348"/>
      <c r="JMD17" s="350"/>
      <c r="JME17" s="350"/>
      <c r="JMH17" s="348"/>
      <c r="JMI17" s="350"/>
      <c r="JMJ17" s="350"/>
      <c r="JMM17" s="348"/>
      <c r="JMN17" s="350"/>
      <c r="JMO17" s="350"/>
      <c r="JMR17" s="348"/>
      <c r="JMS17" s="350"/>
      <c r="JMT17" s="350"/>
      <c r="JMW17" s="348"/>
      <c r="JMX17" s="350"/>
      <c r="JMY17" s="350"/>
      <c r="JNB17" s="348"/>
      <c r="JNC17" s="350"/>
      <c r="JND17" s="350"/>
      <c r="JNG17" s="348"/>
      <c r="JNH17" s="350"/>
      <c r="JNI17" s="350"/>
      <c r="JNL17" s="348"/>
      <c r="JNM17" s="350"/>
      <c r="JNN17" s="350"/>
      <c r="JNQ17" s="348"/>
      <c r="JNR17" s="350"/>
      <c r="JNS17" s="350"/>
      <c r="JNV17" s="348"/>
      <c r="JNW17" s="350"/>
      <c r="JNX17" s="350"/>
      <c r="JOA17" s="348"/>
      <c r="JOB17" s="350"/>
      <c r="JOC17" s="350"/>
      <c r="JOF17" s="348"/>
      <c r="JOG17" s="350"/>
      <c r="JOH17" s="350"/>
      <c r="JOK17" s="348"/>
      <c r="JOL17" s="350"/>
      <c r="JOM17" s="350"/>
      <c r="JOP17" s="348"/>
      <c r="JOQ17" s="350"/>
      <c r="JOR17" s="350"/>
      <c r="JOU17" s="348"/>
      <c r="JOV17" s="350"/>
      <c r="JOW17" s="350"/>
      <c r="JOZ17" s="348"/>
      <c r="JPA17" s="350"/>
      <c r="JPB17" s="350"/>
      <c r="JPE17" s="348"/>
      <c r="JPF17" s="350"/>
      <c r="JPG17" s="350"/>
      <c r="JPJ17" s="348"/>
      <c r="JPK17" s="350"/>
      <c r="JPL17" s="350"/>
      <c r="JPO17" s="348"/>
      <c r="JPP17" s="350"/>
      <c r="JPQ17" s="350"/>
      <c r="JPT17" s="348"/>
      <c r="JPU17" s="350"/>
      <c r="JPV17" s="350"/>
      <c r="JPY17" s="348"/>
      <c r="JPZ17" s="350"/>
      <c r="JQA17" s="350"/>
      <c r="JQD17" s="348"/>
      <c r="JQE17" s="350"/>
      <c r="JQF17" s="350"/>
      <c r="JQI17" s="348"/>
      <c r="JQJ17" s="350"/>
      <c r="JQK17" s="350"/>
      <c r="JQN17" s="348"/>
      <c r="JQO17" s="350"/>
      <c r="JQP17" s="350"/>
      <c r="JQS17" s="348"/>
      <c r="JQT17" s="350"/>
      <c r="JQU17" s="350"/>
      <c r="JQX17" s="348"/>
      <c r="JQY17" s="350"/>
      <c r="JQZ17" s="350"/>
      <c r="JRC17" s="348"/>
      <c r="JRD17" s="350"/>
      <c r="JRE17" s="350"/>
      <c r="JRH17" s="348"/>
      <c r="JRI17" s="350"/>
      <c r="JRJ17" s="350"/>
      <c r="JRM17" s="348"/>
      <c r="JRN17" s="350"/>
      <c r="JRO17" s="350"/>
      <c r="JRR17" s="348"/>
      <c r="JRS17" s="350"/>
      <c r="JRT17" s="350"/>
      <c r="JRW17" s="348"/>
      <c r="JRX17" s="350"/>
      <c r="JRY17" s="350"/>
      <c r="JSB17" s="348"/>
      <c r="JSC17" s="350"/>
      <c r="JSD17" s="350"/>
      <c r="JSG17" s="348"/>
      <c r="JSH17" s="350"/>
      <c r="JSI17" s="350"/>
      <c r="JSL17" s="348"/>
      <c r="JSM17" s="350"/>
      <c r="JSN17" s="350"/>
      <c r="JSQ17" s="348"/>
      <c r="JSR17" s="350"/>
      <c r="JSS17" s="350"/>
      <c r="JSV17" s="348"/>
      <c r="JSW17" s="350"/>
      <c r="JSX17" s="350"/>
      <c r="JTA17" s="348"/>
      <c r="JTB17" s="350"/>
      <c r="JTC17" s="350"/>
      <c r="JTF17" s="348"/>
      <c r="JTG17" s="350"/>
      <c r="JTH17" s="350"/>
      <c r="JTK17" s="348"/>
      <c r="JTL17" s="350"/>
      <c r="JTM17" s="350"/>
      <c r="JTP17" s="348"/>
      <c r="JTQ17" s="350"/>
      <c r="JTR17" s="350"/>
      <c r="JTU17" s="348"/>
      <c r="JTV17" s="350"/>
      <c r="JTW17" s="350"/>
      <c r="JTZ17" s="348"/>
      <c r="JUA17" s="350"/>
      <c r="JUB17" s="350"/>
      <c r="JUE17" s="348"/>
      <c r="JUF17" s="350"/>
      <c r="JUG17" s="350"/>
      <c r="JUJ17" s="348"/>
      <c r="JUK17" s="350"/>
      <c r="JUL17" s="350"/>
      <c r="JUO17" s="348"/>
      <c r="JUP17" s="350"/>
      <c r="JUQ17" s="350"/>
      <c r="JUT17" s="348"/>
      <c r="JUU17" s="350"/>
      <c r="JUV17" s="350"/>
      <c r="JUY17" s="348"/>
      <c r="JUZ17" s="350"/>
      <c r="JVA17" s="350"/>
      <c r="JVD17" s="348"/>
      <c r="JVE17" s="350"/>
      <c r="JVF17" s="350"/>
      <c r="JVI17" s="348"/>
      <c r="JVJ17" s="350"/>
      <c r="JVK17" s="350"/>
      <c r="JVN17" s="348"/>
      <c r="JVO17" s="350"/>
      <c r="JVP17" s="350"/>
      <c r="JVS17" s="348"/>
      <c r="JVT17" s="350"/>
      <c r="JVU17" s="350"/>
      <c r="JVX17" s="348"/>
      <c r="JVY17" s="350"/>
      <c r="JVZ17" s="350"/>
      <c r="JWC17" s="348"/>
      <c r="JWD17" s="350"/>
      <c r="JWE17" s="350"/>
      <c r="JWH17" s="348"/>
      <c r="JWI17" s="350"/>
      <c r="JWJ17" s="350"/>
      <c r="JWM17" s="348"/>
      <c r="JWN17" s="350"/>
      <c r="JWO17" s="350"/>
      <c r="JWR17" s="348"/>
      <c r="JWS17" s="350"/>
      <c r="JWT17" s="350"/>
      <c r="JWW17" s="348"/>
      <c r="JWX17" s="350"/>
      <c r="JWY17" s="350"/>
      <c r="JXB17" s="348"/>
      <c r="JXC17" s="350"/>
      <c r="JXD17" s="350"/>
      <c r="JXG17" s="348"/>
      <c r="JXH17" s="350"/>
      <c r="JXI17" s="350"/>
      <c r="JXL17" s="348"/>
      <c r="JXM17" s="350"/>
      <c r="JXN17" s="350"/>
      <c r="JXQ17" s="348"/>
      <c r="JXR17" s="350"/>
      <c r="JXS17" s="350"/>
      <c r="JXV17" s="348"/>
      <c r="JXW17" s="350"/>
      <c r="JXX17" s="350"/>
      <c r="JYA17" s="348"/>
      <c r="JYB17" s="350"/>
      <c r="JYC17" s="350"/>
      <c r="JYF17" s="348"/>
      <c r="JYG17" s="350"/>
      <c r="JYH17" s="350"/>
      <c r="JYK17" s="348"/>
      <c r="JYL17" s="350"/>
      <c r="JYM17" s="350"/>
      <c r="JYP17" s="348"/>
      <c r="JYQ17" s="350"/>
      <c r="JYR17" s="350"/>
      <c r="JYU17" s="348"/>
      <c r="JYV17" s="350"/>
      <c r="JYW17" s="350"/>
      <c r="JYZ17" s="348"/>
      <c r="JZA17" s="350"/>
      <c r="JZB17" s="350"/>
      <c r="JZE17" s="348"/>
      <c r="JZF17" s="350"/>
      <c r="JZG17" s="350"/>
      <c r="JZJ17" s="348"/>
      <c r="JZK17" s="350"/>
      <c r="JZL17" s="350"/>
      <c r="JZO17" s="348"/>
      <c r="JZP17" s="350"/>
      <c r="JZQ17" s="350"/>
      <c r="JZT17" s="348"/>
      <c r="JZU17" s="350"/>
      <c r="JZV17" s="350"/>
      <c r="JZY17" s="348"/>
      <c r="JZZ17" s="350"/>
      <c r="KAA17" s="350"/>
      <c r="KAD17" s="348"/>
      <c r="KAE17" s="350"/>
      <c r="KAF17" s="350"/>
      <c r="KAI17" s="348"/>
      <c r="KAJ17" s="350"/>
      <c r="KAK17" s="350"/>
      <c r="KAN17" s="348"/>
      <c r="KAO17" s="350"/>
      <c r="KAP17" s="350"/>
      <c r="KAS17" s="348"/>
      <c r="KAT17" s="350"/>
      <c r="KAU17" s="350"/>
      <c r="KAX17" s="348"/>
      <c r="KAY17" s="350"/>
      <c r="KAZ17" s="350"/>
      <c r="KBC17" s="348"/>
      <c r="KBD17" s="350"/>
      <c r="KBE17" s="350"/>
      <c r="KBH17" s="348"/>
      <c r="KBI17" s="350"/>
      <c r="KBJ17" s="350"/>
      <c r="KBM17" s="348"/>
      <c r="KBN17" s="350"/>
      <c r="KBO17" s="350"/>
      <c r="KBR17" s="348"/>
      <c r="KBS17" s="350"/>
      <c r="KBT17" s="350"/>
      <c r="KBW17" s="348"/>
      <c r="KBX17" s="350"/>
      <c r="KBY17" s="350"/>
      <c r="KCB17" s="348"/>
      <c r="KCC17" s="350"/>
      <c r="KCD17" s="350"/>
      <c r="KCG17" s="348"/>
      <c r="KCH17" s="350"/>
      <c r="KCI17" s="350"/>
      <c r="KCL17" s="348"/>
      <c r="KCM17" s="350"/>
      <c r="KCN17" s="350"/>
      <c r="KCQ17" s="348"/>
      <c r="KCR17" s="350"/>
      <c r="KCS17" s="350"/>
      <c r="KCV17" s="348"/>
      <c r="KCW17" s="350"/>
      <c r="KCX17" s="350"/>
      <c r="KDA17" s="348"/>
      <c r="KDB17" s="350"/>
      <c r="KDC17" s="350"/>
      <c r="KDF17" s="348"/>
      <c r="KDG17" s="350"/>
      <c r="KDH17" s="350"/>
      <c r="KDK17" s="348"/>
      <c r="KDL17" s="350"/>
      <c r="KDM17" s="350"/>
      <c r="KDP17" s="348"/>
      <c r="KDQ17" s="350"/>
      <c r="KDR17" s="350"/>
      <c r="KDU17" s="348"/>
      <c r="KDV17" s="350"/>
      <c r="KDW17" s="350"/>
      <c r="KDZ17" s="348"/>
      <c r="KEA17" s="350"/>
      <c r="KEB17" s="350"/>
      <c r="KEE17" s="348"/>
      <c r="KEF17" s="350"/>
      <c r="KEG17" s="350"/>
      <c r="KEJ17" s="348"/>
      <c r="KEK17" s="350"/>
      <c r="KEL17" s="350"/>
      <c r="KEO17" s="348"/>
      <c r="KEP17" s="350"/>
      <c r="KEQ17" s="350"/>
      <c r="KET17" s="348"/>
      <c r="KEU17" s="350"/>
      <c r="KEV17" s="350"/>
      <c r="KEY17" s="348"/>
      <c r="KEZ17" s="350"/>
      <c r="KFA17" s="350"/>
      <c r="KFD17" s="348"/>
      <c r="KFE17" s="350"/>
      <c r="KFF17" s="350"/>
      <c r="KFI17" s="348"/>
      <c r="KFJ17" s="350"/>
      <c r="KFK17" s="350"/>
      <c r="KFN17" s="348"/>
      <c r="KFO17" s="350"/>
      <c r="KFP17" s="350"/>
      <c r="KFS17" s="348"/>
      <c r="KFT17" s="350"/>
      <c r="KFU17" s="350"/>
      <c r="KFX17" s="348"/>
      <c r="KFY17" s="350"/>
      <c r="KFZ17" s="350"/>
      <c r="KGC17" s="348"/>
      <c r="KGD17" s="350"/>
      <c r="KGE17" s="350"/>
      <c r="KGH17" s="348"/>
      <c r="KGI17" s="350"/>
      <c r="KGJ17" s="350"/>
      <c r="KGM17" s="348"/>
      <c r="KGN17" s="350"/>
      <c r="KGO17" s="350"/>
      <c r="KGR17" s="348"/>
      <c r="KGS17" s="350"/>
      <c r="KGT17" s="350"/>
      <c r="KGW17" s="348"/>
      <c r="KGX17" s="350"/>
      <c r="KGY17" s="350"/>
      <c r="KHB17" s="348"/>
      <c r="KHC17" s="350"/>
      <c r="KHD17" s="350"/>
      <c r="KHG17" s="348"/>
      <c r="KHH17" s="350"/>
      <c r="KHI17" s="350"/>
      <c r="KHL17" s="348"/>
      <c r="KHM17" s="350"/>
      <c r="KHN17" s="350"/>
      <c r="KHQ17" s="348"/>
      <c r="KHR17" s="350"/>
      <c r="KHS17" s="350"/>
      <c r="KHV17" s="348"/>
      <c r="KHW17" s="350"/>
      <c r="KHX17" s="350"/>
      <c r="KIA17" s="348"/>
      <c r="KIB17" s="350"/>
      <c r="KIC17" s="350"/>
      <c r="KIF17" s="348"/>
      <c r="KIG17" s="350"/>
      <c r="KIH17" s="350"/>
      <c r="KIK17" s="348"/>
      <c r="KIL17" s="350"/>
      <c r="KIM17" s="350"/>
      <c r="KIP17" s="348"/>
      <c r="KIQ17" s="350"/>
      <c r="KIR17" s="350"/>
      <c r="KIU17" s="348"/>
      <c r="KIV17" s="350"/>
      <c r="KIW17" s="350"/>
      <c r="KIZ17" s="348"/>
      <c r="KJA17" s="350"/>
      <c r="KJB17" s="350"/>
      <c r="KJE17" s="348"/>
      <c r="KJF17" s="350"/>
      <c r="KJG17" s="350"/>
      <c r="KJJ17" s="348"/>
      <c r="KJK17" s="350"/>
      <c r="KJL17" s="350"/>
      <c r="KJO17" s="348"/>
      <c r="KJP17" s="350"/>
      <c r="KJQ17" s="350"/>
      <c r="KJT17" s="348"/>
      <c r="KJU17" s="350"/>
      <c r="KJV17" s="350"/>
      <c r="KJY17" s="348"/>
      <c r="KJZ17" s="350"/>
      <c r="KKA17" s="350"/>
      <c r="KKD17" s="348"/>
      <c r="KKE17" s="350"/>
      <c r="KKF17" s="350"/>
      <c r="KKI17" s="348"/>
      <c r="KKJ17" s="350"/>
      <c r="KKK17" s="350"/>
      <c r="KKN17" s="348"/>
      <c r="KKO17" s="350"/>
      <c r="KKP17" s="350"/>
      <c r="KKS17" s="348"/>
      <c r="KKT17" s="350"/>
      <c r="KKU17" s="350"/>
      <c r="KKX17" s="348"/>
      <c r="KKY17" s="350"/>
      <c r="KKZ17" s="350"/>
      <c r="KLC17" s="348"/>
      <c r="KLD17" s="350"/>
      <c r="KLE17" s="350"/>
      <c r="KLH17" s="348"/>
      <c r="KLI17" s="350"/>
      <c r="KLJ17" s="350"/>
      <c r="KLM17" s="348"/>
      <c r="KLN17" s="350"/>
      <c r="KLO17" s="350"/>
      <c r="KLR17" s="348"/>
      <c r="KLS17" s="350"/>
      <c r="KLT17" s="350"/>
      <c r="KLW17" s="348"/>
      <c r="KLX17" s="350"/>
      <c r="KLY17" s="350"/>
      <c r="KMB17" s="348"/>
      <c r="KMC17" s="350"/>
      <c r="KMD17" s="350"/>
      <c r="KMG17" s="348"/>
      <c r="KMH17" s="350"/>
      <c r="KMI17" s="350"/>
      <c r="KML17" s="348"/>
      <c r="KMM17" s="350"/>
      <c r="KMN17" s="350"/>
      <c r="KMQ17" s="348"/>
      <c r="KMR17" s="350"/>
      <c r="KMS17" s="350"/>
      <c r="KMV17" s="348"/>
      <c r="KMW17" s="350"/>
      <c r="KMX17" s="350"/>
      <c r="KNA17" s="348"/>
      <c r="KNB17" s="350"/>
      <c r="KNC17" s="350"/>
      <c r="KNF17" s="348"/>
      <c r="KNG17" s="350"/>
      <c r="KNH17" s="350"/>
      <c r="KNK17" s="348"/>
      <c r="KNL17" s="350"/>
      <c r="KNM17" s="350"/>
      <c r="KNP17" s="348"/>
      <c r="KNQ17" s="350"/>
      <c r="KNR17" s="350"/>
      <c r="KNU17" s="348"/>
      <c r="KNV17" s="350"/>
      <c r="KNW17" s="350"/>
      <c r="KNZ17" s="348"/>
      <c r="KOA17" s="350"/>
      <c r="KOB17" s="350"/>
      <c r="KOE17" s="348"/>
      <c r="KOF17" s="350"/>
      <c r="KOG17" s="350"/>
      <c r="KOJ17" s="348"/>
      <c r="KOK17" s="350"/>
      <c r="KOL17" s="350"/>
      <c r="KOO17" s="348"/>
      <c r="KOP17" s="350"/>
      <c r="KOQ17" s="350"/>
      <c r="KOT17" s="348"/>
      <c r="KOU17" s="350"/>
      <c r="KOV17" s="350"/>
      <c r="KOY17" s="348"/>
      <c r="KOZ17" s="350"/>
      <c r="KPA17" s="350"/>
      <c r="KPD17" s="348"/>
      <c r="KPE17" s="350"/>
      <c r="KPF17" s="350"/>
      <c r="KPI17" s="348"/>
      <c r="KPJ17" s="350"/>
      <c r="KPK17" s="350"/>
      <c r="KPN17" s="348"/>
      <c r="KPO17" s="350"/>
      <c r="KPP17" s="350"/>
      <c r="KPS17" s="348"/>
      <c r="KPT17" s="350"/>
      <c r="KPU17" s="350"/>
      <c r="KPX17" s="348"/>
      <c r="KPY17" s="350"/>
      <c r="KPZ17" s="350"/>
      <c r="KQC17" s="348"/>
      <c r="KQD17" s="350"/>
      <c r="KQE17" s="350"/>
      <c r="KQH17" s="348"/>
      <c r="KQI17" s="350"/>
      <c r="KQJ17" s="350"/>
      <c r="KQM17" s="348"/>
      <c r="KQN17" s="350"/>
      <c r="KQO17" s="350"/>
      <c r="KQR17" s="348"/>
      <c r="KQS17" s="350"/>
      <c r="KQT17" s="350"/>
      <c r="KQW17" s="348"/>
      <c r="KQX17" s="350"/>
      <c r="KQY17" s="350"/>
      <c r="KRB17" s="348"/>
      <c r="KRC17" s="350"/>
      <c r="KRD17" s="350"/>
      <c r="KRG17" s="348"/>
      <c r="KRH17" s="350"/>
      <c r="KRI17" s="350"/>
      <c r="KRL17" s="348"/>
      <c r="KRM17" s="350"/>
      <c r="KRN17" s="350"/>
      <c r="KRQ17" s="348"/>
      <c r="KRR17" s="350"/>
      <c r="KRS17" s="350"/>
      <c r="KRV17" s="348"/>
      <c r="KRW17" s="350"/>
      <c r="KRX17" s="350"/>
      <c r="KSA17" s="348"/>
      <c r="KSB17" s="350"/>
      <c r="KSC17" s="350"/>
      <c r="KSF17" s="348"/>
      <c r="KSG17" s="350"/>
      <c r="KSH17" s="350"/>
      <c r="KSK17" s="348"/>
      <c r="KSL17" s="350"/>
      <c r="KSM17" s="350"/>
      <c r="KSP17" s="348"/>
      <c r="KSQ17" s="350"/>
      <c r="KSR17" s="350"/>
      <c r="KSU17" s="348"/>
      <c r="KSV17" s="350"/>
      <c r="KSW17" s="350"/>
      <c r="KSZ17" s="348"/>
      <c r="KTA17" s="350"/>
      <c r="KTB17" s="350"/>
      <c r="KTE17" s="348"/>
      <c r="KTF17" s="350"/>
      <c r="KTG17" s="350"/>
      <c r="KTJ17" s="348"/>
      <c r="KTK17" s="350"/>
      <c r="KTL17" s="350"/>
      <c r="KTO17" s="348"/>
      <c r="KTP17" s="350"/>
      <c r="KTQ17" s="350"/>
      <c r="KTT17" s="348"/>
      <c r="KTU17" s="350"/>
      <c r="KTV17" s="350"/>
      <c r="KTY17" s="348"/>
      <c r="KTZ17" s="350"/>
      <c r="KUA17" s="350"/>
      <c r="KUD17" s="348"/>
      <c r="KUE17" s="350"/>
      <c r="KUF17" s="350"/>
      <c r="KUI17" s="348"/>
      <c r="KUJ17" s="350"/>
      <c r="KUK17" s="350"/>
      <c r="KUN17" s="348"/>
      <c r="KUO17" s="350"/>
      <c r="KUP17" s="350"/>
      <c r="KUS17" s="348"/>
      <c r="KUT17" s="350"/>
      <c r="KUU17" s="350"/>
      <c r="KUX17" s="348"/>
      <c r="KUY17" s="350"/>
      <c r="KUZ17" s="350"/>
      <c r="KVC17" s="348"/>
      <c r="KVD17" s="350"/>
      <c r="KVE17" s="350"/>
      <c r="KVH17" s="348"/>
      <c r="KVI17" s="350"/>
      <c r="KVJ17" s="350"/>
      <c r="KVM17" s="348"/>
      <c r="KVN17" s="350"/>
      <c r="KVO17" s="350"/>
      <c r="KVR17" s="348"/>
      <c r="KVS17" s="350"/>
      <c r="KVT17" s="350"/>
      <c r="KVW17" s="348"/>
      <c r="KVX17" s="350"/>
      <c r="KVY17" s="350"/>
      <c r="KWB17" s="348"/>
      <c r="KWC17" s="350"/>
      <c r="KWD17" s="350"/>
      <c r="KWG17" s="348"/>
      <c r="KWH17" s="350"/>
      <c r="KWI17" s="350"/>
      <c r="KWL17" s="348"/>
      <c r="KWM17" s="350"/>
      <c r="KWN17" s="350"/>
      <c r="KWQ17" s="348"/>
      <c r="KWR17" s="350"/>
      <c r="KWS17" s="350"/>
      <c r="KWV17" s="348"/>
      <c r="KWW17" s="350"/>
      <c r="KWX17" s="350"/>
      <c r="KXA17" s="348"/>
      <c r="KXB17" s="350"/>
      <c r="KXC17" s="350"/>
      <c r="KXF17" s="348"/>
      <c r="KXG17" s="350"/>
      <c r="KXH17" s="350"/>
      <c r="KXK17" s="348"/>
      <c r="KXL17" s="350"/>
      <c r="KXM17" s="350"/>
      <c r="KXP17" s="348"/>
      <c r="KXQ17" s="350"/>
      <c r="KXR17" s="350"/>
      <c r="KXU17" s="348"/>
      <c r="KXV17" s="350"/>
      <c r="KXW17" s="350"/>
      <c r="KXZ17" s="348"/>
      <c r="KYA17" s="350"/>
      <c r="KYB17" s="350"/>
      <c r="KYE17" s="348"/>
      <c r="KYF17" s="350"/>
      <c r="KYG17" s="350"/>
      <c r="KYJ17" s="348"/>
      <c r="KYK17" s="350"/>
      <c r="KYL17" s="350"/>
      <c r="KYO17" s="348"/>
      <c r="KYP17" s="350"/>
      <c r="KYQ17" s="350"/>
      <c r="KYT17" s="348"/>
      <c r="KYU17" s="350"/>
      <c r="KYV17" s="350"/>
      <c r="KYY17" s="348"/>
      <c r="KYZ17" s="350"/>
      <c r="KZA17" s="350"/>
      <c r="KZD17" s="348"/>
      <c r="KZE17" s="350"/>
      <c r="KZF17" s="350"/>
      <c r="KZI17" s="348"/>
      <c r="KZJ17" s="350"/>
      <c r="KZK17" s="350"/>
      <c r="KZN17" s="348"/>
      <c r="KZO17" s="350"/>
      <c r="KZP17" s="350"/>
      <c r="KZS17" s="348"/>
      <c r="KZT17" s="350"/>
      <c r="KZU17" s="350"/>
      <c r="KZX17" s="348"/>
      <c r="KZY17" s="350"/>
      <c r="KZZ17" s="350"/>
      <c r="LAC17" s="348"/>
      <c r="LAD17" s="350"/>
      <c r="LAE17" s="350"/>
      <c r="LAH17" s="348"/>
      <c r="LAI17" s="350"/>
      <c r="LAJ17" s="350"/>
      <c r="LAM17" s="348"/>
      <c r="LAN17" s="350"/>
      <c r="LAO17" s="350"/>
      <c r="LAR17" s="348"/>
      <c r="LAS17" s="350"/>
      <c r="LAT17" s="350"/>
      <c r="LAW17" s="348"/>
      <c r="LAX17" s="350"/>
      <c r="LAY17" s="350"/>
      <c r="LBB17" s="348"/>
      <c r="LBC17" s="350"/>
      <c r="LBD17" s="350"/>
      <c r="LBG17" s="348"/>
      <c r="LBH17" s="350"/>
      <c r="LBI17" s="350"/>
      <c r="LBL17" s="348"/>
      <c r="LBM17" s="350"/>
      <c r="LBN17" s="350"/>
      <c r="LBQ17" s="348"/>
      <c r="LBR17" s="350"/>
      <c r="LBS17" s="350"/>
      <c r="LBV17" s="348"/>
      <c r="LBW17" s="350"/>
      <c r="LBX17" s="350"/>
      <c r="LCA17" s="348"/>
      <c r="LCB17" s="350"/>
      <c r="LCC17" s="350"/>
      <c r="LCF17" s="348"/>
      <c r="LCG17" s="350"/>
      <c r="LCH17" s="350"/>
      <c r="LCK17" s="348"/>
      <c r="LCL17" s="350"/>
      <c r="LCM17" s="350"/>
      <c r="LCP17" s="348"/>
      <c r="LCQ17" s="350"/>
      <c r="LCR17" s="350"/>
      <c r="LCU17" s="348"/>
      <c r="LCV17" s="350"/>
      <c r="LCW17" s="350"/>
      <c r="LCZ17" s="348"/>
      <c r="LDA17" s="350"/>
      <c r="LDB17" s="350"/>
      <c r="LDE17" s="348"/>
      <c r="LDF17" s="350"/>
      <c r="LDG17" s="350"/>
      <c r="LDJ17" s="348"/>
      <c r="LDK17" s="350"/>
      <c r="LDL17" s="350"/>
      <c r="LDO17" s="348"/>
      <c r="LDP17" s="350"/>
      <c r="LDQ17" s="350"/>
      <c r="LDT17" s="348"/>
      <c r="LDU17" s="350"/>
      <c r="LDV17" s="350"/>
      <c r="LDY17" s="348"/>
      <c r="LDZ17" s="350"/>
      <c r="LEA17" s="350"/>
      <c r="LED17" s="348"/>
      <c r="LEE17" s="350"/>
      <c r="LEF17" s="350"/>
      <c r="LEI17" s="348"/>
      <c r="LEJ17" s="350"/>
      <c r="LEK17" s="350"/>
      <c r="LEN17" s="348"/>
      <c r="LEO17" s="350"/>
      <c r="LEP17" s="350"/>
      <c r="LES17" s="348"/>
      <c r="LET17" s="350"/>
      <c r="LEU17" s="350"/>
      <c r="LEX17" s="348"/>
      <c r="LEY17" s="350"/>
      <c r="LEZ17" s="350"/>
      <c r="LFC17" s="348"/>
      <c r="LFD17" s="350"/>
      <c r="LFE17" s="350"/>
      <c r="LFH17" s="348"/>
      <c r="LFI17" s="350"/>
      <c r="LFJ17" s="350"/>
      <c r="LFM17" s="348"/>
      <c r="LFN17" s="350"/>
      <c r="LFO17" s="350"/>
      <c r="LFR17" s="348"/>
      <c r="LFS17" s="350"/>
      <c r="LFT17" s="350"/>
      <c r="LFW17" s="348"/>
      <c r="LFX17" s="350"/>
      <c r="LFY17" s="350"/>
      <c r="LGB17" s="348"/>
      <c r="LGC17" s="350"/>
      <c r="LGD17" s="350"/>
      <c r="LGG17" s="348"/>
      <c r="LGH17" s="350"/>
      <c r="LGI17" s="350"/>
      <c r="LGL17" s="348"/>
      <c r="LGM17" s="350"/>
      <c r="LGN17" s="350"/>
      <c r="LGQ17" s="348"/>
      <c r="LGR17" s="350"/>
      <c r="LGS17" s="350"/>
      <c r="LGV17" s="348"/>
      <c r="LGW17" s="350"/>
      <c r="LGX17" s="350"/>
      <c r="LHA17" s="348"/>
      <c r="LHB17" s="350"/>
      <c r="LHC17" s="350"/>
      <c r="LHF17" s="348"/>
      <c r="LHG17" s="350"/>
      <c r="LHH17" s="350"/>
      <c r="LHK17" s="348"/>
      <c r="LHL17" s="350"/>
      <c r="LHM17" s="350"/>
      <c r="LHP17" s="348"/>
      <c r="LHQ17" s="350"/>
      <c r="LHR17" s="350"/>
      <c r="LHU17" s="348"/>
      <c r="LHV17" s="350"/>
      <c r="LHW17" s="350"/>
      <c r="LHZ17" s="348"/>
      <c r="LIA17" s="350"/>
      <c r="LIB17" s="350"/>
      <c r="LIE17" s="348"/>
      <c r="LIF17" s="350"/>
      <c r="LIG17" s="350"/>
      <c r="LIJ17" s="348"/>
      <c r="LIK17" s="350"/>
      <c r="LIL17" s="350"/>
      <c r="LIO17" s="348"/>
      <c r="LIP17" s="350"/>
      <c r="LIQ17" s="350"/>
      <c r="LIT17" s="348"/>
      <c r="LIU17" s="350"/>
      <c r="LIV17" s="350"/>
      <c r="LIY17" s="348"/>
      <c r="LIZ17" s="350"/>
      <c r="LJA17" s="350"/>
      <c r="LJD17" s="348"/>
      <c r="LJE17" s="350"/>
      <c r="LJF17" s="350"/>
      <c r="LJI17" s="348"/>
      <c r="LJJ17" s="350"/>
      <c r="LJK17" s="350"/>
      <c r="LJN17" s="348"/>
      <c r="LJO17" s="350"/>
      <c r="LJP17" s="350"/>
      <c r="LJS17" s="348"/>
      <c r="LJT17" s="350"/>
      <c r="LJU17" s="350"/>
      <c r="LJX17" s="348"/>
      <c r="LJY17" s="350"/>
      <c r="LJZ17" s="350"/>
      <c r="LKC17" s="348"/>
      <c r="LKD17" s="350"/>
      <c r="LKE17" s="350"/>
      <c r="LKH17" s="348"/>
      <c r="LKI17" s="350"/>
      <c r="LKJ17" s="350"/>
      <c r="LKM17" s="348"/>
      <c r="LKN17" s="350"/>
      <c r="LKO17" s="350"/>
      <c r="LKR17" s="348"/>
      <c r="LKS17" s="350"/>
      <c r="LKT17" s="350"/>
      <c r="LKW17" s="348"/>
      <c r="LKX17" s="350"/>
      <c r="LKY17" s="350"/>
      <c r="LLB17" s="348"/>
      <c r="LLC17" s="350"/>
      <c r="LLD17" s="350"/>
      <c r="LLG17" s="348"/>
      <c r="LLH17" s="350"/>
      <c r="LLI17" s="350"/>
      <c r="LLL17" s="348"/>
      <c r="LLM17" s="350"/>
      <c r="LLN17" s="350"/>
      <c r="LLQ17" s="348"/>
      <c r="LLR17" s="350"/>
      <c r="LLS17" s="350"/>
      <c r="LLV17" s="348"/>
      <c r="LLW17" s="350"/>
      <c r="LLX17" s="350"/>
      <c r="LMA17" s="348"/>
      <c r="LMB17" s="350"/>
      <c r="LMC17" s="350"/>
      <c r="LMF17" s="348"/>
      <c r="LMG17" s="350"/>
      <c r="LMH17" s="350"/>
      <c r="LMK17" s="348"/>
      <c r="LML17" s="350"/>
      <c r="LMM17" s="350"/>
      <c r="LMP17" s="348"/>
      <c r="LMQ17" s="350"/>
      <c r="LMR17" s="350"/>
      <c r="LMU17" s="348"/>
      <c r="LMV17" s="350"/>
      <c r="LMW17" s="350"/>
      <c r="LMZ17" s="348"/>
      <c r="LNA17" s="350"/>
      <c r="LNB17" s="350"/>
      <c r="LNE17" s="348"/>
      <c r="LNF17" s="350"/>
      <c r="LNG17" s="350"/>
      <c r="LNJ17" s="348"/>
      <c r="LNK17" s="350"/>
      <c r="LNL17" s="350"/>
      <c r="LNO17" s="348"/>
      <c r="LNP17" s="350"/>
      <c r="LNQ17" s="350"/>
      <c r="LNT17" s="348"/>
      <c r="LNU17" s="350"/>
      <c r="LNV17" s="350"/>
      <c r="LNY17" s="348"/>
      <c r="LNZ17" s="350"/>
      <c r="LOA17" s="350"/>
      <c r="LOD17" s="348"/>
      <c r="LOE17" s="350"/>
      <c r="LOF17" s="350"/>
      <c r="LOI17" s="348"/>
      <c r="LOJ17" s="350"/>
      <c r="LOK17" s="350"/>
      <c r="LON17" s="348"/>
      <c r="LOO17" s="350"/>
      <c r="LOP17" s="350"/>
      <c r="LOS17" s="348"/>
      <c r="LOT17" s="350"/>
      <c r="LOU17" s="350"/>
      <c r="LOX17" s="348"/>
      <c r="LOY17" s="350"/>
      <c r="LOZ17" s="350"/>
      <c r="LPC17" s="348"/>
      <c r="LPD17" s="350"/>
      <c r="LPE17" s="350"/>
      <c r="LPH17" s="348"/>
      <c r="LPI17" s="350"/>
      <c r="LPJ17" s="350"/>
      <c r="LPM17" s="348"/>
      <c r="LPN17" s="350"/>
      <c r="LPO17" s="350"/>
      <c r="LPR17" s="348"/>
      <c r="LPS17" s="350"/>
      <c r="LPT17" s="350"/>
      <c r="LPW17" s="348"/>
      <c r="LPX17" s="350"/>
      <c r="LPY17" s="350"/>
      <c r="LQB17" s="348"/>
      <c r="LQC17" s="350"/>
      <c r="LQD17" s="350"/>
      <c r="LQG17" s="348"/>
      <c r="LQH17" s="350"/>
      <c r="LQI17" s="350"/>
      <c r="LQL17" s="348"/>
      <c r="LQM17" s="350"/>
      <c r="LQN17" s="350"/>
      <c r="LQQ17" s="348"/>
      <c r="LQR17" s="350"/>
      <c r="LQS17" s="350"/>
      <c r="LQV17" s="348"/>
      <c r="LQW17" s="350"/>
      <c r="LQX17" s="350"/>
      <c r="LRA17" s="348"/>
      <c r="LRB17" s="350"/>
      <c r="LRC17" s="350"/>
      <c r="LRF17" s="348"/>
      <c r="LRG17" s="350"/>
      <c r="LRH17" s="350"/>
      <c r="LRK17" s="348"/>
      <c r="LRL17" s="350"/>
      <c r="LRM17" s="350"/>
      <c r="LRP17" s="348"/>
      <c r="LRQ17" s="350"/>
      <c r="LRR17" s="350"/>
      <c r="LRU17" s="348"/>
      <c r="LRV17" s="350"/>
      <c r="LRW17" s="350"/>
      <c r="LRZ17" s="348"/>
      <c r="LSA17" s="350"/>
      <c r="LSB17" s="350"/>
      <c r="LSE17" s="348"/>
      <c r="LSF17" s="350"/>
      <c r="LSG17" s="350"/>
      <c r="LSJ17" s="348"/>
      <c r="LSK17" s="350"/>
      <c r="LSL17" s="350"/>
      <c r="LSO17" s="348"/>
      <c r="LSP17" s="350"/>
      <c r="LSQ17" s="350"/>
      <c r="LST17" s="348"/>
      <c r="LSU17" s="350"/>
      <c r="LSV17" s="350"/>
      <c r="LSY17" s="348"/>
      <c r="LSZ17" s="350"/>
      <c r="LTA17" s="350"/>
      <c r="LTD17" s="348"/>
      <c r="LTE17" s="350"/>
      <c r="LTF17" s="350"/>
      <c r="LTI17" s="348"/>
      <c r="LTJ17" s="350"/>
      <c r="LTK17" s="350"/>
      <c r="LTN17" s="348"/>
      <c r="LTO17" s="350"/>
      <c r="LTP17" s="350"/>
      <c r="LTS17" s="348"/>
      <c r="LTT17" s="350"/>
      <c r="LTU17" s="350"/>
      <c r="LTX17" s="348"/>
      <c r="LTY17" s="350"/>
      <c r="LTZ17" s="350"/>
      <c r="LUC17" s="348"/>
      <c r="LUD17" s="350"/>
      <c r="LUE17" s="350"/>
      <c r="LUH17" s="348"/>
      <c r="LUI17" s="350"/>
      <c r="LUJ17" s="350"/>
      <c r="LUM17" s="348"/>
      <c r="LUN17" s="350"/>
      <c r="LUO17" s="350"/>
      <c r="LUR17" s="348"/>
      <c r="LUS17" s="350"/>
      <c r="LUT17" s="350"/>
      <c r="LUW17" s="348"/>
      <c r="LUX17" s="350"/>
      <c r="LUY17" s="350"/>
      <c r="LVB17" s="348"/>
      <c r="LVC17" s="350"/>
      <c r="LVD17" s="350"/>
      <c r="LVG17" s="348"/>
      <c r="LVH17" s="350"/>
      <c r="LVI17" s="350"/>
      <c r="LVL17" s="348"/>
      <c r="LVM17" s="350"/>
      <c r="LVN17" s="350"/>
      <c r="LVQ17" s="348"/>
      <c r="LVR17" s="350"/>
      <c r="LVS17" s="350"/>
      <c r="LVV17" s="348"/>
      <c r="LVW17" s="350"/>
      <c r="LVX17" s="350"/>
      <c r="LWA17" s="348"/>
      <c r="LWB17" s="350"/>
      <c r="LWC17" s="350"/>
      <c r="LWF17" s="348"/>
      <c r="LWG17" s="350"/>
      <c r="LWH17" s="350"/>
      <c r="LWK17" s="348"/>
      <c r="LWL17" s="350"/>
      <c r="LWM17" s="350"/>
      <c r="LWP17" s="348"/>
      <c r="LWQ17" s="350"/>
      <c r="LWR17" s="350"/>
      <c r="LWU17" s="348"/>
      <c r="LWV17" s="350"/>
      <c r="LWW17" s="350"/>
      <c r="LWZ17" s="348"/>
      <c r="LXA17" s="350"/>
      <c r="LXB17" s="350"/>
      <c r="LXE17" s="348"/>
      <c r="LXF17" s="350"/>
      <c r="LXG17" s="350"/>
      <c r="LXJ17" s="348"/>
      <c r="LXK17" s="350"/>
      <c r="LXL17" s="350"/>
      <c r="LXO17" s="348"/>
      <c r="LXP17" s="350"/>
      <c r="LXQ17" s="350"/>
      <c r="LXT17" s="348"/>
      <c r="LXU17" s="350"/>
      <c r="LXV17" s="350"/>
      <c r="LXY17" s="348"/>
      <c r="LXZ17" s="350"/>
      <c r="LYA17" s="350"/>
      <c r="LYD17" s="348"/>
      <c r="LYE17" s="350"/>
      <c r="LYF17" s="350"/>
      <c r="LYI17" s="348"/>
      <c r="LYJ17" s="350"/>
      <c r="LYK17" s="350"/>
      <c r="LYN17" s="348"/>
      <c r="LYO17" s="350"/>
      <c r="LYP17" s="350"/>
      <c r="LYS17" s="348"/>
      <c r="LYT17" s="350"/>
      <c r="LYU17" s="350"/>
      <c r="LYX17" s="348"/>
      <c r="LYY17" s="350"/>
      <c r="LYZ17" s="350"/>
      <c r="LZC17" s="348"/>
      <c r="LZD17" s="350"/>
      <c r="LZE17" s="350"/>
      <c r="LZH17" s="348"/>
      <c r="LZI17" s="350"/>
      <c r="LZJ17" s="350"/>
      <c r="LZM17" s="348"/>
      <c r="LZN17" s="350"/>
      <c r="LZO17" s="350"/>
      <c r="LZR17" s="348"/>
      <c r="LZS17" s="350"/>
      <c r="LZT17" s="350"/>
      <c r="LZW17" s="348"/>
      <c r="LZX17" s="350"/>
      <c r="LZY17" s="350"/>
      <c r="MAB17" s="348"/>
      <c r="MAC17" s="350"/>
      <c r="MAD17" s="350"/>
      <c r="MAG17" s="348"/>
      <c r="MAH17" s="350"/>
      <c r="MAI17" s="350"/>
      <c r="MAL17" s="348"/>
      <c r="MAM17" s="350"/>
      <c r="MAN17" s="350"/>
      <c r="MAQ17" s="348"/>
      <c r="MAR17" s="350"/>
      <c r="MAS17" s="350"/>
      <c r="MAV17" s="348"/>
      <c r="MAW17" s="350"/>
      <c r="MAX17" s="350"/>
      <c r="MBA17" s="348"/>
      <c r="MBB17" s="350"/>
      <c r="MBC17" s="350"/>
      <c r="MBF17" s="348"/>
      <c r="MBG17" s="350"/>
      <c r="MBH17" s="350"/>
      <c r="MBK17" s="348"/>
      <c r="MBL17" s="350"/>
      <c r="MBM17" s="350"/>
      <c r="MBP17" s="348"/>
      <c r="MBQ17" s="350"/>
      <c r="MBR17" s="350"/>
      <c r="MBU17" s="348"/>
      <c r="MBV17" s="350"/>
      <c r="MBW17" s="350"/>
      <c r="MBZ17" s="348"/>
      <c r="MCA17" s="350"/>
      <c r="MCB17" s="350"/>
      <c r="MCE17" s="348"/>
      <c r="MCF17" s="350"/>
      <c r="MCG17" s="350"/>
      <c r="MCJ17" s="348"/>
      <c r="MCK17" s="350"/>
      <c r="MCL17" s="350"/>
      <c r="MCO17" s="348"/>
      <c r="MCP17" s="350"/>
      <c r="MCQ17" s="350"/>
      <c r="MCT17" s="348"/>
      <c r="MCU17" s="350"/>
      <c r="MCV17" s="350"/>
      <c r="MCY17" s="348"/>
      <c r="MCZ17" s="350"/>
      <c r="MDA17" s="350"/>
      <c r="MDD17" s="348"/>
      <c r="MDE17" s="350"/>
      <c r="MDF17" s="350"/>
      <c r="MDI17" s="348"/>
      <c r="MDJ17" s="350"/>
      <c r="MDK17" s="350"/>
      <c r="MDN17" s="348"/>
      <c r="MDO17" s="350"/>
      <c r="MDP17" s="350"/>
      <c r="MDS17" s="348"/>
      <c r="MDT17" s="350"/>
      <c r="MDU17" s="350"/>
      <c r="MDX17" s="348"/>
      <c r="MDY17" s="350"/>
      <c r="MDZ17" s="350"/>
      <c r="MEC17" s="348"/>
      <c r="MED17" s="350"/>
      <c r="MEE17" s="350"/>
      <c r="MEH17" s="348"/>
      <c r="MEI17" s="350"/>
      <c r="MEJ17" s="350"/>
      <c r="MEM17" s="348"/>
      <c r="MEN17" s="350"/>
      <c r="MEO17" s="350"/>
      <c r="MER17" s="348"/>
      <c r="MES17" s="350"/>
      <c r="MET17" s="350"/>
      <c r="MEW17" s="348"/>
      <c r="MEX17" s="350"/>
      <c r="MEY17" s="350"/>
      <c r="MFB17" s="348"/>
      <c r="MFC17" s="350"/>
      <c r="MFD17" s="350"/>
      <c r="MFG17" s="348"/>
      <c r="MFH17" s="350"/>
      <c r="MFI17" s="350"/>
      <c r="MFL17" s="348"/>
      <c r="MFM17" s="350"/>
      <c r="MFN17" s="350"/>
      <c r="MFQ17" s="348"/>
      <c r="MFR17" s="350"/>
      <c r="MFS17" s="350"/>
      <c r="MFV17" s="348"/>
      <c r="MFW17" s="350"/>
      <c r="MFX17" s="350"/>
      <c r="MGA17" s="348"/>
      <c r="MGB17" s="350"/>
      <c r="MGC17" s="350"/>
      <c r="MGF17" s="348"/>
      <c r="MGG17" s="350"/>
      <c r="MGH17" s="350"/>
      <c r="MGK17" s="348"/>
      <c r="MGL17" s="350"/>
      <c r="MGM17" s="350"/>
      <c r="MGP17" s="348"/>
      <c r="MGQ17" s="350"/>
      <c r="MGR17" s="350"/>
      <c r="MGU17" s="348"/>
      <c r="MGV17" s="350"/>
      <c r="MGW17" s="350"/>
      <c r="MGZ17" s="348"/>
      <c r="MHA17" s="350"/>
      <c r="MHB17" s="350"/>
      <c r="MHE17" s="348"/>
      <c r="MHF17" s="350"/>
      <c r="MHG17" s="350"/>
      <c r="MHJ17" s="348"/>
      <c r="MHK17" s="350"/>
      <c r="MHL17" s="350"/>
      <c r="MHO17" s="348"/>
      <c r="MHP17" s="350"/>
      <c r="MHQ17" s="350"/>
      <c r="MHT17" s="348"/>
      <c r="MHU17" s="350"/>
      <c r="MHV17" s="350"/>
      <c r="MHY17" s="348"/>
      <c r="MHZ17" s="350"/>
      <c r="MIA17" s="350"/>
      <c r="MID17" s="348"/>
      <c r="MIE17" s="350"/>
      <c r="MIF17" s="350"/>
      <c r="MII17" s="348"/>
      <c r="MIJ17" s="350"/>
      <c r="MIK17" s="350"/>
      <c r="MIN17" s="348"/>
      <c r="MIO17" s="350"/>
      <c r="MIP17" s="350"/>
      <c r="MIS17" s="348"/>
      <c r="MIT17" s="350"/>
      <c r="MIU17" s="350"/>
      <c r="MIX17" s="348"/>
      <c r="MIY17" s="350"/>
      <c r="MIZ17" s="350"/>
      <c r="MJC17" s="348"/>
      <c r="MJD17" s="350"/>
      <c r="MJE17" s="350"/>
      <c r="MJH17" s="348"/>
      <c r="MJI17" s="350"/>
      <c r="MJJ17" s="350"/>
      <c r="MJM17" s="348"/>
      <c r="MJN17" s="350"/>
      <c r="MJO17" s="350"/>
      <c r="MJR17" s="348"/>
      <c r="MJS17" s="350"/>
      <c r="MJT17" s="350"/>
      <c r="MJW17" s="348"/>
      <c r="MJX17" s="350"/>
      <c r="MJY17" s="350"/>
      <c r="MKB17" s="348"/>
      <c r="MKC17" s="350"/>
      <c r="MKD17" s="350"/>
      <c r="MKG17" s="348"/>
      <c r="MKH17" s="350"/>
      <c r="MKI17" s="350"/>
      <c r="MKL17" s="348"/>
      <c r="MKM17" s="350"/>
      <c r="MKN17" s="350"/>
      <c r="MKQ17" s="348"/>
      <c r="MKR17" s="350"/>
      <c r="MKS17" s="350"/>
      <c r="MKV17" s="348"/>
      <c r="MKW17" s="350"/>
      <c r="MKX17" s="350"/>
      <c r="MLA17" s="348"/>
      <c r="MLB17" s="350"/>
      <c r="MLC17" s="350"/>
      <c r="MLF17" s="348"/>
      <c r="MLG17" s="350"/>
      <c r="MLH17" s="350"/>
      <c r="MLK17" s="348"/>
      <c r="MLL17" s="350"/>
      <c r="MLM17" s="350"/>
      <c r="MLP17" s="348"/>
      <c r="MLQ17" s="350"/>
      <c r="MLR17" s="350"/>
      <c r="MLU17" s="348"/>
      <c r="MLV17" s="350"/>
      <c r="MLW17" s="350"/>
      <c r="MLZ17" s="348"/>
      <c r="MMA17" s="350"/>
      <c r="MMB17" s="350"/>
      <c r="MME17" s="348"/>
      <c r="MMF17" s="350"/>
      <c r="MMG17" s="350"/>
      <c r="MMJ17" s="348"/>
      <c r="MMK17" s="350"/>
      <c r="MML17" s="350"/>
      <c r="MMO17" s="348"/>
      <c r="MMP17" s="350"/>
      <c r="MMQ17" s="350"/>
      <c r="MMT17" s="348"/>
      <c r="MMU17" s="350"/>
      <c r="MMV17" s="350"/>
      <c r="MMY17" s="348"/>
      <c r="MMZ17" s="350"/>
      <c r="MNA17" s="350"/>
      <c r="MND17" s="348"/>
      <c r="MNE17" s="350"/>
      <c r="MNF17" s="350"/>
      <c r="MNI17" s="348"/>
      <c r="MNJ17" s="350"/>
      <c r="MNK17" s="350"/>
      <c r="MNN17" s="348"/>
      <c r="MNO17" s="350"/>
      <c r="MNP17" s="350"/>
      <c r="MNS17" s="348"/>
      <c r="MNT17" s="350"/>
      <c r="MNU17" s="350"/>
      <c r="MNX17" s="348"/>
      <c r="MNY17" s="350"/>
      <c r="MNZ17" s="350"/>
      <c r="MOC17" s="348"/>
      <c r="MOD17" s="350"/>
      <c r="MOE17" s="350"/>
      <c r="MOH17" s="348"/>
      <c r="MOI17" s="350"/>
      <c r="MOJ17" s="350"/>
      <c r="MOM17" s="348"/>
      <c r="MON17" s="350"/>
      <c r="MOO17" s="350"/>
      <c r="MOR17" s="348"/>
      <c r="MOS17" s="350"/>
      <c r="MOT17" s="350"/>
      <c r="MOW17" s="348"/>
      <c r="MOX17" s="350"/>
      <c r="MOY17" s="350"/>
      <c r="MPB17" s="348"/>
      <c r="MPC17" s="350"/>
      <c r="MPD17" s="350"/>
      <c r="MPG17" s="348"/>
      <c r="MPH17" s="350"/>
      <c r="MPI17" s="350"/>
      <c r="MPL17" s="348"/>
      <c r="MPM17" s="350"/>
      <c r="MPN17" s="350"/>
      <c r="MPQ17" s="348"/>
      <c r="MPR17" s="350"/>
      <c r="MPS17" s="350"/>
      <c r="MPV17" s="348"/>
      <c r="MPW17" s="350"/>
      <c r="MPX17" s="350"/>
      <c r="MQA17" s="348"/>
      <c r="MQB17" s="350"/>
      <c r="MQC17" s="350"/>
      <c r="MQF17" s="348"/>
      <c r="MQG17" s="350"/>
      <c r="MQH17" s="350"/>
      <c r="MQK17" s="348"/>
      <c r="MQL17" s="350"/>
      <c r="MQM17" s="350"/>
      <c r="MQP17" s="348"/>
      <c r="MQQ17" s="350"/>
      <c r="MQR17" s="350"/>
      <c r="MQU17" s="348"/>
      <c r="MQV17" s="350"/>
      <c r="MQW17" s="350"/>
      <c r="MQZ17" s="348"/>
      <c r="MRA17" s="350"/>
      <c r="MRB17" s="350"/>
      <c r="MRE17" s="348"/>
      <c r="MRF17" s="350"/>
      <c r="MRG17" s="350"/>
      <c r="MRJ17" s="348"/>
      <c r="MRK17" s="350"/>
      <c r="MRL17" s="350"/>
      <c r="MRO17" s="348"/>
      <c r="MRP17" s="350"/>
      <c r="MRQ17" s="350"/>
      <c r="MRT17" s="348"/>
      <c r="MRU17" s="350"/>
      <c r="MRV17" s="350"/>
      <c r="MRY17" s="348"/>
      <c r="MRZ17" s="350"/>
      <c r="MSA17" s="350"/>
      <c r="MSD17" s="348"/>
      <c r="MSE17" s="350"/>
      <c r="MSF17" s="350"/>
      <c r="MSI17" s="348"/>
      <c r="MSJ17" s="350"/>
      <c r="MSK17" s="350"/>
      <c r="MSN17" s="348"/>
      <c r="MSO17" s="350"/>
      <c r="MSP17" s="350"/>
      <c r="MSS17" s="348"/>
      <c r="MST17" s="350"/>
      <c r="MSU17" s="350"/>
      <c r="MSX17" s="348"/>
      <c r="MSY17" s="350"/>
      <c r="MSZ17" s="350"/>
      <c r="MTC17" s="348"/>
      <c r="MTD17" s="350"/>
      <c r="MTE17" s="350"/>
      <c r="MTH17" s="348"/>
      <c r="MTI17" s="350"/>
      <c r="MTJ17" s="350"/>
      <c r="MTM17" s="348"/>
      <c r="MTN17" s="350"/>
      <c r="MTO17" s="350"/>
      <c r="MTR17" s="348"/>
      <c r="MTS17" s="350"/>
      <c r="MTT17" s="350"/>
      <c r="MTW17" s="348"/>
      <c r="MTX17" s="350"/>
      <c r="MTY17" s="350"/>
      <c r="MUB17" s="348"/>
      <c r="MUC17" s="350"/>
      <c r="MUD17" s="350"/>
      <c r="MUG17" s="348"/>
      <c r="MUH17" s="350"/>
      <c r="MUI17" s="350"/>
      <c r="MUL17" s="348"/>
      <c r="MUM17" s="350"/>
      <c r="MUN17" s="350"/>
      <c r="MUQ17" s="348"/>
      <c r="MUR17" s="350"/>
      <c r="MUS17" s="350"/>
      <c r="MUV17" s="348"/>
      <c r="MUW17" s="350"/>
      <c r="MUX17" s="350"/>
      <c r="MVA17" s="348"/>
      <c r="MVB17" s="350"/>
      <c r="MVC17" s="350"/>
      <c r="MVF17" s="348"/>
      <c r="MVG17" s="350"/>
      <c r="MVH17" s="350"/>
      <c r="MVK17" s="348"/>
      <c r="MVL17" s="350"/>
      <c r="MVM17" s="350"/>
      <c r="MVP17" s="348"/>
      <c r="MVQ17" s="350"/>
      <c r="MVR17" s="350"/>
      <c r="MVU17" s="348"/>
      <c r="MVV17" s="350"/>
      <c r="MVW17" s="350"/>
      <c r="MVZ17" s="348"/>
      <c r="MWA17" s="350"/>
      <c r="MWB17" s="350"/>
      <c r="MWE17" s="348"/>
      <c r="MWF17" s="350"/>
      <c r="MWG17" s="350"/>
      <c r="MWJ17" s="348"/>
      <c r="MWK17" s="350"/>
      <c r="MWL17" s="350"/>
      <c r="MWO17" s="348"/>
      <c r="MWP17" s="350"/>
      <c r="MWQ17" s="350"/>
      <c r="MWT17" s="348"/>
      <c r="MWU17" s="350"/>
      <c r="MWV17" s="350"/>
      <c r="MWY17" s="348"/>
      <c r="MWZ17" s="350"/>
      <c r="MXA17" s="350"/>
      <c r="MXD17" s="348"/>
      <c r="MXE17" s="350"/>
      <c r="MXF17" s="350"/>
      <c r="MXI17" s="348"/>
      <c r="MXJ17" s="350"/>
      <c r="MXK17" s="350"/>
      <c r="MXN17" s="348"/>
      <c r="MXO17" s="350"/>
      <c r="MXP17" s="350"/>
      <c r="MXS17" s="348"/>
      <c r="MXT17" s="350"/>
      <c r="MXU17" s="350"/>
      <c r="MXX17" s="348"/>
      <c r="MXY17" s="350"/>
      <c r="MXZ17" s="350"/>
      <c r="MYC17" s="348"/>
      <c r="MYD17" s="350"/>
      <c r="MYE17" s="350"/>
      <c r="MYH17" s="348"/>
      <c r="MYI17" s="350"/>
      <c r="MYJ17" s="350"/>
      <c r="MYM17" s="348"/>
      <c r="MYN17" s="350"/>
      <c r="MYO17" s="350"/>
      <c r="MYR17" s="348"/>
      <c r="MYS17" s="350"/>
      <c r="MYT17" s="350"/>
      <c r="MYW17" s="348"/>
      <c r="MYX17" s="350"/>
      <c r="MYY17" s="350"/>
      <c r="MZB17" s="348"/>
      <c r="MZC17" s="350"/>
      <c r="MZD17" s="350"/>
      <c r="MZG17" s="348"/>
      <c r="MZH17" s="350"/>
      <c r="MZI17" s="350"/>
      <c r="MZL17" s="348"/>
      <c r="MZM17" s="350"/>
      <c r="MZN17" s="350"/>
      <c r="MZQ17" s="348"/>
      <c r="MZR17" s="350"/>
      <c r="MZS17" s="350"/>
      <c r="MZV17" s="348"/>
      <c r="MZW17" s="350"/>
      <c r="MZX17" s="350"/>
      <c r="NAA17" s="348"/>
      <c r="NAB17" s="350"/>
      <c r="NAC17" s="350"/>
      <c r="NAF17" s="348"/>
      <c r="NAG17" s="350"/>
      <c r="NAH17" s="350"/>
      <c r="NAK17" s="348"/>
      <c r="NAL17" s="350"/>
      <c r="NAM17" s="350"/>
      <c r="NAP17" s="348"/>
      <c r="NAQ17" s="350"/>
      <c r="NAR17" s="350"/>
      <c r="NAU17" s="348"/>
      <c r="NAV17" s="350"/>
      <c r="NAW17" s="350"/>
      <c r="NAZ17" s="348"/>
      <c r="NBA17" s="350"/>
      <c r="NBB17" s="350"/>
      <c r="NBE17" s="348"/>
      <c r="NBF17" s="350"/>
      <c r="NBG17" s="350"/>
      <c r="NBJ17" s="348"/>
      <c r="NBK17" s="350"/>
      <c r="NBL17" s="350"/>
      <c r="NBO17" s="348"/>
      <c r="NBP17" s="350"/>
      <c r="NBQ17" s="350"/>
      <c r="NBT17" s="348"/>
      <c r="NBU17" s="350"/>
      <c r="NBV17" s="350"/>
      <c r="NBY17" s="348"/>
      <c r="NBZ17" s="350"/>
      <c r="NCA17" s="350"/>
      <c r="NCD17" s="348"/>
      <c r="NCE17" s="350"/>
      <c r="NCF17" s="350"/>
      <c r="NCI17" s="348"/>
      <c r="NCJ17" s="350"/>
      <c r="NCK17" s="350"/>
      <c r="NCN17" s="348"/>
      <c r="NCO17" s="350"/>
      <c r="NCP17" s="350"/>
      <c r="NCS17" s="348"/>
      <c r="NCT17" s="350"/>
      <c r="NCU17" s="350"/>
      <c r="NCX17" s="348"/>
      <c r="NCY17" s="350"/>
      <c r="NCZ17" s="350"/>
      <c r="NDC17" s="348"/>
      <c r="NDD17" s="350"/>
      <c r="NDE17" s="350"/>
      <c r="NDH17" s="348"/>
      <c r="NDI17" s="350"/>
      <c r="NDJ17" s="350"/>
      <c r="NDM17" s="348"/>
      <c r="NDN17" s="350"/>
      <c r="NDO17" s="350"/>
      <c r="NDR17" s="348"/>
      <c r="NDS17" s="350"/>
      <c r="NDT17" s="350"/>
      <c r="NDW17" s="348"/>
      <c r="NDX17" s="350"/>
      <c r="NDY17" s="350"/>
      <c r="NEB17" s="348"/>
      <c r="NEC17" s="350"/>
      <c r="NED17" s="350"/>
      <c r="NEG17" s="348"/>
      <c r="NEH17" s="350"/>
      <c r="NEI17" s="350"/>
      <c r="NEL17" s="348"/>
      <c r="NEM17" s="350"/>
      <c r="NEN17" s="350"/>
      <c r="NEQ17" s="348"/>
      <c r="NER17" s="350"/>
      <c r="NES17" s="350"/>
      <c r="NEV17" s="348"/>
      <c r="NEW17" s="350"/>
      <c r="NEX17" s="350"/>
      <c r="NFA17" s="348"/>
      <c r="NFB17" s="350"/>
      <c r="NFC17" s="350"/>
      <c r="NFF17" s="348"/>
      <c r="NFG17" s="350"/>
      <c r="NFH17" s="350"/>
      <c r="NFK17" s="348"/>
      <c r="NFL17" s="350"/>
      <c r="NFM17" s="350"/>
      <c r="NFP17" s="348"/>
      <c r="NFQ17" s="350"/>
      <c r="NFR17" s="350"/>
      <c r="NFU17" s="348"/>
      <c r="NFV17" s="350"/>
      <c r="NFW17" s="350"/>
      <c r="NFZ17" s="348"/>
      <c r="NGA17" s="350"/>
      <c r="NGB17" s="350"/>
      <c r="NGE17" s="348"/>
      <c r="NGF17" s="350"/>
      <c r="NGG17" s="350"/>
      <c r="NGJ17" s="348"/>
      <c r="NGK17" s="350"/>
      <c r="NGL17" s="350"/>
      <c r="NGO17" s="348"/>
      <c r="NGP17" s="350"/>
      <c r="NGQ17" s="350"/>
      <c r="NGT17" s="348"/>
      <c r="NGU17" s="350"/>
      <c r="NGV17" s="350"/>
      <c r="NGY17" s="348"/>
      <c r="NGZ17" s="350"/>
      <c r="NHA17" s="350"/>
      <c r="NHD17" s="348"/>
      <c r="NHE17" s="350"/>
      <c r="NHF17" s="350"/>
      <c r="NHI17" s="348"/>
      <c r="NHJ17" s="350"/>
      <c r="NHK17" s="350"/>
      <c r="NHN17" s="348"/>
      <c r="NHO17" s="350"/>
      <c r="NHP17" s="350"/>
      <c r="NHS17" s="348"/>
      <c r="NHT17" s="350"/>
      <c r="NHU17" s="350"/>
      <c r="NHX17" s="348"/>
      <c r="NHY17" s="350"/>
      <c r="NHZ17" s="350"/>
      <c r="NIC17" s="348"/>
      <c r="NID17" s="350"/>
      <c r="NIE17" s="350"/>
      <c r="NIH17" s="348"/>
      <c r="NII17" s="350"/>
      <c r="NIJ17" s="350"/>
      <c r="NIM17" s="348"/>
      <c r="NIN17" s="350"/>
      <c r="NIO17" s="350"/>
      <c r="NIR17" s="348"/>
      <c r="NIS17" s="350"/>
      <c r="NIT17" s="350"/>
      <c r="NIW17" s="348"/>
      <c r="NIX17" s="350"/>
      <c r="NIY17" s="350"/>
      <c r="NJB17" s="348"/>
      <c r="NJC17" s="350"/>
      <c r="NJD17" s="350"/>
      <c r="NJG17" s="348"/>
      <c r="NJH17" s="350"/>
      <c r="NJI17" s="350"/>
      <c r="NJL17" s="348"/>
      <c r="NJM17" s="350"/>
      <c r="NJN17" s="350"/>
      <c r="NJQ17" s="348"/>
      <c r="NJR17" s="350"/>
      <c r="NJS17" s="350"/>
      <c r="NJV17" s="348"/>
      <c r="NJW17" s="350"/>
      <c r="NJX17" s="350"/>
      <c r="NKA17" s="348"/>
      <c r="NKB17" s="350"/>
      <c r="NKC17" s="350"/>
      <c r="NKF17" s="348"/>
      <c r="NKG17" s="350"/>
      <c r="NKH17" s="350"/>
      <c r="NKK17" s="348"/>
      <c r="NKL17" s="350"/>
      <c r="NKM17" s="350"/>
      <c r="NKP17" s="348"/>
      <c r="NKQ17" s="350"/>
      <c r="NKR17" s="350"/>
      <c r="NKU17" s="348"/>
      <c r="NKV17" s="350"/>
      <c r="NKW17" s="350"/>
      <c r="NKZ17" s="348"/>
      <c r="NLA17" s="350"/>
      <c r="NLB17" s="350"/>
      <c r="NLE17" s="348"/>
      <c r="NLF17" s="350"/>
      <c r="NLG17" s="350"/>
      <c r="NLJ17" s="348"/>
      <c r="NLK17" s="350"/>
      <c r="NLL17" s="350"/>
      <c r="NLO17" s="348"/>
      <c r="NLP17" s="350"/>
      <c r="NLQ17" s="350"/>
      <c r="NLT17" s="348"/>
      <c r="NLU17" s="350"/>
      <c r="NLV17" s="350"/>
      <c r="NLY17" s="348"/>
      <c r="NLZ17" s="350"/>
      <c r="NMA17" s="350"/>
      <c r="NMD17" s="348"/>
      <c r="NME17" s="350"/>
      <c r="NMF17" s="350"/>
      <c r="NMI17" s="348"/>
      <c r="NMJ17" s="350"/>
      <c r="NMK17" s="350"/>
      <c r="NMN17" s="348"/>
      <c r="NMO17" s="350"/>
      <c r="NMP17" s="350"/>
      <c r="NMS17" s="348"/>
      <c r="NMT17" s="350"/>
      <c r="NMU17" s="350"/>
      <c r="NMX17" s="348"/>
      <c r="NMY17" s="350"/>
      <c r="NMZ17" s="350"/>
      <c r="NNC17" s="348"/>
      <c r="NND17" s="350"/>
      <c r="NNE17" s="350"/>
      <c r="NNH17" s="348"/>
      <c r="NNI17" s="350"/>
      <c r="NNJ17" s="350"/>
      <c r="NNM17" s="348"/>
      <c r="NNN17" s="350"/>
      <c r="NNO17" s="350"/>
      <c r="NNR17" s="348"/>
      <c r="NNS17" s="350"/>
      <c r="NNT17" s="350"/>
      <c r="NNW17" s="348"/>
      <c r="NNX17" s="350"/>
      <c r="NNY17" s="350"/>
      <c r="NOB17" s="348"/>
      <c r="NOC17" s="350"/>
      <c r="NOD17" s="350"/>
      <c r="NOG17" s="348"/>
      <c r="NOH17" s="350"/>
      <c r="NOI17" s="350"/>
      <c r="NOL17" s="348"/>
      <c r="NOM17" s="350"/>
      <c r="NON17" s="350"/>
      <c r="NOQ17" s="348"/>
      <c r="NOR17" s="350"/>
      <c r="NOS17" s="350"/>
      <c r="NOV17" s="348"/>
      <c r="NOW17" s="350"/>
      <c r="NOX17" s="350"/>
      <c r="NPA17" s="348"/>
      <c r="NPB17" s="350"/>
      <c r="NPC17" s="350"/>
      <c r="NPF17" s="348"/>
      <c r="NPG17" s="350"/>
      <c r="NPH17" s="350"/>
      <c r="NPK17" s="348"/>
      <c r="NPL17" s="350"/>
      <c r="NPM17" s="350"/>
      <c r="NPP17" s="348"/>
      <c r="NPQ17" s="350"/>
      <c r="NPR17" s="350"/>
      <c r="NPU17" s="348"/>
      <c r="NPV17" s="350"/>
      <c r="NPW17" s="350"/>
      <c r="NPZ17" s="348"/>
      <c r="NQA17" s="350"/>
      <c r="NQB17" s="350"/>
      <c r="NQE17" s="348"/>
      <c r="NQF17" s="350"/>
      <c r="NQG17" s="350"/>
      <c r="NQJ17" s="348"/>
      <c r="NQK17" s="350"/>
      <c r="NQL17" s="350"/>
      <c r="NQO17" s="348"/>
      <c r="NQP17" s="350"/>
      <c r="NQQ17" s="350"/>
      <c r="NQT17" s="348"/>
      <c r="NQU17" s="350"/>
      <c r="NQV17" s="350"/>
      <c r="NQY17" s="348"/>
      <c r="NQZ17" s="350"/>
      <c r="NRA17" s="350"/>
      <c r="NRD17" s="348"/>
      <c r="NRE17" s="350"/>
      <c r="NRF17" s="350"/>
      <c r="NRI17" s="348"/>
      <c r="NRJ17" s="350"/>
      <c r="NRK17" s="350"/>
      <c r="NRN17" s="348"/>
      <c r="NRO17" s="350"/>
      <c r="NRP17" s="350"/>
      <c r="NRS17" s="348"/>
      <c r="NRT17" s="350"/>
      <c r="NRU17" s="350"/>
      <c r="NRX17" s="348"/>
      <c r="NRY17" s="350"/>
      <c r="NRZ17" s="350"/>
      <c r="NSC17" s="348"/>
      <c r="NSD17" s="350"/>
      <c r="NSE17" s="350"/>
      <c r="NSH17" s="348"/>
      <c r="NSI17" s="350"/>
      <c r="NSJ17" s="350"/>
      <c r="NSM17" s="348"/>
      <c r="NSN17" s="350"/>
      <c r="NSO17" s="350"/>
      <c r="NSR17" s="348"/>
      <c r="NSS17" s="350"/>
      <c r="NST17" s="350"/>
      <c r="NSW17" s="348"/>
      <c r="NSX17" s="350"/>
      <c r="NSY17" s="350"/>
      <c r="NTB17" s="348"/>
      <c r="NTC17" s="350"/>
      <c r="NTD17" s="350"/>
      <c r="NTG17" s="348"/>
      <c r="NTH17" s="350"/>
      <c r="NTI17" s="350"/>
      <c r="NTL17" s="348"/>
      <c r="NTM17" s="350"/>
      <c r="NTN17" s="350"/>
      <c r="NTQ17" s="348"/>
      <c r="NTR17" s="350"/>
      <c r="NTS17" s="350"/>
      <c r="NTV17" s="348"/>
      <c r="NTW17" s="350"/>
      <c r="NTX17" s="350"/>
      <c r="NUA17" s="348"/>
      <c r="NUB17" s="350"/>
      <c r="NUC17" s="350"/>
      <c r="NUF17" s="348"/>
      <c r="NUG17" s="350"/>
      <c r="NUH17" s="350"/>
      <c r="NUK17" s="348"/>
      <c r="NUL17" s="350"/>
      <c r="NUM17" s="350"/>
      <c r="NUP17" s="348"/>
      <c r="NUQ17" s="350"/>
      <c r="NUR17" s="350"/>
      <c r="NUU17" s="348"/>
      <c r="NUV17" s="350"/>
      <c r="NUW17" s="350"/>
      <c r="NUZ17" s="348"/>
      <c r="NVA17" s="350"/>
      <c r="NVB17" s="350"/>
      <c r="NVE17" s="348"/>
      <c r="NVF17" s="350"/>
      <c r="NVG17" s="350"/>
      <c r="NVJ17" s="348"/>
      <c r="NVK17" s="350"/>
      <c r="NVL17" s="350"/>
      <c r="NVO17" s="348"/>
      <c r="NVP17" s="350"/>
      <c r="NVQ17" s="350"/>
      <c r="NVT17" s="348"/>
      <c r="NVU17" s="350"/>
      <c r="NVV17" s="350"/>
      <c r="NVY17" s="348"/>
      <c r="NVZ17" s="350"/>
      <c r="NWA17" s="350"/>
      <c r="NWD17" s="348"/>
      <c r="NWE17" s="350"/>
      <c r="NWF17" s="350"/>
      <c r="NWI17" s="348"/>
      <c r="NWJ17" s="350"/>
      <c r="NWK17" s="350"/>
      <c r="NWN17" s="348"/>
      <c r="NWO17" s="350"/>
      <c r="NWP17" s="350"/>
      <c r="NWS17" s="348"/>
      <c r="NWT17" s="350"/>
      <c r="NWU17" s="350"/>
      <c r="NWX17" s="348"/>
      <c r="NWY17" s="350"/>
      <c r="NWZ17" s="350"/>
      <c r="NXC17" s="348"/>
      <c r="NXD17" s="350"/>
      <c r="NXE17" s="350"/>
      <c r="NXH17" s="348"/>
      <c r="NXI17" s="350"/>
      <c r="NXJ17" s="350"/>
      <c r="NXM17" s="348"/>
      <c r="NXN17" s="350"/>
      <c r="NXO17" s="350"/>
      <c r="NXR17" s="348"/>
      <c r="NXS17" s="350"/>
      <c r="NXT17" s="350"/>
      <c r="NXW17" s="348"/>
      <c r="NXX17" s="350"/>
      <c r="NXY17" s="350"/>
      <c r="NYB17" s="348"/>
      <c r="NYC17" s="350"/>
      <c r="NYD17" s="350"/>
      <c r="NYG17" s="348"/>
      <c r="NYH17" s="350"/>
      <c r="NYI17" s="350"/>
      <c r="NYL17" s="348"/>
      <c r="NYM17" s="350"/>
      <c r="NYN17" s="350"/>
      <c r="NYQ17" s="348"/>
      <c r="NYR17" s="350"/>
      <c r="NYS17" s="350"/>
      <c r="NYV17" s="348"/>
      <c r="NYW17" s="350"/>
      <c r="NYX17" s="350"/>
      <c r="NZA17" s="348"/>
      <c r="NZB17" s="350"/>
      <c r="NZC17" s="350"/>
      <c r="NZF17" s="348"/>
      <c r="NZG17" s="350"/>
      <c r="NZH17" s="350"/>
      <c r="NZK17" s="348"/>
      <c r="NZL17" s="350"/>
      <c r="NZM17" s="350"/>
      <c r="NZP17" s="348"/>
      <c r="NZQ17" s="350"/>
      <c r="NZR17" s="350"/>
      <c r="NZU17" s="348"/>
      <c r="NZV17" s="350"/>
      <c r="NZW17" s="350"/>
      <c r="NZZ17" s="348"/>
      <c r="OAA17" s="350"/>
      <c r="OAB17" s="350"/>
      <c r="OAE17" s="348"/>
      <c r="OAF17" s="350"/>
      <c r="OAG17" s="350"/>
      <c r="OAJ17" s="348"/>
      <c r="OAK17" s="350"/>
      <c r="OAL17" s="350"/>
      <c r="OAO17" s="348"/>
      <c r="OAP17" s="350"/>
      <c r="OAQ17" s="350"/>
      <c r="OAT17" s="348"/>
      <c r="OAU17" s="350"/>
      <c r="OAV17" s="350"/>
      <c r="OAY17" s="348"/>
      <c r="OAZ17" s="350"/>
      <c r="OBA17" s="350"/>
      <c r="OBD17" s="348"/>
      <c r="OBE17" s="350"/>
      <c r="OBF17" s="350"/>
      <c r="OBI17" s="348"/>
      <c r="OBJ17" s="350"/>
      <c r="OBK17" s="350"/>
      <c r="OBN17" s="348"/>
      <c r="OBO17" s="350"/>
      <c r="OBP17" s="350"/>
      <c r="OBS17" s="348"/>
      <c r="OBT17" s="350"/>
      <c r="OBU17" s="350"/>
      <c r="OBX17" s="348"/>
      <c r="OBY17" s="350"/>
      <c r="OBZ17" s="350"/>
      <c r="OCC17" s="348"/>
      <c r="OCD17" s="350"/>
      <c r="OCE17" s="350"/>
      <c r="OCH17" s="348"/>
      <c r="OCI17" s="350"/>
      <c r="OCJ17" s="350"/>
      <c r="OCM17" s="348"/>
      <c r="OCN17" s="350"/>
      <c r="OCO17" s="350"/>
      <c r="OCR17" s="348"/>
      <c r="OCS17" s="350"/>
      <c r="OCT17" s="350"/>
      <c r="OCW17" s="348"/>
      <c r="OCX17" s="350"/>
      <c r="OCY17" s="350"/>
      <c r="ODB17" s="348"/>
      <c r="ODC17" s="350"/>
      <c r="ODD17" s="350"/>
      <c r="ODG17" s="348"/>
      <c r="ODH17" s="350"/>
      <c r="ODI17" s="350"/>
      <c r="ODL17" s="348"/>
      <c r="ODM17" s="350"/>
      <c r="ODN17" s="350"/>
      <c r="ODQ17" s="348"/>
      <c r="ODR17" s="350"/>
      <c r="ODS17" s="350"/>
      <c r="ODV17" s="348"/>
      <c r="ODW17" s="350"/>
      <c r="ODX17" s="350"/>
      <c r="OEA17" s="348"/>
      <c r="OEB17" s="350"/>
      <c r="OEC17" s="350"/>
      <c r="OEF17" s="348"/>
      <c r="OEG17" s="350"/>
      <c r="OEH17" s="350"/>
      <c r="OEK17" s="348"/>
      <c r="OEL17" s="350"/>
      <c r="OEM17" s="350"/>
      <c r="OEP17" s="348"/>
      <c r="OEQ17" s="350"/>
      <c r="OER17" s="350"/>
      <c r="OEU17" s="348"/>
      <c r="OEV17" s="350"/>
      <c r="OEW17" s="350"/>
      <c r="OEZ17" s="348"/>
      <c r="OFA17" s="350"/>
      <c r="OFB17" s="350"/>
      <c r="OFE17" s="348"/>
      <c r="OFF17" s="350"/>
      <c r="OFG17" s="350"/>
      <c r="OFJ17" s="348"/>
      <c r="OFK17" s="350"/>
      <c r="OFL17" s="350"/>
      <c r="OFO17" s="348"/>
      <c r="OFP17" s="350"/>
      <c r="OFQ17" s="350"/>
      <c r="OFT17" s="348"/>
      <c r="OFU17" s="350"/>
      <c r="OFV17" s="350"/>
      <c r="OFY17" s="348"/>
      <c r="OFZ17" s="350"/>
      <c r="OGA17" s="350"/>
      <c r="OGD17" s="348"/>
      <c r="OGE17" s="350"/>
      <c r="OGF17" s="350"/>
      <c r="OGI17" s="348"/>
      <c r="OGJ17" s="350"/>
      <c r="OGK17" s="350"/>
      <c r="OGN17" s="348"/>
      <c r="OGO17" s="350"/>
      <c r="OGP17" s="350"/>
      <c r="OGS17" s="348"/>
      <c r="OGT17" s="350"/>
      <c r="OGU17" s="350"/>
      <c r="OGX17" s="348"/>
      <c r="OGY17" s="350"/>
      <c r="OGZ17" s="350"/>
      <c r="OHC17" s="348"/>
      <c r="OHD17" s="350"/>
      <c r="OHE17" s="350"/>
      <c r="OHH17" s="348"/>
      <c r="OHI17" s="350"/>
      <c r="OHJ17" s="350"/>
      <c r="OHM17" s="348"/>
      <c r="OHN17" s="350"/>
      <c r="OHO17" s="350"/>
      <c r="OHR17" s="348"/>
      <c r="OHS17" s="350"/>
      <c r="OHT17" s="350"/>
      <c r="OHW17" s="348"/>
      <c r="OHX17" s="350"/>
      <c r="OHY17" s="350"/>
      <c r="OIB17" s="348"/>
      <c r="OIC17" s="350"/>
      <c r="OID17" s="350"/>
      <c r="OIG17" s="348"/>
      <c r="OIH17" s="350"/>
      <c r="OII17" s="350"/>
      <c r="OIL17" s="348"/>
      <c r="OIM17" s="350"/>
      <c r="OIN17" s="350"/>
      <c r="OIQ17" s="348"/>
      <c r="OIR17" s="350"/>
      <c r="OIS17" s="350"/>
      <c r="OIV17" s="348"/>
      <c r="OIW17" s="350"/>
      <c r="OIX17" s="350"/>
      <c r="OJA17" s="348"/>
      <c r="OJB17" s="350"/>
      <c r="OJC17" s="350"/>
      <c r="OJF17" s="348"/>
      <c r="OJG17" s="350"/>
      <c r="OJH17" s="350"/>
      <c r="OJK17" s="348"/>
      <c r="OJL17" s="350"/>
      <c r="OJM17" s="350"/>
      <c r="OJP17" s="348"/>
      <c r="OJQ17" s="350"/>
      <c r="OJR17" s="350"/>
      <c r="OJU17" s="348"/>
      <c r="OJV17" s="350"/>
      <c r="OJW17" s="350"/>
      <c r="OJZ17" s="348"/>
      <c r="OKA17" s="350"/>
      <c r="OKB17" s="350"/>
      <c r="OKE17" s="348"/>
      <c r="OKF17" s="350"/>
      <c r="OKG17" s="350"/>
      <c r="OKJ17" s="348"/>
      <c r="OKK17" s="350"/>
      <c r="OKL17" s="350"/>
      <c r="OKO17" s="348"/>
      <c r="OKP17" s="350"/>
      <c r="OKQ17" s="350"/>
      <c r="OKT17" s="348"/>
      <c r="OKU17" s="350"/>
      <c r="OKV17" s="350"/>
      <c r="OKY17" s="348"/>
      <c r="OKZ17" s="350"/>
      <c r="OLA17" s="350"/>
      <c r="OLD17" s="348"/>
      <c r="OLE17" s="350"/>
      <c r="OLF17" s="350"/>
      <c r="OLI17" s="348"/>
      <c r="OLJ17" s="350"/>
      <c r="OLK17" s="350"/>
      <c r="OLN17" s="348"/>
      <c r="OLO17" s="350"/>
      <c r="OLP17" s="350"/>
      <c r="OLS17" s="348"/>
      <c r="OLT17" s="350"/>
      <c r="OLU17" s="350"/>
      <c r="OLX17" s="348"/>
      <c r="OLY17" s="350"/>
      <c r="OLZ17" s="350"/>
      <c r="OMC17" s="348"/>
      <c r="OMD17" s="350"/>
      <c r="OME17" s="350"/>
      <c r="OMH17" s="348"/>
      <c r="OMI17" s="350"/>
      <c r="OMJ17" s="350"/>
      <c r="OMM17" s="348"/>
      <c r="OMN17" s="350"/>
      <c r="OMO17" s="350"/>
      <c r="OMR17" s="348"/>
      <c r="OMS17" s="350"/>
      <c r="OMT17" s="350"/>
      <c r="OMW17" s="348"/>
      <c r="OMX17" s="350"/>
      <c r="OMY17" s="350"/>
      <c r="ONB17" s="348"/>
      <c r="ONC17" s="350"/>
      <c r="OND17" s="350"/>
      <c r="ONG17" s="348"/>
      <c r="ONH17" s="350"/>
      <c r="ONI17" s="350"/>
      <c r="ONL17" s="348"/>
      <c r="ONM17" s="350"/>
      <c r="ONN17" s="350"/>
      <c r="ONQ17" s="348"/>
      <c r="ONR17" s="350"/>
      <c r="ONS17" s="350"/>
      <c r="ONV17" s="348"/>
      <c r="ONW17" s="350"/>
      <c r="ONX17" s="350"/>
      <c r="OOA17" s="348"/>
      <c r="OOB17" s="350"/>
      <c r="OOC17" s="350"/>
      <c r="OOF17" s="348"/>
      <c r="OOG17" s="350"/>
      <c r="OOH17" s="350"/>
      <c r="OOK17" s="348"/>
      <c r="OOL17" s="350"/>
      <c r="OOM17" s="350"/>
      <c r="OOP17" s="348"/>
      <c r="OOQ17" s="350"/>
      <c r="OOR17" s="350"/>
      <c r="OOU17" s="348"/>
      <c r="OOV17" s="350"/>
      <c r="OOW17" s="350"/>
      <c r="OOZ17" s="348"/>
      <c r="OPA17" s="350"/>
      <c r="OPB17" s="350"/>
      <c r="OPE17" s="348"/>
      <c r="OPF17" s="350"/>
      <c r="OPG17" s="350"/>
      <c r="OPJ17" s="348"/>
      <c r="OPK17" s="350"/>
      <c r="OPL17" s="350"/>
      <c r="OPO17" s="348"/>
      <c r="OPP17" s="350"/>
      <c r="OPQ17" s="350"/>
      <c r="OPT17" s="348"/>
      <c r="OPU17" s="350"/>
      <c r="OPV17" s="350"/>
      <c r="OPY17" s="348"/>
      <c r="OPZ17" s="350"/>
      <c r="OQA17" s="350"/>
      <c r="OQD17" s="348"/>
      <c r="OQE17" s="350"/>
      <c r="OQF17" s="350"/>
      <c r="OQI17" s="348"/>
      <c r="OQJ17" s="350"/>
      <c r="OQK17" s="350"/>
      <c r="OQN17" s="348"/>
      <c r="OQO17" s="350"/>
      <c r="OQP17" s="350"/>
      <c r="OQS17" s="348"/>
      <c r="OQT17" s="350"/>
      <c r="OQU17" s="350"/>
      <c r="OQX17" s="348"/>
      <c r="OQY17" s="350"/>
      <c r="OQZ17" s="350"/>
      <c r="ORC17" s="348"/>
      <c r="ORD17" s="350"/>
      <c r="ORE17" s="350"/>
      <c r="ORH17" s="348"/>
      <c r="ORI17" s="350"/>
      <c r="ORJ17" s="350"/>
      <c r="ORM17" s="348"/>
      <c r="ORN17" s="350"/>
      <c r="ORO17" s="350"/>
      <c r="ORR17" s="348"/>
      <c r="ORS17" s="350"/>
      <c r="ORT17" s="350"/>
      <c r="ORW17" s="348"/>
      <c r="ORX17" s="350"/>
      <c r="ORY17" s="350"/>
      <c r="OSB17" s="348"/>
      <c r="OSC17" s="350"/>
      <c r="OSD17" s="350"/>
      <c r="OSG17" s="348"/>
      <c r="OSH17" s="350"/>
      <c r="OSI17" s="350"/>
      <c r="OSL17" s="348"/>
      <c r="OSM17" s="350"/>
      <c r="OSN17" s="350"/>
      <c r="OSQ17" s="348"/>
      <c r="OSR17" s="350"/>
      <c r="OSS17" s="350"/>
      <c r="OSV17" s="348"/>
      <c r="OSW17" s="350"/>
      <c r="OSX17" s="350"/>
      <c r="OTA17" s="348"/>
      <c r="OTB17" s="350"/>
      <c r="OTC17" s="350"/>
      <c r="OTF17" s="348"/>
      <c r="OTG17" s="350"/>
      <c r="OTH17" s="350"/>
      <c r="OTK17" s="348"/>
      <c r="OTL17" s="350"/>
      <c r="OTM17" s="350"/>
      <c r="OTP17" s="348"/>
      <c r="OTQ17" s="350"/>
      <c r="OTR17" s="350"/>
      <c r="OTU17" s="348"/>
      <c r="OTV17" s="350"/>
      <c r="OTW17" s="350"/>
      <c r="OTZ17" s="348"/>
      <c r="OUA17" s="350"/>
      <c r="OUB17" s="350"/>
      <c r="OUE17" s="348"/>
      <c r="OUF17" s="350"/>
      <c r="OUG17" s="350"/>
      <c r="OUJ17" s="348"/>
      <c r="OUK17" s="350"/>
      <c r="OUL17" s="350"/>
      <c r="OUO17" s="348"/>
      <c r="OUP17" s="350"/>
      <c r="OUQ17" s="350"/>
      <c r="OUT17" s="348"/>
      <c r="OUU17" s="350"/>
      <c r="OUV17" s="350"/>
      <c r="OUY17" s="348"/>
      <c r="OUZ17" s="350"/>
      <c r="OVA17" s="350"/>
      <c r="OVD17" s="348"/>
      <c r="OVE17" s="350"/>
      <c r="OVF17" s="350"/>
      <c r="OVI17" s="348"/>
      <c r="OVJ17" s="350"/>
      <c r="OVK17" s="350"/>
      <c r="OVN17" s="348"/>
      <c r="OVO17" s="350"/>
      <c r="OVP17" s="350"/>
      <c r="OVS17" s="348"/>
      <c r="OVT17" s="350"/>
      <c r="OVU17" s="350"/>
      <c r="OVX17" s="348"/>
      <c r="OVY17" s="350"/>
      <c r="OVZ17" s="350"/>
      <c r="OWC17" s="348"/>
      <c r="OWD17" s="350"/>
      <c r="OWE17" s="350"/>
      <c r="OWH17" s="348"/>
      <c r="OWI17" s="350"/>
      <c r="OWJ17" s="350"/>
      <c r="OWM17" s="348"/>
      <c r="OWN17" s="350"/>
      <c r="OWO17" s="350"/>
      <c r="OWR17" s="348"/>
      <c r="OWS17" s="350"/>
      <c r="OWT17" s="350"/>
      <c r="OWW17" s="348"/>
      <c r="OWX17" s="350"/>
      <c r="OWY17" s="350"/>
      <c r="OXB17" s="348"/>
      <c r="OXC17" s="350"/>
      <c r="OXD17" s="350"/>
      <c r="OXG17" s="348"/>
      <c r="OXH17" s="350"/>
      <c r="OXI17" s="350"/>
      <c r="OXL17" s="348"/>
      <c r="OXM17" s="350"/>
      <c r="OXN17" s="350"/>
      <c r="OXQ17" s="348"/>
      <c r="OXR17" s="350"/>
      <c r="OXS17" s="350"/>
      <c r="OXV17" s="348"/>
      <c r="OXW17" s="350"/>
      <c r="OXX17" s="350"/>
      <c r="OYA17" s="348"/>
      <c r="OYB17" s="350"/>
      <c r="OYC17" s="350"/>
      <c r="OYF17" s="348"/>
      <c r="OYG17" s="350"/>
      <c r="OYH17" s="350"/>
      <c r="OYK17" s="348"/>
      <c r="OYL17" s="350"/>
      <c r="OYM17" s="350"/>
      <c r="OYP17" s="348"/>
      <c r="OYQ17" s="350"/>
      <c r="OYR17" s="350"/>
      <c r="OYU17" s="348"/>
      <c r="OYV17" s="350"/>
      <c r="OYW17" s="350"/>
      <c r="OYZ17" s="348"/>
      <c r="OZA17" s="350"/>
      <c r="OZB17" s="350"/>
      <c r="OZE17" s="348"/>
      <c r="OZF17" s="350"/>
      <c r="OZG17" s="350"/>
      <c r="OZJ17" s="348"/>
      <c r="OZK17" s="350"/>
      <c r="OZL17" s="350"/>
      <c r="OZO17" s="348"/>
      <c r="OZP17" s="350"/>
      <c r="OZQ17" s="350"/>
      <c r="OZT17" s="348"/>
      <c r="OZU17" s="350"/>
      <c r="OZV17" s="350"/>
      <c r="OZY17" s="348"/>
      <c r="OZZ17" s="350"/>
      <c r="PAA17" s="350"/>
      <c r="PAD17" s="348"/>
      <c r="PAE17" s="350"/>
      <c r="PAF17" s="350"/>
      <c r="PAI17" s="348"/>
      <c r="PAJ17" s="350"/>
      <c r="PAK17" s="350"/>
      <c r="PAN17" s="348"/>
      <c r="PAO17" s="350"/>
      <c r="PAP17" s="350"/>
      <c r="PAS17" s="348"/>
      <c r="PAT17" s="350"/>
      <c r="PAU17" s="350"/>
      <c r="PAX17" s="348"/>
      <c r="PAY17" s="350"/>
      <c r="PAZ17" s="350"/>
      <c r="PBC17" s="348"/>
      <c r="PBD17" s="350"/>
      <c r="PBE17" s="350"/>
      <c r="PBH17" s="348"/>
      <c r="PBI17" s="350"/>
      <c r="PBJ17" s="350"/>
      <c r="PBM17" s="348"/>
      <c r="PBN17" s="350"/>
      <c r="PBO17" s="350"/>
      <c r="PBR17" s="348"/>
      <c r="PBS17" s="350"/>
      <c r="PBT17" s="350"/>
      <c r="PBW17" s="348"/>
      <c r="PBX17" s="350"/>
      <c r="PBY17" s="350"/>
      <c r="PCB17" s="348"/>
      <c r="PCC17" s="350"/>
      <c r="PCD17" s="350"/>
      <c r="PCG17" s="348"/>
      <c r="PCH17" s="350"/>
      <c r="PCI17" s="350"/>
      <c r="PCL17" s="348"/>
      <c r="PCM17" s="350"/>
      <c r="PCN17" s="350"/>
      <c r="PCQ17" s="348"/>
      <c r="PCR17" s="350"/>
      <c r="PCS17" s="350"/>
      <c r="PCV17" s="348"/>
      <c r="PCW17" s="350"/>
      <c r="PCX17" s="350"/>
      <c r="PDA17" s="348"/>
      <c r="PDB17" s="350"/>
      <c r="PDC17" s="350"/>
      <c r="PDF17" s="348"/>
      <c r="PDG17" s="350"/>
      <c r="PDH17" s="350"/>
      <c r="PDK17" s="348"/>
      <c r="PDL17" s="350"/>
      <c r="PDM17" s="350"/>
      <c r="PDP17" s="348"/>
      <c r="PDQ17" s="350"/>
      <c r="PDR17" s="350"/>
      <c r="PDU17" s="348"/>
      <c r="PDV17" s="350"/>
      <c r="PDW17" s="350"/>
      <c r="PDZ17" s="348"/>
      <c r="PEA17" s="350"/>
      <c r="PEB17" s="350"/>
      <c r="PEE17" s="348"/>
      <c r="PEF17" s="350"/>
      <c r="PEG17" s="350"/>
      <c r="PEJ17" s="348"/>
      <c r="PEK17" s="350"/>
      <c r="PEL17" s="350"/>
      <c r="PEO17" s="348"/>
      <c r="PEP17" s="350"/>
      <c r="PEQ17" s="350"/>
      <c r="PET17" s="348"/>
      <c r="PEU17" s="350"/>
      <c r="PEV17" s="350"/>
      <c r="PEY17" s="348"/>
      <c r="PEZ17" s="350"/>
      <c r="PFA17" s="350"/>
      <c r="PFD17" s="348"/>
      <c r="PFE17" s="350"/>
      <c r="PFF17" s="350"/>
      <c r="PFI17" s="348"/>
      <c r="PFJ17" s="350"/>
      <c r="PFK17" s="350"/>
      <c r="PFN17" s="348"/>
      <c r="PFO17" s="350"/>
      <c r="PFP17" s="350"/>
      <c r="PFS17" s="348"/>
      <c r="PFT17" s="350"/>
      <c r="PFU17" s="350"/>
      <c r="PFX17" s="348"/>
      <c r="PFY17" s="350"/>
      <c r="PFZ17" s="350"/>
      <c r="PGC17" s="348"/>
      <c r="PGD17" s="350"/>
      <c r="PGE17" s="350"/>
      <c r="PGH17" s="348"/>
      <c r="PGI17" s="350"/>
      <c r="PGJ17" s="350"/>
      <c r="PGM17" s="348"/>
      <c r="PGN17" s="350"/>
      <c r="PGO17" s="350"/>
      <c r="PGR17" s="348"/>
      <c r="PGS17" s="350"/>
      <c r="PGT17" s="350"/>
      <c r="PGW17" s="348"/>
      <c r="PGX17" s="350"/>
      <c r="PGY17" s="350"/>
      <c r="PHB17" s="348"/>
      <c r="PHC17" s="350"/>
      <c r="PHD17" s="350"/>
      <c r="PHG17" s="348"/>
      <c r="PHH17" s="350"/>
      <c r="PHI17" s="350"/>
      <c r="PHL17" s="348"/>
      <c r="PHM17" s="350"/>
      <c r="PHN17" s="350"/>
      <c r="PHQ17" s="348"/>
      <c r="PHR17" s="350"/>
      <c r="PHS17" s="350"/>
      <c r="PHV17" s="348"/>
      <c r="PHW17" s="350"/>
      <c r="PHX17" s="350"/>
      <c r="PIA17" s="348"/>
      <c r="PIB17" s="350"/>
      <c r="PIC17" s="350"/>
      <c r="PIF17" s="348"/>
      <c r="PIG17" s="350"/>
      <c r="PIH17" s="350"/>
      <c r="PIK17" s="348"/>
      <c r="PIL17" s="350"/>
      <c r="PIM17" s="350"/>
      <c r="PIP17" s="348"/>
      <c r="PIQ17" s="350"/>
      <c r="PIR17" s="350"/>
      <c r="PIU17" s="348"/>
      <c r="PIV17" s="350"/>
      <c r="PIW17" s="350"/>
      <c r="PIZ17" s="348"/>
      <c r="PJA17" s="350"/>
      <c r="PJB17" s="350"/>
      <c r="PJE17" s="348"/>
      <c r="PJF17" s="350"/>
      <c r="PJG17" s="350"/>
      <c r="PJJ17" s="348"/>
      <c r="PJK17" s="350"/>
      <c r="PJL17" s="350"/>
      <c r="PJO17" s="348"/>
      <c r="PJP17" s="350"/>
      <c r="PJQ17" s="350"/>
      <c r="PJT17" s="348"/>
      <c r="PJU17" s="350"/>
      <c r="PJV17" s="350"/>
      <c r="PJY17" s="348"/>
      <c r="PJZ17" s="350"/>
      <c r="PKA17" s="350"/>
      <c r="PKD17" s="348"/>
      <c r="PKE17" s="350"/>
      <c r="PKF17" s="350"/>
      <c r="PKI17" s="348"/>
      <c r="PKJ17" s="350"/>
      <c r="PKK17" s="350"/>
      <c r="PKN17" s="348"/>
      <c r="PKO17" s="350"/>
      <c r="PKP17" s="350"/>
      <c r="PKS17" s="348"/>
      <c r="PKT17" s="350"/>
      <c r="PKU17" s="350"/>
      <c r="PKX17" s="348"/>
      <c r="PKY17" s="350"/>
      <c r="PKZ17" s="350"/>
      <c r="PLC17" s="348"/>
      <c r="PLD17" s="350"/>
      <c r="PLE17" s="350"/>
      <c r="PLH17" s="348"/>
      <c r="PLI17" s="350"/>
      <c r="PLJ17" s="350"/>
      <c r="PLM17" s="348"/>
      <c r="PLN17" s="350"/>
      <c r="PLO17" s="350"/>
      <c r="PLR17" s="348"/>
      <c r="PLS17" s="350"/>
      <c r="PLT17" s="350"/>
      <c r="PLW17" s="348"/>
      <c r="PLX17" s="350"/>
      <c r="PLY17" s="350"/>
      <c r="PMB17" s="348"/>
      <c r="PMC17" s="350"/>
      <c r="PMD17" s="350"/>
      <c r="PMG17" s="348"/>
      <c r="PMH17" s="350"/>
      <c r="PMI17" s="350"/>
      <c r="PML17" s="348"/>
      <c r="PMM17" s="350"/>
      <c r="PMN17" s="350"/>
      <c r="PMQ17" s="348"/>
      <c r="PMR17" s="350"/>
      <c r="PMS17" s="350"/>
      <c r="PMV17" s="348"/>
      <c r="PMW17" s="350"/>
      <c r="PMX17" s="350"/>
      <c r="PNA17" s="348"/>
      <c r="PNB17" s="350"/>
      <c r="PNC17" s="350"/>
      <c r="PNF17" s="348"/>
      <c r="PNG17" s="350"/>
      <c r="PNH17" s="350"/>
      <c r="PNK17" s="348"/>
      <c r="PNL17" s="350"/>
      <c r="PNM17" s="350"/>
      <c r="PNP17" s="348"/>
      <c r="PNQ17" s="350"/>
      <c r="PNR17" s="350"/>
      <c r="PNU17" s="348"/>
      <c r="PNV17" s="350"/>
      <c r="PNW17" s="350"/>
      <c r="PNZ17" s="348"/>
      <c r="POA17" s="350"/>
      <c r="POB17" s="350"/>
      <c r="POE17" s="348"/>
      <c r="POF17" s="350"/>
      <c r="POG17" s="350"/>
      <c r="POJ17" s="348"/>
      <c r="POK17" s="350"/>
      <c r="POL17" s="350"/>
      <c r="POO17" s="348"/>
      <c r="POP17" s="350"/>
      <c r="POQ17" s="350"/>
      <c r="POT17" s="348"/>
      <c r="POU17" s="350"/>
      <c r="POV17" s="350"/>
      <c r="POY17" s="348"/>
      <c r="POZ17" s="350"/>
      <c r="PPA17" s="350"/>
      <c r="PPD17" s="348"/>
      <c r="PPE17" s="350"/>
      <c r="PPF17" s="350"/>
      <c r="PPI17" s="348"/>
      <c r="PPJ17" s="350"/>
      <c r="PPK17" s="350"/>
      <c r="PPN17" s="348"/>
      <c r="PPO17" s="350"/>
      <c r="PPP17" s="350"/>
      <c r="PPS17" s="348"/>
      <c r="PPT17" s="350"/>
      <c r="PPU17" s="350"/>
      <c r="PPX17" s="348"/>
      <c r="PPY17" s="350"/>
      <c r="PPZ17" s="350"/>
      <c r="PQC17" s="348"/>
      <c r="PQD17" s="350"/>
      <c r="PQE17" s="350"/>
      <c r="PQH17" s="348"/>
      <c r="PQI17" s="350"/>
      <c r="PQJ17" s="350"/>
      <c r="PQM17" s="348"/>
      <c r="PQN17" s="350"/>
      <c r="PQO17" s="350"/>
      <c r="PQR17" s="348"/>
      <c r="PQS17" s="350"/>
      <c r="PQT17" s="350"/>
      <c r="PQW17" s="348"/>
      <c r="PQX17" s="350"/>
      <c r="PQY17" s="350"/>
      <c r="PRB17" s="348"/>
      <c r="PRC17" s="350"/>
      <c r="PRD17" s="350"/>
      <c r="PRG17" s="348"/>
      <c r="PRH17" s="350"/>
      <c r="PRI17" s="350"/>
      <c r="PRL17" s="348"/>
      <c r="PRM17" s="350"/>
      <c r="PRN17" s="350"/>
      <c r="PRQ17" s="348"/>
      <c r="PRR17" s="350"/>
      <c r="PRS17" s="350"/>
      <c r="PRV17" s="348"/>
      <c r="PRW17" s="350"/>
      <c r="PRX17" s="350"/>
      <c r="PSA17" s="348"/>
      <c r="PSB17" s="350"/>
      <c r="PSC17" s="350"/>
      <c r="PSF17" s="348"/>
      <c r="PSG17" s="350"/>
      <c r="PSH17" s="350"/>
      <c r="PSK17" s="348"/>
      <c r="PSL17" s="350"/>
      <c r="PSM17" s="350"/>
      <c r="PSP17" s="348"/>
      <c r="PSQ17" s="350"/>
      <c r="PSR17" s="350"/>
      <c r="PSU17" s="348"/>
      <c r="PSV17" s="350"/>
      <c r="PSW17" s="350"/>
      <c r="PSZ17" s="348"/>
      <c r="PTA17" s="350"/>
      <c r="PTB17" s="350"/>
      <c r="PTE17" s="348"/>
      <c r="PTF17" s="350"/>
      <c r="PTG17" s="350"/>
      <c r="PTJ17" s="348"/>
      <c r="PTK17" s="350"/>
      <c r="PTL17" s="350"/>
      <c r="PTO17" s="348"/>
      <c r="PTP17" s="350"/>
      <c r="PTQ17" s="350"/>
      <c r="PTT17" s="348"/>
      <c r="PTU17" s="350"/>
      <c r="PTV17" s="350"/>
      <c r="PTY17" s="348"/>
      <c r="PTZ17" s="350"/>
      <c r="PUA17" s="350"/>
      <c r="PUD17" s="348"/>
      <c r="PUE17" s="350"/>
      <c r="PUF17" s="350"/>
      <c r="PUI17" s="348"/>
      <c r="PUJ17" s="350"/>
      <c r="PUK17" s="350"/>
      <c r="PUN17" s="348"/>
      <c r="PUO17" s="350"/>
      <c r="PUP17" s="350"/>
      <c r="PUS17" s="348"/>
      <c r="PUT17" s="350"/>
      <c r="PUU17" s="350"/>
      <c r="PUX17" s="348"/>
      <c r="PUY17" s="350"/>
      <c r="PUZ17" s="350"/>
      <c r="PVC17" s="348"/>
      <c r="PVD17" s="350"/>
      <c r="PVE17" s="350"/>
      <c r="PVH17" s="348"/>
      <c r="PVI17" s="350"/>
      <c r="PVJ17" s="350"/>
      <c r="PVM17" s="348"/>
      <c r="PVN17" s="350"/>
      <c r="PVO17" s="350"/>
      <c r="PVR17" s="348"/>
      <c r="PVS17" s="350"/>
      <c r="PVT17" s="350"/>
      <c r="PVW17" s="348"/>
      <c r="PVX17" s="350"/>
      <c r="PVY17" s="350"/>
      <c r="PWB17" s="348"/>
      <c r="PWC17" s="350"/>
      <c r="PWD17" s="350"/>
      <c r="PWG17" s="348"/>
      <c r="PWH17" s="350"/>
      <c r="PWI17" s="350"/>
      <c r="PWL17" s="348"/>
      <c r="PWM17" s="350"/>
      <c r="PWN17" s="350"/>
      <c r="PWQ17" s="348"/>
      <c r="PWR17" s="350"/>
      <c r="PWS17" s="350"/>
      <c r="PWV17" s="348"/>
      <c r="PWW17" s="350"/>
      <c r="PWX17" s="350"/>
      <c r="PXA17" s="348"/>
      <c r="PXB17" s="350"/>
      <c r="PXC17" s="350"/>
      <c r="PXF17" s="348"/>
      <c r="PXG17" s="350"/>
      <c r="PXH17" s="350"/>
      <c r="PXK17" s="348"/>
      <c r="PXL17" s="350"/>
      <c r="PXM17" s="350"/>
      <c r="PXP17" s="348"/>
      <c r="PXQ17" s="350"/>
      <c r="PXR17" s="350"/>
      <c r="PXU17" s="348"/>
      <c r="PXV17" s="350"/>
      <c r="PXW17" s="350"/>
      <c r="PXZ17" s="348"/>
      <c r="PYA17" s="350"/>
      <c r="PYB17" s="350"/>
      <c r="PYE17" s="348"/>
      <c r="PYF17" s="350"/>
      <c r="PYG17" s="350"/>
      <c r="PYJ17" s="348"/>
      <c r="PYK17" s="350"/>
      <c r="PYL17" s="350"/>
      <c r="PYO17" s="348"/>
      <c r="PYP17" s="350"/>
      <c r="PYQ17" s="350"/>
      <c r="PYT17" s="348"/>
      <c r="PYU17" s="350"/>
      <c r="PYV17" s="350"/>
      <c r="PYY17" s="348"/>
      <c r="PYZ17" s="350"/>
      <c r="PZA17" s="350"/>
      <c r="PZD17" s="348"/>
      <c r="PZE17" s="350"/>
      <c r="PZF17" s="350"/>
      <c r="PZI17" s="348"/>
      <c r="PZJ17" s="350"/>
      <c r="PZK17" s="350"/>
      <c r="PZN17" s="348"/>
      <c r="PZO17" s="350"/>
      <c r="PZP17" s="350"/>
      <c r="PZS17" s="348"/>
      <c r="PZT17" s="350"/>
      <c r="PZU17" s="350"/>
      <c r="PZX17" s="348"/>
      <c r="PZY17" s="350"/>
      <c r="PZZ17" s="350"/>
      <c r="QAC17" s="348"/>
      <c r="QAD17" s="350"/>
      <c r="QAE17" s="350"/>
      <c r="QAH17" s="348"/>
      <c r="QAI17" s="350"/>
      <c r="QAJ17" s="350"/>
      <c r="QAM17" s="348"/>
      <c r="QAN17" s="350"/>
      <c r="QAO17" s="350"/>
      <c r="QAR17" s="348"/>
      <c r="QAS17" s="350"/>
      <c r="QAT17" s="350"/>
      <c r="QAW17" s="348"/>
      <c r="QAX17" s="350"/>
      <c r="QAY17" s="350"/>
      <c r="QBB17" s="348"/>
      <c r="QBC17" s="350"/>
      <c r="QBD17" s="350"/>
      <c r="QBG17" s="348"/>
      <c r="QBH17" s="350"/>
      <c r="QBI17" s="350"/>
      <c r="QBL17" s="348"/>
      <c r="QBM17" s="350"/>
      <c r="QBN17" s="350"/>
      <c r="QBQ17" s="348"/>
      <c r="QBR17" s="350"/>
      <c r="QBS17" s="350"/>
      <c r="QBV17" s="348"/>
      <c r="QBW17" s="350"/>
      <c r="QBX17" s="350"/>
      <c r="QCA17" s="348"/>
      <c r="QCB17" s="350"/>
      <c r="QCC17" s="350"/>
      <c r="QCF17" s="348"/>
      <c r="QCG17" s="350"/>
      <c r="QCH17" s="350"/>
      <c r="QCK17" s="348"/>
      <c r="QCL17" s="350"/>
      <c r="QCM17" s="350"/>
      <c r="QCP17" s="348"/>
      <c r="QCQ17" s="350"/>
      <c r="QCR17" s="350"/>
      <c r="QCU17" s="348"/>
      <c r="QCV17" s="350"/>
      <c r="QCW17" s="350"/>
      <c r="QCZ17" s="348"/>
      <c r="QDA17" s="350"/>
      <c r="QDB17" s="350"/>
      <c r="QDE17" s="348"/>
      <c r="QDF17" s="350"/>
      <c r="QDG17" s="350"/>
      <c r="QDJ17" s="348"/>
      <c r="QDK17" s="350"/>
      <c r="QDL17" s="350"/>
      <c r="QDO17" s="348"/>
      <c r="QDP17" s="350"/>
      <c r="QDQ17" s="350"/>
      <c r="QDT17" s="348"/>
      <c r="QDU17" s="350"/>
      <c r="QDV17" s="350"/>
      <c r="QDY17" s="348"/>
      <c r="QDZ17" s="350"/>
      <c r="QEA17" s="350"/>
      <c r="QED17" s="348"/>
      <c r="QEE17" s="350"/>
      <c r="QEF17" s="350"/>
      <c r="QEI17" s="348"/>
      <c r="QEJ17" s="350"/>
      <c r="QEK17" s="350"/>
      <c r="QEN17" s="348"/>
      <c r="QEO17" s="350"/>
      <c r="QEP17" s="350"/>
      <c r="QES17" s="348"/>
      <c r="QET17" s="350"/>
      <c r="QEU17" s="350"/>
      <c r="QEX17" s="348"/>
      <c r="QEY17" s="350"/>
      <c r="QEZ17" s="350"/>
      <c r="QFC17" s="348"/>
      <c r="QFD17" s="350"/>
      <c r="QFE17" s="350"/>
      <c r="QFH17" s="348"/>
      <c r="QFI17" s="350"/>
      <c r="QFJ17" s="350"/>
      <c r="QFM17" s="348"/>
      <c r="QFN17" s="350"/>
      <c r="QFO17" s="350"/>
      <c r="QFR17" s="348"/>
      <c r="QFS17" s="350"/>
      <c r="QFT17" s="350"/>
      <c r="QFW17" s="348"/>
      <c r="QFX17" s="350"/>
      <c r="QFY17" s="350"/>
      <c r="QGB17" s="348"/>
      <c r="QGC17" s="350"/>
      <c r="QGD17" s="350"/>
      <c r="QGG17" s="348"/>
      <c r="QGH17" s="350"/>
      <c r="QGI17" s="350"/>
      <c r="QGL17" s="348"/>
      <c r="QGM17" s="350"/>
      <c r="QGN17" s="350"/>
      <c r="QGQ17" s="348"/>
      <c r="QGR17" s="350"/>
      <c r="QGS17" s="350"/>
      <c r="QGV17" s="348"/>
      <c r="QGW17" s="350"/>
      <c r="QGX17" s="350"/>
      <c r="QHA17" s="348"/>
      <c r="QHB17" s="350"/>
      <c r="QHC17" s="350"/>
      <c r="QHF17" s="348"/>
      <c r="QHG17" s="350"/>
      <c r="QHH17" s="350"/>
      <c r="QHK17" s="348"/>
      <c r="QHL17" s="350"/>
      <c r="QHM17" s="350"/>
      <c r="QHP17" s="348"/>
      <c r="QHQ17" s="350"/>
      <c r="QHR17" s="350"/>
      <c r="QHU17" s="348"/>
      <c r="QHV17" s="350"/>
      <c r="QHW17" s="350"/>
      <c r="QHZ17" s="348"/>
      <c r="QIA17" s="350"/>
      <c r="QIB17" s="350"/>
      <c r="QIE17" s="348"/>
      <c r="QIF17" s="350"/>
      <c r="QIG17" s="350"/>
      <c r="QIJ17" s="348"/>
      <c r="QIK17" s="350"/>
      <c r="QIL17" s="350"/>
      <c r="QIO17" s="348"/>
      <c r="QIP17" s="350"/>
      <c r="QIQ17" s="350"/>
      <c r="QIT17" s="348"/>
      <c r="QIU17" s="350"/>
      <c r="QIV17" s="350"/>
      <c r="QIY17" s="348"/>
      <c r="QIZ17" s="350"/>
      <c r="QJA17" s="350"/>
      <c r="QJD17" s="348"/>
      <c r="QJE17" s="350"/>
      <c r="QJF17" s="350"/>
      <c r="QJI17" s="348"/>
      <c r="QJJ17" s="350"/>
      <c r="QJK17" s="350"/>
      <c r="QJN17" s="348"/>
      <c r="QJO17" s="350"/>
      <c r="QJP17" s="350"/>
      <c r="QJS17" s="348"/>
      <c r="QJT17" s="350"/>
      <c r="QJU17" s="350"/>
      <c r="QJX17" s="348"/>
      <c r="QJY17" s="350"/>
      <c r="QJZ17" s="350"/>
      <c r="QKC17" s="348"/>
      <c r="QKD17" s="350"/>
      <c r="QKE17" s="350"/>
      <c r="QKH17" s="348"/>
      <c r="QKI17" s="350"/>
      <c r="QKJ17" s="350"/>
      <c r="QKM17" s="348"/>
      <c r="QKN17" s="350"/>
      <c r="QKO17" s="350"/>
      <c r="QKR17" s="348"/>
      <c r="QKS17" s="350"/>
      <c r="QKT17" s="350"/>
      <c r="QKW17" s="348"/>
      <c r="QKX17" s="350"/>
      <c r="QKY17" s="350"/>
      <c r="QLB17" s="348"/>
      <c r="QLC17" s="350"/>
      <c r="QLD17" s="350"/>
      <c r="QLG17" s="348"/>
      <c r="QLH17" s="350"/>
      <c r="QLI17" s="350"/>
      <c r="QLL17" s="348"/>
      <c r="QLM17" s="350"/>
      <c r="QLN17" s="350"/>
      <c r="QLQ17" s="348"/>
      <c r="QLR17" s="350"/>
      <c r="QLS17" s="350"/>
      <c r="QLV17" s="348"/>
      <c r="QLW17" s="350"/>
      <c r="QLX17" s="350"/>
      <c r="QMA17" s="348"/>
      <c r="QMB17" s="350"/>
      <c r="QMC17" s="350"/>
      <c r="QMF17" s="348"/>
      <c r="QMG17" s="350"/>
      <c r="QMH17" s="350"/>
      <c r="QMK17" s="348"/>
      <c r="QML17" s="350"/>
      <c r="QMM17" s="350"/>
      <c r="QMP17" s="348"/>
      <c r="QMQ17" s="350"/>
      <c r="QMR17" s="350"/>
      <c r="QMU17" s="348"/>
      <c r="QMV17" s="350"/>
      <c r="QMW17" s="350"/>
      <c r="QMZ17" s="348"/>
      <c r="QNA17" s="350"/>
      <c r="QNB17" s="350"/>
      <c r="QNE17" s="348"/>
      <c r="QNF17" s="350"/>
      <c r="QNG17" s="350"/>
      <c r="QNJ17" s="348"/>
      <c r="QNK17" s="350"/>
      <c r="QNL17" s="350"/>
      <c r="QNO17" s="348"/>
      <c r="QNP17" s="350"/>
      <c r="QNQ17" s="350"/>
      <c r="QNT17" s="348"/>
      <c r="QNU17" s="350"/>
      <c r="QNV17" s="350"/>
      <c r="QNY17" s="348"/>
      <c r="QNZ17" s="350"/>
      <c r="QOA17" s="350"/>
      <c r="QOD17" s="348"/>
      <c r="QOE17" s="350"/>
      <c r="QOF17" s="350"/>
      <c r="QOI17" s="348"/>
      <c r="QOJ17" s="350"/>
      <c r="QOK17" s="350"/>
      <c r="QON17" s="348"/>
      <c r="QOO17" s="350"/>
      <c r="QOP17" s="350"/>
      <c r="QOS17" s="348"/>
      <c r="QOT17" s="350"/>
      <c r="QOU17" s="350"/>
      <c r="QOX17" s="348"/>
      <c r="QOY17" s="350"/>
      <c r="QOZ17" s="350"/>
      <c r="QPC17" s="348"/>
      <c r="QPD17" s="350"/>
      <c r="QPE17" s="350"/>
      <c r="QPH17" s="348"/>
      <c r="QPI17" s="350"/>
      <c r="QPJ17" s="350"/>
      <c r="QPM17" s="348"/>
      <c r="QPN17" s="350"/>
      <c r="QPO17" s="350"/>
      <c r="QPR17" s="348"/>
      <c r="QPS17" s="350"/>
      <c r="QPT17" s="350"/>
      <c r="QPW17" s="348"/>
      <c r="QPX17" s="350"/>
      <c r="QPY17" s="350"/>
      <c r="QQB17" s="348"/>
      <c r="QQC17" s="350"/>
      <c r="QQD17" s="350"/>
      <c r="QQG17" s="348"/>
      <c r="QQH17" s="350"/>
      <c r="QQI17" s="350"/>
      <c r="QQL17" s="348"/>
      <c r="QQM17" s="350"/>
      <c r="QQN17" s="350"/>
      <c r="QQQ17" s="348"/>
      <c r="QQR17" s="350"/>
      <c r="QQS17" s="350"/>
      <c r="QQV17" s="348"/>
      <c r="QQW17" s="350"/>
      <c r="QQX17" s="350"/>
      <c r="QRA17" s="348"/>
      <c r="QRB17" s="350"/>
      <c r="QRC17" s="350"/>
      <c r="QRF17" s="348"/>
      <c r="QRG17" s="350"/>
      <c r="QRH17" s="350"/>
      <c r="QRK17" s="348"/>
      <c r="QRL17" s="350"/>
      <c r="QRM17" s="350"/>
      <c r="QRP17" s="348"/>
      <c r="QRQ17" s="350"/>
      <c r="QRR17" s="350"/>
      <c r="QRU17" s="348"/>
      <c r="QRV17" s="350"/>
      <c r="QRW17" s="350"/>
      <c r="QRZ17" s="348"/>
      <c r="QSA17" s="350"/>
      <c r="QSB17" s="350"/>
      <c r="QSE17" s="348"/>
      <c r="QSF17" s="350"/>
      <c r="QSG17" s="350"/>
      <c r="QSJ17" s="348"/>
      <c r="QSK17" s="350"/>
      <c r="QSL17" s="350"/>
      <c r="QSO17" s="348"/>
      <c r="QSP17" s="350"/>
      <c r="QSQ17" s="350"/>
      <c r="QST17" s="348"/>
      <c r="QSU17" s="350"/>
      <c r="QSV17" s="350"/>
      <c r="QSY17" s="348"/>
      <c r="QSZ17" s="350"/>
      <c r="QTA17" s="350"/>
      <c r="QTD17" s="348"/>
      <c r="QTE17" s="350"/>
      <c r="QTF17" s="350"/>
      <c r="QTI17" s="348"/>
      <c r="QTJ17" s="350"/>
      <c r="QTK17" s="350"/>
      <c r="QTN17" s="348"/>
      <c r="QTO17" s="350"/>
      <c r="QTP17" s="350"/>
      <c r="QTS17" s="348"/>
      <c r="QTT17" s="350"/>
      <c r="QTU17" s="350"/>
      <c r="QTX17" s="348"/>
      <c r="QTY17" s="350"/>
      <c r="QTZ17" s="350"/>
      <c r="QUC17" s="348"/>
      <c r="QUD17" s="350"/>
      <c r="QUE17" s="350"/>
      <c r="QUH17" s="348"/>
      <c r="QUI17" s="350"/>
      <c r="QUJ17" s="350"/>
      <c r="QUM17" s="348"/>
      <c r="QUN17" s="350"/>
      <c r="QUO17" s="350"/>
      <c r="QUR17" s="348"/>
      <c r="QUS17" s="350"/>
      <c r="QUT17" s="350"/>
      <c r="QUW17" s="348"/>
      <c r="QUX17" s="350"/>
      <c r="QUY17" s="350"/>
      <c r="QVB17" s="348"/>
      <c r="QVC17" s="350"/>
      <c r="QVD17" s="350"/>
      <c r="QVG17" s="348"/>
      <c r="QVH17" s="350"/>
      <c r="QVI17" s="350"/>
      <c r="QVL17" s="348"/>
      <c r="QVM17" s="350"/>
      <c r="QVN17" s="350"/>
      <c r="QVQ17" s="348"/>
      <c r="QVR17" s="350"/>
      <c r="QVS17" s="350"/>
      <c r="QVV17" s="348"/>
      <c r="QVW17" s="350"/>
      <c r="QVX17" s="350"/>
      <c r="QWA17" s="348"/>
      <c r="QWB17" s="350"/>
      <c r="QWC17" s="350"/>
      <c r="QWF17" s="348"/>
      <c r="QWG17" s="350"/>
      <c r="QWH17" s="350"/>
      <c r="QWK17" s="348"/>
      <c r="QWL17" s="350"/>
      <c r="QWM17" s="350"/>
      <c r="QWP17" s="348"/>
      <c r="QWQ17" s="350"/>
      <c r="QWR17" s="350"/>
      <c r="QWU17" s="348"/>
      <c r="QWV17" s="350"/>
      <c r="QWW17" s="350"/>
      <c r="QWZ17" s="348"/>
      <c r="QXA17" s="350"/>
      <c r="QXB17" s="350"/>
      <c r="QXE17" s="348"/>
      <c r="QXF17" s="350"/>
      <c r="QXG17" s="350"/>
      <c r="QXJ17" s="348"/>
      <c r="QXK17" s="350"/>
      <c r="QXL17" s="350"/>
      <c r="QXO17" s="348"/>
      <c r="QXP17" s="350"/>
      <c r="QXQ17" s="350"/>
      <c r="QXT17" s="348"/>
      <c r="QXU17" s="350"/>
      <c r="QXV17" s="350"/>
      <c r="QXY17" s="348"/>
      <c r="QXZ17" s="350"/>
      <c r="QYA17" s="350"/>
      <c r="QYD17" s="348"/>
      <c r="QYE17" s="350"/>
      <c r="QYF17" s="350"/>
      <c r="QYI17" s="348"/>
      <c r="QYJ17" s="350"/>
      <c r="QYK17" s="350"/>
      <c r="QYN17" s="348"/>
      <c r="QYO17" s="350"/>
      <c r="QYP17" s="350"/>
      <c r="QYS17" s="348"/>
      <c r="QYT17" s="350"/>
      <c r="QYU17" s="350"/>
      <c r="QYX17" s="348"/>
      <c r="QYY17" s="350"/>
      <c r="QYZ17" s="350"/>
      <c r="QZC17" s="348"/>
      <c r="QZD17" s="350"/>
      <c r="QZE17" s="350"/>
      <c r="QZH17" s="348"/>
      <c r="QZI17" s="350"/>
      <c r="QZJ17" s="350"/>
      <c r="QZM17" s="348"/>
      <c r="QZN17" s="350"/>
      <c r="QZO17" s="350"/>
      <c r="QZR17" s="348"/>
      <c r="QZS17" s="350"/>
      <c r="QZT17" s="350"/>
      <c r="QZW17" s="348"/>
      <c r="QZX17" s="350"/>
      <c r="QZY17" s="350"/>
      <c r="RAB17" s="348"/>
      <c r="RAC17" s="350"/>
      <c r="RAD17" s="350"/>
      <c r="RAG17" s="348"/>
      <c r="RAH17" s="350"/>
      <c r="RAI17" s="350"/>
      <c r="RAL17" s="348"/>
      <c r="RAM17" s="350"/>
      <c r="RAN17" s="350"/>
      <c r="RAQ17" s="348"/>
      <c r="RAR17" s="350"/>
      <c r="RAS17" s="350"/>
      <c r="RAV17" s="348"/>
      <c r="RAW17" s="350"/>
      <c r="RAX17" s="350"/>
      <c r="RBA17" s="348"/>
      <c r="RBB17" s="350"/>
      <c r="RBC17" s="350"/>
      <c r="RBF17" s="348"/>
      <c r="RBG17" s="350"/>
      <c r="RBH17" s="350"/>
      <c r="RBK17" s="348"/>
      <c r="RBL17" s="350"/>
      <c r="RBM17" s="350"/>
      <c r="RBP17" s="348"/>
      <c r="RBQ17" s="350"/>
      <c r="RBR17" s="350"/>
      <c r="RBU17" s="348"/>
      <c r="RBV17" s="350"/>
      <c r="RBW17" s="350"/>
      <c r="RBZ17" s="348"/>
      <c r="RCA17" s="350"/>
      <c r="RCB17" s="350"/>
      <c r="RCE17" s="348"/>
      <c r="RCF17" s="350"/>
      <c r="RCG17" s="350"/>
      <c r="RCJ17" s="348"/>
      <c r="RCK17" s="350"/>
      <c r="RCL17" s="350"/>
      <c r="RCO17" s="348"/>
      <c r="RCP17" s="350"/>
      <c r="RCQ17" s="350"/>
      <c r="RCT17" s="348"/>
      <c r="RCU17" s="350"/>
      <c r="RCV17" s="350"/>
      <c r="RCY17" s="348"/>
      <c r="RCZ17" s="350"/>
      <c r="RDA17" s="350"/>
      <c r="RDD17" s="348"/>
      <c r="RDE17" s="350"/>
      <c r="RDF17" s="350"/>
      <c r="RDI17" s="348"/>
      <c r="RDJ17" s="350"/>
      <c r="RDK17" s="350"/>
      <c r="RDN17" s="348"/>
      <c r="RDO17" s="350"/>
      <c r="RDP17" s="350"/>
      <c r="RDS17" s="348"/>
      <c r="RDT17" s="350"/>
      <c r="RDU17" s="350"/>
      <c r="RDX17" s="348"/>
      <c r="RDY17" s="350"/>
      <c r="RDZ17" s="350"/>
      <c r="REC17" s="348"/>
      <c r="RED17" s="350"/>
      <c r="REE17" s="350"/>
      <c r="REH17" s="348"/>
      <c r="REI17" s="350"/>
      <c r="REJ17" s="350"/>
      <c r="REM17" s="348"/>
      <c r="REN17" s="350"/>
      <c r="REO17" s="350"/>
      <c r="RER17" s="348"/>
      <c r="RES17" s="350"/>
      <c r="RET17" s="350"/>
      <c r="REW17" s="348"/>
      <c r="REX17" s="350"/>
      <c r="REY17" s="350"/>
      <c r="RFB17" s="348"/>
      <c r="RFC17" s="350"/>
      <c r="RFD17" s="350"/>
      <c r="RFG17" s="348"/>
      <c r="RFH17" s="350"/>
      <c r="RFI17" s="350"/>
      <c r="RFL17" s="348"/>
      <c r="RFM17" s="350"/>
      <c r="RFN17" s="350"/>
      <c r="RFQ17" s="348"/>
      <c r="RFR17" s="350"/>
      <c r="RFS17" s="350"/>
      <c r="RFV17" s="348"/>
      <c r="RFW17" s="350"/>
      <c r="RFX17" s="350"/>
      <c r="RGA17" s="348"/>
      <c r="RGB17" s="350"/>
      <c r="RGC17" s="350"/>
      <c r="RGF17" s="348"/>
      <c r="RGG17" s="350"/>
      <c r="RGH17" s="350"/>
      <c r="RGK17" s="348"/>
      <c r="RGL17" s="350"/>
      <c r="RGM17" s="350"/>
      <c r="RGP17" s="348"/>
      <c r="RGQ17" s="350"/>
      <c r="RGR17" s="350"/>
      <c r="RGU17" s="348"/>
      <c r="RGV17" s="350"/>
      <c r="RGW17" s="350"/>
      <c r="RGZ17" s="348"/>
      <c r="RHA17" s="350"/>
      <c r="RHB17" s="350"/>
      <c r="RHE17" s="348"/>
      <c r="RHF17" s="350"/>
      <c r="RHG17" s="350"/>
      <c r="RHJ17" s="348"/>
      <c r="RHK17" s="350"/>
      <c r="RHL17" s="350"/>
      <c r="RHO17" s="348"/>
      <c r="RHP17" s="350"/>
      <c r="RHQ17" s="350"/>
      <c r="RHT17" s="348"/>
      <c r="RHU17" s="350"/>
      <c r="RHV17" s="350"/>
      <c r="RHY17" s="348"/>
      <c r="RHZ17" s="350"/>
      <c r="RIA17" s="350"/>
      <c r="RID17" s="348"/>
      <c r="RIE17" s="350"/>
      <c r="RIF17" s="350"/>
      <c r="RII17" s="348"/>
      <c r="RIJ17" s="350"/>
      <c r="RIK17" s="350"/>
      <c r="RIN17" s="348"/>
      <c r="RIO17" s="350"/>
      <c r="RIP17" s="350"/>
      <c r="RIS17" s="348"/>
      <c r="RIT17" s="350"/>
      <c r="RIU17" s="350"/>
      <c r="RIX17" s="348"/>
      <c r="RIY17" s="350"/>
      <c r="RIZ17" s="350"/>
      <c r="RJC17" s="348"/>
      <c r="RJD17" s="350"/>
      <c r="RJE17" s="350"/>
      <c r="RJH17" s="348"/>
      <c r="RJI17" s="350"/>
      <c r="RJJ17" s="350"/>
      <c r="RJM17" s="348"/>
      <c r="RJN17" s="350"/>
      <c r="RJO17" s="350"/>
      <c r="RJR17" s="348"/>
      <c r="RJS17" s="350"/>
      <c r="RJT17" s="350"/>
      <c r="RJW17" s="348"/>
      <c r="RJX17" s="350"/>
      <c r="RJY17" s="350"/>
      <c r="RKB17" s="348"/>
      <c r="RKC17" s="350"/>
      <c r="RKD17" s="350"/>
      <c r="RKG17" s="348"/>
      <c r="RKH17" s="350"/>
      <c r="RKI17" s="350"/>
      <c r="RKL17" s="348"/>
      <c r="RKM17" s="350"/>
      <c r="RKN17" s="350"/>
      <c r="RKQ17" s="348"/>
      <c r="RKR17" s="350"/>
      <c r="RKS17" s="350"/>
      <c r="RKV17" s="348"/>
      <c r="RKW17" s="350"/>
      <c r="RKX17" s="350"/>
      <c r="RLA17" s="348"/>
      <c r="RLB17" s="350"/>
      <c r="RLC17" s="350"/>
      <c r="RLF17" s="348"/>
      <c r="RLG17" s="350"/>
      <c r="RLH17" s="350"/>
      <c r="RLK17" s="348"/>
      <c r="RLL17" s="350"/>
      <c r="RLM17" s="350"/>
      <c r="RLP17" s="348"/>
      <c r="RLQ17" s="350"/>
      <c r="RLR17" s="350"/>
      <c r="RLU17" s="348"/>
      <c r="RLV17" s="350"/>
      <c r="RLW17" s="350"/>
      <c r="RLZ17" s="348"/>
      <c r="RMA17" s="350"/>
      <c r="RMB17" s="350"/>
      <c r="RME17" s="348"/>
      <c r="RMF17" s="350"/>
      <c r="RMG17" s="350"/>
      <c r="RMJ17" s="348"/>
      <c r="RMK17" s="350"/>
      <c r="RML17" s="350"/>
      <c r="RMO17" s="348"/>
      <c r="RMP17" s="350"/>
      <c r="RMQ17" s="350"/>
      <c r="RMT17" s="348"/>
      <c r="RMU17" s="350"/>
      <c r="RMV17" s="350"/>
      <c r="RMY17" s="348"/>
      <c r="RMZ17" s="350"/>
      <c r="RNA17" s="350"/>
      <c r="RND17" s="348"/>
      <c r="RNE17" s="350"/>
      <c r="RNF17" s="350"/>
      <c r="RNI17" s="348"/>
      <c r="RNJ17" s="350"/>
      <c r="RNK17" s="350"/>
      <c r="RNN17" s="348"/>
      <c r="RNO17" s="350"/>
      <c r="RNP17" s="350"/>
      <c r="RNS17" s="348"/>
      <c r="RNT17" s="350"/>
      <c r="RNU17" s="350"/>
      <c r="RNX17" s="348"/>
      <c r="RNY17" s="350"/>
      <c r="RNZ17" s="350"/>
      <c r="ROC17" s="348"/>
      <c r="ROD17" s="350"/>
      <c r="ROE17" s="350"/>
      <c r="ROH17" s="348"/>
      <c r="ROI17" s="350"/>
      <c r="ROJ17" s="350"/>
      <c r="ROM17" s="348"/>
      <c r="RON17" s="350"/>
      <c r="ROO17" s="350"/>
      <c r="ROR17" s="348"/>
      <c r="ROS17" s="350"/>
      <c r="ROT17" s="350"/>
      <c r="ROW17" s="348"/>
      <c r="ROX17" s="350"/>
      <c r="ROY17" s="350"/>
      <c r="RPB17" s="348"/>
      <c r="RPC17" s="350"/>
      <c r="RPD17" s="350"/>
      <c r="RPG17" s="348"/>
      <c r="RPH17" s="350"/>
      <c r="RPI17" s="350"/>
      <c r="RPL17" s="348"/>
      <c r="RPM17" s="350"/>
      <c r="RPN17" s="350"/>
      <c r="RPQ17" s="348"/>
      <c r="RPR17" s="350"/>
      <c r="RPS17" s="350"/>
      <c r="RPV17" s="348"/>
      <c r="RPW17" s="350"/>
      <c r="RPX17" s="350"/>
      <c r="RQA17" s="348"/>
      <c r="RQB17" s="350"/>
      <c r="RQC17" s="350"/>
      <c r="RQF17" s="348"/>
      <c r="RQG17" s="350"/>
      <c r="RQH17" s="350"/>
      <c r="RQK17" s="348"/>
      <c r="RQL17" s="350"/>
      <c r="RQM17" s="350"/>
      <c r="RQP17" s="348"/>
      <c r="RQQ17" s="350"/>
      <c r="RQR17" s="350"/>
      <c r="RQU17" s="348"/>
      <c r="RQV17" s="350"/>
      <c r="RQW17" s="350"/>
      <c r="RQZ17" s="348"/>
      <c r="RRA17" s="350"/>
      <c r="RRB17" s="350"/>
      <c r="RRE17" s="348"/>
      <c r="RRF17" s="350"/>
      <c r="RRG17" s="350"/>
      <c r="RRJ17" s="348"/>
      <c r="RRK17" s="350"/>
      <c r="RRL17" s="350"/>
      <c r="RRO17" s="348"/>
      <c r="RRP17" s="350"/>
      <c r="RRQ17" s="350"/>
      <c r="RRT17" s="348"/>
      <c r="RRU17" s="350"/>
      <c r="RRV17" s="350"/>
      <c r="RRY17" s="348"/>
      <c r="RRZ17" s="350"/>
      <c r="RSA17" s="350"/>
      <c r="RSD17" s="348"/>
      <c r="RSE17" s="350"/>
      <c r="RSF17" s="350"/>
      <c r="RSI17" s="348"/>
      <c r="RSJ17" s="350"/>
      <c r="RSK17" s="350"/>
      <c r="RSN17" s="348"/>
      <c r="RSO17" s="350"/>
      <c r="RSP17" s="350"/>
      <c r="RSS17" s="348"/>
      <c r="RST17" s="350"/>
      <c r="RSU17" s="350"/>
      <c r="RSX17" s="348"/>
      <c r="RSY17" s="350"/>
      <c r="RSZ17" s="350"/>
      <c r="RTC17" s="348"/>
      <c r="RTD17" s="350"/>
      <c r="RTE17" s="350"/>
      <c r="RTH17" s="348"/>
      <c r="RTI17" s="350"/>
      <c r="RTJ17" s="350"/>
      <c r="RTM17" s="348"/>
      <c r="RTN17" s="350"/>
      <c r="RTO17" s="350"/>
      <c r="RTR17" s="348"/>
      <c r="RTS17" s="350"/>
      <c r="RTT17" s="350"/>
      <c r="RTW17" s="348"/>
      <c r="RTX17" s="350"/>
      <c r="RTY17" s="350"/>
      <c r="RUB17" s="348"/>
      <c r="RUC17" s="350"/>
      <c r="RUD17" s="350"/>
      <c r="RUG17" s="348"/>
      <c r="RUH17" s="350"/>
      <c r="RUI17" s="350"/>
      <c r="RUL17" s="348"/>
      <c r="RUM17" s="350"/>
      <c r="RUN17" s="350"/>
      <c r="RUQ17" s="348"/>
      <c r="RUR17" s="350"/>
      <c r="RUS17" s="350"/>
      <c r="RUV17" s="348"/>
      <c r="RUW17" s="350"/>
      <c r="RUX17" s="350"/>
      <c r="RVA17" s="348"/>
      <c r="RVB17" s="350"/>
      <c r="RVC17" s="350"/>
      <c r="RVF17" s="348"/>
      <c r="RVG17" s="350"/>
      <c r="RVH17" s="350"/>
      <c r="RVK17" s="348"/>
      <c r="RVL17" s="350"/>
      <c r="RVM17" s="350"/>
      <c r="RVP17" s="348"/>
      <c r="RVQ17" s="350"/>
      <c r="RVR17" s="350"/>
      <c r="RVU17" s="348"/>
      <c r="RVV17" s="350"/>
      <c r="RVW17" s="350"/>
      <c r="RVZ17" s="348"/>
      <c r="RWA17" s="350"/>
      <c r="RWB17" s="350"/>
      <c r="RWE17" s="348"/>
      <c r="RWF17" s="350"/>
      <c r="RWG17" s="350"/>
      <c r="RWJ17" s="348"/>
      <c r="RWK17" s="350"/>
      <c r="RWL17" s="350"/>
      <c r="RWO17" s="348"/>
      <c r="RWP17" s="350"/>
      <c r="RWQ17" s="350"/>
      <c r="RWT17" s="348"/>
      <c r="RWU17" s="350"/>
      <c r="RWV17" s="350"/>
      <c r="RWY17" s="348"/>
      <c r="RWZ17" s="350"/>
      <c r="RXA17" s="350"/>
      <c r="RXD17" s="348"/>
      <c r="RXE17" s="350"/>
      <c r="RXF17" s="350"/>
      <c r="RXI17" s="348"/>
      <c r="RXJ17" s="350"/>
      <c r="RXK17" s="350"/>
      <c r="RXN17" s="348"/>
      <c r="RXO17" s="350"/>
      <c r="RXP17" s="350"/>
      <c r="RXS17" s="348"/>
      <c r="RXT17" s="350"/>
      <c r="RXU17" s="350"/>
      <c r="RXX17" s="348"/>
      <c r="RXY17" s="350"/>
      <c r="RXZ17" s="350"/>
      <c r="RYC17" s="348"/>
      <c r="RYD17" s="350"/>
      <c r="RYE17" s="350"/>
      <c r="RYH17" s="348"/>
      <c r="RYI17" s="350"/>
      <c r="RYJ17" s="350"/>
      <c r="RYM17" s="348"/>
      <c r="RYN17" s="350"/>
      <c r="RYO17" s="350"/>
      <c r="RYR17" s="348"/>
      <c r="RYS17" s="350"/>
      <c r="RYT17" s="350"/>
      <c r="RYW17" s="348"/>
      <c r="RYX17" s="350"/>
      <c r="RYY17" s="350"/>
      <c r="RZB17" s="348"/>
      <c r="RZC17" s="350"/>
      <c r="RZD17" s="350"/>
      <c r="RZG17" s="348"/>
      <c r="RZH17" s="350"/>
      <c r="RZI17" s="350"/>
      <c r="RZL17" s="348"/>
      <c r="RZM17" s="350"/>
      <c r="RZN17" s="350"/>
      <c r="RZQ17" s="348"/>
      <c r="RZR17" s="350"/>
      <c r="RZS17" s="350"/>
      <c r="RZV17" s="348"/>
      <c r="RZW17" s="350"/>
      <c r="RZX17" s="350"/>
      <c r="SAA17" s="348"/>
      <c r="SAB17" s="350"/>
      <c r="SAC17" s="350"/>
      <c r="SAF17" s="348"/>
      <c r="SAG17" s="350"/>
      <c r="SAH17" s="350"/>
      <c r="SAK17" s="348"/>
      <c r="SAL17" s="350"/>
      <c r="SAM17" s="350"/>
      <c r="SAP17" s="348"/>
      <c r="SAQ17" s="350"/>
      <c r="SAR17" s="350"/>
      <c r="SAU17" s="348"/>
      <c r="SAV17" s="350"/>
      <c r="SAW17" s="350"/>
      <c r="SAZ17" s="348"/>
      <c r="SBA17" s="350"/>
      <c r="SBB17" s="350"/>
      <c r="SBE17" s="348"/>
      <c r="SBF17" s="350"/>
      <c r="SBG17" s="350"/>
      <c r="SBJ17" s="348"/>
      <c r="SBK17" s="350"/>
      <c r="SBL17" s="350"/>
      <c r="SBO17" s="348"/>
      <c r="SBP17" s="350"/>
      <c r="SBQ17" s="350"/>
      <c r="SBT17" s="348"/>
      <c r="SBU17" s="350"/>
      <c r="SBV17" s="350"/>
      <c r="SBY17" s="348"/>
      <c r="SBZ17" s="350"/>
      <c r="SCA17" s="350"/>
      <c r="SCD17" s="348"/>
      <c r="SCE17" s="350"/>
      <c r="SCF17" s="350"/>
      <c r="SCI17" s="348"/>
      <c r="SCJ17" s="350"/>
      <c r="SCK17" s="350"/>
      <c r="SCN17" s="348"/>
      <c r="SCO17" s="350"/>
      <c r="SCP17" s="350"/>
      <c r="SCS17" s="348"/>
      <c r="SCT17" s="350"/>
      <c r="SCU17" s="350"/>
      <c r="SCX17" s="348"/>
      <c r="SCY17" s="350"/>
      <c r="SCZ17" s="350"/>
      <c r="SDC17" s="348"/>
      <c r="SDD17" s="350"/>
      <c r="SDE17" s="350"/>
      <c r="SDH17" s="348"/>
      <c r="SDI17" s="350"/>
      <c r="SDJ17" s="350"/>
      <c r="SDM17" s="348"/>
      <c r="SDN17" s="350"/>
      <c r="SDO17" s="350"/>
      <c r="SDR17" s="348"/>
      <c r="SDS17" s="350"/>
      <c r="SDT17" s="350"/>
      <c r="SDW17" s="348"/>
      <c r="SDX17" s="350"/>
      <c r="SDY17" s="350"/>
      <c r="SEB17" s="348"/>
      <c r="SEC17" s="350"/>
      <c r="SED17" s="350"/>
      <c r="SEG17" s="348"/>
      <c r="SEH17" s="350"/>
      <c r="SEI17" s="350"/>
      <c r="SEL17" s="348"/>
      <c r="SEM17" s="350"/>
      <c r="SEN17" s="350"/>
      <c r="SEQ17" s="348"/>
      <c r="SER17" s="350"/>
      <c r="SES17" s="350"/>
      <c r="SEV17" s="348"/>
      <c r="SEW17" s="350"/>
      <c r="SEX17" s="350"/>
      <c r="SFA17" s="348"/>
      <c r="SFB17" s="350"/>
      <c r="SFC17" s="350"/>
      <c r="SFF17" s="348"/>
      <c r="SFG17" s="350"/>
      <c r="SFH17" s="350"/>
      <c r="SFK17" s="348"/>
      <c r="SFL17" s="350"/>
      <c r="SFM17" s="350"/>
      <c r="SFP17" s="348"/>
      <c r="SFQ17" s="350"/>
      <c r="SFR17" s="350"/>
      <c r="SFU17" s="348"/>
      <c r="SFV17" s="350"/>
      <c r="SFW17" s="350"/>
      <c r="SFZ17" s="348"/>
      <c r="SGA17" s="350"/>
      <c r="SGB17" s="350"/>
      <c r="SGE17" s="348"/>
      <c r="SGF17" s="350"/>
      <c r="SGG17" s="350"/>
      <c r="SGJ17" s="348"/>
      <c r="SGK17" s="350"/>
      <c r="SGL17" s="350"/>
      <c r="SGO17" s="348"/>
      <c r="SGP17" s="350"/>
      <c r="SGQ17" s="350"/>
      <c r="SGT17" s="348"/>
      <c r="SGU17" s="350"/>
      <c r="SGV17" s="350"/>
      <c r="SGY17" s="348"/>
      <c r="SGZ17" s="350"/>
      <c r="SHA17" s="350"/>
      <c r="SHD17" s="348"/>
      <c r="SHE17" s="350"/>
      <c r="SHF17" s="350"/>
      <c r="SHI17" s="348"/>
      <c r="SHJ17" s="350"/>
      <c r="SHK17" s="350"/>
      <c r="SHN17" s="348"/>
      <c r="SHO17" s="350"/>
      <c r="SHP17" s="350"/>
      <c r="SHS17" s="348"/>
      <c r="SHT17" s="350"/>
      <c r="SHU17" s="350"/>
      <c r="SHX17" s="348"/>
      <c r="SHY17" s="350"/>
      <c r="SHZ17" s="350"/>
      <c r="SIC17" s="348"/>
      <c r="SID17" s="350"/>
      <c r="SIE17" s="350"/>
      <c r="SIH17" s="348"/>
      <c r="SII17" s="350"/>
      <c r="SIJ17" s="350"/>
      <c r="SIM17" s="348"/>
      <c r="SIN17" s="350"/>
      <c r="SIO17" s="350"/>
      <c r="SIR17" s="348"/>
      <c r="SIS17" s="350"/>
      <c r="SIT17" s="350"/>
      <c r="SIW17" s="348"/>
      <c r="SIX17" s="350"/>
      <c r="SIY17" s="350"/>
      <c r="SJB17" s="348"/>
      <c r="SJC17" s="350"/>
      <c r="SJD17" s="350"/>
      <c r="SJG17" s="348"/>
      <c r="SJH17" s="350"/>
      <c r="SJI17" s="350"/>
      <c r="SJL17" s="348"/>
      <c r="SJM17" s="350"/>
      <c r="SJN17" s="350"/>
      <c r="SJQ17" s="348"/>
      <c r="SJR17" s="350"/>
      <c r="SJS17" s="350"/>
      <c r="SJV17" s="348"/>
      <c r="SJW17" s="350"/>
      <c r="SJX17" s="350"/>
      <c r="SKA17" s="348"/>
      <c r="SKB17" s="350"/>
      <c r="SKC17" s="350"/>
      <c r="SKF17" s="348"/>
      <c r="SKG17" s="350"/>
      <c r="SKH17" s="350"/>
      <c r="SKK17" s="348"/>
      <c r="SKL17" s="350"/>
      <c r="SKM17" s="350"/>
      <c r="SKP17" s="348"/>
      <c r="SKQ17" s="350"/>
      <c r="SKR17" s="350"/>
      <c r="SKU17" s="348"/>
      <c r="SKV17" s="350"/>
      <c r="SKW17" s="350"/>
      <c r="SKZ17" s="348"/>
      <c r="SLA17" s="350"/>
      <c r="SLB17" s="350"/>
      <c r="SLE17" s="348"/>
      <c r="SLF17" s="350"/>
      <c r="SLG17" s="350"/>
      <c r="SLJ17" s="348"/>
      <c r="SLK17" s="350"/>
      <c r="SLL17" s="350"/>
      <c r="SLO17" s="348"/>
      <c r="SLP17" s="350"/>
      <c r="SLQ17" s="350"/>
      <c r="SLT17" s="348"/>
      <c r="SLU17" s="350"/>
      <c r="SLV17" s="350"/>
      <c r="SLY17" s="348"/>
      <c r="SLZ17" s="350"/>
      <c r="SMA17" s="350"/>
      <c r="SMD17" s="348"/>
      <c r="SME17" s="350"/>
      <c r="SMF17" s="350"/>
      <c r="SMI17" s="348"/>
      <c r="SMJ17" s="350"/>
      <c r="SMK17" s="350"/>
      <c r="SMN17" s="348"/>
      <c r="SMO17" s="350"/>
      <c r="SMP17" s="350"/>
      <c r="SMS17" s="348"/>
      <c r="SMT17" s="350"/>
      <c r="SMU17" s="350"/>
      <c r="SMX17" s="348"/>
      <c r="SMY17" s="350"/>
      <c r="SMZ17" s="350"/>
      <c r="SNC17" s="348"/>
      <c r="SND17" s="350"/>
      <c r="SNE17" s="350"/>
      <c r="SNH17" s="348"/>
      <c r="SNI17" s="350"/>
      <c r="SNJ17" s="350"/>
      <c r="SNM17" s="348"/>
      <c r="SNN17" s="350"/>
      <c r="SNO17" s="350"/>
      <c r="SNR17" s="348"/>
      <c r="SNS17" s="350"/>
      <c r="SNT17" s="350"/>
      <c r="SNW17" s="348"/>
      <c r="SNX17" s="350"/>
      <c r="SNY17" s="350"/>
      <c r="SOB17" s="348"/>
      <c r="SOC17" s="350"/>
      <c r="SOD17" s="350"/>
      <c r="SOG17" s="348"/>
      <c r="SOH17" s="350"/>
      <c r="SOI17" s="350"/>
      <c r="SOL17" s="348"/>
      <c r="SOM17" s="350"/>
      <c r="SON17" s="350"/>
      <c r="SOQ17" s="348"/>
      <c r="SOR17" s="350"/>
      <c r="SOS17" s="350"/>
      <c r="SOV17" s="348"/>
      <c r="SOW17" s="350"/>
      <c r="SOX17" s="350"/>
      <c r="SPA17" s="348"/>
      <c r="SPB17" s="350"/>
      <c r="SPC17" s="350"/>
      <c r="SPF17" s="348"/>
      <c r="SPG17" s="350"/>
      <c r="SPH17" s="350"/>
      <c r="SPK17" s="348"/>
      <c r="SPL17" s="350"/>
      <c r="SPM17" s="350"/>
      <c r="SPP17" s="348"/>
      <c r="SPQ17" s="350"/>
      <c r="SPR17" s="350"/>
      <c r="SPU17" s="348"/>
      <c r="SPV17" s="350"/>
      <c r="SPW17" s="350"/>
      <c r="SPZ17" s="348"/>
      <c r="SQA17" s="350"/>
      <c r="SQB17" s="350"/>
      <c r="SQE17" s="348"/>
      <c r="SQF17" s="350"/>
      <c r="SQG17" s="350"/>
      <c r="SQJ17" s="348"/>
      <c r="SQK17" s="350"/>
      <c r="SQL17" s="350"/>
      <c r="SQO17" s="348"/>
      <c r="SQP17" s="350"/>
      <c r="SQQ17" s="350"/>
      <c r="SQT17" s="348"/>
      <c r="SQU17" s="350"/>
      <c r="SQV17" s="350"/>
      <c r="SQY17" s="348"/>
      <c r="SQZ17" s="350"/>
      <c r="SRA17" s="350"/>
      <c r="SRD17" s="348"/>
      <c r="SRE17" s="350"/>
      <c r="SRF17" s="350"/>
      <c r="SRI17" s="348"/>
      <c r="SRJ17" s="350"/>
      <c r="SRK17" s="350"/>
      <c r="SRN17" s="348"/>
      <c r="SRO17" s="350"/>
      <c r="SRP17" s="350"/>
      <c r="SRS17" s="348"/>
      <c r="SRT17" s="350"/>
      <c r="SRU17" s="350"/>
      <c r="SRX17" s="348"/>
      <c r="SRY17" s="350"/>
      <c r="SRZ17" s="350"/>
      <c r="SSC17" s="348"/>
      <c r="SSD17" s="350"/>
      <c r="SSE17" s="350"/>
      <c r="SSH17" s="348"/>
      <c r="SSI17" s="350"/>
      <c r="SSJ17" s="350"/>
      <c r="SSM17" s="348"/>
      <c r="SSN17" s="350"/>
      <c r="SSO17" s="350"/>
      <c r="SSR17" s="348"/>
      <c r="SSS17" s="350"/>
      <c r="SST17" s="350"/>
      <c r="SSW17" s="348"/>
      <c r="SSX17" s="350"/>
      <c r="SSY17" s="350"/>
      <c r="STB17" s="348"/>
      <c r="STC17" s="350"/>
      <c r="STD17" s="350"/>
      <c r="STG17" s="348"/>
      <c r="STH17" s="350"/>
      <c r="STI17" s="350"/>
      <c r="STL17" s="348"/>
      <c r="STM17" s="350"/>
      <c r="STN17" s="350"/>
      <c r="STQ17" s="348"/>
      <c r="STR17" s="350"/>
      <c r="STS17" s="350"/>
      <c r="STV17" s="348"/>
      <c r="STW17" s="350"/>
      <c r="STX17" s="350"/>
      <c r="SUA17" s="348"/>
      <c r="SUB17" s="350"/>
      <c r="SUC17" s="350"/>
      <c r="SUF17" s="348"/>
      <c r="SUG17" s="350"/>
      <c r="SUH17" s="350"/>
      <c r="SUK17" s="348"/>
      <c r="SUL17" s="350"/>
      <c r="SUM17" s="350"/>
      <c r="SUP17" s="348"/>
      <c r="SUQ17" s="350"/>
      <c r="SUR17" s="350"/>
      <c r="SUU17" s="348"/>
      <c r="SUV17" s="350"/>
      <c r="SUW17" s="350"/>
      <c r="SUZ17" s="348"/>
      <c r="SVA17" s="350"/>
      <c r="SVB17" s="350"/>
      <c r="SVE17" s="348"/>
      <c r="SVF17" s="350"/>
      <c r="SVG17" s="350"/>
      <c r="SVJ17" s="348"/>
      <c r="SVK17" s="350"/>
      <c r="SVL17" s="350"/>
      <c r="SVO17" s="348"/>
      <c r="SVP17" s="350"/>
      <c r="SVQ17" s="350"/>
      <c r="SVT17" s="348"/>
      <c r="SVU17" s="350"/>
      <c r="SVV17" s="350"/>
      <c r="SVY17" s="348"/>
      <c r="SVZ17" s="350"/>
      <c r="SWA17" s="350"/>
      <c r="SWD17" s="348"/>
      <c r="SWE17" s="350"/>
      <c r="SWF17" s="350"/>
      <c r="SWI17" s="348"/>
      <c r="SWJ17" s="350"/>
      <c r="SWK17" s="350"/>
      <c r="SWN17" s="348"/>
      <c r="SWO17" s="350"/>
      <c r="SWP17" s="350"/>
      <c r="SWS17" s="348"/>
      <c r="SWT17" s="350"/>
      <c r="SWU17" s="350"/>
      <c r="SWX17" s="348"/>
      <c r="SWY17" s="350"/>
      <c r="SWZ17" s="350"/>
      <c r="SXC17" s="348"/>
      <c r="SXD17" s="350"/>
      <c r="SXE17" s="350"/>
      <c r="SXH17" s="348"/>
      <c r="SXI17" s="350"/>
      <c r="SXJ17" s="350"/>
      <c r="SXM17" s="348"/>
      <c r="SXN17" s="350"/>
      <c r="SXO17" s="350"/>
      <c r="SXR17" s="348"/>
      <c r="SXS17" s="350"/>
      <c r="SXT17" s="350"/>
      <c r="SXW17" s="348"/>
      <c r="SXX17" s="350"/>
      <c r="SXY17" s="350"/>
      <c r="SYB17" s="348"/>
      <c r="SYC17" s="350"/>
      <c r="SYD17" s="350"/>
      <c r="SYG17" s="348"/>
      <c r="SYH17" s="350"/>
      <c r="SYI17" s="350"/>
      <c r="SYL17" s="348"/>
      <c r="SYM17" s="350"/>
      <c r="SYN17" s="350"/>
      <c r="SYQ17" s="348"/>
      <c r="SYR17" s="350"/>
      <c r="SYS17" s="350"/>
      <c r="SYV17" s="348"/>
      <c r="SYW17" s="350"/>
      <c r="SYX17" s="350"/>
      <c r="SZA17" s="348"/>
      <c r="SZB17" s="350"/>
      <c r="SZC17" s="350"/>
      <c r="SZF17" s="348"/>
      <c r="SZG17" s="350"/>
      <c r="SZH17" s="350"/>
      <c r="SZK17" s="348"/>
      <c r="SZL17" s="350"/>
      <c r="SZM17" s="350"/>
      <c r="SZP17" s="348"/>
      <c r="SZQ17" s="350"/>
      <c r="SZR17" s="350"/>
      <c r="SZU17" s="348"/>
      <c r="SZV17" s="350"/>
      <c r="SZW17" s="350"/>
      <c r="SZZ17" s="348"/>
      <c r="TAA17" s="350"/>
      <c r="TAB17" s="350"/>
      <c r="TAE17" s="348"/>
      <c r="TAF17" s="350"/>
      <c r="TAG17" s="350"/>
      <c r="TAJ17" s="348"/>
      <c r="TAK17" s="350"/>
      <c r="TAL17" s="350"/>
      <c r="TAO17" s="348"/>
      <c r="TAP17" s="350"/>
      <c r="TAQ17" s="350"/>
      <c r="TAT17" s="348"/>
      <c r="TAU17" s="350"/>
      <c r="TAV17" s="350"/>
      <c r="TAY17" s="348"/>
      <c r="TAZ17" s="350"/>
      <c r="TBA17" s="350"/>
      <c r="TBD17" s="348"/>
      <c r="TBE17" s="350"/>
      <c r="TBF17" s="350"/>
      <c r="TBI17" s="348"/>
      <c r="TBJ17" s="350"/>
      <c r="TBK17" s="350"/>
      <c r="TBN17" s="348"/>
      <c r="TBO17" s="350"/>
      <c r="TBP17" s="350"/>
      <c r="TBS17" s="348"/>
      <c r="TBT17" s="350"/>
      <c r="TBU17" s="350"/>
      <c r="TBX17" s="348"/>
      <c r="TBY17" s="350"/>
      <c r="TBZ17" s="350"/>
      <c r="TCC17" s="348"/>
      <c r="TCD17" s="350"/>
      <c r="TCE17" s="350"/>
      <c r="TCH17" s="348"/>
      <c r="TCI17" s="350"/>
      <c r="TCJ17" s="350"/>
      <c r="TCM17" s="348"/>
      <c r="TCN17" s="350"/>
      <c r="TCO17" s="350"/>
      <c r="TCR17" s="348"/>
      <c r="TCS17" s="350"/>
      <c r="TCT17" s="350"/>
      <c r="TCW17" s="348"/>
      <c r="TCX17" s="350"/>
      <c r="TCY17" s="350"/>
      <c r="TDB17" s="348"/>
      <c r="TDC17" s="350"/>
      <c r="TDD17" s="350"/>
      <c r="TDG17" s="348"/>
      <c r="TDH17" s="350"/>
      <c r="TDI17" s="350"/>
      <c r="TDL17" s="348"/>
      <c r="TDM17" s="350"/>
      <c r="TDN17" s="350"/>
      <c r="TDQ17" s="348"/>
      <c r="TDR17" s="350"/>
      <c r="TDS17" s="350"/>
      <c r="TDV17" s="348"/>
      <c r="TDW17" s="350"/>
      <c r="TDX17" s="350"/>
      <c r="TEA17" s="348"/>
      <c r="TEB17" s="350"/>
      <c r="TEC17" s="350"/>
      <c r="TEF17" s="348"/>
      <c r="TEG17" s="350"/>
      <c r="TEH17" s="350"/>
      <c r="TEK17" s="348"/>
      <c r="TEL17" s="350"/>
      <c r="TEM17" s="350"/>
      <c r="TEP17" s="348"/>
      <c r="TEQ17" s="350"/>
      <c r="TER17" s="350"/>
      <c r="TEU17" s="348"/>
      <c r="TEV17" s="350"/>
      <c r="TEW17" s="350"/>
      <c r="TEZ17" s="348"/>
      <c r="TFA17" s="350"/>
      <c r="TFB17" s="350"/>
      <c r="TFE17" s="348"/>
      <c r="TFF17" s="350"/>
      <c r="TFG17" s="350"/>
      <c r="TFJ17" s="348"/>
      <c r="TFK17" s="350"/>
      <c r="TFL17" s="350"/>
      <c r="TFO17" s="348"/>
      <c r="TFP17" s="350"/>
      <c r="TFQ17" s="350"/>
      <c r="TFT17" s="348"/>
      <c r="TFU17" s="350"/>
      <c r="TFV17" s="350"/>
      <c r="TFY17" s="348"/>
      <c r="TFZ17" s="350"/>
      <c r="TGA17" s="350"/>
      <c r="TGD17" s="348"/>
      <c r="TGE17" s="350"/>
      <c r="TGF17" s="350"/>
      <c r="TGI17" s="348"/>
      <c r="TGJ17" s="350"/>
      <c r="TGK17" s="350"/>
      <c r="TGN17" s="348"/>
      <c r="TGO17" s="350"/>
      <c r="TGP17" s="350"/>
      <c r="TGS17" s="348"/>
      <c r="TGT17" s="350"/>
      <c r="TGU17" s="350"/>
      <c r="TGX17" s="348"/>
      <c r="TGY17" s="350"/>
      <c r="TGZ17" s="350"/>
      <c r="THC17" s="348"/>
      <c r="THD17" s="350"/>
      <c r="THE17" s="350"/>
      <c r="THH17" s="348"/>
      <c r="THI17" s="350"/>
      <c r="THJ17" s="350"/>
      <c r="THM17" s="348"/>
      <c r="THN17" s="350"/>
      <c r="THO17" s="350"/>
      <c r="THR17" s="348"/>
      <c r="THS17" s="350"/>
      <c r="THT17" s="350"/>
      <c r="THW17" s="348"/>
      <c r="THX17" s="350"/>
      <c r="THY17" s="350"/>
      <c r="TIB17" s="348"/>
      <c r="TIC17" s="350"/>
      <c r="TID17" s="350"/>
      <c r="TIG17" s="348"/>
      <c r="TIH17" s="350"/>
      <c r="TII17" s="350"/>
      <c r="TIL17" s="348"/>
      <c r="TIM17" s="350"/>
      <c r="TIN17" s="350"/>
      <c r="TIQ17" s="348"/>
      <c r="TIR17" s="350"/>
      <c r="TIS17" s="350"/>
      <c r="TIV17" s="348"/>
      <c r="TIW17" s="350"/>
      <c r="TIX17" s="350"/>
      <c r="TJA17" s="348"/>
      <c r="TJB17" s="350"/>
      <c r="TJC17" s="350"/>
      <c r="TJF17" s="348"/>
      <c r="TJG17" s="350"/>
      <c r="TJH17" s="350"/>
      <c r="TJK17" s="348"/>
      <c r="TJL17" s="350"/>
      <c r="TJM17" s="350"/>
      <c r="TJP17" s="348"/>
      <c r="TJQ17" s="350"/>
      <c r="TJR17" s="350"/>
      <c r="TJU17" s="348"/>
      <c r="TJV17" s="350"/>
      <c r="TJW17" s="350"/>
      <c r="TJZ17" s="348"/>
      <c r="TKA17" s="350"/>
      <c r="TKB17" s="350"/>
      <c r="TKE17" s="348"/>
      <c r="TKF17" s="350"/>
      <c r="TKG17" s="350"/>
      <c r="TKJ17" s="348"/>
      <c r="TKK17" s="350"/>
      <c r="TKL17" s="350"/>
      <c r="TKO17" s="348"/>
      <c r="TKP17" s="350"/>
      <c r="TKQ17" s="350"/>
      <c r="TKT17" s="348"/>
      <c r="TKU17" s="350"/>
      <c r="TKV17" s="350"/>
      <c r="TKY17" s="348"/>
      <c r="TKZ17" s="350"/>
      <c r="TLA17" s="350"/>
      <c r="TLD17" s="348"/>
      <c r="TLE17" s="350"/>
      <c r="TLF17" s="350"/>
      <c r="TLI17" s="348"/>
      <c r="TLJ17" s="350"/>
      <c r="TLK17" s="350"/>
      <c r="TLN17" s="348"/>
      <c r="TLO17" s="350"/>
      <c r="TLP17" s="350"/>
      <c r="TLS17" s="348"/>
      <c r="TLT17" s="350"/>
      <c r="TLU17" s="350"/>
      <c r="TLX17" s="348"/>
      <c r="TLY17" s="350"/>
      <c r="TLZ17" s="350"/>
      <c r="TMC17" s="348"/>
      <c r="TMD17" s="350"/>
      <c r="TME17" s="350"/>
      <c r="TMH17" s="348"/>
      <c r="TMI17" s="350"/>
      <c r="TMJ17" s="350"/>
      <c r="TMM17" s="348"/>
      <c r="TMN17" s="350"/>
      <c r="TMO17" s="350"/>
      <c r="TMR17" s="348"/>
      <c r="TMS17" s="350"/>
      <c r="TMT17" s="350"/>
      <c r="TMW17" s="348"/>
      <c r="TMX17" s="350"/>
      <c r="TMY17" s="350"/>
      <c r="TNB17" s="348"/>
      <c r="TNC17" s="350"/>
      <c r="TND17" s="350"/>
      <c r="TNG17" s="348"/>
      <c r="TNH17" s="350"/>
      <c r="TNI17" s="350"/>
      <c r="TNL17" s="348"/>
      <c r="TNM17" s="350"/>
      <c r="TNN17" s="350"/>
      <c r="TNQ17" s="348"/>
      <c r="TNR17" s="350"/>
      <c r="TNS17" s="350"/>
      <c r="TNV17" s="348"/>
      <c r="TNW17" s="350"/>
      <c r="TNX17" s="350"/>
      <c r="TOA17" s="348"/>
      <c r="TOB17" s="350"/>
      <c r="TOC17" s="350"/>
      <c r="TOF17" s="348"/>
      <c r="TOG17" s="350"/>
      <c r="TOH17" s="350"/>
      <c r="TOK17" s="348"/>
      <c r="TOL17" s="350"/>
      <c r="TOM17" s="350"/>
      <c r="TOP17" s="348"/>
      <c r="TOQ17" s="350"/>
      <c r="TOR17" s="350"/>
      <c r="TOU17" s="348"/>
      <c r="TOV17" s="350"/>
      <c r="TOW17" s="350"/>
      <c r="TOZ17" s="348"/>
      <c r="TPA17" s="350"/>
      <c r="TPB17" s="350"/>
      <c r="TPE17" s="348"/>
      <c r="TPF17" s="350"/>
      <c r="TPG17" s="350"/>
      <c r="TPJ17" s="348"/>
      <c r="TPK17" s="350"/>
      <c r="TPL17" s="350"/>
      <c r="TPO17" s="348"/>
      <c r="TPP17" s="350"/>
      <c r="TPQ17" s="350"/>
      <c r="TPT17" s="348"/>
      <c r="TPU17" s="350"/>
      <c r="TPV17" s="350"/>
      <c r="TPY17" s="348"/>
      <c r="TPZ17" s="350"/>
      <c r="TQA17" s="350"/>
      <c r="TQD17" s="348"/>
      <c r="TQE17" s="350"/>
      <c r="TQF17" s="350"/>
      <c r="TQI17" s="348"/>
      <c r="TQJ17" s="350"/>
      <c r="TQK17" s="350"/>
      <c r="TQN17" s="348"/>
      <c r="TQO17" s="350"/>
      <c r="TQP17" s="350"/>
      <c r="TQS17" s="348"/>
      <c r="TQT17" s="350"/>
      <c r="TQU17" s="350"/>
      <c r="TQX17" s="348"/>
      <c r="TQY17" s="350"/>
      <c r="TQZ17" s="350"/>
      <c r="TRC17" s="348"/>
      <c r="TRD17" s="350"/>
      <c r="TRE17" s="350"/>
      <c r="TRH17" s="348"/>
      <c r="TRI17" s="350"/>
      <c r="TRJ17" s="350"/>
      <c r="TRM17" s="348"/>
      <c r="TRN17" s="350"/>
      <c r="TRO17" s="350"/>
      <c r="TRR17" s="348"/>
      <c r="TRS17" s="350"/>
      <c r="TRT17" s="350"/>
      <c r="TRW17" s="348"/>
      <c r="TRX17" s="350"/>
      <c r="TRY17" s="350"/>
      <c r="TSB17" s="348"/>
      <c r="TSC17" s="350"/>
      <c r="TSD17" s="350"/>
      <c r="TSG17" s="348"/>
      <c r="TSH17" s="350"/>
      <c r="TSI17" s="350"/>
      <c r="TSL17" s="348"/>
      <c r="TSM17" s="350"/>
      <c r="TSN17" s="350"/>
      <c r="TSQ17" s="348"/>
      <c r="TSR17" s="350"/>
      <c r="TSS17" s="350"/>
      <c r="TSV17" s="348"/>
      <c r="TSW17" s="350"/>
      <c r="TSX17" s="350"/>
      <c r="TTA17" s="348"/>
      <c r="TTB17" s="350"/>
      <c r="TTC17" s="350"/>
      <c r="TTF17" s="348"/>
      <c r="TTG17" s="350"/>
      <c r="TTH17" s="350"/>
      <c r="TTK17" s="348"/>
      <c r="TTL17" s="350"/>
      <c r="TTM17" s="350"/>
      <c r="TTP17" s="348"/>
      <c r="TTQ17" s="350"/>
      <c r="TTR17" s="350"/>
      <c r="TTU17" s="348"/>
      <c r="TTV17" s="350"/>
      <c r="TTW17" s="350"/>
      <c r="TTZ17" s="348"/>
      <c r="TUA17" s="350"/>
      <c r="TUB17" s="350"/>
      <c r="TUE17" s="348"/>
      <c r="TUF17" s="350"/>
      <c r="TUG17" s="350"/>
      <c r="TUJ17" s="348"/>
      <c r="TUK17" s="350"/>
      <c r="TUL17" s="350"/>
      <c r="TUO17" s="348"/>
      <c r="TUP17" s="350"/>
      <c r="TUQ17" s="350"/>
      <c r="TUT17" s="348"/>
      <c r="TUU17" s="350"/>
      <c r="TUV17" s="350"/>
      <c r="TUY17" s="348"/>
      <c r="TUZ17" s="350"/>
      <c r="TVA17" s="350"/>
      <c r="TVD17" s="348"/>
      <c r="TVE17" s="350"/>
      <c r="TVF17" s="350"/>
      <c r="TVI17" s="348"/>
      <c r="TVJ17" s="350"/>
      <c r="TVK17" s="350"/>
      <c r="TVN17" s="348"/>
      <c r="TVO17" s="350"/>
      <c r="TVP17" s="350"/>
      <c r="TVS17" s="348"/>
      <c r="TVT17" s="350"/>
      <c r="TVU17" s="350"/>
      <c r="TVX17" s="348"/>
      <c r="TVY17" s="350"/>
      <c r="TVZ17" s="350"/>
      <c r="TWC17" s="348"/>
      <c r="TWD17" s="350"/>
      <c r="TWE17" s="350"/>
      <c r="TWH17" s="348"/>
      <c r="TWI17" s="350"/>
      <c r="TWJ17" s="350"/>
      <c r="TWM17" s="348"/>
      <c r="TWN17" s="350"/>
      <c r="TWO17" s="350"/>
      <c r="TWR17" s="348"/>
      <c r="TWS17" s="350"/>
      <c r="TWT17" s="350"/>
      <c r="TWW17" s="348"/>
      <c r="TWX17" s="350"/>
      <c r="TWY17" s="350"/>
      <c r="TXB17" s="348"/>
      <c r="TXC17" s="350"/>
      <c r="TXD17" s="350"/>
      <c r="TXG17" s="348"/>
      <c r="TXH17" s="350"/>
      <c r="TXI17" s="350"/>
      <c r="TXL17" s="348"/>
      <c r="TXM17" s="350"/>
      <c r="TXN17" s="350"/>
      <c r="TXQ17" s="348"/>
      <c r="TXR17" s="350"/>
      <c r="TXS17" s="350"/>
      <c r="TXV17" s="348"/>
      <c r="TXW17" s="350"/>
      <c r="TXX17" s="350"/>
      <c r="TYA17" s="348"/>
      <c r="TYB17" s="350"/>
      <c r="TYC17" s="350"/>
      <c r="TYF17" s="348"/>
      <c r="TYG17" s="350"/>
      <c r="TYH17" s="350"/>
      <c r="TYK17" s="348"/>
      <c r="TYL17" s="350"/>
      <c r="TYM17" s="350"/>
      <c r="TYP17" s="348"/>
      <c r="TYQ17" s="350"/>
      <c r="TYR17" s="350"/>
      <c r="TYU17" s="348"/>
      <c r="TYV17" s="350"/>
      <c r="TYW17" s="350"/>
      <c r="TYZ17" s="348"/>
      <c r="TZA17" s="350"/>
      <c r="TZB17" s="350"/>
      <c r="TZE17" s="348"/>
      <c r="TZF17" s="350"/>
      <c r="TZG17" s="350"/>
      <c r="TZJ17" s="348"/>
      <c r="TZK17" s="350"/>
      <c r="TZL17" s="350"/>
      <c r="TZO17" s="348"/>
      <c r="TZP17" s="350"/>
      <c r="TZQ17" s="350"/>
      <c r="TZT17" s="348"/>
      <c r="TZU17" s="350"/>
      <c r="TZV17" s="350"/>
      <c r="TZY17" s="348"/>
      <c r="TZZ17" s="350"/>
      <c r="UAA17" s="350"/>
      <c r="UAD17" s="348"/>
      <c r="UAE17" s="350"/>
      <c r="UAF17" s="350"/>
      <c r="UAI17" s="348"/>
      <c r="UAJ17" s="350"/>
      <c r="UAK17" s="350"/>
      <c r="UAN17" s="348"/>
      <c r="UAO17" s="350"/>
      <c r="UAP17" s="350"/>
      <c r="UAS17" s="348"/>
      <c r="UAT17" s="350"/>
      <c r="UAU17" s="350"/>
      <c r="UAX17" s="348"/>
      <c r="UAY17" s="350"/>
      <c r="UAZ17" s="350"/>
      <c r="UBC17" s="348"/>
      <c r="UBD17" s="350"/>
      <c r="UBE17" s="350"/>
      <c r="UBH17" s="348"/>
      <c r="UBI17" s="350"/>
      <c r="UBJ17" s="350"/>
      <c r="UBM17" s="348"/>
      <c r="UBN17" s="350"/>
      <c r="UBO17" s="350"/>
      <c r="UBR17" s="348"/>
      <c r="UBS17" s="350"/>
      <c r="UBT17" s="350"/>
      <c r="UBW17" s="348"/>
      <c r="UBX17" s="350"/>
      <c r="UBY17" s="350"/>
      <c r="UCB17" s="348"/>
      <c r="UCC17" s="350"/>
      <c r="UCD17" s="350"/>
      <c r="UCG17" s="348"/>
      <c r="UCH17" s="350"/>
      <c r="UCI17" s="350"/>
      <c r="UCL17" s="348"/>
      <c r="UCM17" s="350"/>
      <c r="UCN17" s="350"/>
      <c r="UCQ17" s="348"/>
      <c r="UCR17" s="350"/>
      <c r="UCS17" s="350"/>
      <c r="UCV17" s="348"/>
      <c r="UCW17" s="350"/>
      <c r="UCX17" s="350"/>
      <c r="UDA17" s="348"/>
      <c r="UDB17" s="350"/>
      <c r="UDC17" s="350"/>
      <c r="UDF17" s="348"/>
      <c r="UDG17" s="350"/>
      <c r="UDH17" s="350"/>
      <c r="UDK17" s="348"/>
      <c r="UDL17" s="350"/>
      <c r="UDM17" s="350"/>
      <c r="UDP17" s="348"/>
      <c r="UDQ17" s="350"/>
      <c r="UDR17" s="350"/>
      <c r="UDU17" s="348"/>
      <c r="UDV17" s="350"/>
      <c r="UDW17" s="350"/>
      <c r="UDZ17" s="348"/>
      <c r="UEA17" s="350"/>
      <c r="UEB17" s="350"/>
      <c r="UEE17" s="348"/>
      <c r="UEF17" s="350"/>
      <c r="UEG17" s="350"/>
      <c r="UEJ17" s="348"/>
      <c r="UEK17" s="350"/>
      <c r="UEL17" s="350"/>
      <c r="UEO17" s="348"/>
      <c r="UEP17" s="350"/>
      <c r="UEQ17" s="350"/>
      <c r="UET17" s="348"/>
      <c r="UEU17" s="350"/>
      <c r="UEV17" s="350"/>
      <c r="UEY17" s="348"/>
      <c r="UEZ17" s="350"/>
      <c r="UFA17" s="350"/>
      <c r="UFD17" s="348"/>
      <c r="UFE17" s="350"/>
      <c r="UFF17" s="350"/>
      <c r="UFI17" s="348"/>
      <c r="UFJ17" s="350"/>
      <c r="UFK17" s="350"/>
      <c r="UFN17" s="348"/>
      <c r="UFO17" s="350"/>
      <c r="UFP17" s="350"/>
      <c r="UFS17" s="348"/>
      <c r="UFT17" s="350"/>
      <c r="UFU17" s="350"/>
      <c r="UFX17" s="348"/>
      <c r="UFY17" s="350"/>
      <c r="UFZ17" s="350"/>
      <c r="UGC17" s="348"/>
      <c r="UGD17" s="350"/>
      <c r="UGE17" s="350"/>
      <c r="UGH17" s="348"/>
      <c r="UGI17" s="350"/>
      <c r="UGJ17" s="350"/>
      <c r="UGM17" s="348"/>
      <c r="UGN17" s="350"/>
      <c r="UGO17" s="350"/>
      <c r="UGR17" s="348"/>
      <c r="UGS17" s="350"/>
      <c r="UGT17" s="350"/>
      <c r="UGW17" s="348"/>
      <c r="UGX17" s="350"/>
      <c r="UGY17" s="350"/>
      <c r="UHB17" s="348"/>
      <c r="UHC17" s="350"/>
      <c r="UHD17" s="350"/>
      <c r="UHG17" s="348"/>
      <c r="UHH17" s="350"/>
      <c r="UHI17" s="350"/>
      <c r="UHL17" s="348"/>
      <c r="UHM17" s="350"/>
      <c r="UHN17" s="350"/>
      <c r="UHQ17" s="348"/>
      <c r="UHR17" s="350"/>
      <c r="UHS17" s="350"/>
      <c r="UHV17" s="348"/>
      <c r="UHW17" s="350"/>
      <c r="UHX17" s="350"/>
      <c r="UIA17" s="348"/>
      <c r="UIB17" s="350"/>
      <c r="UIC17" s="350"/>
      <c r="UIF17" s="348"/>
      <c r="UIG17" s="350"/>
      <c r="UIH17" s="350"/>
      <c r="UIK17" s="348"/>
      <c r="UIL17" s="350"/>
      <c r="UIM17" s="350"/>
      <c r="UIP17" s="348"/>
      <c r="UIQ17" s="350"/>
      <c r="UIR17" s="350"/>
      <c r="UIU17" s="348"/>
      <c r="UIV17" s="350"/>
      <c r="UIW17" s="350"/>
      <c r="UIZ17" s="348"/>
      <c r="UJA17" s="350"/>
      <c r="UJB17" s="350"/>
      <c r="UJE17" s="348"/>
      <c r="UJF17" s="350"/>
      <c r="UJG17" s="350"/>
      <c r="UJJ17" s="348"/>
      <c r="UJK17" s="350"/>
      <c r="UJL17" s="350"/>
      <c r="UJO17" s="348"/>
      <c r="UJP17" s="350"/>
      <c r="UJQ17" s="350"/>
      <c r="UJT17" s="348"/>
      <c r="UJU17" s="350"/>
      <c r="UJV17" s="350"/>
      <c r="UJY17" s="348"/>
      <c r="UJZ17" s="350"/>
      <c r="UKA17" s="350"/>
      <c r="UKD17" s="348"/>
      <c r="UKE17" s="350"/>
      <c r="UKF17" s="350"/>
      <c r="UKI17" s="348"/>
      <c r="UKJ17" s="350"/>
      <c r="UKK17" s="350"/>
      <c r="UKN17" s="348"/>
      <c r="UKO17" s="350"/>
      <c r="UKP17" s="350"/>
      <c r="UKS17" s="348"/>
      <c r="UKT17" s="350"/>
      <c r="UKU17" s="350"/>
      <c r="UKX17" s="348"/>
      <c r="UKY17" s="350"/>
      <c r="UKZ17" s="350"/>
      <c r="ULC17" s="348"/>
      <c r="ULD17" s="350"/>
      <c r="ULE17" s="350"/>
      <c r="ULH17" s="348"/>
      <c r="ULI17" s="350"/>
      <c r="ULJ17" s="350"/>
      <c r="ULM17" s="348"/>
      <c r="ULN17" s="350"/>
      <c r="ULO17" s="350"/>
      <c r="ULR17" s="348"/>
      <c r="ULS17" s="350"/>
      <c r="ULT17" s="350"/>
      <c r="ULW17" s="348"/>
      <c r="ULX17" s="350"/>
      <c r="ULY17" s="350"/>
      <c r="UMB17" s="348"/>
      <c r="UMC17" s="350"/>
      <c r="UMD17" s="350"/>
      <c r="UMG17" s="348"/>
      <c r="UMH17" s="350"/>
      <c r="UMI17" s="350"/>
      <c r="UML17" s="348"/>
      <c r="UMM17" s="350"/>
      <c r="UMN17" s="350"/>
      <c r="UMQ17" s="348"/>
      <c r="UMR17" s="350"/>
      <c r="UMS17" s="350"/>
      <c r="UMV17" s="348"/>
      <c r="UMW17" s="350"/>
      <c r="UMX17" s="350"/>
      <c r="UNA17" s="348"/>
      <c r="UNB17" s="350"/>
      <c r="UNC17" s="350"/>
      <c r="UNF17" s="348"/>
      <c r="UNG17" s="350"/>
      <c r="UNH17" s="350"/>
      <c r="UNK17" s="348"/>
      <c r="UNL17" s="350"/>
      <c r="UNM17" s="350"/>
      <c r="UNP17" s="348"/>
      <c r="UNQ17" s="350"/>
      <c r="UNR17" s="350"/>
      <c r="UNU17" s="348"/>
      <c r="UNV17" s="350"/>
      <c r="UNW17" s="350"/>
      <c r="UNZ17" s="348"/>
      <c r="UOA17" s="350"/>
      <c r="UOB17" s="350"/>
      <c r="UOE17" s="348"/>
      <c r="UOF17" s="350"/>
      <c r="UOG17" s="350"/>
      <c r="UOJ17" s="348"/>
      <c r="UOK17" s="350"/>
      <c r="UOL17" s="350"/>
      <c r="UOO17" s="348"/>
      <c r="UOP17" s="350"/>
      <c r="UOQ17" s="350"/>
      <c r="UOT17" s="348"/>
      <c r="UOU17" s="350"/>
      <c r="UOV17" s="350"/>
      <c r="UOY17" s="348"/>
      <c r="UOZ17" s="350"/>
      <c r="UPA17" s="350"/>
      <c r="UPD17" s="348"/>
      <c r="UPE17" s="350"/>
      <c r="UPF17" s="350"/>
      <c r="UPI17" s="348"/>
      <c r="UPJ17" s="350"/>
      <c r="UPK17" s="350"/>
      <c r="UPN17" s="348"/>
      <c r="UPO17" s="350"/>
      <c r="UPP17" s="350"/>
      <c r="UPS17" s="348"/>
      <c r="UPT17" s="350"/>
      <c r="UPU17" s="350"/>
      <c r="UPX17" s="348"/>
      <c r="UPY17" s="350"/>
      <c r="UPZ17" s="350"/>
      <c r="UQC17" s="348"/>
      <c r="UQD17" s="350"/>
      <c r="UQE17" s="350"/>
      <c r="UQH17" s="348"/>
      <c r="UQI17" s="350"/>
      <c r="UQJ17" s="350"/>
      <c r="UQM17" s="348"/>
      <c r="UQN17" s="350"/>
      <c r="UQO17" s="350"/>
      <c r="UQR17" s="348"/>
      <c r="UQS17" s="350"/>
      <c r="UQT17" s="350"/>
      <c r="UQW17" s="348"/>
      <c r="UQX17" s="350"/>
      <c r="UQY17" s="350"/>
      <c r="URB17" s="348"/>
      <c r="URC17" s="350"/>
      <c r="URD17" s="350"/>
      <c r="URG17" s="348"/>
      <c r="URH17" s="350"/>
      <c r="URI17" s="350"/>
      <c r="URL17" s="348"/>
      <c r="URM17" s="350"/>
      <c r="URN17" s="350"/>
      <c r="URQ17" s="348"/>
      <c r="URR17" s="350"/>
      <c r="URS17" s="350"/>
      <c r="URV17" s="348"/>
      <c r="URW17" s="350"/>
      <c r="URX17" s="350"/>
      <c r="USA17" s="348"/>
      <c r="USB17" s="350"/>
      <c r="USC17" s="350"/>
      <c r="USF17" s="348"/>
      <c r="USG17" s="350"/>
      <c r="USH17" s="350"/>
      <c r="USK17" s="348"/>
      <c r="USL17" s="350"/>
      <c r="USM17" s="350"/>
      <c r="USP17" s="348"/>
      <c r="USQ17" s="350"/>
      <c r="USR17" s="350"/>
      <c r="USU17" s="348"/>
      <c r="USV17" s="350"/>
      <c r="USW17" s="350"/>
      <c r="USZ17" s="348"/>
      <c r="UTA17" s="350"/>
      <c r="UTB17" s="350"/>
      <c r="UTE17" s="348"/>
      <c r="UTF17" s="350"/>
      <c r="UTG17" s="350"/>
      <c r="UTJ17" s="348"/>
      <c r="UTK17" s="350"/>
      <c r="UTL17" s="350"/>
      <c r="UTO17" s="348"/>
      <c r="UTP17" s="350"/>
      <c r="UTQ17" s="350"/>
      <c r="UTT17" s="348"/>
      <c r="UTU17" s="350"/>
      <c r="UTV17" s="350"/>
      <c r="UTY17" s="348"/>
      <c r="UTZ17" s="350"/>
      <c r="UUA17" s="350"/>
      <c r="UUD17" s="348"/>
      <c r="UUE17" s="350"/>
      <c r="UUF17" s="350"/>
      <c r="UUI17" s="348"/>
      <c r="UUJ17" s="350"/>
      <c r="UUK17" s="350"/>
      <c r="UUN17" s="348"/>
      <c r="UUO17" s="350"/>
      <c r="UUP17" s="350"/>
      <c r="UUS17" s="348"/>
      <c r="UUT17" s="350"/>
      <c r="UUU17" s="350"/>
      <c r="UUX17" s="348"/>
      <c r="UUY17" s="350"/>
      <c r="UUZ17" s="350"/>
      <c r="UVC17" s="348"/>
      <c r="UVD17" s="350"/>
      <c r="UVE17" s="350"/>
      <c r="UVH17" s="348"/>
      <c r="UVI17" s="350"/>
      <c r="UVJ17" s="350"/>
      <c r="UVM17" s="348"/>
      <c r="UVN17" s="350"/>
      <c r="UVO17" s="350"/>
      <c r="UVR17" s="348"/>
      <c r="UVS17" s="350"/>
      <c r="UVT17" s="350"/>
      <c r="UVW17" s="348"/>
      <c r="UVX17" s="350"/>
      <c r="UVY17" s="350"/>
      <c r="UWB17" s="348"/>
      <c r="UWC17" s="350"/>
      <c r="UWD17" s="350"/>
      <c r="UWG17" s="348"/>
      <c r="UWH17" s="350"/>
      <c r="UWI17" s="350"/>
      <c r="UWL17" s="348"/>
      <c r="UWM17" s="350"/>
      <c r="UWN17" s="350"/>
      <c r="UWQ17" s="348"/>
      <c r="UWR17" s="350"/>
      <c r="UWS17" s="350"/>
      <c r="UWV17" s="348"/>
      <c r="UWW17" s="350"/>
      <c r="UWX17" s="350"/>
      <c r="UXA17" s="348"/>
      <c r="UXB17" s="350"/>
      <c r="UXC17" s="350"/>
      <c r="UXF17" s="348"/>
      <c r="UXG17" s="350"/>
      <c r="UXH17" s="350"/>
      <c r="UXK17" s="348"/>
      <c r="UXL17" s="350"/>
      <c r="UXM17" s="350"/>
      <c r="UXP17" s="348"/>
      <c r="UXQ17" s="350"/>
      <c r="UXR17" s="350"/>
      <c r="UXU17" s="348"/>
      <c r="UXV17" s="350"/>
      <c r="UXW17" s="350"/>
      <c r="UXZ17" s="348"/>
      <c r="UYA17" s="350"/>
      <c r="UYB17" s="350"/>
      <c r="UYE17" s="348"/>
      <c r="UYF17" s="350"/>
      <c r="UYG17" s="350"/>
      <c r="UYJ17" s="348"/>
      <c r="UYK17" s="350"/>
      <c r="UYL17" s="350"/>
      <c r="UYO17" s="348"/>
      <c r="UYP17" s="350"/>
      <c r="UYQ17" s="350"/>
      <c r="UYT17" s="348"/>
      <c r="UYU17" s="350"/>
      <c r="UYV17" s="350"/>
      <c r="UYY17" s="348"/>
      <c r="UYZ17" s="350"/>
      <c r="UZA17" s="350"/>
      <c r="UZD17" s="348"/>
      <c r="UZE17" s="350"/>
      <c r="UZF17" s="350"/>
      <c r="UZI17" s="348"/>
      <c r="UZJ17" s="350"/>
      <c r="UZK17" s="350"/>
      <c r="UZN17" s="348"/>
      <c r="UZO17" s="350"/>
      <c r="UZP17" s="350"/>
      <c r="UZS17" s="348"/>
      <c r="UZT17" s="350"/>
      <c r="UZU17" s="350"/>
      <c r="UZX17" s="348"/>
      <c r="UZY17" s="350"/>
      <c r="UZZ17" s="350"/>
      <c r="VAC17" s="348"/>
      <c r="VAD17" s="350"/>
      <c r="VAE17" s="350"/>
      <c r="VAH17" s="348"/>
      <c r="VAI17" s="350"/>
      <c r="VAJ17" s="350"/>
      <c r="VAM17" s="348"/>
      <c r="VAN17" s="350"/>
      <c r="VAO17" s="350"/>
      <c r="VAR17" s="348"/>
      <c r="VAS17" s="350"/>
      <c r="VAT17" s="350"/>
      <c r="VAW17" s="348"/>
      <c r="VAX17" s="350"/>
      <c r="VAY17" s="350"/>
      <c r="VBB17" s="348"/>
      <c r="VBC17" s="350"/>
      <c r="VBD17" s="350"/>
      <c r="VBG17" s="348"/>
      <c r="VBH17" s="350"/>
      <c r="VBI17" s="350"/>
      <c r="VBL17" s="348"/>
      <c r="VBM17" s="350"/>
      <c r="VBN17" s="350"/>
      <c r="VBQ17" s="348"/>
      <c r="VBR17" s="350"/>
      <c r="VBS17" s="350"/>
      <c r="VBV17" s="348"/>
      <c r="VBW17" s="350"/>
      <c r="VBX17" s="350"/>
      <c r="VCA17" s="348"/>
      <c r="VCB17" s="350"/>
      <c r="VCC17" s="350"/>
      <c r="VCF17" s="348"/>
      <c r="VCG17" s="350"/>
      <c r="VCH17" s="350"/>
      <c r="VCK17" s="348"/>
      <c r="VCL17" s="350"/>
      <c r="VCM17" s="350"/>
      <c r="VCP17" s="348"/>
      <c r="VCQ17" s="350"/>
      <c r="VCR17" s="350"/>
      <c r="VCU17" s="348"/>
      <c r="VCV17" s="350"/>
      <c r="VCW17" s="350"/>
      <c r="VCZ17" s="348"/>
      <c r="VDA17" s="350"/>
      <c r="VDB17" s="350"/>
      <c r="VDE17" s="348"/>
      <c r="VDF17" s="350"/>
      <c r="VDG17" s="350"/>
      <c r="VDJ17" s="348"/>
      <c r="VDK17" s="350"/>
      <c r="VDL17" s="350"/>
      <c r="VDO17" s="348"/>
      <c r="VDP17" s="350"/>
      <c r="VDQ17" s="350"/>
      <c r="VDT17" s="348"/>
      <c r="VDU17" s="350"/>
      <c r="VDV17" s="350"/>
      <c r="VDY17" s="348"/>
      <c r="VDZ17" s="350"/>
      <c r="VEA17" s="350"/>
      <c r="VED17" s="348"/>
      <c r="VEE17" s="350"/>
      <c r="VEF17" s="350"/>
      <c r="VEI17" s="348"/>
      <c r="VEJ17" s="350"/>
      <c r="VEK17" s="350"/>
      <c r="VEN17" s="348"/>
      <c r="VEO17" s="350"/>
      <c r="VEP17" s="350"/>
      <c r="VES17" s="348"/>
      <c r="VET17" s="350"/>
      <c r="VEU17" s="350"/>
      <c r="VEX17" s="348"/>
      <c r="VEY17" s="350"/>
      <c r="VEZ17" s="350"/>
      <c r="VFC17" s="348"/>
      <c r="VFD17" s="350"/>
      <c r="VFE17" s="350"/>
      <c r="VFH17" s="348"/>
      <c r="VFI17" s="350"/>
      <c r="VFJ17" s="350"/>
      <c r="VFM17" s="348"/>
      <c r="VFN17" s="350"/>
      <c r="VFO17" s="350"/>
      <c r="VFR17" s="348"/>
      <c r="VFS17" s="350"/>
      <c r="VFT17" s="350"/>
      <c r="VFW17" s="348"/>
      <c r="VFX17" s="350"/>
      <c r="VFY17" s="350"/>
      <c r="VGB17" s="348"/>
      <c r="VGC17" s="350"/>
      <c r="VGD17" s="350"/>
      <c r="VGG17" s="348"/>
      <c r="VGH17" s="350"/>
      <c r="VGI17" s="350"/>
      <c r="VGL17" s="348"/>
      <c r="VGM17" s="350"/>
      <c r="VGN17" s="350"/>
      <c r="VGQ17" s="348"/>
      <c r="VGR17" s="350"/>
      <c r="VGS17" s="350"/>
      <c r="VGV17" s="348"/>
      <c r="VGW17" s="350"/>
      <c r="VGX17" s="350"/>
      <c r="VHA17" s="348"/>
      <c r="VHB17" s="350"/>
      <c r="VHC17" s="350"/>
      <c r="VHF17" s="348"/>
      <c r="VHG17" s="350"/>
      <c r="VHH17" s="350"/>
      <c r="VHK17" s="348"/>
      <c r="VHL17" s="350"/>
      <c r="VHM17" s="350"/>
      <c r="VHP17" s="348"/>
      <c r="VHQ17" s="350"/>
      <c r="VHR17" s="350"/>
      <c r="VHU17" s="348"/>
      <c r="VHV17" s="350"/>
      <c r="VHW17" s="350"/>
      <c r="VHZ17" s="348"/>
      <c r="VIA17" s="350"/>
      <c r="VIB17" s="350"/>
      <c r="VIE17" s="348"/>
      <c r="VIF17" s="350"/>
      <c r="VIG17" s="350"/>
      <c r="VIJ17" s="348"/>
      <c r="VIK17" s="350"/>
      <c r="VIL17" s="350"/>
      <c r="VIO17" s="348"/>
      <c r="VIP17" s="350"/>
      <c r="VIQ17" s="350"/>
      <c r="VIT17" s="348"/>
      <c r="VIU17" s="350"/>
      <c r="VIV17" s="350"/>
      <c r="VIY17" s="348"/>
      <c r="VIZ17" s="350"/>
      <c r="VJA17" s="350"/>
      <c r="VJD17" s="348"/>
      <c r="VJE17" s="350"/>
      <c r="VJF17" s="350"/>
      <c r="VJI17" s="348"/>
      <c r="VJJ17" s="350"/>
      <c r="VJK17" s="350"/>
      <c r="VJN17" s="348"/>
      <c r="VJO17" s="350"/>
      <c r="VJP17" s="350"/>
      <c r="VJS17" s="348"/>
      <c r="VJT17" s="350"/>
      <c r="VJU17" s="350"/>
      <c r="VJX17" s="348"/>
      <c r="VJY17" s="350"/>
      <c r="VJZ17" s="350"/>
      <c r="VKC17" s="348"/>
      <c r="VKD17" s="350"/>
      <c r="VKE17" s="350"/>
      <c r="VKH17" s="348"/>
      <c r="VKI17" s="350"/>
      <c r="VKJ17" s="350"/>
      <c r="VKM17" s="348"/>
      <c r="VKN17" s="350"/>
      <c r="VKO17" s="350"/>
      <c r="VKR17" s="348"/>
      <c r="VKS17" s="350"/>
      <c r="VKT17" s="350"/>
      <c r="VKW17" s="348"/>
      <c r="VKX17" s="350"/>
      <c r="VKY17" s="350"/>
      <c r="VLB17" s="348"/>
      <c r="VLC17" s="350"/>
      <c r="VLD17" s="350"/>
      <c r="VLG17" s="348"/>
      <c r="VLH17" s="350"/>
      <c r="VLI17" s="350"/>
      <c r="VLL17" s="348"/>
      <c r="VLM17" s="350"/>
      <c r="VLN17" s="350"/>
      <c r="VLQ17" s="348"/>
      <c r="VLR17" s="350"/>
      <c r="VLS17" s="350"/>
      <c r="VLV17" s="348"/>
      <c r="VLW17" s="350"/>
      <c r="VLX17" s="350"/>
      <c r="VMA17" s="348"/>
      <c r="VMB17" s="350"/>
      <c r="VMC17" s="350"/>
      <c r="VMF17" s="348"/>
      <c r="VMG17" s="350"/>
      <c r="VMH17" s="350"/>
      <c r="VMK17" s="348"/>
      <c r="VML17" s="350"/>
      <c r="VMM17" s="350"/>
      <c r="VMP17" s="348"/>
      <c r="VMQ17" s="350"/>
      <c r="VMR17" s="350"/>
      <c r="VMU17" s="348"/>
      <c r="VMV17" s="350"/>
      <c r="VMW17" s="350"/>
      <c r="VMZ17" s="348"/>
      <c r="VNA17" s="350"/>
      <c r="VNB17" s="350"/>
      <c r="VNE17" s="348"/>
      <c r="VNF17" s="350"/>
      <c r="VNG17" s="350"/>
      <c r="VNJ17" s="348"/>
      <c r="VNK17" s="350"/>
      <c r="VNL17" s="350"/>
      <c r="VNO17" s="348"/>
      <c r="VNP17" s="350"/>
      <c r="VNQ17" s="350"/>
      <c r="VNT17" s="348"/>
      <c r="VNU17" s="350"/>
      <c r="VNV17" s="350"/>
      <c r="VNY17" s="348"/>
      <c r="VNZ17" s="350"/>
      <c r="VOA17" s="350"/>
      <c r="VOD17" s="348"/>
      <c r="VOE17" s="350"/>
      <c r="VOF17" s="350"/>
      <c r="VOI17" s="348"/>
      <c r="VOJ17" s="350"/>
      <c r="VOK17" s="350"/>
      <c r="VON17" s="348"/>
      <c r="VOO17" s="350"/>
      <c r="VOP17" s="350"/>
      <c r="VOS17" s="348"/>
      <c r="VOT17" s="350"/>
      <c r="VOU17" s="350"/>
      <c r="VOX17" s="348"/>
      <c r="VOY17" s="350"/>
      <c r="VOZ17" s="350"/>
      <c r="VPC17" s="348"/>
      <c r="VPD17" s="350"/>
      <c r="VPE17" s="350"/>
      <c r="VPH17" s="348"/>
      <c r="VPI17" s="350"/>
      <c r="VPJ17" s="350"/>
      <c r="VPM17" s="348"/>
      <c r="VPN17" s="350"/>
      <c r="VPO17" s="350"/>
      <c r="VPR17" s="348"/>
      <c r="VPS17" s="350"/>
      <c r="VPT17" s="350"/>
      <c r="VPW17" s="348"/>
      <c r="VPX17" s="350"/>
      <c r="VPY17" s="350"/>
      <c r="VQB17" s="348"/>
      <c r="VQC17" s="350"/>
      <c r="VQD17" s="350"/>
      <c r="VQG17" s="348"/>
      <c r="VQH17" s="350"/>
      <c r="VQI17" s="350"/>
      <c r="VQL17" s="348"/>
      <c r="VQM17" s="350"/>
      <c r="VQN17" s="350"/>
      <c r="VQQ17" s="348"/>
      <c r="VQR17" s="350"/>
      <c r="VQS17" s="350"/>
      <c r="VQV17" s="348"/>
      <c r="VQW17" s="350"/>
      <c r="VQX17" s="350"/>
      <c r="VRA17" s="348"/>
      <c r="VRB17" s="350"/>
      <c r="VRC17" s="350"/>
      <c r="VRF17" s="348"/>
      <c r="VRG17" s="350"/>
      <c r="VRH17" s="350"/>
      <c r="VRK17" s="348"/>
      <c r="VRL17" s="350"/>
      <c r="VRM17" s="350"/>
      <c r="VRP17" s="348"/>
      <c r="VRQ17" s="350"/>
      <c r="VRR17" s="350"/>
      <c r="VRU17" s="348"/>
      <c r="VRV17" s="350"/>
      <c r="VRW17" s="350"/>
      <c r="VRZ17" s="348"/>
      <c r="VSA17" s="350"/>
      <c r="VSB17" s="350"/>
      <c r="VSE17" s="348"/>
      <c r="VSF17" s="350"/>
      <c r="VSG17" s="350"/>
      <c r="VSJ17" s="348"/>
      <c r="VSK17" s="350"/>
      <c r="VSL17" s="350"/>
      <c r="VSO17" s="348"/>
      <c r="VSP17" s="350"/>
      <c r="VSQ17" s="350"/>
      <c r="VST17" s="348"/>
      <c r="VSU17" s="350"/>
      <c r="VSV17" s="350"/>
      <c r="VSY17" s="348"/>
      <c r="VSZ17" s="350"/>
      <c r="VTA17" s="350"/>
      <c r="VTD17" s="348"/>
      <c r="VTE17" s="350"/>
      <c r="VTF17" s="350"/>
      <c r="VTI17" s="348"/>
      <c r="VTJ17" s="350"/>
      <c r="VTK17" s="350"/>
      <c r="VTN17" s="348"/>
      <c r="VTO17" s="350"/>
      <c r="VTP17" s="350"/>
      <c r="VTS17" s="348"/>
      <c r="VTT17" s="350"/>
      <c r="VTU17" s="350"/>
      <c r="VTX17" s="348"/>
      <c r="VTY17" s="350"/>
      <c r="VTZ17" s="350"/>
      <c r="VUC17" s="348"/>
      <c r="VUD17" s="350"/>
      <c r="VUE17" s="350"/>
      <c r="VUH17" s="348"/>
      <c r="VUI17" s="350"/>
      <c r="VUJ17" s="350"/>
      <c r="VUM17" s="348"/>
      <c r="VUN17" s="350"/>
      <c r="VUO17" s="350"/>
      <c r="VUR17" s="348"/>
      <c r="VUS17" s="350"/>
      <c r="VUT17" s="350"/>
      <c r="VUW17" s="348"/>
      <c r="VUX17" s="350"/>
      <c r="VUY17" s="350"/>
      <c r="VVB17" s="348"/>
      <c r="VVC17" s="350"/>
      <c r="VVD17" s="350"/>
      <c r="VVG17" s="348"/>
      <c r="VVH17" s="350"/>
      <c r="VVI17" s="350"/>
      <c r="VVL17" s="348"/>
      <c r="VVM17" s="350"/>
      <c r="VVN17" s="350"/>
      <c r="VVQ17" s="348"/>
      <c r="VVR17" s="350"/>
      <c r="VVS17" s="350"/>
      <c r="VVV17" s="348"/>
      <c r="VVW17" s="350"/>
      <c r="VVX17" s="350"/>
      <c r="VWA17" s="348"/>
      <c r="VWB17" s="350"/>
      <c r="VWC17" s="350"/>
      <c r="VWF17" s="348"/>
      <c r="VWG17" s="350"/>
      <c r="VWH17" s="350"/>
      <c r="VWK17" s="348"/>
      <c r="VWL17" s="350"/>
      <c r="VWM17" s="350"/>
      <c r="VWP17" s="348"/>
      <c r="VWQ17" s="350"/>
      <c r="VWR17" s="350"/>
      <c r="VWU17" s="348"/>
      <c r="VWV17" s="350"/>
      <c r="VWW17" s="350"/>
      <c r="VWZ17" s="348"/>
      <c r="VXA17" s="350"/>
      <c r="VXB17" s="350"/>
      <c r="VXE17" s="348"/>
      <c r="VXF17" s="350"/>
      <c r="VXG17" s="350"/>
      <c r="VXJ17" s="348"/>
      <c r="VXK17" s="350"/>
      <c r="VXL17" s="350"/>
      <c r="VXO17" s="348"/>
      <c r="VXP17" s="350"/>
      <c r="VXQ17" s="350"/>
      <c r="VXT17" s="348"/>
      <c r="VXU17" s="350"/>
      <c r="VXV17" s="350"/>
      <c r="VXY17" s="348"/>
      <c r="VXZ17" s="350"/>
      <c r="VYA17" s="350"/>
      <c r="VYD17" s="348"/>
      <c r="VYE17" s="350"/>
      <c r="VYF17" s="350"/>
      <c r="VYI17" s="348"/>
      <c r="VYJ17" s="350"/>
      <c r="VYK17" s="350"/>
      <c r="VYN17" s="348"/>
      <c r="VYO17" s="350"/>
      <c r="VYP17" s="350"/>
      <c r="VYS17" s="348"/>
      <c r="VYT17" s="350"/>
      <c r="VYU17" s="350"/>
      <c r="VYX17" s="348"/>
      <c r="VYY17" s="350"/>
      <c r="VYZ17" s="350"/>
      <c r="VZC17" s="348"/>
      <c r="VZD17" s="350"/>
      <c r="VZE17" s="350"/>
      <c r="VZH17" s="348"/>
      <c r="VZI17" s="350"/>
      <c r="VZJ17" s="350"/>
      <c r="VZM17" s="348"/>
      <c r="VZN17" s="350"/>
      <c r="VZO17" s="350"/>
      <c r="VZR17" s="348"/>
      <c r="VZS17" s="350"/>
      <c r="VZT17" s="350"/>
      <c r="VZW17" s="348"/>
      <c r="VZX17" s="350"/>
      <c r="VZY17" s="350"/>
      <c r="WAB17" s="348"/>
      <c r="WAC17" s="350"/>
      <c r="WAD17" s="350"/>
      <c r="WAG17" s="348"/>
      <c r="WAH17" s="350"/>
      <c r="WAI17" s="350"/>
      <c r="WAL17" s="348"/>
      <c r="WAM17" s="350"/>
      <c r="WAN17" s="350"/>
      <c r="WAQ17" s="348"/>
      <c r="WAR17" s="350"/>
      <c r="WAS17" s="350"/>
      <c r="WAV17" s="348"/>
      <c r="WAW17" s="350"/>
      <c r="WAX17" s="350"/>
      <c r="WBA17" s="348"/>
      <c r="WBB17" s="350"/>
      <c r="WBC17" s="350"/>
      <c r="WBF17" s="348"/>
      <c r="WBG17" s="350"/>
      <c r="WBH17" s="350"/>
      <c r="WBK17" s="348"/>
      <c r="WBL17" s="350"/>
      <c r="WBM17" s="350"/>
      <c r="WBP17" s="348"/>
      <c r="WBQ17" s="350"/>
      <c r="WBR17" s="350"/>
      <c r="WBU17" s="348"/>
      <c r="WBV17" s="350"/>
      <c r="WBW17" s="350"/>
      <c r="WBZ17" s="348"/>
      <c r="WCA17" s="350"/>
      <c r="WCB17" s="350"/>
      <c r="WCE17" s="348"/>
      <c r="WCF17" s="350"/>
      <c r="WCG17" s="350"/>
      <c r="WCJ17" s="348"/>
      <c r="WCK17" s="350"/>
      <c r="WCL17" s="350"/>
      <c r="WCO17" s="348"/>
      <c r="WCP17" s="350"/>
      <c r="WCQ17" s="350"/>
      <c r="WCT17" s="348"/>
      <c r="WCU17" s="350"/>
      <c r="WCV17" s="350"/>
      <c r="WCY17" s="348"/>
      <c r="WCZ17" s="350"/>
      <c r="WDA17" s="350"/>
      <c r="WDD17" s="348"/>
      <c r="WDE17" s="350"/>
      <c r="WDF17" s="350"/>
      <c r="WDI17" s="348"/>
      <c r="WDJ17" s="350"/>
      <c r="WDK17" s="350"/>
      <c r="WDN17" s="348"/>
      <c r="WDO17" s="350"/>
      <c r="WDP17" s="350"/>
      <c r="WDS17" s="348"/>
      <c r="WDT17" s="350"/>
      <c r="WDU17" s="350"/>
      <c r="WDX17" s="348"/>
      <c r="WDY17" s="350"/>
      <c r="WDZ17" s="350"/>
      <c r="WEC17" s="348"/>
      <c r="WED17" s="350"/>
      <c r="WEE17" s="350"/>
      <c r="WEH17" s="348"/>
      <c r="WEI17" s="350"/>
      <c r="WEJ17" s="350"/>
      <c r="WEM17" s="348"/>
      <c r="WEN17" s="350"/>
      <c r="WEO17" s="350"/>
      <c r="WER17" s="348"/>
      <c r="WES17" s="350"/>
      <c r="WET17" s="350"/>
      <c r="WEW17" s="348"/>
      <c r="WEX17" s="350"/>
      <c r="WEY17" s="350"/>
      <c r="WFB17" s="348"/>
      <c r="WFC17" s="350"/>
      <c r="WFD17" s="350"/>
      <c r="WFG17" s="348"/>
      <c r="WFH17" s="350"/>
      <c r="WFI17" s="350"/>
      <c r="WFL17" s="348"/>
      <c r="WFM17" s="350"/>
      <c r="WFN17" s="350"/>
      <c r="WFQ17" s="348"/>
      <c r="WFR17" s="350"/>
      <c r="WFS17" s="350"/>
      <c r="WFV17" s="348"/>
      <c r="WFW17" s="350"/>
      <c r="WFX17" s="350"/>
      <c r="WGA17" s="348"/>
      <c r="WGB17" s="350"/>
      <c r="WGC17" s="350"/>
      <c r="WGF17" s="348"/>
      <c r="WGG17" s="350"/>
      <c r="WGH17" s="350"/>
      <c r="WGK17" s="348"/>
      <c r="WGL17" s="350"/>
      <c r="WGM17" s="350"/>
      <c r="WGP17" s="348"/>
      <c r="WGQ17" s="350"/>
      <c r="WGR17" s="350"/>
      <c r="WGU17" s="348"/>
      <c r="WGV17" s="350"/>
      <c r="WGW17" s="350"/>
      <c r="WGZ17" s="348"/>
      <c r="WHA17" s="350"/>
      <c r="WHB17" s="350"/>
      <c r="WHE17" s="348"/>
      <c r="WHF17" s="350"/>
      <c r="WHG17" s="350"/>
      <c r="WHJ17" s="348"/>
      <c r="WHK17" s="350"/>
      <c r="WHL17" s="350"/>
      <c r="WHO17" s="348"/>
      <c r="WHP17" s="350"/>
      <c r="WHQ17" s="350"/>
      <c r="WHT17" s="348"/>
      <c r="WHU17" s="350"/>
      <c r="WHV17" s="350"/>
      <c r="WHY17" s="348"/>
      <c r="WHZ17" s="350"/>
      <c r="WIA17" s="350"/>
      <c r="WID17" s="348"/>
      <c r="WIE17" s="350"/>
      <c r="WIF17" s="350"/>
      <c r="WII17" s="348"/>
      <c r="WIJ17" s="350"/>
      <c r="WIK17" s="350"/>
      <c r="WIN17" s="348"/>
      <c r="WIO17" s="350"/>
      <c r="WIP17" s="350"/>
      <c r="WIS17" s="348"/>
      <c r="WIT17" s="350"/>
      <c r="WIU17" s="350"/>
      <c r="WIX17" s="348"/>
      <c r="WIY17" s="350"/>
      <c r="WIZ17" s="350"/>
      <c r="WJC17" s="348"/>
      <c r="WJD17" s="350"/>
      <c r="WJE17" s="350"/>
      <c r="WJH17" s="348"/>
      <c r="WJI17" s="350"/>
      <c r="WJJ17" s="350"/>
      <c r="WJM17" s="348"/>
      <c r="WJN17" s="350"/>
      <c r="WJO17" s="350"/>
      <c r="WJR17" s="348"/>
      <c r="WJS17" s="350"/>
      <c r="WJT17" s="350"/>
      <c r="WJW17" s="348"/>
      <c r="WJX17" s="350"/>
      <c r="WJY17" s="350"/>
      <c r="WKB17" s="348"/>
      <c r="WKC17" s="350"/>
      <c r="WKD17" s="350"/>
      <c r="WKG17" s="348"/>
      <c r="WKH17" s="350"/>
      <c r="WKI17" s="350"/>
      <c r="WKL17" s="348"/>
      <c r="WKM17" s="350"/>
      <c r="WKN17" s="350"/>
      <c r="WKQ17" s="348"/>
      <c r="WKR17" s="350"/>
      <c r="WKS17" s="350"/>
      <c r="WKV17" s="348"/>
      <c r="WKW17" s="350"/>
      <c r="WKX17" s="350"/>
      <c r="WLA17" s="348"/>
      <c r="WLB17" s="350"/>
      <c r="WLC17" s="350"/>
      <c r="WLF17" s="348"/>
      <c r="WLG17" s="350"/>
      <c r="WLH17" s="350"/>
      <c r="WLK17" s="348"/>
      <c r="WLL17" s="350"/>
      <c r="WLM17" s="350"/>
      <c r="WLP17" s="348"/>
      <c r="WLQ17" s="350"/>
      <c r="WLR17" s="350"/>
      <c r="WLU17" s="348"/>
      <c r="WLV17" s="350"/>
      <c r="WLW17" s="350"/>
      <c r="WLZ17" s="348"/>
      <c r="WMA17" s="350"/>
      <c r="WMB17" s="350"/>
      <c r="WME17" s="348"/>
      <c r="WMF17" s="350"/>
      <c r="WMG17" s="350"/>
      <c r="WMJ17" s="348"/>
      <c r="WMK17" s="350"/>
      <c r="WML17" s="350"/>
      <c r="WMO17" s="348"/>
      <c r="WMP17" s="350"/>
      <c r="WMQ17" s="350"/>
      <c r="WMT17" s="348"/>
      <c r="WMU17" s="350"/>
      <c r="WMV17" s="350"/>
      <c r="WMY17" s="348"/>
      <c r="WMZ17" s="350"/>
      <c r="WNA17" s="350"/>
      <c r="WND17" s="348"/>
      <c r="WNE17" s="350"/>
      <c r="WNF17" s="350"/>
      <c r="WNI17" s="348"/>
      <c r="WNJ17" s="350"/>
      <c r="WNK17" s="350"/>
      <c r="WNN17" s="348"/>
      <c r="WNO17" s="350"/>
      <c r="WNP17" s="350"/>
      <c r="WNS17" s="348"/>
      <c r="WNT17" s="350"/>
      <c r="WNU17" s="350"/>
      <c r="WNX17" s="348"/>
      <c r="WNY17" s="350"/>
      <c r="WNZ17" s="350"/>
      <c r="WOC17" s="348"/>
      <c r="WOD17" s="350"/>
      <c r="WOE17" s="350"/>
      <c r="WOH17" s="348"/>
      <c r="WOI17" s="350"/>
      <c r="WOJ17" s="350"/>
      <c r="WOM17" s="348"/>
      <c r="WON17" s="350"/>
      <c r="WOO17" s="350"/>
      <c r="WOR17" s="348"/>
      <c r="WOS17" s="350"/>
      <c r="WOT17" s="350"/>
      <c r="WOW17" s="348"/>
      <c r="WOX17" s="350"/>
      <c r="WOY17" s="350"/>
      <c r="WPB17" s="348"/>
      <c r="WPC17" s="350"/>
      <c r="WPD17" s="350"/>
      <c r="WPG17" s="348"/>
      <c r="WPH17" s="350"/>
      <c r="WPI17" s="350"/>
      <c r="WPL17" s="348"/>
      <c r="WPM17" s="350"/>
      <c r="WPN17" s="350"/>
      <c r="WPQ17" s="348"/>
      <c r="WPR17" s="350"/>
      <c r="WPS17" s="350"/>
      <c r="WPV17" s="348"/>
      <c r="WPW17" s="350"/>
      <c r="WPX17" s="350"/>
      <c r="WQA17" s="348"/>
      <c r="WQB17" s="350"/>
      <c r="WQC17" s="350"/>
      <c r="WQF17" s="348"/>
      <c r="WQG17" s="350"/>
      <c r="WQH17" s="350"/>
      <c r="WQK17" s="348"/>
      <c r="WQL17" s="350"/>
      <c r="WQM17" s="350"/>
      <c r="WQP17" s="348"/>
      <c r="WQQ17" s="350"/>
      <c r="WQR17" s="350"/>
      <c r="WQU17" s="348"/>
      <c r="WQV17" s="350"/>
      <c r="WQW17" s="350"/>
      <c r="WQZ17" s="348"/>
      <c r="WRA17" s="350"/>
      <c r="WRB17" s="350"/>
      <c r="WRE17" s="348"/>
      <c r="WRF17" s="350"/>
      <c r="WRG17" s="350"/>
      <c r="WRJ17" s="348"/>
      <c r="WRK17" s="350"/>
      <c r="WRL17" s="350"/>
      <c r="WRO17" s="348"/>
      <c r="WRP17" s="350"/>
      <c r="WRQ17" s="350"/>
      <c r="WRT17" s="348"/>
      <c r="WRU17" s="350"/>
      <c r="WRV17" s="350"/>
      <c r="WRY17" s="348"/>
      <c r="WRZ17" s="350"/>
      <c r="WSA17" s="350"/>
      <c r="WSD17" s="348"/>
      <c r="WSE17" s="350"/>
      <c r="WSF17" s="350"/>
      <c r="WSI17" s="348"/>
      <c r="WSJ17" s="350"/>
      <c r="WSK17" s="350"/>
      <c r="WSN17" s="348"/>
      <c r="WSO17" s="350"/>
      <c r="WSP17" s="350"/>
      <c r="WSS17" s="348"/>
      <c r="WST17" s="350"/>
      <c r="WSU17" s="350"/>
      <c r="WSX17" s="348"/>
      <c r="WSY17" s="350"/>
      <c r="WSZ17" s="350"/>
      <c r="WTC17" s="348"/>
      <c r="WTD17" s="350"/>
      <c r="WTE17" s="350"/>
      <c r="WTH17" s="348"/>
      <c r="WTI17" s="350"/>
      <c r="WTJ17" s="350"/>
      <c r="WTM17" s="348"/>
      <c r="WTN17" s="350"/>
      <c r="WTO17" s="350"/>
      <c r="WTR17" s="348"/>
      <c r="WTS17" s="350"/>
      <c r="WTT17" s="350"/>
      <c r="WTW17" s="348"/>
      <c r="WTX17" s="350"/>
      <c r="WTY17" s="350"/>
      <c r="WUB17" s="348"/>
      <c r="WUC17" s="350"/>
      <c r="WUD17" s="350"/>
      <c r="WUG17" s="348"/>
      <c r="WUH17" s="350"/>
      <c r="WUI17" s="350"/>
      <c r="WUL17" s="348"/>
      <c r="WUM17" s="350"/>
      <c r="WUN17" s="350"/>
      <c r="WUQ17" s="348"/>
      <c r="WUR17" s="350"/>
      <c r="WUS17" s="350"/>
      <c r="WUV17" s="348"/>
      <c r="WUW17" s="350"/>
      <c r="WUX17" s="350"/>
      <c r="WVA17" s="348"/>
      <c r="WVB17" s="350"/>
      <c r="WVC17" s="350"/>
      <c r="WVF17" s="348"/>
      <c r="WVG17" s="350"/>
      <c r="WVH17" s="350"/>
      <c r="WVK17" s="348"/>
      <c r="WVL17" s="350"/>
      <c r="WVM17" s="350"/>
      <c r="WVP17" s="348"/>
      <c r="WVQ17" s="350"/>
      <c r="WVR17" s="350"/>
      <c r="WVU17" s="348"/>
      <c r="WVV17" s="350"/>
      <c r="WVW17" s="350"/>
      <c r="WVZ17" s="348"/>
      <c r="WWA17" s="350"/>
      <c r="WWB17" s="350"/>
      <c r="WWE17" s="348"/>
      <c r="WWF17" s="350"/>
      <c r="WWG17" s="350"/>
      <c r="WWJ17" s="348"/>
      <c r="WWK17" s="350"/>
      <c r="WWL17" s="350"/>
      <c r="WWO17" s="348"/>
      <c r="WWP17" s="350"/>
      <c r="WWQ17" s="350"/>
      <c r="WWT17" s="348"/>
      <c r="WWU17" s="350"/>
      <c r="WWV17" s="350"/>
      <c r="WWY17" s="348"/>
      <c r="WWZ17" s="350"/>
      <c r="WXA17" s="350"/>
      <c r="WXD17" s="348"/>
      <c r="WXE17" s="350"/>
      <c r="WXF17" s="350"/>
      <c r="WXI17" s="348"/>
      <c r="WXJ17" s="350"/>
      <c r="WXK17" s="350"/>
      <c r="WXN17" s="348"/>
      <c r="WXO17" s="350"/>
      <c r="WXP17" s="350"/>
      <c r="WXS17" s="348"/>
      <c r="WXT17" s="350"/>
      <c r="WXU17" s="350"/>
      <c r="WXX17" s="348"/>
      <c r="WXY17" s="350"/>
      <c r="WXZ17" s="350"/>
      <c r="WYC17" s="348"/>
      <c r="WYD17" s="350"/>
      <c r="WYE17" s="350"/>
      <c r="WYH17" s="348"/>
      <c r="WYI17" s="350"/>
      <c r="WYJ17" s="350"/>
      <c r="WYM17" s="348"/>
      <c r="WYN17" s="350"/>
      <c r="WYO17" s="350"/>
      <c r="WYR17" s="348"/>
      <c r="WYS17" s="350"/>
      <c r="WYT17" s="350"/>
      <c r="WYW17" s="348"/>
      <c r="WYX17" s="350"/>
      <c r="WYY17" s="350"/>
      <c r="WZB17" s="348"/>
      <c r="WZC17" s="350"/>
      <c r="WZD17" s="350"/>
      <c r="WZG17" s="348"/>
      <c r="WZH17" s="350"/>
      <c r="WZI17" s="350"/>
      <c r="WZL17" s="348"/>
      <c r="WZM17" s="350"/>
      <c r="WZN17" s="350"/>
      <c r="WZQ17" s="348"/>
      <c r="WZR17" s="350"/>
      <c r="WZS17" s="350"/>
      <c r="WZV17" s="348"/>
      <c r="WZW17" s="350"/>
      <c r="WZX17" s="350"/>
      <c r="XAA17" s="348"/>
      <c r="XAB17" s="350"/>
      <c r="XAC17" s="350"/>
      <c r="XAF17" s="348"/>
      <c r="XAG17" s="350"/>
      <c r="XAH17" s="350"/>
      <c r="XAK17" s="348"/>
      <c r="XAL17" s="350"/>
      <c r="XAM17" s="350"/>
      <c r="XAP17" s="348"/>
      <c r="XAQ17" s="350"/>
      <c r="XAR17" s="350"/>
      <c r="XAU17" s="348"/>
      <c r="XAV17" s="350"/>
      <c r="XAW17" s="350"/>
      <c r="XAZ17" s="348"/>
      <c r="XBA17" s="350"/>
      <c r="XBB17" s="350"/>
      <c r="XBE17" s="348"/>
      <c r="XBF17" s="350"/>
      <c r="XBG17" s="350"/>
      <c r="XBJ17" s="348"/>
      <c r="XBK17" s="350"/>
      <c r="XBL17" s="350"/>
      <c r="XBO17" s="348"/>
      <c r="XBP17" s="350"/>
      <c r="XBQ17" s="350"/>
      <c r="XBT17" s="348"/>
      <c r="XBU17" s="350"/>
      <c r="XBV17" s="350"/>
      <c r="XBY17" s="348"/>
      <c r="XBZ17" s="350"/>
      <c r="XCA17" s="350"/>
      <c r="XCD17" s="348"/>
      <c r="XCE17" s="350"/>
      <c r="XCF17" s="350"/>
      <c r="XCI17" s="348"/>
      <c r="XCJ17" s="350"/>
      <c r="XCK17" s="350"/>
      <c r="XCN17" s="348"/>
      <c r="XCO17" s="350"/>
      <c r="XCP17" s="350"/>
      <c r="XCS17" s="348"/>
      <c r="XCT17" s="350"/>
      <c r="XCU17" s="350"/>
      <c r="XCX17" s="348"/>
      <c r="XCY17" s="350"/>
      <c r="XCZ17" s="350"/>
      <c r="XDC17" s="348"/>
      <c r="XDD17" s="350"/>
      <c r="XDE17" s="350"/>
      <c r="XDH17" s="348"/>
      <c r="XDI17" s="350"/>
      <c r="XDJ17" s="350"/>
      <c r="XDM17" s="348"/>
      <c r="XDN17" s="350"/>
      <c r="XDO17" s="350"/>
      <c r="XDR17" s="348"/>
      <c r="XDS17" s="350"/>
      <c r="XDT17" s="350"/>
      <c r="XDW17" s="348"/>
      <c r="XDX17" s="350"/>
      <c r="XDY17" s="350"/>
      <c r="XEB17" s="348"/>
      <c r="XEC17" s="350"/>
      <c r="XED17" s="350"/>
      <c r="XEG17" s="348"/>
      <c r="XEH17" s="350"/>
      <c r="XEI17" s="350"/>
      <c r="XEL17" s="348"/>
      <c r="XEM17" s="350"/>
      <c r="XEN17" s="350"/>
      <c r="XEQ17" s="348"/>
      <c r="XER17" s="350"/>
      <c r="XES17" s="350"/>
      <c r="XEV17" s="348"/>
      <c r="XEW17" s="350"/>
      <c r="XEX17" s="350"/>
      <c r="XFA17" s="348"/>
      <c r="XFB17" s="350"/>
      <c r="XFC17" s="350"/>
    </row>
    <row r="18" spans="1:1023 1026:2048 2051:5118 5121:6143 6146:7168 7171:10238 10241:11263 11266:12288 12291:15358 15361:16383" s="182" customFormat="1" x14ac:dyDescent="0.35">
      <c r="A18" s="183"/>
      <c r="B18" s="352"/>
      <c r="C18" s="181"/>
      <c r="D18" s="181"/>
      <c r="G18" s="181"/>
      <c r="H18" s="353"/>
      <c r="J18" s="57"/>
      <c r="K18" s="183"/>
      <c r="L18" s="181"/>
      <c r="M18" s="181"/>
      <c r="P18" s="183"/>
      <c r="Q18" s="181"/>
      <c r="R18" s="181"/>
      <c r="U18" s="183"/>
      <c r="V18" s="181"/>
      <c r="W18" s="181"/>
      <c r="Z18" s="183"/>
      <c r="AA18" s="181"/>
      <c r="AB18" s="181"/>
      <c r="AE18" s="183"/>
      <c r="AF18" s="181"/>
      <c r="AG18" s="181"/>
      <c r="AJ18" s="183"/>
      <c r="AK18" s="181"/>
      <c r="AL18" s="181"/>
      <c r="AO18" s="183"/>
      <c r="AP18" s="181"/>
      <c r="AQ18" s="181"/>
      <c r="AT18" s="183"/>
      <c r="AU18" s="181"/>
      <c r="AV18" s="181"/>
      <c r="AY18" s="183"/>
      <c r="AZ18" s="181"/>
      <c r="BA18" s="181"/>
      <c r="BD18" s="183"/>
      <c r="BE18" s="181"/>
      <c r="BF18" s="181"/>
      <c r="BI18" s="183"/>
      <c r="BJ18" s="181"/>
      <c r="BK18" s="181"/>
      <c r="BN18" s="183"/>
      <c r="BO18" s="181"/>
      <c r="BP18" s="181"/>
      <c r="BS18" s="183"/>
      <c r="BT18" s="181"/>
      <c r="BU18" s="181"/>
      <c r="BX18" s="183"/>
      <c r="BY18" s="181"/>
      <c r="BZ18" s="181"/>
      <c r="CC18" s="183"/>
      <c r="CD18" s="181"/>
      <c r="CE18" s="181"/>
      <c r="CH18" s="183"/>
      <c r="CI18" s="181"/>
      <c r="CJ18" s="181"/>
      <c r="CM18" s="183"/>
      <c r="CN18" s="181"/>
      <c r="CO18" s="181"/>
      <c r="CR18" s="183"/>
      <c r="CS18" s="181"/>
      <c r="CT18" s="181"/>
      <c r="CW18" s="183"/>
      <c r="CX18" s="181"/>
      <c r="CY18" s="181"/>
      <c r="DB18" s="183"/>
      <c r="DC18" s="181"/>
      <c r="DD18" s="181"/>
      <c r="DG18" s="183"/>
      <c r="DH18" s="181"/>
      <c r="DI18" s="181"/>
      <c r="DL18" s="183"/>
      <c r="DM18" s="181"/>
      <c r="DN18" s="181"/>
      <c r="DQ18" s="183"/>
      <c r="DR18" s="181"/>
      <c r="DS18" s="181"/>
      <c r="DV18" s="183"/>
      <c r="DW18" s="181"/>
      <c r="DX18" s="181"/>
      <c r="DY18" s="42"/>
      <c r="EA18" s="183"/>
      <c r="EB18" s="181"/>
      <c r="EC18" s="181"/>
      <c r="EF18" s="183"/>
      <c r="EG18" s="181"/>
      <c r="EH18" s="181"/>
      <c r="EK18" s="183"/>
      <c r="EL18" s="181"/>
      <c r="EM18" s="181"/>
      <c r="EP18" s="183"/>
      <c r="EQ18" s="181"/>
      <c r="ER18" s="181"/>
      <c r="EU18" s="183"/>
      <c r="EV18" s="181"/>
      <c r="EW18" s="181"/>
      <c r="EZ18" s="183"/>
      <c r="FA18" s="181"/>
      <c r="FB18" s="181"/>
      <c r="FE18" s="183"/>
      <c r="FF18" s="181"/>
      <c r="FG18" s="181"/>
      <c r="FJ18" s="183"/>
      <c r="FK18" s="181"/>
      <c r="FL18" s="181"/>
      <c r="FO18" s="183"/>
      <c r="FP18" s="181"/>
      <c r="FQ18" s="181"/>
      <c r="FT18" s="183"/>
      <c r="FU18" s="181"/>
      <c r="FV18" s="181"/>
      <c r="FY18" s="183"/>
      <c r="FZ18" s="181"/>
      <c r="GA18" s="181"/>
      <c r="GD18" s="183"/>
      <c r="GE18" s="181"/>
      <c r="GF18" s="181"/>
      <c r="GI18" s="183"/>
      <c r="GJ18" s="181"/>
      <c r="GK18" s="181"/>
      <c r="GN18" s="183"/>
      <c r="GO18" s="181"/>
      <c r="GP18" s="181"/>
      <c r="GS18" s="183"/>
      <c r="GT18" s="181"/>
      <c r="GU18" s="181"/>
      <c r="GX18" s="183"/>
      <c r="GY18" s="181"/>
      <c r="GZ18" s="181"/>
      <c r="HC18" s="183"/>
      <c r="HD18" s="181"/>
      <c r="HE18" s="181"/>
      <c r="HH18" s="183"/>
      <c r="HI18" s="181"/>
      <c r="HJ18" s="181"/>
      <c r="HM18" s="183"/>
      <c r="HN18" s="181"/>
      <c r="HO18" s="181"/>
      <c r="HR18" s="183"/>
      <c r="HS18" s="181"/>
      <c r="HT18" s="181"/>
      <c r="HW18" s="183"/>
      <c r="HX18" s="181"/>
      <c r="HY18" s="181"/>
      <c r="IB18" s="183"/>
      <c r="IC18" s="181"/>
      <c r="ID18" s="181"/>
      <c r="IG18" s="183"/>
      <c r="IH18" s="181"/>
      <c r="II18" s="181"/>
      <c r="IL18" s="183"/>
      <c r="IM18" s="181"/>
      <c r="IN18" s="181"/>
      <c r="IQ18" s="183"/>
      <c r="IR18" s="181"/>
      <c r="IS18" s="181"/>
      <c r="IV18" s="183"/>
      <c r="IW18" s="181"/>
      <c r="IX18" s="181"/>
      <c r="JA18" s="183"/>
      <c r="JB18" s="181"/>
      <c r="JC18" s="181"/>
      <c r="JF18" s="183"/>
      <c r="JG18" s="181"/>
      <c r="JH18" s="181"/>
      <c r="JK18" s="183"/>
      <c r="JL18" s="181"/>
      <c r="JM18" s="181"/>
      <c r="JP18" s="183"/>
      <c r="JQ18" s="181"/>
      <c r="JR18" s="181"/>
      <c r="JU18" s="183"/>
      <c r="JV18" s="181"/>
      <c r="JW18" s="181"/>
      <c r="JZ18" s="183"/>
      <c r="KA18" s="181"/>
      <c r="KB18" s="181"/>
      <c r="KE18" s="183"/>
      <c r="KF18" s="181"/>
      <c r="KG18" s="181"/>
      <c r="KJ18" s="183"/>
      <c r="KK18" s="181"/>
      <c r="KL18" s="181"/>
      <c r="KO18" s="183"/>
      <c r="KP18" s="181"/>
      <c r="KQ18" s="181"/>
      <c r="KT18" s="183"/>
      <c r="KU18" s="181"/>
      <c r="KV18" s="181"/>
      <c r="KY18" s="183"/>
      <c r="KZ18" s="181"/>
      <c r="LA18" s="181"/>
      <c r="LD18" s="183"/>
      <c r="LE18" s="181"/>
      <c r="LF18" s="181"/>
      <c r="LI18" s="183"/>
      <c r="LJ18" s="181"/>
      <c r="LK18" s="181"/>
      <c r="LN18" s="183"/>
      <c r="LO18" s="181"/>
      <c r="LP18" s="181"/>
      <c r="LS18" s="183"/>
      <c r="LT18" s="181"/>
      <c r="LU18" s="181"/>
      <c r="LX18" s="183"/>
      <c r="LY18" s="181"/>
      <c r="LZ18" s="181"/>
      <c r="MC18" s="183"/>
      <c r="MD18" s="181"/>
      <c r="ME18" s="181"/>
      <c r="MH18" s="183"/>
      <c r="MI18" s="181"/>
      <c r="MJ18" s="181"/>
      <c r="MM18" s="183"/>
      <c r="MN18" s="181"/>
      <c r="MO18" s="181"/>
      <c r="MR18" s="183"/>
      <c r="MS18" s="181"/>
      <c r="MT18" s="181"/>
      <c r="MW18" s="183"/>
      <c r="MX18" s="181"/>
      <c r="MY18" s="181"/>
      <c r="NB18" s="183"/>
      <c r="NC18" s="181"/>
      <c r="ND18" s="181"/>
      <c r="NG18" s="183"/>
      <c r="NH18" s="181"/>
      <c r="NI18" s="181"/>
      <c r="NL18" s="183"/>
      <c r="NM18" s="181"/>
      <c r="NN18" s="181"/>
      <c r="NQ18" s="183"/>
      <c r="NR18" s="181"/>
      <c r="NS18" s="181"/>
      <c r="NV18" s="183"/>
      <c r="NW18" s="181"/>
      <c r="NX18" s="181"/>
      <c r="OA18" s="183"/>
      <c r="OB18" s="181"/>
      <c r="OC18" s="181"/>
      <c r="OF18" s="183"/>
      <c r="OG18" s="181"/>
      <c r="OH18" s="181"/>
      <c r="OK18" s="183"/>
      <c r="OL18" s="181"/>
      <c r="OM18" s="181"/>
      <c r="OP18" s="183"/>
      <c r="OQ18" s="181"/>
      <c r="OR18" s="181"/>
      <c r="OU18" s="183"/>
      <c r="OV18" s="181"/>
      <c r="OW18" s="181"/>
      <c r="OZ18" s="183"/>
      <c r="PA18" s="181"/>
      <c r="PB18" s="181"/>
      <c r="PE18" s="183"/>
      <c r="PF18" s="181"/>
      <c r="PG18" s="181"/>
      <c r="PJ18" s="183"/>
      <c r="PK18" s="181"/>
      <c r="PL18" s="181"/>
      <c r="PO18" s="183"/>
      <c r="PP18" s="181"/>
      <c r="PQ18" s="181"/>
      <c r="PT18" s="183"/>
      <c r="PU18" s="181"/>
      <c r="PV18" s="181"/>
      <c r="PY18" s="183"/>
      <c r="PZ18" s="181"/>
      <c r="QA18" s="181"/>
      <c r="QD18" s="183"/>
      <c r="QE18" s="181"/>
      <c r="QF18" s="181"/>
      <c r="QI18" s="183"/>
      <c r="QJ18" s="181"/>
      <c r="QK18" s="181"/>
      <c r="QN18" s="183"/>
      <c r="QO18" s="181"/>
      <c r="QP18" s="181"/>
      <c r="QS18" s="183"/>
      <c r="QT18" s="181"/>
      <c r="QU18" s="181"/>
      <c r="QX18" s="183"/>
      <c r="QY18" s="181"/>
      <c r="QZ18" s="181"/>
      <c r="RC18" s="183"/>
      <c r="RD18" s="181"/>
      <c r="RE18" s="181"/>
      <c r="RH18" s="183"/>
      <c r="RI18" s="181"/>
      <c r="RJ18" s="181"/>
      <c r="RM18" s="183"/>
      <c r="RN18" s="181"/>
      <c r="RO18" s="181"/>
      <c r="RR18" s="183"/>
      <c r="RS18" s="181"/>
      <c r="RT18" s="181"/>
      <c r="RW18" s="183"/>
      <c r="RX18" s="181"/>
      <c r="RY18" s="181"/>
      <c r="SB18" s="183"/>
      <c r="SC18" s="181"/>
      <c r="SD18" s="181"/>
      <c r="SG18" s="183"/>
      <c r="SH18" s="181"/>
      <c r="SI18" s="181"/>
      <c r="SL18" s="183"/>
      <c r="SM18" s="181"/>
      <c r="SN18" s="181"/>
      <c r="SQ18" s="183"/>
      <c r="SR18" s="181"/>
      <c r="SS18" s="181"/>
      <c r="SV18" s="183"/>
      <c r="SW18" s="181"/>
      <c r="SX18" s="181"/>
      <c r="TA18" s="183"/>
      <c r="TB18" s="181"/>
      <c r="TC18" s="181"/>
      <c r="TF18" s="183"/>
      <c r="TG18" s="181"/>
      <c r="TH18" s="181"/>
      <c r="TK18" s="183"/>
      <c r="TL18" s="181"/>
      <c r="TM18" s="181"/>
      <c r="TP18" s="183"/>
      <c r="TQ18" s="181"/>
      <c r="TR18" s="181"/>
      <c r="TU18" s="183"/>
      <c r="TV18" s="181"/>
      <c r="TW18" s="181"/>
      <c r="TZ18" s="183"/>
      <c r="UA18" s="181"/>
      <c r="UB18" s="181"/>
      <c r="UE18" s="183"/>
      <c r="UF18" s="181"/>
      <c r="UG18" s="181"/>
      <c r="UJ18" s="183"/>
      <c r="UK18" s="181"/>
      <c r="UL18" s="181"/>
      <c r="UO18" s="183"/>
      <c r="UP18" s="181"/>
      <c r="UQ18" s="181"/>
      <c r="UT18" s="183"/>
      <c r="UU18" s="181"/>
      <c r="UV18" s="181"/>
      <c r="UY18" s="183"/>
      <c r="UZ18" s="181"/>
      <c r="VA18" s="181"/>
      <c r="VD18" s="183"/>
      <c r="VE18" s="181"/>
      <c r="VF18" s="181"/>
      <c r="VI18" s="183"/>
      <c r="VJ18" s="181"/>
      <c r="VK18" s="181"/>
      <c r="VN18" s="183"/>
      <c r="VO18" s="181"/>
      <c r="VP18" s="181"/>
      <c r="VS18" s="183"/>
      <c r="VT18" s="181"/>
      <c r="VU18" s="181"/>
      <c r="VX18" s="183"/>
      <c r="VY18" s="181"/>
      <c r="VZ18" s="181"/>
      <c r="WC18" s="183"/>
      <c r="WD18" s="181"/>
      <c r="WE18" s="181"/>
      <c r="WH18" s="183"/>
      <c r="WI18" s="181"/>
      <c r="WJ18" s="181"/>
      <c r="WM18" s="183"/>
      <c r="WN18" s="181"/>
      <c r="WO18" s="181"/>
      <c r="WR18" s="183"/>
      <c r="WS18" s="181"/>
      <c r="WT18" s="181"/>
      <c r="WW18" s="183"/>
      <c r="WX18" s="181"/>
      <c r="WY18" s="181"/>
      <c r="XB18" s="183"/>
      <c r="XC18" s="181"/>
      <c r="XD18" s="181"/>
      <c r="XG18" s="183"/>
      <c r="XH18" s="181"/>
      <c r="XI18" s="181"/>
      <c r="XL18" s="183"/>
      <c r="XM18" s="181"/>
      <c r="XN18" s="181"/>
      <c r="XQ18" s="183"/>
      <c r="XR18" s="181"/>
      <c r="XS18" s="181"/>
      <c r="XV18" s="183"/>
      <c r="XW18" s="181"/>
      <c r="XX18" s="181"/>
      <c r="YA18" s="183"/>
      <c r="YB18" s="181"/>
      <c r="YC18" s="181"/>
      <c r="YF18" s="183"/>
      <c r="YG18" s="181"/>
      <c r="YH18" s="181"/>
      <c r="YK18" s="183"/>
      <c r="YL18" s="181"/>
      <c r="YM18" s="181"/>
      <c r="YP18" s="183"/>
      <c r="YQ18" s="181"/>
      <c r="YR18" s="181"/>
      <c r="YU18" s="183"/>
      <c r="YV18" s="181"/>
      <c r="YW18" s="181"/>
      <c r="YZ18" s="183"/>
      <c r="ZA18" s="181"/>
      <c r="ZB18" s="181"/>
      <c r="ZE18" s="183"/>
      <c r="ZF18" s="181"/>
      <c r="ZG18" s="181"/>
      <c r="ZJ18" s="183"/>
      <c r="ZK18" s="181"/>
      <c r="ZL18" s="181"/>
      <c r="ZO18" s="183"/>
      <c r="ZP18" s="181"/>
      <c r="ZQ18" s="181"/>
      <c r="ZT18" s="183"/>
      <c r="ZU18" s="181"/>
      <c r="ZV18" s="181"/>
      <c r="ZY18" s="183"/>
      <c r="ZZ18" s="181"/>
      <c r="AAA18" s="181"/>
      <c r="AAD18" s="183"/>
      <c r="AAE18" s="181"/>
      <c r="AAF18" s="181"/>
      <c r="AAI18" s="183"/>
      <c r="AAJ18" s="181"/>
      <c r="AAK18" s="181"/>
      <c r="AAN18" s="183"/>
      <c r="AAO18" s="181"/>
      <c r="AAP18" s="181"/>
      <c r="AAS18" s="183"/>
      <c r="AAT18" s="181"/>
      <c r="AAU18" s="181"/>
      <c r="AAX18" s="183"/>
      <c r="AAY18" s="181"/>
      <c r="AAZ18" s="181"/>
      <c r="ABC18" s="183"/>
      <c r="ABD18" s="181"/>
      <c r="ABE18" s="181"/>
      <c r="ABH18" s="183"/>
      <c r="ABI18" s="181"/>
      <c r="ABJ18" s="181"/>
      <c r="ABM18" s="183"/>
      <c r="ABN18" s="181"/>
      <c r="ABO18" s="181"/>
      <c r="ABR18" s="183"/>
      <c r="ABS18" s="181"/>
      <c r="ABT18" s="181"/>
      <c r="ABW18" s="183"/>
      <c r="ABX18" s="181"/>
      <c r="ABY18" s="181"/>
      <c r="ACB18" s="183"/>
      <c r="ACC18" s="181"/>
      <c r="ACD18" s="181"/>
      <c r="ACG18" s="183"/>
      <c r="ACH18" s="181"/>
      <c r="ACI18" s="181"/>
      <c r="ACL18" s="183"/>
      <c r="ACM18" s="181"/>
      <c r="ACN18" s="181"/>
      <c r="ACQ18" s="183"/>
      <c r="ACR18" s="181"/>
      <c r="ACS18" s="181"/>
      <c r="ACV18" s="183"/>
      <c r="ACW18" s="181"/>
      <c r="ACX18" s="181"/>
      <c r="ADA18" s="183"/>
      <c r="ADB18" s="181"/>
      <c r="ADC18" s="181"/>
      <c r="ADF18" s="183"/>
      <c r="ADG18" s="181"/>
      <c r="ADH18" s="181"/>
      <c r="ADK18" s="183"/>
      <c r="ADL18" s="181"/>
      <c r="ADM18" s="181"/>
      <c r="ADP18" s="183"/>
      <c r="ADQ18" s="181"/>
      <c r="ADR18" s="181"/>
      <c r="ADU18" s="183"/>
      <c r="ADV18" s="181"/>
      <c r="ADW18" s="181"/>
      <c r="ADZ18" s="183"/>
      <c r="AEA18" s="181"/>
      <c r="AEB18" s="181"/>
      <c r="AEE18" s="183"/>
      <c r="AEF18" s="181"/>
      <c r="AEG18" s="181"/>
      <c r="AEJ18" s="183"/>
      <c r="AEK18" s="181"/>
      <c r="AEL18" s="181"/>
      <c r="AEO18" s="183"/>
      <c r="AEP18" s="181"/>
      <c r="AEQ18" s="181"/>
      <c r="AET18" s="183"/>
      <c r="AEU18" s="181"/>
      <c r="AEV18" s="181"/>
      <c r="AEY18" s="183"/>
      <c r="AEZ18" s="181"/>
      <c r="AFA18" s="181"/>
      <c r="AFD18" s="183"/>
      <c r="AFE18" s="181"/>
      <c r="AFF18" s="181"/>
      <c r="AFI18" s="183"/>
      <c r="AFJ18" s="181"/>
      <c r="AFK18" s="181"/>
      <c r="AFN18" s="183"/>
      <c r="AFO18" s="181"/>
      <c r="AFP18" s="181"/>
      <c r="AFS18" s="183"/>
      <c r="AFT18" s="181"/>
      <c r="AFU18" s="181"/>
      <c r="AFX18" s="183"/>
      <c r="AFY18" s="181"/>
      <c r="AFZ18" s="181"/>
      <c r="AGC18" s="183"/>
      <c r="AGD18" s="181"/>
      <c r="AGE18" s="181"/>
      <c r="AGH18" s="183"/>
      <c r="AGI18" s="181"/>
      <c r="AGJ18" s="181"/>
      <c r="AGM18" s="183"/>
      <c r="AGN18" s="181"/>
      <c r="AGO18" s="181"/>
      <c r="AGR18" s="183"/>
      <c r="AGS18" s="181"/>
      <c r="AGT18" s="181"/>
      <c r="AGW18" s="183"/>
      <c r="AGX18" s="181"/>
      <c r="AGY18" s="181"/>
      <c r="AHB18" s="183"/>
      <c r="AHC18" s="181"/>
      <c r="AHD18" s="181"/>
      <c r="AHG18" s="183"/>
      <c r="AHH18" s="181"/>
      <c r="AHI18" s="181"/>
      <c r="AHL18" s="183"/>
      <c r="AHM18" s="181"/>
      <c r="AHN18" s="181"/>
      <c r="AHQ18" s="183"/>
      <c r="AHR18" s="181"/>
      <c r="AHS18" s="181"/>
      <c r="AHV18" s="183"/>
      <c r="AHW18" s="181"/>
      <c r="AHX18" s="181"/>
      <c r="AIA18" s="183"/>
      <c r="AIB18" s="181"/>
      <c r="AIC18" s="181"/>
      <c r="AIF18" s="183"/>
      <c r="AIG18" s="181"/>
      <c r="AIH18" s="181"/>
      <c r="AIK18" s="183"/>
      <c r="AIL18" s="181"/>
      <c r="AIM18" s="181"/>
      <c r="AIP18" s="183"/>
      <c r="AIQ18" s="181"/>
      <c r="AIR18" s="181"/>
      <c r="AIU18" s="183"/>
      <c r="AIV18" s="181"/>
      <c r="AIW18" s="181"/>
      <c r="AIZ18" s="183"/>
      <c r="AJA18" s="181"/>
      <c r="AJB18" s="181"/>
      <c r="AJE18" s="183"/>
      <c r="AJF18" s="181"/>
      <c r="AJG18" s="181"/>
      <c r="AJJ18" s="183"/>
      <c r="AJK18" s="181"/>
      <c r="AJL18" s="181"/>
      <c r="AJO18" s="183"/>
      <c r="AJP18" s="181"/>
      <c r="AJQ18" s="181"/>
      <c r="AJT18" s="183"/>
      <c r="AJU18" s="181"/>
      <c r="AJV18" s="181"/>
      <c r="AJY18" s="183"/>
      <c r="AJZ18" s="181"/>
      <c r="AKA18" s="181"/>
      <c r="AKD18" s="183"/>
      <c r="AKE18" s="181"/>
      <c r="AKF18" s="181"/>
      <c r="AKI18" s="183"/>
      <c r="AKJ18" s="181"/>
      <c r="AKK18" s="181"/>
      <c r="AKN18" s="183"/>
      <c r="AKO18" s="181"/>
      <c r="AKP18" s="181"/>
      <c r="AKS18" s="183"/>
      <c r="AKT18" s="181"/>
      <c r="AKU18" s="181"/>
      <c r="AKX18" s="183"/>
      <c r="AKY18" s="181"/>
      <c r="AKZ18" s="181"/>
      <c r="ALC18" s="183"/>
      <c r="ALD18" s="181"/>
      <c r="ALE18" s="181"/>
      <c r="ALH18" s="183"/>
      <c r="ALI18" s="181"/>
      <c r="ALJ18" s="181"/>
      <c r="ALM18" s="183"/>
      <c r="ALN18" s="181"/>
      <c r="ALO18" s="181"/>
      <c r="ALR18" s="183"/>
      <c r="ALS18" s="181"/>
      <c r="ALT18" s="181"/>
      <c r="ALW18" s="183"/>
      <c r="ALX18" s="181"/>
      <c r="ALY18" s="181"/>
      <c r="AMB18" s="183"/>
      <c r="AMC18" s="181"/>
      <c r="AMD18" s="181"/>
      <c r="AMG18" s="183"/>
      <c r="AMH18" s="181"/>
      <c r="AMI18" s="181"/>
      <c r="AML18" s="183"/>
      <c r="AMM18" s="181"/>
      <c r="AMN18" s="181"/>
      <c r="AMQ18" s="183"/>
      <c r="AMR18" s="181"/>
      <c r="AMS18" s="181"/>
      <c r="AMV18" s="183"/>
      <c r="AMW18" s="181"/>
      <c r="AMX18" s="181"/>
      <c r="ANA18" s="183"/>
      <c r="ANB18" s="181"/>
      <c r="ANC18" s="181"/>
      <c r="ANF18" s="183"/>
      <c r="ANG18" s="181"/>
      <c r="ANH18" s="181"/>
      <c r="ANK18" s="183"/>
      <c r="ANL18" s="181"/>
      <c r="ANM18" s="181"/>
      <c r="ANP18" s="183"/>
      <c r="ANQ18" s="181"/>
      <c r="ANR18" s="181"/>
      <c r="ANU18" s="183"/>
      <c r="ANV18" s="181"/>
      <c r="ANW18" s="181"/>
      <c r="ANZ18" s="183"/>
      <c r="AOA18" s="181"/>
      <c r="AOB18" s="181"/>
      <c r="AOE18" s="183"/>
      <c r="AOF18" s="181"/>
      <c r="AOG18" s="181"/>
      <c r="AOJ18" s="183"/>
      <c r="AOK18" s="181"/>
      <c r="AOL18" s="181"/>
      <c r="AOO18" s="183"/>
      <c r="AOP18" s="181"/>
      <c r="AOQ18" s="181"/>
      <c r="AOT18" s="183"/>
      <c r="AOU18" s="181"/>
      <c r="AOV18" s="181"/>
      <c r="AOY18" s="183"/>
      <c r="AOZ18" s="181"/>
      <c r="APA18" s="181"/>
      <c r="APD18" s="183"/>
      <c r="APE18" s="181"/>
      <c r="APF18" s="181"/>
      <c r="API18" s="183"/>
      <c r="APJ18" s="181"/>
      <c r="APK18" s="181"/>
      <c r="APN18" s="183"/>
      <c r="APO18" s="181"/>
      <c r="APP18" s="181"/>
      <c r="APS18" s="183"/>
      <c r="APT18" s="181"/>
      <c r="APU18" s="181"/>
      <c r="APX18" s="183"/>
      <c r="APY18" s="181"/>
      <c r="APZ18" s="181"/>
      <c r="AQC18" s="183"/>
      <c r="AQD18" s="181"/>
      <c r="AQE18" s="181"/>
      <c r="AQH18" s="183"/>
      <c r="AQI18" s="181"/>
      <c r="AQJ18" s="181"/>
      <c r="AQM18" s="183"/>
      <c r="AQN18" s="181"/>
      <c r="AQO18" s="181"/>
      <c r="AQR18" s="183"/>
      <c r="AQS18" s="181"/>
      <c r="AQT18" s="181"/>
      <c r="AQW18" s="183"/>
      <c r="AQX18" s="181"/>
      <c r="AQY18" s="181"/>
      <c r="ARB18" s="183"/>
      <c r="ARC18" s="181"/>
      <c r="ARD18" s="181"/>
      <c r="ARG18" s="183"/>
      <c r="ARH18" s="181"/>
      <c r="ARI18" s="181"/>
      <c r="ARL18" s="183"/>
      <c r="ARM18" s="181"/>
      <c r="ARN18" s="181"/>
      <c r="ARQ18" s="183"/>
      <c r="ARR18" s="181"/>
      <c r="ARS18" s="181"/>
      <c r="ARV18" s="183"/>
      <c r="ARW18" s="181"/>
      <c r="ARX18" s="181"/>
      <c r="ASA18" s="183"/>
      <c r="ASB18" s="181"/>
      <c r="ASC18" s="181"/>
      <c r="ASF18" s="183"/>
      <c r="ASG18" s="181"/>
      <c r="ASH18" s="181"/>
      <c r="ASK18" s="183"/>
      <c r="ASL18" s="181"/>
      <c r="ASM18" s="181"/>
      <c r="ASP18" s="183"/>
      <c r="ASQ18" s="181"/>
      <c r="ASR18" s="181"/>
      <c r="ASU18" s="183"/>
      <c r="ASV18" s="181"/>
      <c r="ASW18" s="181"/>
      <c r="ASZ18" s="183"/>
      <c r="ATA18" s="181"/>
      <c r="ATB18" s="181"/>
      <c r="ATE18" s="183"/>
      <c r="ATF18" s="181"/>
      <c r="ATG18" s="181"/>
      <c r="ATJ18" s="183"/>
      <c r="ATK18" s="181"/>
      <c r="ATL18" s="181"/>
      <c r="ATO18" s="183"/>
      <c r="ATP18" s="181"/>
      <c r="ATQ18" s="181"/>
      <c r="ATT18" s="183"/>
      <c r="ATU18" s="181"/>
      <c r="ATV18" s="181"/>
      <c r="ATY18" s="183"/>
      <c r="ATZ18" s="181"/>
      <c r="AUA18" s="181"/>
      <c r="AUD18" s="183"/>
      <c r="AUE18" s="181"/>
      <c r="AUF18" s="181"/>
      <c r="AUI18" s="183"/>
      <c r="AUJ18" s="181"/>
      <c r="AUK18" s="181"/>
      <c r="AUN18" s="183"/>
      <c r="AUO18" s="181"/>
      <c r="AUP18" s="181"/>
      <c r="AUS18" s="183"/>
      <c r="AUT18" s="181"/>
      <c r="AUU18" s="181"/>
      <c r="AUX18" s="183"/>
      <c r="AUY18" s="181"/>
      <c r="AUZ18" s="181"/>
      <c r="AVC18" s="183"/>
      <c r="AVD18" s="181"/>
      <c r="AVE18" s="181"/>
      <c r="AVH18" s="183"/>
      <c r="AVI18" s="181"/>
      <c r="AVJ18" s="181"/>
      <c r="AVM18" s="183"/>
      <c r="AVN18" s="181"/>
      <c r="AVO18" s="181"/>
      <c r="AVR18" s="183"/>
      <c r="AVS18" s="181"/>
      <c r="AVT18" s="181"/>
      <c r="AVW18" s="183"/>
      <c r="AVX18" s="181"/>
      <c r="AVY18" s="181"/>
      <c r="AWB18" s="183"/>
      <c r="AWC18" s="181"/>
      <c r="AWD18" s="181"/>
      <c r="AWG18" s="183"/>
      <c r="AWH18" s="181"/>
      <c r="AWI18" s="181"/>
      <c r="AWL18" s="183"/>
      <c r="AWM18" s="181"/>
      <c r="AWN18" s="181"/>
      <c r="AWQ18" s="183"/>
      <c r="AWR18" s="181"/>
      <c r="AWS18" s="181"/>
      <c r="AWV18" s="183"/>
      <c r="AWW18" s="181"/>
      <c r="AWX18" s="181"/>
      <c r="AXA18" s="183"/>
      <c r="AXB18" s="181"/>
      <c r="AXC18" s="181"/>
      <c r="AXF18" s="183"/>
      <c r="AXG18" s="181"/>
      <c r="AXH18" s="181"/>
      <c r="AXK18" s="183"/>
      <c r="AXL18" s="181"/>
      <c r="AXM18" s="181"/>
      <c r="AXP18" s="183"/>
      <c r="AXQ18" s="181"/>
      <c r="AXR18" s="181"/>
      <c r="AXU18" s="183"/>
      <c r="AXV18" s="181"/>
      <c r="AXW18" s="181"/>
      <c r="AXZ18" s="183"/>
      <c r="AYA18" s="181"/>
      <c r="AYB18" s="181"/>
      <c r="AYE18" s="183"/>
      <c r="AYF18" s="181"/>
      <c r="AYG18" s="181"/>
      <c r="AYJ18" s="183"/>
      <c r="AYK18" s="181"/>
      <c r="AYL18" s="181"/>
      <c r="AYO18" s="183"/>
      <c r="AYP18" s="181"/>
      <c r="AYQ18" s="181"/>
      <c r="AYT18" s="183"/>
      <c r="AYU18" s="181"/>
      <c r="AYV18" s="181"/>
      <c r="AYY18" s="183"/>
      <c r="AYZ18" s="181"/>
      <c r="AZA18" s="181"/>
      <c r="AZD18" s="183"/>
      <c r="AZE18" s="181"/>
      <c r="AZF18" s="181"/>
      <c r="AZI18" s="183"/>
      <c r="AZJ18" s="181"/>
      <c r="AZK18" s="181"/>
      <c r="AZN18" s="183"/>
      <c r="AZO18" s="181"/>
      <c r="AZP18" s="181"/>
      <c r="AZS18" s="183"/>
      <c r="AZT18" s="181"/>
      <c r="AZU18" s="181"/>
      <c r="AZX18" s="183"/>
      <c r="AZY18" s="181"/>
      <c r="AZZ18" s="181"/>
      <c r="BAC18" s="183"/>
      <c r="BAD18" s="181"/>
      <c r="BAE18" s="181"/>
      <c r="BAH18" s="183"/>
      <c r="BAI18" s="181"/>
      <c r="BAJ18" s="181"/>
      <c r="BAM18" s="183"/>
      <c r="BAN18" s="181"/>
      <c r="BAO18" s="181"/>
      <c r="BAR18" s="183"/>
      <c r="BAS18" s="181"/>
      <c r="BAT18" s="181"/>
      <c r="BAW18" s="183"/>
      <c r="BAX18" s="181"/>
      <c r="BAY18" s="181"/>
      <c r="BBB18" s="183"/>
      <c r="BBC18" s="181"/>
      <c r="BBD18" s="181"/>
      <c r="BBG18" s="183"/>
      <c r="BBH18" s="181"/>
      <c r="BBI18" s="181"/>
      <c r="BBL18" s="183"/>
      <c r="BBM18" s="181"/>
      <c r="BBN18" s="181"/>
      <c r="BBQ18" s="183"/>
      <c r="BBR18" s="181"/>
      <c r="BBS18" s="181"/>
      <c r="BBV18" s="183"/>
      <c r="BBW18" s="181"/>
      <c r="BBX18" s="181"/>
      <c r="BCA18" s="183"/>
      <c r="BCB18" s="181"/>
      <c r="BCC18" s="181"/>
      <c r="BCF18" s="183"/>
      <c r="BCG18" s="181"/>
      <c r="BCH18" s="181"/>
      <c r="BCK18" s="183"/>
      <c r="BCL18" s="181"/>
      <c r="BCM18" s="181"/>
      <c r="BCP18" s="183"/>
      <c r="BCQ18" s="181"/>
      <c r="BCR18" s="181"/>
      <c r="BCU18" s="183"/>
      <c r="BCV18" s="181"/>
      <c r="BCW18" s="181"/>
      <c r="BCZ18" s="183"/>
      <c r="BDA18" s="181"/>
      <c r="BDB18" s="181"/>
      <c r="BDE18" s="183"/>
      <c r="BDF18" s="181"/>
      <c r="BDG18" s="181"/>
      <c r="BDJ18" s="183"/>
      <c r="BDK18" s="181"/>
      <c r="BDL18" s="181"/>
      <c r="BDO18" s="183"/>
      <c r="BDP18" s="181"/>
      <c r="BDQ18" s="181"/>
      <c r="BDT18" s="183"/>
      <c r="BDU18" s="181"/>
      <c r="BDV18" s="181"/>
      <c r="BDY18" s="183"/>
      <c r="BDZ18" s="181"/>
      <c r="BEA18" s="181"/>
      <c r="BED18" s="183"/>
      <c r="BEE18" s="181"/>
      <c r="BEF18" s="181"/>
      <c r="BEI18" s="183"/>
      <c r="BEJ18" s="181"/>
      <c r="BEK18" s="181"/>
      <c r="BEN18" s="183"/>
      <c r="BEO18" s="181"/>
      <c r="BEP18" s="181"/>
      <c r="BES18" s="183"/>
      <c r="BET18" s="181"/>
      <c r="BEU18" s="181"/>
      <c r="BEX18" s="183"/>
      <c r="BEY18" s="181"/>
      <c r="BEZ18" s="181"/>
      <c r="BFC18" s="183"/>
      <c r="BFD18" s="181"/>
      <c r="BFE18" s="181"/>
      <c r="BFH18" s="183"/>
      <c r="BFI18" s="181"/>
      <c r="BFJ18" s="181"/>
      <c r="BFM18" s="183"/>
      <c r="BFN18" s="181"/>
      <c r="BFO18" s="181"/>
      <c r="BFR18" s="183"/>
      <c r="BFS18" s="181"/>
      <c r="BFT18" s="181"/>
      <c r="BFW18" s="183"/>
      <c r="BFX18" s="181"/>
      <c r="BFY18" s="181"/>
      <c r="BGB18" s="183"/>
      <c r="BGC18" s="181"/>
      <c r="BGD18" s="181"/>
      <c r="BGG18" s="183"/>
      <c r="BGH18" s="181"/>
      <c r="BGI18" s="181"/>
      <c r="BGL18" s="183"/>
      <c r="BGM18" s="181"/>
      <c r="BGN18" s="181"/>
      <c r="BGQ18" s="183"/>
      <c r="BGR18" s="181"/>
      <c r="BGS18" s="181"/>
      <c r="BGV18" s="183"/>
      <c r="BGW18" s="181"/>
      <c r="BGX18" s="181"/>
      <c r="BHA18" s="183"/>
      <c r="BHB18" s="181"/>
      <c r="BHC18" s="181"/>
      <c r="BHF18" s="183"/>
      <c r="BHG18" s="181"/>
      <c r="BHH18" s="181"/>
      <c r="BHK18" s="183"/>
      <c r="BHL18" s="181"/>
      <c r="BHM18" s="181"/>
      <c r="BHP18" s="183"/>
      <c r="BHQ18" s="181"/>
      <c r="BHR18" s="181"/>
      <c r="BHU18" s="183"/>
      <c r="BHV18" s="181"/>
      <c r="BHW18" s="181"/>
      <c r="BHZ18" s="183"/>
      <c r="BIA18" s="181"/>
      <c r="BIB18" s="181"/>
      <c r="BIE18" s="183"/>
      <c r="BIF18" s="181"/>
      <c r="BIG18" s="181"/>
      <c r="BIJ18" s="183"/>
      <c r="BIK18" s="181"/>
      <c r="BIL18" s="181"/>
      <c r="BIO18" s="183"/>
      <c r="BIP18" s="181"/>
      <c r="BIQ18" s="181"/>
      <c r="BIT18" s="183"/>
      <c r="BIU18" s="181"/>
      <c r="BIV18" s="181"/>
      <c r="BIY18" s="183"/>
      <c r="BIZ18" s="181"/>
      <c r="BJA18" s="181"/>
      <c r="BJD18" s="183"/>
      <c r="BJE18" s="181"/>
      <c r="BJF18" s="181"/>
      <c r="BJI18" s="183"/>
      <c r="BJJ18" s="181"/>
      <c r="BJK18" s="181"/>
      <c r="BJN18" s="183"/>
      <c r="BJO18" s="181"/>
      <c r="BJP18" s="181"/>
      <c r="BJS18" s="183"/>
      <c r="BJT18" s="181"/>
      <c r="BJU18" s="181"/>
      <c r="BJX18" s="183"/>
      <c r="BJY18" s="181"/>
      <c r="BJZ18" s="181"/>
      <c r="BKC18" s="183"/>
      <c r="BKD18" s="181"/>
      <c r="BKE18" s="181"/>
      <c r="BKH18" s="183"/>
      <c r="BKI18" s="181"/>
      <c r="BKJ18" s="181"/>
      <c r="BKM18" s="183"/>
      <c r="BKN18" s="181"/>
      <c r="BKO18" s="181"/>
      <c r="BKR18" s="183"/>
      <c r="BKS18" s="181"/>
      <c r="BKT18" s="181"/>
      <c r="BKW18" s="183"/>
      <c r="BKX18" s="181"/>
      <c r="BKY18" s="181"/>
      <c r="BLB18" s="183"/>
      <c r="BLC18" s="181"/>
      <c r="BLD18" s="181"/>
      <c r="BLG18" s="183"/>
      <c r="BLH18" s="181"/>
      <c r="BLI18" s="181"/>
      <c r="BLL18" s="183"/>
      <c r="BLM18" s="181"/>
      <c r="BLN18" s="181"/>
      <c r="BLQ18" s="183"/>
      <c r="BLR18" s="181"/>
      <c r="BLS18" s="181"/>
      <c r="BLV18" s="183"/>
      <c r="BLW18" s="181"/>
      <c r="BLX18" s="181"/>
      <c r="BMA18" s="183"/>
      <c r="BMB18" s="181"/>
      <c r="BMC18" s="181"/>
      <c r="BMF18" s="183"/>
      <c r="BMG18" s="181"/>
      <c r="BMH18" s="181"/>
      <c r="BMK18" s="183"/>
      <c r="BML18" s="181"/>
      <c r="BMM18" s="181"/>
      <c r="BMP18" s="183"/>
      <c r="BMQ18" s="181"/>
      <c r="BMR18" s="181"/>
      <c r="BMU18" s="183"/>
      <c r="BMV18" s="181"/>
      <c r="BMW18" s="181"/>
      <c r="BMZ18" s="183"/>
      <c r="BNA18" s="181"/>
      <c r="BNB18" s="181"/>
      <c r="BNE18" s="183"/>
      <c r="BNF18" s="181"/>
      <c r="BNG18" s="181"/>
      <c r="BNJ18" s="183"/>
      <c r="BNK18" s="181"/>
      <c r="BNL18" s="181"/>
      <c r="BNO18" s="183"/>
      <c r="BNP18" s="181"/>
      <c r="BNQ18" s="181"/>
      <c r="BNT18" s="183"/>
      <c r="BNU18" s="181"/>
      <c r="BNV18" s="181"/>
      <c r="BNY18" s="183"/>
      <c r="BNZ18" s="181"/>
      <c r="BOA18" s="181"/>
      <c r="BOD18" s="183"/>
      <c r="BOE18" s="181"/>
      <c r="BOF18" s="181"/>
      <c r="BOI18" s="183"/>
      <c r="BOJ18" s="181"/>
      <c r="BOK18" s="181"/>
      <c r="BON18" s="183"/>
      <c r="BOO18" s="181"/>
      <c r="BOP18" s="181"/>
      <c r="BOS18" s="183"/>
      <c r="BOT18" s="181"/>
      <c r="BOU18" s="181"/>
      <c r="BOX18" s="183"/>
      <c r="BOY18" s="181"/>
      <c r="BOZ18" s="181"/>
      <c r="BPC18" s="183"/>
      <c r="BPD18" s="181"/>
      <c r="BPE18" s="181"/>
      <c r="BPH18" s="183"/>
      <c r="BPI18" s="181"/>
      <c r="BPJ18" s="181"/>
      <c r="BPM18" s="183"/>
      <c r="BPN18" s="181"/>
      <c r="BPO18" s="181"/>
      <c r="BPR18" s="183"/>
      <c r="BPS18" s="181"/>
      <c r="BPT18" s="181"/>
      <c r="BPW18" s="183"/>
      <c r="BPX18" s="181"/>
      <c r="BPY18" s="181"/>
      <c r="BQB18" s="183"/>
      <c r="BQC18" s="181"/>
      <c r="BQD18" s="181"/>
      <c r="BQG18" s="183"/>
      <c r="BQH18" s="181"/>
      <c r="BQI18" s="181"/>
      <c r="BQL18" s="183"/>
      <c r="BQM18" s="181"/>
      <c r="BQN18" s="181"/>
      <c r="BQQ18" s="183"/>
      <c r="BQR18" s="181"/>
      <c r="BQS18" s="181"/>
      <c r="BQV18" s="183"/>
      <c r="BQW18" s="181"/>
      <c r="BQX18" s="181"/>
      <c r="BRA18" s="183"/>
      <c r="BRB18" s="181"/>
      <c r="BRC18" s="181"/>
      <c r="BRF18" s="183"/>
      <c r="BRG18" s="181"/>
      <c r="BRH18" s="181"/>
      <c r="BRK18" s="183"/>
      <c r="BRL18" s="181"/>
      <c r="BRM18" s="181"/>
      <c r="BRP18" s="183"/>
      <c r="BRQ18" s="181"/>
      <c r="BRR18" s="181"/>
      <c r="BRU18" s="183"/>
      <c r="BRV18" s="181"/>
      <c r="BRW18" s="181"/>
      <c r="BRZ18" s="183"/>
      <c r="BSA18" s="181"/>
      <c r="BSB18" s="181"/>
      <c r="BSE18" s="183"/>
      <c r="BSF18" s="181"/>
      <c r="BSG18" s="181"/>
      <c r="BSJ18" s="183"/>
      <c r="BSK18" s="181"/>
      <c r="BSL18" s="181"/>
      <c r="BSO18" s="183"/>
      <c r="BSP18" s="181"/>
      <c r="BSQ18" s="181"/>
      <c r="BST18" s="183"/>
      <c r="BSU18" s="181"/>
      <c r="BSV18" s="181"/>
      <c r="BSY18" s="183"/>
      <c r="BSZ18" s="181"/>
      <c r="BTA18" s="181"/>
      <c r="BTD18" s="183"/>
      <c r="BTE18" s="181"/>
      <c r="BTF18" s="181"/>
      <c r="BTI18" s="183"/>
      <c r="BTJ18" s="181"/>
      <c r="BTK18" s="181"/>
      <c r="BTN18" s="183"/>
      <c r="BTO18" s="181"/>
      <c r="BTP18" s="181"/>
      <c r="BTS18" s="183"/>
      <c r="BTT18" s="181"/>
      <c r="BTU18" s="181"/>
      <c r="BTX18" s="183"/>
      <c r="BTY18" s="181"/>
      <c r="BTZ18" s="181"/>
      <c r="BUC18" s="183"/>
      <c r="BUD18" s="181"/>
      <c r="BUE18" s="181"/>
      <c r="BUH18" s="183"/>
      <c r="BUI18" s="181"/>
      <c r="BUJ18" s="181"/>
      <c r="BUM18" s="183"/>
      <c r="BUN18" s="181"/>
      <c r="BUO18" s="181"/>
      <c r="BUR18" s="183"/>
      <c r="BUS18" s="181"/>
      <c r="BUT18" s="181"/>
      <c r="BUW18" s="183"/>
      <c r="BUX18" s="181"/>
      <c r="BUY18" s="181"/>
      <c r="BVB18" s="183"/>
      <c r="BVC18" s="181"/>
      <c r="BVD18" s="181"/>
      <c r="BVG18" s="183"/>
      <c r="BVH18" s="181"/>
      <c r="BVI18" s="181"/>
      <c r="BVL18" s="183"/>
      <c r="BVM18" s="181"/>
      <c r="BVN18" s="181"/>
      <c r="BVQ18" s="183"/>
      <c r="BVR18" s="181"/>
      <c r="BVS18" s="181"/>
      <c r="BVV18" s="183"/>
      <c r="BVW18" s="181"/>
      <c r="BVX18" s="181"/>
      <c r="BWA18" s="183"/>
      <c r="BWB18" s="181"/>
      <c r="BWC18" s="181"/>
      <c r="BWF18" s="183"/>
      <c r="BWG18" s="181"/>
      <c r="BWH18" s="181"/>
      <c r="BWK18" s="183"/>
      <c r="BWL18" s="181"/>
      <c r="BWM18" s="181"/>
      <c r="BWP18" s="183"/>
      <c r="BWQ18" s="181"/>
      <c r="BWR18" s="181"/>
      <c r="BWU18" s="183"/>
      <c r="BWV18" s="181"/>
      <c r="BWW18" s="181"/>
      <c r="BWZ18" s="183"/>
      <c r="BXA18" s="181"/>
      <c r="BXB18" s="181"/>
      <c r="BXE18" s="183"/>
      <c r="BXF18" s="181"/>
      <c r="BXG18" s="181"/>
      <c r="BXJ18" s="183"/>
      <c r="BXK18" s="181"/>
      <c r="BXL18" s="181"/>
      <c r="BXO18" s="183"/>
      <c r="BXP18" s="181"/>
      <c r="BXQ18" s="181"/>
      <c r="BXT18" s="183"/>
      <c r="BXU18" s="181"/>
      <c r="BXV18" s="181"/>
      <c r="BXY18" s="183"/>
      <c r="BXZ18" s="181"/>
      <c r="BYA18" s="181"/>
      <c r="BYD18" s="183"/>
      <c r="BYE18" s="181"/>
      <c r="BYF18" s="181"/>
      <c r="BYI18" s="183"/>
      <c r="BYJ18" s="181"/>
      <c r="BYK18" s="181"/>
      <c r="BYN18" s="183"/>
      <c r="BYO18" s="181"/>
      <c r="BYP18" s="181"/>
      <c r="BYS18" s="183"/>
      <c r="BYT18" s="181"/>
      <c r="BYU18" s="181"/>
      <c r="BYX18" s="183"/>
      <c r="BYY18" s="181"/>
      <c r="BYZ18" s="181"/>
      <c r="BZC18" s="183"/>
      <c r="BZD18" s="181"/>
      <c r="BZE18" s="181"/>
      <c r="BZH18" s="183"/>
      <c r="BZI18" s="181"/>
      <c r="BZJ18" s="181"/>
      <c r="BZM18" s="183"/>
      <c r="BZN18" s="181"/>
      <c r="BZO18" s="181"/>
      <c r="BZR18" s="183"/>
      <c r="BZS18" s="181"/>
      <c r="BZT18" s="181"/>
      <c r="BZW18" s="183"/>
      <c r="BZX18" s="181"/>
      <c r="BZY18" s="181"/>
      <c r="CAB18" s="183"/>
      <c r="CAC18" s="181"/>
      <c r="CAD18" s="181"/>
      <c r="CAG18" s="183"/>
      <c r="CAH18" s="181"/>
      <c r="CAI18" s="181"/>
      <c r="CAL18" s="183"/>
      <c r="CAM18" s="181"/>
      <c r="CAN18" s="181"/>
      <c r="CAQ18" s="183"/>
      <c r="CAR18" s="181"/>
      <c r="CAS18" s="181"/>
      <c r="CAV18" s="183"/>
      <c r="CAW18" s="181"/>
      <c r="CAX18" s="181"/>
      <c r="CBA18" s="183"/>
      <c r="CBB18" s="181"/>
      <c r="CBC18" s="181"/>
      <c r="CBF18" s="183"/>
      <c r="CBG18" s="181"/>
      <c r="CBH18" s="181"/>
      <c r="CBK18" s="183"/>
      <c r="CBL18" s="181"/>
      <c r="CBM18" s="181"/>
      <c r="CBP18" s="183"/>
      <c r="CBQ18" s="181"/>
      <c r="CBR18" s="181"/>
      <c r="CBU18" s="183"/>
      <c r="CBV18" s="181"/>
      <c r="CBW18" s="181"/>
      <c r="CBZ18" s="183"/>
      <c r="CCA18" s="181"/>
      <c r="CCB18" s="181"/>
      <c r="CCE18" s="183"/>
      <c r="CCF18" s="181"/>
      <c r="CCG18" s="181"/>
      <c r="CCJ18" s="183"/>
      <c r="CCK18" s="181"/>
      <c r="CCL18" s="181"/>
      <c r="CCO18" s="183"/>
      <c r="CCP18" s="181"/>
      <c r="CCQ18" s="181"/>
      <c r="CCT18" s="183"/>
      <c r="CCU18" s="181"/>
      <c r="CCV18" s="181"/>
      <c r="CCY18" s="183"/>
      <c r="CCZ18" s="181"/>
      <c r="CDA18" s="181"/>
      <c r="CDD18" s="183"/>
      <c r="CDE18" s="181"/>
      <c r="CDF18" s="181"/>
      <c r="CDI18" s="183"/>
      <c r="CDJ18" s="181"/>
      <c r="CDK18" s="181"/>
      <c r="CDN18" s="183"/>
      <c r="CDO18" s="181"/>
      <c r="CDP18" s="181"/>
      <c r="CDS18" s="183"/>
      <c r="CDT18" s="181"/>
      <c r="CDU18" s="181"/>
      <c r="CDX18" s="183"/>
      <c r="CDY18" s="181"/>
      <c r="CDZ18" s="181"/>
      <c r="CEC18" s="183"/>
      <c r="CED18" s="181"/>
      <c r="CEE18" s="181"/>
      <c r="CEH18" s="183"/>
      <c r="CEI18" s="181"/>
      <c r="CEJ18" s="181"/>
      <c r="CEM18" s="183"/>
      <c r="CEN18" s="181"/>
      <c r="CEO18" s="181"/>
      <c r="CER18" s="183"/>
      <c r="CES18" s="181"/>
      <c r="CET18" s="181"/>
      <c r="CEW18" s="183"/>
      <c r="CEX18" s="181"/>
      <c r="CEY18" s="181"/>
      <c r="CFB18" s="183"/>
      <c r="CFC18" s="181"/>
      <c r="CFD18" s="181"/>
      <c r="CFG18" s="183"/>
      <c r="CFH18" s="181"/>
      <c r="CFI18" s="181"/>
      <c r="CFL18" s="183"/>
      <c r="CFM18" s="181"/>
      <c r="CFN18" s="181"/>
      <c r="CFQ18" s="183"/>
      <c r="CFR18" s="181"/>
      <c r="CFS18" s="181"/>
      <c r="CFV18" s="183"/>
      <c r="CFW18" s="181"/>
      <c r="CFX18" s="181"/>
      <c r="CGA18" s="183"/>
      <c r="CGB18" s="181"/>
      <c r="CGC18" s="181"/>
      <c r="CGF18" s="183"/>
      <c r="CGG18" s="181"/>
      <c r="CGH18" s="181"/>
      <c r="CGK18" s="183"/>
      <c r="CGL18" s="181"/>
      <c r="CGM18" s="181"/>
      <c r="CGP18" s="183"/>
      <c r="CGQ18" s="181"/>
      <c r="CGR18" s="181"/>
      <c r="CGU18" s="183"/>
      <c r="CGV18" s="181"/>
      <c r="CGW18" s="181"/>
      <c r="CGZ18" s="183"/>
      <c r="CHA18" s="181"/>
      <c r="CHB18" s="181"/>
      <c r="CHE18" s="183"/>
      <c r="CHF18" s="181"/>
      <c r="CHG18" s="181"/>
      <c r="CHJ18" s="183"/>
      <c r="CHK18" s="181"/>
      <c r="CHL18" s="181"/>
      <c r="CHO18" s="183"/>
      <c r="CHP18" s="181"/>
      <c r="CHQ18" s="181"/>
      <c r="CHT18" s="183"/>
      <c r="CHU18" s="181"/>
      <c r="CHV18" s="181"/>
      <c r="CHY18" s="183"/>
      <c r="CHZ18" s="181"/>
      <c r="CIA18" s="181"/>
      <c r="CID18" s="183"/>
      <c r="CIE18" s="181"/>
      <c r="CIF18" s="181"/>
      <c r="CII18" s="183"/>
      <c r="CIJ18" s="181"/>
      <c r="CIK18" s="181"/>
      <c r="CIN18" s="183"/>
      <c r="CIO18" s="181"/>
      <c r="CIP18" s="181"/>
      <c r="CIS18" s="183"/>
      <c r="CIT18" s="181"/>
      <c r="CIU18" s="181"/>
      <c r="CIX18" s="183"/>
      <c r="CIY18" s="181"/>
      <c r="CIZ18" s="181"/>
      <c r="CJC18" s="183"/>
      <c r="CJD18" s="181"/>
      <c r="CJE18" s="181"/>
      <c r="CJH18" s="183"/>
      <c r="CJI18" s="181"/>
      <c r="CJJ18" s="181"/>
      <c r="CJM18" s="183"/>
      <c r="CJN18" s="181"/>
      <c r="CJO18" s="181"/>
      <c r="CJR18" s="183"/>
      <c r="CJS18" s="181"/>
      <c r="CJT18" s="181"/>
      <c r="CJW18" s="183"/>
      <c r="CJX18" s="181"/>
      <c r="CJY18" s="181"/>
      <c r="CKB18" s="183"/>
      <c r="CKC18" s="181"/>
      <c r="CKD18" s="181"/>
      <c r="CKG18" s="183"/>
      <c r="CKH18" s="181"/>
      <c r="CKI18" s="181"/>
      <c r="CKL18" s="183"/>
      <c r="CKM18" s="181"/>
      <c r="CKN18" s="181"/>
      <c r="CKQ18" s="183"/>
      <c r="CKR18" s="181"/>
      <c r="CKS18" s="181"/>
      <c r="CKV18" s="183"/>
      <c r="CKW18" s="181"/>
      <c r="CKX18" s="181"/>
      <c r="CLA18" s="183"/>
      <c r="CLB18" s="181"/>
      <c r="CLC18" s="181"/>
      <c r="CLF18" s="183"/>
      <c r="CLG18" s="181"/>
      <c r="CLH18" s="181"/>
      <c r="CLK18" s="183"/>
      <c r="CLL18" s="181"/>
      <c r="CLM18" s="181"/>
      <c r="CLP18" s="183"/>
      <c r="CLQ18" s="181"/>
      <c r="CLR18" s="181"/>
      <c r="CLU18" s="183"/>
      <c r="CLV18" s="181"/>
      <c r="CLW18" s="181"/>
      <c r="CLZ18" s="183"/>
      <c r="CMA18" s="181"/>
      <c r="CMB18" s="181"/>
      <c r="CME18" s="183"/>
      <c r="CMF18" s="181"/>
      <c r="CMG18" s="181"/>
      <c r="CMJ18" s="183"/>
      <c r="CMK18" s="181"/>
      <c r="CML18" s="181"/>
      <c r="CMO18" s="183"/>
      <c r="CMP18" s="181"/>
      <c r="CMQ18" s="181"/>
      <c r="CMT18" s="183"/>
      <c r="CMU18" s="181"/>
      <c r="CMV18" s="181"/>
      <c r="CMY18" s="183"/>
      <c r="CMZ18" s="181"/>
      <c r="CNA18" s="181"/>
      <c r="CND18" s="183"/>
      <c r="CNE18" s="181"/>
      <c r="CNF18" s="181"/>
      <c r="CNI18" s="183"/>
      <c r="CNJ18" s="181"/>
      <c r="CNK18" s="181"/>
      <c r="CNN18" s="183"/>
      <c r="CNO18" s="181"/>
      <c r="CNP18" s="181"/>
      <c r="CNS18" s="183"/>
      <c r="CNT18" s="181"/>
      <c r="CNU18" s="181"/>
      <c r="CNX18" s="183"/>
      <c r="CNY18" s="181"/>
      <c r="CNZ18" s="181"/>
      <c r="COC18" s="183"/>
      <c r="COD18" s="181"/>
      <c r="COE18" s="181"/>
      <c r="COH18" s="183"/>
      <c r="COI18" s="181"/>
      <c r="COJ18" s="181"/>
      <c r="COM18" s="183"/>
      <c r="CON18" s="181"/>
      <c r="COO18" s="181"/>
      <c r="COR18" s="183"/>
      <c r="COS18" s="181"/>
      <c r="COT18" s="181"/>
      <c r="COW18" s="183"/>
      <c r="COX18" s="181"/>
      <c r="COY18" s="181"/>
      <c r="CPB18" s="183"/>
      <c r="CPC18" s="181"/>
      <c r="CPD18" s="181"/>
      <c r="CPG18" s="183"/>
      <c r="CPH18" s="181"/>
      <c r="CPI18" s="181"/>
      <c r="CPL18" s="183"/>
      <c r="CPM18" s="181"/>
      <c r="CPN18" s="181"/>
      <c r="CPQ18" s="183"/>
      <c r="CPR18" s="181"/>
      <c r="CPS18" s="181"/>
      <c r="CPV18" s="183"/>
      <c r="CPW18" s="181"/>
      <c r="CPX18" s="181"/>
      <c r="CQA18" s="183"/>
      <c r="CQB18" s="181"/>
      <c r="CQC18" s="181"/>
      <c r="CQF18" s="183"/>
      <c r="CQG18" s="181"/>
      <c r="CQH18" s="181"/>
      <c r="CQK18" s="183"/>
      <c r="CQL18" s="181"/>
      <c r="CQM18" s="181"/>
      <c r="CQP18" s="183"/>
      <c r="CQQ18" s="181"/>
      <c r="CQR18" s="181"/>
      <c r="CQU18" s="183"/>
      <c r="CQV18" s="181"/>
      <c r="CQW18" s="181"/>
      <c r="CQZ18" s="183"/>
      <c r="CRA18" s="181"/>
      <c r="CRB18" s="181"/>
      <c r="CRE18" s="183"/>
      <c r="CRF18" s="181"/>
      <c r="CRG18" s="181"/>
      <c r="CRJ18" s="183"/>
      <c r="CRK18" s="181"/>
      <c r="CRL18" s="181"/>
      <c r="CRO18" s="183"/>
      <c r="CRP18" s="181"/>
      <c r="CRQ18" s="181"/>
      <c r="CRT18" s="183"/>
      <c r="CRU18" s="181"/>
      <c r="CRV18" s="181"/>
      <c r="CRY18" s="183"/>
      <c r="CRZ18" s="181"/>
      <c r="CSA18" s="181"/>
      <c r="CSD18" s="183"/>
      <c r="CSE18" s="181"/>
      <c r="CSF18" s="181"/>
      <c r="CSI18" s="183"/>
      <c r="CSJ18" s="181"/>
      <c r="CSK18" s="181"/>
      <c r="CSN18" s="183"/>
      <c r="CSO18" s="181"/>
      <c r="CSP18" s="181"/>
      <c r="CSS18" s="183"/>
      <c r="CST18" s="181"/>
      <c r="CSU18" s="181"/>
      <c r="CSX18" s="183"/>
      <c r="CSY18" s="181"/>
      <c r="CSZ18" s="181"/>
      <c r="CTC18" s="183"/>
      <c r="CTD18" s="181"/>
      <c r="CTE18" s="181"/>
      <c r="CTH18" s="183"/>
      <c r="CTI18" s="181"/>
      <c r="CTJ18" s="181"/>
      <c r="CTM18" s="183"/>
      <c r="CTN18" s="181"/>
      <c r="CTO18" s="181"/>
      <c r="CTR18" s="183"/>
      <c r="CTS18" s="181"/>
      <c r="CTT18" s="181"/>
      <c r="CTW18" s="183"/>
      <c r="CTX18" s="181"/>
      <c r="CTY18" s="181"/>
      <c r="CUB18" s="183"/>
      <c r="CUC18" s="181"/>
      <c r="CUD18" s="181"/>
      <c r="CUG18" s="183"/>
      <c r="CUH18" s="181"/>
      <c r="CUI18" s="181"/>
      <c r="CUL18" s="183"/>
      <c r="CUM18" s="181"/>
      <c r="CUN18" s="181"/>
      <c r="CUQ18" s="183"/>
      <c r="CUR18" s="181"/>
      <c r="CUS18" s="181"/>
      <c r="CUV18" s="183"/>
      <c r="CUW18" s="181"/>
      <c r="CUX18" s="181"/>
      <c r="CVA18" s="183"/>
      <c r="CVB18" s="181"/>
      <c r="CVC18" s="181"/>
      <c r="CVF18" s="183"/>
      <c r="CVG18" s="181"/>
      <c r="CVH18" s="181"/>
      <c r="CVK18" s="183"/>
      <c r="CVL18" s="181"/>
      <c r="CVM18" s="181"/>
      <c r="CVP18" s="183"/>
      <c r="CVQ18" s="181"/>
      <c r="CVR18" s="181"/>
      <c r="CVU18" s="183"/>
      <c r="CVV18" s="181"/>
      <c r="CVW18" s="181"/>
      <c r="CVZ18" s="183"/>
      <c r="CWA18" s="181"/>
      <c r="CWB18" s="181"/>
      <c r="CWE18" s="183"/>
      <c r="CWF18" s="181"/>
      <c r="CWG18" s="181"/>
      <c r="CWJ18" s="183"/>
      <c r="CWK18" s="181"/>
      <c r="CWL18" s="181"/>
      <c r="CWO18" s="183"/>
      <c r="CWP18" s="181"/>
      <c r="CWQ18" s="181"/>
      <c r="CWT18" s="183"/>
      <c r="CWU18" s="181"/>
      <c r="CWV18" s="181"/>
      <c r="CWY18" s="183"/>
      <c r="CWZ18" s="181"/>
      <c r="CXA18" s="181"/>
      <c r="CXD18" s="183"/>
      <c r="CXE18" s="181"/>
      <c r="CXF18" s="181"/>
      <c r="CXI18" s="183"/>
      <c r="CXJ18" s="181"/>
      <c r="CXK18" s="181"/>
      <c r="CXN18" s="183"/>
      <c r="CXO18" s="181"/>
      <c r="CXP18" s="181"/>
      <c r="CXS18" s="183"/>
      <c r="CXT18" s="181"/>
      <c r="CXU18" s="181"/>
      <c r="CXX18" s="183"/>
      <c r="CXY18" s="181"/>
      <c r="CXZ18" s="181"/>
      <c r="CYC18" s="183"/>
      <c r="CYD18" s="181"/>
      <c r="CYE18" s="181"/>
      <c r="CYH18" s="183"/>
      <c r="CYI18" s="181"/>
      <c r="CYJ18" s="181"/>
      <c r="CYM18" s="183"/>
      <c r="CYN18" s="181"/>
      <c r="CYO18" s="181"/>
      <c r="CYR18" s="183"/>
      <c r="CYS18" s="181"/>
      <c r="CYT18" s="181"/>
      <c r="CYW18" s="183"/>
      <c r="CYX18" s="181"/>
      <c r="CYY18" s="181"/>
      <c r="CZB18" s="183"/>
      <c r="CZC18" s="181"/>
      <c r="CZD18" s="181"/>
      <c r="CZG18" s="183"/>
      <c r="CZH18" s="181"/>
      <c r="CZI18" s="181"/>
      <c r="CZL18" s="183"/>
      <c r="CZM18" s="181"/>
      <c r="CZN18" s="181"/>
      <c r="CZQ18" s="183"/>
      <c r="CZR18" s="181"/>
      <c r="CZS18" s="181"/>
      <c r="CZV18" s="183"/>
      <c r="CZW18" s="181"/>
      <c r="CZX18" s="181"/>
      <c r="DAA18" s="183"/>
      <c r="DAB18" s="181"/>
      <c r="DAC18" s="181"/>
      <c r="DAF18" s="183"/>
      <c r="DAG18" s="181"/>
      <c r="DAH18" s="181"/>
      <c r="DAK18" s="183"/>
      <c r="DAL18" s="181"/>
      <c r="DAM18" s="181"/>
      <c r="DAP18" s="183"/>
      <c r="DAQ18" s="181"/>
      <c r="DAR18" s="181"/>
      <c r="DAU18" s="183"/>
      <c r="DAV18" s="181"/>
      <c r="DAW18" s="181"/>
      <c r="DAZ18" s="183"/>
      <c r="DBA18" s="181"/>
      <c r="DBB18" s="181"/>
      <c r="DBE18" s="183"/>
      <c r="DBF18" s="181"/>
      <c r="DBG18" s="181"/>
      <c r="DBJ18" s="183"/>
      <c r="DBK18" s="181"/>
      <c r="DBL18" s="181"/>
      <c r="DBO18" s="183"/>
      <c r="DBP18" s="181"/>
      <c r="DBQ18" s="181"/>
      <c r="DBT18" s="183"/>
      <c r="DBU18" s="181"/>
      <c r="DBV18" s="181"/>
      <c r="DBY18" s="183"/>
      <c r="DBZ18" s="181"/>
      <c r="DCA18" s="181"/>
      <c r="DCD18" s="183"/>
      <c r="DCE18" s="181"/>
      <c r="DCF18" s="181"/>
      <c r="DCI18" s="183"/>
      <c r="DCJ18" s="181"/>
      <c r="DCK18" s="181"/>
      <c r="DCN18" s="183"/>
      <c r="DCO18" s="181"/>
      <c r="DCP18" s="181"/>
      <c r="DCS18" s="183"/>
      <c r="DCT18" s="181"/>
      <c r="DCU18" s="181"/>
      <c r="DCX18" s="183"/>
      <c r="DCY18" s="181"/>
      <c r="DCZ18" s="181"/>
      <c r="DDC18" s="183"/>
      <c r="DDD18" s="181"/>
      <c r="DDE18" s="181"/>
      <c r="DDH18" s="183"/>
      <c r="DDI18" s="181"/>
      <c r="DDJ18" s="181"/>
      <c r="DDM18" s="183"/>
      <c r="DDN18" s="181"/>
      <c r="DDO18" s="181"/>
      <c r="DDR18" s="183"/>
      <c r="DDS18" s="181"/>
      <c r="DDT18" s="181"/>
      <c r="DDW18" s="183"/>
      <c r="DDX18" s="181"/>
      <c r="DDY18" s="181"/>
      <c r="DEB18" s="183"/>
      <c r="DEC18" s="181"/>
      <c r="DED18" s="181"/>
      <c r="DEG18" s="183"/>
      <c r="DEH18" s="181"/>
      <c r="DEI18" s="181"/>
      <c r="DEL18" s="183"/>
      <c r="DEM18" s="181"/>
      <c r="DEN18" s="181"/>
      <c r="DEQ18" s="183"/>
      <c r="DER18" s="181"/>
      <c r="DES18" s="181"/>
      <c r="DEV18" s="183"/>
      <c r="DEW18" s="181"/>
      <c r="DEX18" s="181"/>
      <c r="DFA18" s="183"/>
      <c r="DFB18" s="181"/>
      <c r="DFC18" s="181"/>
      <c r="DFF18" s="183"/>
      <c r="DFG18" s="181"/>
      <c r="DFH18" s="181"/>
      <c r="DFK18" s="183"/>
      <c r="DFL18" s="181"/>
      <c r="DFM18" s="181"/>
      <c r="DFP18" s="183"/>
      <c r="DFQ18" s="181"/>
      <c r="DFR18" s="181"/>
      <c r="DFU18" s="183"/>
      <c r="DFV18" s="181"/>
      <c r="DFW18" s="181"/>
      <c r="DFZ18" s="183"/>
      <c r="DGA18" s="181"/>
      <c r="DGB18" s="181"/>
      <c r="DGE18" s="183"/>
      <c r="DGF18" s="181"/>
      <c r="DGG18" s="181"/>
      <c r="DGJ18" s="183"/>
      <c r="DGK18" s="181"/>
      <c r="DGL18" s="181"/>
      <c r="DGO18" s="183"/>
      <c r="DGP18" s="181"/>
      <c r="DGQ18" s="181"/>
      <c r="DGT18" s="183"/>
      <c r="DGU18" s="181"/>
      <c r="DGV18" s="181"/>
      <c r="DGY18" s="183"/>
      <c r="DGZ18" s="181"/>
      <c r="DHA18" s="181"/>
      <c r="DHD18" s="183"/>
      <c r="DHE18" s="181"/>
      <c r="DHF18" s="181"/>
      <c r="DHI18" s="183"/>
      <c r="DHJ18" s="181"/>
      <c r="DHK18" s="181"/>
      <c r="DHN18" s="183"/>
      <c r="DHO18" s="181"/>
      <c r="DHP18" s="181"/>
      <c r="DHS18" s="183"/>
      <c r="DHT18" s="181"/>
      <c r="DHU18" s="181"/>
      <c r="DHX18" s="183"/>
      <c r="DHY18" s="181"/>
      <c r="DHZ18" s="181"/>
      <c r="DIC18" s="183"/>
      <c r="DID18" s="181"/>
      <c r="DIE18" s="181"/>
      <c r="DIH18" s="183"/>
      <c r="DII18" s="181"/>
      <c r="DIJ18" s="181"/>
      <c r="DIM18" s="183"/>
      <c r="DIN18" s="181"/>
      <c r="DIO18" s="181"/>
      <c r="DIR18" s="183"/>
      <c r="DIS18" s="181"/>
      <c r="DIT18" s="181"/>
      <c r="DIW18" s="183"/>
      <c r="DIX18" s="181"/>
      <c r="DIY18" s="181"/>
      <c r="DJB18" s="183"/>
      <c r="DJC18" s="181"/>
      <c r="DJD18" s="181"/>
      <c r="DJG18" s="183"/>
      <c r="DJH18" s="181"/>
      <c r="DJI18" s="181"/>
      <c r="DJL18" s="183"/>
      <c r="DJM18" s="181"/>
      <c r="DJN18" s="181"/>
      <c r="DJQ18" s="183"/>
      <c r="DJR18" s="181"/>
      <c r="DJS18" s="181"/>
      <c r="DJV18" s="183"/>
      <c r="DJW18" s="181"/>
      <c r="DJX18" s="181"/>
      <c r="DKA18" s="183"/>
      <c r="DKB18" s="181"/>
      <c r="DKC18" s="181"/>
      <c r="DKF18" s="183"/>
      <c r="DKG18" s="181"/>
      <c r="DKH18" s="181"/>
      <c r="DKK18" s="183"/>
      <c r="DKL18" s="181"/>
      <c r="DKM18" s="181"/>
      <c r="DKP18" s="183"/>
      <c r="DKQ18" s="181"/>
      <c r="DKR18" s="181"/>
      <c r="DKU18" s="183"/>
      <c r="DKV18" s="181"/>
      <c r="DKW18" s="181"/>
      <c r="DKZ18" s="183"/>
      <c r="DLA18" s="181"/>
      <c r="DLB18" s="181"/>
      <c r="DLE18" s="183"/>
      <c r="DLF18" s="181"/>
      <c r="DLG18" s="181"/>
      <c r="DLJ18" s="183"/>
      <c r="DLK18" s="181"/>
      <c r="DLL18" s="181"/>
      <c r="DLO18" s="183"/>
      <c r="DLP18" s="181"/>
      <c r="DLQ18" s="181"/>
      <c r="DLT18" s="183"/>
      <c r="DLU18" s="181"/>
      <c r="DLV18" s="181"/>
      <c r="DLY18" s="183"/>
      <c r="DLZ18" s="181"/>
      <c r="DMA18" s="181"/>
      <c r="DMD18" s="183"/>
      <c r="DME18" s="181"/>
      <c r="DMF18" s="181"/>
      <c r="DMI18" s="183"/>
      <c r="DMJ18" s="181"/>
      <c r="DMK18" s="181"/>
      <c r="DMN18" s="183"/>
      <c r="DMO18" s="181"/>
      <c r="DMP18" s="181"/>
      <c r="DMS18" s="183"/>
      <c r="DMT18" s="181"/>
      <c r="DMU18" s="181"/>
      <c r="DMX18" s="183"/>
      <c r="DMY18" s="181"/>
      <c r="DMZ18" s="181"/>
      <c r="DNC18" s="183"/>
      <c r="DND18" s="181"/>
      <c r="DNE18" s="181"/>
      <c r="DNH18" s="183"/>
      <c r="DNI18" s="181"/>
      <c r="DNJ18" s="181"/>
      <c r="DNM18" s="183"/>
      <c r="DNN18" s="181"/>
      <c r="DNO18" s="181"/>
      <c r="DNR18" s="183"/>
      <c r="DNS18" s="181"/>
      <c r="DNT18" s="181"/>
      <c r="DNW18" s="183"/>
      <c r="DNX18" s="181"/>
      <c r="DNY18" s="181"/>
      <c r="DOB18" s="183"/>
      <c r="DOC18" s="181"/>
      <c r="DOD18" s="181"/>
      <c r="DOG18" s="183"/>
      <c r="DOH18" s="181"/>
      <c r="DOI18" s="181"/>
      <c r="DOL18" s="183"/>
      <c r="DOM18" s="181"/>
      <c r="DON18" s="181"/>
      <c r="DOQ18" s="183"/>
      <c r="DOR18" s="181"/>
      <c r="DOS18" s="181"/>
      <c r="DOV18" s="183"/>
      <c r="DOW18" s="181"/>
      <c r="DOX18" s="181"/>
      <c r="DPA18" s="183"/>
      <c r="DPB18" s="181"/>
      <c r="DPC18" s="181"/>
      <c r="DPF18" s="183"/>
      <c r="DPG18" s="181"/>
      <c r="DPH18" s="181"/>
      <c r="DPK18" s="183"/>
      <c r="DPL18" s="181"/>
      <c r="DPM18" s="181"/>
      <c r="DPP18" s="183"/>
      <c r="DPQ18" s="181"/>
      <c r="DPR18" s="181"/>
      <c r="DPU18" s="183"/>
      <c r="DPV18" s="181"/>
      <c r="DPW18" s="181"/>
      <c r="DPZ18" s="183"/>
      <c r="DQA18" s="181"/>
      <c r="DQB18" s="181"/>
      <c r="DQE18" s="183"/>
      <c r="DQF18" s="181"/>
      <c r="DQG18" s="181"/>
      <c r="DQJ18" s="183"/>
      <c r="DQK18" s="181"/>
      <c r="DQL18" s="181"/>
      <c r="DQO18" s="183"/>
      <c r="DQP18" s="181"/>
      <c r="DQQ18" s="181"/>
      <c r="DQT18" s="183"/>
      <c r="DQU18" s="181"/>
      <c r="DQV18" s="181"/>
      <c r="DQY18" s="183"/>
      <c r="DQZ18" s="181"/>
      <c r="DRA18" s="181"/>
      <c r="DRD18" s="183"/>
      <c r="DRE18" s="181"/>
      <c r="DRF18" s="181"/>
      <c r="DRI18" s="183"/>
      <c r="DRJ18" s="181"/>
      <c r="DRK18" s="181"/>
      <c r="DRN18" s="183"/>
      <c r="DRO18" s="181"/>
      <c r="DRP18" s="181"/>
      <c r="DRS18" s="183"/>
      <c r="DRT18" s="181"/>
      <c r="DRU18" s="181"/>
      <c r="DRX18" s="183"/>
      <c r="DRY18" s="181"/>
      <c r="DRZ18" s="181"/>
      <c r="DSC18" s="183"/>
      <c r="DSD18" s="181"/>
      <c r="DSE18" s="181"/>
      <c r="DSH18" s="183"/>
      <c r="DSI18" s="181"/>
      <c r="DSJ18" s="181"/>
      <c r="DSM18" s="183"/>
      <c r="DSN18" s="181"/>
      <c r="DSO18" s="181"/>
      <c r="DSR18" s="183"/>
      <c r="DSS18" s="181"/>
      <c r="DST18" s="181"/>
      <c r="DSW18" s="183"/>
      <c r="DSX18" s="181"/>
      <c r="DSY18" s="181"/>
      <c r="DTB18" s="183"/>
      <c r="DTC18" s="181"/>
      <c r="DTD18" s="181"/>
      <c r="DTG18" s="183"/>
      <c r="DTH18" s="181"/>
      <c r="DTI18" s="181"/>
      <c r="DTL18" s="183"/>
      <c r="DTM18" s="181"/>
      <c r="DTN18" s="181"/>
      <c r="DTQ18" s="183"/>
      <c r="DTR18" s="181"/>
      <c r="DTS18" s="181"/>
      <c r="DTV18" s="183"/>
      <c r="DTW18" s="181"/>
      <c r="DTX18" s="181"/>
      <c r="DUA18" s="183"/>
      <c r="DUB18" s="181"/>
      <c r="DUC18" s="181"/>
      <c r="DUF18" s="183"/>
      <c r="DUG18" s="181"/>
      <c r="DUH18" s="181"/>
      <c r="DUK18" s="183"/>
      <c r="DUL18" s="181"/>
      <c r="DUM18" s="181"/>
      <c r="DUP18" s="183"/>
      <c r="DUQ18" s="181"/>
      <c r="DUR18" s="181"/>
      <c r="DUU18" s="183"/>
      <c r="DUV18" s="181"/>
      <c r="DUW18" s="181"/>
      <c r="DUZ18" s="183"/>
      <c r="DVA18" s="181"/>
      <c r="DVB18" s="181"/>
      <c r="DVE18" s="183"/>
      <c r="DVF18" s="181"/>
      <c r="DVG18" s="181"/>
      <c r="DVJ18" s="183"/>
      <c r="DVK18" s="181"/>
      <c r="DVL18" s="181"/>
      <c r="DVO18" s="183"/>
      <c r="DVP18" s="181"/>
      <c r="DVQ18" s="181"/>
      <c r="DVT18" s="183"/>
      <c r="DVU18" s="181"/>
      <c r="DVV18" s="181"/>
      <c r="DVY18" s="183"/>
      <c r="DVZ18" s="181"/>
      <c r="DWA18" s="181"/>
      <c r="DWD18" s="183"/>
      <c r="DWE18" s="181"/>
      <c r="DWF18" s="181"/>
      <c r="DWI18" s="183"/>
      <c r="DWJ18" s="181"/>
      <c r="DWK18" s="181"/>
      <c r="DWN18" s="183"/>
      <c r="DWO18" s="181"/>
      <c r="DWP18" s="181"/>
      <c r="DWS18" s="183"/>
      <c r="DWT18" s="181"/>
      <c r="DWU18" s="181"/>
      <c r="DWX18" s="183"/>
      <c r="DWY18" s="181"/>
      <c r="DWZ18" s="181"/>
      <c r="DXC18" s="183"/>
      <c r="DXD18" s="181"/>
      <c r="DXE18" s="181"/>
      <c r="DXH18" s="183"/>
      <c r="DXI18" s="181"/>
      <c r="DXJ18" s="181"/>
      <c r="DXM18" s="183"/>
      <c r="DXN18" s="181"/>
      <c r="DXO18" s="181"/>
      <c r="DXR18" s="183"/>
      <c r="DXS18" s="181"/>
      <c r="DXT18" s="181"/>
      <c r="DXW18" s="183"/>
      <c r="DXX18" s="181"/>
      <c r="DXY18" s="181"/>
      <c r="DYB18" s="183"/>
      <c r="DYC18" s="181"/>
      <c r="DYD18" s="181"/>
      <c r="DYG18" s="183"/>
      <c r="DYH18" s="181"/>
      <c r="DYI18" s="181"/>
      <c r="DYL18" s="183"/>
      <c r="DYM18" s="181"/>
      <c r="DYN18" s="181"/>
      <c r="DYQ18" s="183"/>
      <c r="DYR18" s="181"/>
      <c r="DYS18" s="181"/>
      <c r="DYV18" s="183"/>
      <c r="DYW18" s="181"/>
      <c r="DYX18" s="181"/>
      <c r="DZA18" s="183"/>
      <c r="DZB18" s="181"/>
      <c r="DZC18" s="181"/>
      <c r="DZF18" s="183"/>
      <c r="DZG18" s="181"/>
      <c r="DZH18" s="181"/>
      <c r="DZK18" s="183"/>
      <c r="DZL18" s="181"/>
      <c r="DZM18" s="181"/>
      <c r="DZP18" s="183"/>
      <c r="DZQ18" s="181"/>
      <c r="DZR18" s="181"/>
      <c r="DZU18" s="183"/>
      <c r="DZV18" s="181"/>
      <c r="DZW18" s="181"/>
      <c r="DZZ18" s="183"/>
      <c r="EAA18" s="181"/>
      <c r="EAB18" s="181"/>
      <c r="EAE18" s="183"/>
      <c r="EAF18" s="181"/>
      <c r="EAG18" s="181"/>
      <c r="EAJ18" s="183"/>
      <c r="EAK18" s="181"/>
      <c r="EAL18" s="181"/>
      <c r="EAO18" s="183"/>
      <c r="EAP18" s="181"/>
      <c r="EAQ18" s="181"/>
      <c r="EAT18" s="183"/>
      <c r="EAU18" s="181"/>
      <c r="EAV18" s="181"/>
      <c r="EAY18" s="183"/>
      <c r="EAZ18" s="181"/>
      <c r="EBA18" s="181"/>
      <c r="EBD18" s="183"/>
      <c r="EBE18" s="181"/>
      <c r="EBF18" s="181"/>
      <c r="EBI18" s="183"/>
      <c r="EBJ18" s="181"/>
      <c r="EBK18" s="181"/>
      <c r="EBN18" s="183"/>
      <c r="EBO18" s="181"/>
      <c r="EBP18" s="181"/>
      <c r="EBS18" s="183"/>
      <c r="EBT18" s="181"/>
      <c r="EBU18" s="181"/>
      <c r="EBX18" s="183"/>
      <c r="EBY18" s="181"/>
      <c r="EBZ18" s="181"/>
      <c r="ECC18" s="183"/>
      <c r="ECD18" s="181"/>
      <c r="ECE18" s="181"/>
      <c r="ECH18" s="183"/>
      <c r="ECI18" s="181"/>
      <c r="ECJ18" s="181"/>
      <c r="ECM18" s="183"/>
      <c r="ECN18" s="181"/>
      <c r="ECO18" s="181"/>
      <c r="ECR18" s="183"/>
      <c r="ECS18" s="181"/>
      <c r="ECT18" s="181"/>
      <c r="ECW18" s="183"/>
      <c r="ECX18" s="181"/>
      <c r="ECY18" s="181"/>
      <c r="EDB18" s="183"/>
      <c r="EDC18" s="181"/>
      <c r="EDD18" s="181"/>
      <c r="EDG18" s="183"/>
      <c r="EDH18" s="181"/>
      <c r="EDI18" s="181"/>
      <c r="EDL18" s="183"/>
      <c r="EDM18" s="181"/>
      <c r="EDN18" s="181"/>
      <c r="EDQ18" s="183"/>
      <c r="EDR18" s="181"/>
      <c r="EDS18" s="181"/>
      <c r="EDV18" s="183"/>
      <c r="EDW18" s="181"/>
      <c r="EDX18" s="181"/>
      <c r="EEA18" s="183"/>
      <c r="EEB18" s="181"/>
      <c r="EEC18" s="181"/>
      <c r="EEF18" s="183"/>
      <c r="EEG18" s="181"/>
      <c r="EEH18" s="181"/>
      <c r="EEK18" s="183"/>
      <c r="EEL18" s="181"/>
      <c r="EEM18" s="181"/>
      <c r="EEP18" s="183"/>
      <c r="EEQ18" s="181"/>
      <c r="EER18" s="181"/>
      <c r="EEU18" s="183"/>
      <c r="EEV18" s="181"/>
      <c r="EEW18" s="181"/>
      <c r="EEZ18" s="183"/>
      <c r="EFA18" s="181"/>
      <c r="EFB18" s="181"/>
      <c r="EFE18" s="183"/>
      <c r="EFF18" s="181"/>
      <c r="EFG18" s="181"/>
      <c r="EFJ18" s="183"/>
      <c r="EFK18" s="181"/>
      <c r="EFL18" s="181"/>
      <c r="EFO18" s="183"/>
      <c r="EFP18" s="181"/>
      <c r="EFQ18" s="181"/>
      <c r="EFT18" s="183"/>
      <c r="EFU18" s="181"/>
      <c r="EFV18" s="181"/>
      <c r="EFY18" s="183"/>
      <c r="EFZ18" s="181"/>
      <c r="EGA18" s="181"/>
      <c r="EGD18" s="183"/>
      <c r="EGE18" s="181"/>
      <c r="EGF18" s="181"/>
      <c r="EGI18" s="183"/>
      <c r="EGJ18" s="181"/>
      <c r="EGK18" s="181"/>
      <c r="EGN18" s="183"/>
      <c r="EGO18" s="181"/>
      <c r="EGP18" s="181"/>
      <c r="EGS18" s="183"/>
      <c r="EGT18" s="181"/>
      <c r="EGU18" s="181"/>
      <c r="EGX18" s="183"/>
      <c r="EGY18" s="181"/>
      <c r="EGZ18" s="181"/>
      <c r="EHC18" s="183"/>
      <c r="EHD18" s="181"/>
      <c r="EHE18" s="181"/>
      <c r="EHH18" s="183"/>
      <c r="EHI18" s="181"/>
      <c r="EHJ18" s="181"/>
      <c r="EHM18" s="183"/>
      <c r="EHN18" s="181"/>
      <c r="EHO18" s="181"/>
      <c r="EHR18" s="183"/>
      <c r="EHS18" s="181"/>
      <c r="EHT18" s="181"/>
      <c r="EHW18" s="183"/>
      <c r="EHX18" s="181"/>
      <c r="EHY18" s="181"/>
      <c r="EIB18" s="183"/>
      <c r="EIC18" s="181"/>
      <c r="EID18" s="181"/>
      <c r="EIG18" s="183"/>
      <c r="EIH18" s="181"/>
      <c r="EII18" s="181"/>
      <c r="EIL18" s="183"/>
      <c r="EIM18" s="181"/>
      <c r="EIN18" s="181"/>
      <c r="EIQ18" s="183"/>
      <c r="EIR18" s="181"/>
      <c r="EIS18" s="181"/>
      <c r="EIV18" s="183"/>
      <c r="EIW18" s="181"/>
      <c r="EIX18" s="181"/>
      <c r="EJA18" s="183"/>
      <c r="EJB18" s="181"/>
      <c r="EJC18" s="181"/>
      <c r="EJF18" s="183"/>
      <c r="EJG18" s="181"/>
      <c r="EJH18" s="181"/>
      <c r="EJK18" s="183"/>
      <c r="EJL18" s="181"/>
      <c r="EJM18" s="181"/>
      <c r="EJP18" s="183"/>
      <c r="EJQ18" s="181"/>
      <c r="EJR18" s="181"/>
      <c r="EJU18" s="183"/>
      <c r="EJV18" s="181"/>
      <c r="EJW18" s="181"/>
      <c r="EJZ18" s="183"/>
      <c r="EKA18" s="181"/>
      <c r="EKB18" s="181"/>
      <c r="EKE18" s="183"/>
      <c r="EKF18" s="181"/>
      <c r="EKG18" s="181"/>
      <c r="EKJ18" s="183"/>
      <c r="EKK18" s="181"/>
      <c r="EKL18" s="181"/>
      <c r="EKO18" s="183"/>
      <c r="EKP18" s="181"/>
      <c r="EKQ18" s="181"/>
      <c r="EKT18" s="183"/>
      <c r="EKU18" s="181"/>
      <c r="EKV18" s="181"/>
      <c r="EKY18" s="183"/>
      <c r="EKZ18" s="181"/>
      <c r="ELA18" s="181"/>
      <c r="ELD18" s="183"/>
      <c r="ELE18" s="181"/>
      <c r="ELF18" s="181"/>
      <c r="ELI18" s="183"/>
      <c r="ELJ18" s="181"/>
      <c r="ELK18" s="181"/>
      <c r="ELN18" s="183"/>
      <c r="ELO18" s="181"/>
      <c r="ELP18" s="181"/>
      <c r="ELS18" s="183"/>
      <c r="ELT18" s="181"/>
      <c r="ELU18" s="181"/>
      <c r="ELX18" s="183"/>
      <c r="ELY18" s="181"/>
      <c r="ELZ18" s="181"/>
      <c r="EMC18" s="183"/>
      <c r="EMD18" s="181"/>
      <c r="EME18" s="181"/>
      <c r="EMH18" s="183"/>
      <c r="EMI18" s="181"/>
      <c r="EMJ18" s="181"/>
      <c r="EMM18" s="183"/>
      <c r="EMN18" s="181"/>
      <c r="EMO18" s="181"/>
      <c r="EMR18" s="183"/>
      <c r="EMS18" s="181"/>
      <c r="EMT18" s="181"/>
      <c r="EMW18" s="183"/>
      <c r="EMX18" s="181"/>
      <c r="EMY18" s="181"/>
      <c r="ENB18" s="183"/>
      <c r="ENC18" s="181"/>
      <c r="END18" s="181"/>
      <c r="ENG18" s="183"/>
      <c r="ENH18" s="181"/>
      <c r="ENI18" s="181"/>
      <c r="ENL18" s="183"/>
      <c r="ENM18" s="181"/>
      <c r="ENN18" s="181"/>
      <c r="ENQ18" s="183"/>
      <c r="ENR18" s="181"/>
      <c r="ENS18" s="181"/>
      <c r="ENV18" s="183"/>
      <c r="ENW18" s="181"/>
      <c r="ENX18" s="181"/>
      <c r="EOA18" s="183"/>
      <c r="EOB18" s="181"/>
      <c r="EOC18" s="181"/>
      <c r="EOF18" s="183"/>
      <c r="EOG18" s="181"/>
      <c r="EOH18" s="181"/>
      <c r="EOK18" s="183"/>
      <c r="EOL18" s="181"/>
      <c r="EOM18" s="181"/>
      <c r="EOP18" s="183"/>
      <c r="EOQ18" s="181"/>
      <c r="EOR18" s="181"/>
      <c r="EOU18" s="183"/>
      <c r="EOV18" s="181"/>
      <c r="EOW18" s="181"/>
      <c r="EOZ18" s="183"/>
      <c r="EPA18" s="181"/>
      <c r="EPB18" s="181"/>
      <c r="EPE18" s="183"/>
      <c r="EPF18" s="181"/>
      <c r="EPG18" s="181"/>
      <c r="EPJ18" s="183"/>
      <c r="EPK18" s="181"/>
      <c r="EPL18" s="181"/>
      <c r="EPO18" s="183"/>
      <c r="EPP18" s="181"/>
      <c r="EPQ18" s="181"/>
      <c r="EPT18" s="183"/>
      <c r="EPU18" s="181"/>
      <c r="EPV18" s="181"/>
      <c r="EPY18" s="183"/>
      <c r="EPZ18" s="181"/>
      <c r="EQA18" s="181"/>
      <c r="EQD18" s="183"/>
      <c r="EQE18" s="181"/>
      <c r="EQF18" s="181"/>
      <c r="EQI18" s="183"/>
      <c r="EQJ18" s="181"/>
      <c r="EQK18" s="181"/>
      <c r="EQN18" s="183"/>
      <c r="EQO18" s="181"/>
      <c r="EQP18" s="181"/>
      <c r="EQS18" s="183"/>
      <c r="EQT18" s="181"/>
      <c r="EQU18" s="181"/>
      <c r="EQX18" s="183"/>
      <c r="EQY18" s="181"/>
      <c r="EQZ18" s="181"/>
      <c r="ERC18" s="183"/>
      <c r="ERD18" s="181"/>
      <c r="ERE18" s="181"/>
      <c r="ERH18" s="183"/>
      <c r="ERI18" s="181"/>
      <c r="ERJ18" s="181"/>
      <c r="ERM18" s="183"/>
      <c r="ERN18" s="181"/>
      <c r="ERO18" s="181"/>
      <c r="ERR18" s="183"/>
      <c r="ERS18" s="181"/>
      <c r="ERT18" s="181"/>
      <c r="ERW18" s="183"/>
      <c r="ERX18" s="181"/>
      <c r="ERY18" s="181"/>
      <c r="ESB18" s="183"/>
      <c r="ESC18" s="181"/>
      <c r="ESD18" s="181"/>
      <c r="ESG18" s="183"/>
      <c r="ESH18" s="181"/>
      <c r="ESI18" s="181"/>
      <c r="ESL18" s="183"/>
      <c r="ESM18" s="181"/>
      <c r="ESN18" s="181"/>
      <c r="ESQ18" s="183"/>
      <c r="ESR18" s="181"/>
      <c r="ESS18" s="181"/>
      <c r="ESV18" s="183"/>
      <c r="ESW18" s="181"/>
      <c r="ESX18" s="181"/>
      <c r="ETA18" s="183"/>
      <c r="ETB18" s="181"/>
      <c r="ETC18" s="181"/>
      <c r="ETF18" s="183"/>
      <c r="ETG18" s="181"/>
      <c r="ETH18" s="181"/>
      <c r="ETK18" s="183"/>
      <c r="ETL18" s="181"/>
      <c r="ETM18" s="181"/>
      <c r="ETP18" s="183"/>
      <c r="ETQ18" s="181"/>
      <c r="ETR18" s="181"/>
      <c r="ETU18" s="183"/>
      <c r="ETV18" s="181"/>
      <c r="ETW18" s="181"/>
      <c r="ETZ18" s="183"/>
      <c r="EUA18" s="181"/>
      <c r="EUB18" s="181"/>
      <c r="EUE18" s="183"/>
      <c r="EUF18" s="181"/>
      <c r="EUG18" s="181"/>
      <c r="EUJ18" s="183"/>
      <c r="EUK18" s="181"/>
      <c r="EUL18" s="181"/>
      <c r="EUO18" s="183"/>
      <c r="EUP18" s="181"/>
      <c r="EUQ18" s="181"/>
      <c r="EUT18" s="183"/>
      <c r="EUU18" s="181"/>
      <c r="EUV18" s="181"/>
      <c r="EUY18" s="183"/>
      <c r="EUZ18" s="181"/>
      <c r="EVA18" s="181"/>
      <c r="EVD18" s="183"/>
      <c r="EVE18" s="181"/>
      <c r="EVF18" s="181"/>
      <c r="EVI18" s="183"/>
      <c r="EVJ18" s="181"/>
      <c r="EVK18" s="181"/>
      <c r="EVN18" s="183"/>
      <c r="EVO18" s="181"/>
      <c r="EVP18" s="181"/>
      <c r="EVS18" s="183"/>
      <c r="EVT18" s="181"/>
      <c r="EVU18" s="181"/>
      <c r="EVX18" s="183"/>
      <c r="EVY18" s="181"/>
      <c r="EVZ18" s="181"/>
      <c r="EWC18" s="183"/>
      <c r="EWD18" s="181"/>
      <c r="EWE18" s="181"/>
      <c r="EWH18" s="183"/>
      <c r="EWI18" s="181"/>
      <c r="EWJ18" s="181"/>
      <c r="EWM18" s="183"/>
      <c r="EWN18" s="181"/>
      <c r="EWO18" s="181"/>
      <c r="EWR18" s="183"/>
      <c r="EWS18" s="181"/>
      <c r="EWT18" s="181"/>
      <c r="EWW18" s="183"/>
      <c r="EWX18" s="181"/>
      <c r="EWY18" s="181"/>
      <c r="EXB18" s="183"/>
      <c r="EXC18" s="181"/>
      <c r="EXD18" s="181"/>
      <c r="EXG18" s="183"/>
      <c r="EXH18" s="181"/>
      <c r="EXI18" s="181"/>
      <c r="EXL18" s="183"/>
      <c r="EXM18" s="181"/>
      <c r="EXN18" s="181"/>
      <c r="EXQ18" s="183"/>
      <c r="EXR18" s="181"/>
      <c r="EXS18" s="181"/>
      <c r="EXV18" s="183"/>
      <c r="EXW18" s="181"/>
      <c r="EXX18" s="181"/>
      <c r="EYA18" s="183"/>
      <c r="EYB18" s="181"/>
      <c r="EYC18" s="181"/>
      <c r="EYF18" s="183"/>
      <c r="EYG18" s="181"/>
      <c r="EYH18" s="181"/>
      <c r="EYK18" s="183"/>
      <c r="EYL18" s="181"/>
      <c r="EYM18" s="181"/>
      <c r="EYP18" s="183"/>
      <c r="EYQ18" s="181"/>
      <c r="EYR18" s="181"/>
      <c r="EYU18" s="183"/>
      <c r="EYV18" s="181"/>
      <c r="EYW18" s="181"/>
      <c r="EYZ18" s="183"/>
      <c r="EZA18" s="181"/>
      <c r="EZB18" s="181"/>
      <c r="EZE18" s="183"/>
      <c r="EZF18" s="181"/>
      <c r="EZG18" s="181"/>
      <c r="EZJ18" s="183"/>
      <c r="EZK18" s="181"/>
      <c r="EZL18" s="181"/>
      <c r="EZO18" s="183"/>
      <c r="EZP18" s="181"/>
      <c r="EZQ18" s="181"/>
      <c r="EZT18" s="183"/>
      <c r="EZU18" s="181"/>
      <c r="EZV18" s="181"/>
      <c r="EZY18" s="183"/>
      <c r="EZZ18" s="181"/>
      <c r="FAA18" s="181"/>
      <c r="FAD18" s="183"/>
      <c r="FAE18" s="181"/>
      <c r="FAF18" s="181"/>
      <c r="FAI18" s="183"/>
      <c r="FAJ18" s="181"/>
      <c r="FAK18" s="181"/>
      <c r="FAN18" s="183"/>
      <c r="FAO18" s="181"/>
      <c r="FAP18" s="181"/>
      <c r="FAS18" s="183"/>
      <c r="FAT18" s="181"/>
      <c r="FAU18" s="181"/>
      <c r="FAX18" s="183"/>
      <c r="FAY18" s="181"/>
      <c r="FAZ18" s="181"/>
      <c r="FBC18" s="183"/>
      <c r="FBD18" s="181"/>
      <c r="FBE18" s="181"/>
      <c r="FBH18" s="183"/>
      <c r="FBI18" s="181"/>
      <c r="FBJ18" s="181"/>
      <c r="FBM18" s="183"/>
      <c r="FBN18" s="181"/>
      <c r="FBO18" s="181"/>
      <c r="FBR18" s="183"/>
      <c r="FBS18" s="181"/>
      <c r="FBT18" s="181"/>
      <c r="FBW18" s="183"/>
      <c r="FBX18" s="181"/>
      <c r="FBY18" s="181"/>
      <c r="FCB18" s="183"/>
      <c r="FCC18" s="181"/>
      <c r="FCD18" s="181"/>
      <c r="FCG18" s="183"/>
      <c r="FCH18" s="181"/>
      <c r="FCI18" s="181"/>
      <c r="FCL18" s="183"/>
      <c r="FCM18" s="181"/>
      <c r="FCN18" s="181"/>
      <c r="FCQ18" s="183"/>
      <c r="FCR18" s="181"/>
      <c r="FCS18" s="181"/>
      <c r="FCV18" s="183"/>
      <c r="FCW18" s="181"/>
      <c r="FCX18" s="181"/>
      <c r="FDA18" s="183"/>
      <c r="FDB18" s="181"/>
      <c r="FDC18" s="181"/>
      <c r="FDF18" s="183"/>
      <c r="FDG18" s="181"/>
      <c r="FDH18" s="181"/>
      <c r="FDK18" s="183"/>
      <c r="FDL18" s="181"/>
      <c r="FDM18" s="181"/>
      <c r="FDP18" s="183"/>
      <c r="FDQ18" s="181"/>
      <c r="FDR18" s="181"/>
      <c r="FDU18" s="183"/>
      <c r="FDV18" s="181"/>
      <c r="FDW18" s="181"/>
      <c r="FDZ18" s="183"/>
      <c r="FEA18" s="181"/>
      <c r="FEB18" s="181"/>
      <c r="FEE18" s="183"/>
      <c r="FEF18" s="181"/>
      <c r="FEG18" s="181"/>
      <c r="FEJ18" s="183"/>
      <c r="FEK18" s="181"/>
      <c r="FEL18" s="181"/>
      <c r="FEO18" s="183"/>
      <c r="FEP18" s="181"/>
      <c r="FEQ18" s="181"/>
      <c r="FET18" s="183"/>
      <c r="FEU18" s="181"/>
      <c r="FEV18" s="181"/>
      <c r="FEY18" s="183"/>
      <c r="FEZ18" s="181"/>
      <c r="FFA18" s="181"/>
      <c r="FFD18" s="183"/>
      <c r="FFE18" s="181"/>
      <c r="FFF18" s="181"/>
      <c r="FFI18" s="183"/>
      <c r="FFJ18" s="181"/>
      <c r="FFK18" s="181"/>
      <c r="FFN18" s="183"/>
      <c r="FFO18" s="181"/>
      <c r="FFP18" s="181"/>
      <c r="FFS18" s="183"/>
      <c r="FFT18" s="181"/>
      <c r="FFU18" s="181"/>
      <c r="FFX18" s="183"/>
      <c r="FFY18" s="181"/>
      <c r="FFZ18" s="181"/>
      <c r="FGC18" s="183"/>
      <c r="FGD18" s="181"/>
      <c r="FGE18" s="181"/>
      <c r="FGH18" s="183"/>
      <c r="FGI18" s="181"/>
      <c r="FGJ18" s="181"/>
      <c r="FGM18" s="183"/>
      <c r="FGN18" s="181"/>
      <c r="FGO18" s="181"/>
      <c r="FGR18" s="183"/>
      <c r="FGS18" s="181"/>
      <c r="FGT18" s="181"/>
      <c r="FGW18" s="183"/>
      <c r="FGX18" s="181"/>
      <c r="FGY18" s="181"/>
      <c r="FHB18" s="183"/>
      <c r="FHC18" s="181"/>
      <c r="FHD18" s="181"/>
      <c r="FHG18" s="183"/>
      <c r="FHH18" s="181"/>
      <c r="FHI18" s="181"/>
      <c r="FHL18" s="183"/>
      <c r="FHM18" s="181"/>
      <c r="FHN18" s="181"/>
      <c r="FHQ18" s="183"/>
      <c r="FHR18" s="181"/>
      <c r="FHS18" s="181"/>
      <c r="FHV18" s="183"/>
      <c r="FHW18" s="181"/>
      <c r="FHX18" s="181"/>
      <c r="FIA18" s="183"/>
      <c r="FIB18" s="181"/>
      <c r="FIC18" s="181"/>
      <c r="FIF18" s="183"/>
      <c r="FIG18" s="181"/>
      <c r="FIH18" s="181"/>
      <c r="FIK18" s="183"/>
      <c r="FIL18" s="181"/>
      <c r="FIM18" s="181"/>
      <c r="FIP18" s="183"/>
      <c r="FIQ18" s="181"/>
      <c r="FIR18" s="181"/>
      <c r="FIU18" s="183"/>
      <c r="FIV18" s="181"/>
      <c r="FIW18" s="181"/>
      <c r="FIZ18" s="183"/>
      <c r="FJA18" s="181"/>
      <c r="FJB18" s="181"/>
      <c r="FJE18" s="183"/>
      <c r="FJF18" s="181"/>
      <c r="FJG18" s="181"/>
      <c r="FJJ18" s="183"/>
      <c r="FJK18" s="181"/>
      <c r="FJL18" s="181"/>
      <c r="FJO18" s="183"/>
      <c r="FJP18" s="181"/>
      <c r="FJQ18" s="181"/>
      <c r="FJT18" s="183"/>
      <c r="FJU18" s="181"/>
      <c r="FJV18" s="181"/>
      <c r="FJY18" s="183"/>
      <c r="FJZ18" s="181"/>
      <c r="FKA18" s="181"/>
      <c r="FKD18" s="183"/>
      <c r="FKE18" s="181"/>
      <c r="FKF18" s="181"/>
      <c r="FKI18" s="183"/>
      <c r="FKJ18" s="181"/>
      <c r="FKK18" s="181"/>
      <c r="FKN18" s="183"/>
      <c r="FKO18" s="181"/>
      <c r="FKP18" s="181"/>
      <c r="FKS18" s="183"/>
      <c r="FKT18" s="181"/>
      <c r="FKU18" s="181"/>
      <c r="FKX18" s="183"/>
      <c r="FKY18" s="181"/>
      <c r="FKZ18" s="181"/>
      <c r="FLC18" s="183"/>
      <c r="FLD18" s="181"/>
      <c r="FLE18" s="181"/>
      <c r="FLH18" s="183"/>
      <c r="FLI18" s="181"/>
      <c r="FLJ18" s="181"/>
      <c r="FLM18" s="183"/>
      <c r="FLN18" s="181"/>
      <c r="FLO18" s="181"/>
      <c r="FLR18" s="183"/>
      <c r="FLS18" s="181"/>
      <c r="FLT18" s="181"/>
      <c r="FLW18" s="183"/>
      <c r="FLX18" s="181"/>
      <c r="FLY18" s="181"/>
      <c r="FMB18" s="183"/>
      <c r="FMC18" s="181"/>
      <c r="FMD18" s="181"/>
      <c r="FMG18" s="183"/>
      <c r="FMH18" s="181"/>
      <c r="FMI18" s="181"/>
      <c r="FML18" s="183"/>
      <c r="FMM18" s="181"/>
      <c r="FMN18" s="181"/>
      <c r="FMQ18" s="183"/>
      <c r="FMR18" s="181"/>
      <c r="FMS18" s="181"/>
      <c r="FMV18" s="183"/>
      <c r="FMW18" s="181"/>
      <c r="FMX18" s="181"/>
      <c r="FNA18" s="183"/>
      <c r="FNB18" s="181"/>
      <c r="FNC18" s="181"/>
      <c r="FNF18" s="183"/>
      <c r="FNG18" s="181"/>
      <c r="FNH18" s="181"/>
      <c r="FNK18" s="183"/>
      <c r="FNL18" s="181"/>
      <c r="FNM18" s="181"/>
      <c r="FNP18" s="183"/>
      <c r="FNQ18" s="181"/>
      <c r="FNR18" s="181"/>
      <c r="FNU18" s="183"/>
      <c r="FNV18" s="181"/>
      <c r="FNW18" s="181"/>
      <c r="FNZ18" s="183"/>
      <c r="FOA18" s="181"/>
      <c r="FOB18" s="181"/>
      <c r="FOE18" s="183"/>
      <c r="FOF18" s="181"/>
      <c r="FOG18" s="181"/>
      <c r="FOJ18" s="183"/>
      <c r="FOK18" s="181"/>
      <c r="FOL18" s="181"/>
      <c r="FOO18" s="183"/>
      <c r="FOP18" s="181"/>
      <c r="FOQ18" s="181"/>
      <c r="FOT18" s="183"/>
      <c r="FOU18" s="181"/>
      <c r="FOV18" s="181"/>
      <c r="FOY18" s="183"/>
      <c r="FOZ18" s="181"/>
      <c r="FPA18" s="181"/>
      <c r="FPD18" s="183"/>
      <c r="FPE18" s="181"/>
      <c r="FPF18" s="181"/>
      <c r="FPI18" s="183"/>
      <c r="FPJ18" s="181"/>
      <c r="FPK18" s="181"/>
      <c r="FPN18" s="183"/>
      <c r="FPO18" s="181"/>
      <c r="FPP18" s="181"/>
      <c r="FPS18" s="183"/>
      <c r="FPT18" s="181"/>
      <c r="FPU18" s="181"/>
      <c r="FPX18" s="183"/>
      <c r="FPY18" s="181"/>
      <c r="FPZ18" s="181"/>
      <c r="FQC18" s="183"/>
      <c r="FQD18" s="181"/>
      <c r="FQE18" s="181"/>
      <c r="FQH18" s="183"/>
      <c r="FQI18" s="181"/>
      <c r="FQJ18" s="181"/>
      <c r="FQM18" s="183"/>
      <c r="FQN18" s="181"/>
      <c r="FQO18" s="181"/>
      <c r="FQR18" s="183"/>
      <c r="FQS18" s="181"/>
      <c r="FQT18" s="181"/>
      <c r="FQW18" s="183"/>
      <c r="FQX18" s="181"/>
      <c r="FQY18" s="181"/>
      <c r="FRB18" s="183"/>
      <c r="FRC18" s="181"/>
      <c r="FRD18" s="181"/>
      <c r="FRG18" s="183"/>
      <c r="FRH18" s="181"/>
      <c r="FRI18" s="181"/>
      <c r="FRL18" s="183"/>
      <c r="FRM18" s="181"/>
      <c r="FRN18" s="181"/>
      <c r="FRQ18" s="183"/>
      <c r="FRR18" s="181"/>
      <c r="FRS18" s="181"/>
      <c r="FRV18" s="183"/>
      <c r="FRW18" s="181"/>
      <c r="FRX18" s="181"/>
      <c r="FSA18" s="183"/>
      <c r="FSB18" s="181"/>
      <c r="FSC18" s="181"/>
      <c r="FSF18" s="183"/>
      <c r="FSG18" s="181"/>
      <c r="FSH18" s="181"/>
      <c r="FSK18" s="183"/>
      <c r="FSL18" s="181"/>
      <c r="FSM18" s="181"/>
      <c r="FSP18" s="183"/>
      <c r="FSQ18" s="181"/>
      <c r="FSR18" s="181"/>
      <c r="FSU18" s="183"/>
      <c r="FSV18" s="181"/>
      <c r="FSW18" s="181"/>
      <c r="FSZ18" s="183"/>
      <c r="FTA18" s="181"/>
      <c r="FTB18" s="181"/>
      <c r="FTE18" s="183"/>
      <c r="FTF18" s="181"/>
      <c r="FTG18" s="181"/>
      <c r="FTJ18" s="183"/>
      <c r="FTK18" s="181"/>
      <c r="FTL18" s="181"/>
      <c r="FTO18" s="183"/>
      <c r="FTP18" s="181"/>
      <c r="FTQ18" s="181"/>
      <c r="FTT18" s="183"/>
      <c r="FTU18" s="181"/>
      <c r="FTV18" s="181"/>
      <c r="FTY18" s="183"/>
      <c r="FTZ18" s="181"/>
      <c r="FUA18" s="181"/>
      <c r="FUD18" s="183"/>
      <c r="FUE18" s="181"/>
      <c r="FUF18" s="181"/>
      <c r="FUI18" s="183"/>
      <c r="FUJ18" s="181"/>
      <c r="FUK18" s="181"/>
      <c r="FUN18" s="183"/>
      <c r="FUO18" s="181"/>
      <c r="FUP18" s="181"/>
      <c r="FUS18" s="183"/>
      <c r="FUT18" s="181"/>
      <c r="FUU18" s="181"/>
      <c r="FUX18" s="183"/>
      <c r="FUY18" s="181"/>
      <c r="FUZ18" s="181"/>
      <c r="FVC18" s="183"/>
      <c r="FVD18" s="181"/>
      <c r="FVE18" s="181"/>
      <c r="FVH18" s="183"/>
      <c r="FVI18" s="181"/>
      <c r="FVJ18" s="181"/>
      <c r="FVM18" s="183"/>
      <c r="FVN18" s="181"/>
      <c r="FVO18" s="181"/>
      <c r="FVR18" s="183"/>
      <c r="FVS18" s="181"/>
      <c r="FVT18" s="181"/>
      <c r="FVW18" s="183"/>
      <c r="FVX18" s="181"/>
      <c r="FVY18" s="181"/>
      <c r="FWB18" s="183"/>
      <c r="FWC18" s="181"/>
      <c r="FWD18" s="181"/>
      <c r="FWG18" s="183"/>
      <c r="FWH18" s="181"/>
      <c r="FWI18" s="181"/>
      <c r="FWL18" s="183"/>
      <c r="FWM18" s="181"/>
      <c r="FWN18" s="181"/>
      <c r="FWQ18" s="183"/>
      <c r="FWR18" s="181"/>
      <c r="FWS18" s="181"/>
      <c r="FWV18" s="183"/>
      <c r="FWW18" s="181"/>
      <c r="FWX18" s="181"/>
      <c r="FXA18" s="183"/>
      <c r="FXB18" s="181"/>
      <c r="FXC18" s="181"/>
      <c r="FXF18" s="183"/>
      <c r="FXG18" s="181"/>
      <c r="FXH18" s="181"/>
      <c r="FXK18" s="183"/>
      <c r="FXL18" s="181"/>
      <c r="FXM18" s="181"/>
      <c r="FXP18" s="183"/>
      <c r="FXQ18" s="181"/>
      <c r="FXR18" s="181"/>
      <c r="FXU18" s="183"/>
      <c r="FXV18" s="181"/>
      <c r="FXW18" s="181"/>
      <c r="FXZ18" s="183"/>
      <c r="FYA18" s="181"/>
      <c r="FYB18" s="181"/>
      <c r="FYE18" s="183"/>
      <c r="FYF18" s="181"/>
      <c r="FYG18" s="181"/>
      <c r="FYJ18" s="183"/>
      <c r="FYK18" s="181"/>
      <c r="FYL18" s="181"/>
      <c r="FYO18" s="183"/>
      <c r="FYP18" s="181"/>
      <c r="FYQ18" s="181"/>
      <c r="FYT18" s="183"/>
      <c r="FYU18" s="181"/>
      <c r="FYV18" s="181"/>
      <c r="FYY18" s="183"/>
      <c r="FYZ18" s="181"/>
      <c r="FZA18" s="181"/>
      <c r="FZD18" s="183"/>
      <c r="FZE18" s="181"/>
      <c r="FZF18" s="181"/>
      <c r="FZI18" s="183"/>
      <c r="FZJ18" s="181"/>
      <c r="FZK18" s="181"/>
      <c r="FZN18" s="183"/>
      <c r="FZO18" s="181"/>
      <c r="FZP18" s="181"/>
      <c r="FZS18" s="183"/>
      <c r="FZT18" s="181"/>
      <c r="FZU18" s="181"/>
      <c r="FZX18" s="183"/>
      <c r="FZY18" s="181"/>
      <c r="FZZ18" s="181"/>
      <c r="GAC18" s="183"/>
      <c r="GAD18" s="181"/>
      <c r="GAE18" s="181"/>
      <c r="GAH18" s="183"/>
      <c r="GAI18" s="181"/>
      <c r="GAJ18" s="181"/>
      <c r="GAM18" s="183"/>
      <c r="GAN18" s="181"/>
      <c r="GAO18" s="181"/>
      <c r="GAR18" s="183"/>
      <c r="GAS18" s="181"/>
      <c r="GAT18" s="181"/>
      <c r="GAW18" s="183"/>
      <c r="GAX18" s="181"/>
      <c r="GAY18" s="181"/>
      <c r="GBB18" s="183"/>
      <c r="GBC18" s="181"/>
      <c r="GBD18" s="181"/>
      <c r="GBG18" s="183"/>
      <c r="GBH18" s="181"/>
      <c r="GBI18" s="181"/>
      <c r="GBL18" s="183"/>
      <c r="GBM18" s="181"/>
      <c r="GBN18" s="181"/>
      <c r="GBQ18" s="183"/>
      <c r="GBR18" s="181"/>
      <c r="GBS18" s="181"/>
      <c r="GBV18" s="183"/>
      <c r="GBW18" s="181"/>
      <c r="GBX18" s="181"/>
      <c r="GCA18" s="183"/>
      <c r="GCB18" s="181"/>
      <c r="GCC18" s="181"/>
      <c r="GCF18" s="183"/>
      <c r="GCG18" s="181"/>
      <c r="GCH18" s="181"/>
      <c r="GCK18" s="183"/>
      <c r="GCL18" s="181"/>
      <c r="GCM18" s="181"/>
      <c r="GCP18" s="183"/>
      <c r="GCQ18" s="181"/>
      <c r="GCR18" s="181"/>
      <c r="GCU18" s="183"/>
      <c r="GCV18" s="181"/>
      <c r="GCW18" s="181"/>
      <c r="GCZ18" s="183"/>
      <c r="GDA18" s="181"/>
      <c r="GDB18" s="181"/>
      <c r="GDE18" s="183"/>
      <c r="GDF18" s="181"/>
      <c r="GDG18" s="181"/>
      <c r="GDJ18" s="183"/>
      <c r="GDK18" s="181"/>
      <c r="GDL18" s="181"/>
      <c r="GDO18" s="183"/>
      <c r="GDP18" s="181"/>
      <c r="GDQ18" s="181"/>
      <c r="GDT18" s="183"/>
      <c r="GDU18" s="181"/>
      <c r="GDV18" s="181"/>
      <c r="GDY18" s="183"/>
      <c r="GDZ18" s="181"/>
      <c r="GEA18" s="181"/>
      <c r="GED18" s="183"/>
      <c r="GEE18" s="181"/>
      <c r="GEF18" s="181"/>
      <c r="GEI18" s="183"/>
      <c r="GEJ18" s="181"/>
      <c r="GEK18" s="181"/>
      <c r="GEN18" s="183"/>
      <c r="GEO18" s="181"/>
      <c r="GEP18" s="181"/>
      <c r="GES18" s="183"/>
      <c r="GET18" s="181"/>
      <c r="GEU18" s="181"/>
      <c r="GEX18" s="183"/>
      <c r="GEY18" s="181"/>
      <c r="GEZ18" s="181"/>
      <c r="GFC18" s="183"/>
      <c r="GFD18" s="181"/>
      <c r="GFE18" s="181"/>
      <c r="GFH18" s="183"/>
      <c r="GFI18" s="181"/>
      <c r="GFJ18" s="181"/>
      <c r="GFM18" s="183"/>
      <c r="GFN18" s="181"/>
      <c r="GFO18" s="181"/>
      <c r="GFR18" s="183"/>
      <c r="GFS18" s="181"/>
      <c r="GFT18" s="181"/>
      <c r="GFW18" s="183"/>
      <c r="GFX18" s="181"/>
      <c r="GFY18" s="181"/>
      <c r="GGB18" s="183"/>
      <c r="GGC18" s="181"/>
      <c r="GGD18" s="181"/>
      <c r="GGG18" s="183"/>
      <c r="GGH18" s="181"/>
      <c r="GGI18" s="181"/>
      <c r="GGL18" s="183"/>
      <c r="GGM18" s="181"/>
      <c r="GGN18" s="181"/>
      <c r="GGQ18" s="183"/>
      <c r="GGR18" s="181"/>
      <c r="GGS18" s="181"/>
      <c r="GGV18" s="183"/>
      <c r="GGW18" s="181"/>
      <c r="GGX18" s="181"/>
      <c r="GHA18" s="183"/>
      <c r="GHB18" s="181"/>
      <c r="GHC18" s="181"/>
      <c r="GHF18" s="183"/>
      <c r="GHG18" s="181"/>
      <c r="GHH18" s="181"/>
      <c r="GHK18" s="183"/>
      <c r="GHL18" s="181"/>
      <c r="GHM18" s="181"/>
      <c r="GHP18" s="183"/>
      <c r="GHQ18" s="181"/>
      <c r="GHR18" s="181"/>
      <c r="GHU18" s="183"/>
      <c r="GHV18" s="181"/>
      <c r="GHW18" s="181"/>
      <c r="GHZ18" s="183"/>
      <c r="GIA18" s="181"/>
      <c r="GIB18" s="181"/>
      <c r="GIE18" s="183"/>
      <c r="GIF18" s="181"/>
      <c r="GIG18" s="181"/>
      <c r="GIJ18" s="183"/>
      <c r="GIK18" s="181"/>
      <c r="GIL18" s="181"/>
      <c r="GIO18" s="183"/>
      <c r="GIP18" s="181"/>
      <c r="GIQ18" s="181"/>
      <c r="GIT18" s="183"/>
      <c r="GIU18" s="181"/>
      <c r="GIV18" s="181"/>
      <c r="GIY18" s="183"/>
      <c r="GIZ18" s="181"/>
      <c r="GJA18" s="181"/>
      <c r="GJD18" s="183"/>
      <c r="GJE18" s="181"/>
      <c r="GJF18" s="181"/>
      <c r="GJI18" s="183"/>
      <c r="GJJ18" s="181"/>
      <c r="GJK18" s="181"/>
      <c r="GJN18" s="183"/>
      <c r="GJO18" s="181"/>
      <c r="GJP18" s="181"/>
      <c r="GJS18" s="183"/>
      <c r="GJT18" s="181"/>
      <c r="GJU18" s="181"/>
      <c r="GJX18" s="183"/>
      <c r="GJY18" s="181"/>
      <c r="GJZ18" s="181"/>
      <c r="GKC18" s="183"/>
      <c r="GKD18" s="181"/>
      <c r="GKE18" s="181"/>
      <c r="GKH18" s="183"/>
      <c r="GKI18" s="181"/>
      <c r="GKJ18" s="181"/>
      <c r="GKM18" s="183"/>
      <c r="GKN18" s="181"/>
      <c r="GKO18" s="181"/>
      <c r="GKR18" s="183"/>
      <c r="GKS18" s="181"/>
      <c r="GKT18" s="181"/>
      <c r="GKW18" s="183"/>
      <c r="GKX18" s="181"/>
      <c r="GKY18" s="181"/>
      <c r="GLB18" s="183"/>
      <c r="GLC18" s="181"/>
      <c r="GLD18" s="181"/>
      <c r="GLG18" s="183"/>
      <c r="GLH18" s="181"/>
      <c r="GLI18" s="181"/>
      <c r="GLL18" s="183"/>
      <c r="GLM18" s="181"/>
      <c r="GLN18" s="181"/>
      <c r="GLQ18" s="183"/>
      <c r="GLR18" s="181"/>
      <c r="GLS18" s="181"/>
      <c r="GLV18" s="183"/>
      <c r="GLW18" s="181"/>
      <c r="GLX18" s="181"/>
      <c r="GMA18" s="183"/>
      <c r="GMB18" s="181"/>
      <c r="GMC18" s="181"/>
      <c r="GMF18" s="183"/>
      <c r="GMG18" s="181"/>
      <c r="GMH18" s="181"/>
      <c r="GMK18" s="183"/>
      <c r="GML18" s="181"/>
      <c r="GMM18" s="181"/>
      <c r="GMP18" s="183"/>
      <c r="GMQ18" s="181"/>
      <c r="GMR18" s="181"/>
      <c r="GMU18" s="183"/>
      <c r="GMV18" s="181"/>
      <c r="GMW18" s="181"/>
      <c r="GMZ18" s="183"/>
      <c r="GNA18" s="181"/>
      <c r="GNB18" s="181"/>
      <c r="GNE18" s="183"/>
      <c r="GNF18" s="181"/>
      <c r="GNG18" s="181"/>
      <c r="GNJ18" s="183"/>
      <c r="GNK18" s="181"/>
      <c r="GNL18" s="181"/>
      <c r="GNO18" s="183"/>
      <c r="GNP18" s="181"/>
      <c r="GNQ18" s="181"/>
      <c r="GNT18" s="183"/>
      <c r="GNU18" s="181"/>
      <c r="GNV18" s="181"/>
      <c r="GNY18" s="183"/>
      <c r="GNZ18" s="181"/>
      <c r="GOA18" s="181"/>
      <c r="GOD18" s="183"/>
      <c r="GOE18" s="181"/>
      <c r="GOF18" s="181"/>
      <c r="GOI18" s="183"/>
      <c r="GOJ18" s="181"/>
      <c r="GOK18" s="181"/>
      <c r="GON18" s="183"/>
      <c r="GOO18" s="181"/>
      <c r="GOP18" s="181"/>
      <c r="GOS18" s="183"/>
      <c r="GOT18" s="181"/>
      <c r="GOU18" s="181"/>
      <c r="GOX18" s="183"/>
      <c r="GOY18" s="181"/>
      <c r="GOZ18" s="181"/>
      <c r="GPC18" s="183"/>
      <c r="GPD18" s="181"/>
      <c r="GPE18" s="181"/>
      <c r="GPH18" s="183"/>
      <c r="GPI18" s="181"/>
      <c r="GPJ18" s="181"/>
      <c r="GPM18" s="183"/>
      <c r="GPN18" s="181"/>
      <c r="GPO18" s="181"/>
      <c r="GPR18" s="183"/>
      <c r="GPS18" s="181"/>
      <c r="GPT18" s="181"/>
      <c r="GPW18" s="183"/>
      <c r="GPX18" s="181"/>
      <c r="GPY18" s="181"/>
      <c r="GQB18" s="183"/>
      <c r="GQC18" s="181"/>
      <c r="GQD18" s="181"/>
      <c r="GQG18" s="183"/>
      <c r="GQH18" s="181"/>
      <c r="GQI18" s="181"/>
      <c r="GQL18" s="183"/>
      <c r="GQM18" s="181"/>
      <c r="GQN18" s="181"/>
      <c r="GQQ18" s="183"/>
      <c r="GQR18" s="181"/>
      <c r="GQS18" s="181"/>
      <c r="GQV18" s="183"/>
      <c r="GQW18" s="181"/>
      <c r="GQX18" s="181"/>
      <c r="GRA18" s="183"/>
      <c r="GRB18" s="181"/>
      <c r="GRC18" s="181"/>
      <c r="GRF18" s="183"/>
      <c r="GRG18" s="181"/>
      <c r="GRH18" s="181"/>
      <c r="GRK18" s="183"/>
      <c r="GRL18" s="181"/>
      <c r="GRM18" s="181"/>
      <c r="GRP18" s="183"/>
      <c r="GRQ18" s="181"/>
      <c r="GRR18" s="181"/>
      <c r="GRU18" s="183"/>
      <c r="GRV18" s="181"/>
      <c r="GRW18" s="181"/>
      <c r="GRZ18" s="183"/>
      <c r="GSA18" s="181"/>
      <c r="GSB18" s="181"/>
      <c r="GSE18" s="183"/>
      <c r="GSF18" s="181"/>
      <c r="GSG18" s="181"/>
      <c r="GSJ18" s="183"/>
      <c r="GSK18" s="181"/>
      <c r="GSL18" s="181"/>
      <c r="GSO18" s="183"/>
      <c r="GSP18" s="181"/>
      <c r="GSQ18" s="181"/>
      <c r="GST18" s="183"/>
      <c r="GSU18" s="181"/>
      <c r="GSV18" s="181"/>
      <c r="GSY18" s="183"/>
      <c r="GSZ18" s="181"/>
      <c r="GTA18" s="181"/>
      <c r="GTD18" s="183"/>
      <c r="GTE18" s="181"/>
      <c r="GTF18" s="181"/>
      <c r="GTI18" s="183"/>
      <c r="GTJ18" s="181"/>
      <c r="GTK18" s="181"/>
      <c r="GTN18" s="183"/>
      <c r="GTO18" s="181"/>
      <c r="GTP18" s="181"/>
      <c r="GTS18" s="183"/>
      <c r="GTT18" s="181"/>
      <c r="GTU18" s="181"/>
      <c r="GTX18" s="183"/>
      <c r="GTY18" s="181"/>
      <c r="GTZ18" s="181"/>
      <c r="GUC18" s="183"/>
      <c r="GUD18" s="181"/>
      <c r="GUE18" s="181"/>
      <c r="GUH18" s="183"/>
      <c r="GUI18" s="181"/>
      <c r="GUJ18" s="181"/>
      <c r="GUM18" s="183"/>
      <c r="GUN18" s="181"/>
      <c r="GUO18" s="181"/>
      <c r="GUR18" s="183"/>
      <c r="GUS18" s="181"/>
      <c r="GUT18" s="181"/>
      <c r="GUW18" s="183"/>
      <c r="GUX18" s="181"/>
      <c r="GUY18" s="181"/>
      <c r="GVB18" s="183"/>
      <c r="GVC18" s="181"/>
      <c r="GVD18" s="181"/>
      <c r="GVG18" s="183"/>
      <c r="GVH18" s="181"/>
      <c r="GVI18" s="181"/>
      <c r="GVL18" s="183"/>
      <c r="GVM18" s="181"/>
      <c r="GVN18" s="181"/>
      <c r="GVQ18" s="183"/>
      <c r="GVR18" s="181"/>
      <c r="GVS18" s="181"/>
      <c r="GVV18" s="183"/>
      <c r="GVW18" s="181"/>
      <c r="GVX18" s="181"/>
      <c r="GWA18" s="183"/>
      <c r="GWB18" s="181"/>
      <c r="GWC18" s="181"/>
      <c r="GWF18" s="183"/>
      <c r="GWG18" s="181"/>
      <c r="GWH18" s="181"/>
      <c r="GWK18" s="183"/>
      <c r="GWL18" s="181"/>
      <c r="GWM18" s="181"/>
      <c r="GWP18" s="183"/>
      <c r="GWQ18" s="181"/>
      <c r="GWR18" s="181"/>
      <c r="GWU18" s="183"/>
      <c r="GWV18" s="181"/>
      <c r="GWW18" s="181"/>
      <c r="GWZ18" s="183"/>
      <c r="GXA18" s="181"/>
      <c r="GXB18" s="181"/>
      <c r="GXE18" s="183"/>
      <c r="GXF18" s="181"/>
      <c r="GXG18" s="181"/>
      <c r="GXJ18" s="183"/>
      <c r="GXK18" s="181"/>
      <c r="GXL18" s="181"/>
      <c r="GXO18" s="183"/>
      <c r="GXP18" s="181"/>
      <c r="GXQ18" s="181"/>
      <c r="GXT18" s="183"/>
      <c r="GXU18" s="181"/>
      <c r="GXV18" s="181"/>
      <c r="GXY18" s="183"/>
      <c r="GXZ18" s="181"/>
      <c r="GYA18" s="181"/>
      <c r="GYD18" s="183"/>
      <c r="GYE18" s="181"/>
      <c r="GYF18" s="181"/>
      <c r="GYI18" s="183"/>
      <c r="GYJ18" s="181"/>
      <c r="GYK18" s="181"/>
      <c r="GYN18" s="183"/>
      <c r="GYO18" s="181"/>
      <c r="GYP18" s="181"/>
      <c r="GYS18" s="183"/>
      <c r="GYT18" s="181"/>
      <c r="GYU18" s="181"/>
      <c r="GYX18" s="183"/>
      <c r="GYY18" s="181"/>
      <c r="GYZ18" s="181"/>
      <c r="GZC18" s="183"/>
      <c r="GZD18" s="181"/>
      <c r="GZE18" s="181"/>
      <c r="GZH18" s="183"/>
      <c r="GZI18" s="181"/>
      <c r="GZJ18" s="181"/>
      <c r="GZM18" s="183"/>
      <c r="GZN18" s="181"/>
      <c r="GZO18" s="181"/>
      <c r="GZR18" s="183"/>
      <c r="GZS18" s="181"/>
      <c r="GZT18" s="181"/>
      <c r="GZW18" s="183"/>
      <c r="GZX18" s="181"/>
      <c r="GZY18" s="181"/>
      <c r="HAB18" s="183"/>
      <c r="HAC18" s="181"/>
      <c r="HAD18" s="181"/>
      <c r="HAG18" s="183"/>
      <c r="HAH18" s="181"/>
      <c r="HAI18" s="181"/>
      <c r="HAL18" s="183"/>
      <c r="HAM18" s="181"/>
      <c r="HAN18" s="181"/>
      <c r="HAQ18" s="183"/>
      <c r="HAR18" s="181"/>
      <c r="HAS18" s="181"/>
      <c r="HAV18" s="183"/>
      <c r="HAW18" s="181"/>
      <c r="HAX18" s="181"/>
      <c r="HBA18" s="183"/>
      <c r="HBB18" s="181"/>
      <c r="HBC18" s="181"/>
      <c r="HBF18" s="183"/>
      <c r="HBG18" s="181"/>
      <c r="HBH18" s="181"/>
      <c r="HBK18" s="183"/>
      <c r="HBL18" s="181"/>
      <c r="HBM18" s="181"/>
      <c r="HBP18" s="183"/>
      <c r="HBQ18" s="181"/>
      <c r="HBR18" s="181"/>
      <c r="HBU18" s="183"/>
      <c r="HBV18" s="181"/>
      <c r="HBW18" s="181"/>
      <c r="HBZ18" s="183"/>
      <c r="HCA18" s="181"/>
      <c r="HCB18" s="181"/>
      <c r="HCE18" s="183"/>
      <c r="HCF18" s="181"/>
      <c r="HCG18" s="181"/>
      <c r="HCJ18" s="183"/>
      <c r="HCK18" s="181"/>
      <c r="HCL18" s="181"/>
      <c r="HCO18" s="183"/>
      <c r="HCP18" s="181"/>
      <c r="HCQ18" s="181"/>
      <c r="HCT18" s="183"/>
      <c r="HCU18" s="181"/>
      <c r="HCV18" s="181"/>
      <c r="HCY18" s="183"/>
      <c r="HCZ18" s="181"/>
      <c r="HDA18" s="181"/>
      <c r="HDD18" s="183"/>
      <c r="HDE18" s="181"/>
      <c r="HDF18" s="181"/>
      <c r="HDI18" s="183"/>
      <c r="HDJ18" s="181"/>
      <c r="HDK18" s="181"/>
      <c r="HDN18" s="183"/>
      <c r="HDO18" s="181"/>
      <c r="HDP18" s="181"/>
      <c r="HDS18" s="183"/>
      <c r="HDT18" s="181"/>
      <c r="HDU18" s="181"/>
      <c r="HDX18" s="183"/>
      <c r="HDY18" s="181"/>
      <c r="HDZ18" s="181"/>
      <c r="HEC18" s="183"/>
      <c r="HED18" s="181"/>
      <c r="HEE18" s="181"/>
      <c r="HEH18" s="183"/>
      <c r="HEI18" s="181"/>
      <c r="HEJ18" s="181"/>
      <c r="HEM18" s="183"/>
      <c r="HEN18" s="181"/>
      <c r="HEO18" s="181"/>
      <c r="HER18" s="183"/>
      <c r="HES18" s="181"/>
      <c r="HET18" s="181"/>
      <c r="HEW18" s="183"/>
      <c r="HEX18" s="181"/>
      <c r="HEY18" s="181"/>
      <c r="HFB18" s="183"/>
      <c r="HFC18" s="181"/>
      <c r="HFD18" s="181"/>
      <c r="HFG18" s="183"/>
      <c r="HFH18" s="181"/>
      <c r="HFI18" s="181"/>
      <c r="HFL18" s="183"/>
      <c r="HFM18" s="181"/>
      <c r="HFN18" s="181"/>
      <c r="HFQ18" s="183"/>
      <c r="HFR18" s="181"/>
      <c r="HFS18" s="181"/>
      <c r="HFV18" s="183"/>
      <c r="HFW18" s="181"/>
      <c r="HFX18" s="181"/>
      <c r="HGA18" s="183"/>
      <c r="HGB18" s="181"/>
      <c r="HGC18" s="181"/>
      <c r="HGF18" s="183"/>
      <c r="HGG18" s="181"/>
      <c r="HGH18" s="181"/>
      <c r="HGK18" s="183"/>
      <c r="HGL18" s="181"/>
      <c r="HGM18" s="181"/>
      <c r="HGP18" s="183"/>
      <c r="HGQ18" s="181"/>
      <c r="HGR18" s="181"/>
      <c r="HGU18" s="183"/>
      <c r="HGV18" s="181"/>
      <c r="HGW18" s="181"/>
      <c r="HGZ18" s="183"/>
      <c r="HHA18" s="181"/>
      <c r="HHB18" s="181"/>
      <c r="HHE18" s="183"/>
      <c r="HHF18" s="181"/>
      <c r="HHG18" s="181"/>
      <c r="HHJ18" s="183"/>
      <c r="HHK18" s="181"/>
      <c r="HHL18" s="181"/>
      <c r="HHO18" s="183"/>
      <c r="HHP18" s="181"/>
      <c r="HHQ18" s="181"/>
      <c r="HHT18" s="183"/>
      <c r="HHU18" s="181"/>
      <c r="HHV18" s="181"/>
      <c r="HHY18" s="183"/>
      <c r="HHZ18" s="181"/>
      <c r="HIA18" s="181"/>
      <c r="HID18" s="183"/>
      <c r="HIE18" s="181"/>
      <c r="HIF18" s="181"/>
      <c r="HII18" s="183"/>
      <c r="HIJ18" s="181"/>
      <c r="HIK18" s="181"/>
      <c r="HIN18" s="183"/>
      <c r="HIO18" s="181"/>
      <c r="HIP18" s="181"/>
      <c r="HIS18" s="183"/>
      <c r="HIT18" s="181"/>
      <c r="HIU18" s="181"/>
      <c r="HIX18" s="183"/>
      <c r="HIY18" s="181"/>
      <c r="HIZ18" s="181"/>
      <c r="HJC18" s="183"/>
      <c r="HJD18" s="181"/>
      <c r="HJE18" s="181"/>
      <c r="HJH18" s="183"/>
      <c r="HJI18" s="181"/>
      <c r="HJJ18" s="181"/>
      <c r="HJM18" s="183"/>
      <c r="HJN18" s="181"/>
      <c r="HJO18" s="181"/>
      <c r="HJR18" s="183"/>
      <c r="HJS18" s="181"/>
      <c r="HJT18" s="181"/>
      <c r="HJW18" s="183"/>
      <c r="HJX18" s="181"/>
      <c r="HJY18" s="181"/>
      <c r="HKB18" s="183"/>
      <c r="HKC18" s="181"/>
      <c r="HKD18" s="181"/>
      <c r="HKG18" s="183"/>
      <c r="HKH18" s="181"/>
      <c r="HKI18" s="181"/>
      <c r="HKL18" s="183"/>
      <c r="HKM18" s="181"/>
      <c r="HKN18" s="181"/>
      <c r="HKQ18" s="183"/>
      <c r="HKR18" s="181"/>
      <c r="HKS18" s="181"/>
      <c r="HKV18" s="183"/>
      <c r="HKW18" s="181"/>
      <c r="HKX18" s="181"/>
      <c r="HLA18" s="183"/>
      <c r="HLB18" s="181"/>
      <c r="HLC18" s="181"/>
      <c r="HLF18" s="183"/>
      <c r="HLG18" s="181"/>
      <c r="HLH18" s="181"/>
      <c r="HLK18" s="183"/>
      <c r="HLL18" s="181"/>
      <c r="HLM18" s="181"/>
      <c r="HLP18" s="183"/>
      <c r="HLQ18" s="181"/>
      <c r="HLR18" s="181"/>
      <c r="HLU18" s="183"/>
      <c r="HLV18" s="181"/>
      <c r="HLW18" s="181"/>
      <c r="HLZ18" s="183"/>
      <c r="HMA18" s="181"/>
      <c r="HMB18" s="181"/>
      <c r="HME18" s="183"/>
      <c r="HMF18" s="181"/>
      <c r="HMG18" s="181"/>
      <c r="HMJ18" s="183"/>
      <c r="HMK18" s="181"/>
      <c r="HML18" s="181"/>
      <c r="HMO18" s="183"/>
      <c r="HMP18" s="181"/>
      <c r="HMQ18" s="181"/>
      <c r="HMT18" s="183"/>
      <c r="HMU18" s="181"/>
      <c r="HMV18" s="181"/>
      <c r="HMY18" s="183"/>
      <c r="HMZ18" s="181"/>
      <c r="HNA18" s="181"/>
      <c r="HND18" s="183"/>
      <c r="HNE18" s="181"/>
      <c r="HNF18" s="181"/>
      <c r="HNI18" s="183"/>
      <c r="HNJ18" s="181"/>
      <c r="HNK18" s="181"/>
      <c r="HNN18" s="183"/>
      <c r="HNO18" s="181"/>
      <c r="HNP18" s="181"/>
      <c r="HNS18" s="183"/>
      <c r="HNT18" s="181"/>
      <c r="HNU18" s="181"/>
      <c r="HNX18" s="183"/>
      <c r="HNY18" s="181"/>
      <c r="HNZ18" s="181"/>
      <c r="HOC18" s="183"/>
      <c r="HOD18" s="181"/>
      <c r="HOE18" s="181"/>
      <c r="HOH18" s="183"/>
      <c r="HOI18" s="181"/>
      <c r="HOJ18" s="181"/>
      <c r="HOM18" s="183"/>
      <c r="HON18" s="181"/>
      <c r="HOO18" s="181"/>
      <c r="HOR18" s="183"/>
      <c r="HOS18" s="181"/>
      <c r="HOT18" s="181"/>
      <c r="HOW18" s="183"/>
      <c r="HOX18" s="181"/>
      <c r="HOY18" s="181"/>
      <c r="HPB18" s="183"/>
      <c r="HPC18" s="181"/>
      <c r="HPD18" s="181"/>
      <c r="HPG18" s="183"/>
      <c r="HPH18" s="181"/>
      <c r="HPI18" s="181"/>
      <c r="HPL18" s="183"/>
      <c r="HPM18" s="181"/>
      <c r="HPN18" s="181"/>
      <c r="HPQ18" s="183"/>
      <c r="HPR18" s="181"/>
      <c r="HPS18" s="181"/>
      <c r="HPV18" s="183"/>
      <c r="HPW18" s="181"/>
      <c r="HPX18" s="181"/>
      <c r="HQA18" s="183"/>
      <c r="HQB18" s="181"/>
      <c r="HQC18" s="181"/>
      <c r="HQF18" s="183"/>
      <c r="HQG18" s="181"/>
      <c r="HQH18" s="181"/>
      <c r="HQK18" s="183"/>
      <c r="HQL18" s="181"/>
      <c r="HQM18" s="181"/>
      <c r="HQP18" s="183"/>
      <c r="HQQ18" s="181"/>
      <c r="HQR18" s="181"/>
      <c r="HQU18" s="183"/>
      <c r="HQV18" s="181"/>
      <c r="HQW18" s="181"/>
      <c r="HQZ18" s="183"/>
      <c r="HRA18" s="181"/>
      <c r="HRB18" s="181"/>
      <c r="HRE18" s="183"/>
      <c r="HRF18" s="181"/>
      <c r="HRG18" s="181"/>
      <c r="HRJ18" s="183"/>
      <c r="HRK18" s="181"/>
      <c r="HRL18" s="181"/>
      <c r="HRO18" s="183"/>
      <c r="HRP18" s="181"/>
      <c r="HRQ18" s="181"/>
      <c r="HRT18" s="183"/>
      <c r="HRU18" s="181"/>
      <c r="HRV18" s="181"/>
      <c r="HRY18" s="183"/>
      <c r="HRZ18" s="181"/>
      <c r="HSA18" s="181"/>
      <c r="HSD18" s="183"/>
      <c r="HSE18" s="181"/>
      <c r="HSF18" s="181"/>
      <c r="HSI18" s="183"/>
      <c r="HSJ18" s="181"/>
      <c r="HSK18" s="181"/>
      <c r="HSN18" s="183"/>
      <c r="HSO18" s="181"/>
      <c r="HSP18" s="181"/>
      <c r="HSS18" s="183"/>
      <c r="HST18" s="181"/>
      <c r="HSU18" s="181"/>
      <c r="HSX18" s="183"/>
      <c r="HSY18" s="181"/>
      <c r="HSZ18" s="181"/>
      <c r="HTC18" s="183"/>
      <c r="HTD18" s="181"/>
      <c r="HTE18" s="181"/>
      <c r="HTH18" s="183"/>
      <c r="HTI18" s="181"/>
      <c r="HTJ18" s="181"/>
      <c r="HTM18" s="183"/>
      <c r="HTN18" s="181"/>
      <c r="HTO18" s="181"/>
      <c r="HTR18" s="183"/>
      <c r="HTS18" s="181"/>
      <c r="HTT18" s="181"/>
      <c r="HTW18" s="183"/>
      <c r="HTX18" s="181"/>
      <c r="HTY18" s="181"/>
      <c r="HUB18" s="183"/>
      <c r="HUC18" s="181"/>
      <c r="HUD18" s="181"/>
      <c r="HUG18" s="183"/>
      <c r="HUH18" s="181"/>
      <c r="HUI18" s="181"/>
      <c r="HUL18" s="183"/>
      <c r="HUM18" s="181"/>
      <c r="HUN18" s="181"/>
      <c r="HUQ18" s="183"/>
      <c r="HUR18" s="181"/>
      <c r="HUS18" s="181"/>
      <c r="HUV18" s="183"/>
      <c r="HUW18" s="181"/>
      <c r="HUX18" s="181"/>
      <c r="HVA18" s="183"/>
      <c r="HVB18" s="181"/>
      <c r="HVC18" s="181"/>
      <c r="HVF18" s="183"/>
      <c r="HVG18" s="181"/>
      <c r="HVH18" s="181"/>
      <c r="HVK18" s="183"/>
      <c r="HVL18" s="181"/>
      <c r="HVM18" s="181"/>
      <c r="HVP18" s="183"/>
      <c r="HVQ18" s="181"/>
      <c r="HVR18" s="181"/>
      <c r="HVU18" s="183"/>
      <c r="HVV18" s="181"/>
      <c r="HVW18" s="181"/>
      <c r="HVZ18" s="183"/>
      <c r="HWA18" s="181"/>
      <c r="HWB18" s="181"/>
      <c r="HWE18" s="183"/>
      <c r="HWF18" s="181"/>
      <c r="HWG18" s="181"/>
      <c r="HWJ18" s="183"/>
      <c r="HWK18" s="181"/>
      <c r="HWL18" s="181"/>
      <c r="HWO18" s="183"/>
      <c r="HWP18" s="181"/>
      <c r="HWQ18" s="181"/>
      <c r="HWT18" s="183"/>
      <c r="HWU18" s="181"/>
      <c r="HWV18" s="181"/>
      <c r="HWY18" s="183"/>
      <c r="HWZ18" s="181"/>
      <c r="HXA18" s="181"/>
      <c r="HXD18" s="183"/>
      <c r="HXE18" s="181"/>
      <c r="HXF18" s="181"/>
      <c r="HXI18" s="183"/>
      <c r="HXJ18" s="181"/>
      <c r="HXK18" s="181"/>
      <c r="HXN18" s="183"/>
      <c r="HXO18" s="181"/>
      <c r="HXP18" s="181"/>
      <c r="HXS18" s="183"/>
      <c r="HXT18" s="181"/>
      <c r="HXU18" s="181"/>
      <c r="HXX18" s="183"/>
      <c r="HXY18" s="181"/>
      <c r="HXZ18" s="181"/>
      <c r="HYC18" s="183"/>
      <c r="HYD18" s="181"/>
      <c r="HYE18" s="181"/>
      <c r="HYH18" s="183"/>
      <c r="HYI18" s="181"/>
      <c r="HYJ18" s="181"/>
      <c r="HYM18" s="183"/>
      <c r="HYN18" s="181"/>
      <c r="HYO18" s="181"/>
      <c r="HYR18" s="183"/>
      <c r="HYS18" s="181"/>
      <c r="HYT18" s="181"/>
      <c r="HYW18" s="183"/>
      <c r="HYX18" s="181"/>
      <c r="HYY18" s="181"/>
      <c r="HZB18" s="183"/>
      <c r="HZC18" s="181"/>
      <c r="HZD18" s="181"/>
      <c r="HZG18" s="183"/>
      <c r="HZH18" s="181"/>
      <c r="HZI18" s="181"/>
      <c r="HZL18" s="183"/>
      <c r="HZM18" s="181"/>
      <c r="HZN18" s="181"/>
      <c r="HZQ18" s="183"/>
      <c r="HZR18" s="181"/>
      <c r="HZS18" s="181"/>
      <c r="HZV18" s="183"/>
      <c r="HZW18" s="181"/>
      <c r="HZX18" s="181"/>
      <c r="IAA18" s="183"/>
      <c r="IAB18" s="181"/>
      <c r="IAC18" s="181"/>
      <c r="IAF18" s="183"/>
      <c r="IAG18" s="181"/>
      <c r="IAH18" s="181"/>
      <c r="IAK18" s="183"/>
      <c r="IAL18" s="181"/>
      <c r="IAM18" s="181"/>
      <c r="IAP18" s="183"/>
      <c r="IAQ18" s="181"/>
      <c r="IAR18" s="181"/>
      <c r="IAU18" s="183"/>
      <c r="IAV18" s="181"/>
      <c r="IAW18" s="181"/>
      <c r="IAZ18" s="183"/>
      <c r="IBA18" s="181"/>
      <c r="IBB18" s="181"/>
      <c r="IBE18" s="183"/>
      <c r="IBF18" s="181"/>
      <c r="IBG18" s="181"/>
      <c r="IBJ18" s="183"/>
      <c r="IBK18" s="181"/>
      <c r="IBL18" s="181"/>
      <c r="IBO18" s="183"/>
      <c r="IBP18" s="181"/>
      <c r="IBQ18" s="181"/>
      <c r="IBT18" s="183"/>
      <c r="IBU18" s="181"/>
      <c r="IBV18" s="181"/>
      <c r="IBY18" s="183"/>
      <c r="IBZ18" s="181"/>
      <c r="ICA18" s="181"/>
      <c r="ICD18" s="183"/>
      <c r="ICE18" s="181"/>
      <c r="ICF18" s="181"/>
      <c r="ICI18" s="183"/>
      <c r="ICJ18" s="181"/>
      <c r="ICK18" s="181"/>
      <c r="ICN18" s="183"/>
      <c r="ICO18" s="181"/>
      <c r="ICP18" s="181"/>
      <c r="ICS18" s="183"/>
      <c r="ICT18" s="181"/>
      <c r="ICU18" s="181"/>
      <c r="ICX18" s="183"/>
      <c r="ICY18" s="181"/>
      <c r="ICZ18" s="181"/>
      <c r="IDC18" s="183"/>
      <c r="IDD18" s="181"/>
      <c r="IDE18" s="181"/>
      <c r="IDH18" s="183"/>
      <c r="IDI18" s="181"/>
      <c r="IDJ18" s="181"/>
      <c r="IDM18" s="183"/>
      <c r="IDN18" s="181"/>
      <c r="IDO18" s="181"/>
      <c r="IDR18" s="183"/>
      <c r="IDS18" s="181"/>
      <c r="IDT18" s="181"/>
      <c r="IDW18" s="183"/>
      <c r="IDX18" s="181"/>
      <c r="IDY18" s="181"/>
      <c r="IEB18" s="183"/>
      <c r="IEC18" s="181"/>
      <c r="IED18" s="181"/>
      <c r="IEG18" s="183"/>
      <c r="IEH18" s="181"/>
      <c r="IEI18" s="181"/>
      <c r="IEL18" s="183"/>
      <c r="IEM18" s="181"/>
      <c r="IEN18" s="181"/>
      <c r="IEQ18" s="183"/>
      <c r="IER18" s="181"/>
      <c r="IES18" s="181"/>
      <c r="IEV18" s="183"/>
      <c r="IEW18" s="181"/>
      <c r="IEX18" s="181"/>
      <c r="IFA18" s="183"/>
      <c r="IFB18" s="181"/>
      <c r="IFC18" s="181"/>
      <c r="IFF18" s="183"/>
      <c r="IFG18" s="181"/>
      <c r="IFH18" s="181"/>
      <c r="IFK18" s="183"/>
      <c r="IFL18" s="181"/>
      <c r="IFM18" s="181"/>
      <c r="IFP18" s="183"/>
      <c r="IFQ18" s="181"/>
      <c r="IFR18" s="181"/>
      <c r="IFU18" s="183"/>
      <c r="IFV18" s="181"/>
      <c r="IFW18" s="181"/>
      <c r="IFZ18" s="183"/>
      <c r="IGA18" s="181"/>
      <c r="IGB18" s="181"/>
      <c r="IGE18" s="183"/>
      <c r="IGF18" s="181"/>
      <c r="IGG18" s="181"/>
      <c r="IGJ18" s="183"/>
      <c r="IGK18" s="181"/>
      <c r="IGL18" s="181"/>
      <c r="IGO18" s="183"/>
      <c r="IGP18" s="181"/>
      <c r="IGQ18" s="181"/>
      <c r="IGT18" s="183"/>
      <c r="IGU18" s="181"/>
      <c r="IGV18" s="181"/>
      <c r="IGY18" s="183"/>
      <c r="IGZ18" s="181"/>
      <c r="IHA18" s="181"/>
      <c r="IHD18" s="183"/>
      <c r="IHE18" s="181"/>
      <c r="IHF18" s="181"/>
      <c r="IHI18" s="183"/>
      <c r="IHJ18" s="181"/>
      <c r="IHK18" s="181"/>
      <c r="IHN18" s="183"/>
      <c r="IHO18" s="181"/>
      <c r="IHP18" s="181"/>
      <c r="IHS18" s="183"/>
      <c r="IHT18" s="181"/>
      <c r="IHU18" s="181"/>
      <c r="IHX18" s="183"/>
      <c r="IHY18" s="181"/>
      <c r="IHZ18" s="181"/>
      <c r="IIC18" s="183"/>
      <c r="IID18" s="181"/>
      <c r="IIE18" s="181"/>
      <c r="IIH18" s="183"/>
      <c r="III18" s="181"/>
      <c r="IIJ18" s="181"/>
      <c r="IIM18" s="183"/>
      <c r="IIN18" s="181"/>
      <c r="IIO18" s="181"/>
      <c r="IIR18" s="183"/>
      <c r="IIS18" s="181"/>
      <c r="IIT18" s="181"/>
      <c r="IIW18" s="183"/>
      <c r="IIX18" s="181"/>
      <c r="IIY18" s="181"/>
      <c r="IJB18" s="183"/>
      <c r="IJC18" s="181"/>
      <c r="IJD18" s="181"/>
      <c r="IJG18" s="183"/>
      <c r="IJH18" s="181"/>
      <c r="IJI18" s="181"/>
      <c r="IJL18" s="183"/>
      <c r="IJM18" s="181"/>
      <c r="IJN18" s="181"/>
      <c r="IJQ18" s="183"/>
      <c r="IJR18" s="181"/>
      <c r="IJS18" s="181"/>
      <c r="IJV18" s="183"/>
      <c r="IJW18" s="181"/>
      <c r="IJX18" s="181"/>
      <c r="IKA18" s="183"/>
      <c r="IKB18" s="181"/>
      <c r="IKC18" s="181"/>
      <c r="IKF18" s="183"/>
      <c r="IKG18" s="181"/>
      <c r="IKH18" s="181"/>
      <c r="IKK18" s="183"/>
      <c r="IKL18" s="181"/>
      <c r="IKM18" s="181"/>
      <c r="IKP18" s="183"/>
      <c r="IKQ18" s="181"/>
      <c r="IKR18" s="181"/>
      <c r="IKU18" s="183"/>
      <c r="IKV18" s="181"/>
      <c r="IKW18" s="181"/>
      <c r="IKZ18" s="183"/>
      <c r="ILA18" s="181"/>
      <c r="ILB18" s="181"/>
      <c r="ILE18" s="183"/>
      <c r="ILF18" s="181"/>
      <c r="ILG18" s="181"/>
      <c r="ILJ18" s="183"/>
      <c r="ILK18" s="181"/>
      <c r="ILL18" s="181"/>
      <c r="ILO18" s="183"/>
      <c r="ILP18" s="181"/>
      <c r="ILQ18" s="181"/>
      <c r="ILT18" s="183"/>
      <c r="ILU18" s="181"/>
      <c r="ILV18" s="181"/>
      <c r="ILY18" s="183"/>
      <c r="ILZ18" s="181"/>
      <c r="IMA18" s="181"/>
      <c r="IMD18" s="183"/>
      <c r="IME18" s="181"/>
      <c r="IMF18" s="181"/>
      <c r="IMI18" s="183"/>
      <c r="IMJ18" s="181"/>
      <c r="IMK18" s="181"/>
      <c r="IMN18" s="183"/>
      <c r="IMO18" s="181"/>
      <c r="IMP18" s="181"/>
      <c r="IMS18" s="183"/>
      <c r="IMT18" s="181"/>
      <c r="IMU18" s="181"/>
      <c r="IMX18" s="183"/>
      <c r="IMY18" s="181"/>
      <c r="IMZ18" s="181"/>
      <c r="INC18" s="183"/>
      <c r="IND18" s="181"/>
      <c r="INE18" s="181"/>
      <c r="INH18" s="183"/>
      <c r="INI18" s="181"/>
      <c r="INJ18" s="181"/>
      <c r="INM18" s="183"/>
      <c r="INN18" s="181"/>
      <c r="INO18" s="181"/>
      <c r="INR18" s="183"/>
      <c r="INS18" s="181"/>
      <c r="INT18" s="181"/>
      <c r="INW18" s="183"/>
      <c r="INX18" s="181"/>
      <c r="INY18" s="181"/>
      <c r="IOB18" s="183"/>
      <c r="IOC18" s="181"/>
      <c r="IOD18" s="181"/>
      <c r="IOG18" s="183"/>
      <c r="IOH18" s="181"/>
      <c r="IOI18" s="181"/>
      <c r="IOL18" s="183"/>
      <c r="IOM18" s="181"/>
      <c r="ION18" s="181"/>
      <c r="IOQ18" s="183"/>
      <c r="IOR18" s="181"/>
      <c r="IOS18" s="181"/>
      <c r="IOV18" s="183"/>
      <c r="IOW18" s="181"/>
      <c r="IOX18" s="181"/>
      <c r="IPA18" s="183"/>
      <c r="IPB18" s="181"/>
      <c r="IPC18" s="181"/>
      <c r="IPF18" s="183"/>
      <c r="IPG18" s="181"/>
      <c r="IPH18" s="181"/>
      <c r="IPK18" s="183"/>
      <c r="IPL18" s="181"/>
      <c r="IPM18" s="181"/>
      <c r="IPP18" s="183"/>
      <c r="IPQ18" s="181"/>
      <c r="IPR18" s="181"/>
      <c r="IPU18" s="183"/>
      <c r="IPV18" s="181"/>
      <c r="IPW18" s="181"/>
      <c r="IPZ18" s="183"/>
      <c r="IQA18" s="181"/>
      <c r="IQB18" s="181"/>
      <c r="IQE18" s="183"/>
      <c r="IQF18" s="181"/>
      <c r="IQG18" s="181"/>
      <c r="IQJ18" s="183"/>
      <c r="IQK18" s="181"/>
      <c r="IQL18" s="181"/>
      <c r="IQO18" s="183"/>
      <c r="IQP18" s="181"/>
      <c r="IQQ18" s="181"/>
      <c r="IQT18" s="183"/>
      <c r="IQU18" s="181"/>
      <c r="IQV18" s="181"/>
      <c r="IQY18" s="183"/>
      <c r="IQZ18" s="181"/>
      <c r="IRA18" s="181"/>
      <c r="IRD18" s="183"/>
      <c r="IRE18" s="181"/>
      <c r="IRF18" s="181"/>
      <c r="IRI18" s="183"/>
      <c r="IRJ18" s="181"/>
      <c r="IRK18" s="181"/>
      <c r="IRN18" s="183"/>
      <c r="IRO18" s="181"/>
      <c r="IRP18" s="181"/>
      <c r="IRS18" s="183"/>
      <c r="IRT18" s="181"/>
      <c r="IRU18" s="181"/>
      <c r="IRX18" s="183"/>
      <c r="IRY18" s="181"/>
      <c r="IRZ18" s="181"/>
      <c r="ISC18" s="183"/>
      <c r="ISD18" s="181"/>
      <c r="ISE18" s="181"/>
      <c r="ISH18" s="183"/>
      <c r="ISI18" s="181"/>
      <c r="ISJ18" s="181"/>
      <c r="ISM18" s="183"/>
      <c r="ISN18" s="181"/>
      <c r="ISO18" s="181"/>
      <c r="ISR18" s="183"/>
      <c r="ISS18" s="181"/>
      <c r="IST18" s="181"/>
      <c r="ISW18" s="183"/>
      <c r="ISX18" s="181"/>
      <c r="ISY18" s="181"/>
      <c r="ITB18" s="183"/>
      <c r="ITC18" s="181"/>
      <c r="ITD18" s="181"/>
      <c r="ITG18" s="183"/>
      <c r="ITH18" s="181"/>
      <c r="ITI18" s="181"/>
      <c r="ITL18" s="183"/>
      <c r="ITM18" s="181"/>
      <c r="ITN18" s="181"/>
      <c r="ITQ18" s="183"/>
      <c r="ITR18" s="181"/>
      <c r="ITS18" s="181"/>
      <c r="ITV18" s="183"/>
      <c r="ITW18" s="181"/>
      <c r="ITX18" s="181"/>
      <c r="IUA18" s="183"/>
      <c r="IUB18" s="181"/>
      <c r="IUC18" s="181"/>
      <c r="IUF18" s="183"/>
      <c r="IUG18" s="181"/>
      <c r="IUH18" s="181"/>
      <c r="IUK18" s="183"/>
      <c r="IUL18" s="181"/>
      <c r="IUM18" s="181"/>
      <c r="IUP18" s="183"/>
      <c r="IUQ18" s="181"/>
      <c r="IUR18" s="181"/>
      <c r="IUU18" s="183"/>
      <c r="IUV18" s="181"/>
      <c r="IUW18" s="181"/>
      <c r="IUZ18" s="183"/>
      <c r="IVA18" s="181"/>
      <c r="IVB18" s="181"/>
      <c r="IVE18" s="183"/>
      <c r="IVF18" s="181"/>
      <c r="IVG18" s="181"/>
      <c r="IVJ18" s="183"/>
      <c r="IVK18" s="181"/>
      <c r="IVL18" s="181"/>
      <c r="IVO18" s="183"/>
      <c r="IVP18" s="181"/>
      <c r="IVQ18" s="181"/>
      <c r="IVT18" s="183"/>
      <c r="IVU18" s="181"/>
      <c r="IVV18" s="181"/>
      <c r="IVY18" s="183"/>
      <c r="IVZ18" s="181"/>
      <c r="IWA18" s="181"/>
      <c r="IWD18" s="183"/>
      <c r="IWE18" s="181"/>
      <c r="IWF18" s="181"/>
      <c r="IWI18" s="183"/>
      <c r="IWJ18" s="181"/>
      <c r="IWK18" s="181"/>
      <c r="IWN18" s="183"/>
      <c r="IWO18" s="181"/>
      <c r="IWP18" s="181"/>
      <c r="IWS18" s="183"/>
      <c r="IWT18" s="181"/>
      <c r="IWU18" s="181"/>
      <c r="IWX18" s="183"/>
      <c r="IWY18" s="181"/>
      <c r="IWZ18" s="181"/>
      <c r="IXC18" s="183"/>
      <c r="IXD18" s="181"/>
      <c r="IXE18" s="181"/>
      <c r="IXH18" s="183"/>
      <c r="IXI18" s="181"/>
      <c r="IXJ18" s="181"/>
      <c r="IXM18" s="183"/>
      <c r="IXN18" s="181"/>
      <c r="IXO18" s="181"/>
      <c r="IXR18" s="183"/>
      <c r="IXS18" s="181"/>
      <c r="IXT18" s="181"/>
      <c r="IXW18" s="183"/>
      <c r="IXX18" s="181"/>
      <c r="IXY18" s="181"/>
      <c r="IYB18" s="183"/>
      <c r="IYC18" s="181"/>
      <c r="IYD18" s="181"/>
      <c r="IYG18" s="183"/>
      <c r="IYH18" s="181"/>
      <c r="IYI18" s="181"/>
      <c r="IYL18" s="183"/>
      <c r="IYM18" s="181"/>
      <c r="IYN18" s="181"/>
      <c r="IYQ18" s="183"/>
      <c r="IYR18" s="181"/>
      <c r="IYS18" s="181"/>
      <c r="IYV18" s="183"/>
      <c r="IYW18" s="181"/>
      <c r="IYX18" s="181"/>
      <c r="IZA18" s="183"/>
      <c r="IZB18" s="181"/>
      <c r="IZC18" s="181"/>
      <c r="IZF18" s="183"/>
      <c r="IZG18" s="181"/>
      <c r="IZH18" s="181"/>
      <c r="IZK18" s="183"/>
      <c r="IZL18" s="181"/>
      <c r="IZM18" s="181"/>
      <c r="IZP18" s="183"/>
      <c r="IZQ18" s="181"/>
      <c r="IZR18" s="181"/>
      <c r="IZU18" s="183"/>
      <c r="IZV18" s="181"/>
      <c r="IZW18" s="181"/>
      <c r="IZZ18" s="183"/>
      <c r="JAA18" s="181"/>
      <c r="JAB18" s="181"/>
      <c r="JAE18" s="183"/>
      <c r="JAF18" s="181"/>
      <c r="JAG18" s="181"/>
      <c r="JAJ18" s="183"/>
      <c r="JAK18" s="181"/>
      <c r="JAL18" s="181"/>
      <c r="JAO18" s="183"/>
      <c r="JAP18" s="181"/>
      <c r="JAQ18" s="181"/>
      <c r="JAT18" s="183"/>
      <c r="JAU18" s="181"/>
      <c r="JAV18" s="181"/>
      <c r="JAY18" s="183"/>
      <c r="JAZ18" s="181"/>
      <c r="JBA18" s="181"/>
      <c r="JBD18" s="183"/>
      <c r="JBE18" s="181"/>
      <c r="JBF18" s="181"/>
      <c r="JBI18" s="183"/>
      <c r="JBJ18" s="181"/>
      <c r="JBK18" s="181"/>
      <c r="JBN18" s="183"/>
      <c r="JBO18" s="181"/>
      <c r="JBP18" s="181"/>
      <c r="JBS18" s="183"/>
      <c r="JBT18" s="181"/>
      <c r="JBU18" s="181"/>
      <c r="JBX18" s="183"/>
      <c r="JBY18" s="181"/>
      <c r="JBZ18" s="181"/>
      <c r="JCC18" s="183"/>
      <c r="JCD18" s="181"/>
      <c r="JCE18" s="181"/>
      <c r="JCH18" s="183"/>
      <c r="JCI18" s="181"/>
      <c r="JCJ18" s="181"/>
      <c r="JCM18" s="183"/>
      <c r="JCN18" s="181"/>
      <c r="JCO18" s="181"/>
      <c r="JCR18" s="183"/>
      <c r="JCS18" s="181"/>
      <c r="JCT18" s="181"/>
      <c r="JCW18" s="183"/>
      <c r="JCX18" s="181"/>
      <c r="JCY18" s="181"/>
      <c r="JDB18" s="183"/>
      <c r="JDC18" s="181"/>
      <c r="JDD18" s="181"/>
      <c r="JDG18" s="183"/>
      <c r="JDH18" s="181"/>
      <c r="JDI18" s="181"/>
      <c r="JDL18" s="183"/>
      <c r="JDM18" s="181"/>
      <c r="JDN18" s="181"/>
      <c r="JDQ18" s="183"/>
      <c r="JDR18" s="181"/>
      <c r="JDS18" s="181"/>
      <c r="JDV18" s="183"/>
      <c r="JDW18" s="181"/>
      <c r="JDX18" s="181"/>
      <c r="JEA18" s="183"/>
      <c r="JEB18" s="181"/>
      <c r="JEC18" s="181"/>
      <c r="JEF18" s="183"/>
      <c r="JEG18" s="181"/>
      <c r="JEH18" s="181"/>
      <c r="JEK18" s="183"/>
      <c r="JEL18" s="181"/>
      <c r="JEM18" s="181"/>
      <c r="JEP18" s="183"/>
      <c r="JEQ18" s="181"/>
      <c r="JER18" s="181"/>
      <c r="JEU18" s="183"/>
      <c r="JEV18" s="181"/>
      <c r="JEW18" s="181"/>
      <c r="JEZ18" s="183"/>
      <c r="JFA18" s="181"/>
      <c r="JFB18" s="181"/>
      <c r="JFE18" s="183"/>
      <c r="JFF18" s="181"/>
      <c r="JFG18" s="181"/>
      <c r="JFJ18" s="183"/>
      <c r="JFK18" s="181"/>
      <c r="JFL18" s="181"/>
      <c r="JFO18" s="183"/>
      <c r="JFP18" s="181"/>
      <c r="JFQ18" s="181"/>
      <c r="JFT18" s="183"/>
      <c r="JFU18" s="181"/>
      <c r="JFV18" s="181"/>
      <c r="JFY18" s="183"/>
      <c r="JFZ18" s="181"/>
      <c r="JGA18" s="181"/>
      <c r="JGD18" s="183"/>
      <c r="JGE18" s="181"/>
      <c r="JGF18" s="181"/>
      <c r="JGI18" s="183"/>
      <c r="JGJ18" s="181"/>
      <c r="JGK18" s="181"/>
      <c r="JGN18" s="183"/>
      <c r="JGO18" s="181"/>
      <c r="JGP18" s="181"/>
      <c r="JGS18" s="183"/>
      <c r="JGT18" s="181"/>
      <c r="JGU18" s="181"/>
      <c r="JGX18" s="183"/>
      <c r="JGY18" s="181"/>
      <c r="JGZ18" s="181"/>
      <c r="JHC18" s="183"/>
      <c r="JHD18" s="181"/>
      <c r="JHE18" s="181"/>
      <c r="JHH18" s="183"/>
      <c r="JHI18" s="181"/>
      <c r="JHJ18" s="181"/>
      <c r="JHM18" s="183"/>
      <c r="JHN18" s="181"/>
      <c r="JHO18" s="181"/>
      <c r="JHR18" s="183"/>
      <c r="JHS18" s="181"/>
      <c r="JHT18" s="181"/>
      <c r="JHW18" s="183"/>
      <c r="JHX18" s="181"/>
      <c r="JHY18" s="181"/>
      <c r="JIB18" s="183"/>
      <c r="JIC18" s="181"/>
      <c r="JID18" s="181"/>
      <c r="JIG18" s="183"/>
      <c r="JIH18" s="181"/>
      <c r="JII18" s="181"/>
      <c r="JIL18" s="183"/>
      <c r="JIM18" s="181"/>
      <c r="JIN18" s="181"/>
      <c r="JIQ18" s="183"/>
      <c r="JIR18" s="181"/>
      <c r="JIS18" s="181"/>
      <c r="JIV18" s="183"/>
      <c r="JIW18" s="181"/>
      <c r="JIX18" s="181"/>
      <c r="JJA18" s="183"/>
      <c r="JJB18" s="181"/>
      <c r="JJC18" s="181"/>
      <c r="JJF18" s="183"/>
      <c r="JJG18" s="181"/>
      <c r="JJH18" s="181"/>
      <c r="JJK18" s="183"/>
      <c r="JJL18" s="181"/>
      <c r="JJM18" s="181"/>
      <c r="JJP18" s="183"/>
      <c r="JJQ18" s="181"/>
      <c r="JJR18" s="181"/>
      <c r="JJU18" s="183"/>
      <c r="JJV18" s="181"/>
      <c r="JJW18" s="181"/>
      <c r="JJZ18" s="183"/>
      <c r="JKA18" s="181"/>
      <c r="JKB18" s="181"/>
      <c r="JKE18" s="183"/>
      <c r="JKF18" s="181"/>
      <c r="JKG18" s="181"/>
      <c r="JKJ18" s="183"/>
      <c r="JKK18" s="181"/>
      <c r="JKL18" s="181"/>
      <c r="JKO18" s="183"/>
      <c r="JKP18" s="181"/>
      <c r="JKQ18" s="181"/>
      <c r="JKT18" s="183"/>
      <c r="JKU18" s="181"/>
      <c r="JKV18" s="181"/>
      <c r="JKY18" s="183"/>
      <c r="JKZ18" s="181"/>
      <c r="JLA18" s="181"/>
      <c r="JLD18" s="183"/>
      <c r="JLE18" s="181"/>
      <c r="JLF18" s="181"/>
      <c r="JLI18" s="183"/>
      <c r="JLJ18" s="181"/>
      <c r="JLK18" s="181"/>
      <c r="JLN18" s="183"/>
      <c r="JLO18" s="181"/>
      <c r="JLP18" s="181"/>
      <c r="JLS18" s="183"/>
      <c r="JLT18" s="181"/>
      <c r="JLU18" s="181"/>
      <c r="JLX18" s="183"/>
      <c r="JLY18" s="181"/>
      <c r="JLZ18" s="181"/>
      <c r="JMC18" s="183"/>
      <c r="JMD18" s="181"/>
      <c r="JME18" s="181"/>
      <c r="JMH18" s="183"/>
      <c r="JMI18" s="181"/>
      <c r="JMJ18" s="181"/>
      <c r="JMM18" s="183"/>
      <c r="JMN18" s="181"/>
      <c r="JMO18" s="181"/>
      <c r="JMR18" s="183"/>
      <c r="JMS18" s="181"/>
      <c r="JMT18" s="181"/>
      <c r="JMW18" s="183"/>
      <c r="JMX18" s="181"/>
      <c r="JMY18" s="181"/>
      <c r="JNB18" s="183"/>
      <c r="JNC18" s="181"/>
      <c r="JND18" s="181"/>
      <c r="JNG18" s="183"/>
      <c r="JNH18" s="181"/>
      <c r="JNI18" s="181"/>
      <c r="JNL18" s="183"/>
      <c r="JNM18" s="181"/>
      <c r="JNN18" s="181"/>
      <c r="JNQ18" s="183"/>
      <c r="JNR18" s="181"/>
      <c r="JNS18" s="181"/>
      <c r="JNV18" s="183"/>
      <c r="JNW18" s="181"/>
      <c r="JNX18" s="181"/>
      <c r="JOA18" s="183"/>
      <c r="JOB18" s="181"/>
      <c r="JOC18" s="181"/>
      <c r="JOF18" s="183"/>
      <c r="JOG18" s="181"/>
      <c r="JOH18" s="181"/>
      <c r="JOK18" s="183"/>
      <c r="JOL18" s="181"/>
      <c r="JOM18" s="181"/>
      <c r="JOP18" s="183"/>
      <c r="JOQ18" s="181"/>
      <c r="JOR18" s="181"/>
      <c r="JOU18" s="183"/>
      <c r="JOV18" s="181"/>
      <c r="JOW18" s="181"/>
      <c r="JOZ18" s="183"/>
      <c r="JPA18" s="181"/>
      <c r="JPB18" s="181"/>
      <c r="JPE18" s="183"/>
      <c r="JPF18" s="181"/>
      <c r="JPG18" s="181"/>
      <c r="JPJ18" s="183"/>
      <c r="JPK18" s="181"/>
      <c r="JPL18" s="181"/>
      <c r="JPO18" s="183"/>
      <c r="JPP18" s="181"/>
      <c r="JPQ18" s="181"/>
      <c r="JPT18" s="183"/>
      <c r="JPU18" s="181"/>
      <c r="JPV18" s="181"/>
      <c r="JPY18" s="183"/>
      <c r="JPZ18" s="181"/>
      <c r="JQA18" s="181"/>
      <c r="JQD18" s="183"/>
      <c r="JQE18" s="181"/>
      <c r="JQF18" s="181"/>
      <c r="JQI18" s="183"/>
      <c r="JQJ18" s="181"/>
      <c r="JQK18" s="181"/>
      <c r="JQN18" s="183"/>
      <c r="JQO18" s="181"/>
      <c r="JQP18" s="181"/>
      <c r="JQS18" s="183"/>
      <c r="JQT18" s="181"/>
      <c r="JQU18" s="181"/>
      <c r="JQX18" s="183"/>
      <c r="JQY18" s="181"/>
      <c r="JQZ18" s="181"/>
      <c r="JRC18" s="183"/>
      <c r="JRD18" s="181"/>
      <c r="JRE18" s="181"/>
      <c r="JRH18" s="183"/>
      <c r="JRI18" s="181"/>
      <c r="JRJ18" s="181"/>
      <c r="JRM18" s="183"/>
      <c r="JRN18" s="181"/>
      <c r="JRO18" s="181"/>
      <c r="JRR18" s="183"/>
      <c r="JRS18" s="181"/>
      <c r="JRT18" s="181"/>
      <c r="JRW18" s="183"/>
      <c r="JRX18" s="181"/>
      <c r="JRY18" s="181"/>
      <c r="JSB18" s="183"/>
      <c r="JSC18" s="181"/>
      <c r="JSD18" s="181"/>
      <c r="JSG18" s="183"/>
      <c r="JSH18" s="181"/>
      <c r="JSI18" s="181"/>
      <c r="JSL18" s="183"/>
      <c r="JSM18" s="181"/>
      <c r="JSN18" s="181"/>
      <c r="JSQ18" s="183"/>
      <c r="JSR18" s="181"/>
      <c r="JSS18" s="181"/>
      <c r="JSV18" s="183"/>
      <c r="JSW18" s="181"/>
      <c r="JSX18" s="181"/>
      <c r="JTA18" s="183"/>
      <c r="JTB18" s="181"/>
      <c r="JTC18" s="181"/>
      <c r="JTF18" s="183"/>
      <c r="JTG18" s="181"/>
      <c r="JTH18" s="181"/>
      <c r="JTK18" s="183"/>
      <c r="JTL18" s="181"/>
      <c r="JTM18" s="181"/>
      <c r="JTP18" s="183"/>
      <c r="JTQ18" s="181"/>
      <c r="JTR18" s="181"/>
      <c r="JTU18" s="183"/>
      <c r="JTV18" s="181"/>
      <c r="JTW18" s="181"/>
      <c r="JTZ18" s="183"/>
      <c r="JUA18" s="181"/>
      <c r="JUB18" s="181"/>
      <c r="JUE18" s="183"/>
      <c r="JUF18" s="181"/>
      <c r="JUG18" s="181"/>
      <c r="JUJ18" s="183"/>
      <c r="JUK18" s="181"/>
      <c r="JUL18" s="181"/>
      <c r="JUO18" s="183"/>
      <c r="JUP18" s="181"/>
      <c r="JUQ18" s="181"/>
      <c r="JUT18" s="183"/>
      <c r="JUU18" s="181"/>
      <c r="JUV18" s="181"/>
      <c r="JUY18" s="183"/>
      <c r="JUZ18" s="181"/>
      <c r="JVA18" s="181"/>
      <c r="JVD18" s="183"/>
      <c r="JVE18" s="181"/>
      <c r="JVF18" s="181"/>
      <c r="JVI18" s="183"/>
      <c r="JVJ18" s="181"/>
      <c r="JVK18" s="181"/>
      <c r="JVN18" s="183"/>
      <c r="JVO18" s="181"/>
      <c r="JVP18" s="181"/>
      <c r="JVS18" s="183"/>
      <c r="JVT18" s="181"/>
      <c r="JVU18" s="181"/>
      <c r="JVX18" s="183"/>
      <c r="JVY18" s="181"/>
      <c r="JVZ18" s="181"/>
      <c r="JWC18" s="183"/>
      <c r="JWD18" s="181"/>
      <c r="JWE18" s="181"/>
      <c r="JWH18" s="183"/>
      <c r="JWI18" s="181"/>
      <c r="JWJ18" s="181"/>
      <c r="JWM18" s="183"/>
      <c r="JWN18" s="181"/>
      <c r="JWO18" s="181"/>
      <c r="JWR18" s="183"/>
      <c r="JWS18" s="181"/>
      <c r="JWT18" s="181"/>
      <c r="JWW18" s="183"/>
      <c r="JWX18" s="181"/>
      <c r="JWY18" s="181"/>
      <c r="JXB18" s="183"/>
      <c r="JXC18" s="181"/>
      <c r="JXD18" s="181"/>
      <c r="JXG18" s="183"/>
      <c r="JXH18" s="181"/>
      <c r="JXI18" s="181"/>
      <c r="JXL18" s="183"/>
      <c r="JXM18" s="181"/>
      <c r="JXN18" s="181"/>
      <c r="JXQ18" s="183"/>
      <c r="JXR18" s="181"/>
      <c r="JXS18" s="181"/>
      <c r="JXV18" s="183"/>
      <c r="JXW18" s="181"/>
      <c r="JXX18" s="181"/>
      <c r="JYA18" s="183"/>
      <c r="JYB18" s="181"/>
      <c r="JYC18" s="181"/>
      <c r="JYF18" s="183"/>
      <c r="JYG18" s="181"/>
      <c r="JYH18" s="181"/>
      <c r="JYK18" s="183"/>
      <c r="JYL18" s="181"/>
      <c r="JYM18" s="181"/>
      <c r="JYP18" s="183"/>
      <c r="JYQ18" s="181"/>
      <c r="JYR18" s="181"/>
      <c r="JYU18" s="183"/>
      <c r="JYV18" s="181"/>
      <c r="JYW18" s="181"/>
      <c r="JYZ18" s="183"/>
      <c r="JZA18" s="181"/>
      <c r="JZB18" s="181"/>
      <c r="JZE18" s="183"/>
      <c r="JZF18" s="181"/>
      <c r="JZG18" s="181"/>
      <c r="JZJ18" s="183"/>
      <c r="JZK18" s="181"/>
      <c r="JZL18" s="181"/>
      <c r="JZO18" s="183"/>
      <c r="JZP18" s="181"/>
      <c r="JZQ18" s="181"/>
      <c r="JZT18" s="183"/>
      <c r="JZU18" s="181"/>
      <c r="JZV18" s="181"/>
      <c r="JZY18" s="183"/>
      <c r="JZZ18" s="181"/>
      <c r="KAA18" s="181"/>
      <c r="KAD18" s="183"/>
      <c r="KAE18" s="181"/>
      <c r="KAF18" s="181"/>
      <c r="KAI18" s="183"/>
      <c r="KAJ18" s="181"/>
      <c r="KAK18" s="181"/>
      <c r="KAN18" s="183"/>
      <c r="KAO18" s="181"/>
      <c r="KAP18" s="181"/>
      <c r="KAS18" s="183"/>
      <c r="KAT18" s="181"/>
      <c r="KAU18" s="181"/>
      <c r="KAX18" s="183"/>
      <c r="KAY18" s="181"/>
      <c r="KAZ18" s="181"/>
      <c r="KBC18" s="183"/>
      <c r="KBD18" s="181"/>
      <c r="KBE18" s="181"/>
      <c r="KBH18" s="183"/>
      <c r="KBI18" s="181"/>
      <c r="KBJ18" s="181"/>
      <c r="KBM18" s="183"/>
      <c r="KBN18" s="181"/>
      <c r="KBO18" s="181"/>
      <c r="KBR18" s="183"/>
      <c r="KBS18" s="181"/>
      <c r="KBT18" s="181"/>
      <c r="KBW18" s="183"/>
      <c r="KBX18" s="181"/>
      <c r="KBY18" s="181"/>
      <c r="KCB18" s="183"/>
      <c r="KCC18" s="181"/>
      <c r="KCD18" s="181"/>
      <c r="KCG18" s="183"/>
      <c r="KCH18" s="181"/>
      <c r="KCI18" s="181"/>
      <c r="KCL18" s="183"/>
      <c r="KCM18" s="181"/>
      <c r="KCN18" s="181"/>
      <c r="KCQ18" s="183"/>
      <c r="KCR18" s="181"/>
      <c r="KCS18" s="181"/>
      <c r="KCV18" s="183"/>
      <c r="KCW18" s="181"/>
      <c r="KCX18" s="181"/>
      <c r="KDA18" s="183"/>
      <c r="KDB18" s="181"/>
      <c r="KDC18" s="181"/>
      <c r="KDF18" s="183"/>
      <c r="KDG18" s="181"/>
      <c r="KDH18" s="181"/>
      <c r="KDK18" s="183"/>
      <c r="KDL18" s="181"/>
      <c r="KDM18" s="181"/>
      <c r="KDP18" s="183"/>
      <c r="KDQ18" s="181"/>
      <c r="KDR18" s="181"/>
      <c r="KDU18" s="183"/>
      <c r="KDV18" s="181"/>
      <c r="KDW18" s="181"/>
      <c r="KDZ18" s="183"/>
      <c r="KEA18" s="181"/>
      <c r="KEB18" s="181"/>
      <c r="KEE18" s="183"/>
      <c r="KEF18" s="181"/>
      <c r="KEG18" s="181"/>
      <c r="KEJ18" s="183"/>
      <c r="KEK18" s="181"/>
      <c r="KEL18" s="181"/>
      <c r="KEO18" s="183"/>
      <c r="KEP18" s="181"/>
      <c r="KEQ18" s="181"/>
      <c r="KET18" s="183"/>
      <c r="KEU18" s="181"/>
      <c r="KEV18" s="181"/>
      <c r="KEY18" s="183"/>
      <c r="KEZ18" s="181"/>
      <c r="KFA18" s="181"/>
      <c r="KFD18" s="183"/>
      <c r="KFE18" s="181"/>
      <c r="KFF18" s="181"/>
      <c r="KFI18" s="183"/>
      <c r="KFJ18" s="181"/>
      <c r="KFK18" s="181"/>
      <c r="KFN18" s="183"/>
      <c r="KFO18" s="181"/>
      <c r="KFP18" s="181"/>
      <c r="KFS18" s="183"/>
      <c r="KFT18" s="181"/>
      <c r="KFU18" s="181"/>
      <c r="KFX18" s="183"/>
      <c r="KFY18" s="181"/>
      <c r="KFZ18" s="181"/>
      <c r="KGC18" s="183"/>
      <c r="KGD18" s="181"/>
      <c r="KGE18" s="181"/>
      <c r="KGH18" s="183"/>
      <c r="KGI18" s="181"/>
      <c r="KGJ18" s="181"/>
      <c r="KGM18" s="183"/>
      <c r="KGN18" s="181"/>
      <c r="KGO18" s="181"/>
      <c r="KGR18" s="183"/>
      <c r="KGS18" s="181"/>
      <c r="KGT18" s="181"/>
      <c r="KGW18" s="183"/>
      <c r="KGX18" s="181"/>
      <c r="KGY18" s="181"/>
      <c r="KHB18" s="183"/>
      <c r="KHC18" s="181"/>
      <c r="KHD18" s="181"/>
      <c r="KHG18" s="183"/>
      <c r="KHH18" s="181"/>
      <c r="KHI18" s="181"/>
      <c r="KHL18" s="183"/>
      <c r="KHM18" s="181"/>
      <c r="KHN18" s="181"/>
      <c r="KHQ18" s="183"/>
      <c r="KHR18" s="181"/>
      <c r="KHS18" s="181"/>
      <c r="KHV18" s="183"/>
      <c r="KHW18" s="181"/>
      <c r="KHX18" s="181"/>
      <c r="KIA18" s="183"/>
      <c r="KIB18" s="181"/>
      <c r="KIC18" s="181"/>
      <c r="KIF18" s="183"/>
      <c r="KIG18" s="181"/>
      <c r="KIH18" s="181"/>
      <c r="KIK18" s="183"/>
      <c r="KIL18" s="181"/>
      <c r="KIM18" s="181"/>
      <c r="KIP18" s="183"/>
      <c r="KIQ18" s="181"/>
      <c r="KIR18" s="181"/>
      <c r="KIU18" s="183"/>
      <c r="KIV18" s="181"/>
      <c r="KIW18" s="181"/>
      <c r="KIZ18" s="183"/>
      <c r="KJA18" s="181"/>
      <c r="KJB18" s="181"/>
      <c r="KJE18" s="183"/>
      <c r="KJF18" s="181"/>
      <c r="KJG18" s="181"/>
      <c r="KJJ18" s="183"/>
      <c r="KJK18" s="181"/>
      <c r="KJL18" s="181"/>
      <c r="KJO18" s="183"/>
      <c r="KJP18" s="181"/>
      <c r="KJQ18" s="181"/>
      <c r="KJT18" s="183"/>
      <c r="KJU18" s="181"/>
      <c r="KJV18" s="181"/>
      <c r="KJY18" s="183"/>
      <c r="KJZ18" s="181"/>
      <c r="KKA18" s="181"/>
      <c r="KKD18" s="183"/>
      <c r="KKE18" s="181"/>
      <c r="KKF18" s="181"/>
      <c r="KKI18" s="183"/>
      <c r="KKJ18" s="181"/>
      <c r="KKK18" s="181"/>
      <c r="KKN18" s="183"/>
      <c r="KKO18" s="181"/>
      <c r="KKP18" s="181"/>
      <c r="KKS18" s="183"/>
      <c r="KKT18" s="181"/>
      <c r="KKU18" s="181"/>
      <c r="KKX18" s="183"/>
      <c r="KKY18" s="181"/>
      <c r="KKZ18" s="181"/>
      <c r="KLC18" s="183"/>
      <c r="KLD18" s="181"/>
      <c r="KLE18" s="181"/>
      <c r="KLH18" s="183"/>
      <c r="KLI18" s="181"/>
      <c r="KLJ18" s="181"/>
      <c r="KLM18" s="183"/>
      <c r="KLN18" s="181"/>
      <c r="KLO18" s="181"/>
      <c r="KLR18" s="183"/>
      <c r="KLS18" s="181"/>
      <c r="KLT18" s="181"/>
      <c r="KLW18" s="183"/>
      <c r="KLX18" s="181"/>
      <c r="KLY18" s="181"/>
      <c r="KMB18" s="183"/>
      <c r="KMC18" s="181"/>
      <c r="KMD18" s="181"/>
      <c r="KMG18" s="183"/>
      <c r="KMH18" s="181"/>
      <c r="KMI18" s="181"/>
      <c r="KML18" s="183"/>
      <c r="KMM18" s="181"/>
      <c r="KMN18" s="181"/>
      <c r="KMQ18" s="183"/>
      <c r="KMR18" s="181"/>
      <c r="KMS18" s="181"/>
      <c r="KMV18" s="183"/>
      <c r="KMW18" s="181"/>
      <c r="KMX18" s="181"/>
      <c r="KNA18" s="183"/>
      <c r="KNB18" s="181"/>
      <c r="KNC18" s="181"/>
      <c r="KNF18" s="183"/>
      <c r="KNG18" s="181"/>
      <c r="KNH18" s="181"/>
      <c r="KNK18" s="183"/>
      <c r="KNL18" s="181"/>
      <c r="KNM18" s="181"/>
      <c r="KNP18" s="183"/>
      <c r="KNQ18" s="181"/>
      <c r="KNR18" s="181"/>
      <c r="KNU18" s="183"/>
      <c r="KNV18" s="181"/>
      <c r="KNW18" s="181"/>
      <c r="KNZ18" s="183"/>
      <c r="KOA18" s="181"/>
      <c r="KOB18" s="181"/>
      <c r="KOE18" s="183"/>
      <c r="KOF18" s="181"/>
      <c r="KOG18" s="181"/>
      <c r="KOJ18" s="183"/>
      <c r="KOK18" s="181"/>
      <c r="KOL18" s="181"/>
      <c r="KOO18" s="183"/>
      <c r="KOP18" s="181"/>
      <c r="KOQ18" s="181"/>
      <c r="KOT18" s="183"/>
      <c r="KOU18" s="181"/>
      <c r="KOV18" s="181"/>
      <c r="KOY18" s="183"/>
      <c r="KOZ18" s="181"/>
      <c r="KPA18" s="181"/>
      <c r="KPD18" s="183"/>
      <c r="KPE18" s="181"/>
      <c r="KPF18" s="181"/>
      <c r="KPI18" s="183"/>
      <c r="KPJ18" s="181"/>
      <c r="KPK18" s="181"/>
      <c r="KPN18" s="183"/>
      <c r="KPO18" s="181"/>
      <c r="KPP18" s="181"/>
      <c r="KPS18" s="183"/>
      <c r="KPT18" s="181"/>
      <c r="KPU18" s="181"/>
      <c r="KPX18" s="183"/>
      <c r="KPY18" s="181"/>
      <c r="KPZ18" s="181"/>
      <c r="KQC18" s="183"/>
      <c r="KQD18" s="181"/>
      <c r="KQE18" s="181"/>
      <c r="KQH18" s="183"/>
      <c r="KQI18" s="181"/>
      <c r="KQJ18" s="181"/>
      <c r="KQM18" s="183"/>
      <c r="KQN18" s="181"/>
      <c r="KQO18" s="181"/>
      <c r="KQR18" s="183"/>
      <c r="KQS18" s="181"/>
      <c r="KQT18" s="181"/>
      <c r="KQW18" s="183"/>
      <c r="KQX18" s="181"/>
      <c r="KQY18" s="181"/>
      <c r="KRB18" s="183"/>
      <c r="KRC18" s="181"/>
      <c r="KRD18" s="181"/>
      <c r="KRG18" s="183"/>
      <c r="KRH18" s="181"/>
      <c r="KRI18" s="181"/>
      <c r="KRL18" s="183"/>
      <c r="KRM18" s="181"/>
      <c r="KRN18" s="181"/>
      <c r="KRQ18" s="183"/>
      <c r="KRR18" s="181"/>
      <c r="KRS18" s="181"/>
      <c r="KRV18" s="183"/>
      <c r="KRW18" s="181"/>
      <c r="KRX18" s="181"/>
      <c r="KSA18" s="183"/>
      <c r="KSB18" s="181"/>
      <c r="KSC18" s="181"/>
      <c r="KSF18" s="183"/>
      <c r="KSG18" s="181"/>
      <c r="KSH18" s="181"/>
      <c r="KSK18" s="183"/>
      <c r="KSL18" s="181"/>
      <c r="KSM18" s="181"/>
      <c r="KSP18" s="183"/>
      <c r="KSQ18" s="181"/>
      <c r="KSR18" s="181"/>
      <c r="KSU18" s="183"/>
      <c r="KSV18" s="181"/>
      <c r="KSW18" s="181"/>
      <c r="KSZ18" s="183"/>
      <c r="KTA18" s="181"/>
      <c r="KTB18" s="181"/>
      <c r="KTE18" s="183"/>
      <c r="KTF18" s="181"/>
      <c r="KTG18" s="181"/>
      <c r="KTJ18" s="183"/>
      <c r="KTK18" s="181"/>
      <c r="KTL18" s="181"/>
      <c r="KTO18" s="183"/>
      <c r="KTP18" s="181"/>
      <c r="KTQ18" s="181"/>
      <c r="KTT18" s="183"/>
      <c r="KTU18" s="181"/>
      <c r="KTV18" s="181"/>
      <c r="KTY18" s="183"/>
      <c r="KTZ18" s="181"/>
      <c r="KUA18" s="181"/>
      <c r="KUD18" s="183"/>
      <c r="KUE18" s="181"/>
      <c r="KUF18" s="181"/>
      <c r="KUI18" s="183"/>
      <c r="KUJ18" s="181"/>
      <c r="KUK18" s="181"/>
      <c r="KUN18" s="183"/>
      <c r="KUO18" s="181"/>
      <c r="KUP18" s="181"/>
      <c r="KUS18" s="183"/>
      <c r="KUT18" s="181"/>
      <c r="KUU18" s="181"/>
      <c r="KUX18" s="183"/>
      <c r="KUY18" s="181"/>
      <c r="KUZ18" s="181"/>
      <c r="KVC18" s="183"/>
      <c r="KVD18" s="181"/>
      <c r="KVE18" s="181"/>
      <c r="KVH18" s="183"/>
      <c r="KVI18" s="181"/>
      <c r="KVJ18" s="181"/>
      <c r="KVM18" s="183"/>
      <c r="KVN18" s="181"/>
      <c r="KVO18" s="181"/>
      <c r="KVR18" s="183"/>
      <c r="KVS18" s="181"/>
      <c r="KVT18" s="181"/>
      <c r="KVW18" s="183"/>
      <c r="KVX18" s="181"/>
      <c r="KVY18" s="181"/>
      <c r="KWB18" s="183"/>
      <c r="KWC18" s="181"/>
      <c r="KWD18" s="181"/>
      <c r="KWG18" s="183"/>
      <c r="KWH18" s="181"/>
      <c r="KWI18" s="181"/>
      <c r="KWL18" s="183"/>
      <c r="KWM18" s="181"/>
      <c r="KWN18" s="181"/>
      <c r="KWQ18" s="183"/>
      <c r="KWR18" s="181"/>
      <c r="KWS18" s="181"/>
      <c r="KWV18" s="183"/>
      <c r="KWW18" s="181"/>
      <c r="KWX18" s="181"/>
      <c r="KXA18" s="183"/>
      <c r="KXB18" s="181"/>
      <c r="KXC18" s="181"/>
      <c r="KXF18" s="183"/>
      <c r="KXG18" s="181"/>
      <c r="KXH18" s="181"/>
      <c r="KXK18" s="183"/>
      <c r="KXL18" s="181"/>
      <c r="KXM18" s="181"/>
      <c r="KXP18" s="183"/>
      <c r="KXQ18" s="181"/>
      <c r="KXR18" s="181"/>
      <c r="KXU18" s="183"/>
      <c r="KXV18" s="181"/>
      <c r="KXW18" s="181"/>
      <c r="KXZ18" s="183"/>
      <c r="KYA18" s="181"/>
      <c r="KYB18" s="181"/>
      <c r="KYE18" s="183"/>
      <c r="KYF18" s="181"/>
      <c r="KYG18" s="181"/>
      <c r="KYJ18" s="183"/>
      <c r="KYK18" s="181"/>
      <c r="KYL18" s="181"/>
      <c r="KYO18" s="183"/>
      <c r="KYP18" s="181"/>
      <c r="KYQ18" s="181"/>
      <c r="KYT18" s="183"/>
      <c r="KYU18" s="181"/>
      <c r="KYV18" s="181"/>
      <c r="KYY18" s="183"/>
      <c r="KYZ18" s="181"/>
      <c r="KZA18" s="181"/>
      <c r="KZD18" s="183"/>
      <c r="KZE18" s="181"/>
      <c r="KZF18" s="181"/>
      <c r="KZI18" s="183"/>
      <c r="KZJ18" s="181"/>
      <c r="KZK18" s="181"/>
      <c r="KZN18" s="183"/>
      <c r="KZO18" s="181"/>
      <c r="KZP18" s="181"/>
      <c r="KZS18" s="183"/>
      <c r="KZT18" s="181"/>
      <c r="KZU18" s="181"/>
      <c r="KZX18" s="183"/>
      <c r="KZY18" s="181"/>
      <c r="KZZ18" s="181"/>
      <c r="LAC18" s="183"/>
      <c r="LAD18" s="181"/>
      <c r="LAE18" s="181"/>
      <c r="LAH18" s="183"/>
      <c r="LAI18" s="181"/>
      <c r="LAJ18" s="181"/>
      <c r="LAM18" s="183"/>
      <c r="LAN18" s="181"/>
      <c r="LAO18" s="181"/>
      <c r="LAR18" s="183"/>
      <c r="LAS18" s="181"/>
      <c r="LAT18" s="181"/>
      <c r="LAW18" s="183"/>
      <c r="LAX18" s="181"/>
      <c r="LAY18" s="181"/>
      <c r="LBB18" s="183"/>
      <c r="LBC18" s="181"/>
      <c r="LBD18" s="181"/>
      <c r="LBG18" s="183"/>
      <c r="LBH18" s="181"/>
      <c r="LBI18" s="181"/>
      <c r="LBL18" s="183"/>
      <c r="LBM18" s="181"/>
      <c r="LBN18" s="181"/>
      <c r="LBQ18" s="183"/>
      <c r="LBR18" s="181"/>
      <c r="LBS18" s="181"/>
      <c r="LBV18" s="183"/>
      <c r="LBW18" s="181"/>
      <c r="LBX18" s="181"/>
      <c r="LCA18" s="183"/>
      <c r="LCB18" s="181"/>
      <c r="LCC18" s="181"/>
      <c r="LCF18" s="183"/>
      <c r="LCG18" s="181"/>
      <c r="LCH18" s="181"/>
      <c r="LCK18" s="183"/>
      <c r="LCL18" s="181"/>
      <c r="LCM18" s="181"/>
      <c r="LCP18" s="183"/>
      <c r="LCQ18" s="181"/>
      <c r="LCR18" s="181"/>
      <c r="LCU18" s="183"/>
      <c r="LCV18" s="181"/>
      <c r="LCW18" s="181"/>
      <c r="LCZ18" s="183"/>
      <c r="LDA18" s="181"/>
      <c r="LDB18" s="181"/>
      <c r="LDE18" s="183"/>
      <c r="LDF18" s="181"/>
      <c r="LDG18" s="181"/>
      <c r="LDJ18" s="183"/>
      <c r="LDK18" s="181"/>
      <c r="LDL18" s="181"/>
      <c r="LDO18" s="183"/>
      <c r="LDP18" s="181"/>
      <c r="LDQ18" s="181"/>
      <c r="LDT18" s="183"/>
      <c r="LDU18" s="181"/>
      <c r="LDV18" s="181"/>
      <c r="LDY18" s="183"/>
      <c r="LDZ18" s="181"/>
      <c r="LEA18" s="181"/>
      <c r="LED18" s="183"/>
      <c r="LEE18" s="181"/>
      <c r="LEF18" s="181"/>
      <c r="LEI18" s="183"/>
      <c r="LEJ18" s="181"/>
      <c r="LEK18" s="181"/>
      <c r="LEN18" s="183"/>
      <c r="LEO18" s="181"/>
      <c r="LEP18" s="181"/>
      <c r="LES18" s="183"/>
      <c r="LET18" s="181"/>
      <c r="LEU18" s="181"/>
      <c r="LEX18" s="183"/>
      <c r="LEY18" s="181"/>
      <c r="LEZ18" s="181"/>
      <c r="LFC18" s="183"/>
      <c r="LFD18" s="181"/>
      <c r="LFE18" s="181"/>
      <c r="LFH18" s="183"/>
      <c r="LFI18" s="181"/>
      <c r="LFJ18" s="181"/>
      <c r="LFM18" s="183"/>
      <c r="LFN18" s="181"/>
      <c r="LFO18" s="181"/>
      <c r="LFR18" s="183"/>
      <c r="LFS18" s="181"/>
      <c r="LFT18" s="181"/>
      <c r="LFW18" s="183"/>
      <c r="LFX18" s="181"/>
      <c r="LFY18" s="181"/>
      <c r="LGB18" s="183"/>
      <c r="LGC18" s="181"/>
      <c r="LGD18" s="181"/>
      <c r="LGG18" s="183"/>
      <c r="LGH18" s="181"/>
      <c r="LGI18" s="181"/>
      <c r="LGL18" s="183"/>
      <c r="LGM18" s="181"/>
      <c r="LGN18" s="181"/>
      <c r="LGQ18" s="183"/>
      <c r="LGR18" s="181"/>
      <c r="LGS18" s="181"/>
      <c r="LGV18" s="183"/>
      <c r="LGW18" s="181"/>
      <c r="LGX18" s="181"/>
      <c r="LHA18" s="183"/>
      <c r="LHB18" s="181"/>
      <c r="LHC18" s="181"/>
      <c r="LHF18" s="183"/>
      <c r="LHG18" s="181"/>
      <c r="LHH18" s="181"/>
      <c r="LHK18" s="183"/>
      <c r="LHL18" s="181"/>
      <c r="LHM18" s="181"/>
      <c r="LHP18" s="183"/>
      <c r="LHQ18" s="181"/>
      <c r="LHR18" s="181"/>
      <c r="LHU18" s="183"/>
      <c r="LHV18" s="181"/>
      <c r="LHW18" s="181"/>
      <c r="LHZ18" s="183"/>
      <c r="LIA18" s="181"/>
      <c r="LIB18" s="181"/>
      <c r="LIE18" s="183"/>
      <c r="LIF18" s="181"/>
      <c r="LIG18" s="181"/>
      <c r="LIJ18" s="183"/>
      <c r="LIK18" s="181"/>
      <c r="LIL18" s="181"/>
      <c r="LIO18" s="183"/>
      <c r="LIP18" s="181"/>
      <c r="LIQ18" s="181"/>
      <c r="LIT18" s="183"/>
      <c r="LIU18" s="181"/>
      <c r="LIV18" s="181"/>
      <c r="LIY18" s="183"/>
      <c r="LIZ18" s="181"/>
      <c r="LJA18" s="181"/>
      <c r="LJD18" s="183"/>
      <c r="LJE18" s="181"/>
      <c r="LJF18" s="181"/>
      <c r="LJI18" s="183"/>
      <c r="LJJ18" s="181"/>
      <c r="LJK18" s="181"/>
      <c r="LJN18" s="183"/>
      <c r="LJO18" s="181"/>
      <c r="LJP18" s="181"/>
      <c r="LJS18" s="183"/>
      <c r="LJT18" s="181"/>
      <c r="LJU18" s="181"/>
      <c r="LJX18" s="183"/>
      <c r="LJY18" s="181"/>
      <c r="LJZ18" s="181"/>
      <c r="LKC18" s="183"/>
      <c r="LKD18" s="181"/>
      <c r="LKE18" s="181"/>
      <c r="LKH18" s="183"/>
      <c r="LKI18" s="181"/>
      <c r="LKJ18" s="181"/>
      <c r="LKM18" s="183"/>
      <c r="LKN18" s="181"/>
      <c r="LKO18" s="181"/>
      <c r="LKR18" s="183"/>
      <c r="LKS18" s="181"/>
      <c r="LKT18" s="181"/>
      <c r="LKW18" s="183"/>
      <c r="LKX18" s="181"/>
      <c r="LKY18" s="181"/>
      <c r="LLB18" s="183"/>
      <c r="LLC18" s="181"/>
      <c r="LLD18" s="181"/>
      <c r="LLG18" s="183"/>
      <c r="LLH18" s="181"/>
      <c r="LLI18" s="181"/>
      <c r="LLL18" s="183"/>
      <c r="LLM18" s="181"/>
      <c r="LLN18" s="181"/>
      <c r="LLQ18" s="183"/>
      <c r="LLR18" s="181"/>
      <c r="LLS18" s="181"/>
      <c r="LLV18" s="183"/>
      <c r="LLW18" s="181"/>
      <c r="LLX18" s="181"/>
      <c r="LMA18" s="183"/>
      <c r="LMB18" s="181"/>
      <c r="LMC18" s="181"/>
      <c r="LMF18" s="183"/>
      <c r="LMG18" s="181"/>
      <c r="LMH18" s="181"/>
      <c r="LMK18" s="183"/>
      <c r="LML18" s="181"/>
      <c r="LMM18" s="181"/>
      <c r="LMP18" s="183"/>
      <c r="LMQ18" s="181"/>
      <c r="LMR18" s="181"/>
      <c r="LMU18" s="183"/>
      <c r="LMV18" s="181"/>
      <c r="LMW18" s="181"/>
      <c r="LMZ18" s="183"/>
      <c r="LNA18" s="181"/>
      <c r="LNB18" s="181"/>
      <c r="LNE18" s="183"/>
      <c r="LNF18" s="181"/>
      <c r="LNG18" s="181"/>
      <c r="LNJ18" s="183"/>
      <c r="LNK18" s="181"/>
      <c r="LNL18" s="181"/>
      <c r="LNO18" s="183"/>
      <c r="LNP18" s="181"/>
      <c r="LNQ18" s="181"/>
      <c r="LNT18" s="183"/>
      <c r="LNU18" s="181"/>
      <c r="LNV18" s="181"/>
      <c r="LNY18" s="183"/>
      <c r="LNZ18" s="181"/>
      <c r="LOA18" s="181"/>
      <c r="LOD18" s="183"/>
      <c r="LOE18" s="181"/>
      <c r="LOF18" s="181"/>
      <c r="LOI18" s="183"/>
      <c r="LOJ18" s="181"/>
      <c r="LOK18" s="181"/>
      <c r="LON18" s="183"/>
      <c r="LOO18" s="181"/>
      <c r="LOP18" s="181"/>
      <c r="LOS18" s="183"/>
      <c r="LOT18" s="181"/>
      <c r="LOU18" s="181"/>
      <c r="LOX18" s="183"/>
      <c r="LOY18" s="181"/>
      <c r="LOZ18" s="181"/>
      <c r="LPC18" s="183"/>
      <c r="LPD18" s="181"/>
      <c r="LPE18" s="181"/>
      <c r="LPH18" s="183"/>
      <c r="LPI18" s="181"/>
      <c r="LPJ18" s="181"/>
      <c r="LPM18" s="183"/>
      <c r="LPN18" s="181"/>
      <c r="LPO18" s="181"/>
      <c r="LPR18" s="183"/>
      <c r="LPS18" s="181"/>
      <c r="LPT18" s="181"/>
      <c r="LPW18" s="183"/>
      <c r="LPX18" s="181"/>
      <c r="LPY18" s="181"/>
      <c r="LQB18" s="183"/>
      <c r="LQC18" s="181"/>
      <c r="LQD18" s="181"/>
      <c r="LQG18" s="183"/>
      <c r="LQH18" s="181"/>
      <c r="LQI18" s="181"/>
      <c r="LQL18" s="183"/>
      <c r="LQM18" s="181"/>
      <c r="LQN18" s="181"/>
      <c r="LQQ18" s="183"/>
      <c r="LQR18" s="181"/>
      <c r="LQS18" s="181"/>
      <c r="LQV18" s="183"/>
      <c r="LQW18" s="181"/>
      <c r="LQX18" s="181"/>
      <c r="LRA18" s="183"/>
      <c r="LRB18" s="181"/>
      <c r="LRC18" s="181"/>
      <c r="LRF18" s="183"/>
      <c r="LRG18" s="181"/>
      <c r="LRH18" s="181"/>
      <c r="LRK18" s="183"/>
      <c r="LRL18" s="181"/>
      <c r="LRM18" s="181"/>
      <c r="LRP18" s="183"/>
      <c r="LRQ18" s="181"/>
      <c r="LRR18" s="181"/>
      <c r="LRU18" s="183"/>
      <c r="LRV18" s="181"/>
      <c r="LRW18" s="181"/>
      <c r="LRZ18" s="183"/>
      <c r="LSA18" s="181"/>
      <c r="LSB18" s="181"/>
      <c r="LSE18" s="183"/>
      <c r="LSF18" s="181"/>
      <c r="LSG18" s="181"/>
      <c r="LSJ18" s="183"/>
      <c r="LSK18" s="181"/>
      <c r="LSL18" s="181"/>
      <c r="LSO18" s="183"/>
      <c r="LSP18" s="181"/>
      <c r="LSQ18" s="181"/>
      <c r="LST18" s="183"/>
      <c r="LSU18" s="181"/>
      <c r="LSV18" s="181"/>
      <c r="LSY18" s="183"/>
      <c r="LSZ18" s="181"/>
      <c r="LTA18" s="181"/>
      <c r="LTD18" s="183"/>
      <c r="LTE18" s="181"/>
      <c r="LTF18" s="181"/>
      <c r="LTI18" s="183"/>
      <c r="LTJ18" s="181"/>
      <c r="LTK18" s="181"/>
      <c r="LTN18" s="183"/>
      <c r="LTO18" s="181"/>
      <c r="LTP18" s="181"/>
      <c r="LTS18" s="183"/>
      <c r="LTT18" s="181"/>
      <c r="LTU18" s="181"/>
      <c r="LTX18" s="183"/>
      <c r="LTY18" s="181"/>
      <c r="LTZ18" s="181"/>
      <c r="LUC18" s="183"/>
      <c r="LUD18" s="181"/>
      <c r="LUE18" s="181"/>
      <c r="LUH18" s="183"/>
      <c r="LUI18" s="181"/>
      <c r="LUJ18" s="181"/>
      <c r="LUM18" s="183"/>
      <c r="LUN18" s="181"/>
      <c r="LUO18" s="181"/>
      <c r="LUR18" s="183"/>
      <c r="LUS18" s="181"/>
      <c r="LUT18" s="181"/>
      <c r="LUW18" s="183"/>
      <c r="LUX18" s="181"/>
      <c r="LUY18" s="181"/>
      <c r="LVB18" s="183"/>
      <c r="LVC18" s="181"/>
      <c r="LVD18" s="181"/>
      <c r="LVG18" s="183"/>
      <c r="LVH18" s="181"/>
      <c r="LVI18" s="181"/>
      <c r="LVL18" s="183"/>
      <c r="LVM18" s="181"/>
      <c r="LVN18" s="181"/>
      <c r="LVQ18" s="183"/>
      <c r="LVR18" s="181"/>
      <c r="LVS18" s="181"/>
      <c r="LVV18" s="183"/>
      <c r="LVW18" s="181"/>
      <c r="LVX18" s="181"/>
      <c r="LWA18" s="183"/>
      <c r="LWB18" s="181"/>
      <c r="LWC18" s="181"/>
      <c r="LWF18" s="183"/>
      <c r="LWG18" s="181"/>
      <c r="LWH18" s="181"/>
      <c r="LWK18" s="183"/>
      <c r="LWL18" s="181"/>
      <c r="LWM18" s="181"/>
      <c r="LWP18" s="183"/>
      <c r="LWQ18" s="181"/>
      <c r="LWR18" s="181"/>
      <c r="LWU18" s="183"/>
      <c r="LWV18" s="181"/>
      <c r="LWW18" s="181"/>
      <c r="LWZ18" s="183"/>
      <c r="LXA18" s="181"/>
      <c r="LXB18" s="181"/>
      <c r="LXE18" s="183"/>
      <c r="LXF18" s="181"/>
      <c r="LXG18" s="181"/>
      <c r="LXJ18" s="183"/>
      <c r="LXK18" s="181"/>
      <c r="LXL18" s="181"/>
      <c r="LXO18" s="183"/>
      <c r="LXP18" s="181"/>
      <c r="LXQ18" s="181"/>
      <c r="LXT18" s="183"/>
      <c r="LXU18" s="181"/>
      <c r="LXV18" s="181"/>
      <c r="LXY18" s="183"/>
      <c r="LXZ18" s="181"/>
      <c r="LYA18" s="181"/>
      <c r="LYD18" s="183"/>
      <c r="LYE18" s="181"/>
      <c r="LYF18" s="181"/>
      <c r="LYI18" s="183"/>
      <c r="LYJ18" s="181"/>
      <c r="LYK18" s="181"/>
      <c r="LYN18" s="183"/>
      <c r="LYO18" s="181"/>
      <c r="LYP18" s="181"/>
      <c r="LYS18" s="183"/>
      <c r="LYT18" s="181"/>
      <c r="LYU18" s="181"/>
      <c r="LYX18" s="183"/>
      <c r="LYY18" s="181"/>
      <c r="LYZ18" s="181"/>
      <c r="LZC18" s="183"/>
      <c r="LZD18" s="181"/>
      <c r="LZE18" s="181"/>
      <c r="LZH18" s="183"/>
      <c r="LZI18" s="181"/>
      <c r="LZJ18" s="181"/>
      <c r="LZM18" s="183"/>
      <c r="LZN18" s="181"/>
      <c r="LZO18" s="181"/>
      <c r="LZR18" s="183"/>
      <c r="LZS18" s="181"/>
      <c r="LZT18" s="181"/>
      <c r="LZW18" s="183"/>
      <c r="LZX18" s="181"/>
      <c r="LZY18" s="181"/>
      <c r="MAB18" s="183"/>
      <c r="MAC18" s="181"/>
      <c r="MAD18" s="181"/>
      <c r="MAG18" s="183"/>
      <c r="MAH18" s="181"/>
      <c r="MAI18" s="181"/>
      <c r="MAL18" s="183"/>
      <c r="MAM18" s="181"/>
      <c r="MAN18" s="181"/>
      <c r="MAQ18" s="183"/>
      <c r="MAR18" s="181"/>
      <c r="MAS18" s="181"/>
      <c r="MAV18" s="183"/>
      <c r="MAW18" s="181"/>
      <c r="MAX18" s="181"/>
      <c r="MBA18" s="183"/>
      <c r="MBB18" s="181"/>
      <c r="MBC18" s="181"/>
      <c r="MBF18" s="183"/>
      <c r="MBG18" s="181"/>
      <c r="MBH18" s="181"/>
      <c r="MBK18" s="183"/>
      <c r="MBL18" s="181"/>
      <c r="MBM18" s="181"/>
      <c r="MBP18" s="183"/>
      <c r="MBQ18" s="181"/>
      <c r="MBR18" s="181"/>
      <c r="MBU18" s="183"/>
      <c r="MBV18" s="181"/>
      <c r="MBW18" s="181"/>
      <c r="MBZ18" s="183"/>
      <c r="MCA18" s="181"/>
      <c r="MCB18" s="181"/>
      <c r="MCE18" s="183"/>
      <c r="MCF18" s="181"/>
      <c r="MCG18" s="181"/>
      <c r="MCJ18" s="183"/>
      <c r="MCK18" s="181"/>
      <c r="MCL18" s="181"/>
      <c r="MCO18" s="183"/>
      <c r="MCP18" s="181"/>
      <c r="MCQ18" s="181"/>
      <c r="MCT18" s="183"/>
      <c r="MCU18" s="181"/>
      <c r="MCV18" s="181"/>
      <c r="MCY18" s="183"/>
      <c r="MCZ18" s="181"/>
      <c r="MDA18" s="181"/>
      <c r="MDD18" s="183"/>
      <c r="MDE18" s="181"/>
      <c r="MDF18" s="181"/>
      <c r="MDI18" s="183"/>
      <c r="MDJ18" s="181"/>
      <c r="MDK18" s="181"/>
      <c r="MDN18" s="183"/>
      <c r="MDO18" s="181"/>
      <c r="MDP18" s="181"/>
      <c r="MDS18" s="183"/>
      <c r="MDT18" s="181"/>
      <c r="MDU18" s="181"/>
      <c r="MDX18" s="183"/>
      <c r="MDY18" s="181"/>
      <c r="MDZ18" s="181"/>
      <c r="MEC18" s="183"/>
      <c r="MED18" s="181"/>
      <c r="MEE18" s="181"/>
      <c r="MEH18" s="183"/>
      <c r="MEI18" s="181"/>
      <c r="MEJ18" s="181"/>
      <c r="MEM18" s="183"/>
      <c r="MEN18" s="181"/>
      <c r="MEO18" s="181"/>
      <c r="MER18" s="183"/>
      <c r="MES18" s="181"/>
      <c r="MET18" s="181"/>
      <c r="MEW18" s="183"/>
      <c r="MEX18" s="181"/>
      <c r="MEY18" s="181"/>
      <c r="MFB18" s="183"/>
      <c r="MFC18" s="181"/>
      <c r="MFD18" s="181"/>
      <c r="MFG18" s="183"/>
      <c r="MFH18" s="181"/>
      <c r="MFI18" s="181"/>
      <c r="MFL18" s="183"/>
      <c r="MFM18" s="181"/>
      <c r="MFN18" s="181"/>
      <c r="MFQ18" s="183"/>
      <c r="MFR18" s="181"/>
      <c r="MFS18" s="181"/>
      <c r="MFV18" s="183"/>
      <c r="MFW18" s="181"/>
      <c r="MFX18" s="181"/>
      <c r="MGA18" s="183"/>
      <c r="MGB18" s="181"/>
      <c r="MGC18" s="181"/>
      <c r="MGF18" s="183"/>
      <c r="MGG18" s="181"/>
      <c r="MGH18" s="181"/>
      <c r="MGK18" s="183"/>
      <c r="MGL18" s="181"/>
      <c r="MGM18" s="181"/>
      <c r="MGP18" s="183"/>
      <c r="MGQ18" s="181"/>
      <c r="MGR18" s="181"/>
      <c r="MGU18" s="183"/>
      <c r="MGV18" s="181"/>
      <c r="MGW18" s="181"/>
      <c r="MGZ18" s="183"/>
      <c r="MHA18" s="181"/>
      <c r="MHB18" s="181"/>
      <c r="MHE18" s="183"/>
      <c r="MHF18" s="181"/>
      <c r="MHG18" s="181"/>
      <c r="MHJ18" s="183"/>
      <c r="MHK18" s="181"/>
      <c r="MHL18" s="181"/>
      <c r="MHO18" s="183"/>
      <c r="MHP18" s="181"/>
      <c r="MHQ18" s="181"/>
      <c r="MHT18" s="183"/>
      <c r="MHU18" s="181"/>
      <c r="MHV18" s="181"/>
      <c r="MHY18" s="183"/>
      <c r="MHZ18" s="181"/>
      <c r="MIA18" s="181"/>
      <c r="MID18" s="183"/>
      <c r="MIE18" s="181"/>
      <c r="MIF18" s="181"/>
      <c r="MII18" s="183"/>
      <c r="MIJ18" s="181"/>
      <c r="MIK18" s="181"/>
      <c r="MIN18" s="183"/>
      <c r="MIO18" s="181"/>
      <c r="MIP18" s="181"/>
      <c r="MIS18" s="183"/>
      <c r="MIT18" s="181"/>
      <c r="MIU18" s="181"/>
      <c r="MIX18" s="183"/>
      <c r="MIY18" s="181"/>
      <c r="MIZ18" s="181"/>
      <c r="MJC18" s="183"/>
      <c r="MJD18" s="181"/>
      <c r="MJE18" s="181"/>
      <c r="MJH18" s="183"/>
      <c r="MJI18" s="181"/>
      <c r="MJJ18" s="181"/>
      <c r="MJM18" s="183"/>
      <c r="MJN18" s="181"/>
      <c r="MJO18" s="181"/>
      <c r="MJR18" s="183"/>
      <c r="MJS18" s="181"/>
      <c r="MJT18" s="181"/>
      <c r="MJW18" s="183"/>
      <c r="MJX18" s="181"/>
      <c r="MJY18" s="181"/>
      <c r="MKB18" s="183"/>
      <c r="MKC18" s="181"/>
      <c r="MKD18" s="181"/>
      <c r="MKG18" s="183"/>
      <c r="MKH18" s="181"/>
      <c r="MKI18" s="181"/>
      <c r="MKL18" s="183"/>
      <c r="MKM18" s="181"/>
      <c r="MKN18" s="181"/>
      <c r="MKQ18" s="183"/>
      <c r="MKR18" s="181"/>
      <c r="MKS18" s="181"/>
      <c r="MKV18" s="183"/>
      <c r="MKW18" s="181"/>
      <c r="MKX18" s="181"/>
      <c r="MLA18" s="183"/>
      <c r="MLB18" s="181"/>
      <c r="MLC18" s="181"/>
      <c r="MLF18" s="183"/>
      <c r="MLG18" s="181"/>
      <c r="MLH18" s="181"/>
      <c r="MLK18" s="183"/>
      <c r="MLL18" s="181"/>
      <c r="MLM18" s="181"/>
      <c r="MLP18" s="183"/>
      <c r="MLQ18" s="181"/>
      <c r="MLR18" s="181"/>
      <c r="MLU18" s="183"/>
      <c r="MLV18" s="181"/>
      <c r="MLW18" s="181"/>
      <c r="MLZ18" s="183"/>
      <c r="MMA18" s="181"/>
      <c r="MMB18" s="181"/>
      <c r="MME18" s="183"/>
      <c r="MMF18" s="181"/>
      <c r="MMG18" s="181"/>
      <c r="MMJ18" s="183"/>
      <c r="MMK18" s="181"/>
      <c r="MML18" s="181"/>
      <c r="MMO18" s="183"/>
      <c r="MMP18" s="181"/>
      <c r="MMQ18" s="181"/>
      <c r="MMT18" s="183"/>
      <c r="MMU18" s="181"/>
      <c r="MMV18" s="181"/>
      <c r="MMY18" s="183"/>
      <c r="MMZ18" s="181"/>
      <c r="MNA18" s="181"/>
      <c r="MND18" s="183"/>
      <c r="MNE18" s="181"/>
      <c r="MNF18" s="181"/>
      <c r="MNI18" s="183"/>
      <c r="MNJ18" s="181"/>
      <c r="MNK18" s="181"/>
      <c r="MNN18" s="183"/>
      <c r="MNO18" s="181"/>
      <c r="MNP18" s="181"/>
      <c r="MNS18" s="183"/>
      <c r="MNT18" s="181"/>
      <c r="MNU18" s="181"/>
      <c r="MNX18" s="183"/>
      <c r="MNY18" s="181"/>
      <c r="MNZ18" s="181"/>
      <c r="MOC18" s="183"/>
      <c r="MOD18" s="181"/>
      <c r="MOE18" s="181"/>
      <c r="MOH18" s="183"/>
      <c r="MOI18" s="181"/>
      <c r="MOJ18" s="181"/>
      <c r="MOM18" s="183"/>
      <c r="MON18" s="181"/>
      <c r="MOO18" s="181"/>
      <c r="MOR18" s="183"/>
      <c r="MOS18" s="181"/>
      <c r="MOT18" s="181"/>
      <c r="MOW18" s="183"/>
      <c r="MOX18" s="181"/>
      <c r="MOY18" s="181"/>
      <c r="MPB18" s="183"/>
      <c r="MPC18" s="181"/>
      <c r="MPD18" s="181"/>
      <c r="MPG18" s="183"/>
      <c r="MPH18" s="181"/>
      <c r="MPI18" s="181"/>
      <c r="MPL18" s="183"/>
      <c r="MPM18" s="181"/>
      <c r="MPN18" s="181"/>
      <c r="MPQ18" s="183"/>
      <c r="MPR18" s="181"/>
      <c r="MPS18" s="181"/>
      <c r="MPV18" s="183"/>
      <c r="MPW18" s="181"/>
      <c r="MPX18" s="181"/>
      <c r="MQA18" s="183"/>
      <c r="MQB18" s="181"/>
      <c r="MQC18" s="181"/>
      <c r="MQF18" s="183"/>
      <c r="MQG18" s="181"/>
      <c r="MQH18" s="181"/>
      <c r="MQK18" s="183"/>
      <c r="MQL18" s="181"/>
      <c r="MQM18" s="181"/>
      <c r="MQP18" s="183"/>
      <c r="MQQ18" s="181"/>
      <c r="MQR18" s="181"/>
      <c r="MQU18" s="183"/>
      <c r="MQV18" s="181"/>
      <c r="MQW18" s="181"/>
      <c r="MQZ18" s="183"/>
      <c r="MRA18" s="181"/>
      <c r="MRB18" s="181"/>
      <c r="MRE18" s="183"/>
      <c r="MRF18" s="181"/>
      <c r="MRG18" s="181"/>
      <c r="MRJ18" s="183"/>
      <c r="MRK18" s="181"/>
      <c r="MRL18" s="181"/>
      <c r="MRO18" s="183"/>
      <c r="MRP18" s="181"/>
      <c r="MRQ18" s="181"/>
      <c r="MRT18" s="183"/>
      <c r="MRU18" s="181"/>
      <c r="MRV18" s="181"/>
      <c r="MRY18" s="183"/>
      <c r="MRZ18" s="181"/>
      <c r="MSA18" s="181"/>
      <c r="MSD18" s="183"/>
      <c r="MSE18" s="181"/>
      <c r="MSF18" s="181"/>
      <c r="MSI18" s="183"/>
      <c r="MSJ18" s="181"/>
      <c r="MSK18" s="181"/>
      <c r="MSN18" s="183"/>
      <c r="MSO18" s="181"/>
      <c r="MSP18" s="181"/>
      <c r="MSS18" s="183"/>
      <c r="MST18" s="181"/>
      <c r="MSU18" s="181"/>
      <c r="MSX18" s="183"/>
      <c r="MSY18" s="181"/>
      <c r="MSZ18" s="181"/>
      <c r="MTC18" s="183"/>
      <c r="MTD18" s="181"/>
      <c r="MTE18" s="181"/>
      <c r="MTH18" s="183"/>
      <c r="MTI18" s="181"/>
      <c r="MTJ18" s="181"/>
      <c r="MTM18" s="183"/>
      <c r="MTN18" s="181"/>
      <c r="MTO18" s="181"/>
      <c r="MTR18" s="183"/>
      <c r="MTS18" s="181"/>
      <c r="MTT18" s="181"/>
      <c r="MTW18" s="183"/>
      <c r="MTX18" s="181"/>
      <c r="MTY18" s="181"/>
      <c r="MUB18" s="183"/>
      <c r="MUC18" s="181"/>
      <c r="MUD18" s="181"/>
      <c r="MUG18" s="183"/>
      <c r="MUH18" s="181"/>
      <c r="MUI18" s="181"/>
      <c r="MUL18" s="183"/>
      <c r="MUM18" s="181"/>
      <c r="MUN18" s="181"/>
      <c r="MUQ18" s="183"/>
      <c r="MUR18" s="181"/>
      <c r="MUS18" s="181"/>
      <c r="MUV18" s="183"/>
      <c r="MUW18" s="181"/>
      <c r="MUX18" s="181"/>
      <c r="MVA18" s="183"/>
      <c r="MVB18" s="181"/>
      <c r="MVC18" s="181"/>
      <c r="MVF18" s="183"/>
      <c r="MVG18" s="181"/>
      <c r="MVH18" s="181"/>
      <c r="MVK18" s="183"/>
      <c r="MVL18" s="181"/>
      <c r="MVM18" s="181"/>
      <c r="MVP18" s="183"/>
      <c r="MVQ18" s="181"/>
      <c r="MVR18" s="181"/>
      <c r="MVU18" s="183"/>
      <c r="MVV18" s="181"/>
      <c r="MVW18" s="181"/>
      <c r="MVZ18" s="183"/>
      <c r="MWA18" s="181"/>
      <c r="MWB18" s="181"/>
      <c r="MWE18" s="183"/>
      <c r="MWF18" s="181"/>
      <c r="MWG18" s="181"/>
      <c r="MWJ18" s="183"/>
      <c r="MWK18" s="181"/>
      <c r="MWL18" s="181"/>
      <c r="MWO18" s="183"/>
      <c r="MWP18" s="181"/>
      <c r="MWQ18" s="181"/>
      <c r="MWT18" s="183"/>
      <c r="MWU18" s="181"/>
      <c r="MWV18" s="181"/>
      <c r="MWY18" s="183"/>
      <c r="MWZ18" s="181"/>
      <c r="MXA18" s="181"/>
      <c r="MXD18" s="183"/>
      <c r="MXE18" s="181"/>
      <c r="MXF18" s="181"/>
      <c r="MXI18" s="183"/>
      <c r="MXJ18" s="181"/>
      <c r="MXK18" s="181"/>
      <c r="MXN18" s="183"/>
      <c r="MXO18" s="181"/>
      <c r="MXP18" s="181"/>
      <c r="MXS18" s="183"/>
      <c r="MXT18" s="181"/>
      <c r="MXU18" s="181"/>
      <c r="MXX18" s="183"/>
      <c r="MXY18" s="181"/>
      <c r="MXZ18" s="181"/>
      <c r="MYC18" s="183"/>
      <c r="MYD18" s="181"/>
      <c r="MYE18" s="181"/>
      <c r="MYH18" s="183"/>
      <c r="MYI18" s="181"/>
      <c r="MYJ18" s="181"/>
      <c r="MYM18" s="183"/>
      <c r="MYN18" s="181"/>
      <c r="MYO18" s="181"/>
      <c r="MYR18" s="183"/>
      <c r="MYS18" s="181"/>
      <c r="MYT18" s="181"/>
      <c r="MYW18" s="183"/>
      <c r="MYX18" s="181"/>
      <c r="MYY18" s="181"/>
      <c r="MZB18" s="183"/>
      <c r="MZC18" s="181"/>
      <c r="MZD18" s="181"/>
      <c r="MZG18" s="183"/>
      <c r="MZH18" s="181"/>
      <c r="MZI18" s="181"/>
      <c r="MZL18" s="183"/>
      <c r="MZM18" s="181"/>
      <c r="MZN18" s="181"/>
      <c r="MZQ18" s="183"/>
      <c r="MZR18" s="181"/>
      <c r="MZS18" s="181"/>
      <c r="MZV18" s="183"/>
      <c r="MZW18" s="181"/>
      <c r="MZX18" s="181"/>
      <c r="NAA18" s="183"/>
      <c r="NAB18" s="181"/>
      <c r="NAC18" s="181"/>
      <c r="NAF18" s="183"/>
      <c r="NAG18" s="181"/>
      <c r="NAH18" s="181"/>
      <c r="NAK18" s="183"/>
      <c r="NAL18" s="181"/>
      <c r="NAM18" s="181"/>
      <c r="NAP18" s="183"/>
      <c r="NAQ18" s="181"/>
      <c r="NAR18" s="181"/>
      <c r="NAU18" s="183"/>
      <c r="NAV18" s="181"/>
      <c r="NAW18" s="181"/>
      <c r="NAZ18" s="183"/>
      <c r="NBA18" s="181"/>
      <c r="NBB18" s="181"/>
      <c r="NBE18" s="183"/>
      <c r="NBF18" s="181"/>
      <c r="NBG18" s="181"/>
      <c r="NBJ18" s="183"/>
      <c r="NBK18" s="181"/>
      <c r="NBL18" s="181"/>
      <c r="NBO18" s="183"/>
      <c r="NBP18" s="181"/>
      <c r="NBQ18" s="181"/>
      <c r="NBT18" s="183"/>
      <c r="NBU18" s="181"/>
      <c r="NBV18" s="181"/>
      <c r="NBY18" s="183"/>
      <c r="NBZ18" s="181"/>
      <c r="NCA18" s="181"/>
      <c r="NCD18" s="183"/>
      <c r="NCE18" s="181"/>
      <c r="NCF18" s="181"/>
      <c r="NCI18" s="183"/>
      <c r="NCJ18" s="181"/>
      <c r="NCK18" s="181"/>
      <c r="NCN18" s="183"/>
      <c r="NCO18" s="181"/>
      <c r="NCP18" s="181"/>
      <c r="NCS18" s="183"/>
      <c r="NCT18" s="181"/>
      <c r="NCU18" s="181"/>
      <c r="NCX18" s="183"/>
      <c r="NCY18" s="181"/>
      <c r="NCZ18" s="181"/>
      <c r="NDC18" s="183"/>
      <c r="NDD18" s="181"/>
      <c r="NDE18" s="181"/>
      <c r="NDH18" s="183"/>
      <c r="NDI18" s="181"/>
      <c r="NDJ18" s="181"/>
      <c r="NDM18" s="183"/>
      <c r="NDN18" s="181"/>
      <c r="NDO18" s="181"/>
      <c r="NDR18" s="183"/>
      <c r="NDS18" s="181"/>
      <c r="NDT18" s="181"/>
      <c r="NDW18" s="183"/>
      <c r="NDX18" s="181"/>
      <c r="NDY18" s="181"/>
      <c r="NEB18" s="183"/>
      <c r="NEC18" s="181"/>
      <c r="NED18" s="181"/>
      <c r="NEG18" s="183"/>
      <c r="NEH18" s="181"/>
      <c r="NEI18" s="181"/>
      <c r="NEL18" s="183"/>
      <c r="NEM18" s="181"/>
      <c r="NEN18" s="181"/>
      <c r="NEQ18" s="183"/>
      <c r="NER18" s="181"/>
      <c r="NES18" s="181"/>
      <c r="NEV18" s="183"/>
      <c r="NEW18" s="181"/>
      <c r="NEX18" s="181"/>
      <c r="NFA18" s="183"/>
      <c r="NFB18" s="181"/>
      <c r="NFC18" s="181"/>
      <c r="NFF18" s="183"/>
      <c r="NFG18" s="181"/>
      <c r="NFH18" s="181"/>
      <c r="NFK18" s="183"/>
      <c r="NFL18" s="181"/>
      <c r="NFM18" s="181"/>
      <c r="NFP18" s="183"/>
      <c r="NFQ18" s="181"/>
      <c r="NFR18" s="181"/>
      <c r="NFU18" s="183"/>
      <c r="NFV18" s="181"/>
      <c r="NFW18" s="181"/>
      <c r="NFZ18" s="183"/>
      <c r="NGA18" s="181"/>
      <c r="NGB18" s="181"/>
      <c r="NGE18" s="183"/>
      <c r="NGF18" s="181"/>
      <c r="NGG18" s="181"/>
      <c r="NGJ18" s="183"/>
      <c r="NGK18" s="181"/>
      <c r="NGL18" s="181"/>
      <c r="NGO18" s="183"/>
      <c r="NGP18" s="181"/>
      <c r="NGQ18" s="181"/>
      <c r="NGT18" s="183"/>
      <c r="NGU18" s="181"/>
      <c r="NGV18" s="181"/>
      <c r="NGY18" s="183"/>
      <c r="NGZ18" s="181"/>
      <c r="NHA18" s="181"/>
      <c r="NHD18" s="183"/>
      <c r="NHE18" s="181"/>
      <c r="NHF18" s="181"/>
      <c r="NHI18" s="183"/>
      <c r="NHJ18" s="181"/>
      <c r="NHK18" s="181"/>
      <c r="NHN18" s="183"/>
      <c r="NHO18" s="181"/>
      <c r="NHP18" s="181"/>
      <c r="NHS18" s="183"/>
      <c r="NHT18" s="181"/>
      <c r="NHU18" s="181"/>
      <c r="NHX18" s="183"/>
      <c r="NHY18" s="181"/>
      <c r="NHZ18" s="181"/>
      <c r="NIC18" s="183"/>
      <c r="NID18" s="181"/>
      <c r="NIE18" s="181"/>
      <c r="NIH18" s="183"/>
      <c r="NII18" s="181"/>
      <c r="NIJ18" s="181"/>
      <c r="NIM18" s="183"/>
      <c r="NIN18" s="181"/>
      <c r="NIO18" s="181"/>
      <c r="NIR18" s="183"/>
      <c r="NIS18" s="181"/>
      <c r="NIT18" s="181"/>
      <c r="NIW18" s="183"/>
      <c r="NIX18" s="181"/>
      <c r="NIY18" s="181"/>
      <c r="NJB18" s="183"/>
      <c r="NJC18" s="181"/>
      <c r="NJD18" s="181"/>
      <c r="NJG18" s="183"/>
      <c r="NJH18" s="181"/>
      <c r="NJI18" s="181"/>
      <c r="NJL18" s="183"/>
      <c r="NJM18" s="181"/>
      <c r="NJN18" s="181"/>
      <c r="NJQ18" s="183"/>
      <c r="NJR18" s="181"/>
      <c r="NJS18" s="181"/>
      <c r="NJV18" s="183"/>
      <c r="NJW18" s="181"/>
      <c r="NJX18" s="181"/>
      <c r="NKA18" s="183"/>
      <c r="NKB18" s="181"/>
      <c r="NKC18" s="181"/>
      <c r="NKF18" s="183"/>
      <c r="NKG18" s="181"/>
      <c r="NKH18" s="181"/>
      <c r="NKK18" s="183"/>
      <c r="NKL18" s="181"/>
      <c r="NKM18" s="181"/>
      <c r="NKP18" s="183"/>
      <c r="NKQ18" s="181"/>
      <c r="NKR18" s="181"/>
      <c r="NKU18" s="183"/>
      <c r="NKV18" s="181"/>
      <c r="NKW18" s="181"/>
      <c r="NKZ18" s="183"/>
      <c r="NLA18" s="181"/>
      <c r="NLB18" s="181"/>
      <c r="NLE18" s="183"/>
      <c r="NLF18" s="181"/>
      <c r="NLG18" s="181"/>
      <c r="NLJ18" s="183"/>
      <c r="NLK18" s="181"/>
      <c r="NLL18" s="181"/>
      <c r="NLO18" s="183"/>
      <c r="NLP18" s="181"/>
      <c r="NLQ18" s="181"/>
      <c r="NLT18" s="183"/>
      <c r="NLU18" s="181"/>
      <c r="NLV18" s="181"/>
      <c r="NLY18" s="183"/>
      <c r="NLZ18" s="181"/>
      <c r="NMA18" s="181"/>
      <c r="NMD18" s="183"/>
      <c r="NME18" s="181"/>
      <c r="NMF18" s="181"/>
      <c r="NMI18" s="183"/>
      <c r="NMJ18" s="181"/>
      <c r="NMK18" s="181"/>
      <c r="NMN18" s="183"/>
      <c r="NMO18" s="181"/>
      <c r="NMP18" s="181"/>
      <c r="NMS18" s="183"/>
      <c r="NMT18" s="181"/>
      <c r="NMU18" s="181"/>
      <c r="NMX18" s="183"/>
      <c r="NMY18" s="181"/>
      <c r="NMZ18" s="181"/>
      <c r="NNC18" s="183"/>
      <c r="NND18" s="181"/>
      <c r="NNE18" s="181"/>
      <c r="NNH18" s="183"/>
      <c r="NNI18" s="181"/>
      <c r="NNJ18" s="181"/>
      <c r="NNM18" s="183"/>
      <c r="NNN18" s="181"/>
      <c r="NNO18" s="181"/>
      <c r="NNR18" s="183"/>
      <c r="NNS18" s="181"/>
      <c r="NNT18" s="181"/>
      <c r="NNW18" s="183"/>
      <c r="NNX18" s="181"/>
      <c r="NNY18" s="181"/>
      <c r="NOB18" s="183"/>
      <c r="NOC18" s="181"/>
      <c r="NOD18" s="181"/>
      <c r="NOG18" s="183"/>
      <c r="NOH18" s="181"/>
      <c r="NOI18" s="181"/>
      <c r="NOL18" s="183"/>
      <c r="NOM18" s="181"/>
      <c r="NON18" s="181"/>
      <c r="NOQ18" s="183"/>
      <c r="NOR18" s="181"/>
      <c r="NOS18" s="181"/>
      <c r="NOV18" s="183"/>
      <c r="NOW18" s="181"/>
      <c r="NOX18" s="181"/>
      <c r="NPA18" s="183"/>
      <c r="NPB18" s="181"/>
      <c r="NPC18" s="181"/>
      <c r="NPF18" s="183"/>
      <c r="NPG18" s="181"/>
      <c r="NPH18" s="181"/>
      <c r="NPK18" s="183"/>
      <c r="NPL18" s="181"/>
      <c r="NPM18" s="181"/>
      <c r="NPP18" s="183"/>
      <c r="NPQ18" s="181"/>
      <c r="NPR18" s="181"/>
      <c r="NPU18" s="183"/>
      <c r="NPV18" s="181"/>
      <c r="NPW18" s="181"/>
      <c r="NPZ18" s="183"/>
      <c r="NQA18" s="181"/>
      <c r="NQB18" s="181"/>
      <c r="NQE18" s="183"/>
      <c r="NQF18" s="181"/>
      <c r="NQG18" s="181"/>
      <c r="NQJ18" s="183"/>
      <c r="NQK18" s="181"/>
      <c r="NQL18" s="181"/>
      <c r="NQO18" s="183"/>
      <c r="NQP18" s="181"/>
      <c r="NQQ18" s="181"/>
      <c r="NQT18" s="183"/>
      <c r="NQU18" s="181"/>
      <c r="NQV18" s="181"/>
      <c r="NQY18" s="183"/>
      <c r="NQZ18" s="181"/>
      <c r="NRA18" s="181"/>
      <c r="NRD18" s="183"/>
      <c r="NRE18" s="181"/>
      <c r="NRF18" s="181"/>
      <c r="NRI18" s="183"/>
      <c r="NRJ18" s="181"/>
      <c r="NRK18" s="181"/>
      <c r="NRN18" s="183"/>
      <c r="NRO18" s="181"/>
      <c r="NRP18" s="181"/>
      <c r="NRS18" s="183"/>
      <c r="NRT18" s="181"/>
      <c r="NRU18" s="181"/>
      <c r="NRX18" s="183"/>
      <c r="NRY18" s="181"/>
      <c r="NRZ18" s="181"/>
      <c r="NSC18" s="183"/>
      <c r="NSD18" s="181"/>
      <c r="NSE18" s="181"/>
      <c r="NSH18" s="183"/>
      <c r="NSI18" s="181"/>
      <c r="NSJ18" s="181"/>
      <c r="NSM18" s="183"/>
      <c r="NSN18" s="181"/>
      <c r="NSO18" s="181"/>
      <c r="NSR18" s="183"/>
      <c r="NSS18" s="181"/>
      <c r="NST18" s="181"/>
      <c r="NSW18" s="183"/>
      <c r="NSX18" s="181"/>
      <c r="NSY18" s="181"/>
      <c r="NTB18" s="183"/>
      <c r="NTC18" s="181"/>
      <c r="NTD18" s="181"/>
      <c r="NTG18" s="183"/>
      <c r="NTH18" s="181"/>
      <c r="NTI18" s="181"/>
      <c r="NTL18" s="183"/>
      <c r="NTM18" s="181"/>
      <c r="NTN18" s="181"/>
      <c r="NTQ18" s="183"/>
      <c r="NTR18" s="181"/>
      <c r="NTS18" s="181"/>
      <c r="NTV18" s="183"/>
      <c r="NTW18" s="181"/>
      <c r="NTX18" s="181"/>
      <c r="NUA18" s="183"/>
      <c r="NUB18" s="181"/>
      <c r="NUC18" s="181"/>
      <c r="NUF18" s="183"/>
      <c r="NUG18" s="181"/>
      <c r="NUH18" s="181"/>
      <c r="NUK18" s="183"/>
      <c r="NUL18" s="181"/>
      <c r="NUM18" s="181"/>
      <c r="NUP18" s="183"/>
      <c r="NUQ18" s="181"/>
      <c r="NUR18" s="181"/>
      <c r="NUU18" s="183"/>
      <c r="NUV18" s="181"/>
      <c r="NUW18" s="181"/>
      <c r="NUZ18" s="183"/>
      <c r="NVA18" s="181"/>
      <c r="NVB18" s="181"/>
      <c r="NVE18" s="183"/>
      <c r="NVF18" s="181"/>
      <c r="NVG18" s="181"/>
      <c r="NVJ18" s="183"/>
      <c r="NVK18" s="181"/>
      <c r="NVL18" s="181"/>
      <c r="NVO18" s="183"/>
      <c r="NVP18" s="181"/>
      <c r="NVQ18" s="181"/>
      <c r="NVT18" s="183"/>
      <c r="NVU18" s="181"/>
      <c r="NVV18" s="181"/>
      <c r="NVY18" s="183"/>
      <c r="NVZ18" s="181"/>
      <c r="NWA18" s="181"/>
      <c r="NWD18" s="183"/>
      <c r="NWE18" s="181"/>
      <c r="NWF18" s="181"/>
      <c r="NWI18" s="183"/>
      <c r="NWJ18" s="181"/>
      <c r="NWK18" s="181"/>
      <c r="NWN18" s="183"/>
      <c r="NWO18" s="181"/>
      <c r="NWP18" s="181"/>
      <c r="NWS18" s="183"/>
      <c r="NWT18" s="181"/>
      <c r="NWU18" s="181"/>
      <c r="NWX18" s="183"/>
      <c r="NWY18" s="181"/>
      <c r="NWZ18" s="181"/>
      <c r="NXC18" s="183"/>
      <c r="NXD18" s="181"/>
      <c r="NXE18" s="181"/>
      <c r="NXH18" s="183"/>
      <c r="NXI18" s="181"/>
      <c r="NXJ18" s="181"/>
      <c r="NXM18" s="183"/>
      <c r="NXN18" s="181"/>
      <c r="NXO18" s="181"/>
      <c r="NXR18" s="183"/>
      <c r="NXS18" s="181"/>
      <c r="NXT18" s="181"/>
      <c r="NXW18" s="183"/>
      <c r="NXX18" s="181"/>
      <c r="NXY18" s="181"/>
      <c r="NYB18" s="183"/>
      <c r="NYC18" s="181"/>
      <c r="NYD18" s="181"/>
      <c r="NYG18" s="183"/>
      <c r="NYH18" s="181"/>
      <c r="NYI18" s="181"/>
      <c r="NYL18" s="183"/>
      <c r="NYM18" s="181"/>
      <c r="NYN18" s="181"/>
      <c r="NYQ18" s="183"/>
      <c r="NYR18" s="181"/>
      <c r="NYS18" s="181"/>
      <c r="NYV18" s="183"/>
      <c r="NYW18" s="181"/>
      <c r="NYX18" s="181"/>
      <c r="NZA18" s="183"/>
      <c r="NZB18" s="181"/>
      <c r="NZC18" s="181"/>
      <c r="NZF18" s="183"/>
      <c r="NZG18" s="181"/>
      <c r="NZH18" s="181"/>
      <c r="NZK18" s="183"/>
      <c r="NZL18" s="181"/>
      <c r="NZM18" s="181"/>
      <c r="NZP18" s="183"/>
      <c r="NZQ18" s="181"/>
      <c r="NZR18" s="181"/>
      <c r="NZU18" s="183"/>
      <c r="NZV18" s="181"/>
      <c r="NZW18" s="181"/>
      <c r="NZZ18" s="183"/>
      <c r="OAA18" s="181"/>
      <c r="OAB18" s="181"/>
      <c r="OAE18" s="183"/>
      <c r="OAF18" s="181"/>
      <c r="OAG18" s="181"/>
      <c r="OAJ18" s="183"/>
      <c r="OAK18" s="181"/>
      <c r="OAL18" s="181"/>
      <c r="OAO18" s="183"/>
      <c r="OAP18" s="181"/>
      <c r="OAQ18" s="181"/>
      <c r="OAT18" s="183"/>
      <c r="OAU18" s="181"/>
      <c r="OAV18" s="181"/>
      <c r="OAY18" s="183"/>
      <c r="OAZ18" s="181"/>
      <c r="OBA18" s="181"/>
      <c r="OBD18" s="183"/>
      <c r="OBE18" s="181"/>
      <c r="OBF18" s="181"/>
      <c r="OBI18" s="183"/>
      <c r="OBJ18" s="181"/>
      <c r="OBK18" s="181"/>
      <c r="OBN18" s="183"/>
      <c r="OBO18" s="181"/>
      <c r="OBP18" s="181"/>
      <c r="OBS18" s="183"/>
      <c r="OBT18" s="181"/>
      <c r="OBU18" s="181"/>
      <c r="OBX18" s="183"/>
      <c r="OBY18" s="181"/>
      <c r="OBZ18" s="181"/>
      <c r="OCC18" s="183"/>
      <c r="OCD18" s="181"/>
      <c r="OCE18" s="181"/>
      <c r="OCH18" s="183"/>
      <c r="OCI18" s="181"/>
      <c r="OCJ18" s="181"/>
      <c r="OCM18" s="183"/>
      <c r="OCN18" s="181"/>
      <c r="OCO18" s="181"/>
      <c r="OCR18" s="183"/>
      <c r="OCS18" s="181"/>
      <c r="OCT18" s="181"/>
      <c r="OCW18" s="183"/>
      <c r="OCX18" s="181"/>
      <c r="OCY18" s="181"/>
      <c r="ODB18" s="183"/>
      <c r="ODC18" s="181"/>
      <c r="ODD18" s="181"/>
      <c r="ODG18" s="183"/>
      <c r="ODH18" s="181"/>
      <c r="ODI18" s="181"/>
      <c r="ODL18" s="183"/>
      <c r="ODM18" s="181"/>
      <c r="ODN18" s="181"/>
      <c r="ODQ18" s="183"/>
      <c r="ODR18" s="181"/>
      <c r="ODS18" s="181"/>
      <c r="ODV18" s="183"/>
      <c r="ODW18" s="181"/>
      <c r="ODX18" s="181"/>
      <c r="OEA18" s="183"/>
      <c r="OEB18" s="181"/>
      <c r="OEC18" s="181"/>
      <c r="OEF18" s="183"/>
      <c r="OEG18" s="181"/>
      <c r="OEH18" s="181"/>
      <c r="OEK18" s="183"/>
      <c r="OEL18" s="181"/>
      <c r="OEM18" s="181"/>
      <c r="OEP18" s="183"/>
      <c r="OEQ18" s="181"/>
      <c r="OER18" s="181"/>
      <c r="OEU18" s="183"/>
      <c r="OEV18" s="181"/>
      <c r="OEW18" s="181"/>
      <c r="OEZ18" s="183"/>
      <c r="OFA18" s="181"/>
      <c r="OFB18" s="181"/>
      <c r="OFE18" s="183"/>
      <c r="OFF18" s="181"/>
      <c r="OFG18" s="181"/>
      <c r="OFJ18" s="183"/>
      <c r="OFK18" s="181"/>
      <c r="OFL18" s="181"/>
      <c r="OFO18" s="183"/>
      <c r="OFP18" s="181"/>
      <c r="OFQ18" s="181"/>
      <c r="OFT18" s="183"/>
      <c r="OFU18" s="181"/>
      <c r="OFV18" s="181"/>
      <c r="OFY18" s="183"/>
      <c r="OFZ18" s="181"/>
      <c r="OGA18" s="181"/>
      <c r="OGD18" s="183"/>
      <c r="OGE18" s="181"/>
      <c r="OGF18" s="181"/>
      <c r="OGI18" s="183"/>
      <c r="OGJ18" s="181"/>
      <c r="OGK18" s="181"/>
      <c r="OGN18" s="183"/>
      <c r="OGO18" s="181"/>
      <c r="OGP18" s="181"/>
      <c r="OGS18" s="183"/>
      <c r="OGT18" s="181"/>
      <c r="OGU18" s="181"/>
      <c r="OGX18" s="183"/>
      <c r="OGY18" s="181"/>
      <c r="OGZ18" s="181"/>
      <c r="OHC18" s="183"/>
      <c r="OHD18" s="181"/>
      <c r="OHE18" s="181"/>
      <c r="OHH18" s="183"/>
      <c r="OHI18" s="181"/>
      <c r="OHJ18" s="181"/>
      <c r="OHM18" s="183"/>
      <c r="OHN18" s="181"/>
      <c r="OHO18" s="181"/>
      <c r="OHR18" s="183"/>
      <c r="OHS18" s="181"/>
      <c r="OHT18" s="181"/>
      <c r="OHW18" s="183"/>
      <c r="OHX18" s="181"/>
      <c r="OHY18" s="181"/>
      <c r="OIB18" s="183"/>
      <c r="OIC18" s="181"/>
      <c r="OID18" s="181"/>
      <c r="OIG18" s="183"/>
      <c r="OIH18" s="181"/>
      <c r="OII18" s="181"/>
      <c r="OIL18" s="183"/>
      <c r="OIM18" s="181"/>
      <c r="OIN18" s="181"/>
      <c r="OIQ18" s="183"/>
      <c r="OIR18" s="181"/>
      <c r="OIS18" s="181"/>
      <c r="OIV18" s="183"/>
      <c r="OIW18" s="181"/>
      <c r="OIX18" s="181"/>
      <c r="OJA18" s="183"/>
      <c r="OJB18" s="181"/>
      <c r="OJC18" s="181"/>
      <c r="OJF18" s="183"/>
      <c r="OJG18" s="181"/>
      <c r="OJH18" s="181"/>
      <c r="OJK18" s="183"/>
      <c r="OJL18" s="181"/>
      <c r="OJM18" s="181"/>
      <c r="OJP18" s="183"/>
      <c r="OJQ18" s="181"/>
      <c r="OJR18" s="181"/>
      <c r="OJU18" s="183"/>
      <c r="OJV18" s="181"/>
      <c r="OJW18" s="181"/>
      <c r="OJZ18" s="183"/>
      <c r="OKA18" s="181"/>
      <c r="OKB18" s="181"/>
      <c r="OKE18" s="183"/>
      <c r="OKF18" s="181"/>
      <c r="OKG18" s="181"/>
      <c r="OKJ18" s="183"/>
      <c r="OKK18" s="181"/>
      <c r="OKL18" s="181"/>
      <c r="OKO18" s="183"/>
      <c r="OKP18" s="181"/>
      <c r="OKQ18" s="181"/>
      <c r="OKT18" s="183"/>
      <c r="OKU18" s="181"/>
      <c r="OKV18" s="181"/>
      <c r="OKY18" s="183"/>
      <c r="OKZ18" s="181"/>
      <c r="OLA18" s="181"/>
      <c r="OLD18" s="183"/>
      <c r="OLE18" s="181"/>
      <c r="OLF18" s="181"/>
      <c r="OLI18" s="183"/>
      <c r="OLJ18" s="181"/>
      <c r="OLK18" s="181"/>
      <c r="OLN18" s="183"/>
      <c r="OLO18" s="181"/>
      <c r="OLP18" s="181"/>
      <c r="OLS18" s="183"/>
      <c r="OLT18" s="181"/>
      <c r="OLU18" s="181"/>
      <c r="OLX18" s="183"/>
      <c r="OLY18" s="181"/>
      <c r="OLZ18" s="181"/>
      <c r="OMC18" s="183"/>
      <c r="OMD18" s="181"/>
      <c r="OME18" s="181"/>
      <c r="OMH18" s="183"/>
      <c r="OMI18" s="181"/>
      <c r="OMJ18" s="181"/>
      <c r="OMM18" s="183"/>
      <c r="OMN18" s="181"/>
      <c r="OMO18" s="181"/>
      <c r="OMR18" s="183"/>
      <c r="OMS18" s="181"/>
      <c r="OMT18" s="181"/>
      <c r="OMW18" s="183"/>
      <c r="OMX18" s="181"/>
      <c r="OMY18" s="181"/>
      <c r="ONB18" s="183"/>
      <c r="ONC18" s="181"/>
      <c r="OND18" s="181"/>
      <c r="ONG18" s="183"/>
      <c r="ONH18" s="181"/>
      <c r="ONI18" s="181"/>
      <c r="ONL18" s="183"/>
      <c r="ONM18" s="181"/>
      <c r="ONN18" s="181"/>
      <c r="ONQ18" s="183"/>
      <c r="ONR18" s="181"/>
      <c r="ONS18" s="181"/>
      <c r="ONV18" s="183"/>
      <c r="ONW18" s="181"/>
      <c r="ONX18" s="181"/>
      <c r="OOA18" s="183"/>
      <c r="OOB18" s="181"/>
      <c r="OOC18" s="181"/>
      <c r="OOF18" s="183"/>
      <c r="OOG18" s="181"/>
      <c r="OOH18" s="181"/>
      <c r="OOK18" s="183"/>
      <c r="OOL18" s="181"/>
      <c r="OOM18" s="181"/>
      <c r="OOP18" s="183"/>
      <c r="OOQ18" s="181"/>
      <c r="OOR18" s="181"/>
      <c r="OOU18" s="183"/>
      <c r="OOV18" s="181"/>
      <c r="OOW18" s="181"/>
      <c r="OOZ18" s="183"/>
      <c r="OPA18" s="181"/>
      <c r="OPB18" s="181"/>
      <c r="OPE18" s="183"/>
      <c r="OPF18" s="181"/>
      <c r="OPG18" s="181"/>
      <c r="OPJ18" s="183"/>
      <c r="OPK18" s="181"/>
      <c r="OPL18" s="181"/>
      <c r="OPO18" s="183"/>
      <c r="OPP18" s="181"/>
      <c r="OPQ18" s="181"/>
      <c r="OPT18" s="183"/>
      <c r="OPU18" s="181"/>
      <c r="OPV18" s="181"/>
      <c r="OPY18" s="183"/>
      <c r="OPZ18" s="181"/>
      <c r="OQA18" s="181"/>
      <c r="OQD18" s="183"/>
      <c r="OQE18" s="181"/>
      <c r="OQF18" s="181"/>
      <c r="OQI18" s="183"/>
      <c r="OQJ18" s="181"/>
      <c r="OQK18" s="181"/>
      <c r="OQN18" s="183"/>
      <c r="OQO18" s="181"/>
      <c r="OQP18" s="181"/>
      <c r="OQS18" s="183"/>
      <c r="OQT18" s="181"/>
      <c r="OQU18" s="181"/>
      <c r="OQX18" s="183"/>
      <c r="OQY18" s="181"/>
      <c r="OQZ18" s="181"/>
      <c r="ORC18" s="183"/>
      <c r="ORD18" s="181"/>
      <c r="ORE18" s="181"/>
      <c r="ORH18" s="183"/>
      <c r="ORI18" s="181"/>
      <c r="ORJ18" s="181"/>
      <c r="ORM18" s="183"/>
      <c r="ORN18" s="181"/>
      <c r="ORO18" s="181"/>
      <c r="ORR18" s="183"/>
      <c r="ORS18" s="181"/>
      <c r="ORT18" s="181"/>
      <c r="ORW18" s="183"/>
      <c r="ORX18" s="181"/>
      <c r="ORY18" s="181"/>
      <c r="OSB18" s="183"/>
      <c r="OSC18" s="181"/>
      <c r="OSD18" s="181"/>
      <c r="OSG18" s="183"/>
      <c r="OSH18" s="181"/>
      <c r="OSI18" s="181"/>
      <c r="OSL18" s="183"/>
      <c r="OSM18" s="181"/>
      <c r="OSN18" s="181"/>
      <c r="OSQ18" s="183"/>
      <c r="OSR18" s="181"/>
      <c r="OSS18" s="181"/>
      <c r="OSV18" s="183"/>
      <c r="OSW18" s="181"/>
      <c r="OSX18" s="181"/>
      <c r="OTA18" s="183"/>
      <c r="OTB18" s="181"/>
      <c r="OTC18" s="181"/>
      <c r="OTF18" s="183"/>
      <c r="OTG18" s="181"/>
      <c r="OTH18" s="181"/>
      <c r="OTK18" s="183"/>
      <c r="OTL18" s="181"/>
      <c r="OTM18" s="181"/>
      <c r="OTP18" s="183"/>
      <c r="OTQ18" s="181"/>
      <c r="OTR18" s="181"/>
      <c r="OTU18" s="183"/>
      <c r="OTV18" s="181"/>
      <c r="OTW18" s="181"/>
      <c r="OTZ18" s="183"/>
      <c r="OUA18" s="181"/>
      <c r="OUB18" s="181"/>
      <c r="OUE18" s="183"/>
      <c r="OUF18" s="181"/>
      <c r="OUG18" s="181"/>
      <c r="OUJ18" s="183"/>
      <c r="OUK18" s="181"/>
      <c r="OUL18" s="181"/>
      <c r="OUO18" s="183"/>
      <c r="OUP18" s="181"/>
      <c r="OUQ18" s="181"/>
      <c r="OUT18" s="183"/>
      <c r="OUU18" s="181"/>
      <c r="OUV18" s="181"/>
      <c r="OUY18" s="183"/>
      <c r="OUZ18" s="181"/>
      <c r="OVA18" s="181"/>
      <c r="OVD18" s="183"/>
      <c r="OVE18" s="181"/>
      <c r="OVF18" s="181"/>
      <c r="OVI18" s="183"/>
      <c r="OVJ18" s="181"/>
      <c r="OVK18" s="181"/>
      <c r="OVN18" s="183"/>
      <c r="OVO18" s="181"/>
      <c r="OVP18" s="181"/>
      <c r="OVS18" s="183"/>
      <c r="OVT18" s="181"/>
      <c r="OVU18" s="181"/>
      <c r="OVX18" s="183"/>
      <c r="OVY18" s="181"/>
      <c r="OVZ18" s="181"/>
      <c r="OWC18" s="183"/>
      <c r="OWD18" s="181"/>
      <c r="OWE18" s="181"/>
      <c r="OWH18" s="183"/>
      <c r="OWI18" s="181"/>
      <c r="OWJ18" s="181"/>
      <c r="OWM18" s="183"/>
      <c r="OWN18" s="181"/>
      <c r="OWO18" s="181"/>
      <c r="OWR18" s="183"/>
      <c r="OWS18" s="181"/>
      <c r="OWT18" s="181"/>
      <c r="OWW18" s="183"/>
      <c r="OWX18" s="181"/>
      <c r="OWY18" s="181"/>
      <c r="OXB18" s="183"/>
      <c r="OXC18" s="181"/>
      <c r="OXD18" s="181"/>
      <c r="OXG18" s="183"/>
      <c r="OXH18" s="181"/>
      <c r="OXI18" s="181"/>
      <c r="OXL18" s="183"/>
      <c r="OXM18" s="181"/>
      <c r="OXN18" s="181"/>
      <c r="OXQ18" s="183"/>
      <c r="OXR18" s="181"/>
      <c r="OXS18" s="181"/>
      <c r="OXV18" s="183"/>
      <c r="OXW18" s="181"/>
      <c r="OXX18" s="181"/>
      <c r="OYA18" s="183"/>
      <c r="OYB18" s="181"/>
      <c r="OYC18" s="181"/>
      <c r="OYF18" s="183"/>
      <c r="OYG18" s="181"/>
      <c r="OYH18" s="181"/>
      <c r="OYK18" s="183"/>
      <c r="OYL18" s="181"/>
      <c r="OYM18" s="181"/>
      <c r="OYP18" s="183"/>
      <c r="OYQ18" s="181"/>
      <c r="OYR18" s="181"/>
      <c r="OYU18" s="183"/>
      <c r="OYV18" s="181"/>
      <c r="OYW18" s="181"/>
      <c r="OYZ18" s="183"/>
      <c r="OZA18" s="181"/>
      <c r="OZB18" s="181"/>
      <c r="OZE18" s="183"/>
      <c r="OZF18" s="181"/>
      <c r="OZG18" s="181"/>
      <c r="OZJ18" s="183"/>
      <c r="OZK18" s="181"/>
      <c r="OZL18" s="181"/>
      <c r="OZO18" s="183"/>
      <c r="OZP18" s="181"/>
      <c r="OZQ18" s="181"/>
      <c r="OZT18" s="183"/>
      <c r="OZU18" s="181"/>
      <c r="OZV18" s="181"/>
      <c r="OZY18" s="183"/>
      <c r="OZZ18" s="181"/>
      <c r="PAA18" s="181"/>
      <c r="PAD18" s="183"/>
      <c r="PAE18" s="181"/>
      <c r="PAF18" s="181"/>
      <c r="PAI18" s="183"/>
      <c r="PAJ18" s="181"/>
      <c r="PAK18" s="181"/>
      <c r="PAN18" s="183"/>
      <c r="PAO18" s="181"/>
      <c r="PAP18" s="181"/>
      <c r="PAS18" s="183"/>
      <c r="PAT18" s="181"/>
      <c r="PAU18" s="181"/>
      <c r="PAX18" s="183"/>
      <c r="PAY18" s="181"/>
      <c r="PAZ18" s="181"/>
      <c r="PBC18" s="183"/>
      <c r="PBD18" s="181"/>
      <c r="PBE18" s="181"/>
      <c r="PBH18" s="183"/>
      <c r="PBI18" s="181"/>
      <c r="PBJ18" s="181"/>
      <c r="PBM18" s="183"/>
      <c r="PBN18" s="181"/>
      <c r="PBO18" s="181"/>
      <c r="PBR18" s="183"/>
      <c r="PBS18" s="181"/>
      <c r="PBT18" s="181"/>
      <c r="PBW18" s="183"/>
      <c r="PBX18" s="181"/>
      <c r="PBY18" s="181"/>
      <c r="PCB18" s="183"/>
      <c r="PCC18" s="181"/>
      <c r="PCD18" s="181"/>
      <c r="PCG18" s="183"/>
      <c r="PCH18" s="181"/>
      <c r="PCI18" s="181"/>
      <c r="PCL18" s="183"/>
      <c r="PCM18" s="181"/>
      <c r="PCN18" s="181"/>
      <c r="PCQ18" s="183"/>
      <c r="PCR18" s="181"/>
      <c r="PCS18" s="181"/>
      <c r="PCV18" s="183"/>
      <c r="PCW18" s="181"/>
      <c r="PCX18" s="181"/>
      <c r="PDA18" s="183"/>
      <c r="PDB18" s="181"/>
      <c r="PDC18" s="181"/>
      <c r="PDF18" s="183"/>
      <c r="PDG18" s="181"/>
      <c r="PDH18" s="181"/>
      <c r="PDK18" s="183"/>
      <c r="PDL18" s="181"/>
      <c r="PDM18" s="181"/>
      <c r="PDP18" s="183"/>
      <c r="PDQ18" s="181"/>
      <c r="PDR18" s="181"/>
      <c r="PDU18" s="183"/>
      <c r="PDV18" s="181"/>
      <c r="PDW18" s="181"/>
      <c r="PDZ18" s="183"/>
      <c r="PEA18" s="181"/>
      <c r="PEB18" s="181"/>
      <c r="PEE18" s="183"/>
      <c r="PEF18" s="181"/>
      <c r="PEG18" s="181"/>
      <c r="PEJ18" s="183"/>
      <c r="PEK18" s="181"/>
      <c r="PEL18" s="181"/>
      <c r="PEO18" s="183"/>
      <c r="PEP18" s="181"/>
      <c r="PEQ18" s="181"/>
      <c r="PET18" s="183"/>
      <c r="PEU18" s="181"/>
      <c r="PEV18" s="181"/>
      <c r="PEY18" s="183"/>
      <c r="PEZ18" s="181"/>
      <c r="PFA18" s="181"/>
      <c r="PFD18" s="183"/>
      <c r="PFE18" s="181"/>
      <c r="PFF18" s="181"/>
      <c r="PFI18" s="183"/>
      <c r="PFJ18" s="181"/>
      <c r="PFK18" s="181"/>
      <c r="PFN18" s="183"/>
      <c r="PFO18" s="181"/>
      <c r="PFP18" s="181"/>
      <c r="PFS18" s="183"/>
      <c r="PFT18" s="181"/>
      <c r="PFU18" s="181"/>
      <c r="PFX18" s="183"/>
      <c r="PFY18" s="181"/>
      <c r="PFZ18" s="181"/>
      <c r="PGC18" s="183"/>
      <c r="PGD18" s="181"/>
      <c r="PGE18" s="181"/>
      <c r="PGH18" s="183"/>
      <c r="PGI18" s="181"/>
      <c r="PGJ18" s="181"/>
      <c r="PGM18" s="183"/>
      <c r="PGN18" s="181"/>
      <c r="PGO18" s="181"/>
      <c r="PGR18" s="183"/>
      <c r="PGS18" s="181"/>
      <c r="PGT18" s="181"/>
      <c r="PGW18" s="183"/>
      <c r="PGX18" s="181"/>
      <c r="PGY18" s="181"/>
      <c r="PHB18" s="183"/>
      <c r="PHC18" s="181"/>
      <c r="PHD18" s="181"/>
      <c r="PHG18" s="183"/>
      <c r="PHH18" s="181"/>
      <c r="PHI18" s="181"/>
      <c r="PHL18" s="183"/>
      <c r="PHM18" s="181"/>
      <c r="PHN18" s="181"/>
      <c r="PHQ18" s="183"/>
      <c r="PHR18" s="181"/>
      <c r="PHS18" s="181"/>
      <c r="PHV18" s="183"/>
      <c r="PHW18" s="181"/>
      <c r="PHX18" s="181"/>
      <c r="PIA18" s="183"/>
      <c r="PIB18" s="181"/>
      <c r="PIC18" s="181"/>
      <c r="PIF18" s="183"/>
      <c r="PIG18" s="181"/>
      <c r="PIH18" s="181"/>
      <c r="PIK18" s="183"/>
      <c r="PIL18" s="181"/>
      <c r="PIM18" s="181"/>
      <c r="PIP18" s="183"/>
      <c r="PIQ18" s="181"/>
      <c r="PIR18" s="181"/>
      <c r="PIU18" s="183"/>
      <c r="PIV18" s="181"/>
      <c r="PIW18" s="181"/>
      <c r="PIZ18" s="183"/>
      <c r="PJA18" s="181"/>
      <c r="PJB18" s="181"/>
      <c r="PJE18" s="183"/>
      <c r="PJF18" s="181"/>
      <c r="PJG18" s="181"/>
      <c r="PJJ18" s="183"/>
      <c r="PJK18" s="181"/>
      <c r="PJL18" s="181"/>
      <c r="PJO18" s="183"/>
      <c r="PJP18" s="181"/>
      <c r="PJQ18" s="181"/>
      <c r="PJT18" s="183"/>
      <c r="PJU18" s="181"/>
      <c r="PJV18" s="181"/>
      <c r="PJY18" s="183"/>
      <c r="PJZ18" s="181"/>
      <c r="PKA18" s="181"/>
      <c r="PKD18" s="183"/>
      <c r="PKE18" s="181"/>
      <c r="PKF18" s="181"/>
      <c r="PKI18" s="183"/>
      <c r="PKJ18" s="181"/>
      <c r="PKK18" s="181"/>
      <c r="PKN18" s="183"/>
      <c r="PKO18" s="181"/>
      <c r="PKP18" s="181"/>
      <c r="PKS18" s="183"/>
      <c r="PKT18" s="181"/>
      <c r="PKU18" s="181"/>
      <c r="PKX18" s="183"/>
      <c r="PKY18" s="181"/>
      <c r="PKZ18" s="181"/>
      <c r="PLC18" s="183"/>
      <c r="PLD18" s="181"/>
      <c r="PLE18" s="181"/>
      <c r="PLH18" s="183"/>
      <c r="PLI18" s="181"/>
      <c r="PLJ18" s="181"/>
      <c r="PLM18" s="183"/>
      <c r="PLN18" s="181"/>
      <c r="PLO18" s="181"/>
      <c r="PLR18" s="183"/>
      <c r="PLS18" s="181"/>
      <c r="PLT18" s="181"/>
      <c r="PLW18" s="183"/>
      <c r="PLX18" s="181"/>
      <c r="PLY18" s="181"/>
      <c r="PMB18" s="183"/>
      <c r="PMC18" s="181"/>
      <c r="PMD18" s="181"/>
      <c r="PMG18" s="183"/>
      <c r="PMH18" s="181"/>
      <c r="PMI18" s="181"/>
      <c r="PML18" s="183"/>
      <c r="PMM18" s="181"/>
      <c r="PMN18" s="181"/>
      <c r="PMQ18" s="183"/>
      <c r="PMR18" s="181"/>
      <c r="PMS18" s="181"/>
      <c r="PMV18" s="183"/>
      <c r="PMW18" s="181"/>
      <c r="PMX18" s="181"/>
      <c r="PNA18" s="183"/>
      <c r="PNB18" s="181"/>
      <c r="PNC18" s="181"/>
      <c r="PNF18" s="183"/>
      <c r="PNG18" s="181"/>
      <c r="PNH18" s="181"/>
      <c r="PNK18" s="183"/>
      <c r="PNL18" s="181"/>
      <c r="PNM18" s="181"/>
      <c r="PNP18" s="183"/>
      <c r="PNQ18" s="181"/>
      <c r="PNR18" s="181"/>
      <c r="PNU18" s="183"/>
      <c r="PNV18" s="181"/>
      <c r="PNW18" s="181"/>
      <c r="PNZ18" s="183"/>
      <c r="POA18" s="181"/>
      <c r="POB18" s="181"/>
      <c r="POE18" s="183"/>
      <c r="POF18" s="181"/>
      <c r="POG18" s="181"/>
      <c r="POJ18" s="183"/>
      <c r="POK18" s="181"/>
      <c r="POL18" s="181"/>
      <c r="POO18" s="183"/>
      <c r="POP18" s="181"/>
      <c r="POQ18" s="181"/>
      <c r="POT18" s="183"/>
      <c r="POU18" s="181"/>
      <c r="POV18" s="181"/>
      <c r="POY18" s="183"/>
      <c r="POZ18" s="181"/>
      <c r="PPA18" s="181"/>
      <c r="PPD18" s="183"/>
      <c r="PPE18" s="181"/>
      <c r="PPF18" s="181"/>
      <c r="PPI18" s="183"/>
      <c r="PPJ18" s="181"/>
      <c r="PPK18" s="181"/>
      <c r="PPN18" s="183"/>
      <c r="PPO18" s="181"/>
      <c r="PPP18" s="181"/>
      <c r="PPS18" s="183"/>
      <c r="PPT18" s="181"/>
      <c r="PPU18" s="181"/>
      <c r="PPX18" s="183"/>
      <c r="PPY18" s="181"/>
      <c r="PPZ18" s="181"/>
      <c r="PQC18" s="183"/>
      <c r="PQD18" s="181"/>
      <c r="PQE18" s="181"/>
      <c r="PQH18" s="183"/>
      <c r="PQI18" s="181"/>
      <c r="PQJ18" s="181"/>
      <c r="PQM18" s="183"/>
      <c r="PQN18" s="181"/>
      <c r="PQO18" s="181"/>
      <c r="PQR18" s="183"/>
      <c r="PQS18" s="181"/>
      <c r="PQT18" s="181"/>
      <c r="PQW18" s="183"/>
      <c r="PQX18" s="181"/>
      <c r="PQY18" s="181"/>
      <c r="PRB18" s="183"/>
      <c r="PRC18" s="181"/>
      <c r="PRD18" s="181"/>
      <c r="PRG18" s="183"/>
      <c r="PRH18" s="181"/>
      <c r="PRI18" s="181"/>
      <c r="PRL18" s="183"/>
      <c r="PRM18" s="181"/>
      <c r="PRN18" s="181"/>
      <c r="PRQ18" s="183"/>
      <c r="PRR18" s="181"/>
      <c r="PRS18" s="181"/>
      <c r="PRV18" s="183"/>
      <c r="PRW18" s="181"/>
      <c r="PRX18" s="181"/>
      <c r="PSA18" s="183"/>
      <c r="PSB18" s="181"/>
      <c r="PSC18" s="181"/>
      <c r="PSF18" s="183"/>
      <c r="PSG18" s="181"/>
      <c r="PSH18" s="181"/>
      <c r="PSK18" s="183"/>
      <c r="PSL18" s="181"/>
      <c r="PSM18" s="181"/>
      <c r="PSP18" s="183"/>
      <c r="PSQ18" s="181"/>
      <c r="PSR18" s="181"/>
      <c r="PSU18" s="183"/>
      <c r="PSV18" s="181"/>
      <c r="PSW18" s="181"/>
      <c r="PSZ18" s="183"/>
      <c r="PTA18" s="181"/>
      <c r="PTB18" s="181"/>
      <c r="PTE18" s="183"/>
      <c r="PTF18" s="181"/>
      <c r="PTG18" s="181"/>
      <c r="PTJ18" s="183"/>
      <c r="PTK18" s="181"/>
      <c r="PTL18" s="181"/>
      <c r="PTO18" s="183"/>
      <c r="PTP18" s="181"/>
      <c r="PTQ18" s="181"/>
      <c r="PTT18" s="183"/>
      <c r="PTU18" s="181"/>
      <c r="PTV18" s="181"/>
      <c r="PTY18" s="183"/>
      <c r="PTZ18" s="181"/>
      <c r="PUA18" s="181"/>
      <c r="PUD18" s="183"/>
      <c r="PUE18" s="181"/>
      <c r="PUF18" s="181"/>
      <c r="PUI18" s="183"/>
      <c r="PUJ18" s="181"/>
      <c r="PUK18" s="181"/>
      <c r="PUN18" s="183"/>
      <c r="PUO18" s="181"/>
      <c r="PUP18" s="181"/>
      <c r="PUS18" s="183"/>
      <c r="PUT18" s="181"/>
      <c r="PUU18" s="181"/>
      <c r="PUX18" s="183"/>
      <c r="PUY18" s="181"/>
      <c r="PUZ18" s="181"/>
      <c r="PVC18" s="183"/>
      <c r="PVD18" s="181"/>
      <c r="PVE18" s="181"/>
      <c r="PVH18" s="183"/>
      <c r="PVI18" s="181"/>
      <c r="PVJ18" s="181"/>
      <c r="PVM18" s="183"/>
      <c r="PVN18" s="181"/>
      <c r="PVO18" s="181"/>
      <c r="PVR18" s="183"/>
      <c r="PVS18" s="181"/>
      <c r="PVT18" s="181"/>
      <c r="PVW18" s="183"/>
      <c r="PVX18" s="181"/>
      <c r="PVY18" s="181"/>
      <c r="PWB18" s="183"/>
      <c r="PWC18" s="181"/>
      <c r="PWD18" s="181"/>
      <c r="PWG18" s="183"/>
      <c r="PWH18" s="181"/>
      <c r="PWI18" s="181"/>
      <c r="PWL18" s="183"/>
      <c r="PWM18" s="181"/>
      <c r="PWN18" s="181"/>
      <c r="PWQ18" s="183"/>
      <c r="PWR18" s="181"/>
      <c r="PWS18" s="181"/>
      <c r="PWV18" s="183"/>
      <c r="PWW18" s="181"/>
      <c r="PWX18" s="181"/>
      <c r="PXA18" s="183"/>
      <c r="PXB18" s="181"/>
      <c r="PXC18" s="181"/>
      <c r="PXF18" s="183"/>
      <c r="PXG18" s="181"/>
      <c r="PXH18" s="181"/>
      <c r="PXK18" s="183"/>
      <c r="PXL18" s="181"/>
      <c r="PXM18" s="181"/>
      <c r="PXP18" s="183"/>
      <c r="PXQ18" s="181"/>
      <c r="PXR18" s="181"/>
      <c r="PXU18" s="183"/>
      <c r="PXV18" s="181"/>
      <c r="PXW18" s="181"/>
      <c r="PXZ18" s="183"/>
      <c r="PYA18" s="181"/>
      <c r="PYB18" s="181"/>
      <c r="PYE18" s="183"/>
      <c r="PYF18" s="181"/>
      <c r="PYG18" s="181"/>
      <c r="PYJ18" s="183"/>
      <c r="PYK18" s="181"/>
      <c r="PYL18" s="181"/>
      <c r="PYO18" s="183"/>
      <c r="PYP18" s="181"/>
      <c r="PYQ18" s="181"/>
      <c r="PYT18" s="183"/>
      <c r="PYU18" s="181"/>
      <c r="PYV18" s="181"/>
      <c r="PYY18" s="183"/>
      <c r="PYZ18" s="181"/>
      <c r="PZA18" s="181"/>
      <c r="PZD18" s="183"/>
      <c r="PZE18" s="181"/>
      <c r="PZF18" s="181"/>
      <c r="PZI18" s="183"/>
      <c r="PZJ18" s="181"/>
      <c r="PZK18" s="181"/>
      <c r="PZN18" s="183"/>
      <c r="PZO18" s="181"/>
      <c r="PZP18" s="181"/>
      <c r="PZS18" s="183"/>
      <c r="PZT18" s="181"/>
      <c r="PZU18" s="181"/>
      <c r="PZX18" s="183"/>
      <c r="PZY18" s="181"/>
      <c r="PZZ18" s="181"/>
      <c r="QAC18" s="183"/>
      <c r="QAD18" s="181"/>
      <c r="QAE18" s="181"/>
      <c r="QAH18" s="183"/>
      <c r="QAI18" s="181"/>
      <c r="QAJ18" s="181"/>
      <c r="QAM18" s="183"/>
      <c r="QAN18" s="181"/>
      <c r="QAO18" s="181"/>
      <c r="QAR18" s="183"/>
      <c r="QAS18" s="181"/>
      <c r="QAT18" s="181"/>
      <c r="QAW18" s="183"/>
      <c r="QAX18" s="181"/>
      <c r="QAY18" s="181"/>
      <c r="QBB18" s="183"/>
      <c r="QBC18" s="181"/>
      <c r="QBD18" s="181"/>
      <c r="QBG18" s="183"/>
      <c r="QBH18" s="181"/>
      <c r="QBI18" s="181"/>
      <c r="QBL18" s="183"/>
      <c r="QBM18" s="181"/>
      <c r="QBN18" s="181"/>
      <c r="QBQ18" s="183"/>
      <c r="QBR18" s="181"/>
      <c r="QBS18" s="181"/>
      <c r="QBV18" s="183"/>
      <c r="QBW18" s="181"/>
      <c r="QBX18" s="181"/>
      <c r="QCA18" s="183"/>
      <c r="QCB18" s="181"/>
      <c r="QCC18" s="181"/>
      <c r="QCF18" s="183"/>
      <c r="QCG18" s="181"/>
      <c r="QCH18" s="181"/>
      <c r="QCK18" s="183"/>
      <c r="QCL18" s="181"/>
      <c r="QCM18" s="181"/>
      <c r="QCP18" s="183"/>
      <c r="QCQ18" s="181"/>
      <c r="QCR18" s="181"/>
      <c r="QCU18" s="183"/>
      <c r="QCV18" s="181"/>
      <c r="QCW18" s="181"/>
      <c r="QCZ18" s="183"/>
      <c r="QDA18" s="181"/>
      <c r="QDB18" s="181"/>
      <c r="QDE18" s="183"/>
      <c r="QDF18" s="181"/>
      <c r="QDG18" s="181"/>
      <c r="QDJ18" s="183"/>
      <c r="QDK18" s="181"/>
      <c r="QDL18" s="181"/>
      <c r="QDO18" s="183"/>
      <c r="QDP18" s="181"/>
      <c r="QDQ18" s="181"/>
      <c r="QDT18" s="183"/>
      <c r="QDU18" s="181"/>
      <c r="QDV18" s="181"/>
      <c r="QDY18" s="183"/>
      <c r="QDZ18" s="181"/>
      <c r="QEA18" s="181"/>
      <c r="QED18" s="183"/>
      <c r="QEE18" s="181"/>
      <c r="QEF18" s="181"/>
      <c r="QEI18" s="183"/>
      <c r="QEJ18" s="181"/>
      <c r="QEK18" s="181"/>
      <c r="QEN18" s="183"/>
      <c r="QEO18" s="181"/>
      <c r="QEP18" s="181"/>
      <c r="QES18" s="183"/>
      <c r="QET18" s="181"/>
      <c r="QEU18" s="181"/>
      <c r="QEX18" s="183"/>
      <c r="QEY18" s="181"/>
      <c r="QEZ18" s="181"/>
      <c r="QFC18" s="183"/>
      <c r="QFD18" s="181"/>
      <c r="QFE18" s="181"/>
      <c r="QFH18" s="183"/>
      <c r="QFI18" s="181"/>
      <c r="QFJ18" s="181"/>
      <c r="QFM18" s="183"/>
      <c r="QFN18" s="181"/>
      <c r="QFO18" s="181"/>
      <c r="QFR18" s="183"/>
      <c r="QFS18" s="181"/>
      <c r="QFT18" s="181"/>
      <c r="QFW18" s="183"/>
      <c r="QFX18" s="181"/>
      <c r="QFY18" s="181"/>
      <c r="QGB18" s="183"/>
      <c r="QGC18" s="181"/>
      <c r="QGD18" s="181"/>
      <c r="QGG18" s="183"/>
      <c r="QGH18" s="181"/>
      <c r="QGI18" s="181"/>
      <c r="QGL18" s="183"/>
      <c r="QGM18" s="181"/>
      <c r="QGN18" s="181"/>
      <c r="QGQ18" s="183"/>
      <c r="QGR18" s="181"/>
      <c r="QGS18" s="181"/>
      <c r="QGV18" s="183"/>
      <c r="QGW18" s="181"/>
      <c r="QGX18" s="181"/>
      <c r="QHA18" s="183"/>
      <c r="QHB18" s="181"/>
      <c r="QHC18" s="181"/>
      <c r="QHF18" s="183"/>
      <c r="QHG18" s="181"/>
      <c r="QHH18" s="181"/>
      <c r="QHK18" s="183"/>
      <c r="QHL18" s="181"/>
      <c r="QHM18" s="181"/>
      <c r="QHP18" s="183"/>
      <c r="QHQ18" s="181"/>
      <c r="QHR18" s="181"/>
      <c r="QHU18" s="183"/>
      <c r="QHV18" s="181"/>
      <c r="QHW18" s="181"/>
      <c r="QHZ18" s="183"/>
      <c r="QIA18" s="181"/>
      <c r="QIB18" s="181"/>
      <c r="QIE18" s="183"/>
      <c r="QIF18" s="181"/>
      <c r="QIG18" s="181"/>
      <c r="QIJ18" s="183"/>
      <c r="QIK18" s="181"/>
      <c r="QIL18" s="181"/>
      <c r="QIO18" s="183"/>
      <c r="QIP18" s="181"/>
      <c r="QIQ18" s="181"/>
      <c r="QIT18" s="183"/>
      <c r="QIU18" s="181"/>
      <c r="QIV18" s="181"/>
      <c r="QIY18" s="183"/>
      <c r="QIZ18" s="181"/>
      <c r="QJA18" s="181"/>
      <c r="QJD18" s="183"/>
      <c r="QJE18" s="181"/>
      <c r="QJF18" s="181"/>
      <c r="QJI18" s="183"/>
      <c r="QJJ18" s="181"/>
      <c r="QJK18" s="181"/>
      <c r="QJN18" s="183"/>
      <c r="QJO18" s="181"/>
      <c r="QJP18" s="181"/>
      <c r="QJS18" s="183"/>
      <c r="QJT18" s="181"/>
      <c r="QJU18" s="181"/>
      <c r="QJX18" s="183"/>
      <c r="QJY18" s="181"/>
      <c r="QJZ18" s="181"/>
      <c r="QKC18" s="183"/>
      <c r="QKD18" s="181"/>
      <c r="QKE18" s="181"/>
      <c r="QKH18" s="183"/>
      <c r="QKI18" s="181"/>
      <c r="QKJ18" s="181"/>
      <c r="QKM18" s="183"/>
      <c r="QKN18" s="181"/>
      <c r="QKO18" s="181"/>
      <c r="QKR18" s="183"/>
      <c r="QKS18" s="181"/>
      <c r="QKT18" s="181"/>
      <c r="QKW18" s="183"/>
      <c r="QKX18" s="181"/>
      <c r="QKY18" s="181"/>
      <c r="QLB18" s="183"/>
      <c r="QLC18" s="181"/>
      <c r="QLD18" s="181"/>
      <c r="QLG18" s="183"/>
      <c r="QLH18" s="181"/>
      <c r="QLI18" s="181"/>
      <c r="QLL18" s="183"/>
      <c r="QLM18" s="181"/>
      <c r="QLN18" s="181"/>
      <c r="QLQ18" s="183"/>
      <c r="QLR18" s="181"/>
      <c r="QLS18" s="181"/>
      <c r="QLV18" s="183"/>
      <c r="QLW18" s="181"/>
      <c r="QLX18" s="181"/>
      <c r="QMA18" s="183"/>
      <c r="QMB18" s="181"/>
      <c r="QMC18" s="181"/>
      <c r="QMF18" s="183"/>
      <c r="QMG18" s="181"/>
      <c r="QMH18" s="181"/>
      <c r="QMK18" s="183"/>
      <c r="QML18" s="181"/>
      <c r="QMM18" s="181"/>
      <c r="QMP18" s="183"/>
      <c r="QMQ18" s="181"/>
      <c r="QMR18" s="181"/>
      <c r="QMU18" s="183"/>
      <c r="QMV18" s="181"/>
      <c r="QMW18" s="181"/>
      <c r="QMZ18" s="183"/>
      <c r="QNA18" s="181"/>
      <c r="QNB18" s="181"/>
      <c r="QNE18" s="183"/>
      <c r="QNF18" s="181"/>
      <c r="QNG18" s="181"/>
      <c r="QNJ18" s="183"/>
      <c r="QNK18" s="181"/>
      <c r="QNL18" s="181"/>
      <c r="QNO18" s="183"/>
      <c r="QNP18" s="181"/>
      <c r="QNQ18" s="181"/>
      <c r="QNT18" s="183"/>
      <c r="QNU18" s="181"/>
      <c r="QNV18" s="181"/>
      <c r="QNY18" s="183"/>
      <c r="QNZ18" s="181"/>
      <c r="QOA18" s="181"/>
      <c r="QOD18" s="183"/>
      <c r="QOE18" s="181"/>
      <c r="QOF18" s="181"/>
      <c r="QOI18" s="183"/>
      <c r="QOJ18" s="181"/>
      <c r="QOK18" s="181"/>
      <c r="QON18" s="183"/>
      <c r="QOO18" s="181"/>
      <c r="QOP18" s="181"/>
      <c r="QOS18" s="183"/>
      <c r="QOT18" s="181"/>
      <c r="QOU18" s="181"/>
      <c r="QOX18" s="183"/>
      <c r="QOY18" s="181"/>
      <c r="QOZ18" s="181"/>
      <c r="QPC18" s="183"/>
      <c r="QPD18" s="181"/>
      <c r="QPE18" s="181"/>
      <c r="QPH18" s="183"/>
      <c r="QPI18" s="181"/>
      <c r="QPJ18" s="181"/>
      <c r="QPM18" s="183"/>
      <c r="QPN18" s="181"/>
      <c r="QPO18" s="181"/>
      <c r="QPR18" s="183"/>
      <c r="QPS18" s="181"/>
      <c r="QPT18" s="181"/>
      <c r="QPW18" s="183"/>
      <c r="QPX18" s="181"/>
      <c r="QPY18" s="181"/>
      <c r="QQB18" s="183"/>
      <c r="QQC18" s="181"/>
      <c r="QQD18" s="181"/>
      <c r="QQG18" s="183"/>
      <c r="QQH18" s="181"/>
      <c r="QQI18" s="181"/>
      <c r="QQL18" s="183"/>
      <c r="QQM18" s="181"/>
      <c r="QQN18" s="181"/>
      <c r="QQQ18" s="183"/>
      <c r="QQR18" s="181"/>
      <c r="QQS18" s="181"/>
      <c r="QQV18" s="183"/>
      <c r="QQW18" s="181"/>
      <c r="QQX18" s="181"/>
      <c r="QRA18" s="183"/>
      <c r="QRB18" s="181"/>
      <c r="QRC18" s="181"/>
      <c r="QRF18" s="183"/>
      <c r="QRG18" s="181"/>
      <c r="QRH18" s="181"/>
      <c r="QRK18" s="183"/>
      <c r="QRL18" s="181"/>
      <c r="QRM18" s="181"/>
      <c r="QRP18" s="183"/>
      <c r="QRQ18" s="181"/>
      <c r="QRR18" s="181"/>
      <c r="QRU18" s="183"/>
      <c r="QRV18" s="181"/>
      <c r="QRW18" s="181"/>
      <c r="QRZ18" s="183"/>
      <c r="QSA18" s="181"/>
      <c r="QSB18" s="181"/>
      <c r="QSE18" s="183"/>
      <c r="QSF18" s="181"/>
      <c r="QSG18" s="181"/>
      <c r="QSJ18" s="183"/>
      <c r="QSK18" s="181"/>
      <c r="QSL18" s="181"/>
      <c r="QSO18" s="183"/>
      <c r="QSP18" s="181"/>
      <c r="QSQ18" s="181"/>
      <c r="QST18" s="183"/>
      <c r="QSU18" s="181"/>
      <c r="QSV18" s="181"/>
      <c r="QSY18" s="183"/>
      <c r="QSZ18" s="181"/>
      <c r="QTA18" s="181"/>
      <c r="QTD18" s="183"/>
      <c r="QTE18" s="181"/>
      <c r="QTF18" s="181"/>
      <c r="QTI18" s="183"/>
      <c r="QTJ18" s="181"/>
      <c r="QTK18" s="181"/>
      <c r="QTN18" s="183"/>
      <c r="QTO18" s="181"/>
      <c r="QTP18" s="181"/>
      <c r="QTS18" s="183"/>
      <c r="QTT18" s="181"/>
      <c r="QTU18" s="181"/>
      <c r="QTX18" s="183"/>
      <c r="QTY18" s="181"/>
      <c r="QTZ18" s="181"/>
      <c r="QUC18" s="183"/>
      <c r="QUD18" s="181"/>
      <c r="QUE18" s="181"/>
      <c r="QUH18" s="183"/>
      <c r="QUI18" s="181"/>
      <c r="QUJ18" s="181"/>
      <c r="QUM18" s="183"/>
      <c r="QUN18" s="181"/>
      <c r="QUO18" s="181"/>
      <c r="QUR18" s="183"/>
      <c r="QUS18" s="181"/>
      <c r="QUT18" s="181"/>
      <c r="QUW18" s="183"/>
      <c r="QUX18" s="181"/>
      <c r="QUY18" s="181"/>
      <c r="QVB18" s="183"/>
      <c r="QVC18" s="181"/>
      <c r="QVD18" s="181"/>
      <c r="QVG18" s="183"/>
      <c r="QVH18" s="181"/>
      <c r="QVI18" s="181"/>
      <c r="QVL18" s="183"/>
      <c r="QVM18" s="181"/>
      <c r="QVN18" s="181"/>
      <c r="QVQ18" s="183"/>
      <c r="QVR18" s="181"/>
      <c r="QVS18" s="181"/>
      <c r="QVV18" s="183"/>
      <c r="QVW18" s="181"/>
      <c r="QVX18" s="181"/>
      <c r="QWA18" s="183"/>
      <c r="QWB18" s="181"/>
      <c r="QWC18" s="181"/>
      <c r="QWF18" s="183"/>
      <c r="QWG18" s="181"/>
      <c r="QWH18" s="181"/>
      <c r="QWK18" s="183"/>
      <c r="QWL18" s="181"/>
      <c r="QWM18" s="181"/>
      <c r="QWP18" s="183"/>
      <c r="QWQ18" s="181"/>
      <c r="QWR18" s="181"/>
      <c r="QWU18" s="183"/>
      <c r="QWV18" s="181"/>
      <c r="QWW18" s="181"/>
      <c r="QWZ18" s="183"/>
      <c r="QXA18" s="181"/>
      <c r="QXB18" s="181"/>
      <c r="QXE18" s="183"/>
      <c r="QXF18" s="181"/>
      <c r="QXG18" s="181"/>
      <c r="QXJ18" s="183"/>
      <c r="QXK18" s="181"/>
      <c r="QXL18" s="181"/>
      <c r="QXO18" s="183"/>
      <c r="QXP18" s="181"/>
      <c r="QXQ18" s="181"/>
      <c r="QXT18" s="183"/>
      <c r="QXU18" s="181"/>
      <c r="QXV18" s="181"/>
      <c r="QXY18" s="183"/>
      <c r="QXZ18" s="181"/>
      <c r="QYA18" s="181"/>
      <c r="QYD18" s="183"/>
      <c r="QYE18" s="181"/>
      <c r="QYF18" s="181"/>
      <c r="QYI18" s="183"/>
      <c r="QYJ18" s="181"/>
      <c r="QYK18" s="181"/>
      <c r="QYN18" s="183"/>
      <c r="QYO18" s="181"/>
      <c r="QYP18" s="181"/>
      <c r="QYS18" s="183"/>
      <c r="QYT18" s="181"/>
      <c r="QYU18" s="181"/>
      <c r="QYX18" s="183"/>
      <c r="QYY18" s="181"/>
      <c r="QYZ18" s="181"/>
      <c r="QZC18" s="183"/>
      <c r="QZD18" s="181"/>
      <c r="QZE18" s="181"/>
      <c r="QZH18" s="183"/>
      <c r="QZI18" s="181"/>
      <c r="QZJ18" s="181"/>
      <c r="QZM18" s="183"/>
      <c r="QZN18" s="181"/>
      <c r="QZO18" s="181"/>
      <c r="QZR18" s="183"/>
      <c r="QZS18" s="181"/>
      <c r="QZT18" s="181"/>
      <c r="QZW18" s="183"/>
      <c r="QZX18" s="181"/>
      <c r="QZY18" s="181"/>
      <c r="RAB18" s="183"/>
      <c r="RAC18" s="181"/>
      <c r="RAD18" s="181"/>
      <c r="RAG18" s="183"/>
      <c r="RAH18" s="181"/>
      <c r="RAI18" s="181"/>
      <c r="RAL18" s="183"/>
      <c r="RAM18" s="181"/>
      <c r="RAN18" s="181"/>
      <c r="RAQ18" s="183"/>
      <c r="RAR18" s="181"/>
      <c r="RAS18" s="181"/>
      <c r="RAV18" s="183"/>
      <c r="RAW18" s="181"/>
      <c r="RAX18" s="181"/>
      <c r="RBA18" s="183"/>
      <c r="RBB18" s="181"/>
      <c r="RBC18" s="181"/>
      <c r="RBF18" s="183"/>
      <c r="RBG18" s="181"/>
      <c r="RBH18" s="181"/>
      <c r="RBK18" s="183"/>
      <c r="RBL18" s="181"/>
      <c r="RBM18" s="181"/>
      <c r="RBP18" s="183"/>
      <c r="RBQ18" s="181"/>
      <c r="RBR18" s="181"/>
      <c r="RBU18" s="183"/>
      <c r="RBV18" s="181"/>
      <c r="RBW18" s="181"/>
      <c r="RBZ18" s="183"/>
      <c r="RCA18" s="181"/>
      <c r="RCB18" s="181"/>
      <c r="RCE18" s="183"/>
      <c r="RCF18" s="181"/>
      <c r="RCG18" s="181"/>
      <c r="RCJ18" s="183"/>
      <c r="RCK18" s="181"/>
      <c r="RCL18" s="181"/>
      <c r="RCO18" s="183"/>
      <c r="RCP18" s="181"/>
      <c r="RCQ18" s="181"/>
      <c r="RCT18" s="183"/>
      <c r="RCU18" s="181"/>
      <c r="RCV18" s="181"/>
      <c r="RCY18" s="183"/>
      <c r="RCZ18" s="181"/>
      <c r="RDA18" s="181"/>
      <c r="RDD18" s="183"/>
      <c r="RDE18" s="181"/>
      <c r="RDF18" s="181"/>
      <c r="RDI18" s="183"/>
      <c r="RDJ18" s="181"/>
      <c r="RDK18" s="181"/>
      <c r="RDN18" s="183"/>
      <c r="RDO18" s="181"/>
      <c r="RDP18" s="181"/>
      <c r="RDS18" s="183"/>
      <c r="RDT18" s="181"/>
      <c r="RDU18" s="181"/>
      <c r="RDX18" s="183"/>
      <c r="RDY18" s="181"/>
      <c r="RDZ18" s="181"/>
      <c r="REC18" s="183"/>
      <c r="RED18" s="181"/>
      <c r="REE18" s="181"/>
      <c r="REH18" s="183"/>
      <c r="REI18" s="181"/>
      <c r="REJ18" s="181"/>
      <c r="REM18" s="183"/>
      <c r="REN18" s="181"/>
      <c r="REO18" s="181"/>
      <c r="RER18" s="183"/>
      <c r="RES18" s="181"/>
      <c r="RET18" s="181"/>
      <c r="REW18" s="183"/>
      <c r="REX18" s="181"/>
      <c r="REY18" s="181"/>
      <c r="RFB18" s="183"/>
      <c r="RFC18" s="181"/>
      <c r="RFD18" s="181"/>
      <c r="RFG18" s="183"/>
      <c r="RFH18" s="181"/>
      <c r="RFI18" s="181"/>
      <c r="RFL18" s="183"/>
      <c r="RFM18" s="181"/>
      <c r="RFN18" s="181"/>
      <c r="RFQ18" s="183"/>
      <c r="RFR18" s="181"/>
      <c r="RFS18" s="181"/>
      <c r="RFV18" s="183"/>
      <c r="RFW18" s="181"/>
      <c r="RFX18" s="181"/>
      <c r="RGA18" s="183"/>
      <c r="RGB18" s="181"/>
      <c r="RGC18" s="181"/>
      <c r="RGF18" s="183"/>
      <c r="RGG18" s="181"/>
      <c r="RGH18" s="181"/>
      <c r="RGK18" s="183"/>
      <c r="RGL18" s="181"/>
      <c r="RGM18" s="181"/>
      <c r="RGP18" s="183"/>
      <c r="RGQ18" s="181"/>
      <c r="RGR18" s="181"/>
      <c r="RGU18" s="183"/>
      <c r="RGV18" s="181"/>
      <c r="RGW18" s="181"/>
      <c r="RGZ18" s="183"/>
      <c r="RHA18" s="181"/>
      <c r="RHB18" s="181"/>
      <c r="RHE18" s="183"/>
      <c r="RHF18" s="181"/>
      <c r="RHG18" s="181"/>
      <c r="RHJ18" s="183"/>
      <c r="RHK18" s="181"/>
      <c r="RHL18" s="181"/>
      <c r="RHO18" s="183"/>
      <c r="RHP18" s="181"/>
      <c r="RHQ18" s="181"/>
      <c r="RHT18" s="183"/>
      <c r="RHU18" s="181"/>
      <c r="RHV18" s="181"/>
      <c r="RHY18" s="183"/>
      <c r="RHZ18" s="181"/>
      <c r="RIA18" s="181"/>
      <c r="RID18" s="183"/>
      <c r="RIE18" s="181"/>
      <c r="RIF18" s="181"/>
      <c r="RII18" s="183"/>
      <c r="RIJ18" s="181"/>
      <c r="RIK18" s="181"/>
      <c r="RIN18" s="183"/>
      <c r="RIO18" s="181"/>
      <c r="RIP18" s="181"/>
      <c r="RIS18" s="183"/>
      <c r="RIT18" s="181"/>
      <c r="RIU18" s="181"/>
      <c r="RIX18" s="183"/>
      <c r="RIY18" s="181"/>
      <c r="RIZ18" s="181"/>
      <c r="RJC18" s="183"/>
      <c r="RJD18" s="181"/>
      <c r="RJE18" s="181"/>
      <c r="RJH18" s="183"/>
      <c r="RJI18" s="181"/>
      <c r="RJJ18" s="181"/>
      <c r="RJM18" s="183"/>
      <c r="RJN18" s="181"/>
      <c r="RJO18" s="181"/>
      <c r="RJR18" s="183"/>
      <c r="RJS18" s="181"/>
      <c r="RJT18" s="181"/>
      <c r="RJW18" s="183"/>
      <c r="RJX18" s="181"/>
      <c r="RJY18" s="181"/>
      <c r="RKB18" s="183"/>
      <c r="RKC18" s="181"/>
      <c r="RKD18" s="181"/>
      <c r="RKG18" s="183"/>
      <c r="RKH18" s="181"/>
      <c r="RKI18" s="181"/>
      <c r="RKL18" s="183"/>
      <c r="RKM18" s="181"/>
      <c r="RKN18" s="181"/>
      <c r="RKQ18" s="183"/>
      <c r="RKR18" s="181"/>
      <c r="RKS18" s="181"/>
      <c r="RKV18" s="183"/>
      <c r="RKW18" s="181"/>
      <c r="RKX18" s="181"/>
      <c r="RLA18" s="183"/>
      <c r="RLB18" s="181"/>
      <c r="RLC18" s="181"/>
      <c r="RLF18" s="183"/>
      <c r="RLG18" s="181"/>
      <c r="RLH18" s="181"/>
      <c r="RLK18" s="183"/>
      <c r="RLL18" s="181"/>
      <c r="RLM18" s="181"/>
      <c r="RLP18" s="183"/>
      <c r="RLQ18" s="181"/>
      <c r="RLR18" s="181"/>
      <c r="RLU18" s="183"/>
      <c r="RLV18" s="181"/>
      <c r="RLW18" s="181"/>
      <c r="RLZ18" s="183"/>
      <c r="RMA18" s="181"/>
      <c r="RMB18" s="181"/>
      <c r="RME18" s="183"/>
      <c r="RMF18" s="181"/>
      <c r="RMG18" s="181"/>
      <c r="RMJ18" s="183"/>
      <c r="RMK18" s="181"/>
      <c r="RML18" s="181"/>
      <c r="RMO18" s="183"/>
      <c r="RMP18" s="181"/>
      <c r="RMQ18" s="181"/>
      <c r="RMT18" s="183"/>
      <c r="RMU18" s="181"/>
      <c r="RMV18" s="181"/>
      <c r="RMY18" s="183"/>
      <c r="RMZ18" s="181"/>
      <c r="RNA18" s="181"/>
      <c r="RND18" s="183"/>
      <c r="RNE18" s="181"/>
      <c r="RNF18" s="181"/>
      <c r="RNI18" s="183"/>
      <c r="RNJ18" s="181"/>
      <c r="RNK18" s="181"/>
      <c r="RNN18" s="183"/>
      <c r="RNO18" s="181"/>
      <c r="RNP18" s="181"/>
      <c r="RNS18" s="183"/>
      <c r="RNT18" s="181"/>
      <c r="RNU18" s="181"/>
      <c r="RNX18" s="183"/>
      <c r="RNY18" s="181"/>
      <c r="RNZ18" s="181"/>
      <c r="ROC18" s="183"/>
      <c r="ROD18" s="181"/>
      <c r="ROE18" s="181"/>
      <c r="ROH18" s="183"/>
      <c r="ROI18" s="181"/>
      <c r="ROJ18" s="181"/>
      <c r="ROM18" s="183"/>
      <c r="RON18" s="181"/>
      <c r="ROO18" s="181"/>
      <c r="ROR18" s="183"/>
      <c r="ROS18" s="181"/>
      <c r="ROT18" s="181"/>
      <c r="ROW18" s="183"/>
      <c r="ROX18" s="181"/>
      <c r="ROY18" s="181"/>
      <c r="RPB18" s="183"/>
      <c r="RPC18" s="181"/>
      <c r="RPD18" s="181"/>
      <c r="RPG18" s="183"/>
      <c r="RPH18" s="181"/>
      <c r="RPI18" s="181"/>
      <c r="RPL18" s="183"/>
      <c r="RPM18" s="181"/>
      <c r="RPN18" s="181"/>
      <c r="RPQ18" s="183"/>
      <c r="RPR18" s="181"/>
      <c r="RPS18" s="181"/>
      <c r="RPV18" s="183"/>
      <c r="RPW18" s="181"/>
      <c r="RPX18" s="181"/>
      <c r="RQA18" s="183"/>
      <c r="RQB18" s="181"/>
      <c r="RQC18" s="181"/>
      <c r="RQF18" s="183"/>
      <c r="RQG18" s="181"/>
      <c r="RQH18" s="181"/>
      <c r="RQK18" s="183"/>
      <c r="RQL18" s="181"/>
      <c r="RQM18" s="181"/>
      <c r="RQP18" s="183"/>
      <c r="RQQ18" s="181"/>
      <c r="RQR18" s="181"/>
      <c r="RQU18" s="183"/>
      <c r="RQV18" s="181"/>
      <c r="RQW18" s="181"/>
      <c r="RQZ18" s="183"/>
      <c r="RRA18" s="181"/>
      <c r="RRB18" s="181"/>
      <c r="RRE18" s="183"/>
      <c r="RRF18" s="181"/>
      <c r="RRG18" s="181"/>
      <c r="RRJ18" s="183"/>
      <c r="RRK18" s="181"/>
      <c r="RRL18" s="181"/>
      <c r="RRO18" s="183"/>
      <c r="RRP18" s="181"/>
      <c r="RRQ18" s="181"/>
      <c r="RRT18" s="183"/>
      <c r="RRU18" s="181"/>
      <c r="RRV18" s="181"/>
      <c r="RRY18" s="183"/>
      <c r="RRZ18" s="181"/>
      <c r="RSA18" s="181"/>
      <c r="RSD18" s="183"/>
      <c r="RSE18" s="181"/>
      <c r="RSF18" s="181"/>
      <c r="RSI18" s="183"/>
      <c r="RSJ18" s="181"/>
      <c r="RSK18" s="181"/>
      <c r="RSN18" s="183"/>
      <c r="RSO18" s="181"/>
      <c r="RSP18" s="181"/>
      <c r="RSS18" s="183"/>
      <c r="RST18" s="181"/>
      <c r="RSU18" s="181"/>
      <c r="RSX18" s="183"/>
      <c r="RSY18" s="181"/>
      <c r="RSZ18" s="181"/>
      <c r="RTC18" s="183"/>
      <c r="RTD18" s="181"/>
      <c r="RTE18" s="181"/>
      <c r="RTH18" s="183"/>
      <c r="RTI18" s="181"/>
      <c r="RTJ18" s="181"/>
      <c r="RTM18" s="183"/>
      <c r="RTN18" s="181"/>
      <c r="RTO18" s="181"/>
      <c r="RTR18" s="183"/>
      <c r="RTS18" s="181"/>
      <c r="RTT18" s="181"/>
      <c r="RTW18" s="183"/>
      <c r="RTX18" s="181"/>
      <c r="RTY18" s="181"/>
      <c r="RUB18" s="183"/>
      <c r="RUC18" s="181"/>
      <c r="RUD18" s="181"/>
      <c r="RUG18" s="183"/>
      <c r="RUH18" s="181"/>
      <c r="RUI18" s="181"/>
      <c r="RUL18" s="183"/>
      <c r="RUM18" s="181"/>
      <c r="RUN18" s="181"/>
      <c r="RUQ18" s="183"/>
      <c r="RUR18" s="181"/>
      <c r="RUS18" s="181"/>
      <c r="RUV18" s="183"/>
      <c r="RUW18" s="181"/>
      <c r="RUX18" s="181"/>
      <c r="RVA18" s="183"/>
      <c r="RVB18" s="181"/>
      <c r="RVC18" s="181"/>
      <c r="RVF18" s="183"/>
      <c r="RVG18" s="181"/>
      <c r="RVH18" s="181"/>
      <c r="RVK18" s="183"/>
      <c r="RVL18" s="181"/>
      <c r="RVM18" s="181"/>
      <c r="RVP18" s="183"/>
      <c r="RVQ18" s="181"/>
      <c r="RVR18" s="181"/>
      <c r="RVU18" s="183"/>
      <c r="RVV18" s="181"/>
      <c r="RVW18" s="181"/>
      <c r="RVZ18" s="183"/>
      <c r="RWA18" s="181"/>
      <c r="RWB18" s="181"/>
      <c r="RWE18" s="183"/>
      <c r="RWF18" s="181"/>
      <c r="RWG18" s="181"/>
      <c r="RWJ18" s="183"/>
      <c r="RWK18" s="181"/>
      <c r="RWL18" s="181"/>
      <c r="RWO18" s="183"/>
      <c r="RWP18" s="181"/>
      <c r="RWQ18" s="181"/>
      <c r="RWT18" s="183"/>
      <c r="RWU18" s="181"/>
      <c r="RWV18" s="181"/>
      <c r="RWY18" s="183"/>
      <c r="RWZ18" s="181"/>
      <c r="RXA18" s="181"/>
      <c r="RXD18" s="183"/>
      <c r="RXE18" s="181"/>
      <c r="RXF18" s="181"/>
      <c r="RXI18" s="183"/>
      <c r="RXJ18" s="181"/>
      <c r="RXK18" s="181"/>
      <c r="RXN18" s="183"/>
      <c r="RXO18" s="181"/>
      <c r="RXP18" s="181"/>
      <c r="RXS18" s="183"/>
      <c r="RXT18" s="181"/>
      <c r="RXU18" s="181"/>
      <c r="RXX18" s="183"/>
      <c r="RXY18" s="181"/>
      <c r="RXZ18" s="181"/>
      <c r="RYC18" s="183"/>
      <c r="RYD18" s="181"/>
      <c r="RYE18" s="181"/>
      <c r="RYH18" s="183"/>
      <c r="RYI18" s="181"/>
      <c r="RYJ18" s="181"/>
      <c r="RYM18" s="183"/>
      <c r="RYN18" s="181"/>
      <c r="RYO18" s="181"/>
      <c r="RYR18" s="183"/>
      <c r="RYS18" s="181"/>
      <c r="RYT18" s="181"/>
      <c r="RYW18" s="183"/>
      <c r="RYX18" s="181"/>
      <c r="RYY18" s="181"/>
      <c r="RZB18" s="183"/>
      <c r="RZC18" s="181"/>
      <c r="RZD18" s="181"/>
      <c r="RZG18" s="183"/>
      <c r="RZH18" s="181"/>
      <c r="RZI18" s="181"/>
      <c r="RZL18" s="183"/>
      <c r="RZM18" s="181"/>
      <c r="RZN18" s="181"/>
      <c r="RZQ18" s="183"/>
      <c r="RZR18" s="181"/>
      <c r="RZS18" s="181"/>
      <c r="RZV18" s="183"/>
      <c r="RZW18" s="181"/>
      <c r="RZX18" s="181"/>
      <c r="SAA18" s="183"/>
      <c r="SAB18" s="181"/>
      <c r="SAC18" s="181"/>
      <c r="SAF18" s="183"/>
      <c r="SAG18" s="181"/>
      <c r="SAH18" s="181"/>
      <c r="SAK18" s="183"/>
      <c r="SAL18" s="181"/>
      <c r="SAM18" s="181"/>
      <c r="SAP18" s="183"/>
      <c r="SAQ18" s="181"/>
      <c r="SAR18" s="181"/>
      <c r="SAU18" s="183"/>
      <c r="SAV18" s="181"/>
      <c r="SAW18" s="181"/>
      <c r="SAZ18" s="183"/>
      <c r="SBA18" s="181"/>
      <c r="SBB18" s="181"/>
      <c r="SBE18" s="183"/>
      <c r="SBF18" s="181"/>
      <c r="SBG18" s="181"/>
      <c r="SBJ18" s="183"/>
      <c r="SBK18" s="181"/>
      <c r="SBL18" s="181"/>
      <c r="SBO18" s="183"/>
      <c r="SBP18" s="181"/>
      <c r="SBQ18" s="181"/>
      <c r="SBT18" s="183"/>
      <c r="SBU18" s="181"/>
      <c r="SBV18" s="181"/>
      <c r="SBY18" s="183"/>
      <c r="SBZ18" s="181"/>
      <c r="SCA18" s="181"/>
      <c r="SCD18" s="183"/>
      <c r="SCE18" s="181"/>
      <c r="SCF18" s="181"/>
      <c r="SCI18" s="183"/>
      <c r="SCJ18" s="181"/>
      <c r="SCK18" s="181"/>
      <c r="SCN18" s="183"/>
      <c r="SCO18" s="181"/>
      <c r="SCP18" s="181"/>
      <c r="SCS18" s="183"/>
      <c r="SCT18" s="181"/>
      <c r="SCU18" s="181"/>
      <c r="SCX18" s="183"/>
      <c r="SCY18" s="181"/>
      <c r="SCZ18" s="181"/>
      <c r="SDC18" s="183"/>
      <c r="SDD18" s="181"/>
      <c r="SDE18" s="181"/>
      <c r="SDH18" s="183"/>
      <c r="SDI18" s="181"/>
      <c r="SDJ18" s="181"/>
      <c r="SDM18" s="183"/>
      <c r="SDN18" s="181"/>
      <c r="SDO18" s="181"/>
      <c r="SDR18" s="183"/>
      <c r="SDS18" s="181"/>
      <c r="SDT18" s="181"/>
      <c r="SDW18" s="183"/>
      <c r="SDX18" s="181"/>
      <c r="SDY18" s="181"/>
      <c r="SEB18" s="183"/>
      <c r="SEC18" s="181"/>
      <c r="SED18" s="181"/>
      <c r="SEG18" s="183"/>
      <c r="SEH18" s="181"/>
      <c r="SEI18" s="181"/>
      <c r="SEL18" s="183"/>
      <c r="SEM18" s="181"/>
      <c r="SEN18" s="181"/>
      <c r="SEQ18" s="183"/>
      <c r="SER18" s="181"/>
      <c r="SES18" s="181"/>
      <c r="SEV18" s="183"/>
      <c r="SEW18" s="181"/>
      <c r="SEX18" s="181"/>
      <c r="SFA18" s="183"/>
      <c r="SFB18" s="181"/>
      <c r="SFC18" s="181"/>
      <c r="SFF18" s="183"/>
      <c r="SFG18" s="181"/>
      <c r="SFH18" s="181"/>
      <c r="SFK18" s="183"/>
      <c r="SFL18" s="181"/>
      <c r="SFM18" s="181"/>
      <c r="SFP18" s="183"/>
      <c r="SFQ18" s="181"/>
      <c r="SFR18" s="181"/>
      <c r="SFU18" s="183"/>
      <c r="SFV18" s="181"/>
      <c r="SFW18" s="181"/>
      <c r="SFZ18" s="183"/>
      <c r="SGA18" s="181"/>
      <c r="SGB18" s="181"/>
      <c r="SGE18" s="183"/>
      <c r="SGF18" s="181"/>
      <c r="SGG18" s="181"/>
      <c r="SGJ18" s="183"/>
      <c r="SGK18" s="181"/>
      <c r="SGL18" s="181"/>
      <c r="SGO18" s="183"/>
      <c r="SGP18" s="181"/>
      <c r="SGQ18" s="181"/>
      <c r="SGT18" s="183"/>
      <c r="SGU18" s="181"/>
      <c r="SGV18" s="181"/>
      <c r="SGY18" s="183"/>
      <c r="SGZ18" s="181"/>
      <c r="SHA18" s="181"/>
      <c r="SHD18" s="183"/>
      <c r="SHE18" s="181"/>
      <c r="SHF18" s="181"/>
      <c r="SHI18" s="183"/>
      <c r="SHJ18" s="181"/>
      <c r="SHK18" s="181"/>
      <c r="SHN18" s="183"/>
      <c r="SHO18" s="181"/>
      <c r="SHP18" s="181"/>
      <c r="SHS18" s="183"/>
      <c r="SHT18" s="181"/>
      <c r="SHU18" s="181"/>
      <c r="SHX18" s="183"/>
      <c r="SHY18" s="181"/>
      <c r="SHZ18" s="181"/>
      <c r="SIC18" s="183"/>
      <c r="SID18" s="181"/>
      <c r="SIE18" s="181"/>
      <c r="SIH18" s="183"/>
      <c r="SII18" s="181"/>
      <c r="SIJ18" s="181"/>
      <c r="SIM18" s="183"/>
      <c r="SIN18" s="181"/>
      <c r="SIO18" s="181"/>
      <c r="SIR18" s="183"/>
      <c r="SIS18" s="181"/>
      <c r="SIT18" s="181"/>
      <c r="SIW18" s="183"/>
      <c r="SIX18" s="181"/>
      <c r="SIY18" s="181"/>
      <c r="SJB18" s="183"/>
      <c r="SJC18" s="181"/>
      <c r="SJD18" s="181"/>
      <c r="SJG18" s="183"/>
      <c r="SJH18" s="181"/>
      <c r="SJI18" s="181"/>
      <c r="SJL18" s="183"/>
      <c r="SJM18" s="181"/>
      <c r="SJN18" s="181"/>
      <c r="SJQ18" s="183"/>
      <c r="SJR18" s="181"/>
      <c r="SJS18" s="181"/>
      <c r="SJV18" s="183"/>
      <c r="SJW18" s="181"/>
      <c r="SJX18" s="181"/>
      <c r="SKA18" s="183"/>
      <c r="SKB18" s="181"/>
      <c r="SKC18" s="181"/>
      <c r="SKF18" s="183"/>
      <c r="SKG18" s="181"/>
      <c r="SKH18" s="181"/>
      <c r="SKK18" s="183"/>
      <c r="SKL18" s="181"/>
      <c r="SKM18" s="181"/>
      <c r="SKP18" s="183"/>
      <c r="SKQ18" s="181"/>
      <c r="SKR18" s="181"/>
      <c r="SKU18" s="183"/>
      <c r="SKV18" s="181"/>
      <c r="SKW18" s="181"/>
      <c r="SKZ18" s="183"/>
      <c r="SLA18" s="181"/>
      <c r="SLB18" s="181"/>
      <c r="SLE18" s="183"/>
      <c r="SLF18" s="181"/>
      <c r="SLG18" s="181"/>
      <c r="SLJ18" s="183"/>
      <c r="SLK18" s="181"/>
      <c r="SLL18" s="181"/>
      <c r="SLO18" s="183"/>
      <c r="SLP18" s="181"/>
      <c r="SLQ18" s="181"/>
      <c r="SLT18" s="183"/>
      <c r="SLU18" s="181"/>
      <c r="SLV18" s="181"/>
      <c r="SLY18" s="183"/>
      <c r="SLZ18" s="181"/>
      <c r="SMA18" s="181"/>
      <c r="SMD18" s="183"/>
      <c r="SME18" s="181"/>
      <c r="SMF18" s="181"/>
      <c r="SMI18" s="183"/>
      <c r="SMJ18" s="181"/>
      <c r="SMK18" s="181"/>
      <c r="SMN18" s="183"/>
      <c r="SMO18" s="181"/>
      <c r="SMP18" s="181"/>
      <c r="SMS18" s="183"/>
      <c r="SMT18" s="181"/>
      <c r="SMU18" s="181"/>
      <c r="SMX18" s="183"/>
      <c r="SMY18" s="181"/>
      <c r="SMZ18" s="181"/>
      <c r="SNC18" s="183"/>
      <c r="SND18" s="181"/>
      <c r="SNE18" s="181"/>
      <c r="SNH18" s="183"/>
      <c r="SNI18" s="181"/>
      <c r="SNJ18" s="181"/>
      <c r="SNM18" s="183"/>
      <c r="SNN18" s="181"/>
      <c r="SNO18" s="181"/>
      <c r="SNR18" s="183"/>
      <c r="SNS18" s="181"/>
      <c r="SNT18" s="181"/>
      <c r="SNW18" s="183"/>
      <c r="SNX18" s="181"/>
      <c r="SNY18" s="181"/>
      <c r="SOB18" s="183"/>
      <c r="SOC18" s="181"/>
      <c r="SOD18" s="181"/>
      <c r="SOG18" s="183"/>
      <c r="SOH18" s="181"/>
      <c r="SOI18" s="181"/>
      <c r="SOL18" s="183"/>
      <c r="SOM18" s="181"/>
      <c r="SON18" s="181"/>
      <c r="SOQ18" s="183"/>
      <c r="SOR18" s="181"/>
      <c r="SOS18" s="181"/>
      <c r="SOV18" s="183"/>
      <c r="SOW18" s="181"/>
      <c r="SOX18" s="181"/>
      <c r="SPA18" s="183"/>
      <c r="SPB18" s="181"/>
      <c r="SPC18" s="181"/>
      <c r="SPF18" s="183"/>
      <c r="SPG18" s="181"/>
      <c r="SPH18" s="181"/>
      <c r="SPK18" s="183"/>
      <c r="SPL18" s="181"/>
      <c r="SPM18" s="181"/>
      <c r="SPP18" s="183"/>
      <c r="SPQ18" s="181"/>
      <c r="SPR18" s="181"/>
      <c r="SPU18" s="183"/>
      <c r="SPV18" s="181"/>
      <c r="SPW18" s="181"/>
      <c r="SPZ18" s="183"/>
      <c r="SQA18" s="181"/>
      <c r="SQB18" s="181"/>
      <c r="SQE18" s="183"/>
      <c r="SQF18" s="181"/>
      <c r="SQG18" s="181"/>
      <c r="SQJ18" s="183"/>
      <c r="SQK18" s="181"/>
      <c r="SQL18" s="181"/>
      <c r="SQO18" s="183"/>
      <c r="SQP18" s="181"/>
      <c r="SQQ18" s="181"/>
      <c r="SQT18" s="183"/>
      <c r="SQU18" s="181"/>
      <c r="SQV18" s="181"/>
      <c r="SQY18" s="183"/>
      <c r="SQZ18" s="181"/>
      <c r="SRA18" s="181"/>
      <c r="SRD18" s="183"/>
      <c r="SRE18" s="181"/>
      <c r="SRF18" s="181"/>
      <c r="SRI18" s="183"/>
      <c r="SRJ18" s="181"/>
      <c r="SRK18" s="181"/>
      <c r="SRN18" s="183"/>
      <c r="SRO18" s="181"/>
      <c r="SRP18" s="181"/>
      <c r="SRS18" s="183"/>
      <c r="SRT18" s="181"/>
      <c r="SRU18" s="181"/>
      <c r="SRX18" s="183"/>
      <c r="SRY18" s="181"/>
      <c r="SRZ18" s="181"/>
      <c r="SSC18" s="183"/>
      <c r="SSD18" s="181"/>
      <c r="SSE18" s="181"/>
      <c r="SSH18" s="183"/>
      <c r="SSI18" s="181"/>
      <c r="SSJ18" s="181"/>
      <c r="SSM18" s="183"/>
      <c r="SSN18" s="181"/>
      <c r="SSO18" s="181"/>
      <c r="SSR18" s="183"/>
      <c r="SSS18" s="181"/>
      <c r="SST18" s="181"/>
      <c r="SSW18" s="183"/>
      <c r="SSX18" s="181"/>
      <c r="SSY18" s="181"/>
      <c r="STB18" s="183"/>
      <c r="STC18" s="181"/>
      <c r="STD18" s="181"/>
      <c r="STG18" s="183"/>
      <c r="STH18" s="181"/>
      <c r="STI18" s="181"/>
      <c r="STL18" s="183"/>
      <c r="STM18" s="181"/>
      <c r="STN18" s="181"/>
      <c r="STQ18" s="183"/>
      <c r="STR18" s="181"/>
      <c r="STS18" s="181"/>
      <c r="STV18" s="183"/>
      <c r="STW18" s="181"/>
      <c r="STX18" s="181"/>
      <c r="SUA18" s="183"/>
      <c r="SUB18" s="181"/>
      <c r="SUC18" s="181"/>
      <c r="SUF18" s="183"/>
      <c r="SUG18" s="181"/>
      <c r="SUH18" s="181"/>
      <c r="SUK18" s="183"/>
      <c r="SUL18" s="181"/>
      <c r="SUM18" s="181"/>
      <c r="SUP18" s="183"/>
      <c r="SUQ18" s="181"/>
      <c r="SUR18" s="181"/>
      <c r="SUU18" s="183"/>
      <c r="SUV18" s="181"/>
      <c r="SUW18" s="181"/>
      <c r="SUZ18" s="183"/>
      <c r="SVA18" s="181"/>
      <c r="SVB18" s="181"/>
      <c r="SVE18" s="183"/>
      <c r="SVF18" s="181"/>
      <c r="SVG18" s="181"/>
      <c r="SVJ18" s="183"/>
      <c r="SVK18" s="181"/>
      <c r="SVL18" s="181"/>
      <c r="SVO18" s="183"/>
      <c r="SVP18" s="181"/>
      <c r="SVQ18" s="181"/>
      <c r="SVT18" s="183"/>
      <c r="SVU18" s="181"/>
      <c r="SVV18" s="181"/>
      <c r="SVY18" s="183"/>
      <c r="SVZ18" s="181"/>
      <c r="SWA18" s="181"/>
      <c r="SWD18" s="183"/>
      <c r="SWE18" s="181"/>
      <c r="SWF18" s="181"/>
      <c r="SWI18" s="183"/>
      <c r="SWJ18" s="181"/>
      <c r="SWK18" s="181"/>
      <c r="SWN18" s="183"/>
      <c r="SWO18" s="181"/>
      <c r="SWP18" s="181"/>
      <c r="SWS18" s="183"/>
      <c r="SWT18" s="181"/>
      <c r="SWU18" s="181"/>
      <c r="SWX18" s="183"/>
      <c r="SWY18" s="181"/>
      <c r="SWZ18" s="181"/>
      <c r="SXC18" s="183"/>
      <c r="SXD18" s="181"/>
      <c r="SXE18" s="181"/>
      <c r="SXH18" s="183"/>
      <c r="SXI18" s="181"/>
      <c r="SXJ18" s="181"/>
      <c r="SXM18" s="183"/>
      <c r="SXN18" s="181"/>
      <c r="SXO18" s="181"/>
      <c r="SXR18" s="183"/>
      <c r="SXS18" s="181"/>
      <c r="SXT18" s="181"/>
      <c r="SXW18" s="183"/>
      <c r="SXX18" s="181"/>
      <c r="SXY18" s="181"/>
      <c r="SYB18" s="183"/>
      <c r="SYC18" s="181"/>
      <c r="SYD18" s="181"/>
      <c r="SYG18" s="183"/>
      <c r="SYH18" s="181"/>
      <c r="SYI18" s="181"/>
      <c r="SYL18" s="183"/>
      <c r="SYM18" s="181"/>
      <c r="SYN18" s="181"/>
      <c r="SYQ18" s="183"/>
      <c r="SYR18" s="181"/>
      <c r="SYS18" s="181"/>
      <c r="SYV18" s="183"/>
      <c r="SYW18" s="181"/>
      <c r="SYX18" s="181"/>
      <c r="SZA18" s="183"/>
      <c r="SZB18" s="181"/>
      <c r="SZC18" s="181"/>
      <c r="SZF18" s="183"/>
      <c r="SZG18" s="181"/>
      <c r="SZH18" s="181"/>
      <c r="SZK18" s="183"/>
      <c r="SZL18" s="181"/>
      <c r="SZM18" s="181"/>
      <c r="SZP18" s="183"/>
      <c r="SZQ18" s="181"/>
      <c r="SZR18" s="181"/>
      <c r="SZU18" s="183"/>
      <c r="SZV18" s="181"/>
      <c r="SZW18" s="181"/>
      <c r="SZZ18" s="183"/>
      <c r="TAA18" s="181"/>
      <c r="TAB18" s="181"/>
      <c r="TAE18" s="183"/>
      <c r="TAF18" s="181"/>
      <c r="TAG18" s="181"/>
      <c r="TAJ18" s="183"/>
      <c r="TAK18" s="181"/>
      <c r="TAL18" s="181"/>
      <c r="TAO18" s="183"/>
      <c r="TAP18" s="181"/>
      <c r="TAQ18" s="181"/>
      <c r="TAT18" s="183"/>
      <c r="TAU18" s="181"/>
      <c r="TAV18" s="181"/>
      <c r="TAY18" s="183"/>
      <c r="TAZ18" s="181"/>
      <c r="TBA18" s="181"/>
      <c r="TBD18" s="183"/>
      <c r="TBE18" s="181"/>
      <c r="TBF18" s="181"/>
      <c r="TBI18" s="183"/>
      <c r="TBJ18" s="181"/>
      <c r="TBK18" s="181"/>
      <c r="TBN18" s="183"/>
      <c r="TBO18" s="181"/>
      <c r="TBP18" s="181"/>
      <c r="TBS18" s="183"/>
      <c r="TBT18" s="181"/>
      <c r="TBU18" s="181"/>
      <c r="TBX18" s="183"/>
      <c r="TBY18" s="181"/>
      <c r="TBZ18" s="181"/>
      <c r="TCC18" s="183"/>
      <c r="TCD18" s="181"/>
      <c r="TCE18" s="181"/>
      <c r="TCH18" s="183"/>
      <c r="TCI18" s="181"/>
      <c r="TCJ18" s="181"/>
      <c r="TCM18" s="183"/>
      <c r="TCN18" s="181"/>
      <c r="TCO18" s="181"/>
      <c r="TCR18" s="183"/>
      <c r="TCS18" s="181"/>
      <c r="TCT18" s="181"/>
      <c r="TCW18" s="183"/>
      <c r="TCX18" s="181"/>
      <c r="TCY18" s="181"/>
      <c r="TDB18" s="183"/>
      <c r="TDC18" s="181"/>
      <c r="TDD18" s="181"/>
      <c r="TDG18" s="183"/>
      <c r="TDH18" s="181"/>
      <c r="TDI18" s="181"/>
      <c r="TDL18" s="183"/>
      <c r="TDM18" s="181"/>
      <c r="TDN18" s="181"/>
      <c r="TDQ18" s="183"/>
      <c r="TDR18" s="181"/>
      <c r="TDS18" s="181"/>
      <c r="TDV18" s="183"/>
      <c r="TDW18" s="181"/>
      <c r="TDX18" s="181"/>
      <c r="TEA18" s="183"/>
      <c r="TEB18" s="181"/>
      <c r="TEC18" s="181"/>
      <c r="TEF18" s="183"/>
      <c r="TEG18" s="181"/>
      <c r="TEH18" s="181"/>
      <c r="TEK18" s="183"/>
      <c r="TEL18" s="181"/>
      <c r="TEM18" s="181"/>
      <c r="TEP18" s="183"/>
      <c r="TEQ18" s="181"/>
      <c r="TER18" s="181"/>
      <c r="TEU18" s="183"/>
      <c r="TEV18" s="181"/>
      <c r="TEW18" s="181"/>
      <c r="TEZ18" s="183"/>
      <c r="TFA18" s="181"/>
      <c r="TFB18" s="181"/>
      <c r="TFE18" s="183"/>
      <c r="TFF18" s="181"/>
      <c r="TFG18" s="181"/>
      <c r="TFJ18" s="183"/>
      <c r="TFK18" s="181"/>
      <c r="TFL18" s="181"/>
      <c r="TFO18" s="183"/>
      <c r="TFP18" s="181"/>
      <c r="TFQ18" s="181"/>
      <c r="TFT18" s="183"/>
      <c r="TFU18" s="181"/>
      <c r="TFV18" s="181"/>
      <c r="TFY18" s="183"/>
      <c r="TFZ18" s="181"/>
      <c r="TGA18" s="181"/>
      <c r="TGD18" s="183"/>
      <c r="TGE18" s="181"/>
      <c r="TGF18" s="181"/>
      <c r="TGI18" s="183"/>
      <c r="TGJ18" s="181"/>
      <c r="TGK18" s="181"/>
      <c r="TGN18" s="183"/>
      <c r="TGO18" s="181"/>
      <c r="TGP18" s="181"/>
      <c r="TGS18" s="183"/>
      <c r="TGT18" s="181"/>
      <c r="TGU18" s="181"/>
      <c r="TGX18" s="183"/>
      <c r="TGY18" s="181"/>
      <c r="TGZ18" s="181"/>
      <c r="THC18" s="183"/>
      <c r="THD18" s="181"/>
      <c r="THE18" s="181"/>
      <c r="THH18" s="183"/>
      <c r="THI18" s="181"/>
      <c r="THJ18" s="181"/>
      <c r="THM18" s="183"/>
      <c r="THN18" s="181"/>
      <c r="THO18" s="181"/>
      <c r="THR18" s="183"/>
      <c r="THS18" s="181"/>
      <c r="THT18" s="181"/>
      <c r="THW18" s="183"/>
      <c r="THX18" s="181"/>
      <c r="THY18" s="181"/>
      <c r="TIB18" s="183"/>
      <c r="TIC18" s="181"/>
      <c r="TID18" s="181"/>
      <c r="TIG18" s="183"/>
      <c r="TIH18" s="181"/>
      <c r="TII18" s="181"/>
      <c r="TIL18" s="183"/>
      <c r="TIM18" s="181"/>
      <c r="TIN18" s="181"/>
      <c r="TIQ18" s="183"/>
      <c r="TIR18" s="181"/>
      <c r="TIS18" s="181"/>
      <c r="TIV18" s="183"/>
      <c r="TIW18" s="181"/>
      <c r="TIX18" s="181"/>
      <c r="TJA18" s="183"/>
      <c r="TJB18" s="181"/>
      <c r="TJC18" s="181"/>
      <c r="TJF18" s="183"/>
      <c r="TJG18" s="181"/>
      <c r="TJH18" s="181"/>
      <c r="TJK18" s="183"/>
      <c r="TJL18" s="181"/>
      <c r="TJM18" s="181"/>
      <c r="TJP18" s="183"/>
      <c r="TJQ18" s="181"/>
      <c r="TJR18" s="181"/>
      <c r="TJU18" s="183"/>
      <c r="TJV18" s="181"/>
      <c r="TJW18" s="181"/>
      <c r="TJZ18" s="183"/>
      <c r="TKA18" s="181"/>
      <c r="TKB18" s="181"/>
      <c r="TKE18" s="183"/>
      <c r="TKF18" s="181"/>
      <c r="TKG18" s="181"/>
      <c r="TKJ18" s="183"/>
      <c r="TKK18" s="181"/>
      <c r="TKL18" s="181"/>
      <c r="TKO18" s="183"/>
      <c r="TKP18" s="181"/>
      <c r="TKQ18" s="181"/>
      <c r="TKT18" s="183"/>
      <c r="TKU18" s="181"/>
      <c r="TKV18" s="181"/>
      <c r="TKY18" s="183"/>
      <c r="TKZ18" s="181"/>
      <c r="TLA18" s="181"/>
      <c r="TLD18" s="183"/>
      <c r="TLE18" s="181"/>
      <c r="TLF18" s="181"/>
      <c r="TLI18" s="183"/>
      <c r="TLJ18" s="181"/>
      <c r="TLK18" s="181"/>
      <c r="TLN18" s="183"/>
      <c r="TLO18" s="181"/>
      <c r="TLP18" s="181"/>
      <c r="TLS18" s="183"/>
      <c r="TLT18" s="181"/>
      <c r="TLU18" s="181"/>
      <c r="TLX18" s="183"/>
      <c r="TLY18" s="181"/>
      <c r="TLZ18" s="181"/>
      <c r="TMC18" s="183"/>
      <c r="TMD18" s="181"/>
      <c r="TME18" s="181"/>
      <c r="TMH18" s="183"/>
      <c r="TMI18" s="181"/>
      <c r="TMJ18" s="181"/>
      <c r="TMM18" s="183"/>
      <c r="TMN18" s="181"/>
      <c r="TMO18" s="181"/>
      <c r="TMR18" s="183"/>
      <c r="TMS18" s="181"/>
      <c r="TMT18" s="181"/>
      <c r="TMW18" s="183"/>
      <c r="TMX18" s="181"/>
      <c r="TMY18" s="181"/>
      <c r="TNB18" s="183"/>
      <c r="TNC18" s="181"/>
      <c r="TND18" s="181"/>
      <c r="TNG18" s="183"/>
      <c r="TNH18" s="181"/>
      <c r="TNI18" s="181"/>
      <c r="TNL18" s="183"/>
      <c r="TNM18" s="181"/>
      <c r="TNN18" s="181"/>
      <c r="TNQ18" s="183"/>
      <c r="TNR18" s="181"/>
      <c r="TNS18" s="181"/>
      <c r="TNV18" s="183"/>
      <c r="TNW18" s="181"/>
      <c r="TNX18" s="181"/>
      <c r="TOA18" s="183"/>
      <c r="TOB18" s="181"/>
      <c r="TOC18" s="181"/>
      <c r="TOF18" s="183"/>
      <c r="TOG18" s="181"/>
      <c r="TOH18" s="181"/>
      <c r="TOK18" s="183"/>
      <c r="TOL18" s="181"/>
      <c r="TOM18" s="181"/>
      <c r="TOP18" s="183"/>
      <c r="TOQ18" s="181"/>
      <c r="TOR18" s="181"/>
      <c r="TOU18" s="183"/>
      <c r="TOV18" s="181"/>
      <c r="TOW18" s="181"/>
      <c r="TOZ18" s="183"/>
      <c r="TPA18" s="181"/>
      <c r="TPB18" s="181"/>
      <c r="TPE18" s="183"/>
      <c r="TPF18" s="181"/>
      <c r="TPG18" s="181"/>
      <c r="TPJ18" s="183"/>
      <c r="TPK18" s="181"/>
      <c r="TPL18" s="181"/>
      <c r="TPO18" s="183"/>
      <c r="TPP18" s="181"/>
      <c r="TPQ18" s="181"/>
      <c r="TPT18" s="183"/>
      <c r="TPU18" s="181"/>
      <c r="TPV18" s="181"/>
      <c r="TPY18" s="183"/>
      <c r="TPZ18" s="181"/>
      <c r="TQA18" s="181"/>
      <c r="TQD18" s="183"/>
      <c r="TQE18" s="181"/>
      <c r="TQF18" s="181"/>
      <c r="TQI18" s="183"/>
      <c r="TQJ18" s="181"/>
      <c r="TQK18" s="181"/>
      <c r="TQN18" s="183"/>
      <c r="TQO18" s="181"/>
      <c r="TQP18" s="181"/>
      <c r="TQS18" s="183"/>
      <c r="TQT18" s="181"/>
      <c r="TQU18" s="181"/>
      <c r="TQX18" s="183"/>
      <c r="TQY18" s="181"/>
      <c r="TQZ18" s="181"/>
      <c r="TRC18" s="183"/>
      <c r="TRD18" s="181"/>
      <c r="TRE18" s="181"/>
      <c r="TRH18" s="183"/>
      <c r="TRI18" s="181"/>
      <c r="TRJ18" s="181"/>
      <c r="TRM18" s="183"/>
      <c r="TRN18" s="181"/>
      <c r="TRO18" s="181"/>
      <c r="TRR18" s="183"/>
      <c r="TRS18" s="181"/>
      <c r="TRT18" s="181"/>
      <c r="TRW18" s="183"/>
      <c r="TRX18" s="181"/>
      <c r="TRY18" s="181"/>
      <c r="TSB18" s="183"/>
      <c r="TSC18" s="181"/>
      <c r="TSD18" s="181"/>
      <c r="TSG18" s="183"/>
      <c r="TSH18" s="181"/>
      <c r="TSI18" s="181"/>
      <c r="TSL18" s="183"/>
      <c r="TSM18" s="181"/>
      <c r="TSN18" s="181"/>
      <c r="TSQ18" s="183"/>
      <c r="TSR18" s="181"/>
      <c r="TSS18" s="181"/>
      <c r="TSV18" s="183"/>
      <c r="TSW18" s="181"/>
      <c r="TSX18" s="181"/>
      <c r="TTA18" s="183"/>
      <c r="TTB18" s="181"/>
      <c r="TTC18" s="181"/>
      <c r="TTF18" s="183"/>
      <c r="TTG18" s="181"/>
      <c r="TTH18" s="181"/>
      <c r="TTK18" s="183"/>
      <c r="TTL18" s="181"/>
      <c r="TTM18" s="181"/>
      <c r="TTP18" s="183"/>
      <c r="TTQ18" s="181"/>
      <c r="TTR18" s="181"/>
      <c r="TTU18" s="183"/>
      <c r="TTV18" s="181"/>
      <c r="TTW18" s="181"/>
      <c r="TTZ18" s="183"/>
      <c r="TUA18" s="181"/>
      <c r="TUB18" s="181"/>
      <c r="TUE18" s="183"/>
      <c r="TUF18" s="181"/>
      <c r="TUG18" s="181"/>
      <c r="TUJ18" s="183"/>
      <c r="TUK18" s="181"/>
      <c r="TUL18" s="181"/>
      <c r="TUO18" s="183"/>
      <c r="TUP18" s="181"/>
      <c r="TUQ18" s="181"/>
      <c r="TUT18" s="183"/>
      <c r="TUU18" s="181"/>
      <c r="TUV18" s="181"/>
      <c r="TUY18" s="183"/>
      <c r="TUZ18" s="181"/>
      <c r="TVA18" s="181"/>
      <c r="TVD18" s="183"/>
      <c r="TVE18" s="181"/>
      <c r="TVF18" s="181"/>
      <c r="TVI18" s="183"/>
      <c r="TVJ18" s="181"/>
      <c r="TVK18" s="181"/>
      <c r="TVN18" s="183"/>
      <c r="TVO18" s="181"/>
      <c r="TVP18" s="181"/>
      <c r="TVS18" s="183"/>
      <c r="TVT18" s="181"/>
      <c r="TVU18" s="181"/>
      <c r="TVX18" s="183"/>
      <c r="TVY18" s="181"/>
      <c r="TVZ18" s="181"/>
      <c r="TWC18" s="183"/>
      <c r="TWD18" s="181"/>
      <c r="TWE18" s="181"/>
      <c r="TWH18" s="183"/>
      <c r="TWI18" s="181"/>
      <c r="TWJ18" s="181"/>
      <c r="TWM18" s="183"/>
      <c r="TWN18" s="181"/>
      <c r="TWO18" s="181"/>
      <c r="TWR18" s="183"/>
      <c r="TWS18" s="181"/>
      <c r="TWT18" s="181"/>
      <c r="TWW18" s="183"/>
      <c r="TWX18" s="181"/>
      <c r="TWY18" s="181"/>
      <c r="TXB18" s="183"/>
      <c r="TXC18" s="181"/>
      <c r="TXD18" s="181"/>
      <c r="TXG18" s="183"/>
      <c r="TXH18" s="181"/>
      <c r="TXI18" s="181"/>
      <c r="TXL18" s="183"/>
      <c r="TXM18" s="181"/>
      <c r="TXN18" s="181"/>
      <c r="TXQ18" s="183"/>
      <c r="TXR18" s="181"/>
      <c r="TXS18" s="181"/>
      <c r="TXV18" s="183"/>
      <c r="TXW18" s="181"/>
      <c r="TXX18" s="181"/>
      <c r="TYA18" s="183"/>
      <c r="TYB18" s="181"/>
      <c r="TYC18" s="181"/>
      <c r="TYF18" s="183"/>
      <c r="TYG18" s="181"/>
      <c r="TYH18" s="181"/>
      <c r="TYK18" s="183"/>
      <c r="TYL18" s="181"/>
      <c r="TYM18" s="181"/>
      <c r="TYP18" s="183"/>
      <c r="TYQ18" s="181"/>
      <c r="TYR18" s="181"/>
      <c r="TYU18" s="183"/>
      <c r="TYV18" s="181"/>
      <c r="TYW18" s="181"/>
      <c r="TYZ18" s="183"/>
      <c r="TZA18" s="181"/>
      <c r="TZB18" s="181"/>
      <c r="TZE18" s="183"/>
      <c r="TZF18" s="181"/>
      <c r="TZG18" s="181"/>
      <c r="TZJ18" s="183"/>
      <c r="TZK18" s="181"/>
      <c r="TZL18" s="181"/>
      <c r="TZO18" s="183"/>
      <c r="TZP18" s="181"/>
      <c r="TZQ18" s="181"/>
      <c r="TZT18" s="183"/>
      <c r="TZU18" s="181"/>
      <c r="TZV18" s="181"/>
      <c r="TZY18" s="183"/>
      <c r="TZZ18" s="181"/>
      <c r="UAA18" s="181"/>
      <c r="UAD18" s="183"/>
      <c r="UAE18" s="181"/>
      <c r="UAF18" s="181"/>
      <c r="UAI18" s="183"/>
      <c r="UAJ18" s="181"/>
      <c r="UAK18" s="181"/>
      <c r="UAN18" s="183"/>
      <c r="UAO18" s="181"/>
      <c r="UAP18" s="181"/>
      <c r="UAS18" s="183"/>
      <c r="UAT18" s="181"/>
      <c r="UAU18" s="181"/>
      <c r="UAX18" s="183"/>
      <c r="UAY18" s="181"/>
      <c r="UAZ18" s="181"/>
      <c r="UBC18" s="183"/>
      <c r="UBD18" s="181"/>
      <c r="UBE18" s="181"/>
      <c r="UBH18" s="183"/>
      <c r="UBI18" s="181"/>
      <c r="UBJ18" s="181"/>
      <c r="UBM18" s="183"/>
      <c r="UBN18" s="181"/>
      <c r="UBO18" s="181"/>
      <c r="UBR18" s="183"/>
      <c r="UBS18" s="181"/>
      <c r="UBT18" s="181"/>
      <c r="UBW18" s="183"/>
      <c r="UBX18" s="181"/>
      <c r="UBY18" s="181"/>
      <c r="UCB18" s="183"/>
      <c r="UCC18" s="181"/>
      <c r="UCD18" s="181"/>
      <c r="UCG18" s="183"/>
      <c r="UCH18" s="181"/>
      <c r="UCI18" s="181"/>
      <c r="UCL18" s="183"/>
      <c r="UCM18" s="181"/>
      <c r="UCN18" s="181"/>
      <c r="UCQ18" s="183"/>
      <c r="UCR18" s="181"/>
      <c r="UCS18" s="181"/>
      <c r="UCV18" s="183"/>
      <c r="UCW18" s="181"/>
      <c r="UCX18" s="181"/>
      <c r="UDA18" s="183"/>
      <c r="UDB18" s="181"/>
      <c r="UDC18" s="181"/>
      <c r="UDF18" s="183"/>
      <c r="UDG18" s="181"/>
      <c r="UDH18" s="181"/>
      <c r="UDK18" s="183"/>
      <c r="UDL18" s="181"/>
      <c r="UDM18" s="181"/>
      <c r="UDP18" s="183"/>
      <c r="UDQ18" s="181"/>
      <c r="UDR18" s="181"/>
      <c r="UDU18" s="183"/>
      <c r="UDV18" s="181"/>
      <c r="UDW18" s="181"/>
      <c r="UDZ18" s="183"/>
      <c r="UEA18" s="181"/>
      <c r="UEB18" s="181"/>
      <c r="UEE18" s="183"/>
      <c r="UEF18" s="181"/>
      <c r="UEG18" s="181"/>
      <c r="UEJ18" s="183"/>
      <c r="UEK18" s="181"/>
      <c r="UEL18" s="181"/>
      <c r="UEO18" s="183"/>
      <c r="UEP18" s="181"/>
      <c r="UEQ18" s="181"/>
      <c r="UET18" s="183"/>
      <c r="UEU18" s="181"/>
      <c r="UEV18" s="181"/>
      <c r="UEY18" s="183"/>
      <c r="UEZ18" s="181"/>
      <c r="UFA18" s="181"/>
      <c r="UFD18" s="183"/>
      <c r="UFE18" s="181"/>
      <c r="UFF18" s="181"/>
      <c r="UFI18" s="183"/>
      <c r="UFJ18" s="181"/>
      <c r="UFK18" s="181"/>
      <c r="UFN18" s="183"/>
      <c r="UFO18" s="181"/>
      <c r="UFP18" s="181"/>
      <c r="UFS18" s="183"/>
      <c r="UFT18" s="181"/>
      <c r="UFU18" s="181"/>
      <c r="UFX18" s="183"/>
      <c r="UFY18" s="181"/>
      <c r="UFZ18" s="181"/>
      <c r="UGC18" s="183"/>
      <c r="UGD18" s="181"/>
      <c r="UGE18" s="181"/>
      <c r="UGH18" s="183"/>
      <c r="UGI18" s="181"/>
      <c r="UGJ18" s="181"/>
      <c r="UGM18" s="183"/>
      <c r="UGN18" s="181"/>
      <c r="UGO18" s="181"/>
      <c r="UGR18" s="183"/>
      <c r="UGS18" s="181"/>
      <c r="UGT18" s="181"/>
      <c r="UGW18" s="183"/>
      <c r="UGX18" s="181"/>
      <c r="UGY18" s="181"/>
      <c r="UHB18" s="183"/>
      <c r="UHC18" s="181"/>
      <c r="UHD18" s="181"/>
      <c r="UHG18" s="183"/>
      <c r="UHH18" s="181"/>
      <c r="UHI18" s="181"/>
      <c r="UHL18" s="183"/>
      <c r="UHM18" s="181"/>
      <c r="UHN18" s="181"/>
      <c r="UHQ18" s="183"/>
      <c r="UHR18" s="181"/>
      <c r="UHS18" s="181"/>
      <c r="UHV18" s="183"/>
      <c r="UHW18" s="181"/>
      <c r="UHX18" s="181"/>
      <c r="UIA18" s="183"/>
      <c r="UIB18" s="181"/>
      <c r="UIC18" s="181"/>
      <c r="UIF18" s="183"/>
      <c r="UIG18" s="181"/>
      <c r="UIH18" s="181"/>
      <c r="UIK18" s="183"/>
      <c r="UIL18" s="181"/>
      <c r="UIM18" s="181"/>
      <c r="UIP18" s="183"/>
      <c r="UIQ18" s="181"/>
      <c r="UIR18" s="181"/>
      <c r="UIU18" s="183"/>
      <c r="UIV18" s="181"/>
      <c r="UIW18" s="181"/>
      <c r="UIZ18" s="183"/>
      <c r="UJA18" s="181"/>
      <c r="UJB18" s="181"/>
      <c r="UJE18" s="183"/>
      <c r="UJF18" s="181"/>
      <c r="UJG18" s="181"/>
      <c r="UJJ18" s="183"/>
      <c r="UJK18" s="181"/>
      <c r="UJL18" s="181"/>
      <c r="UJO18" s="183"/>
      <c r="UJP18" s="181"/>
      <c r="UJQ18" s="181"/>
      <c r="UJT18" s="183"/>
      <c r="UJU18" s="181"/>
      <c r="UJV18" s="181"/>
      <c r="UJY18" s="183"/>
      <c r="UJZ18" s="181"/>
      <c r="UKA18" s="181"/>
      <c r="UKD18" s="183"/>
      <c r="UKE18" s="181"/>
      <c r="UKF18" s="181"/>
      <c r="UKI18" s="183"/>
      <c r="UKJ18" s="181"/>
      <c r="UKK18" s="181"/>
      <c r="UKN18" s="183"/>
      <c r="UKO18" s="181"/>
      <c r="UKP18" s="181"/>
      <c r="UKS18" s="183"/>
      <c r="UKT18" s="181"/>
      <c r="UKU18" s="181"/>
      <c r="UKX18" s="183"/>
      <c r="UKY18" s="181"/>
      <c r="UKZ18" s="181"/>
      <c r="ULC18" s="183"/>
      <c r="ULD18" s="181"/>
      <c r="ULE18" s="181"/>
      <c r="ULH18" s="183"/>
      <c r="ULI18" s="181"/>
      <c r="ULJ18" s="181"/>
      <c r="ULM18" s="183"/>
      <c r="ULN18" s="181"/>
      <c r="ULO18" s="181"/>
      <c r="ULR18" s="183"/>
      <c r="ULS18" s="181"/>
      <c r="ULT18" s="181"/>
      <c r="ULW18" s="183"/>
      <c r="ULX18" s="181"/>
      <c r="ULY18" s="181"/>
      <c r="UMB18" s="183"/>
      <c r="UMC18" s="181"/>
      <c r="UMD18" s="181"/>
      <c r="UMG18" s="183"/>
      <c r="UMH18" s="181"/>
      <c r="UMI18" s="181"/>
      <c r="UML18" s="183"/>
      <c r="UMM18" s="181"/>
      <c r="UMN18" s="181"/>
      <c r="UMQ18" s="183"/>
      <c r="UMR18" s="181"/>
      <c r="UMS18" s="181"/>
      <c r="UMV18" s="183"/>
      <c r="UMW18" s="181"/>
      <c r="UMX18" s="181"/>
      <c r="UNA18" s="183"/>
      <c r="UNB18" s="181"/>
      <c r="UNC18" s="181"/>
      <c r="UNF18" s="183"/>
      <c r="UNG18" s="181"/>
      <c r="UNH18" s="181"/>
      <c r="UNK18" s="183"/>
      <c r="UNL18" s="181"/>
      <c r="UNM18" s="181"/>
      <c r="UNP18" s="183"/>
      <c r="UNQ18" s="181"/>
      <c r="UNR18" s="181"/>
      <c r="UNU18" s="183"/>
      <c r="UNV18" s="181"/>
      <c r="UNW18" s="181"/>
      <c r="UNZ18" s="183"/>
      <c r="UOA18" s="181"/>
      <c r="UOB18" s="181"/>
      <c r="UOE18" s="183"/>
      <c r="UOF18" s="181"/>
      <c r="UOG18" s="181"/>
      <c r="UOJ18" s="183"/>
      <c r="UOK18" s="181"/>
      <c r="UOL18" s="181"/>
      <c r="UOO18" s="183"/>
      <c r="UOP18" s="181"/>
      <c r="UOQ18" s="181"/>
      <c r="UOT18" s="183"/>
      <c r="UOU18" s="181"/>
      <c r="UOV18" s="181"/>
      <c r="UOY18" s="183"/>
      <c r="UOZ18" s="181"/>
      <c r="UPA18" s="181"/>
      <c r="UPD18" s="183"/>
      <c r="UPE18" s="181"/>
      <c r="UPF18" s="181"/>
      <c r="UPI18" s="183"/>
      <c r="UPJ18" s="181"/>
      <c r="UPK18" s="181"/>
      <c r="UPN18" s="183"/>
      <c r="UPO18" s="181"/>
      <c r="UPP18" s="181"/>
      <c r="UPS18" s="183"/>
      <c r="UPT18" s="181"/>
      <c r="UPU18" s="181"/>
      <c r="UPX18" s="183"/>
      <c r="UPY18" s="181"/>
      <c r="UPZ18" s="181"/>
      <c r="UQC18" s="183"/>
      <c r="UQD18" s="181"/>
      <c r="UQE18" s="181"/>
      <c r="UQH18" s="183"/>
      <c r="UQI18" s="181"/>
      <c r="UQJ18" s="181"/>
      <c r="UQM18" s="183"/>
      <c r="UQN18" s="181"/>
      <c r="UQO18" s="181"/>
      <c r="UQR18" s="183"/>
      <c r="UQS18" s="181"/>
      <c r="UQT18" s="181"/>
      <c r="UQW18" s="183"/>
      <c r="UQX18" s="181"/>
      <c r="UQY18" s="181"/>
      <c r="URB18" s="183"/>
      <c r="URC18" s="181"/>
      <c r="URD18" s="181"/>
      <c r="URG18" s="183"/>
      <c r="URH18" s="181"/>
      <c r="URI18" s="181"/>
      <c r="URL18" s="183"/>
      <c r="URM18" s="181"/>
      <c r="URN18" s="181"/>
      <c r="URQ18" s="183"/>
      <c r="URR18" s="181"/>
      <c r="URS18" s="181"/>
      <c r="URV18" s="183"/>
      <c r="URW18" s="181"/>
      <c r="URX18" s="181"/>
      <c r="USA18" s="183"/>
      <c r="USB18" s="181"/>
      <c r="USC18" s="181"/>
      <c r="USF18" s="183"/>
      <c r="USG18" s="181"/>
      <c r="USH18" s="181"/>
      <c r="USK18" s="183"/>
      <c r="USL18" s="181"/>
      <c r="USM18" s="181"/>
      <c r="USP18" s="183"/>
      <c r="USQ18" s="181"/>
      <c r="USR18" s="181"/>
      <c r="USU18" s="183"/>
      <c r="USV18" s="181"/>
      <c r="USW18" s="181"/>
      <c r="USZ18" s="183"/>
      <c r="UTA18" s="181"/>
      <c r="UTB18" s="181"/>
      <c r="UTE18" s="183"/>
      <c r="UTF18" s="181"/>
      <c r="UTG18" s="181"/>
      <c r="UTJ18" s="183"/>
      <c r="UTK18" s="181"/>
      <c r="UTL18" s="181"/>
      <c r="UTO18" s="183"/>
      <c r="UTP18" s="181"/>
      <c r="UTQ18" s="181"/>
      <c r="UTT18" s="183"/>
      <c r="UTU18" s="181"/>
      <c r="UTV18" s="181"/>
      <c r="UTY18" s="183"/>
      <c r="UTZ18" s="181"/>
      <c r="UUA18" s="181"/>
      <c r="UUD18" s="183"/>
      <c r="UUE18" s="181"/>
      <c r="UUF18" s="181"/>
      <c r="UUI18" s="183"/>
      <c r="UUJ18" s="181"/>
      <c r="UUK18" s="181"/>
      <c r="UUN18" s="183"/>
      <c r="UUO18" s="181"/>
      <c r="UUP18" s="181"/>
      <c r="UUS18" s="183"/>
      <c r="UUT18" s="181"/>
      <c r="UUU18" s="181"/>
      <c r="UUX18" s="183"/>
      <c r="UUY18" s="181"/>
      <c r="UUZ18" s="181"/>
      <c r="UVC18" s="183"/>
      <c r="UVD18" s="181"/>
      <c r="UVE18" s="181"/>
      <c r="UVH18" s="183"/>
      <c r="UVI18" s="181"/>
      <c r="UVJ18" s="181"/>
      <c r="UVM18" s="183"/>
      <c r="UVN18" s="181"/>
      <c r="UVO18" s="181"/>
      <c r="UVR18" s="183"/>
      <c r="UVS18" s="181"/>
      <c r="UVT18" s="181"/>
      <c r="UVW18" s="183"/>
      <c r="UVX18" s="181"/>
      <c r="UVY18" s="181"/>
      <c r="UWB18" s="183"/>
      <c r="UWC18" s="181"/>
      <c r="UWD18" s="181"/>
      <c r="UWG18" s="183"/>
      <c r="UWH18" s="181"/>
      <c r="UWI18" s="181"/>
      <c r="UWL18" s="183"/>
      <c r="UWM18" s="181"/>
      <c r="UWN18" s="181"/>
      <c r="UWQ18" s="183"/>
      <c r="UWR18" s="181"/>
      <c r="UWS18" s="181"/>
      <c r="UWV18" s="183"/>
      <c r="UWW18" s="181"/>
      <c r="UWX18" s="181"/>
      <c r="UXA18" s="183"/>
      <c r="UXB18" s="181"/>
      <c r="UXC18" s="181"/>
      <c r="UXF18" s="183"/>
      <c r="UXG18" s="181"/>
      <c r="UXH18" s="181"/>
      <c r="UXK18" s="183"/>
      <c r="UXL18" s="181"/>
      <c r="UXM18" s="181"/>
      <c r="UXP18" s="183"/>
      <c r="UXQ18" s="181"/>
      <c r="UXR18" s="181"/>
      <c r="UXU18" s="183"/>
      <c r="UXV18" s="181"/>
      <c r="UXW18" s="181"/>
      <c r="UXZ18" s="183"/>
      <c r="UYA18" s="181"/>
      <c r="UYB18" s="181"/>
      <c r="UYE18" s="183"/>
      <c r="UYF18" s="181"/>
      <c r="UYG18" s="181"/>
      <c r="UYJ18" s="183"/>
      <c r="UYK18" s="181"/>
      <c r="UYL18" s="181"/>
      <c r="UYO18" s="183"/>
      <c r="UYP18" s="181"/>
      <c r="UYQ18" s="181"/>
      <c r="UYT18" s="183"/>
      <c r="UYU18" s="181"/>
      <c r="UYV18" s="181"/>
      <c r="UYY18" s="183"/>
      <c r="UYZ18" s="181"/>
      <c r="UZA18" s="181"/>
      <c r="UZD18" s="183"/>
      <c r="UZE18" s="181"/>
      <c r="UZF18" s="181"/>
      <c r="UZI18" s="183"/>
      <c r="UZJ18" s="181"/>
      <c r="UZK18" s="181"/>
      <c r="UZN18" s="183"/>
      <c r="UZO18" s="181"/>
      <c r="UZP18" s="181"/>
      <c r="UZS18" s="183"/>
      <c r="UZT18" s="181"/>
      <c r="UZU18" s="181"/>
      <c r="UZX18" s="183"/>
      <c r="UZY18" s="181"/>
      <c r="UZZ18" s="181"/>
      <c r="VAC18" s="183"/>
      <c r="VAD18" s="181"/>
      <c r="VAE18" s="181"/>
      <c r="VAH18" s="183"/>
      <c r="VAI18" s="181"/>
      <c r="VAJ18" s="181"/>
      <c r="VAM18" s="183"/>
      <c r="VAN18" s="181"/>
      <c r="VAO18" s="181"/>
      <c r="VAR18" s="183"/>
      <c r="VAS18" s="181"/>
      <c r="VAT18" s="181"/>
      <c r="VAW18" s="183"/>
      <c r="VAX18" s="181"/>
      <c r="VAY18" s="181"/>
      <c r="VBB18" s="183"/>
      <c r="VBC18" s="181"/>
      <c r="VBD18" s="181"/>
      <c r="VBG18" s="183"/>
      <c r="VBH18" s="181"/>
      <c r="VBI18" s="181"/>
      <c r="VBL18" s="183"/>
      <c r="VBM18" s="181"/>
      <c r="VBN18" s="181"/>
      <c r="VBQ18" s="183"/>
      <c r="VBR18" s="181"/>
      <c r="VBS18" s="181"/>
      <c r="VBV18" s="183"/>
      <c r="VBW18" s="181"/>
      <c r="VBX18" s="181"/>
      <c r="VCA18" s="183"/>
      <c r="VCB18" s="181"/>
      <c r="VCC18" s="181"/>
      <c r="VCF18" s="183"/>
      <c r="VCG18" s="181"/>
      <c r="VCH18" s="181"/>
      <c r="VCK18" s="183"/>
      <c r="VCL18" s="181"/>
      <c r="VCM18" s="181"/>
      <c r="VCP18" s="183"/>
      <c r="VCQ18" s="181"/>
      <c r="VCR18" s="181"/>
      <c r="VCU18" s="183"/>
      <c r="VCV18" s="181"/>
      <c r="VCW18" s="181"/>
      <c r="VCZ18" s="183"/>
      <c r="VDA18" s="181"/>
      <c r="VDB18" s="181"/>
      <c r="VDE18" s="183"/>
      <c r="VDF18" s="181"/>
      <c r="VDG18" s="181"/>
      <c r="VDJ18" s="183"/>
      <c r="VDK18" s="181"/>
      <c r="VDL18" s="181"/>
      <c r="VDO18" s="183"/>
      <c r="VDP18" s="181"/>
      <c r="VDQ18" s="181"/>
      <c r="VDT18" s="183"/>
      <c r="VDU18" s="181"/>
      <c r="VDV18" s="181"/>
      <c r="VDY18" s="183"/>
      <c r="VDZ18" s="181"/>
      <c r="VEA18" s="181"/>
      <c r="VED18" s="183"/>
      <c r="VEE18" s="181"/>
      <c r="VEF18" s="181"/>
      <c r="VEI18" s="183"/>
      <c r="VEJ18" s="181"/>
      <c r="VEK18" s="181"/>
      <c r="VEN18" s="183"/>
      <c r="VEO18" s="181"/>
      <c r="VEP18" s="181"/>
      <c r="VES18" s="183"/>
      <c r="VET18" s="181"/>
      <c r="VEU18" s="181"/>
      <c r="VEX18" s="183"/>
      <c r="VEY18" s="181"/>
      <c r="VEZ18" s="181"/>
      <c r="VFC18" s="183"/>
      <c r="VFD18" s="181"/>
      <c r="VFE18" s="181"/>
      <c r="VFH18" s="183"/>
      <c r="VFI18" s="181"/>
      <c r="VFJ18" s="181"/>
      <c r="VFM18" s="183"/>
      <c r="VFN18" s="181"/>
      <c r="VFO18" s="181"/>
      <c r="VFR18" s="183"/>
      <c r="VFS18" s="181"/>
      <c r="VFT18" s="181"/>
      <c r="VFW18" s="183"/>
      <c r="VFX18" s="181"/>
      <c r="VFY18" s="181"/>
      <c r="VGB18" s="183"/>
      <c r="VGC18" s="181"/>
      <c r="VGD18" s="181"/>
      <c r="VGG18" s="183"/>
      <c r="VGH18" s="181"/>
      <c r="VGI18" s="181"/>
      <c r="VGL18" s="183"/>
      <c r="VGM18" s="181"/>
      <c r="VGN18" s="181"/>
      <c r="VGQ18" s="183"/>
      <c r="VGR18" s="181"/>
      <c r="VGS18" s="181"/>
      <c r="VGV18" s="183"/>
      <c r="VGW18" s="181"/>
      <c r="VGX18" s="181"/>
      <c r="VHA18" s="183"/>
      <c r="VHB18" s="181"/>
      <c r="VHC18" s="181"/>
      <c r="VHF18" s="183"/>
      <c r="VHG18" s="181"/>
      <c r="VHH18" s="181"/>
      <c r="VHK18" s="183"/>
      <c r="VHL18" s="181"/>
      <c r="VHM18" s="181"/>
      <c r="VHP18" s="183"/>
      <c r="VHQ18" s="181"/>
      <c r="VHR18" s="181"/>
      <c r="VHU18" s="183"/>
      <c r="VHV18" s="181"/>
      <c r="VHW18" s="181"/>
      <c r="VHZ18" s="183"/>
      <c r="VIA18" s="181"/>
      <c r="VIB18" s="181"/>
      <c r="VIE18" s="183"/>
      <c r="VIF18" s="181"/>
      <c r="VIG18" s="181"/>
      <c r="VIJ18" s="183"/>
      <c r="VIK18" s="181"/>
      <c r="VIL18" s="181"/>
      <c r="VIO18" s="183"/>
      <c r="VIP18" s="181"/>
      <c r="VIQ18" s="181"/>
      <c r="VIT18" s="183"/>
      <c r="VIU18" s="181"/>
      <c r="VIV18" s="181"/>
      <c r="VIY18" s="183"/>
      <c r="VIZ18" s="181"/>
      <c r="VJA18" s="181"/>
      <c r="VJD18" s="183"/>
      <c r="VJE18" s="181"/>
      <c r="VJF18" s="181"/>
      <c r="VJI18" s="183"/>
      <c r="VJJ18" s="181"/>
      <c r="VJK18" s="181"/>
      <c r="VJN18" s="183"/>
      <c r="VJO18" s="181"/>
      <c r="VJP18" s="181"/>
      <c r="VJS18" s="183"/>
      <c r="VJT18" s="181"/>
      <c r="VJU18" s="181"/>
      <c r="VJX18" s="183"/>
      <c r="VJY18" s="181"/>
      <c r="VJZ18" s="181"/>
      <c r="VKC18" s="183"/>
      <c r="VKD18" s="181"/>
      <c r="VKE18" s="181"/>
      <c r="VKH18" s="183"/>
      <c r="VKI18" s="181"/>
      <c r="VKJ18" s="181"/>
      <c r="VKM18" s="183"/>
      <c r="VKN18" s="181"/>
      <c r="VKO18" s="181"/>
      <c r="VKR18" s="183"/>
      <c r="VKS18" s="181"/>
      <c r="VKT18" s="181"/>
      <c r="VKW18" s="183"/>
      <c r="VKX18" s="181"/>
      <c r="VKY18" s="181"/>
      <c r="VLB18" s="183"/>
      <c r="VLC18" s="181"/>
      <c r="VLD18" s="181"/>
      <c r="VLG18" s="183"/>
      <c r="VLH18" s="181"/>
      <c r="VLI18" s="181"/>
      <c r="VLL18" s="183"/>
      <c r="VLM18" s="181"/>
      <c r="VLN18" s="181"/>
      <c r="VLQ18" s="183"/>
      <c r="VLR18" s="181"/>
      <c r="VLS18" s="181"/>
      <c r="VLV18" s="183"/>
      <c r="VLW18" s="181"/>
      <c r="VLX18" s="181"/>
      <c r="VMA18" s="183"/>
      <c r="VMB18" s="181"/>
      <c r="VMC18" s="181"/>
      <c r="VMF18" s="183"/>
      <c r="VMG18" s="181"/>
      <c r="VMH18" s="181"/>
      <c r="VMK18" s="183"/>
      <c r="VML18" s="181"/>
      <c r="VMM18" s="181"/>
      <c r="VMP18" s="183"/>
      <c r="VMQ18" s="181"/>
      <c r="VMR18" s="181"/>
      <c r="VMU18" s="183"/>
      <c r="VMV18" s="181"/>
      <c r="VMW18" s="181"/>
      <c r="VMZ18" s="183"/>
      <c r="VNA18" s="181"/>
      <c r="VNB18" s="181"/>
      <c r="VNE18" s="183"/>
      <c r="VNF18" s="181"/>
      <c r="VNG18" s="181"/>
      <c r="VNJ18" s="183"/>
      <c r="VNK18" s="181"/>
      <c r="VNL18" s="181"/>
      <c r="VNO18" s="183"/>
      <c r="VNP18" s="181"/>
      <c r="VNQ18" s="181"/>
      <c r="VNT18" s="183"/>
      <c r="VNU18" s="181"/>
      <c r="VNV18" s="181"/>
      <c r="VNY18" s="183"/>
      <c r="VNZ18" s="181"/>
      <c r="VOA18" s="181"/>
      <c r="VOD18" s="183"/>
      <c r="VOE18" s="181"/>
      <c r="VOF18" s="181"/>
      <c r="VOI18" s="183"/>
      <c r="VOJ18" s="181"/>
      <c r="VOK18" s="181"/>
      <c r="VON18" s="183"/>
      <c r="VOO18" s="181"/>
      <c r="VOP18" s="181"/>
      <c r="VOS18" s="183"/>
      <c r="VOT18" s="181"/>
      <c r="VOU18" s="181"/>
      <c r="VOX18" s="183"/>
      <c r="VOY18" s="181"/>
      <c r="VOZ18" s="181"/>
      <c r="VPC18" s="183"/>
      <c r="VPD18" s="181"/>
      <c r="VPE18" s="181"/>
      <c r="VPH18" s="183"/>
      <c r="VPI18" s="181"/>
      <c r="VPJ18" s="181"/>
      <c r="VPM18" s="183"/>
      <c r="VPN18" s="181"/>
      <c r="VPO18" s="181"/>
      <c r="VPR18" s="183"/>
      <c r="VPS18" s="181"/>
      <c r="VPT18" s="181"/>
      <c r="VPW18" s="183"/>
      <c r="VPX18" s="181"/>
      <c r="VPY18" s="181"/>
      <c r="VQB18" s="183"/>
      <c r="VQC18" s="181"/>
      <c r="VQD18" s="181"/>
      <c r="VQG18" s="183"/>
      <c r="VQH18" s="181"/>
      <c r="VQI18" s="181"/>
      <c r="VQL18" s="183"/>
      <c r="VQM18" s="181"/>
      <c r="VQN18" s="181"/>
      <c r="VQQ18" s="183"/>
      <c r="VQR18" s="181"/>
      <c r="VQS18" s="181"/>
      <c r="VQV18" s="183"/>
      <c r="VQW18" s="181"/>
      <c r="VQX18" s="181"/>
      <c r="VRA18" s="183"/>
      <c r="VRB18" s="181"/>
      <c r="VRC18" s="181"/>
      <c r="VRF18" s="183"/>
      <c r="VRG18" s="181"/>
      <c r="VRH18" s="181"/>
      <c r="VRK18" s="183"/>
      <c r="VRL18" s="181"/>
      <c r="VRM18" s="181"/>
      <c r="VRP18" s="183"/>
      <c r="VRQ18" s="181"/>
      <c r="VRR18" s="181"/>
      <c r="VRU18" s="183"/>
      <c r="VRV18" s="181"/>
      <c r="VRW18" s="181"/>
      <c r="VRZ18" s="183"/>
      <c r="VSA18" s="181"/>
      <c r="VSB18" s="181"/>
      <c r="VSE18" s="183"/>
      <c r="VSF18" s="181"/>
      <c r="VSG18" s="181"/>
      <c r="VSJ18" s="183"/>
      <c r="VSK18" s="181"/>
      <c r="VSL18" s="181"/>
      <c r="VSO18" s="183"/>
      <c r="VSP18" s="181"/>
      <c r="VSQ18" s="181"/>
      <c r="VST18" s="183"/>
      <c r="VSU18" s="181"/>
      <c r="VSV18" s="181"/>
      <c r="VSY18" s="183"/>
      <c r="VSZ18" s="181"/>
      <c r="VTA18" s="181"/>
      <c r="VTD18" s="183"/>
      <c r="VTE18" s="181"/>
      <c r="VTF18" s="181"/>
      <c r="VTI18" s="183"/>
      <c r="VTJ18" s="181"/>
      <c r="VTK18" s="181"/>
      <c r="VTN18" s="183"/>
      <c r="VTO18" s="181"/>
      <c r="VTP18" s="181"/>
      <c r="VTS18" s="183"/>
      <c r="VTT18" s="181"/>
      <c r="VTU18" s="181"/>
      <c r="VTX18" s="183"/>
      <c r="VTY18" s="181"/>
      <c r="VTZ18" s="181"/>
      <c r="VUC18" s="183"/>
      <c r="VUD18" s="181"/>
      <c r="VUE18" s="181"/>
      <c r="VUH18" s="183"/>
      <c r="VUI18" s="181"/>
      <c r="VUJ18" s="181"/>
      <c r="VUM18" s="183"/>
      <c r="VUN18" s="181"/>
      <c r="VUO18" s="181"/>
      <c r="VUR18" s="183"/>
      <c r="VUS18" s="181"/>
      <c r="VUT18" s="181"/>
      <c r="VUW18" s="183"/>
      <c r="VUX18" s="181"/>
      <c r="VUY18" s="181"/>
      <c r="VVB18" s="183"/>
      <c r="VVC18" s="181"/>
      <c r="VVD18" s="181"/>
      <c r="VVG18" s="183"/>
      <c r="VVH18" s="181"/>
      <c r="VVI18" s="181"/>
      <c r="VVL18" s="183"/>
      <c r="VVM18" s="181"/>
      <c r="VVN18" s="181"/>
      <c r="VVQ18" s="183"/>
      <c r="VVR18" s="181"/>
      <c r="VVS18" s="181"/>
      <c r="VVV18" s="183"/>
      <c r="VVW18" s="181"/>
      <c r="VVX18" s="181"/>
      <c r="VWA18" s="183"/>
      <c r="VWB18" s="181"/>
      <c r="VWC18" s="181"/>
      <c r="VWF18" s="183"/>
      <c r="VWG18" s="181"/>
      <c r="VWH18" s="181"/>
      <c r="VWK18" s="183"/>
      <c r="VWL18" s="181"/>
      <c r="VWM18" s="181"/>
      <c r="VWP18" s="183"/>
      <c r="VWQ18" s="181"/>
      <c r="VWR18" s="181"/>
      <c r="VWU18" s="183"/>
      <c r="VWV18" s="181"/>
      <c r="VWW18" s="181"/>
      <c r="VWZ18" s="183"/>
      <c r="VXA18" s="181"/>
      <c r="VXB18" s="181"/>
      <c r="VXE18" s="183"/>
      <c r="VXF18" s="181"/>
      <c r="VXG18" s="181"/>
      <c r="VXJ18" s="183"/>
      <c r="VXK18" s="181"/>
      <c r="VXL18" s="181"/>
      <c r="VXO18" s="183"/>
      <c r="VXP18" s="181"/>
      <c r="VXQ18" s="181"/>
      <c r="VXT18" s="183"/>
      <c r="VXU18" s="181"/>
      <c r="VXV18" s="181"/>
      <c r="VXY18" s="183"/>
      <c r="VXZ18" s="181"/>
      <c r="VYA18" s="181"/>
      <c r="VYD18" s="183"/>
      <c r="VYE18" s="181"/>
      <c r="VYF18" s="181"/>
      <c r="VYI18" s="183"/>
      <c r="VYJ18" s="181"/>
      <c r="VYK18" s="181"/>
      <c r="VYN18" s="183"/>
      <c r="VYO18" s="181"/>
      <c r="VYP18" s="181"/>
      <c r="VYS18" s="183"/>
      <c r="VYT18" s="181"/>
      <c r="VYU18" s="181"/>
      <c r="VYX18" s="183"/>
      <c r="VYY18" s="181"/>
      <c r="VYZ18" s="181"/>
      <c r="VZC18" s="183"/>
      <c r="VZD18" s="181"/>
      <c r="VZE18" s="181"/>
      <c r="VZH18" s="183"/>
      <c r="VZI18" s="181"/>
      <c r="VZJ18" s="181"/>
      <c r="VZM18" s="183"/>
      <c r="VZN18" s="181"/>
      <c r="VZO18" s="181"/>
      <c r="VZR18" s="183"/>
      <c r="VZS18" s="181"/>
      <c r="VZT18" s="181"/>
      <c r="VZW18" s="183"/>
      <c r="VZX18" s="181"/>
      <c r="VZY18" s="181"/>
      <c r="WAB18" s="183"/>
      <c r="WAC18" s="181"/>
      <c r="WAD18" s="181"/>
      <c r="WAG18" s="183"/>
      <c r="WAH18" s="181"/>
      <c r="WAI18" s="181"/>
      <c r="WAL18" s="183"/>
      <c r="WAM18" s="181"/>
      <c r="WAN18" s="181"/>
      <c r="WAQ18" s="183"/>
      <c r="WAR18" s="181"/>
      <c r="WAS18" s="181"/>
      <c r="WAV18" s="183"/>
      <c r="WAW18" s="181"/>
      <c r="WAX18" s="181"/>
      <c r="WBA18" s="183"/>
      <c r="WBB18" s="181"/>
      <c r="WBC18" s="181"/>
      <c r="WBF18" s="183"/>
      <c r="WBG18" s="181"/>
      <c r="WBH18" s="181"/>
      <c r="WBK18" s="183"/>
      <c r="WBL18" s="181"/>
      <c r="WBM18" s="181"/>
      <c r="WBP18" s="183"/>
      <c r="WBQ18" s="181"/>
      <c r="WBR18" s="181"/>
      <c r="WBU18" s="183"/>
      <c r="WBV18" s="181"/>
      <c r="WBW18" s="181"/>
      <c r="WBZ18" s="183"/>
      <c r="WCA18" s="181"/>
      <c r="WCB18" s="181"/>
      <c r="WCE18" s="183"/>
      <c r="WCF18" s="181"/>
      <c r="WCG18" s="181"/>
      <c r="WCJ18" s="183"/>
      <c r="WCK18" s="181"/>
      <c r="WCL18" s="181"/>
      <c r="WCO18" s="183"/>
      <c r="WCP18" s="181"/>
      <c r="WCQ18" s="181"/>
      <c r="WCT18" s="183"/>
      <c r="WCU18" s="181"/>
      <c r="WCV18" s="181"/>
      <c r="WCY18" s="183"/>
      <c r="WCZ18" s="181"/>
      <c r="WDA18" s="181"/>
      <c r="WDD18" s="183"/>
      <c r="WDE18" s="181"/>
      <c r="WDF18" s="181"/>
      <c r="WDI18" s="183"/>
      <c r="WDJ18" s="181"/>
      <c r="WDK18" s="181"/>
      <c r="WDN18" s="183"/>
      <c r="WDO18" s="181"/>
      <c r="WDP18" s="181"/>
      <c r="WDS18" s="183"/>
      <c r="WDT18" s="181"/>
      <c r="WDU18" s="181"/>
      <c r="WDX18" s="183"/>
      <c r="WDY18" s="181"/>
      <c r="WDZ18" s="181"/>
      <c r="WEC18" s="183"/>
      <c r="WED18" s="181"/>
      <c r="WEE18" s="181"/>
      <c r="WEH18" s="183"/>
      <c r="WEI18" s="181"/>
      <c r="WEJ18" s="181"/>
      <c r="WEM18" s="183"/>
      <c r="WEN18" s="181"/>
      <c r="WEO18" s="181"/>
      <c r="WER18" s="183"/>
      <c r="WES18" s="181"/>
      <c r="WET18" s="181"/>
      <c r="WEW18" s="183"/>
      <c r="WEX18" s="181"/>
      <c r="WEY18" s="181"/>
      <c r="WFB18" s="183"/>
      <c r="WFC18" s="181"/>
      <c r="WFD18" s="181"/>
      <c r="WFG18" s="183"/>
      <c r="WFH18" s="181"/>
      <c r="WFI18" s="181"/>
      <c r="WFL18" s="183"/>
      <c r="WFM18" s="181"/>
      <c r="WFN18" s="181"/>
      <c r="WFQ18" s="183"/>
      <c r="WFR18" s="181"/>
      <c r="WFS18" s="181"/>
      <c r="WFV18" s="183"/>
      <c r="WFW18" s="181"/>
      <c r="WFX18" s="181"/>
      <c r="WGA18" s="183"/>
      <c r="WGB18" s="181"/>
      <c r="WGC18" s="181"/>
      <c r="WGF18" s="183"/>
      <c r="WGG18" s="181"/>
      <c r="WGH18" s="181"/>
      <c r="WGK18" s="183"/>
      <c r="WGL18" s="181"/>
      <c r="WGM18" s="181"/>
      <c r="WGP18" s="183"/>
      <c r="WGQ18" s="181"/>
      <c r="WGR18" s="181"/>
      <c r="WGU18" s="183"/>
      <c r="WGV18" s="181"/>
      <c r="WGW18" s="181"/>
      <c r="WGZ18" s="183"/>
      <c r="WHA18" s="181"/>
      <c r="WHB18" s="181"/>
      <c r="WHE18" s="183"/>
      <c r="WHF18" s="181"/>
      <c r="WHG18" s="181"/>
      <c r="WHJ18" s="183"/>
      <c r="WHK18" s="181"/>
      <c r="WHL18" s="181"/>
      <c r="WHO18" s="183"/>
      <c r="WHP18" s="181"/>
      <c r="WHQ18" s="181"/>
      <c r="WHT18" s="183"/>
      <c r="WHU18" s="181"/>
      <c r="WHV18" s="181"/>
      <c r="WHY18" s="183"/>
      <c r="WHZ18" s="181"/>
      <c r="WIA18" s="181"/>
      <c r="WID18" s="183"/>
      <c r="WIE18" s="181"/>
      <c r="WIF18" s="181"/>
      <c r="WII18" s="183"/>
      <c r="WIJ18" s="181"/>
      <c r="WIK18" s="181"/>
      <c r="WIN18" s="183"/>
      <c r="WIO18" s="181"/>
      <c r="WIP18" s="181"/>
      <c r="WIS18" s="183"/>
      <c r="WIT18" s="181"/>
      <c r="WIU18" s="181"/>
      <c r="WIX18" s="183"/>
      <c r="WIY18" s="181"/>
      <c r="WIZ18" s="181"/>
      <c r="WJC18" s="183"/>
      <c r="WJD18" s="181"/>
      <c r="WJE18" s="181"/>
      <c r="WJH18" s="183"/>
      <c r="WJI18" s="181"/>
      <c r="WJJ18" s="181"/>
      <c r="WJM18" s="183"/>
      <c r="WJN18" s="181"/>
      <c r="WJO18" s="181"/>
      <c r="WJR18" s="183"/>
      <c r="WJS18" s="181"/>
      <c r="WJT18" s="181"/>
      <c r="WJW18" s="183"/>
      <c r="WJX18" s="181"/>
      <c r="WJY18" s="181"/>
      <c r="WKB18" s="183"/>
      <c r="WKC18" s="181"/>
      <c r="WKD18" s="181"/>
      <c r="WKG18" s="183"/>
      <c r="WKH18" s="181"/>
      <c r="WKI18" s="181"/>
      <c r="WKL18" s="183"/>
      <c r="WKM18" s="181"/>
      <c r="WKN18" s="181"/>
      <c r="WKQ18" s="183"/>
      <c r="WKR18" s="181"/>
      <c r="WKS18" s="181"/>
      <c r="WKV18" s="183"/>
      <c r="WKW18" s="181"/>
      <c r="WKX18" s="181"/>
      <c r="WLA18" s="183"/>
      <c r="WLB18" s="181"/>
      <c r="WLC18" s="181"/>
      <c r="WLF18" s="183"/>
      <c r="WLG18" s="181"/>
      <c r="WLH18" s="181"/>
      <c r="WLK18" s="183"/>
      <c r="WLL18" s="181"/>
      <c r="WLM18" s="181"/>
      <c r="WLP18" s="183"/>
      <c r="WLQ18" s="181"/>
      <c r="WLR18" s="181"/>
      <c r="WLU18" s="183"/>
      <c r="WLV18" s="181"/>
      <c r="WLW18" s="181"/>
      <c r="WLZ18" s="183"/>
      <c r="WMA18" s="181"/>
      <c r="WMB18" s="181"/>
      <c r="WME18" s="183"/>
      <c r="WMF18" s="181"/>
      <c r="WMG18" s="181"/>
      <c r="WMJ18" s="183"/>
      <c r="WMK18" s="181"/>
      <c r="WML18" s="181"/>
      <c r="WMO18" s="183"/>
      <c r="WMP18" s="181"/>
      <c r="WMQ18" s="181"/>
      <c r="WMT18" s="183"/>
      <c r="WMU18" s="181"/>
      <c r="WMV18" s="181"/>
      <c r="WMY18" s="183"/>
      <c r="WMZ18" s="181"/>
      <c r="WNA18" s="181"/>
      <c r="WND18" s="183"/>
      <c r="WNE18" s="181"/>
      <c r="WNF18" s="181"/>
      <c r="WNI18" s="183"/>
      <c r="WNJ18" s="181"/>
      <c r="WNK18" s="181"/>
      <c r="WNN18" s="183"/>
      <c r="WNO18" s="181"/>
      <c r="WNP18" s="181"/>
      <c r="WNS18" s="183"/>
      <c r="WNT18" s="181"/>
      <c r="WNU18" s="181"/>
      <c r="WNX18" s="183"/>
      <c r="WNY18" s="181"/>
      <c r="WNZ18" s="181"/>
      <c r="WOC18" s="183"/>
      <c r="WOD18" s="181"/>
      <c r="WOE18" s="181"/>
      <c r="WOH18" s="183"/>
      <c r="WOI18" s="181"/>
      <c r="WOJ18" s="181"/>
      <c r="WOM18" s="183"/>
      <c r="WON18" s="181"/>
      <c r="WOO18" s="181"/>
      <c r="WOR18" s="183"/>
      <c r="WOS18" s="181"/>
      <c r="WOT18" s="181"/>
      <c r="WOW18" s="183"/>
      <c r="WOX18" s="181"/>
      <c r="WOY18" s="181"/>
      <c r="WPB18" s="183"/>
      <c r="WPC18" s="181"/>
      <c r="WPD18" s="181"/>
      <c r="WPG18" s="183"/>
      <c r="WPH18" s="181"/>
      <c r="WPI18" s="181"/>
      <c r="WPL18" s="183"/>
      <c r="WPM18" s="181"/>
      <c r="WPN18" s="181"/>
      <c r="WPQ18" s="183"/>
      <c r="WPR18" s="181"/>
      <c r="WPS18" s="181"/>
      <c r="WPV18" s="183"/>
      <c r="WPW18" s="181"/>
      <c r="WPX18" s="181"/>
      <c r="WQA18" s="183"/>
      <c r="WQB18" s="181"/>
      <c r="WQC18" s="181"/>
      <c r="WQF18" s="183"/>
      <c r="WQG18" s="181"/>
      <c r="WQH18" s="181"/>
      <c r="WQK18" s="183"/>
      <c r="WQL18" s="181"/>
      <c r="WQM18" s="181"/>
      <c r="WQP18" s="183"/>
      <c r="WQQ18" s="181"/>
      <c r="WQR18" s="181"/>
      <c r="WQU18" s="183"/>
      <c r="WQV18" s="181"/>
      <c r="WQW18" s="181"/>
      <c r="WQZ18" s="183"/>
      <c r="WRA18" s="181"/>
      <c r="WRB18" s="181"/>
      <c r="WRE18" s="183"/>
      <c r="WRF18" s="181"/>
      <c r="WRG18" s="181"/>
      <c r="WRJ18" s="183"/>
      <c r="WRK18" s="181"/>
      <c r="WRL18" s="181"/>
      <c r="WRO18" s="183"/>
      <c r="WRP18" s="181"/>
      <c r="WRQ18" s="181"/>
      <c r="WRT18" s="183"/>
      <c r="WRU18" s="181"/>
      <c r="WRV18" s="181"/>
      <c r="WRY18" s="183"/>
      <c r="WRZ18" s="181"/>
      <c r="WSA18" s="181"/>
      <c r="WSD18" s="183"/>
      <c r="WSE18" s="181"/>
      <c r="WSF18" s="181"/>
      <c r="WSI18" s="183"/>
      <c r="WSJ18" s="181"/>
      <c r="WSK18" s="181"/>
      <c r="WSN18" s="183"/>
      <c r="WSO18" s="181"/>
      <c r="WSP18" s="181"/>
      <c r="WSS18" s="183"/>
      <c r="WST18" s="181"/>
      <c r="WSU18" s="181"/>
      <c r="WSX18" s="183"/>
      <c r="WSY18" s="181"/>
      <c r="WSZ18" s="181"/>
      <c r="WTC18" s="183"/>
      <c r="WTD18" s="181"/>
      <c r="WTE18" s="181"/>
      <c r="WTH18" s="183"/>
      <c r="WTI18" s="181"/>
      <c r="WTJ18" s="181"/>
      <c r="WTM18" s="183"/>
      <c r="WTN18" s="181"/>
      <c r="WTO18" s="181"/>
      <c r="WTR18" s="183"/>
      <c r="WTS18" s="181"/>
      <c r="WTT18" s="181"/>
      <c r="WTW18" s="183"/>
      <c r="WTX18" s="181"/>
      <c r="WTY18" s="181"/>
      <c r="WUB18" s="183"/>
      <c r="WUC18" s="181"/>
      <c r="WUD18" s="181"/>
      <c r="WUG18" s="183"/>
      <c r="WUH18" s="181"/>
      <c r="WUI18" s="181"/>
      <c r="WUL18" s="183"/>
      <c r="WUM18" s="181"/>
      <c r="WUN18" s="181"/>
      <c r="WUQ18" s="183"/>
      <c r="WUR18" s="181"/>
      <c r="WUS18" s="181"/>
      <c r="WUV18" s="183"/>
      <c r="WUW18" s="181"/>
      <c r="WUX18" s="181"/>
      <c r="WVA18" s="183"/>
      <c r="WVB18" s="181"/>
      <c r="WVC18" s="181"/>
      <c r="WVF18" s="183"/>
      <c r="WVG18" s="181"/>
      <c r="WVH18" s="181"/>
      <c r="WVK18" s="183"/>
      <c r="WVL18" s="181"/>
      <c r="WVM18" s="181"/>
      <c r="WVP18" s="183"/>
      <c r="WVQ18" s="181"/>
      <c r="WVR18" s="181"/>
      <c r="WVU18" s="183"/>
      <c r="WVV18" s="181"/>
      <c r="WVW18" s="181"/>
      <c r="WVZ18" s="183"/>
      <c r="WWA18" s="181"/>
      <c r="WWB18" s="181"/>
      <c r="WWE18" s="183"/>
      <c r="WWF18" s="181"/>
      <c r="WWG18" s="181"/>
      <c r="WWJ18" s="183"/>
      <c r="WWK18" s="181"/>
      <c r="WWL18" s="181"/>
      <c r="WWO18" s="183"/>
      <c r="WWP18" s="181"/>
      <c r="WWQ18" s="181"/>
      <c r="WWT18" s="183"/>
      <c r="WWU18" s="181"/>
      <c r="WWV18" s="181"/>
      <c r="WWY18" s="183"/>
      <c r="WWZ18" s="181"/>
      <c r="WXA18" s="181"/>
      <c r="WXD18" s="183"/>
      <c r="WXE18" s="181"/>
      <c r="WXF18" s="181"/>
      <c r="WXI18" s="183"/>
      <c r="WXJ18" s="181"/>
      <c r="WXK18" s="181"/>
      <c r="WXN18" s="183"/>
      <c r="WXO18" s="181"/>
      <c r="WXP18" s="181"/>
      <c r="WXS18" s="183"/>
      <c r="WXT18" s="181"/>
      <c r="WXU18" s="181"/>
      <c r="WXX18" s="183"/>
      <c r="WXY18" s="181"/>
      <c r="WXZ18" s="181"/>
      <c r="WYC18" s="183"/>
      <c r="WYD18" s="181"/>
      <c r="WYE18" s="181"/>
      <c r="WYH18" s="183"/>
      <c r="WYI18" s="181"/>
      <c r="WYJ18" s="181"/>
      <c r="WYM18" s="183"/>
      <c r="WYN18" s="181"/>
      <c r="WYO18" s="181"/>
      <c r="WYR18" s="183"/>
      <c r="WYS18" s="181"/>
      <c r="WYT18" s="181"/>
      <c r="WYW18" s="183"/>
      <c r="WYX18" s="181"/>
      <c r="WYY18" s="181"/>
      <c r="WZB18" s="183"/>
      <c r="WZC18" s="181"/>
      <c r="WZD18" s="181"/>
      <c r="WZG18" s="183"/>
      <c r="WZH18" s="181"/>
      <c r="WZI18" s="181"/>
      <c r="WZL18" s="183"/>
      <c r="WZM18" s="181"/>
      <c r="WZN18" s="181"/>
      <c r="WZQ18" s="183"/>
      <c r="WZR18" s="181"/>
      <c r="WZS18" s="181"/>
      <c r="WZV18" s="183"/>
      <c r="WZW18" s="181"/>
      <c r="WZX18" s="181"/>
      <c r="XAA18" s="183"/>
      <c r="XAB18" s="181"/>
      <c r="XAC18" s="181"/>
      <c r="XAF18" s="183"/>
      <c r="XAG18" s="181"/>
      <c r="XAH18" s="181"/>
      <c r="XAK18" s="183"/>
      <c r="XAL18" s="181"/>
      <c r="XAM18" s="181"/>
      <c r="XAP18" s="183"/>
      <c r="XAQ18" s="181"/>
      <c r="XAR18" s="181"/>
      <c r="XAU18" s="183"/>
      <c r="XAV18" s="181"/>
      <c r="XAW18" s="181"/>
      <c r="XAZ18" s="183"/>
      <c r="XBA18" s="181"/>
      <c r="XBB18" s="181"/>
      <c r="XBE18" s="183"/>
      <c r="XBF18" s="181"/>
      <c r="XBG18" s="181"/>
      <c r="XBJ18" s="183"/>
      <c r="XBK18" s="181"/>
      <c r="XBL18" s="181"/>
      <c r="XBO18" s="183"/>
      <c r="XBP18" s="181"/>
      <c r="XBQ18" s="181"/>
      <c r="XBT18" s="183"/>
      <c r="XBU18" s="181"/>
      <c r="XBV18" s="181"/>
      <c r="XBY18" s="183"/>
      <c r="XBZ18" s="181"/>
      <c r="XCA18" s="181"/>
      <c r="XCD18" s="183"/>
      <c r="XCE18" s="181"/>
      <c r="XCF18" s="181"/>
      <c r="XCI18" s="183"/>
      <c r="XCJ18" s="181"/>
      <c r="XCK18" s="181"/>
      <c r="XCN18" s="183"/>
      <c r="XCO18" s="181"/>
      <c r="XCP18" s="181"/>
      <c r="XCS18" s="183"/>
      <c r="XCT18" s="181"/>
      <c r="XCU18" s="181"/>
      <c r="XCX18" s="183"/>
      <c r="XCY18" s="181"/>
      <c r="XCZ18" s="181"/>
      <c r="XDC18" s="183"/>
      <c r="XDD18" s="181"/>
      <c r="XDE18" s="181"/>
      <c r="XDH18" s="183"/>
      <c r="XDI18" s="181"/>
      <c r="XDJ18" s="181"/>
      <c r="XDM18" s="183"/>
      <c r="XDN18" s="181"/>
      <c r="XDO18" s="181"/>
      <c r="XDR18" s="183"/>
      <c r="XDS18" s="181"/>
      <c r="XDT18" s="181"/>
      <c r="XDW18" s="183"/>
      <c r="XDX18" s="181"/>
      <c r="XDY18" s="181"/>
      <c r="XEB18" s="183"/>
      <c r="XEC18" s="181"/>
      <c r="XED18" s="181"/>
      <c r="XEG18" s="183"/>
      <c r="XEH18" s="181"/>
      <c r="XEI18" s="181"/>
      <c r="XEL18" s="183"/>
      <c r="XEM18" s="181"/>
      <c r="XEN18" s="181"/>
      <c r="XEQ18" s="183"/>
      <c r="XER18" s="181"/>
      <c r="XES18" s="181"/>
      <c r="XEV18" s="183"/>
      <c r="XEW18" s="181"/>
      <c r="XEX18" s="181"/>
      <c r="XFA18" s="183"/>
      <c r="XFB18" s="181"/>
      <c r="XFC18" s="181"/>
    </row>
    <row r="19" spans="1:1023 1026:2048 2051:5118 5121:6143 6146:7168 7171:10238 10241:11263 11266:12288 12291:15358 15361:16383" s="182" customFormat="1" x14ac:dyDescent="0.35">
      <c r="A19" s="183"/>
      <c r="B19" s="352"/>
      <c r="C19" s="183" t="s">
        <v>456</v>
      </c>
      <c r="D19" s="181"/>
      <c r="G19" s="181"/>
      <c r="H19" s="345" t="s">
        <v>855</v>
      </c>
      <c r="J19" s="57">
        <f>SUM(J11:J17)</f>
        <v>671594.42891605385</v>
      </c>
      <c r="K19" s="182">
        <f t="shared" ref="K19:AO19" si="7">SUM(K11:K17)</f>
        <v>671343.24120969279</v>
      </c>
      <c r="L19" s="182">
        <f t="shared" si="7"/>
        <v>671092.57913202734</v>
      </c>
      <c r="M19" s="182">
        <f t="shared" si="7"/>
        <v>670842.44158314157</v>
      </c>
      <c r="N19" s="182">
        <f t="shared" si="7"/>
        <v>670592.82746542001</v>
      </c>
      <c r="O19" s="182">
        <f t="shared" si="7"/>
        <v>662695.19569202804</v>
      </c>
      <c r="P19" s="182">
        <f t="shared" si="7"/>
        <v>662446.62515297323</v>
      </c>
      <c r="Q19" s="182">
        <f t="shared" si="7"/>
        <v>662198.57476600003</v>
      </c>
      <c r="R19" s="182">
        <f t="shared" si="7"/>
        <v>661951.04344265186</v>
      </c>
      <c r="S19" s="182">
        <f t="shared" si="7"/>
        <v>661704.03009675012</v>
      </c>
      <c r="T19" s="182">
        <f t="shared" si="7"/>
        <v>661457.53364438901</v>
      </c>
      <c r="U19" s="182">
        <f t="shared" si="7"/>
        <v>661211.55300393084</v>
      </c>
      <c r="V19" s="182">
        <f t="shared" si="7"/>
        <v>978151.29814847955</v>
      </c>
      <c r="W19" s="182">
        <f t="shared" si="7"/>
        <v>977789.31315309438</v>
      </c>
      <c r="X19" s="182">
        <f t="shared" si="7"/>
        <v>977428.08563785756</v>
      </c>
      <c r="Y19" s="182">
        <f t="shared" si="7"/>
        <v>977067.61401768657</v>
      </c>
      <c r="Z19" s="182">
        <f t="shared" si="7"/>
        <v>579983.79430267995</v>
      </c>
      <c r="AA19" s="182">
        <f t="shared" si="7"/>
        <v>579624.82973065239</v>
      </c>
      <c r="AB19" s="182">
        <f t="shared" si="7"/>
        <v>579266.61631831608</v>
      </c>
      <c r="AC19" s="182">
        <f t="shared" si="7"/>
        <v>578909.15249381412</v>
      </c>
      <c r="AD19" s="182">
        <f t="shared" si="7"/>
        <v>578552.43668857869</v>
      </c>
      <c r="AE19" s="182">
        <f t="shared" si="7"/>
        <v>578196.46733732522</v>
      </c>
      <c r="AF19" s="182">
        <f t="shared" si="7"/>
        <v>577841.24287804344</v>
      </c>
      <c r="AG19" s="182">
        <f t="shared" si="7"/>
        <v>577486.76175199251</v>
      </c>
      <c r="AH19" s="182">
        <f t="shared" si="7"/>
        <v>810844.18608792091</v>
      </c>
      <c r="AI19" s="182">
        <f t="shared" si="7"/>
        <v>810349.17448911245</v>
      </c>
      <c r="AJ19" s="182">
        <f t="shared" si="7"/>
        <v>809855.19873837533</v>
      </c>
      <c r="AK19" s="182">
        <f t="shared" si="7"/>
        <v>809362.25666812144</v>
      </c>
      <c r="AL19" s="182">
        <f t="shared" si="7"/>
        <v>808870.34611529892</v>
      </c>
      <c r="AM19" s="182">
        <f t="shared" si="7"/>
        <v>808379.46492138144</v>
      </c>
      <c r="AN19" s="182">
        <f t="shared" si="7"/>
        <v>807889.61093236017</v>
      </c>
      <c r="AO19" s="182">
        <f t="shared" si="7"/>
        <v>807400.78199873364</v>
      </c>
      <c r="AP19" s="182">
        <f t="shared" ref="AP19:BU19" si="8">SUM(AP11:AP17)</f>
        <v>806912.97597549809</v>
      </c>
      <c r="AQ19" s="182">
        <f t="shared" si="8"/>
        <v>806426.19072213862</v>
      </c>
      <c r="AR19" s="182">
        <f t="shared" si="8"/>
        <v>805940.42410261941</v>
      </c>
      <c r="AS19" s="182">
        <f t="shared" si="8"/>
        <v>805455.67398537463</v>
      </c>
      <c r="AT19" s="182">
        <f t="shared" si="8"/>
        <v>1045220.6716970662</v>
      </c>
      <c r="AU19" s="182">
        <f t="shared" si="8"/>
        <v>1044593.9634425141</v>
      </c>
      <c r="AV19" s="182">
        <f t="shared" si="8"/>
        <v>1043968.5666209434</v>
      </c>
      <c r="AW19" s="182">
        <f t="shared" si="8"/>
        <v>1043344.478488084</v>
      </c>
      <c r="AX19" s="182">
        <f t="shared" si="8"/>
        <v>1042721.6963054091</v>
      </c>
      <c r="AY19" s="182">
        <f t="shared" si="8"/>
        <v>1042100.2173401223</v>
      </c>
      <c r="AZ19" s="182">
        <f t="shared" si="8"/>
        <v>1041480.0388651454</v>
      </c>
      <c r="BA19" s="182">
        <f t="shared" si="8"/>
        <v>1040861.1581591072</v>
      </c>
      <c r="BB19" s="182">
        <f t="shared" si="8"/>
        <v>1040243.5725063311</v>
      </c>
      <c r="BC19" s="182">
        <f t="shared" si="8"/>
        <v>1039627.2791968228</v>
      </c>
      <c r="BD19" s="182">
        <f t="shared" si="8"/>
        <v>1039012.2755262596</v>
      </c>
      <c r="BE19" s="182">
        <f t="shared" si="8"/>
        <v>1038398.5587959774</v>
      </c>
      <c r="BF19" s="182">
        <f t="shared" si="8"/>
        <v>849771.67462029506</v>
      </c>
      <c r="BG19" s="182">
        <f t="shared" si="8"/>
        <v>849273.13616805582</v>
      </c>
      <c r="BH19" s="182">
        <f t="shared" si="8"/>
        <v>848775.64094408718</v>
      </c>
      <c r="BI19" s="182">
        <f t="shared" si="8"/>
        <v>848279.18676535785</v>
      </c>
      <c r="BJ19" s="182">
        <f t="shared" si="8"/>
        <v>847783.77145340422</v>
      </c>
      <c r="BK19" s="182">
        <f t="shared" si="8"/>
        <v>839025.52780048654</v>
      </c>
      <c r="BL19" s="182">
        <f t="shared" si="8"/>
        <v>838532.18370491837</v>
      </c>
      <c r="BM19" s="182">
        <f t="shared" si="8"/>
        <v>838039.87196804874</v>
      </c>
      <c r="BN19" s="182">
        <f t="shared" si="8"/>
        <v>837548.59042959136</v>
      </c>
      <c r="BO19" s="182">
        <f t="shared" si="8"/>
        <v>837058.33693378058</v>
      </c>
      <c r="BP19" s="182">
        <f t="shared" si="8"/>
        <v>836569.10932936147</v>
      </c>
      <c r="BQ19" s="182">
        <f t="shared" si="8"/>
        <v>836080.9054695816</v>
      </c>
      <c r="BR19" s="182">
        <f t="shared" si="8"/>
        <v>862449.42214120983</v>
      </c>
      <c r="BS19" s="182">
        <f t="shared" si="8"/>
        <v>861946.80460772908</v>
      </c>
      <c r="BT19" s="182">
        <f t="shared" si="8"/>
        <v>861445.23883829534</v>
      </c>
      <c r="BU19" s="182">
        <f t="shared" si="8"/>
        <v>860944.72263201594</v>
      </c>
      <c r="BV19" s="182">
        <f t="shared" ref="BV19:DA19" si="9">SUM(BV11:BV17)</f>
        <v>553884.6806945455</v>
      </c>
      <c r="BW19" s="182">
        <f t="shared" si="9"/>
        <v>553386.25703030638</v>
      </c>
      <c r="BX19" s="182">
        <f t="shared" si="9"/>
        <v>552888.87635413569</v>
      </c>
      <c r="BY19" s="182">
        <f t="shared" si="9"/>
        <v>552392.53648350469</v>
      </c>
      <c r="BZ19" s="182">
        <f t="shared" si="9"/>
        <v>551897.23524045106</v>
      </c>
      <c r="CA19" s="182">
        <f t="shared" si="9"/>
        <v>551402.97045157058</v>
      </c>
      <c r="CB19" s="182">
        <f t="shared" si="9"/>
        <v>550909.73994800705</v>
      </c>
      <c r="CC19" s="182">
        <f t="shared" si="9"/>
        <v>550417.54156544234</v>
      </c>
      <c r="CD19" s="182">
        <f t="shared" si="9"/>
        <v>510971.83778991702</v>
      </c>
      <c r="CE19" s="182">
        <f t="shared" si="9"/>
        <v>510516.16018652439</v>
      </c>
      <c r="CF19" s="182">
        <f t="shared" si="9"/>
        <v>510061.43612193316</v>
      </c>
      <c r="CG19" s="182">
        <f t="shared" si="9"/>
        <v>509607.66360079369</v>
      </c>
      <c r="CH19" s="182">
        <f t="shared" si="9"/>
        <v>509154.84063193132</v>
      </c>
      <c r="CI19" s="182">
        <f t="shared" si="9"/>
        <v>508702.96522833826</v>
      </c>
      <c r="CJ19" s="182">
        <f t="shared" si="9"/>
        <v>508252.0354071646</v>
      </c>
      <c r="CK19" s="182">
        <f t="shared" si="9"/>
        <v>507802.04918971029</v>
      </c>
      <c r="CL19" s="182">
        <f t="shared" si="9"/>
        <v>507353.00460141478</v>
      </c>
      <c r="CM19" s="182">
        <f t="shared" si="9"/>
        <v>506904.8996718502</v>
      </c>
      <c r="CN19" s="182">
        <f t="shared" si="9"/>
        <v>506457.73243471188</v>
      </c>
      <c r="CO19" s="182">
        <f t="shared" si="9"/>
        <v>506011.50092780951</v>
      </c>
      <c r="CP19" s="182">
        <f t="shared" si="9"/>
        <v>446451.79679820832</v>
      </c>
      <c r="CQ19" s="182">
        <f t="shared" si="9"/>
        <v>446059.31713717716</v>
      </c>
      <c r="CR19" s="182">
        <f t="shared" si="9"/>
        <v>445667.65876861842</v>
      </c>
      <c r="CS19" s="182">
        <f t="shared" si="9"/>
        <v>445276.81997391762</v>
      </c>
      <c r="CT19" s="182">
        <f t="shared" si="9"/>
        <v>444886.79903805623</v>
      </c>
      <c r="CU19" s="182">
        <f t="shared" si="9"/>
        <v>444497.59424960456</v>
      </c>
      <c r="CV19" s="182">
        <f t="shared" si="9"/>
        <v>444109.20390071446</v>
      </c>
      <c r="CW19" s="182">
        <f t="shared" si="9"/>
        <v>443721.62628711137</v>
      </c>
      <c r="CX19" s="182">
        <f t="shared" si="9"/>
        <v>443334.85970808711</v>
      </c>
      <c r="CY19" s="182">
        <f t="shared" si="9"/>
        <v>442948.90246649244</v>
      </c>
      <c r="CZ19" s="182">
        <f t="shared" si="9"/>
        <v>442563.75286872924</v>
      </c>
      <c r="DA19" s="182">
        <f t="shared" si="9"/>
        <v>442179.40922474378</v>
      </c>
      <c r="DB19" s="182">
        <f t="shared" ref="DB19:DY19" si="10">SUM(DB11:DB17)</f>
        <v>294341.33808743872</v>
      </c>
      <c r="DC19" s="182">
        <f t="shared" si="10"/>
        <v>294085.60032157216</v>
      </c>
      <c r="DD19" s="182">
        <f t="shared" si="10"/>
        <v>293830.39770573482</v>
      </c>
      <c r="DE19" s="182">
        <f t="shared" si="10"/>
        <v>293575.72912008595</v>
      </c>
      <c r="DF19" s="182">
        <f t="shared" si="10"/>
        <v>293321.59344712831</v>
      </c>
      <c r="DG19" s="182">
        <f t="shared" si="10"/>
        <v>293067.98957170284</v>
      </c>
      <c r="DH19" s="182">
        <f t="shared" si="10"/>
        <v>292814.91638098442</v>
      </c>
      <c r="DI19" s="182">
        <f t="shared" si="10"/>
        <v>292562.37276447628</v>
      </c>
      <c r="DJ19" s="182">
        <f t="shared" si="10"/>
        <v>292310.35761400545</v>
      </c>
      <c r="DK19" s="182">
        <f t="shared" si="10"/>
        <v>292058.86982371821</v>
      </c>
      <c r="DL19" s="182">
        <f t="shared" si="10"/>
        <v>291807.9082900745</v>
      </c>
      <c r="DM19" s="182">
        <f t="shared" si="10"/>
        <v>291557.47191184381</v>
      </c>
      <c r="DN19" s="182">
        <f t="shared" si="10"/>
        <v>168602.28508732378</v>
      </c>
      <c r="DO19" s="182">
        <f t="shared" si="10"/>
        <v>168458.40660931391</v>
      </c>
      <c r="DP19" s="182">
        <f t="shared" si="10"/>
        <v>168314.82920757041</v>
      </c>
      <c r="DQ19" s="182">
        <f t="shared" si="10"/>
        <v>168171.552252069</v>
      </c>
      <c r="DR19" s="182">
        <f t="shared" si="10"/>
        <v>168028.57511410397</v>
      </c>
      <c r="DS19" s="182">
        <f t="shared" si="10"/>
        <v>167885.89716628517</v>
      </c>
      <c r="DT19" s="182">
        <f t="shared" si="10"/>
        <v>167743.51778253517</v>
      </c>
      <c r="DU19" s="182">
        <f t="shared" si="10"/>
        <v>167601.43633808685</v>
      </c>
      <c r="DV19" s="182">
        <f t="shared" si="10"/>
        <v>167459.65220948035</v>
      </c>
      <c r="DW19" s="182">
        <f t="shared" si="10"/>
        <v>167318.16477456049</v>
      </c>
      <c r="DX19" s="182">
        <f t="shared" si="10"/>
        <v>167176.97341247392</v>
      </c>
      <c r="DY19" s="182">
        <f t="shared" si="10"/>
        <v>167036.07750366654</v>
      </c>
      <c r="EA19" s="183"/>
      <c r="EB19" s="181"/>
      <c r="EC19" s="181"/>
      <c r="EF19" s="183"/>
      <c r="EG19" s="181"/>
      <c r="EH19" s="181"/>
      <c r="EK19" s="183"/>
      <c r="EL19" s="181"/>
      <c r="EM19" s="181"/>
      <c r="EP19" s="183"/>
      <c r="EQ19" s="181"/>
      <c r="ER19" s="181"/>
      <c r="EU19" s="183"/>
      <c r="EV19" s="181"/>
      <c r="EW19" s="181"/>
      <c r="EZ19" s="183"/>
      <c r="FA19" s="181"/>
      <c r="FB19" s="181"/>
      <c r="FE19" s="183"/>
      <c r="FF19" s="181"/>
      <c r="FG19" s="181"/>
      <c r="FJ19" s="183"/>
      <c r="FK19" s="181"/>
      <c r="FL19" s="181"/>
      <c r="FO19" s="183"/>
      <c r="FP19" s="181"/>
      <c r="FQ19" s="181"/>
      <c r="FT19" s="183"/>
      <c r="FU19" s="181"/>
      <c r="FV19" s="181"/>
      <c r="FY19" s="183"/>
      <c r="FZ19" s="181"/>
      <c r="GA19" s="181"/>
      <c r="GD19" s="183"/>
      <c r="GE19" s="181"/>
      <c r="GF19" s="181"/>
      <c r="GI19" s="183"/>
      <c r="GJ19" s="181"/>
      <c r="GK19" s="181"/>
      <c r="GN19" s="183"/>
      <c r="GO19" s="181"/>
      <c r="GP19" s="181"/>
      <c r="GS19" s="183"/>
      <c r="GT19" s="181"/>
      <c r="GU19" s="181"/>
      <c r="GX19" s="183"/>
      <c r="GY19" s="181"/>
      <c r="GZ19" s="181"/>
      <c r="HC19" s="183"/>
      <c r="HD19" s="181"/>
      <c r="HE19" s="181"/>
      <c r="HH19" s="183"/>
      <c r="HI19" s="181"/>
      <c r="HJ19" s="181"/>
      <c r="HM19" s="183"/>
      <c r="HN19" s="181"/>
      <c r="HO19" s="181"/>
      <c r="HR19" s="183"/>
      <c r="HS19" s="181"/>
      <c r="HT19" s="181"/>
      <c r="HW19" s="183"/>
      <c r="HX19" s="181"/>
      <c r="HY19" s="181"/>
      <c r="IB19" s="183"/>
      <c r="IC19" s="181"/>
      <c r="ID19" s="181"/>
      <c r="IG19" s="183"/>
      <c r="IH19" s="181"/>
      <c r="II19" s="181"/>
      <c r="IL19" s="183"/>
      <c r="IM19" s="181"/>
      <c r="IN19" s="181"/>
      <c r="IQ19" s="183"/>
      <c r="IR19" s="181"/>
      <c r="IS19" s="181"/>
      <c r="IV19" s="183"/>
      <c r="IW19" s="181"/>
      <c r="IX19" s="181"/>
      <c r="JA19" s="183"/>
      <c r="JB19" s="181"/>
      <c r="JC19" s="181"/>
      <c r="JF19" s="183"/>
      <c r="JG19" s="181"/>
      <c r="JH19" s="181"/>
      <c r="JK19" s="183"/>
      <c r="JL19" s="181"/>
      <c r="JM19" s="181"/>
      <c r="JP19" s="183"/>
      <c r="JQ19" s="181"/>
      <c r="JR19" s="181"/>
      <c r="JU19" s="183"/>
      <c r="JV19" s="181"/>
      <c r="JW19" s="181"/>
      <c r="JZ19" s="183"/>
      <c r="KA19" s="181"/>
      <c r="KB19" s="181"/>
      <c r="KE19" s="183"/>
      <c r="KF19" s="181"/>
      <c r="KG19" s="181"/>
      <c r="KJ19" s="183"/>
      <c r="KK19" s="181"/>
      <c r="KL19" s="181"/>
      <c r="KO19" s="183"/>
      <c r="KP19" s="181"/>
      <c r="KQ19" s="181"/>
      <c r="KT19" s="183"/>
      <c r="KU19" s="181"/>
      <c r="KV19" s="181"/>
      <c r="KY19" s="183"/>
      <c r="KZ19" s="181"/>
      <c r="LA19" s="181"/>
      <c r="LD19" s="183"/>
      <c r="LE19" s="181"/>
      <c r="LF19" s="181"/>
      <c r="LI19" s="183"/>
      <c r="LJ19" s="181"/>
      <c r="LK19" s="181"/>
      <c r="LN19" s="183"/>
      <c r="LO19" s="181"/>
      <c r="LP19" s="181"/>
      <c r="LS19" s="183"/>
      <c r="LT19" s="181"/>
      <c r="LU19" s="181"/>
      <c r="LX19" s="183"/>
      <c r="LY19" s="181"/>
      <c r="LZ19" s="181"/>
      <c r="MC19" s="183"/>
      <c r="MD19" s="181"/>
      <c r="ME19" s="181"/>
      <c r="MH19" s="183"/>
      <c r="MI19" s="181"/>
      <c r="MJ19" s="181"/>
      <c r="MM19" s="183"/>
      <c r="MN19" s="181"/>
      <c r="MO19" s="181"/>
      <c r="MR19" s="183"/>
      <c r="MS19" s="181"/>
      <c r="MT19" s="181"/>
      <c r="MW19" s="183"/>
      <c r="MX19" s="181"/>
      <c r="MY19" s="181"/>
      <c r="NB19" s="183"/>
      <c r="NC19" s="181"/>
      <c r="ND19" s="181"/>
      <c r="NG19" s="183"/>
      <c r="NH19" s="181"/>
      <c r="NI19" s="181"/>
      <c r="NL19" s="183"/>
      <c r="NM19" s="181"/>
      <c r="NN19" s="181"/>
      <c r="NQ19" s="183"/>
      <c r="NR19" s="181"/>
      <c r="NS19" s="181"/>
      <c r="NV19" s="183"/>
      <c r="NW19" s="181"/>
      <c r="NX19" s="181"/>
      <c r="OA19" s="183"/>
      <c r="OB19" s="181"/>
      <c r="OC19" s="181"/>
      <c r="OF19" s="183"/>
      <c r="OG19" s="181"/>
      <c r="OH19" s="181"/>
      <c r="OK19" s="183"/>
      <c r="OL19" s="181"/>
      <c r="OM19" s="181"/>
      <c r="OP19" s="183"/>
      <c r="OQ19" s="181"/>
      <c r="OR19" s="181"/>
      <c r="OU19" s="183"/>
      <c r="OV19" s="181"/>
      <c r="OW19" s="181"/>
      <c r="OZ19" s="183"/>
      <c r="PA19" s="181"/>
      <c r="PB19" s="181"/>
      <c r="PE19" s="183"/>
      <c r="PF19" s="181"/>
      <c r="PG19" s="181"/>
      <c r="PJ19" s="183"/>
      <c r="PK19" s="181"/>
      <c r="PL19" s="181"/>
      <c r="PO19" s="183"/>
      <c r="PP19" s="181"/>
      <c r="PQ19" s="181"/>
      <c r="PT19" s="183"/>
      <c r="PU19" s="181"/>
      <c r="PV19" s="181"/>
      <c r="PY19" s="183"/>
      <c r="PZ19" s="181"/>
      <c r="QA19" s="181"/>
      <c r="QD19" s="183"/>
      <c r="QE19" s="181"/>
      <c r="QF19" s="181"/>
      <c r="QI19" s="183"/>
      <c r="QJ19" s="181"/>
      <c r="QK19" s="181"/>
      <c r="QN19" s="183"/>
      <c r="QO19" s="181"/>
      <c r="QP19" s="181"/>
      <c r="QS19" s="183"/>
      <c r="QT19" s="181"/>
      <c r="QU19" s="181"/>
      <c r="QX19" s="183"/>
      <c r="QY19" s="181"/>
      <c r="QZ19" s="181"/>
      <c r="RC19" s="183"/>
      <c r="RD19" s="181"/>
      <c r="RE19" s="181"/>
      <c r="RH19" s="183"/>
      <c r="RI19" s="181"/>
      <c r="RJ19" s="181"/>
      <c r="RM19" s="183"/>
      <c r="RN19" s="181"/>
      <c r="RO19" s="181"/>
      <c r="RR19" s="183"/>
      <c r="RS19" s="181"/>
      <c r="RT19" s="181"/>
      <c r="RW19" s="183"/>
      <c r="RX19" s="181"/>
      <c r="RY19" s="181"/>
      <c r="SB19" s="183"/>
      <c r="SC19" s="181"/>
      <c r="SD19" s="181"/>
      <c r="SG19" s="183"/>
      <c r="SH19" s="181"/>
      <c r="SI19" s="181"/>
      <c r="SL19" s="183"/>
      <c r="SM19" s="181"/>
      <c r="SN19" s="181"/>
      <c r="SQ19" s="183"/>
      <c r="SR19" s="181"/>
      <c r="SS19" s="181"/>
      <c r="SV19" s="183"/>
      <c r="SW19" s="181"/>
      <c r="SX19" s="181"/>
      <c r="TA19" s="183"/>
      <c r="TB19" s="181"/>
      <c r="TC19" s="181"/>
      <c r="TF19" s="183"/>
      <c r="TG19" s="181"/>
      <c r="TH19" s="181"/>
      <c r="TK19" s="183"/>
      <c r="TL19" s="181"/>
      <c r="TM19" s="181"/>
      <c r="TP19" s="183"/>
      <c r="TQ19" s="181"/>
      <c r="TR19" s="181"/>
      <c r="TU19" s="183"/>
      <c r="TV19" s="181"/>
      <c r="TW19" s="181"/>
      <c r="TZ19" s="183"/>
      <c r="UA19" s="181"/>
      <c r="UB19" s="181"/>
      <c r="UE19" s="183"/>
      <c r="UF19" s="181"/>
      <c r="UG19" s="181"/>
      <c r="UJ19" s="183"/>
      <c r="UK19" s="181"/>
      <c r="UL19" s="181"/>
      <c r="UO19" s="183"/>
      <c r="UP19" s="181"/>
      <c r="UQ19" s="181"/>
      <c r="UT19" s="183"/>
      <c r="UU19" s="181"/>
      <c r="UV19" s="181"/>
      <c r="UY19" s="183"/>
      <c r="UZ19" s="181"/>
      <c r="VA19" s="181"/>
      <c r="VD19" s="183"/>
      <c r="VE19" s="181"/>
      <c r="VF19" s="181"/>
      <c r="VI19" s="183"/>
      <c r="VJ19" s="181"/>
      <c r="VK19" s="181"/>
      <c r="VN19" s="183"/>
      <c r="VO19" s="181"/>
      <c r="VP19" s="181"/>
      <c r="VS19" s="183"/>
      <c r="VT19" s="181"/>
      <c r="VU19" s="181"/>
      <c r="VX19" s="183"/>
      <c r="VY19" s="181"/>
      <c r="VZ19" s="181"/>
      <c r="WC19" s="183"/>
      <c r="WD19" s="181"/>
      <c r="WE19" s="181"/>
      <c r="WH19" s="183"/>
      <c r="WI19" s="181"/>
      <c r="WJ19" s="181"/>
      <c r="WM19" s="183"/>
      <c r="WN19" s="181"/>
      <c r="WO19" s="181"/>
      <c r="WR19" s="183"/>
      <c r="WS19" s="181"/>
      <c r="WT19" s="181"/>
      <c r="WW19" s="183"/>
      <c r="WX19" s="181"/>
      <c r="WY19" s="181"/>
      <c r="XB19" s="183"/>
      <c r="XC19" s="181"/>
      <c r="XD19" s="181"/>
      <c r="XG19" s="183"/>
      <c r="XH19" s="181"/>
      <c r="XI19" s="181"/>
      <c r="XL19" s="183"/>
      <c r="XM19" s="181"/>
      <c r="XN19" s="181"/>
      <c r="XQ19" s="183"/>
      <c r="XR19" s="181"/>
      <c r="XS19" s="181"/>
      <c r="XV19" s="183"/>
      <c r="XW19" s="181"/>
      <c r="XX19" s="181"/>
      <c r="YA19" s="183"/>
      <c r="YB19" s="181"/>
      <c r="YC19" s="181"/>
      <c r="YF19" s="183"/>
      <c r="YG19" s="181"/>
      <c r="YH19" s="181"/>
      <c r="YK19" s="183"/>
      <c r="YL19" s="181"/>
      <c r="YM19" s="181"/>
      <c r="YP19" s="183"/>
      <c r="YQ19" s="181"/>
      <c r="YR19" s="181"/>
      <c r="YU19" s="183"/>
      <c r="YV19" s="181"/>
      <c r="YW19" s="181"/>
      <c r="YZ19" s="183"/>
      <c r="ZA19" s="181"/>
      <c r="ZB19" s="181"/>
      <c r="ZE19" s="183"/>
      <c r="ZF19" s="181"/>
      <c r="ZG19" s="181"/>
      <c r="ZJ19" s="183"/>
      <c r="ZK19" s="181"/>
      <c r="ZL19" s="181"/>
      <c r="ZO19" s="183"/>
      <c r="ZP19" s="181"/>
      <c r="ZQ19" s="181"/>
      <c r="ZT19" s="183"/>
      <c r="ZU19" s="181"/>
      <c r="ZV19" s="181"/>
      <c r="ZY19" s="183"/>
      <c r="ZZ19" s="181"/>
      <c r="AAA19" s="181"/>
      <c r="AAD19" s="183"/>
      <c r="AAE19" s="181"/>
      <c r="AAF19" s="181"/>
      <c r="AAI19" s="183"/>
      <c r="AAJ19" s="181"/>
      <c r="AAK19" s="181"/>
      <c r="AAN19" s="183"/>
      <c r="AAO19" s="181"/>
      <c r="AAP19" s="181"/>
      <c r="AAS19" s="183"/>
      <c r="AAT19" s="181"/>
      <c r="AAU19" s="181"/>
      <c r="AAX19" s="183"/>
      <c r="AAY19" s="181"/>
      <c r="AAZ19" s="181"/>
      <c r="ABC19" s="183"/>
      <c r="ABD19" s="181"/>
      <c r="ABE19" s="181"/>
      <c r="ABH19" s="183"/>
      <c r="ABI19" s="181"/>
      <c r="ABJ19" s="181"/>
      <c r="ABM19" s="183"/>
      <c r="ABN19" s="181"/>
      <c r="ABO19" s="181"/>
      <c r="ABR19" s="183"/>
      <c r="ABS19" s="181"/>
      <c r="ABT19" s="181"/>
      <c r="ABW19" s="183"/>
      <c r="ABX19" s="181"/>
      <c r="ABY19" s="181"/>
      <c r="ACB19" s="183"/>
      <c r="ACC19" s="181"/>
      <c r="ACD19" s="181"/>
      <c r="ACG19" s="183"/>
      <c r="ACH19" s="181"/>
      <c r="ACI19" s="181"/>
      <c r="ACL19" s="183"/>
      <c r="ACM19" s="181"/>
      <c r="ACN19" s="181"/>
      <c r="ACQ19" s="183"/>
      <c r="ACR19" s="181"/>
      <c r="ACS19" s="181"/>
      <c r="ACV19" s="183"/>
      <c r="ACW19" s="181"/>
      <c r="ACX19" s="181"/>
      <c r="ADA19" s="183"/>
      <c r="ADB19" s="181"/>
      <c r="ADC19" s="181"/>
      <c r="ADF19" s="183"/>
      <c r="ADG19" s="181"/>
      <c r="ADH19" s="181"/>
      <c r="ADK19" s="183"/>
      <c r="ADL19" s="181"/>
      <c r="ADM19" s="181"/>
      <c r="ADP19" s="183"/>
      <c r="ADQ19" s="181"/>
      <c r="ADR19" s="181"/>
      <c r="ADU19" s="183"/>
      <c r="ADV19" s="181"/>
      <c r="ADW19" s="181"/>
      <c r="ADZ19" s="183"/>
      <c r="AEA19" s="181"/>
      <c r="AEB19" s="181"/>
      <c r="AEE19" s="183"/>
      <c r="AEF19" s="181"/>
      <c r="AEG19" s="181"/>
      <c r="AEJ19" s="183"/>
      <c r="AEK19" s="181"/>
      <c r="AEL19" s="181"/>
      <c r="AEO19" s="183"/>
      <c r="AEP19" s="181"/>
      <c r="AEQ19" s="181"/>
      <c r="AET19" s="183"/>
      <c r="AEU19" s="181"/>
      <c r="AEV19" s="181"/>
      <c r="AEY19" s="183"/>
      <c r="AEZ19" s="181"/>
      <c r="AFA19" s="181"/>
      <c r="AFD19" s="183"/>
      <c r="AFE19" s="181"/>
      <c r="AFF19" s="181"/>
      <c r="AFI19" s="183"/>
      <c r="AFJ19" s="181"/>
      <c r="AFK19" s="181"/>
      <c r="AFN19" s="183"/>
      <c r="AFO19" s="181"/>
      <c r="AFP19" s="181"/>
      <c r="AFS19" s="183"/>
      <c r="AFT19" s="181"/>
      <c r="AFU19" s="181"/>
      <c r="AFX19" s="183"/>
      <c r="AFY19" s="181"/>
      <c r="AFZ19" s="181"/>
      <c r="AGC19" s="183"/>
      <c r="AGD19" s="181"/>
      <c r="AGE19" s="181"/>
      <c r="AGH19" s="183"/>
      <c r="AGI19" s="181"/>
      <c r="AGJ19" s="181"/>
      <c r="AGM19" s="183"/>
      <c r="AGN19" s="181"/>
      <c r="AGO19" s="181"/>
      <c r="AGR19" s="183"/>
      <c r="AGS19" s="181"/>
      <c r="AGT19" s="181"/>
      <c r="AGW19" s="183"/>
      <c r="AGX19" s="181"/>
      <c r="AGY19" s="181"/>
      <c r="AHB19" s="183"/>
      <c r="AHC19" s="181"/>
      <c r="AHD19" s="181"/>
      <c r="AHG19" s="183"/>
      <c r="AHH19" s="181"/>
      <c r="AHI19" s="181"/>
      <c r="AHL19" s="183"/>
      <c r="AHM19" s="181"/>
      <c r="AHN19" s="181"/>
      <c r="AHQ19" s="183"/>
      <c r="AHR19" s="181"/>
      <c r="AHS19" s="181"/>
      <c r="AHV19" s="183"/>
      <c r="AHW19" s="181"/>
      <c r="AHX19" s="181"/>
      <c r="AIA19" s="183"/>
      <c r="AIB19" s="181"/>
      <c r="AIC19" s="181"/>
      <c r="AIF19" s="183"/>
      <c r="AIG19" s="181"/>
      <c r="AIH19" s="181"/>
      <c r="AIK19" s="183"/>
      <c r="AIL19" s="181"/>
      <c r="AIM19" s="181"/>
      <c r="AIP19" s="183"/>
      <c r="AIQ19" s="181"/>
      <c r="AIR19" s="181"/>
      <c r="AIU19" s="183"/>
      <c r="AIV19" s="181"/>
      <c r="AIW19" s="181"/>
      <c r="AIZ19" s="183"/>
      <c r="AJA19" s="181"/>
      <c r="AJB19" s="181"/>
      <c r="AJE19" s="183"/>
      <c r="AJF19" s="181"/>
      <c r="AJG19" s="181"/>
      <c r="AJJ19" s="183"/>
      <c r="AJK19" s="181"/>
      <c r="AJL19" s="181"/>
      <c r="AJO19" s="183"/>
      <c r="AJP19" s="181"/>
      <c r="AJQ19" s="181"/>
      <c r="AJT19" s="183"/>
      <c r="AJU19" s="181"/>
      <c r="AJV19" s="181"/>
      <c r="AJY19" s="183"/>
      <c r="AJZ19" s="181"/>
      <c r="AKA19" s="181"/>
      <c r="AKD19" s="183"/>
      <c r="AKE19" s="181"/>
      <c r="AKF19" s="181"/>
      <c r="AKI19" s="183"/>
      <c r="AKJ19" s="181"/>
      <c r="AKK19" s="181"/>
      <c r="AKN19" s="183"/>
      <c r="AKO19" s="181"/>
      <c r="AKP19" s="181"/>
      <c r="AKS19" s="183"/>
      <c r="AKT19" s="181"/>
      <c r="AKU19" s="181"/>
      <c r="AKX19" s="183"/>
      <c r="AKY19" s="181"/>
      <c r="AKZ19" s="181"/>
      <c r="ALC19" s="183"/>
      <c r="ALD19" s="181"/>
      <c r="ALE19" s="181"/>
      <c r="ALH19" s="183"/>
      <c r="ALI19" s="181"/>
      <c r="ALJ19" s="181"/>
      <c r="ALM19" s="183"/>
      <c r="ALN19" s="181"/>
      <c r="ALO19" s="181"/>
      <c r="ALR19" s="183"/>
      <c r="ALS19" s="181"/>
      <c r="ALT19" s="181"/>
      <c r="ALW19" s="183"/>
      <c r="ALX19" s="181"/>
      <c r="ALY19" s="181"/>
      <c r="AMB19" s="183"/>
      <c r="AMC19" s="181"/>
      <c r="AMD19" s="181"/>
      <c r="AMG19" s="183"/>
      <c r="AMH19" s="181"/>
      <c r="AMI19" s="181"/>
      <c r="AML19" s="183"/>
      <c r="AMM19" s="181"/>
      <c r="AMN19" s="181"/>
      <c r="AMQ19" s="183"/>
      <c r="AMR19" s="181"/>
      <c r="AMS19" s="181"/>
      <c r="AMV19" s="183"/>
      <c r="AMW19" s="181"/>
      <c r="AMX19" s="181"/>
      <c r="ANA19" s="183"/>
      <c r="ANB19" s="181"/>
      <c r="ANC19" s="181"/>
      <c r="ANF19" s="183"/>
      <c r="ANG19" s="181"/>
      <c r="ANH19" s="181"/>
      <c r="ANK19" s="183"/>
      <c r="ANL19" s="181"/>
      <c r="ANM19" s="181"/>
      <c r="ANP19" s="183"/>
      <c r="ANQ19" s="181"/>
      <c r="ANR19" s="181"/>
      <c r="ANU19" s="183"/>
      <c r="ANV19" s="181"/>
      <c r="ANW19" s="181"/>
      <c r="ANZ19" s="183"/>
      <c r="AOA19" s="181"/>
      <c r="AOB19" s="181"/>
      <c r="AOE19" s="183"/>
      <c r="AOF19" s="181"/>
      <c r="AOG19" s="181"/>
      <c r="AOJ19" s="183"/>
      <c r="AOK19" s="181"/>
      <c r="AOL19" s="181"/>
      <c r="AOO19" s="183"/>
      <c r="AOP19" s="181"/>
      <c r="AOQ19" s="181"/>
      <c r="AOT19" s="183"/>
      <c r="AOU19" s="181"/>
      <c r="AOV19" s="181"/>
      <c r="AOY19" s="183"/>
      <c r="AOZ19" s="181"/>
      <c r="APA19" s="181"/>
      <c r="APD19" s="183"/>
      <c r="APE19" s="181"/>
      <c r="APF19" s="181"/>
      <c r="API19" s="183"/>
      <c r="APJ19" s="181"/>
      <c r="APK19" s="181"/>
      <c r="APN19" s="183"/>
      <c r="APO19" s="181"/>
      <c r="APP19" s="181"/>
      <c r="APS19" s="183"/>
      <c r="APT19" s="181"/>
      <c r="APU19" s="181"/>
      <c r="APX19" s="183"/>
      <c r="APY19" s="181"/>
      <c r="APZ19" s="181"/>
      <c r="AQC19" s="183"/>
      <c r="AQD19" s="181"/>
      <c r="AQE19" s="181"/>
      <c r="AQH19" s="183"/>
      <c r="AQI19" s="181"/>
      <c r="AQJ19" s="181"/>
      <c r="AQM19" s="183"/>
      <c r="AQN19" s="181"/>
      <c r="AQO19" s="181"/>
      <c r="AQR19" s="183"/>
      <c r="AQS19" s="181"/>
      <c r="AQT19" s="181"/>
      <c r="AQW19" s="183"/>
      <c r="AQX19" s="181"/>
      <c r="AQY19" s="181"/>
      <c r="ARB19" s="183"/>
      <c r="ARC19" s="181"/>
      <c r="ARD19" s="181"/>
      <c r="ARG19" s="183"/>
      <c r="ARH19" s="181"/>
      <c r="ARI19" s="181"/>
      <c r="ARL19" s="183"/>
      <c r="ARM19" s="181"/>
      <c r="ARN19" s="181"/>
      <c r="ARQ19" s="183"/>
      <c r="ARR19" s="181"/>
      <c r="ARS19" s="181"/>
      <c r="ARV19" s="183"/>
      <c r="ARW19" s="181"/>
      <c r="ARX19" s="181"/>
      <c r="ASA19" s="183"/>
      <c r="ASB19" s="181"/>
      <c r="ASC19" s="181"/>
      <c r="ASF19" s="183"/>
      <c r="ASG19" s="181"/>
      <c r="ASH19" s="181"/>
      <c r="ASK19" s="183"/>
      <c r="ASL19" s="181"/>
      <c r="ASM19" s="181"/>
      <c r="ASP19" s="183"/>
      <c r="ASQ19" s="181"/>
      <c r="ASR19" s="181"/>
      <c r="ASU19" s="183"/>
      <c r="ASV19" s="181"/>
      <c r="ASW19" s="181"/>
      <c r="ASZ19" s="183"/>
      <c r="ATA19" s="181"/>
      <c r="ATB19" s="181"/>
      <c r="ATE19" s="183"/>
      <c r="ATF19" s="181"/>
      <c r="ATG19" s="181"/>
      <c r="ATJ19" s="183"/>
      <c r="ATK19" s="181"/>
      <c r="ATL19" s="181"/>
      <c r="ATO19" s="183"/>
      <c r="ATP19" s="181"/>
      <c r="ATQ19" s="181"/>
      <c r="ATT19" s="183"/>
      <c r="ATU19" s="181"/>
      <c r="ATV19" s="181"/>
      <c r="ATY19" s="183"/>
      <c r="ATZ19" s="181"/>
      <c r="AUA19" s="181"/>
      <c r="AUD19" s="183"/>
      <c r="AUE19" s="181"/>
      <c r="AUF19" s="181"/>
      <c r="AUI19" s="183"/>
      <c r="AUJ19" s="181"/>
      <c r="AUK19" s="181"/>
      <c r="AUN19" s="183"/>
      <c r="AUO19" s="181"/>
      <c r="AUP19" s="181"/>
      <c r="AUS19" s="183"/>
      <c r="AUT19" s="181"/>
      <c r="AUU19" s="181"/>
      <c r="AUX19" s="183"/>
      <c r="AUY19" s="181"/>
      <c r="AUZ19" s="181"/>
      <c r="AVC19" s="183"/>
      <c r="AVD19" s="181"/>
      <c r="AVE19" s="181"/>
      <c r="AVH19" s="183"/>
      <c r="AVI19" s="181"/>
      <c r="AVJ19" s="181"/>
      <c r="AVM19" s="183"/>
      <c r="AVN19" s="181"/>
      <c r="AVO19" s="181"/>
      <c r="AVR19" s="183"/>
      <c r="AVS19" s="181"/>
      <c r="AVT19" s="181"/>
      <c r="AVW19" s="183"/>
      <c r="AVX19" s="181"/>
      <c r="AVY19" s="181"/>
      <c r="AWB19" s="183"/>
      <c r="AWC19" s="181"/>
      <c r="AWD19" s="181"/>
      <c r="AWG19" s="183"/>
      <c r="AWH19" s="181"/>
      <c r="AWI19" s="181"/>
      <c r="AWL19" s="183"/>
      <c r="AWM19" s="181"/>
      <c r="AWN19" s="181"/>
      <c r="AWQ19" s="183"/>
      <c r="AWR19" s="181"/>
      <c r="AWS19" s="181"/>
      <c r="AWV19" s="183"/>
      <c r="AWW19" s="181"/>
      <c r="AWX19" s="181"/>
      <c r="AXA19" s="183"/>
      <c r="AXB19" s="181"/>
      <c r="AXC19" s="181"/>
      <c r="AXF19" s="183"/>
      <c r="AXG19" s="181"/>
      <c r="AXH19" s="181"/>
      <c r="AXK19" s="183"/>
      <c r="AXL19" s="181"/>
      <c r="AXM19" s="181"/>
      <c r="AXP19" s="183"/>
      <c r="AXQ19" s="181"/>
      <c r="AXR19" s="181"/>
      <c r="AXU19" s="183"/>
      <c r="AXV19" s="181"/>
      <c r="AXW19" s="181"/>
      <c r="AXZ19" s="183"/>
      <c r="AYA19" s="181"/>
      <c r="AYB19" s="181"/>
      <c r="AYE19" s="183"/>
      <c r="AYF19" s="181"/>
      <c r="AYG19" s="181"/>
      <c r="AYJ19" s="183"/>
      <c r="AYK19" s="181"/>
      <c r="AYL19" s="181"/>
      <c r="AYO19" s="183"/>
      <c r="AYP19" s="181"/>
      <c r="AYQ19" s="181"/>
      <c r="AYT19" s="183"/>
      <c r="AYU19" s="181"/>
      <c r="AYV19" s="181"/>
      <c r="AYY19" s="183"/>
      <c r="AYZ19" s="181"/>
      <c r="AZA19" s="181"/>
      <c r="AZD19" s="183"/>
      <c r="AZE19" s="181"/>
      <c r="AZF19" s="181"/>
      <c r="AZI19" s="183"/>
      <c r="AZJ19" s="181"/>
      <c r="AZK19" s="181"/>
      <c r="AZN19" s="183"/>
      <c r="AZO19" s="181"/>
      <c r="AZP19" s="181"/>
      <c r="AZS19" s="183"/>
      <c r="AZT19" s="181"/>
      <c r="AZU19" s="181"/>
      <c r="AZX19" s="183"/>
      <c r="AZY19" s="181"/>
      <c r="AZZ19" s="181"/>
      <c r="BAC19" s="183"/>
      <c r="BAD19" s="181"/>
      <c r="BAE19" s="181"/>
      <c r="BAH19" s="183"/>
      <c r="BAI19" s="181"/>
      <c r="BAJ19" s="181"/>
      <c r="BAM19" s="183"/>
      <c r="BAN19" s="181"/>
      <c r="BAO19" s="181"/>
      <c r="BAR19" s="183"/>
      <c r="BAS19" s="181"/>
      <c r="BAT19" s="181"/>
      <c r="BAW19" s="183"/>
      <c r="BAX19" s="181"/>
      <c r="BAY19" s="181"/>
      <c r="BBB19" s="183"/>
      <c r="BBC19" s="181"/>
      <c r="BBD19" s="181"/>
      <c r="BBG19" s="183"/>
      <c r="BBH19" s="181"/>
      <c r="BBI19" s="181"/>
      <c r="BBL19" s="183"/>
      <c r="BBM19" s="181"/>
      <c r="BBN19" s="181"/>
      <c r="BBQ19" s="183"/>
      <c r="BBR19" s="181"/>
      <c r="BBS19" s="181"/>
      <c r="BBV19" s="183"/>
      <c r="BBW19" s="181"/>
      <c r="BBX19" s="181"/>
      <c r="BCA19" s="183"/>
      <c r="BCB19" s="181"/>
      <c r="BCC19" s="181"/>
      <c r="BCF19" s="183"/>
      <c r="BCG19" s="181"/>
      <c r="BCH19" s="181"/>
      <c r="BCK19" s="183"/>
      <c r="BCL19" s="181"/>
      <c r="BCM19" s="181"/>
      <c r="BCP19" s="183"/>
      <c r="BCQ19" s="181"/>
      <c r="BCR19" s="181"/>
      <c r="BCU19" s="183"/>
      <c r="BCV19" s="181"/>
      <c r="BCW19" s="181"/>
      <c r="BCZ19" s="183"/>
      <c r="BDA19" s="181"/>
      <c r="BDB19" s="181"/>
      <c r="BDE19" s="183"/>
      <c r="BDF19" s="181"/>
      <c r="BDG19" s="181"/>
      <c r="BDJ19" s="183"/>
      <c r="BDK19" s="181"/>
      <c r="BDL19" s="181"/>
      <c r="BDO19" s="183"/>
      <c r="BDP19" s="181"/>
      <c r="BDQ19" s="181"/>
      <c r="BDT19" s="183"/>
      <c r="BDU19" s="181"/>
      <c r="BDV19" s="181"/>
      <c r="BDY19" s="183"/>
      <c r="BDZ19" s="181"/>
      <c r="BEA19" s="181"/>
      <c r="BED19" s="183"/>
      <c r="BEE19" s="181"/>
      <c r="BEF19" s="181"/>
      <c r="BEI19" s="183"/>
      <c r="BEJ19" s="181"/>
      <c r="BEK19" s="181"/>
      <c r="BEN19" s="183"/>
      <c r="BEO19" s="181"/>
      <c r="BEP19" s="181"/>
      <c r="BES19" s="183"/>
      <c r="BET19" s="181"/>
      <c r="BEU19" s="181"/>
      <c r="BEX19" s="183"/>
      <c r="BEY19" s="181"/>
      <c r="BEZ19" s="181"/>
      <c r="BFC19" s="183"/>
      <c r="BFD19" s="181"/>
      <c r="BFE19" s="181"/>
      <c r="BFH19" s="183"/>
      <c r="BFI19" s="181"/>
      <c r="BFJ19" s="181"/>
      <c r="BFM19" s="183"/>
      <c r="BFN19" s="181"/>
      <c r="BFO19" s="181"/>
      <c r="BFR19" s="183"/>
      <c r="BFS19" s="181"/>
      <c r="BFT19" s="181"/>
      <c r="BFW19" s="183"/>
      <c r="BFX19" s="181"/>
      <c r="BFY19" s="181"/>
      <c r="BGB19" s="183"/>
      <c r="BGC19" s="181"/>
      <c r="BGD19" s="181"/>
      <c r="BGG19" s="183"/>
      <c r="BGH19" s="181"/>
      <c r="BGI19" s="181"/>
      <c r="BGL19" s="183"/>
      <c r="BGM19" s="181"/>
      <c r="BGN19" s="181"/>
      <c r="BGQ19" s="183"/>
      <c r="BGR19" s="181"/>
      <c r="BGS19" s="181"/>
      <c r="BGV19" s="183"/>
      <c r="BGW19" s="181"/>
      <c r="BGX19" s="181"/>
      <c r="BHA19" s="183"/>
      <c r="BHB19" s="181"/>
      <c r="BHC19" s="181"/>
      <c r="BHF19" s="183"/>
      <c r="BHG19" s="181"/>
      <c r="BHH19" s="181"/>
      <c r="BHK19" s="183"/>
      <c r="BHL19" s="181"/>
      <c r="BHM19" s="181"/>
      <c r="BHP19" s="183"/>
      <c r="BHQ19" s="181"/>
      <c r="BHR19" s="181"/>
      <c r="BHU19" s="183"/>
      <c r="BHV19" s="181"/>
      <c r="BHW19" s="181"/>
      <c r="BHZ19" s="183"/>
      <c r="BIA19" s="181"/>
      <c r="BIB19" s="181"/>
      <c r="BIE19" s="183"/>
      <c r="BIF19" s="181"/>
      <c r="BIG19" s="181"/>
      <c r="BIJ19" s="183"/>
      <c r="BIK19" s="181"/>
      <c r="BIL19" s="181"/>
      <c r="BIO19" s="183"/>
      <c r="BIP19" s="181"/>
      <c r="BIQ19" s="181"/>
      <c r="BIT19" s="183"/>
      <c r="BIU19" s="181"/>
      <c r="BIV19" s="181"/>
      <c r="BIY19" s="183"/>
      <c r="BIZ19" s="181"/>
      <c r="BJA19" s="181"/>
      <c r="BJD19" s="183"/>
      <c r="BJE19" s="181"/>
      <c r="BJF19" s="181"/>
      <c r="BJI19" s="183"/>
      <c r="BJJ19" s="181"/>
      <c r="BJK19" s="181"/>
      <c r="BJN19" s="183"/>
      <c r="BJO19" s="181"/>
      <c r="BJP19" s="181"/>
      <c r="BJS19" s="183"/>
      <c r="BJT19" s="181"/>
      <c r="BJU19" s="181"/>
      <c r="BJX19" s="183"/>
      <c r="BJY19" s="181"/>
      <c r="BJZ19" s="181"/>
      <c r="BKC19" s="183"/>
      <c r="BKD19" s="181"/>
      <c r="BKE19" s="181"/>
      <c r="BKH19" s="183"/>
      <c r="BKI19" s="181"/>
      <c r="BKJ19" s="181"/>
      <c r="BKM19" s="183"/>
      <c r="BKN19" s="181"/>
      <c r="BKO19" s="181"/>
      <c r="BKR19" s="183"/>
      <c r="BKS19" s="181"/>
      <c r="BKT19" s="181"/>
      <c r="BKW19" s="183"/>
      <c r="BKX19" s="181"/>
      <c r="BKY19" s="181"/>
      <c r="BLB19" s="183"/>
      <c r="BLC19" s="181"/>
      <c r="BLD19" s="181"/>
      <c r="BLG19" s="183"/>
      <c r="BLH19" s="181"/>
      <c r="BLI19" s="181"/>
      <c r="BLL19" s="183"/>
      <c r="BLM19" s="181"/>
      <c r="BLN19" s="181"/>
      <c r="BLQ19" s="183"/>
      <c r="BLR19" s="181"/>
      <c r="BLS19" s="181"/>
      <c r="BLV19" s="183"/>
      <c r="BLW19" s="181"/>
      <c r="BLX19" s="181"/>
      <c r="BMA19" s="183"/>
      <c r="BMB19" s="181"/>
      <c r="BMC19" s="181"/>
      <c r="BMF19" s="183"/>
      <c r="BMG19" s="181"/>
      <c r="BMH19" s="181"/>
      <c r="BMK19" s="183"/>
      <c r="BML19" s="181"/>
      <c r="BMM19" s="181"/>
      <c r="BMP19" s="183"/>
      <c r="BMQ19" s="181"/>
      <c r="BMR19" s="181"/>
      <c r="BMU19" s="183"/>
      <c r="BMV19" s="181"/>
      <c r="BMW19" s="181"/>
      <c r="BMZ19" s="183"/>
      <c r="BNA19" s="181"/>
      <c r="BNB19" s="181"/>
      <c r="BNE19" s="183"/>
      <c r="BNF19" s="181"/>
      <c r="BNG19" s="181"/>
      <c r="BNJ19" s="183"/>
      <c r="BNK19" s="181"/>
      <c r="BNL19" s="181"/>
      <c r="BNO19" s="183"/>
      <c r="BNP19" s="181"/>
      <c r="BNQ19" s="181"/>
      <c r="BNT19" s="183"/>
      <c r="BNU19" s="181"/>
      <c r="BNV19" s="181"/>
      <c r="BNY19" s="183"/>
      <c r="BNZ19" s="181"/>
      <c r="BOA19" s="181"/>
      <c r="BOD19" s="183"/>
      <c r="BOE19" s="181"/>
      <c r="BOF19" s="181"/>
      <c r="BOI19" s="183"/>
      <c r="BOJ19" s="181"/>
      <c r="BOK19" s="181"/>
      <c r="BON19" s="183"/>
      <c r="BOO19" s="181"/>
      <c r="BOP19" s="181"/>
      <c r="BOS19" s="183"/>
      <c r="BOT19" s="181"/>
      <c r="BOU19" s="181"/>
      <c r="BOX19" s="183"/>
      <c r="BOY19" s="181"/>
      <c r="BOZ19" s="181"/>
      <c r="BPC19" s="183"/>
      <c r="BPD19" s="181"/>
      <c r="BPE19" s="181"/>
      <c r="BPH19" s="183"/>
      <c r="BPI19" s="181"/>
      <c r="BPJ19" s="181"/>
      <c r="BPM19" s="183"/>
      <c r="BPN19" s="181"/>
      <c r="BPO19" s="181"/>
      <c r="BPR19" s="183"/>
      <c r="BPS19" s="181"/>
      <c r="BPT19" s="181"/>
      <c r="BPW19" s="183"/>
      <c r="BPX19" s="181"/>
      <c r="BPY19" s="181"/>
      <c r="BQB19" s="183"/>
      <c r="BQC19" s="181"/>
      <c r="BQD19" s="181"/>
      <c r="BQG19" s="183"/>
      <c r="BQH19" s="181"/>
      <c r="BQI19" s="181"/>
      <c r="BQL19" s="183"/>
      <c r="BQM19" s="181"/>
      <c r="BQN19" s="181"/>
      <c r="BQQ19" s="183"/>
      <c r="BQR19" s="181"/>
      <c r="BQS19" s="181"/>
      <c r="BQV19" s="183"/>
      <c r="BQW19" s="181"/>
      <c r="BQX19" s="181"/>
      <c r="BRA19" s="183"/>
      <c r="BRB19" s="181"/>
      <c r="BRC19" s="181"/>
      <c r="BRF19" s="183"/>
      <c r="BRG19" s="181"/>
      <c r="BRH19" s="181"/>
      <c r="BRK19" s="183"/>
      <c r="BRL19" s="181"/>
      <c r="BRM19" s="181"/>
      <c r="BRP19" s="183"/>
      <c r="BRQ19" s="181"/>
      <c r="BRR19" s="181"/>
      <c r="BRU19" s="183"/>
      <c r="BRV19" s="181"/>
      <c r="BRW19" s="181"/>
      <c r="BRZ19" s="183"/>
      <c r="BSA19" s="181"/>
      <c r="BSB19" s="181"/>
      <c r="BSE19" s="183"/>
      <c r="BSF19" s="181"/>
      <c r="BSG19" s="181"/>
      <c r="BSJ19" s="183"/>
      <c r="BSK19" s="181"/>
      <c r="BSL19" s="181"/>
      <c r="BSO19" s="183"/>
      <c r="BSP19" s="181"/>
      <c r="BSQ19" s="181"/>
      <c r="BST19" s="183"/>
      <c r="BSU19" s="181"/>
      <c r="BSV19" s="181"/>
      <c r="BSY19" s="183"/>
      <c r="BSZ19" s="181"/>
      <c r="BTA19" s="181"/>
      <c r="BTD19" s="183"/>
      <c r="BTE19" s="181"/>
      <c r="BTF19" s="181"/>
      <c r="BTI19" s="183"/>
      <c r="BTJ19" s="181"/>
      <c r="BTK19" s="181"/>
      <c r="BTN19" s="183"/>
      <c r="BTO19" s="181"/>
      <c r="BTP19" s="181"/>
      <c r="BTS19" s="183"/>
      <c r="BTT19" s="181"/>
      <c r="BTU19" s="181"/>
      <c r="BTX19" s="183"/>
      <c r="BTY19" s="181"/>
      <c r="BTZ19" s="181"/>
      <c r="BUC19" s="183"/>
      <c r="BUD19" s="181"/>
      <c r="BUE19" s="181"/>
      <c r="BUH19" s="183"/>
      <c r="BUI19" s="181"/>
      <c r="BUJ19" s="181"/>
      <c r="BUM19" s="183"/>
      <c r="BUN19" s="181"/>
      <c r="BUO19" s="181"/>
      <c r="BUR19" s="183"/>
      <c r="BUS19" s="181"/>
      <c r="BUT19" s="181"/>
      <c r="BUW19" s="183"/>
      <c r="BUX19" s="181"/>
      <c r="BUY19" s="181"/>
      <c r="BVB19" s="183"/>
      <c r="BVC19" s="181"/>
      <c r="BVD19" s="181"/>
      <c r="BVG19" s="183"/>
      <c r="BVH19" s="181"/>
      <c r="BVI19" s="181"/>
      <c r="BVL19" s="183"/>
      <c r="BVM19" s="181"/>
      <c r="BVN19" s="181"/>
      <c r="BVQ19" s="183"/>
      <c r="BVR19" s="181"/>
      <c r="BVS19" s="181"/>
      <c r="BVV19" s="183"/>
      <c r="BVW19" s="181"/>
      <c r="BVX19" s="181"/>
      <c r="BWA19" s="183"/>
      <c r="BWB19" s="181"/>
      <c r="BWC19" s="181"/>
      <c r="BWF19" s="183"/>
      <c r="BWG19" s="181"/>
      <c r="BWH19" s="181"/>
      <c r="BWK19" s="183"/>
      <c r="BWL19" s="181"/>
      <c r="BWM19" s="181"/>
      <c r="BWP19" s="183"/>
      <c r="BWQ19" s="181"/>
      <c r="BWR19" s="181"/>
      <c r="BWU19" s="183"/>
      <c r="BWV19" s="181"/>
      <c r="BWW19" s="181"/>
      <c r="BWZ19" s="183"/>
      <c r="BXA19" s="181"/>
      <c r="BXB19" s="181"/>
      <c r="BXE19" s="183"/>
      <c r="BXF19" s="181"/>
      <c r="BXG19" s="181"/>
      <c r="BXJ19" s="183"/>
      <c r="BXK19" s="181"/>
      <c r="BXL19" s="181"/>
      <c r="BXO19" s="183"/>
      <c r="BXP19" s="181"/>
      <c r="BXQ19" s="181"/>
      <c r="BXT19" s="183"/>
      <c r="BXU19" s="181"/>
      <c r="BXV19" s="181"/>
      <c r="BXY19" s="183"/>
      <c r="BXZ19" s="181"/>
      <c r="BYA19" s="181"/>
      <c r="BYD19" s="183"/>
      <c r="BYE19" s="181"/>
      <c r="BYF19" s="181"/>
      <c r="BYI19" s="183"/>
      <c r="BYJ19" s="181"/>
      <c r="BYK19" s="181"/>
      <c r="BYN19" s="183"/>
      <c r="BYO19" s="181"/>
      <c r="BYP19" s="181"/>
      <c r="BYS19" s="183"/>
      <c r="BYT19" s="181"/>
      <c r="BYU19" s="181"/>
      <c r="BYX19" s="183"/>
      <c r="BYY19" s="181"/>
      <c r="BYZ19" s="181"/>
      <c r="BZC19" s="183"/>
      <c r="BZD19" s="181"/>
      <c r="BZE19" s="181"/>
      <c r="BZH19" s="183"/>
      <c r="BZI19" s="181"/>
      <c r="BZJ19" s="181"/>
      <c r="BZM19" s="183"/>
      <c r="BZN19" s="181"/>
      <c r="BZO19" s="181"/>
      <c r="BZR19" s="183"/>
      <c r="BZS19" s="181"/>
      <c r="BZT19" s="181"/>
      <c r="BZW19" s="183"/>
      <c r="BZX19" s="181"/>
      <c r="BZY19" s="181"/>
      <c r="CAB19" s="183"/>
      <c r="CAC19" s="181"/>
      <c r="CAD19" s="181"/>
      <c r="CAG19" s="183"/>
      <c r="CAH19" s="181"/>
      <c r="CAI19" s="181"/>
      <c r="CAL19" s="183"/>
      <c r="CAM19" s="181"/>
      <c r="CAN19" s="181"/>
      <c r="CAQ19" s="183"/>
      <c r="CAR19" s="181"/>
      <c r="CAS19" s="181"/>
      <c r="CAV19" s="183"/>
      <c r="CAW19" s="181"/>
      <c r="CAX19" s="181"/>
      <c r="CBA19" s="183"/>
      <c r="CBB19" s="181"/>
      <c r="CBC19" s="181"/>
      <c r="CBF19" s="183"/>
      <c r="CBG19" s="181"/>
      <c r="CBH19" s="181"/>
      <c r="CBK19" s="183"/>
      <c r="CBL19" s="181"/>
      <c r="CBM19" s="181"/>
      <c r="CBP19" s="183"/>
      <c r="CBQ19" s="181"/>
      <c r="CBR19" s="181"/>
      <c r="CBU19" s="183"/>
      <c r="CBV19" s="181"/>
      <c r="CBW19" s="181"/>
      <c r="CBZ19" s="183"/>
      <c r="CCA19" s="181"/>
      <c r="CCB19" s="181"/>
      <c r="CCE19" s="183"/>
      <c r="CCF19" s="181"/>
      <c r="CCG19" s="181"/>
      <c r="CCJ19" s="183"/>
      <c r="CCK19" s="181"/>
      <c r="CCL19" s="181"/>
      <c r="CCO19" s="183"/>
      <c r="CCP19" s="181"/>
      <c r="CCQ19" s="181"/>
      <c r="CCT19" s="183"/>
      <c r="CCU19" s="181"/>
      <c r="CCV19" s="181"/>
      <c r="CCY19" s="183"/>
      <c r="CCZ19" s="181"/>
      <c r="CDA19" s="181"/>
      <c r="CDD19" s="183"/>
      <c r="CDE19" s="181"/>
      <c r="CDF19" s="181"/>
      <c r="CDI19" s="183"/>
      <c r="CDJ19" s="181"/>
      <c r="CDK19" s="181"/>
      <c r="CDN19" s="183"/>
      <c r="CDO19" s="181"/>
      <c r="CDP19" s="181"/>
      <c r="CDS19" s="183"/>
      <c r="CDT19" s="181"/>
      <c r="CDU19" s="181"/>
      <c r="CDX19" s="183"/>
      <c r="CDY19" s="181"/>
      <c r="CDZ19" s="181"/>
      <c r="CEC19" s="183"/>
      <c r="CED19" s="181"/>
      <c r="CEE19" s="181"/>
      <c r="CEH19" s="183"/>
      <c r="CEI19" s="181"/>
      <c r="CEJ19" s="181"/>
      <c r="CEM19" s="183"/>
      <c r="CEN19" s="181"/>
      <c r="CEO19" s="181"/>
      <c r="CER19" s="183"/>
      <c r="CES19" s="181"/>
      <c r="CET19" s="181"/>
      <c r="CEW19" s="183"/>
      <c r="CEX19" s="181"/>
      <c r="CEY19" s="181"/>
      <c r="CFB19" s="183"/>
      <c r="CFC19" s="181"/>
      <c r="CFD19" s="181"/>
      <c r="CFG19" s="183"/>
      <c r="CFH19" s="181"/>
      <c r="CFI19" s="181"/>
      <c r="CFL19" s="183"/>
      <c r="CFM19" s="181"/>
      <c r="CFN19" s="181"/>
      <c r="CFQ19" s="183"/>
      <c r="CFR19" s="181"/>
      <c r="CFS19" s="181"/>
      <c r="CFV19" s="183"/>
      <c r="CFW19" s="181"/>
      <c r="CFX19" s="181"/>
      <c r="CGA19" s="183"/>
      <c r="CGB19" s="181"/>
      <c r="CGC19" s="181"/>
      <c r="CGF19" s="183"/>
      <c r="CGG19" s="181"/>
      <c r="CGH19" s="181"/>
      <c r="CGK19" s="183"/>
      <c r="CGL19" s="181"/>
      <c r="CGM19" s="181"/>
      <c r="CGP19" s="183"/>
      <c r="CGQ19" s="181"/>
      <c r="CGR19" s="181"/>
      <c r="CGU19" s="183"/>
      <c r="CGV19" s="181"/>
      <c r="CGW19" s="181"/>
      <c r="CGZ19" s="183"/>
      <c r="CHA19" s="181"/>
      <c r="CHB19" s="181"/>
      <c r="CHE19" s="183"/>
      <c r="CHF19" s="181"/>
      <c r="CHG19" s="181"/>
      <c r="CHJ19" s="183"/>
      <c r="CHK19" s="181"/>
      <c r="CHL19" s="181"/>
      <c r="CHO19" s="183"/>
      <c r="CHP19" s="181"/>
      <c r="CHQ19" s="181"/>
      <c r="CHT19" s="183"/>
      <c r="CHU19" s="181"/>
      <c r="CHV19" s="181"/>
      <c r="CHY19" s="183"/>
      <c r="CHZ19" s="181"/>
      <c r="CIA19" s="181"/>
      <c r="CID19" s="183"/>
      <c r="CIE19" s="181"/>
      <c r="CIF19" s="181"/>
      <c r="CII19" s="183"/>
      <c r="CIJ19" s="181"/>
      <c r="CIK19" s="181"/>
      <c r="CIN19" s="183"/>
      <c r="CIO19" s="181"/>
      <c r="CIP19" s="181"/>
      <c r="CIS19" s="183"/>
      <c r="CIT19" s="181"/>
      <c r="CIU19" s="181"/>
      <c r="CIX19" s="183"/>
      <c r="CIY19" s="181"/>
      <c r="CIZ19" s="181"/>
      <c r="CJC19" s="183"/>
      <c r="CJD19" s="181"/>
      <c r="CJE19" s="181"/>
      <c r="CJH19" s="183"/>
      <c r="CJI19" s="181"/>
      <c r="CJJ19" s="181"/>
      <c r="CJM19" s="183"/>
      <c r="CJN19" s="181"/>
      <c r="CJO19" s="181"/>
      <c r="CJR19" s="183"/>
      <c r="CJS19" s="181"/>
      <c r="CJT19" s="181"/>
      <c r="CJW19" s="183"/>
      <c r="CJX19" s="181"/>
      <c r="CJY19" s="181"/>
      <c r="CKB19" s="183"/>
      <c r="CKC19" s="181"/>
      <c r="CKD19" s="181"/>
      <c r="CKG19" s="183"/>
      <c r="CKH19" s="181"/>
      <c r="CKI19" s="181"/>
      <c r="CKL19" s="183"/>
      <c r="CKM19" s="181"/>
      <c r="CKN19" s="181"/>
      <c r="CKQ19" s="183"/>
      <c r="CKR19" s="181"/>
      <c r="CKS19" s="181"/>
      <c r="CKV19" s="183"/>
      <c r="CKW19" s="181"/>
      <c r="CKX19" s="181"/>
      <c r="CLA19" s="183"/>
      <c r="CLB19" s="181"/>
      <c r="CLC19" s="181"/>
      <c r="CLF19" s="183"/>
      <c r="CLG19" s="181"/>
      <c r="CLH19" s="181"/>
      <c r="CLK19" s="183"/>
      <c r="CLL19" s="181"/>
      <c r="CLM19" s="181"/>
      <c r="CLP19" s="183"/>
      <c r="CLQ19" s="181"/>
      <c r="CLR19" s="181"/>
      <c r="CLU19" s="183"/>
      <c r="CLV19" s="181"/>
      <c r="CLW19" s="181"/>
      <c r="CLZ19" s="183"/>
      <c r="CMA19" s="181"/>
      <c r="CMB19" s="181"/>
      <c r="CME19" s="183"/>
      <c r="CMF19" s="181"/>
      <c r="CMG19" s="181"/>
      <c r="CMJ19" s="183"/>
      <c r="CMK19" s="181"/>
      <c r="CML19" s="181"/>
      <c r="CMO19" s="183"/>
      <c r="CMP19" s="181"/>
      <c r="CMQ19" s="181"/>
      <c r="CMT19" s="183"/>
      <c r="CMU19" s="181"/>
      <c r="CMV19" s="181"/>
      <c r="CMY19" s="183"/>
      <c r="CMZ19" s="181"/>
      <c r="CNA19" s="181"/>
      <c r="CND19" s="183"/>
      <c r="CNE19" s="181"/>
      <c r="CNF19" s="181"/>
      <c r="CNI19" s="183"/>
      <c r="CNJ19" s="181"/>
      <c r="CNK19" s="181"/>
      <c r="CNN19" s="183"/>
      <c r="CNO19" s="181"/>
      <c r="CNP19" s="181"/>
      <c r="CNS19" s="183"/>
      <c r="CNT19" s="181"/>
      <c r="CNU19" s="181"/>
      <c r="CNX19" s="183"/>
      <c r="CNY19" s="181"/>
      <c r="CNZ19" s="181"/>
      <c r="COC19" s="183"/>
      <c r="COD19" s="181"/>
      <c r="COE19" s="181"/>
      <c r="COH19" s="183"/>
      <c r="COI19" s="181"/>
      <c r="COJ19" s="181"/>
      <c r="COM19" s="183"/>
      <c r="CON19" s="181"/>
      <c r="COO19" s="181"/>
      <c r="COR19" s="183"/>
      <c r="COS19" s="181"/>
      <c r="COT19" s="181"/>
      <c r="COW19" s="183"/>
      <c r="COX19" s="181"/>
      <c r="COY19" s="181"/>
      <c r="CPB19" s="183"/>
      <c r="CPC19" s="181"/>
      <c r="CPD19" s="181"/>
      <c r="CPG19" s="183"/>
      <c r="CPH19" s="181"/>
      <c r="CPI19" s="181"/>
      <c r="CPL19" s="183"/>
      <c r="CPM19" s="181"/>
      <c r="CPN19" s="181"/>
      <c r="CPQ19" s="183"/>
      <c r="CPR19" s="181"/>
      <c r="CPS19" s="181"/>
      <c r="CPV19" s="183"/>
      <c r="CPW19" s="181"/>
      <c r="CPX19" s="181"/>
      <c r="CQA19" s="183"/>
      <c r="CQB19" s="181"/>
      <c r="CQC19" s="181"/>
      <c r="CQF19" s="183"/>
      <c r="CQG19" s="181"/>
      <c r="CQH19" s="181"/>
      <c r="CQK19" s="183"/>
      <c r="CQL19" s="181"/>
      <c r="CQM19" s="181"/>
      <c r="CQP19" s="183"/>
      <c r="CQQ19" s="181"/>
      <c r="CQR19" s="181"/>
      <c r="CQU19" s="183"/>
      <c r="CQV19" s="181"/>
      <c r="CQW19" s="181"/>
      <c r="CQZ19" s="183"/>
      <c r="CRA19" s="181"/>
      <c r="CRB19" s="181"/>
      <c r="CRE19" s="183"/>
      <c r="CRF19" s="181"/>
      <c r="CRG19" s="181"/>
      <c r="CRJ19" s="183"/>
      <c r="CRK19" s="181"/>
      <c r="CRL19" s="181"/>
      <c r="CRO19" s="183"/>
      <c r="CRP19" s="181"/>
      <c r="CRQ19" s="181"/>
      <c r="CRT19" s="183"/>
      <c r="CRU19" s="181"/>
      <c r="CRV19" s="181"/>
      <c r="CRY19" s="183"/>
      <c r="CRZ19" s="181"/>
      <c r="CSA19" s="181"/>
      <c r="CSD19" s="183"/>
      <c r="CSE19" s="181"/>
      <c r="CSF19" s="181"/>
      <c r="CSI19" s="183"/>
      <c r="CSJ19" s="181"/>
      <c r="CSK19" s="181"/>
      <c r="CSN19" s="183"/>
      <c r="CSO19" s="181"/>
      <c r="CSP19" s="181"/>
      <c r="CSS19" s="183"/>
      <c r="CST19" s="181"/>
      <c r="CSU19" s="181"/>
      <c r="CSX19" s="183"/>
      <c r="CSY19" s="181"/>
      <c r="CSZ19" s="181"/>
      <c r="CTC19" s="183"/>
      <c r="CTD19" s="181"/>
      <c r="CTE19" s="181"/>
      <c r="CTH19" s="183"/>
      <c r="CTI19" s="181"/>
      <c r="CTJ19" s="181"/>
      <c r="CTM19" s="183"/>
      <c r="CTN19" s="181"/>
      <c r="CTO19" s="181"/>
      <c r="CTR19" s="183"/>
      <c r="CTS19" s="181"/>
      <c r="CTT19" s="181"/>
      <c r="CTW19" s="183"/>
      <c r="CTX19" s="181"/>
      <c r="CTY19" s="181"/>
      <c r="CUB19" s="183"/>
      <c r="CUC19" s="181"/>
      <c r="CUD19" s="181"/>
      <c r="CUG19" s="183"/>
      <c r="CUH19" s="181"/>
      <c r="CUI19" s="181"/>
      <c r="CUL19" s="183"/>
      <c r="CUM19" s="181"/>
      <c r="CUN19" s="181"/>
      <c r="CUQ19" s="183"/>
      <c r="CUR19" s="181"/>
      <c r="CUS19" s="181"/>
      <c r="CUV19" s="183"/>
      <c r="CUW19" s="181"/>
      <c r="CUX19" s="181"/>
      <c r="CVA19" s="183"/>
      <c r="CVB19" s="181"/>
      <c r="CVC19" s="181"/>
      <c r="CVF19" s="183"/>
      <c r="CVG19" s="181"/>
      <c r="CVH19" s="181"/>
      <c r="CVK19" s="183"/>
      <c r="CVL19" s="181"/>
      <c r="CVM19" s="181"/>
      <c r="CVP19" s="183"/>
      <c r="CVQ19" s="181"/>
      <c r="CVR19" s="181"/>
      <c r="CVU19" s="183"/>
      <c r="CVV19" s="181"/>
      <c r="CVW19" s="181"/>
      <c r="CVZ19" s="183"/>
      <c r="CWA19" s="181"/>
      <c r="CWB19" s="181"/>
      <c r="CWE19" s="183"/>
      <c r="CWF19" s="181"/>
      <c r="CWG19" s="181"/>
      <c r="CWJ19" s="183"/>
      <c r="CWK19" s="181"/>
      <c r="CWL19" s="181"/>
      <c r="CWO19" s="183"/>
      <c r="CWP19" s="181"/>
      <c r="CWQ19" s="181"/>
      <c r="CWT19" s="183"/>
      <c r="CWU19" s="181"/>
      <c r="CWV19" s="181"/>
      <c r="CWY19" s="183"/>
      <c r="CWZ19" s="181"/>
      <c r="CXA19" s="181"/>
      <c r="CXD19" s="183"/>
      <c r="CXE19" s="181"/>
      <c r="CXF19" s="181"/>
      <c r="CXI19" s="183"/>
      <c r="CXJ19" s="181"/>
      <c r="CXK19" s="181"/>
      <c r="CXN19" s="183"/>
      <c r="CXO19" s="181"/>
      <c r="CXP19" s="181"/>
      <c r="CXS19" s="183"/>
      <c r="CXT19" s="181"/>
      <c r="CXU19" s="181"/>
      <c r="CXX19" s="183"/>
      <c r="CXY19" s="181"/>
      <c r="CXZ19" s="181"/>
      <c r="CYC19" s="183"/>
      <c r="CYD19" s="181"/>
      <c r="CYE19" s="181"/>
      <c r="CYH19" s="183"/>
      <c r="CYI19" s="181"/>
      <c r="CYJ19" s="181"/>
      <c r="CYM19" s="183"/>
      <c r="CYN19" s="181"/>
      <c r="CYO19" s="181"/>
      <c r="CYR19" s="183"/>
      <c r="CYS19" s="181"/>
      <c r="CYT19" s="181"/>
      <c r="CYW19" s="183"/>
      <c r="CYX19" s="181"/>
      <c r="CYY19" s="181"/>
      <c r="CZB19" s="183"/>
      <c r="CZC19" s="181"/>
      <c r="CZD19" s="181"/>
      <c r="CZG19" s="183"/>
      <c r="CZH19" s="181"/>
      <c r="CZI19" s="181"/>
      <c r="CZL19" s="183"/>
      <c r="CZM19" s="181"/>
      <c r="CZN19" s="181"/>
      <c r="CZQ19" s="183"/>
      <c r="CZR19" s="181"/>
      <c r="CZS19" s="181"/>
      <c r="CZV19" s="183"/>
      <c r="CZW19" s="181"/>
      <c r="CZX19" s="181"/>
      <c r="DAA19" s="183"/>
      <c r="DAB19" s="181"/>
      <c r="DAC19" s="181"/>
      <c r="DAF19" s="183"/>
      <c r="DAG19" s="181"/>
      <c r="DAH19" s="181"/>
      <c r="DAK19" s="183"/>
      <c r="DAL19" s="181"/>
      <c r="DAM19" s="181"/>
      <c r="DAP19" s="183"/>
      <c r="DAQ19" s="181"/>
      <c r="DAR19" s="181"/>
      <c r="DAU19" s="183"/>
      <c r="DAV19" s="181"/>
      <c r="DAW19" s="181"/>
      <c r="DAZ19" s="183"/>
      <c r="DBA19" s="181"/>
      <c r="DBB19" s="181"/>
      <c r="DBE19" s="183"/>
      <c r="DBF19" s="181"/>
      <c r="DBG19" s="181"/>
      <c r="DBJ19" s="183"/>
      <c r="DBK19" s="181"/>
      <c r="DBL19" s="181"/>
      <c r="DBO19" s="183"/>
      <c r="DBP19" s="181"/>
      <c r="DBQ19" s="181"/>
      <c r="DBT19" s="183"/>
      <c r="DBU19" s="181"/>
      <c r="DBV19" s="181"/>
      <c r="DBY19" s="183"/>
      <c r="DBZ19" s="181"/>
      <c r="DCA19" s="181"/>
      <c r="DCD19" s="183"/>
      <c r="DCE19" s="181"/>
      <c r="DCF19" s="181"/>
      <c r="DCI19" s="183"/>
      <c r="DCJ19" s="181"/>
      <c r="DCK19" s="181"/>
      <c r="DCN19" s="183"/>
      <c r="DCO19" s="181"/>
      <c r="DCP19" s="181"/>
      <c r="DCS19" s="183"/>
      <c r="DCT19" s="181"/>
      <c r="DCU19" s="181"/>
      <c r="DCX19" s="183"/>
      <c r="DCY19" s="181"/>
      <c r="DCZ19" s="181"/>
      <c r="DDC19" s="183"/>
      <c r="DDD19" s="181"/>
      <c r="DDE19" s="181"/>
      <c r="DDH19" s="183"/>
      <c r="DDI19" s="181"/>
      <c r="DDJ19" s="181"/>
      <c r="DDM19" s="183"/>
      <c r="DDN19" s="181"/>
      <c r="DDO19" s="181"/>
      <c r="DDR19" s="183"/>
      <c r="DDS19" s="181"/>
      <c r="DDT19" s="181"/>
      <c r="DDW19" s="183"/>
      <c r="DDX19" s="181"/>
      <c r="DDY19" s="181"/>
      <c r="DEB19" s="183"/>
      <c r="DEC19" s="181"/>
      <c r="DED19" s="181"/>
      <c r="DEG19" s="183"/>
      <c r="DEH19" s="181"/>
      <c r="DEI19" s="181"/>
      <c r="DEL19" s="183"/>
      <c r="DEM19" s="181"/>
      <c r="DEN19" s="181"/>
      <c r="DEQ19" s="183"/>
      <c r="DER19" s="181"/>
      <c r="DES19" s="181"/>
      <c r="DEV19" s="183"/>
      <c r="DEW19" s="181"/>
      <c r="DEX19" s="181"/>
      <c r="DFA19" s="183"/>
      <c r="DFB19" s="181"/>
      <c r="DFC19" s="181"/>
      <c r="DFF19" s="183"/>
      <c r="DFG19" s="181"/>
      <c r="DFH19" s="181"/>
      <c r="DFK19" s="183"/>
      <c r="DFL19" s="181"/>
      <c r="DFM19" s="181"/>
      <c r="DFP19" s="183"/>
      <c r="DFQ19" s="181"/>
      <c r="DFR19" s="181"/>
      <c r="DFU19" s="183"/>
      <c r="DFV19" s="181"/>
      <c r="DFW19" s="181"/>
      <c r="DFZ19" s="183"/>
      <c r="DGA19" s="181"/>
      <c r="DGB19" s="181"/>
      <c r="DGE19" s="183"/>
      <c r="DGF19" s="181"/>
      <c r="DGG19" s="181"/>
      <c r="DGJ19" s="183"/>
      <c r="DGK19" s="181"/>
      <c r="DGL19" s="181"/>
      <c r="DGO19" s="183"/>
      <c r="DGP19" s="181"/>
      <c r="DGQ19" s="181"/>
      <c r="DGT19" s="183"/>
      <c r="DGU19" s="181"/>
      <c r="DGV19" s="181"/>
      <c r="DGY19" s="183"/>
      <c r="DGZ19" s="181"/>
      <c r="DHA19" s="181"/>
      <c r="DHD19" s="183"/>
      <c r="DHE19" s="181"/>
      <c r="DHF19" s="181"/>
      <c r="DHI19" s="183"/>
      <c r="DHJ19" s="181"/>
      <c r="DHK19" s="181"/>
      <c r="DHN19" s="183"/>
      <c r="DHO19" s="181"/>
      <c r="DHP19" s="181"/>
      <c r="DHS19" s="183"/>
      <c r="DHT19" s="181"/>
      <c r="DHU19" s="181"/>
      <c r="DHX19" s="183"/>
      <c r="DHY19" s="181"/>
      <c r="DHZ19" s="181"/>
      <c r="DIC19" s="183"/>
      <c r="DID19" s="181"/>
      <c r="DIE19" s="181"/>
      <c r="DIH19" s="183"/>
      <c r="DII19" s="181"/>
      <c r="DIJ19" s="181"/>
      <c r="DIM19" s="183"/>
      <c r="DIN19" s="181"/>
      <c r="DIO19" s="181"/>
      <c r="DIR19" s="183"/>
      <c r="DIS19" s="181"/>
      <c r="DIT19" s="181"/>
      <c r="DIW19" s="183"/>
      <c r="DIX19" s="181"/>
      <c r="DIY19" s="181"/>
      <c r="DJB19" s="183"/>
      <c r="DJC19" s="181"/>
      <c r="DJD19" s="181"/>
      <c r="DJG19" s="183"/>
      <c r="DJH19" s="181"/>
      <c r="DJI19" s="181"/>
      <c r="DJL19" s="183"/>
      <c r="DJM19" s="181"/>
      <c r="DJN19" s="181"/>
      <c r="DJQ19" s="183"/>
      <c r="DJR19" s="181"/>
      <c r="DJS19" s="181"/>
      <c r="DJV19" s="183"/>
      <c r="DJW19" s="181"/>
      <c r="DJX19" s="181"/>
      <c r="DKA19" s="183"/>
      <c r="DKB19" s="181"/>
      <c r="DKC19" s="181"/>
      <c r="DKF19" s="183"/>
      <c r="DKG19" s="181"/>
      <c r="DKH19" s="181"/>
      <c r="DKK19" s="183"/>
      <c r="DKL19" s="181"/>
      <c r="DKM19" s="181"/>
      <c r="DKP19" s="183"/>
      <c r="DKQ19" s="181"/>
      <c r="DKR19" s="181"/>
      <c r="DKU19" s="183"/>
      <c r="DKV19" s="181"/>
      <c r="DKW19" s="181"/>
      <c r="DKZ19" s="183"/>
      <c r="DLA19" s="181"/>
      <c r="DLB19" s="181"/>
      <c r="DLE19" s="183"/>
      <c r="DLF19" s="181"/>
      <c r="DLG19" s="181"/>
      <c r="DLJ19" s="183"/>
      <c r="DLK19" s="181"/>
      <c r="DLL19" s="181"/>
      <c r="DLO19" s="183"/>
      <c r="DLP19" s="181"/>
      <c r="DLQ19" s="181"/>
      <c r="DLT19" s="183"/>
      <c r="DLU19" s="181"/>
      <c r="DLV19" s="181"/>
      <c r="DLY19" s="183"/>
      <c r="DLZ19" s="181"/>
      <c r="DMA19" s="181"/>
      <c r="DMD19" s="183"/>
      <c r="DME19" s="181"/>
      <c r="DMF19" s="181"/>
      <c r="DMI19" s="183"/>
      <c r="DMJ19" s="181"/>
      <c r="DMK19" s="181"/>
      <c r="DMN19" s="183"/>
      <c r="DMO19" s="181"/>
      <c r="DMP19" s="181"/>
      <c r="DMS19" s="183"/>
      <c r="DMT19" s="181"/>
      <c r="DMU19" s="181"/>
      <c r="DMX19" s="183"/>
      <c r="DMY19" s="181"/>
      <c r="DMZ19" s="181"/>
      <c r="DNC19" s="183"/>
      <c r="DND19" s="181"/>
      <c r="DNE19" s="181"/>
      <c r="DNH19" s="183"/>
      <c r="DNI19" s="181"/>
      <c r="DNJ19" s="181"/>
      <c r="DNM19" s="183"/>
      <c r="DNN19" s="181"/>
      <c r="DNO19" s="181"/>
      <c r="DNR19" s="183"/>
      <c r="DNS19" s="181"/>
      <c r="DNT19" s="181"/>
      <c r="DNW19" s="183"/>
      <c r="DNX19" s="181"/>
      <c r="DNY19" s="181"/>
      <c r="DOB19" s="183"/>
      <c r="DOC19" s="181"/>
      <c r="DOD19" s="181"/>
      <c r="DOG19" s="183"/>
      <c r="DOH19" s="181"/>
      <c r="DOI19" s="181"/>
      <c r="DOL19" s="183"/>
      <c r="DOM19" s="181"/>
      <c r="DON19" s="181"/>
      <c r="DOQ19" s="183"/>
      <c r="DOR19" s="181"/>
      <c r="DOS19" s="181"/>
      <c r="DOV19" s="183"/>
      <c r="DOW19" s="181"/>
      <c r="DOX19" s="181"/>
      <c r="DPA19" s="183"/>
      <c r="DPB19" s="181"/>
      <c r="DPC19" s="181"/>
      <c r="DPF19" s="183"/>
      <c r="DPG19" s="181"/>
      <c r="DPH19" s="181"/>
      <c r="DPK19" s="183"/>
      <c r="DPL19" s="181"/>
      <c r="DPM19" s="181"/>
      <c r="DPP19" s="183"/>
      <c r="DPQ19" s="181"/>
      <c r="DPR19" s="181"/>
      <c r="DPU19" s="183"/>
      <c r="DPV19" s="181"/>
      <c r="DPW19" s="181"/>
      <c r="DPZ19" s="183"/>
      <c r="DQA19" s="181"/>
      <c r="DQB19" s="181"/>
      <c r="DQE19" s="183"/>
      <c r="DQF19" s="181"/>
      <c r="DQG19" s="181"/>
      <c r="DQJ19" s="183"/>
      <c r="DQK19" s="181"/>
      <c r="DQL19" s="181"/>
      <c r="DQO19" s="183"/>
      <c r="DQP19" s="181"/>
      <c r="DQQ19" s="181"/>
      <c r="DQT19" s="183"/>
      <c r="DQU19" s="181"/>
      <c r="DQV19" s="181"/>
      <c r="DQY19" s="183"/>
      <c r="DQZ19" s="181"/>
      <c r="DRA19" s="181"/>
      <c r="DRD19" s="183"/>
      <c r="DRE19" s="181"/>
      <c r="DRF19" s="181"/>
      <c r="DRI19" s="183"/>
      <c r="DRJ19" s="181"/>
      <c r="DRK19" s="181"/>
      <c r="DRN19" s="183"/>
      <c r="DRO19" s="181"/>
      <c r="DRP19" s="181"/>
      <c r="DRS19" s="183"/>
      <c r="DRT19" s="181"/>
      <c r="DRU19" s="181"/>
      <c r="DRX19" s="183"/>
      <c r="DRY19" s="181"/>
      <c r="DRZ19" s="181"/>
      <c r="DSC19" s="183"/>
      <c r="DSD19" s="181"/>
      <c r="DSE19" s="181"/>
      <c r="DSH19" s="183"/>
      <c r="DSI19" s="181"/>
      <c r="DSJ19" s="181"/>
      <c r="DSM19" s="183"/>
      <c r="DSN19" s="181"/>
      <c r="DSO19" s="181"/>
      <c r="DSR19" s="183"/>
      <c r="DSS19" s="181"/>
      <c r="DST19" s="181"/>
      <c r="DSW19" s="183"/>
      <c r="DSX19" s="181"/>
      <c r="DSY19" s="181"/>
      <c r="DTB19" s="183"/>
      <c r="DTC19" s="181"/>
      <c r="DTD19" s="181"/>
      <c r="DTG19" s="183"/>
      <c r="DTH19" s="181"/>
      <c r="DTI19" s="181"/>
      <c r="DTL19" s="183"/>
      <c r="DTM19" s="181"/>
      <c r="DTN19" s="181"/>
      <c r="DTQ19" s="183"/>
      <c r="DTR19" s="181"/>
      <c r="DTS19" s="181"/>
      <c r="DTV19" s="183"/>
      <c r="DTW19" s="181"/>
      <c r="DTX19" s="181"/>
      <c r="DUA19" s="183"/>
      <c r="DUB19" s="181"/>
      <c r="DUC19" s="181"/>
      <c r="DUF19" s="183"/>
      <c r="DUG19" s="181"/>
      <c r="DUH19" s="181"/>
      <c r="DUK19" s="183"/>
      <c r="DUL19" s="181"/>
      <c r="DUM19" s="181"/>
      <c r="DUP19" s="183"/>
      <c r="DUQ19" s="181"/>
      <c r="DUR19" s="181"/>
      <c r="DUU19" s="183"/>
      <c r="DUV19" s="181"/>
      <c r="DUW19" s="181"/>
      <c r="DUZ19" s="183"/>
      <c r="DVA19" s="181"/>
      <c r="DVB19" s="181"/>
      <c r="DVE19" s="183"/>
      <c r="DVF19" s="181"/>
      <c r="DVG19" s="181"/>
      <c r="DVJ19" s="183"/>
      <c r="DVK19" s="181"/>
      <c r="DVL19" s="181"/>
      <c r="DVO19" s="183"/>
      <c r="DVP19" s="181"/>
      <c r="DVQ19" s="181"/>
      <c r="DVT19" s="183"/>
      <c r="DVU19" s="181"/>
      <c r="DVV19" s="181"/>
      <c r="DVY19" s="183"/>
      <c r="DVZ19" s="181"/>
      <c r="DWA19" s="181"/>
      <c r="DWD19" s="183"/>
      <c r="DWE19" s="181"/>
      <c r="DWF19" s="181"/>
      <c r="DWI19" s="183"/>
      <c r="DWJ19" s="181"/>
      <c r="DWK19" s="181"/>
      <c r="DWN19" s="183"/>
      <c r="DWO19" s="181"/>
      <c r="DWP19" s="181"/>
      <c r="DWS19" s="183"/>
      <c r="DWT19" s="181"/>
      <c r="DWU19" s="181"/>
      <c r="DWX19" s="183"/>
      <c r="DWY19" s="181"/>
      <c r="DWZ19" s="181"/>
      <c r="DXC19" s="183"/>
      <c r="DXD19" s="181"/>
      <c r="DXE19" s="181"/>
      <c r="DXH19" s="183"/>
      <c r="DXI19" s="181"/>
      <c r="DXJ19" s="181"/>
      <c r="DXM19" s="183"/>
      <c r="DXN19" s="181"/>
      <c r="DXO19" s="181"/>
      <c r="DXR19" s="183"/>
      <c r="DXS19" s="181"/>
      <c r="DXT19" s="181"/>
      <c r="DXW19" s="183"/>
      <c r="DXX19" s="181"/>
      <c r="DXY19" s="181"/>
      <c r="DYB19" s="183"/>
      <c r="DYC19" s="181"/>
      <c r="DYD19" s="181"/>
      <c r="DYG19" s="183"/>
      <c r="DYH19" s="181"/>
      <c r="DYI19" s="181"/>
      <c r="DYL19" s="183"/>
      <c r="DYM19" s="181"/>
      <c r="DYN19" s="181"/>
      <c r="DYQ19" s="183"/>
      <c r="DYR19" s="181"/>
      <c r="DYS19" s="181"/>
      <c r="DYV19" s="183"/>
      <c r="DYW19" s="181"/>
      <c r="DYX19" s="181"/>
      <c r="DZA19" s="183"/>
      <c r="DZB19" s="181"/>
      <c r="DZC19" s="181"/>
      <c r="DZF19" s="183"/>
      <c r="DZG19" s="181"/>
      <c r="DZH19" s="181"/>
      <c r="DZK19" s="183"/>
      <c r="DZL19" s="181"/>
      <c r="DZM19" s="181"/>
      <c r="DZP19" s="183"/>
      <c r="DZQ19" s="181"/>
      <c r="DZR19" s="181"/>
      <c r="DZU19" s="183"/>
      <c r="DZV19" s="181"/>
      <c r="DZW19" s="181"/>
      <c r="DZZ19" s="183"/>
      <c r="EAA19" s="181"/>
      <c r="EAB19" s="181"/>
      <c r="EAE19" s="183"/>
      <c r="EAF19" s="181"/>
      <c r="EAG19" s="181"/>
      <c r="EAJ19" s="183"/>
      <c r="EAK19" s="181"/>
      <c r="EAL19" s="181"/>
      <c r="EAO19" s="183"/>
      <c r="EAP19" s="181"/>
      <c r="EAQ19" s="181"/>
      <c r="EAT19" s="183"/>
      <c r="EAU19" s="181"/>
      <c r="EAV19" s="181"/>
      <c r="EAY19" s="183"/>
      <c r="EAZ19" s="181"/>
      <c r="EBA19" s="181"/>
      <c r="EBD19" s="183"/>
      <c r="EBE19" s="181"/>
      <c r="EBF19" s="181"/>
      <c r="EBI19" s="183"/>
      <c r="EBJ19" s="181"/>
      <c r="EBK19" s="181"/>
      <c r="EBN19" s="183"/>
      <c r="EBO19" s="181"/>
      <c r="EBP19" s="181"/>
      <c r="EBS19" s="183"/>
      <c r="EBT19" s="181"/>
      <c r="EBU19" s="181"/>
      <c r="EBX19" s="183"/>
      <c r="EBY19" s="181"/>
      <c r="EBZ19" s="181"/>
      <c r="ECC19" s="183"/>
      <c r="ECD19" s="181"/>
      <c r="ECE19" s="181"/>
      <c r="ECH19" s="183"/>
      <c r="ECI19" s="181"/>
      <c r="ECJ19" s="181"/>
      <c r="ECM19" s="183"/>
      <c r="ECN19" s="181"/>
      <c r="ECO19" s="181"/>
      <c r="ECR19" s="183"/>
      <c r="ECS19" s="181"/>
      <c r="ECT19" s="181"/>
      <c r="ECW19" s="183"/>
      <c r="ECX19" s="181"/>
      <c r="ECY19" s="181"/>
      <c r="EDB19" s="183"/>
      <c r="EDC19" s="181"/>
      <c r="EDD19" s="181"/>
      <c r="EDG19" s="183"/>
      <c r="EDH19" s="181"/>
      <c r="EDI19" s="181"/>
      <c r="EDL19" s="183"/>
      <c r="EDM19" s="181"/>
      <c r="EDN19" s="181"/>
      <c r="EDQ19" s="183"/>
      <c r="EDR19" s="181"/>
      <c r="EDS19" s="181"/>
      <c r="EDV19" s="183"/>
      <c r="EDW19" s="181"/>
      <c r="EDX19" s="181"/>
      <c r="EEA19" s="183"/>
      <c r="EEB19" s="181"/>
      <c r="EEC19" s="181"/>
      <c r="EEF19" s="183"/>
      <c r="EEG19" s="181"/>
      <c r="EEH19" s="181"/>
      <c r="EEK19" s="183"/>
      <c r="EEL19" s="181"/>
      <c r="EEM19" s="181"/>
      <c r="EEP19" s="183"/>
      <c r="EEQ19" s="181"/>
      <c r="EER19" s="181"/>
      <c r="EEU19" s="183"/>
      <c r="EEV19" s="181"/>
      <c r="EEW19" s="181"/>
      <c r="EEZ19" s="183"/>
      <c r="EFA19" s="181"/>
      <c r="EFB19" s="181"/>
      <c r="EFE19" s="183"/>
      <c r="EFF19" s="181"/>
      <c r="EFG19" s="181"/>
      <c r="EFJ19" s="183"/>
      <c r="EFK19" s="181"/>
      <c r="EFL19" s="181"/>
      <c r="EFO19" s="183"/>
      <c r="EFP19" s="181"/>
      <c r="EFQ19" s="181"/>
      <c r="EFT19" s="183"/>
      <c r="EFU19" s="181"/>
      <c r="EFV19" s="181"/>
      <c r="EFY19" s="183"/>
      <c r="EFZ19" s="181"/>
      <c r="EGA19" s="181"/>
      <c r="EGD19" s="183"/>
      <c r="EGE19" s="181"/>
      <c r="EGF19" s="181"/>
      <c r="EGI19" s="183"/>
      <c r="EGJ19" s="181"/>
      <c r="EGK19" s="181"/>
      <c r="EGN19" s="183"/>
      <c r="EGO19" s="181"/>
      <c r="EGP19" s="181"/>
      <c r="EGS19" s="183"/>
      <c r="EGT19" s="181"/>
      <c r="EGU19" s="181"/>
      <c r="EGX19" s="183"/>
      <c r="EGY19" s="181"/>
      <c r="EGZ19" s="181"/>
      <c r="EHC19" s="183"/>
      <c r="EHD19" s="181"/>
      <c r="EHE19" s="181"/>
      <c r="EHH19" s="183"/>
      <c r="EHI19" s="181"/>
      <c r="EHJ19" s="181"/>
      <c r="EHM19" s="183"/>
      <c r="EHN19" s="181"/>
      <c r="EHO19" s="181"/>
      <c r="EHR19" s="183"/>
      <c r="EHS19" s="181"/>
      <c r="EHT19" s="181"/>
      <c r="EHW19" s="183"/>
      <c r="EHX19" s="181"/>
      <c r="EHY19" s="181"/>
      <c r="EIB19" s="183"/>
      <c r="EIC19" s="181"/>
      <c r="EID19" s="181"/>
      <c r="EIG19" s="183"/>
      <c r="EIH19" s="181"/>
      <c r="EII19" s="181"/>
      <c r="EIL19" s="183"/>
      <c r="EIM19" s="181"/>
      <c r="EIN19" s="181"/>
      <c r="EIQ19" s="183"/>
      <c r="EIR19" s="181"/>
      <c r="EIS19" s="181"/>
      <c r="EIV19" s="183"/>
      <c r="EIW19" s="181"/>
      <c r="EIX19" s="181"/>
      <c r="EJA19" s="183"/>
      <c r="EJB19" s="181"/>
      <c r="EJC19" s="181"/>
      <c r="EJF19" s="183"/>
      <c r="EJG19" s="181"/>
      <c r="EJH19" s="181"/>
      <c r="EJK19" s="183"/>
      <c r="EJL19" s="181"/>
      <c r="EJM19" s="181"/>
      <c r="EJP19" s="183"/>
      <c r="EJQ19" s="181"/>
      <c r="EJR19" s="181"/>
      <c r="EJU19" s="183"/>
      <c r="EJV19" s="181"/>
      <c r="EJW19" s="181"/>
      <c r="EJZ19" s="183"/>
      <c r="EKA19" s="181"/>
      <c r="EKB19" s="181"/>
      <c r="EKE19" s="183"/>
      <c r="EKF19" s="181"/>
      <c r="EKG19" s="181"/>
      <c r="EKJ19" s="183"/>
      <c r="EKK19" s="181"/>
      <c r="EKL19" s="181"/>
      <c r="EKO19" s="183"/>
      <c r="EKP19" s="181"/>
      <c r="EKQ19" s="181"/>
      <c r="EKT19" s="183"/>
      <c r="EKU19" s="181"/>
      <c r="EKV19" s="181"/>
      <c r="EKY19" s="183"/>
      <c r="EKZ19" s="181"/>
      <c r="ELA19" s="181"/>
      <c r="ELD19" s="183"/>
      <c r="ELE19" s="181"/>
      <c r="ELF19" s="181"/>
      <c r="ELI19" s="183"/>
      <c r="ELJ19" s="181"/>
      <c r="ELK19" s="181"/>
      <c r="ELN19" s="183"/>
      <c r="ELO19" s="181"/>
      <c r="ELP19" s="181"/>
      <c r="ELS19" s="183"/>
      <c r="ELT19" s="181"/>
      <c r="ELU19" s="181"/>
      <c r="ELX19" s="183"/>
      <c r="ELY19" s="181"/>
      <c r="ELZ19" s="181"/>
      <c r="EMC19" s="183"/>
      <c r="EMD19" s="181"/>
      <c r="EME19" s="181"/>
      <c r="EMH19" s="183"/>
      <c r="EMI19" s="181"/>
      <c r="EMJ19" s="181"/>
      <c r="EMM19" s="183"/>
      <c r="EMN19" s="181"/>
      <c r="EMO19" s="181"/>
      <c r="EMR19" s="183"/>
      <c r="EMS19" s="181"/>
      <c r="EMT19" s="181"/>
      <c r="EMW19" s="183"/>
      <c r="EMX19" s="181"/>
      <c r="EMY19" s="181"/>
      <c r="ENB19" s="183"/>
      <c r="ENC19" s="181"/>
      <c r="END19" s="181"/>
      <c r="ENG19" s="183"/>
      <c r="ENH19" s="181"/>
      <c r="ENI19" s="181"/>
      <c r="ENL19" s="183"/>
      <c r="ENM19" s="181"/>
      <c r="ENN19" s="181"/>
      <c r="ENQ19" s="183"/>
      <c r="ENR19" s="181"/>
      <c r="ENS19" s="181"/>
      <c r="ENV19" s="183"/>
      <c r="ENW19" s="181"/>
      <c r="ENX19" s="181"/>
      <c r="EOA19" s="183"/>
      <c r="EOB19" s="181"/>
      <c r="EOC19" s="181"/>
      <c r="EOF19" s="183"/>
      <c r="EOG19" s="181"/>
      <c r="EOH19" s="181"/>
      <c r="EOK19" s="183"/>
      <c r="EOL19" s="181"/>
      <c r="EOM19" s="181"/>
      <c r="EOP19" s="183"/>
      <c r="EOQ19" s="181"/>
      <c r="EOR19" s="181"/>
      <c r="EOU19" s="183"/>
      <c r="EOV19" s="181"/>
      <c r="EOW19" s="181"/>
      <c r="EOZ19" s="183"/>
      <c r="EPA19" s="181"/>
      <c r="EPB19" s="181"/>
      <c r="EPE19" s="183"/>
      <c r="EPF19" s="181"/>
      <c r="EPG19" s="181"/>
      <c r="EPJ19" s="183"/>
      <c r="EPK19" s="181"/>
      <c r="EPL19" s="181"/>
      <c r="EPO19" s="183"/>
      <c r="EPP19" s="181"/>
      <c r="EPQ19" s="181"/>
      <c r="EPT19" s="183"/>
      <c r="EPU19" s="181"/>
      <c r="EPV19" s="181"/>
      <c r="EPY19" s="183"/>
      <c r="EPZ19" s="181"/>
      <c r="EQA19" s="181"/>
      <c r="EQD19" s="183"/>
      <c r="EQE19" s="181"/>
      <c r="EQF19" s="181"/>
      <c r="EQI19" s="183"/>
      <c r="EQJ19" s="181"/>
      <c r="EQK19" s="181"/>
      <c r="EQN19" s="183"/>
      <c r="EQO19" s="181"/>
      <c r="EQP19" s="181"/>
      <c r="EQS19" s="183"/>
      <c r="EQT19" s="181"/>
      <c r="EQU19" s="181"/>
      <c r="EQX19" s="183"/>
      <c r="EQY19" s="181"/>
      <c r="EQZ19" s="181"/>
      <c r="ERC19" s="183"/>
      <c r="ERD19" s="181"/>
      <c r="ERE19" s="181"/>
      <c r="ERH19" s="183"/>
      <c r="ERI19" s="181"/>
      <c r="ERJ19" s="181"/>
      <c r="ERM19" s="183"/>
      <c r="ERN19" s="181"/>
      <c r="ERO19" s="181"/>
      <c r="ERR19" s="183"/>
      <c r="ERS19" s="181"/>
      <c r="ERT19" s="181"/>
      <c r="ERW19" s="183"/>
      <c r="ERX19" s="181"/>
      <c r="ERY19" s="181"/>
      <c r="ESB19" s="183"/>
      <c r="ESC19" s="181"/>
      <c r="ESD19" s="181"/>
      <c r="ESG19" s="183"/>
      <c r="ESH19" s="181"/>
      <c r="ESI19" s="181"/>
      <c r="ESL19" s="183"/>
      <c r="ESM19" s="181"/>
      <c r="ESN19" s="181"/>
      <c r="ESQ19" s="183"/>
      <c r="ESR19" s="181"/>
      <c r="ESS19" s="181"/>
      <c r="ESV19" s="183"/>
      <c r="ESW19" s="181"/>
      <c r="ESX19" s="181"/>
      <c r="ETA19" s="183"/>
      <c r="ETB19" s="181"/>
      <c r="ETC19" s="181"/>
      <c r="ETF19" s="183"/>
      <c r="ETG19" s="181"/>
      <c r="ETH19" s="181"/>
      <c r="ETK19" s="183"/>
      <c r="ETL19" s="181"/>
      <c r="ETM19" s="181"/>
      <c r="ETP19" s="183"/>
      <c r="ETQ19" s="181"/>
      <c r="ETR19" s="181"/>
      <c r="ETU19" s="183"/>
      <c r="ETV19" s="181"/>
      <c r="ETW19" s="181"/>
      <c r="ETZ19" s="183"/>
      <c r="EUA19" s="181"/>
      <c r="EUB19" s="181"/>
      <c r="EUE19" s="183"/>
      <c r="EUF19" s="181"/>
      <c r="EUG19" s="181"/>
      <c r="EUJ19" s="183"/>
      <c r="EUK19" s="181"/>
      <c r="EUL19" s="181"/>
      <c r="EUO19" s="183"/>
      <c r="EUP19" s="181"/>
      <c r="EUQ19" s="181"/>
      <c r="EUT19" s="183"/>
      <c r="EUU19" s="181"/>
      <c r="EUV19" s="181"/>
      <c r="EUY19" s="183"/>
      <c r="EUZ19" s="181"/>
      <c r="EVA19" s="181"/>
      <c r="EVD19" s="183"/>
      <c r="EVE19" s="181"/>
      <c r="EVF19" s="181"/>
      <c r="EVI19" s="183"/>
      <c r="EVJ19" s="181"/>
      <c r="EVK19" s="181"/>
      <c r="EVN19" s="183"/>
      <c r="EVO19" s="181"/>
      <c r="EVP19" s="181"/>
      <c r="EVS19" s="183"/>
      <c r="EVT19" s="181"/>
      <c r="EVU19" s="181"/>
      <c r="EVX19" s="183"/>
      <c r="EVY19" s="181"/>
      <c r="EVZ19" s="181"/>
      <c r="EWC19" s="183"/>
      <c r="EWD19" s="181"/>
      <c r="EWE19" s="181"/>
      <c r="EWH19" s="183"/>
      <c r="EWI19" s="181"/>
      <c r="EWJ19" s="181"/>
      <c r="EWM19" s="183"/>
      <c r="EWN19" s="181"/>
      <c r="EWO19" s="181"/>
      <c r="EWR19" s="183"/>
      <c r="EWS19" s="181"/>
      <c r="EWT19" s="181"/>
      <c r="EWW19" s="183"/>
      <c r="EWX19" s="181"/>
      <c r="EWY19" s="181"/>
      <c r="EXB19" s="183"/>
      <c r="EXC19" s="181"/>
      <c r="EXD19" s="181"/>
      <c r="EXG19" s="183"/>
      <c r="EXH19" s="181"/>
      <c r="EXI19" s="181"/>
      <c r="EXL19" s="183"/>
      <c r="EXM19" s="181"/>
      <c r="EXN19" s="181"/>
      <c r="EXQ19" s="183"/>
      <c r="EXR19" s="181"/>
      <c r="EXS19" s="181"/>
      <c r="EXV19" s="183"/>
      <c r="EXW19" s="181"/>
      <c r="EXX19" s="181"/>
      <c r="EYA19" s="183"/>
      <c r="EYB19" s="181"/>
      <c r="EYC19" s="181"/>
      <c r="EYF19" s="183"/>
      <c r="EYG19" s="181"/>
      <c r="EYH19" s="181"/>
      <c r="EYK19" s="183"/>
      <c r="EYL19" s="181"/>
      <c r="EYM19" s="181"/>
      <c r="EYP19" s="183"/>
      <c r="EYQ19" s="181"/>
      <c r="EYR19" s="181"/>
      <c r="EYU19" s="183"/>
      <c r="EYV19" s="181"/>
      <c r="EYW19" s="181"/>
      <c r="EYZ19" s="183"/>
      <c r="EZA19" s="181"/>
      <c r="EZB19" s="181"/>
      <c r="EZE19" s="183"/>
      <c r="EZF19" s="181"/>
      <c r="EZG19" s="181"/>
      <c r="EZJ19" s="183"/>
      <c r="EZK19" s="181"/>
      <c r="EZL19" s="181"/>
      <c r="EZO19" s="183"/>
      <c r="EZP19" s="181"/>
      <c r="EZQ19" s="181"/>
      <c r="EZT19" s="183"/>
      <c r="EZU19" s="181"/>
      <c r="EZV19" s="181"/>
      <c r="EZY19" s="183"/>
      <c r="EZZ19" s="181"/>
      <c r="FAA19" s="181"/>
      <c r="FAD19" s="183"/>
      <c r="FAE19" s="181"/>
      <c r="FAF19" s="181"/>
      <c r="FAI19" s="183"/>
      <c r="FAJ19" s="181"/>
      <c r="FAK19" s="181"/>
      <c r="FAN19" s="183"/>
      <c r="FAO19" s="181"/>
      <c r="FAP19" s="181"/>
      <c r="FAS19" s="183"/>
      <c r="FAT19" s="181"/>
      <c r="FAU19" s="181"/>
      <c r="FAX19" s="183"/>
      <c r="FAY19" s="181"/>
      <c r="FAZ19" s="181"/>
      <c r="FBC19" s="183"/>
      <c r="FBD19" s="181"/>
      <c r="FBE19" s="181"/>
      <c r="FBH19" s="183"/>
      <c r="FBI19" s="181"/>
      <c r="FBJ19" s="181"/>
      <c r="FBM19" s="183"/>
      <c r="FBN19" s="181"/>
      <c r="FBO19" s="181"/>
      <c r="FBR19" s="183"/>
      <c r="FBS19" s="181"/>
      <c r="FBT19" s="181"/>
      <c r="FBW19" s="183"/>
      <c r="FBX19" s="181"/>
      <c r="FBY19" s="181"/>
      <c r="FCB19" s="183"/>
      <c r="FCC19" s="181"/>
      <c r="FCD19" s="181"/>
      <c r="FCG19" s="183"/>
      <c r="FCH19" s="181"/>
      <c r="FCI19" s="181"/>
      <c r="FCL19" s="183"/>
      <c r="FCM19" s="181"/>
      <c r="FCN19" s="181"/>
      <c r="FCQ19" s="183"/>
      <c r="FCR19" s="181"/>
      <c r="FCS19" s="181"/>
      <c r="FCV19" s="183"/>
      <c r="FCW19" s="181"/>
      <c r="FCX19" s="181"/>
      <c r="FDA19" s="183"/>
      <c r="FDB19" s="181"/>
      <c r="FDC19" s="181"/>
      <c r="FDF19" s="183"/>
      <c r="FDG19" s="181"/>
      <c r="FDH19" s="181"/>
      <c r="FDK19" s="183"/>
      <c r="FDL19" s="181"/>
      <c r="FDM19" s="181"/>
      <c r="FDP19" s="183"/>
      <c r="FDQ19" s="181"/>
      <c r="FDR19" s="181"/>
      <c r="FDU19" s="183"/>
      <c r="FDV19" s="181"/>
      <c r="FDW19" s="181"/>
      <c r="FDZ19" s="183"/>
      <c r="FEA19" s="181"/>
      <c r="FEB19" s="181"/>
      <c r="FEE19" s="183"/>
      <c r="FEF19" s="181"/>
      <c r="FEG19" s="181"/>
      <c r="FEJ19" s="183"/>
      <c r="FEK19" s="181"/>
      <c r="FEL19" s="181"/>
      <c r="FEO19" s="183"/>
      <c r="FEP19" s="181"/>
      <c r="FEQ19" s="181"/>
      <c r="FET19" s="183"/>
      <c r="FEU19" s="181"/>
      <c r="FEV19" s="181"/>
      <c r="FEY19" s="183"/>
      <c r="FEZ19" s="181"/>
      <c r="FFA19" s="181"/>
      <c r="FFD19" s="183"/>
      <c r="FFE19" s="181"/>
      <c r="FFF19" s="181"/>
      <c r="FFI19" s="183"/>
      <c r="FFJ19" s="181"/>
      <c r="FFK19" s="181"/>
      <c r="FFN19" s="183"/>
      <c r="FFO19" s="181"/>
      <c r="FFP19" s="181"/>
      <c r="FFS19" s="183"/>
      <c r="FFT19" s="181"/>
      <c r="FFU19" s="181"/>
      <c r="FFX19" s="183"/>
      <c r="FFY19" s="181"/>
      <c r="FFZ19" s="181"/>
      <c r="FGC19" s="183"/>
      <c r="FGD19" s="181"/>
      <c r="FGE19" s="181"/>
      <c r="FGH19" s="183"/>
      <c r="FGI19" s="181"/>
      <c r="FGJ19" s="181"/>
      <c r="FGM19" s="183"/>
      <c r="FGN19" s="181"/>
      <c r="FGO19" s="181"/>
      <c r="FGR19" s="183"/>
      <c r="FGS19" s="181"/>
      <c r="FGT19" s="181"/>
      <c r="FGW19" s="183"/>
      <c r="FGX19" s="181"/>
      <c r="FGY19" s="181"/>
      <c r="FHB19" s="183"/>
      <c r="FHC19" s="181"/>
      <c r="FHD19" s="181"/>
      <c r="FHG19" s="183"/>
      <c r="FHH19" s="181"/>
      <c r="FHI19" s="181"/>
      <c r="FHL19" s="183"/>
      <c r="FHM19" s="181"/>
      <c r="FHN19" s="181"/>
      <c r="FHQ19" s="183"/>
      <c r="FHR19" s="181"/>
      <c r="FHS19" s="181"/>
      <c r="FHV19" s="183"/>
      <c r="FHW19" s="181"/>
      <c r="FHX19" s="181"/>
      <c r="FIA19" s="183"/>
      <c r="FIB19" s="181"/>
      <c r="FIC19" s="181"/>
      <c r="FIF19" s="183"/>
      <c r="FIG19" s="181"/>
      <c r="FIH19" s="181"/>
      <c r="FIK19" s="183"/>
      <c r="FIL19" s="181"/>
      <c r="FIM19" s="181"/>
      <c r="FIP19" s="183"/>
      <c r="FIQ19" s="181"/>
      <c r="FIR19" s="181"/>
      <c r="FIU19" s="183"/>
      <c r="FIV19" s="181"/>
      <c r="FIW19" s="181"/>
      <c r="FIZ19" s="183"/>
      <c r="FJA19" s="181"/>
      <c r="FJB19" s="181"/>
      <c r="FJE19" s="183"/>
      <c r="FJF19" s="181"/>
      <c r="FJG19" s="181"/>
      <c r="FJJ19" s="183"/>
      <c r="FJK19" s="181"/>
      <c r="FJL19" s="181"/>
      <c r="FJO19" s="183"/>
      <c r="FJP19" s="181"/>
      <c r="FJQ19" s="181"/>
      <c r="FJT19" s="183"/>
      <c r="FJU19" s="181"/>
      <c r="FJV19" s="181"/>
      <c r="FJY19" s="183"/>
      <c r="FJZ19" s="181"/>
      <c r="FKA19" s="181"/>
      <c r="FKD19" s="183"/>
      <c r="FKE19" s="181"/>
      <c r="FKF19" s="181"/>
      <c r="FKI19" s="183"/>
      <c r="FKJ19" s="181"/>
      <c r="FKK19" s="181"/>
      <c r="FKN19" s="183"/>
      <c r="FKO19" s="181"/>
      <c r="FKP19" s="181"/>
      <c r="FKS19" s="183"/>
      <c r="FKT19" s="181"/>
      <c r="FKU19" s="181"/>
      <c r="FKX19" s="183"/>
      <c r="FKY19" s="181"/>
      <c r="FKZ19" s="181"/>
      <c r="FLC19" s="183"/>
      <c r="FLD19" s="181"/>
      <c r="FLE19" s="181"/>
      <c r="FLH19" s="183"/>
      <c r="FLI19" s="181"/>
      <c r="FLJ19" s="181"/>
      <c r="FLM19" s="183"/>
      <c r="FLN19" s="181"/>
      <c r="FLO19" s="181"/>
      <c r="FLR19" s="183"/>
      <c r="FLS19" s="181"/>
      <c r="FLT19" s="181"/>
      <c r="FLW19" s="183"/>
      <c r="FLX19" s="181"/>
      <c r="FLY19" s="181"/>
      <c r="FMB19" s="183"/>
      <c r="FMC19" s="181"/>
      <c r="FMD19" s="181"/>
      <c r="FMG19" s="183"/>
      <c r="FMH19" s="181"/>
      <c r="FMI19" s="181"/>
      <c r="FML19" s="183"/>
      <c r="FMM19" s="181"/>
      <c r="FMN19" s="181"/>
      <c r="FMQ19" s="183"/>
      <c r="FMR19" s="181"/>
      <c r="FMS19" s="181"/>
      <c r="FMV19" s="183"/>
      <c r="FMW19" s="181"/>
      <c r="FMX19" s="181"/>
      <c r="FNA19" s="183"/>
      <c r="FNB19" s="181"/>
      <c r="FNC19" s="181"/>
      <c r="FNF19" s="183"/>
      <c r="FNG19" s="181"/>
      <c r="FNH19" s="181"/>
      <c r="FNK19" s="183"/>
      <c r="FNL19" s="181"/>
      <c r="FNM19" s="181"/>
      <c r="FNP19" s="183"/>
      <c r="FNQ19" s="181"/>
      <c r="FNR19" s="181"/>
      <c r="FNU19" s="183"/>
      <c r="FNV19" s="181"/>
      <c r="FNW19" s="181"/>
      <c r="FNZ19" s="183"/>
      <c r="FOA19" s="181"/>
      <c r="FOB19" s="181"/>
      <c r="FOE19" s="183"/>
      <c r="FOF19" s="181"/>
      <c r="FOG19" s="181"/>
      <c r="FOJ19" s="183"/>
      <c r="FOK19" s="181"/>
      <c r="FOL19" s="181"/>
      <c r="FOO19" s="183"/>
      <c r="FOP19" s="181"/>
      <c r="FOQ19" s="181"/>
      <c r="FOT19" s="183"/>
      <c r="FOU19" s="181"/>
      <c r="FOV19" s="181"/>
      <c r="FOY19" s="183"/>
      <c r="FOZ19" s="181"/>
      <c r="FPA19" s="181"/>
      <c r="FPD19" s="183"/>
      <c r="FPE19" s="181"/>
      <c r="FPF19" s="181"/>
      <c r="FPI19" s="183"/>
      <c r="FPJ19" s="181"/>
      <c r="FPK19" s="181"/>
      <c r="FPN19" s="183"/>
      <c r="FPO19" s="181"/>
      <c r="FPP19" s="181"/>
      <c r="FPS19" s="183"/>
      <c r="FPT19" s="181"/>
      <c r="FPU19" s="181"/>
      <c r="FPX19" s="183"/>
      <c r="FPY19" s="181"/>
      <c r="FPZ19" s="181"/>
      <c r="FQC19" s="183"/>
      <c r="FQD19" s="181"/>
      <c r="FQE19" s="181"/>
      <c r="FQH19" s="183"/>
      <c r="FQI19" s="181"/>
      <c r="FQJ19" s="181"/>
      <c r="FQM19" s="183"/>
      <c r="FQN19" s="181"/>
      <c r="FQO19" s="181"/>
      <c r="FQR19" s="183"/>
      <c r="FQS19" s="181"/>
      <c r="FQT19" s="181"/>
      <c r="FQW19" s="183"/>
      <c r="FQX19" s="181"/>
      <c r="FQY19" s="181"/>
      <c r="FRB19" s="183"/>
      <c r="FRC19" s="181"/>
      <c r="FRD19" s="181"/>
      <c r="FRG19" s="183"/>
      <c r="FRH19" s="181"/>
      <c r="FRI19" s="181"/>
      <c r="FRL19" s="183"/>
      <c r="FRM19" s="181"/>
      <c r="FRN19" s="181"/>
      <c r="FRQ19" s="183"/>
      <c r="FRR19" s="181"/>
      <c r="FRS19" s="181"/>
      <c r="FRV19" s="183"/>
      <c r="FRW19" s="181"/>
      <c r="FRX19" s="181"/>
      <c r="FSA19" s="183"/>
      <c r="FSB19" s="181"/>
      <c r="FSC19" s="181"/>
      <c r="FSF19" s="183"/>
      <c r="FSG19" s="181"/>
      <c r="FSH19" s="181"/>
      <c r="FSK19" s="183"/>
      <c r="FSL19" s="181"/>
      <c r="FSM19" s="181"/>
      <c r="FSP19" s="183"/>
      <c r="FSQ19" s="181"/>
      <c r="FSR19" s="181"/>
      <c r="FSU19" s="183"/>
      <c r="FSV19" s="181"/>
      <c r="FSW19" s="181"/>
      <c r="FSZ19" s="183"/>
      <c r="FTA19" s="181"/>
      <c r="FTB19" s="181"/>
      <c r="FTE19" s="183"/>
      <c r="FTF19" s="181"/>
      <c r="FTG19" s="181"/>
      <c r="FTJ19" s="183"/>
      <c r="FTK19" s="181"/>
      <c r="FTL19" s="181"/>
      <c r="FTO19" s="183"/>
      <c r="FTP19" s="181"/>
      <c r="FTQ19" s="181"/>
      <c r="FTT19" s="183"/>
      <c r="FTU19" s="181"/>
      <c r="FTV19" s="181"/>
      <c r="FTY19" s="183"/>
      <c r="FTZ19" s="181"/>
      <c r="FUA19" s="181"/>
      <c r="FUD19" s="183"/>
      <c r="FUE19" s="181"/>
      <c r="FUF19" s="181"/>
      <c r="FUI19" s="183"/>
      <c r="FUJ19" s="181"/>
      <c r="FUK19" s="181"/>
      <c r="FUN19" s="183"/>
      <c r="FUO19" s="181"/>
      <c r="FUP19" s="181"/>
      <c r="FUS19" s="183"/>
      <c r="FUT19" s="181"/>
      <c r="FUU19" s="181"/>
      <c r="FUX19" s="183"/>
      <c r="FUY19" s="181"/>
      <c r="FUZ19" s="181"/>
      <c r="FVC19" s="183"/>
      <c r="FVD19" s="181"/>
      <c r="FVE19" s="181"/>
      <c r="FVH19" s="183"/>
      <c r="FVI19" s="181"/>
      <c r="FVJ19" s="181"/>
      <c r="FVM19" s="183"/>
      <c r="FVN19" s="181"/>
      <c r="FVO19" s="181"/>
      <c r="FVR19" s="183"/>
      <c r="FVS19" s="181"/>
      <c r="FVT19" s="181"/>
      <c r="FVW19" s="183"/>
      <c r="FVX19" s="181"/>
      <c r="FVY19" s="181"/>
      <c r="FWB19" s="183"/>
      <c r="FWC19" s="181"/>
      <c r="FWD19" s="181"/>
      <c r="FWG19" s="183"/>
      <c r="FWH19" s="181"/>
      <c r="FWI19" s="181"/>
      <c r="FWL19" s="183"/>
      <c r="FWM19" s="181"/>
      <c r="FWN19" s="181"/>
      <c r="FWQ19" s="183"/>
      <c r="FWR19" s="181"/>
      <c r="FWS19" s="181"/>
      <c r="FWV19" s="183"/>
      <c r="FWW19" s="181"/>
      <c r="FWX19" s="181"/>
      <c r="FXA19" s="183"/>
      <c r="FXB19" s="181"/>
      <c r="FXC19" s="181"/>
      <c r="FXF19" s="183"/>
      <c r="FXG19" s="181"/>
      <c r="FXH19" s="181"/>
      <c r="FXK19" s="183"/>
      <c r="FXL19" s="181"/>
      <c r="FXM19" s="181"/>
      <c r="FXP19" s="183"/>
      <c r="FXQ19" s="181"/>
      <c r="FXR19" s="181"/>
      <c r="FXU19" s="183"/>
      <c r="FXV19" s="181"/>
      <c r="FXW19" s="181"/>
      <c r="FXZ19" s="183"/>
      <c r="FYA19" s="181"/>
      <c r="FYB19" s="181"/>
      <c r="FYE19" s="183"/>
      <c r="FYF19" s="181"/>
      <c r="FYG19" s="181"/>
      <c r="FYJ19" s="183"/>
      <c r="FYK19" s="181"/>
      <c r="FYL19" s="181"/>
      <c r="FYO19" s="183"/>
      <c r="FYP19" s="181"/>
      <c r="FYQ19" s="181"/>
      <c r="FYT19" s="183"/>
      <c r="FYU19" s="181"/>
      <c r="FYV19" s="181"/>
      <c r="FYY19" s="183"/>
      <c r="FYZ19" s="181"/>
      <c r="FZA19" s="181"/>
      <c r="FZD19" s="183"/>
      <c r="FZE19" s="181"/>
      <c r="FZF19" s="181"/>
      <c r="FZI19" s="183"/>
      <c r="FZJ19" s="181"/>
      <c r="FZK19" s="181"/>
      <c r="FZN19" s="183"/>
      <c r="FZO19" s="181"/>
      <c r="FZP19" s="181"/>
      <c r="FZS19" s="183"/>
      <c r="FZT19" s="181"/>
      <c r="FZU19" s="181"/>
      <c r="FZX19" s="183"/>
      <c r="FZY19" s="181"/>
      <c r="FZZ19" s="181"/>
      <c r="GAC19" s="183"/>
      <c r="GAD19" s="181"/>
      <c r="GAE19" s="181"/>
      <c r="GAH19" s="183"/>
      <c r="GAI19" s="181"/>
      <c r="GAJ19" s="181"/>
      <c r="GAM19" s="183"/>
      <c r="GAN19" s="181"/>
      <c r="GAO19" s="181"/>
      <c r="GAR19" s="183"/>
      <c r="GAS19" s="181"/>
      <c r="GAT19" s="181"/>
      <c r="GAW19" s="183"/>
      <c r="GAX19" s="181"/>
      <c r="GAY19" s="181"/>
      <c r="GBB19" s="183"/>
      <c r="GBC19" s="181"/>
      <c r="GBD19" s="181"/>
      <c r="GBG19" s="183"/>
      <c r="GBH19" s="181"/>
      <c r="GBI19" s="181"/>
      <c r="GBL19" s="183"/>
      <c r="GBM19" s="181"/>
      <c r="GBN19" s="181"/>
      <c r="GBQ19" s="183"/>
      <c r="GBR19" s="181"/>
      <c r="GBS19" s="181"/>
      <c r="GBV19" s="183"/>
      <c r="GBW19" s="181"/>
      <c r="GBX19" s="181"/>
      <c r="GCA19" s="183"/>
      <c r="GCB19" s="181"/>
      <c r="GCC19" s="181"/>
      <c r="GCF19" s="183"/>
      <c r="GCG19" s="181"/>
      <c r="GCH19" s="181"/>
      <c r="GCK19" s="183"/>
      <c r="GCL19" s="181"/>
      <c r="GCM19" s="181"/>
      <c r="GCP19" s="183"/>
      <c r="GCQ19" s="181"/>
      <c r="GCR19" s="181"/>
      <c r="GCU19" s="183"/>
      <c r="GCV19" s="181"/>
      <c r="GCW19" s="181"/>
      <c r="GCZ19" s="183"/>
      <c r="GDA19" s="181"/>
      <c r="GDB19" s="181"/>
      <c r="GDE19" s="183"/>
      <c r="GDF19" s="181"/>
      <c r="GDG19" s="181"/>
      <c r="GDJ19" s="183"/>
      <c r="GDK19" s="181"/>
      <c r="GDL19" s="181"/>
      <c r="GDO19" s="183"/>
      <c r="GDP19" s="181"/>
      <c r="GDQ19" s="181"/>
      <c r="GDT19" s="183"/>
      <c r="GDU19" s="181"/>
      <c r="GDV19" s="181"/>
      <c r="GDY19" s="183"/>
      <c r="GDZ19" s="181"/>
      <c r="GEA19" s="181"/>
      <c r="GED19" s="183"/>
      <c r="GEE19" s="181"/>
      <c r="GEF19" s="181"/>
      <c r="GEI19" s="183"/>
      <c r="GEJ19" s="181"/>
      <c r="GEK19" s="181"/>
      <c r="GEN19" s="183"/>
      <c r="GEO19" s="181"/>
      <c r="GEP19" s="181"/>
      <c r="GES19" s="183"/>
      <c r="GET19" s="181"/>
      <c r="GEU19" s="181"/>
      <c r="GEX19" s="183"/>
      <c r="GEY19" s="181"/>
      <c r="GEZ19" s="181"/>
      <c r="GFC19" s="183"/>
      <c r="GFD19" s="181"/>
      <c r="GFE19" s="181"/>
      <c r="GFH19" s="183"/>
      <c r="GFI19" s="181"/>
      <c r="GFJ19" s="181"/>
      <c r="GFM19" s="183"/>
      <c r="GFN19" s="181"/>
      <c r="GFO19" s="181"/>
      <c r="GFR19" s="183"/>
      <c r="GFS19" s="181"/>
      <c r="GFT19" s="181"/>
      <c r="GFW19" s="183"/>
      <c r="GFX19" s="181"/>
      <c r="GFY19" s="181"/>
      <c r="GGB19" s="183"/>
      <c r="GGC19" s="181"/>
      <c r="GGD19" s="181"/>
      <c r="GGG19" s="183"/>
      <c r="GGH19" s="181"/>
      <c r="GGI19" s="181"/>
      <c r="GGL19" s="183"/>
      <c r="GGM19" s="181"/>
      <c r="GGN19" s="181"/>
      <c r="GGQ19" s="183"/>
      <c r="GGR19" s="181"/>
      <c r="GGS19" s="181"/>
      <c r="GGV19" s="183"/>
      <c r="GGW19" s="181"/>
      <c r="GGX19" s="181"/>
      <c r="GHA19" s="183"/>
      <c r="GHB19" s="181"/>
      <c r="GHC19" s="181"/>
      <c r="GHF19" s="183"/>
      <c r="GHG19" s="181"/>
      <c r="GHH19" s="181"/>
      <c r="GHK19" s="183"/>
      <c r="GHL19" s="181"/>
      <c r="GHM19" s="181"/>
      <c r="GHP19" s="183"/>
      <c r="GHQ19" s="181"/>
      <c r="GHR19" s="181"/>
      <c r="GHU19" s="183"/>
      <c r="GHV19" s="181"/>
      <c r="GHW19" s="181"/>
      <c r="GHZ19" s="183"/>
      <c r="GIA19" s="181"/>
      <c r="GIB19" s="181"/>
      <c r="GIE19" s="183"/>
      <c r="GIF19" s="181"/>
      <c r="GIG19" s="181"/>
      <c r="GIJ19" s="183"/>
      <c r="GIK19" s="181"/>
      <c r="GIL19" s="181"/>
      <c r="GIO19" s="183"/>
      <c r="GIP19" s="181"/>
      <c r="GIQ19" s="181"/>
      <c r="GIT19" s="183"/>
      <c r="GIU19" s="181"/>
      <c r="GIV19" s="181"/>
      <c r="GIY19" s="183"/>
      <c r="GIZ19" s="181"/>
      <c r="GJA19" s="181"/>
      <c r="GJD19" s="183"/>
      <c r="GJE19" s="181"/>
      <c r="GJF19" s="181"/>
      <c r="GJI19" s="183"/>
      <c r="GJJ19" s="181"/>
      <c r="GJK19" s="181"/>
      <c r="GJN19" s="183"/>
      <c r="GJO19" s="181"/>
      <c r="GJP19" s="181"/>
      <c r="GJS19" s="183"/>
      <c r="GJT19" s="181"/>
      <c r="GJU19" s="181"/>
      <c r="GJX19" s="183"/>
      <c r="GJY19" s="181"/>
      <c r="GJZ19" s="181"/>
      <c r="GKC19" s="183"/>
      <c r="GKD19" s="181"/>
      <c r="GKE19" s="181"/>
      <c r="GKH19" s="183"/>
      <c r="GKI19" s="181"/>
      <c r="GKJ19" s="181"/>
      <c r="GKM19" s="183"/>
      <c r="GKN19" s="181"/>
      <c r="GKO19" s="181"/>
      <c r="GKR19" s="183"/>
      <c r="GKS19" s="181"/>
      <c r="GKT19" s="181"/>
      <c r="GKW19" s="183"/>
      <c r="GKX19" s="181"/>
      <c r="GKY19" s="181"/>
      <c r="GLB19" s="183"/>
      <c r="GLC19" s="181"/>
      <c r="GLD19" s="181"/>
      <c r="GLG19" s="183"/>
      <c r="GLH19" s="181"/>
      <c r="GLI19" s="181"/>
      <c r="GLL19" s="183"/>
      <c r="GLM19" s="181"/>
      <c r="GLN19" s="181"/>
      <c r="GLQ19" s="183"/>
      <c r="GLR19" s="181"/>
      <c r="GLS19" s="181"/>
      <c r="GLV19" s="183"/>
      <c r="GLW19" s="181"/>
      <c r="GLX19" s="181"/>
      <c r="GMA19" s="183"/>
      <c r="GMB19" s="181"/>
      <c r="GMC19" s="181"/>
      <c r="GMF19" s="183"/>
      <c r="GMG19" s="181"/>
      <c r="GMH19" s="181"/>
      <c r="GMK19" s="183"/>
      <c r="GML19" s="181"/>
      <c r="GMM19" s="181"/>
      <c r="GMP19" s="183"/>
      <c r="GMQ19" s="181"/>
      <c r="GMR19" s="181"/>
      <c r="GMU19" s="183"/>
      <c r="GMV19" s="181"/>
      <c r="GMW19" s="181"/>
      <c r="GMZ19" s="183"/>
      <c r="GNA19" s="181"/>
      <c r="GNB19" s="181"/>
      <c r="GNE19" s="183"/>
      <c r="GNF19" s="181"/>
      <c r="GNG19" s="181"/>
      <c r="GNJ19" s="183"/>
      <c r="GNK19" s="181"/>
      <c r="GNL19" s="181"/>
      <c r="GNO19" s="183"/>
      <c r="GNP19" s="181"/>
      <c r="GNQ19" s="181"/>
      <c r="GNT19" s="183"/>
      <c r="GNU19" s="181"/>
      <c r="GNV19" s="181"/>
      <c r="GNY19" s="183"/>
      <c r="GNZ19" s="181"/>
      <c r="GOA19" s="181"/>
      <c r="GOD19" s="183"/>
      <c r="GOE19" s="181"/>
      <c r="GOF19" s="181"/>
      <c r="GOI19" s="183"/>
      <c r="GOJ19" s="181"/>
      <c r="GOK19" s="181"/>
      <c r="GON19" s="183"/>
      <c r="GOO19" s="181"/>
      <c r="GOP19" s="181"/>
      <c r="GOS19" s="183"/>
      <c r="GOT19" s="181"/>
      <c r="GOU19" s="181"/>
      <c r="GOX19" s="183"/>
      <c r="GOY19" s="181"/>
      <c r="GOZ19" s="181"/>
      <c r="GPC19" s="183"/>
      <c r="GPD19" s="181"/>
      <c r="GPE19" s="181"/>
      <c r="GPH19" s="183"/>
      <c r="GPI19" s="181"/>
      <c r="GPJ19" s="181"/>
      <c r="GPM19" s="183"/>
      <c r="GPN19" s="181"/>
      <c r="GPO19" s="181"/>
      <c r="GPR19" s="183"/>
      <c r="GPS19" s="181"/>
      <c r="GPT19" s="181"/>
      <c r="GPW19" s="183"/>
      <c r="GPX19" s="181"/>
      <c r="GPY19" s="181"/>
      <c r="GQB19" s="183"/>
      <c r="GQC19" s="181"/>
      <c r="GQD19" s="181"/>
      <c r="GQG19" s="183"/>
      <c r="GQH19" s="181"/>
      <c r="GQI19" s="181"/>
      <c r="GQL19" s="183"/>
      <c r="GQM19" s="181"/>
      <c r="GQN19" s="181"/>
      <c r="GQQ19" s="183"/>
      <c r="GQR19" s="181"/>
      <c r="GQS19" s="181"/>
      <c r="GQV19" s="183"/>
      <c r="GQW19" s="181"/>
      <c r="GQX19" s="181"/>
      <c r="GRA19" s="183"/>
      <c r="GRB19" s="181"/>
      <c r="GRC19" s="181"/>
      <c r="GRF19" s="183"/>
      <c r="GRG19" s="181"/>
      <c r="GRH19" s="181"/>
      <c r="GRK19" s="183"/>
      <c r="GRL19" s="181"/>
      <c r="GRM19" s="181"/>
      <c r="GRP19" s="183"/>
      <c r="GRQ19" s="181"/>
      <c r="GRR19" s="181"/>
      <c r="GRU19" s="183"/>
      <c r="GRV19" s="181"/>
      <c r="GRW19" s="181"/>
      <c r="GRZ19" s="183"/>
      <c r="GSA19" s="181"/>
      <c r="GSB19" s="181"/>
      <c r="GSE19" s="183"/>
      <c r="GSF19" s="181"/>
      <c r="GSG19" s="181"/>
      <c r="GSJ19" s="183"/>
      <c r="GSK19" s="181"/>
      <c r="GSL19" s="181"/>
      <c r="GSO19" s="183"/>
      <c r="GSP19" s="181"/>
      <c r="GSQ19" s="181"/>
      <c r="GST19" s="183"/>
      <c r="GSU19" s="181"/>
      <c r="GSV19" s="181"/>
      <c r="GSY19" s="183"/>
      <c r="GSZ19" s="181"/>
      <c r="GTA19" s="181"/>
      <c r="GTD19" s="183"/>
      <c r="GTE19" s="181"/>
      <c r="GTF19" s="181"/>
      <c r="GTI19" s="183"/>
      <c r="GTJ19" s="181"/>
      <c r="GTK19" s="181"/>
      <c r="GTN19" s="183"/>
      <c r="GTO19" s="181"/>
      <c r="GTP19" s="181"/>
      <c r="GTS19" s="183"/>
      <c r="GTT19" s="181"/>
      <c r="GTU19" s="181"/>
      <c r="GTX19" s="183"/>
      <c r="GTY19" s="181"/>
      <c r="GTZ19" s="181"/>
      <c r="GUC19" s="183"/>
      <c r="GUD19" s="181"/>
      <c r="GUE19" s="181"/>
      <c r="GUH19" s="183"/>
      <c r="GUI19" s="181"/>
      <c r="GUJ19" s="181"/>
      <c r="GUM19" s="183"/>
      <c r="GUN19" s="181"/>
      <c r="GUO19" s="181"/>
      <c r="GUR19" s="183"/>
      <c r="GUS19" s="181"/>
      <c r="GUT19" s="181"/>
      <c r="GUW19" s="183"/>
      <c r="GUX19" s="181"/>
      <c r="GUY19" s="181"/>
      <c r="GVB19" s="183"/>
      <c r="GVC19" s="181"/>
      <c r="GVD19" s="181"/>
      <c r="GVG19" s="183"/>
      <c r="GVH19" s="181"/>
      <c r="GVI19" s="181"/>
      <c r="GVL19" s="183"/>
      <c r="GVM19" s="181"/>
      <c r="GVN19" s="181"/>
      <c r="GVQ19" s="183"/>
      <c r="GVR19" s="181"/>
      <c r="GVS19" s="181"/>
      <c r="GVV19" s="183"/>
      <c r="GVW19" s="181"/>
      <c r="GVX19" s="181"/>
      <c r="GWA19" s="183"/>
      <c r="GWB19" s="181"/>
      <c r="GWC19" s="181"/>
      <c r="GWF19" s="183"/>
      <c r="GWG19" s="181"/>
      <c r="GWH19" s="181"/>
      <c r="GWK19" s="183"/>
      <c r="GWL19" s="181"/>
      <c r="GWM19" s="181"/>
      <c r="GWP19" s="183"/>
      <c r="GWQ19" s="181"/>
      <c r="GWR19" s="181"/>
      <c r="GWU19" s="183"/>
      <c r="GWV19" s="181"/>
      <c r="GWW19" s="181"/>
      <c r="GWZ19" s="183"/>
      <c r="GXA19" s="181"/>
      <c r="GXB19" s="181"/>
      <c r="GXE19" s="183"/>
      <c r="GXF19" s="181"/>
      <c r="GXG19" s="181"/>
      <c r="GXJ19" s="183"/>
      <c r="GXK19" s="181"/>
      <c r="GXL19" s="181"/>
      <c r="GXO19" s="183"/>
      <c r="GXP19" s="181"/>
      <c r="GXQ19" s="181"/>
      <c r="GXT19" s="183"/>
      <c r="GXU19" s="181"/>
      <c r="GXV19" s="181"/>
      <c r="GXY19" s="183"/>
      <c r="GXZ19" s="181"/>
      <c r="GYA19" s="181"/>
      <c r="GYD19" s="183"/>
      <c r="GYE19" s="181"/>
      <c r="GYF19" s="181"/>
      <c r="GYI19" s="183"/>
      <c r="GYJ19" s="181"/>
      <c r="GYK19" s="181"/>
      <c r="GYN19" s="183"/>
      <c r="GYO19" s="181"/>
      <c r="GYP19" s="181"/>
      <c r="GYS19" s="183"/>
      <c r="GYT19" s="181"/>
      <c r="GYU19" s="181"/>
      <c r="GYX19" s="183"/>
      <c r="GYY19" s="181"/>
      <c r="GYZ19" s="181"/>
      <c r="GZC19" s="183"/>
      <c r="GZD19" s="181"/>
      <c r="GZE19" s="181"/>
      <c r="GZH19" s="183"/>
      <c r="GZI19" s="181"/>
      <c r="GZJ19" s="181"/>
      <c r="GZM19" s="183"/>
      <c r="GZN19" s="181"/>
      <c r="GZO19" s="181"/>
      <c r="GZR19" s="183"/>
      <c r="GZS19" s="181"/>
      <c r="GZT19" s="181"/>
      <c r="GZW19" s="183"/>
      <c r="GZX19" s="181"/>
      <c r="GZY19" s="181"/>
      <c r="HAB19" s="183"/>
      <c r="HAC19" s="181"/>
      <c r="HAD19" s="181"/>
      <c r="HAG19" s="183"/>
      <c r="HAH19" s="181"/>
      <c r="HAI19" s="181"/>
      <c r="HAL19" s="183"/>
      <c r="HAM19" s="181"/>
      <c r="HAN19" s="181"/>
      <c r="HAQ19" s="183"/>
      <c r="HAR19" s="181"/>
      <c r="HAS19" s="181"/>
      <c r="HAV19" s="183"/>
      <c r="HAW19" s="181"/>
      <c r="HAX19" s="181"/>
      <c r="HBA19" s="183"/>
      <c r="HBB19" s="181"/>
      <c r="HBC19" s="181"/>
      <c r="HBF19" s="183"/>
      <c r="HBG19" s="181"/>
      <c r="HBH19" s="181"/>
      <c r="HBK19" s="183"/>
      <c r="HBL19" s="181"/>
      <c r="HBM19" s="181"/>
      <c r="HBP19" s="183"/>
      <c r="HBQ19" s="181"/>
      <c r="HBR19" s="181"/>
      <c r="HBU19" s="183"/>
      <c r="HBV19" s="181"/>
      <c r="HBW19" s="181"/>
      <c r="HBZ19" s="183"/>
      <c r="HCA19" s="181"/>
      <c r="HCB19" s="181"/>
      <c r="HCE19" s="183"/>
      <c r="HCF19" s="181"/>
      <c r="HCG19" s="181"/>
      <c r="HCJ19" s="183"/>
      <c r="HCK19" s="181"/>
      <c r="HCL19" s="181"/>
      <c r="HCO19" s="183"/>
      <c r="HCP19" s="181"/>
      <c r="HCQ19" s="181"/>
      <c r="HCT19" s="183"/>
      <c r="HCU19" s="181"/>
      <c r="HCV19" s="181"/>
      <c r="HCY19" s="183"/>
      <c r="HCZ19" s="181"/>
      <c r="HDA19" s="181"/>
      <c r="HDD19" s="183"/>
      <c r="HDE19" s="181"/>
      <c r="HDF19" s="181"/>
      <c r="HDI19" s="183"/>
      <c r="HDJ19" s="181"/>
      <c r="HDK19" s="181"/>
      <c r="HDN19" s="183"/>
      <c r="HDO19" s="181"/>
      <c r="HDP19" s="181"/>
      <c r="HDS19" s="183"/>
      <c r="HDT19" s="181"/>
      <c r="HDU19" s="181"/>
      <c r="HDX19" s="183"/>
      <c r="HDY19" s="181"/>
      <c r="HDZ19" s="181"/>
      <c r="HEC19" s="183"/>
      <c r="HED19" s="181"/>
      <c r="HEE19" s="181"/>
      <c r="HEH19" s="183"/>
      <c r="HEI19" s="181"/>
      <c r="HEJ19" s="181"/>
      <c r="HEM19" s="183"/>
      <c r="HEN19" s="181"/>
      <c r="HEO19" s="181"/>
      <c r="HER19" s="183"/>
      <c r="HES19" s="181"/>
      <c r="HET19" s="181"/>
      <c r="HEW19" s="183"/>
      <c r="HEX19" s="181"/>
      <c r="HEY19" s="181"/>
      <c r="HFB19" s="183"/>
      <c r="HFC19" s="181"/>
      <c r="HFD19" s="181"/>
      <c r="HFG19" s="183"/>
      <c r="HFH19" s="181"/>
      <c r="HFI19" s="181"/>
      <c r="HFL19" s="183"/>
      <c r="HFM19" s="181"/>
      <c r="HFN19" s="181"/>
      <c r="HFQ19" s="183"/>
      <c r="HFR19" s="181"/>
      <c r="HFS19" s="181"/>
      <c r="HFV19" s="183"/>
      <c r="HFW19" s="181"/>
      <c r="HFX19" s="181"/>
      <c r="HGA19" s="183"/>
      <c r="HGB19" s="181"/>
      <c r="HGC19" s="181"/>
      <c r="HGF19" s="183"/>
      <c r="HGG19" s="181"/>
      <c r="HGH19" s="181"/>
      <c r="HGK19" s="183"/>
      <c r="HGL19" s="181"/>
      <c r="HGM19" s="181"/>
      <c r="HGP19" s="183"/>
      <c r="HGQ19" s="181"/>
      <c r="HGR19" s="181"/>
      <c r="HGU19" s="183"/>
      <c r="HGV19" s="181"/>
      <c r="HGW19" s="181"/>
      <c r="HGZ19" s="183"/>
      <c r="HHA19" s="181"/>
      <c r="HHB19" s="181"/>
      <c r="HHE19" s="183"/>
      <c r="HHF19" s="181"/>
      <c r="HHG19" s="181"/>
      <c r="HHJ19" s="183"/>
      <c r="HHK19" s="181"/>
      <c r="HHL19" s="181"/>
      <c r="HHO19" s="183"/>
      <c r="HHP19" s="181"/>
      <c r="HHQ19" s="181"/>
      <c r="HHT19" s="183"/>
      <c r="HHU19" s="181"/>
      <c r="HHV19" s="181"/>
      <c r="HHY19" s="183"/>
      <c r="HHZ19" s="181"/>
      <c r="HIA19" s="181"/>
      <c r="HID19" s="183"/>
      <c r="HIE19" s="181"/>
      <c r="HIF19" s="181"/>
      <c r="HII19" s="183"/>
      <c r="HIJ19" s="181"/>
      <c r="HIK19" s="181"/>
      <c r="HIN19" s="183"/>
      <c r="HIO19" s="181"/>
      <c r="HIP19" s="181"/>
      <c r="HIS19" s="183"/>
      <c r="HIT19" s="181"/>
      <c r="HIU19" s="181"/>
      <c r="HIX19" s="183"/>
      <c r="HIY19" s="181"/>
      <c r="HIZ19" s="181"/>
      <c r="HJC19" s="183"/>
      <c r="HJD19" s="181"/>
      <c r="HJE19" s="181"/>
      <c r="HJH19" s="183"/>
      <c r="HJI19" s="181"/>
      <c r="HJJ19" s="181"/>
      <c r="HJM19" s="183"/>
      <c r="HJN19" s="181"/>
      <c r="HJO19" s="181"/>
      <c r="HJR19" s="183"/>
      <c r="HJS19" s="181"/>
      <c r="HJT19" s="181"/>
      <c r="HJW19" s="183"/>
      <c r="HJX19" s="181"/>
      <c r="HJY19" s="181"/>
      <c r="HKB19" s="183"/>
      <c r="HKC19" s="181"/>
      <c r="HKD19" s="181"/>
      <c r="HKG19" s="183"/>
      <c r="HKH19" s="181"/>
      <c r="HKI19" s="181"/>
      <c r="HKL19" s="183"/>
      <c r="HKM19" s="181"/>
      <c r="HKN19" s="181"/>
      <c r="HKQ19" s="183"/>
      <c r="HKR19" s="181"/>
      <c r="HKS19" s="181"/>
      <c r="HKV19" s="183"/>
      <c r="HKW19" s="181"/>
      <c r="HKX19" s="181"/>
      <c r="HLA19" s="183"/>
      <c r="HLB19" s="181"/>
      <c r="HLC19" s="181"/>
      <c r="HLF19" s="183"/>
      <c r="HLG19" s="181"/>
      <c r="HLH19" s="181"/>
      <c r="HLK19" s="183"/>
      <c r="HLL19" s="181"/>
      <c r="HLM19" s="181"/>
      <c r="HLP19" s="183"/>
      <c r="HLQ19" s="181"/>
      <c r="HLR19" s="181"/>
      <c r="HLU19" s="183"/>
      <c r="HLV19" s="181"/>
      <c r="HLW19" s="181"/>
      <c r="HLZ19" s="183"/>
      <c r="HMA19" s="181"/>
      <c r="HMB19" s="181"/>
      <c r="HME19" s="183"/>
      <c r="HMF19" s="181"/>
      <c r="HMG19" s="181"/>
      <c r="HMJ19" s="183"/>
      <c r="HMK19" s="181"/>
      <c r="HML19" s="181"/>
      <c r="HMO19" s="183"/>
      <c r="HMP19" s="181"/>
      <c r="HMQ19" s="181"/>
      <c r="HMT19" s="183"/>
      <c r="HMU19" s="181"/>
      <c r="HMV19" s="181"/>
      <c r="HMY19" s="183"/>
      <c r="HMZ19" s="181"/>
      <c r="HNA19" s="181"/>
      <c r="HND19" s="183"/>
      <c r="HNE19" s="181"/>
      <c r="HNF19" s="181"/>
      <c r="HNI19" s="183"/>
      <c r="HNJ19" s="181"/>
      <c r="HNK19" s="181"/>
      <c r="HNN19" s="183"/>
      <c r="HNO19" s="181"/>
      <c r="HNP19" s="181"/>
      <c r="HNS19" s="183"/>
      <c r="HNT19" s="181"/>
      <c r="HNU19" s="181"/>
      <c r="HNX19" s="183"/>
      <c r="HNY19" s="181"/>
      <c r="HNZ19" s="181"/>
      <c r="HOC19" s="183"/>
      <c r="HOD19" s="181"/>
      <c r="HOE19" s="181"/>
      <c r="HOH19" s="183"/>
      <c r="HOI19" s="181"/>
      <c r="HOJ19" s="181"/>
      <c r="HOM19" s="183"/>
      <c r="HON19" s="181"/>
      <c r="HOO19" s="181"/>
      <c r="HOR19" s="183"/>
      <c r="HOS19" s="181"/>
      <c r="HOT19" s="181"/>
      <c r="HOW19" s="183"/>
      <c r="HOX19" s="181"/>
      <c r="HOY19" s="181"/>
      <c r="HPB19" s="183"/>
      <c r="HPC19" s="181"/>
      <c r="HPD19" s="181"/>
      <c r="HPG19" s="183"/>
      <c r="HPH19" s="181"/>
      <c r="HPI19" s="181"/>
      <c r="HPL19" s="183"/>
      <c r="HPM19" s="181"/>
      <c r="HPN19" s="181"/>
      <c r="HPQ19" s="183"/>
      <c r="HPR19" s="181"/>
      <c r="HPS19" s="181"/>
      <c r="HPV19" s="183"/>
      <c r="HPW19" s="181"/>
      <c r="HPX19" s="181"/>
      <c r="HQA19" s="183"/>
      <c r="HQB19" s="181"/>
      <c r="HQC19" s="181"/>
      <c r="HQF19" s="183"/>
      <c r="HQG19" s="181"/>
      <c r="HQH19" s="181"/>
      <c r="HQK19" s="183"/>
      <c r="HQL19" s="181"/>
      <c r="HQM19" s="181"/>
      <c r="HQP19" s="183"/>
      <c r="HQQ19" s="181"/>
      <c r="HQR19" s="181"/>
      <c r="HQU19" s="183"/>
      <c r="HQV19" s="181"/>
      <c r="HQW19" s="181"/>
      <c r="HQZ19" s="183"/>
      <c r="HRA19" s="181"/>
      <c r="HRB19" s="181"/>
      <c r="HRE19" s="183"/>
      <c r="HRF19" s="181"/>
      <c r="HRG19" s="181"/>
      <c r="HRJ19" s="183"/>
      <c r="HRK19" s="181"/>
      <c r="HRL19" s="181"/>
      <c r="HRO19" s="183"/>
      <c r="HRP19" s="181"/>
      <c r="HRQ19" s="181"/>
      <c r="HRT19" s="183"/>
      <c r="HRU19" s="181"/>
      <c r="HRV19" s="181"/>
      <c r="HRY19" s="183"/>
      <c r="HRZ19" s="181"/>
      <c r="HSA19" s="181"/>
      <c r="HSD19" s="183"/>
      <c r="HSE19" s="181"/>
      <c r="HSF19" s="181"/>
      <c r="HSI19" s="183"/>
      <c r="HSJ19" s="181"/>
      <c r="HSK19" s="181"/>
      <c r="HSN19" s="183"/>
      <c r="HSO19" s="181"/>
      <c r="HSP19" s="181"/>
      <c r="HSS19" s="183"/>
      <c r="HST19" s="181"/>
      <c r="HSU19" s="181"/>
      <c r="HSX19" s="183"/>
      <c r="HSY19" s="181"/>
      <c r="HSZ19" s="181"/>
      <c r="HTC19" s="183"/>
      <c r="HTD19" s="181"/>
      <c r="HTE19" s="181"/>
      <c r="HTH19" s="183"/>
      <c r="HTI19" s="181"/>
      <c r="HTJ19" s="181"/>
      <c r="HTM19" s="183"/>
      <c r="HTN19" s="181"/>
      <c r="HTO19" s="181"/>
      <c r="HTR19" s="183"/>
      <c r="HTS19" s="181"/>
      <c r="HTT19" s="181"/>
      <c r="HTW19" s="183"/>
      <c r="HTX19" s="181"/>
      <c r="HTY19" s="181"/>
      <c r="HUB19" s="183"/>
      <c r="HUC19" s="181"/>
      <c r="HUD19" s="181"/>
      <c r="HUG19" s="183"/>
      <c r="HUH19" s="181"/>
      <c r="HUI19" s="181"/>
      <c r="HUL19" s="183"/>
      <c r="HUM19" s="181"/>
      <c r="HUN19" s="181"/>
      <c r="HUQ19" s="183"/>
      <c r="HUR19" s="181"/>
      <c r="HUS19" s="181"/>
      <c r="HUV19" s="183"/>
      <c r="HUW19" s="181"/>
      <c r="HUX19" s="181"/>
      <c r="HVA19" s="183"/>
      <c r="HVB19" s="181"/>
      <c r="HVC19" s="181"/>
      <c r="HVF19" s="183"/>
      <c r="HVG19" s="181"/>
      <c r="HVH19" s="181"/>
      <c r="HVK19" s="183"/>
      <c r="HVL19" s="181"/>
      <c r="HVM19" s="181"/>
      <c r="HVP19" s="183"/>
      <c r="HVQ19" s="181"/>
      <c r="HVR19" s="181"/>
      <c r="HVU19" s="183"/>
      <c r="HVV19" s="181"/>
      <c r="HVW19" s="181"/>
      <c r="HVZ19" s="183"/>
      <c r="HWA19" s="181"/>
      <c r="HWB19" s="181"/>
      <c r="HWE19" s="183"/>
      <c r="HWF19" s="181"/>
      <c r="HWG19" s="181"/>
      <c r="HWJ19" s="183"/>
      <c r="HWK19" s="181"/>
      <c r="HWL19" s="181"/>
      <c r="HWO19" s="183"/>
      <c r="HWP19" s="181"/>
      <c r="HWQ19" s="181"/>
      <c r="HWT19" s="183"/>
      <c r="HWU19" s="181"/>
      <c r="HWV19" s="181"/>
      <c r="HWY19" s="183"/>
      <c r="HWZ19" s="181"/>
      <c r="HXA19" s="181"/>
      <c r="HXD19" s="183"/>
      <c r="HXE19" s="181"/>
      <c r="HXF19" s="181"/>
      <c r="HXI19" s="183"/>
      <c r="HXJ19" s="181"/>
      <c r="HXK19" s="181"/>
      <c r="HXN19" s="183"/>
      <c r="HXO19" s="181"/>
      <c r="HXP19" s="181"/>
      <c r="HXS19" s="183"/>
      <c r="HXT19" s="181"/>
      <c r="HXU19" s="181"/>
      <c r="HXX19" s="183"/>
      <c r="HXY19" s="181"/>
      <c r="HXZ19" s="181"/>
      <c r="HYC19" s="183"/>
      <c r="HYD19" s="181"/>
      <c r="HYE19" s="181"/>
      <c r="HYH19" s="183"/>
      <c r="HYI19" s="181"/>
      <c r="HYJ19" s="181"/>
      <c r="HYM19" s="183"/>
      <c r="HYN19" s="181"/>
      <c r="HYO19" s="181"/>
      <c r="HYR19" s="183"/>
      <c r="HYS19" s="181"/>
      <c r="HYT19" s="181"/>
      <c r="HYW19" s="183"/>
      <c r="HYX19" s="181"/>
      <c r="HYY19" s="181"/>
      <c r="HZB19" s="183"/>
      <c r="HZC19" s="181"/>
      <c r="HZD19" s="181"/>
      <c r="HZG19" s="183"/>
      <c r="HZH19" s="181"/>
      <c r="HZI19" s="181"/>
      <c r="HZL19" s="183"/>
      <c r="HZM19" s="181"/>
      <c r="HZN19" s="181"/>
      <c r="HZQ19" s="183"/>
      <c r="HZR19" s="181"/>
      <c r="HZS19" s="181"/>
      <c r="HZV19" s="183"/>
      <c r="HZW19" s="181"/>
      <c r="HZX19" s="181"/>
      <c r="IAA19" s="183"/>
      <c r="IAB19" s="181"/>
      <c r="IAC19" s="181"/>
      <c r="IAF19" s="183"/>
      <c r="IAG19" s="181"/>
      <c r="IAH19" s="181"/>
      <c r="IAK19" s="183"/>
      <c r="IAL19" s="181"/>
      <c r="IAM19" s="181"/>
      <c r="IAP19" s="183"/>
      <c r="IAQ19" s="181"/>
      <c r="IAR19" s="181"/>
      <c r="IAU19" s="183"/>
      <c r="IAV19" s="181"/>
      <c r="IAW19" s="181"/>
      <c r="IAZ19" s="183"/>
      <c r="IBA19" s="181"/>
      <c r="IBB19" s="181"/>
      <c r="IBE19" s="183"/>
      <c r="IBF19" s="181"/>
      <c r="IBG19" s="181"/>
      <c r="IBJ19" s="183"/>
      <c r="IBK19" s="181"/>
      <c r="IBL19" s="181"/>
      <c r="IBO19" s="183"/>
      <c r="IBP19" s="181"/>
      <c r="IBQ19" s="181"/>
      <c r="IBT19" s="183"/>
      <c r="IBU19" s="181"/>
      <c r="IBV19" s="181"/>
      <c r="IBY19" s="183"/>
      <c r="IBZ19" s="181"/>
      <c r="ICA19" s="181"/>
      <c r="ICD19" s="183"/>
      <c r="ICE19" s="181"/>
      <c r="ICF19" s="181"/>
      <c r="ICI19" s="183"/>
      <c r="ICJ19" s="181"/>
      <c r="ICK19" s="181"/>
      <c r="ICN19" s="183"/>
      <c r="ICO19" s="181"/>
      <c r="ICP19" s="181"/>
      <c r="ICS19" s="183"/>
      <c r="ICT19" s="181"/>
      <c r="ICU19" s="181"/>
      <c r="ICX19" s="183"/>
      <c r="ICY19" s="181"/>
      <c r="ICZ19" s="181"/>
      <c r="IDC19" s="183"/>
      <c r="IDD19" s="181"/>
      <c r="IDE19" s="181"/>
      <c r="IDH19" s="183"/>
      <c r="IDI19" s="181"/>
      <c r="IDJ19" s="181"/>
      <c r="IDM19" s="183"/>
      <c r="IDN19" s="181"/>
      <c r="IDO19" s="181"/>
      <c r="IDR19" s="183"/>
      <c r="IDS19" s="181"/>
      <c r="IDT19" s="181"/>
      <c r="IDW19" s="183"/>
      <c r="IDX19" s="181"/>
      <c r="IDY19" s="181"/>
      <c r="IEB19" s="183"/>
      <c r="IEC19" s="181"/>
      <c r="IED19" s="181"/>
      <c r="IEG19" s="183"/>
      <c r="IEH19" s="181"/>
      <c r="IEI19" s="181"/>
      <c r="IEL19" s="183"/>
      <c r="IEM19" s="181"/>
      <c r="IEN19" s="181"/>
      <c r="IEQ19" s="183"/>
      <c r="IER19" s="181"/>
      <c r="IES19" s="181"/>
      <c r="IEV19" s="183"/>
      <c r="IEW19" s="181"/>
      <c r="IEX19" s="181"/>
      <c r="IFA19" s="183"/>
      <c r="IFB19" s="181"/>
      <c r="IFC19" s="181"/>
      <c r="IFF19" s="183"/>
      <c r="IFG19" s="181"/>
      <c r="IFH19" s="181"/>
      <c r="IFK19" s="183"/>
      <c r="IFL19" s="181"/>
      <c r="IFM19" s="181"/>
      <c r="IFP19" s="183"/>
      <c r="IFQ19" s="181"/>
      <c r="IFR19" s="181"/>
      <c r="IFU19" s="183"/>
      <c r="IFV19" s="181"/>
      <c r="IFW19" s="181"/>
      <c r="IFZ19" s="183"/>
      <c r="IGA19" s="181"/>
      <c r="IGB19" s="181"/>
      <c r="IGE19" s="183"/>
      <c r="IGF19" s="181"/>
      <c r="IGG19" s="181"/>
      <c r="IGJ19" s="183"/>
      <c r="IGK19" s="181"/>
      <c r="IGL19" s="181"/>
      <c r="IGO19" s="183"/>
      <c r="IGP19" s="181"/>
      <c r="IGQ19" s="181"/>
      <c r="IGT19" s="183"/>
      <c r="IGU19" s="181"/>
      <c r="IGV19" s="181"/>
      <c r="IGY19" s="183"/>
      <c r="IGZ19" s="181"/>
      <c r="IHA19" s="181"/>
      <c r="IHD19" s="183"/>
      <c r="IHE19" s="181"/>
      <c r="IHF19" s="181"/>
      <c r="IHI19" s="183"/>
      <c r="IHJ19" s="181"/>
      <c r="IHK19" s="181"/>
      <c r="IHN19" s="183"/>
      <c r="IHO19" s="181"/>
      <c r="IHP19" s="181"/>
      <c r="IHS19" s="183"/>
      <c r="IHT19" s="181"/>
      <c r="IHU19" s="181"/>
      <c r="IHX19" s="183"/>
      <c r="IHY19" s="181"/>
      <c r="IHZ19" s="181"/>
      <c r="IIC19" s="183"/>
      <c r="IID19" s="181"/>
      <c r="IIE19" s="181"/>
      <c r="IIH19" s="183"/>
      <c r="III19" s="181"/>
      <c r="IIJ19" s="181"/>
      <c r="IIM19" s="183"/>
      <c r="IIN19" s="181"/>
      <c r="IIO19" s="181"/>
      <c r="IIR19" s="183"/>
      <c r="IIS19" s="181"/>
      <c r="IIT19" s="181"/>
      <c r="IIW19" s="183"/>
      <c r="IIX19" s="181"/>
      <c r="IIY19" s="181"/>
      <c r="IJB19" s="183"/>
      <c r="IJC19" s="181"/>
      <c r="IJD19" s="181"/>
      <c r="IJG19" s="183"/>
      <c r="IJH19" s="181"/>
      <c r="IJI19" s="181"/>
      <c r="IJL19" s="183"/>
      <c r="IJM19" s="181"/>
      <c r="IJN19" s="181"/>
      <c r="IJQ19" s="183"/>
      <c r="IJR19" s="181"/>
      <c r="IJS19" s="181"/>
      <c r="IJV19" s="183"/>
      <c r="IJW19" s="181"/>
      <c r="IJX19" s="181"/>
      <c r="IKA19" s="183"/>
      <c r="IKB19" s="181"/>
      <c r="IKC19" s="181"/>
      <c r="IKF19" s="183"/>
      <c r="IKG19" s="181"/>
      <c r="IKH19" s="181"/>
      <c r="IKK19" s="183"/>
      <c r="IKL19" s="181"/>
      <c r="IKM19" s="181"/>
      <c r="IKP19" s="183"/>
      <c r="IKQ19" s="181"/>
      <c r="IKR19" s="181"/>
      <c r="IKU19" s="183"/>
      <c r="IKV19" s="181"/>
      <c r="IKW19" s="181"/>
      <c r="IKZ19" s="183"/>
      <c r="ILA19" s="181"/>
      <c r="ILB19" s="181"/>
      <c r="ILE19" s="183"/>
      <c r="ILF19" s="181"/>
      <c r="ILG19" s="181"/>
      <c r="ILJ19" s="183"/>
      <c r="ILK19" s="181"/>
      <c r="ILL19" s="181"/>
      <c r="ILO19" s="183"/>
      <c r="ILP19" s="181"/>
      <c r="ILQ19" s="181"/>
      <c r="ILT19" s="183"/>
      <c r="ILU19" s="181"/>
      <c r="ILV19" s="181"/>
      <c r="ILY19" s="183"/>
      <c r="ILZ19" s="181"/>
      <c r="IMA19" s="181"/>
      <c r="IMD19" s="183"/>
      <c r="IME19" s="181"/>
      <c r="IMF19" s="181"/>
      <c r="IMI19" s="183"/>
      <c r="IMJ19" s="181"/>
      <c r="IMK19" s="181"/>
      <c r="IMN19" s="183"/>
      <c r="IMO19" s="181"/>
      <c r="IMP19" s="181"/>
      <c r="IMS19" s="183"/>
      <c r="IMT19" s="181"/>
      <c r="IMU19" s="181"/>
      <c r="IMX19" s="183"/>
      <c r="IMY19" s="181"/>
      <c r="IMZ19" s="181"/>
      <c r="INC19" s="183"/>
      <c r="IND19" s="181"/>
      <c r="INE19" s="181"/>
      <c r="INH19" s="183"/>
      <c r="INI19" s="181"/>
      <c r="INJ19" s="181"/>
      <c r="INM19" s="183"/>
      <c r="INN19" s="181"/>
      <c r="INO19" s="181"/>
      <c r="INR19" s="183"/>
      <c r="INS19" s="181"/>
      <c r="INT19" s="181"/>
      <c r="INW19" s="183"/>
      <c r="INX19" s="181"/>
      <c r="INY19" s="181"/>
      <c r="IOB19" s="183"/>
      <c r="IOC19" s="181"/>
      <c r="IOD19" s="181"/>
      <c r="IOG19" s="183"/>
      <c r="IOH19" s="181"/>
      <c r="IOI19" s="181"/>
      <c r="IOL19" s="183"/>
      <c r="IOM19" s="181"/>
      <c r="ION19" s="181"/>
      <c r="IOQ19" s="183"/>
      <c r="IOR19" s="181"/>
      <c r="IOS19" s="181"/>
      <c r="IOV19" s="183"/>
      <c r="IOW19" s="181"/>
      <c r="IOX19" s="181"/>
      <c r="IPA19" s="183"/>
      <c r="IPB19" s="181"/>
      <c r="IPC19" s="181"/>
      <c r="IPF19" s="183"/>
      <c r="IPG19" s="181"/>
      <c r="IPH19" s="181"/>
      <c r="IPK19" s="183"/>
      <c r="IPL19" s="181"/>
      <c r="IPM19" s="181"/>
      <c r="IPP19" s="183"/>
      <c r="IPQ19" s="181"/>
      <c r="IPR19" s="181"/>
      <c r="IPU19" s="183"/>
      <c r="IPV19" s="181"/>
      <c r="IPW19" s="181"/>
      <c r="IPZ19" s="183"/>
      <c r="IQA19" s="181"/>
      <c r="IQB19" s="181"/>
      <c r="IQE19" s="183"/>
      <c r="IQF19" s="181"/>
      <c r="IQG19" s="181"/>
      <c r="IQJ19" s="183"/>
      <c r="IQK19" s="181"/>
      <c r="IQL19" s="181"/>
      <c r="IQO19" s="183"/>
      <c r="IQP19" s="181"/>
      <c r="IQQ19" s="181"/>
      <c r="IQT19" s="183"/>
      <c r="IQU19" s="181"/>
      <c r="IQV19" s="181"/>
      <c r="IQY19" s="183"/>
      <c r="IQZ19" s="181"/>
      <c r="IRA19" s="181"/>
      <c r="IRD19" s="183"/>
      <c r="IRE19" s="181"/>
      <c r="IRF19" s="181"/>
      <c r="IRI19" s="183"/>
      <c r="IRJ19" s="181"/>
      <c r="IRK19" s="181"/>
      <c r="IRN19" s="183"/>
      <c r="IRO19" s="181"/>
      <c r="IRP19" s="181"/>
      <c r="IRS19" s="183"/>
      <c r="IRT19" s="181"/>
      <c r="IRU19" s="181"/>
      <c r="IRX19" s="183"/>
      <c r="IRY19" s="181"/>
      <c r="IRZ19" s="181"/>
      <c r="ISC19" s="183"/>
      <c r="ISD19" s="181"/>
      <c r="ISE19" s="181"/>
      <c r="ISH19" s="183"/>
      <c r="ISI19" s="181"/>
      <c r="ISJ19" s="181"/>
      <c r="ISM19" s="183"/>
      <c r="ISN19" s="181"/>
      <c r="ISO19" s="181"/>
      <c r="ISR19" s="183"/>
      <c r="ISS19" s="181"/>
      <c r="IST19" s="181"/>
      <c r="ISW19" s="183"/>
      <c r="ISX19" s="181"/>
      <c r="ISY19" s="181"/>
      <c r="ITB19" s="183"/>
      <c r="ITC19" s="181"/>
      <c r="ITD19" s="181"/>
      <c r="ITG19" s="183"/>
      <c r="ITH19" s="181"/>
      <c r="ITI19" s="181"/>
      <c r="ITL19" s="183"/>
      <c r="ITM19" s="181"/>
      <c r="ITN19" s="181"/>
      <c r="ITQ19" s="183"/>
      <c r="ITR19" s="181"/>
      <c r="ITS19" s="181"/>
      <c r="ITV19" s="183"/>
      <c r="ITW19" s="181"/>
      <c r="ITX19" s="181"/>
      <c r="IUA19" s="183"/>
      <c r="IUB19" s="181"/>
      <c r="IUC19" s="181"/>
      <c r="IUF19" s="183"/>
      <c r="IUG19" s="181"/>
      <c r="IUH19" s="181"/>
      <c r="IUK19" s="183"/>
      <c r="IUL19" s="181"/>
      <c r="IUM19" s="181"/>
      <c r="IUP19" s="183"/>
      <c r="IUQ19" s="181"/>
      <c r="IUR19" s="181"/>
      <c r="IUU19" s="183"/>
      <c r="IUV19" s="181"/>
      <c r="IUW19" s="181"/>
      <c r="IUZ19" s="183"/>
      <c r="IVA19" s="181"/>
      <c r="IVB19" s="181"/>
      <c r="IVE19" s="183"/>
      <c r="IVF19" s="181"/>
      <c r="IVG19" s="181"/>
      <c r="IVJ19" s="183"/>
      <c r="IVK19" s="181"/>
      <c r="IVL19" s="181"/>
      <c r="IVO19" s="183"/>
      <c r="IVP19" s="181"/>
      <c r="IVQ19" s="181"/>
      <c r="IVT19" s="183"/>
      <c r="IVU19" s="181"/>
      <c r="IVV19" s="181"/>
      <c r="IVY19" s="183"/>
      <c r="IVZ19" s="181"/>
      <c r="IWA19" s="181"/>
      <c r="IWD19" s="183"/>
      <c r="IWE19" s="181"/>
      <c r="IWF19" s="181"/>
      <c r="IWI19" s="183"/>
      <c r="IWJ19" s="181"/>
      <c r="IWK19" s="181"/>
      <c r="IWN19" s="183"/>
      <c r="IWO19" s="181"/>
      <c r="IWP19" s="181"/>
      <c r="IWS19" s="183"/>
      <c r="IWT19" s="181"/>
      <c r="IWU19" s="181"/>
      <c r="IWX19" s="183"/>
      <c r="IWY19" s="181"/>
      <c r="IWZ19" s="181"/>
      <c r="IXC19" s="183"/>
      <c r="IXD19" s="181"/>
      <c r="IXE19" s="181"/>
      <c r="IXH19" s="183"/>
      <c r="IXI19" s="181"/>
      <c r="IXJ19" s="181"/>
      <c r="IXM19" s="183"/>
      <c r="IXN19" s="181"/>
      <c r="IXO19" s="181"/>
      <c r="IXR19" s="183"/>
      <c r="IXS19" s="181"/>
      <c r="IXT19" s="181"/>
      <c r="IXW19" s="183"/>
      <c r="IXX19" s="181"/>
      <c r="IXY19" s="181"/>
      <c r="IYB19" s="183"/>
      <c r="IYC19" s="181"/>
      <c r="IYD19" s="181"/>
      <c r="IYG19" s="183"/>
      <c r="IYH19" s="181"/>
      <c r="IYI19" s="181"/>
      <c r="IYL19" s="183"/>
      <c r="IYM19" s="181"/>
      <c r="IYN19" s="181"/>
      <c r="IYQ19" s="183"/>
      <c r="IYR19" s="181"/>
      <c r="IYS19" s="181"/>
      <c r="IYV19" s="183"/>
      <c r="IYW19" s="181"/>
      <c r="IYX19" s="181"/>
      <c r="IZA19" s="183"/>
      <c r="IZB19" s="181"/>
      <c r="IZC19" s="181"/>
      <c r="IZF19" s="183"/>
      <c r="IZG19" s="181"/>
      <c r="IZH19" s="181"/>
      <c r="IZK19" s="183"/>
      <c r="IZL19" s="181"/>
      <c r="IZM19" s="181"/>
      <c r="IZP19" s="183"/>
      <c r="IZQ19" s="181"/>
      <c r="IZR19" s="181"/>
      <c r="IZU19" s="183"/>
      <c r="IZV19" s="181"/>
      <c r="IZW19" s="181"/>
      <c r="IZZ19" s="183"/>
      <c r="JAA19" s="181"/>
      <c r="JAB19" s="181"/>
      <c r="JAE19" s="183"/>
      <c r="JAF19" s="181"/>
      <c r="JAG19" s="181"/>
      <c r="JAJ19" s="183"/>
      <c r="JAK19" s="181"/>
      <c r="JAL19" s="181"/>
      <c r="JAO19" s="183"/>
      <c r="JAP19" s="181"/>
      <c r="JAQ19" s="181"/>
      <c r="JAT19" s="183"/>
      <c r="JAU19" s="181"/>
      <c r="JAV19" s="181"/>
      <c r="JAY19" s="183"/>
      <c r="JAZ19" s="181"/>
      <c r="JBA19" s="181"/>
      <c r="JBD19" s="183"/>
      <c r="JBE19" s="181"/>
      <c r="JBF19" s="181"/>
      <c r="JBI19" s="183"/>
      <c r="JBJ19" s="181"/>
      <c r="JBK19" s="181"/>
      <c r="JBN19" s="183"/>
      <c r="JBO19" s="181"/>
      <c r="JBP19" s="181"/>
      <c r="JBS19" s="183"/>
      <c r="JBT19" s="181"/>
      <c r="JBU19" s="181"/>
      <c r="JBX19" s="183"/>
      <c r="JBY19" s="181"/>
      <c r="JBZ19" s="181"/>
      <c r="JCC19" s="183"/>
      <c r="JCD19" s="181"/>
      <c r="JCE19" s="181"/>
      <c r="JCH19" s="183"/>
      <c r="JCI19" s="181"/>
      <c r="JCJ19" s="181"/>
      <c r="JCM19" s="183"/>
      <c r="JCN19" s="181"/>
      <c r="JCO19" s="181"/>
      <c r="JCR19" s="183"/>
      <c r="JCS19" s="181"/>
      <c r="JCT19" s="181"/>
      <c r="JCW19" s="183"/>
      <c r="JCX19" s="181"/>
      <c r="JCY19" s="181"/>
      <c r="JDB19" s="183"/>
      <c r="JDC19" s="181"/>
      <c r="JDD19" s="181"/>
      <c r="JDG19" s="183"/>
      <c r="JDH19" s="181"/>
      <c r="JDI19" s="181"/>
      <c r="JDL19" s="183"/>
      <c r="JDM19" s="181"/>
      <c r="JDN19" s="181"/>
      <c r="JDQ19" s="183"/>
      <c r="JDR19" s="181"/>
      <c r="JDS19" s="181"/>
      <c r="JDV19" s="183"/>
      <c r="JDW19" s="181"/>
      <c r="JDX19" s="181"/>
      <c r="JEA19" s="183"/>
      <c r="JEB19" s="181"/>
      <c r="JEC19" s="181"/>
      <c r="JEF19" s="183"/>
      <c r="JEG19" s="181"/>
      <c r="JEH19" s="181"/>
      <c r="JEK19" s="183"/>
      <c r="JEL19" s="181"/>
      <c r="JEM19" s="181"/>
      <c r="JEP19" s="183"/>
      <c r="JEQ19" s="181"/>
      <c r="JER19" s="181"/>
      <c r="JEU19" s="183"/>
      <c r="JEV19" s="181"/>
      <c r="JEW19" s="181"/>
      <c r="JEZ19" s="183"/>
      <c r="JFA19" s="181"/>
      <c r="JFB19" s="181"/>
      <c r="JFE19" s="183"/>
      <c r="JFF19" s="181"/>
      <c r="JFG19" s="181"/>
      <c r="JFJ19" s="183"/>
      <c r="JFK19" s="181"/>
      <c r="JFL19" s="181"/>
      <c r="JFO19" s="183"/>
      <c r="JFP19" s="181"/>
      <c r="JFQ19" s="181"/>
      <c r="JFT19" s="183"/>
      <c r="JFU19" s="181"/>
      <c r="JFV19" s="181"/>
      <c r="JFY19" s="183"/>
      <c r="JFZ19" s="181"/>
      <c r="JGA19" s="181"/>
      <c r="JGD19" s="183"/>
      <c r="JGE19" s="181"/>
      <c r="JGF19" s="181"/>
      <c r="JGI19" s="183"/>
      <c r="JGJ19" s="181"/>
      <c r="JGK19" s="181"/>
      <c r="JGN19" s="183"/>
      <c r="JGO19" s="181"/>
      <c r="JGP19" s="181"/>
      <c r="JGS19" s="183"/>
      <c r="JGT19" s="181"/>
      <c r="JGU19" s="181"/>
      <c r="JGX19" s="183"/>
      <c r="JGY19" s="181"/>
      <c r="JGZ19" s="181"/>
      <c r="JHC19" s="183"/>
      <c r="JHD19" s="181"/>
      <c r="JHE19" s="181"/>
      <c r="JHH19" s="183"/>
      <c r="JHI19" s="181"/>
      <c r="JHJ19" s="181"/>
      <c r="JHM19" s="183"/>
      <c r="JHN19" s="181"/>
      <c r="JHO19" s="181"/>
      <c r="JHR19" s="183"/>
      <c r="JHS19" s="181"/>
      <c r="JHT19" s="181"/>
      <c r="JHW19" s="183"/>
      <c r="JHX19" s="181"/>
      <c r="JHY19" s="181"/>
      <c r="JIB19" s="183"/>
      <c r="JIC19" s="181"/>
      <c r="JID19" s="181"/>
      <c r="JIG19" s="183"/>
      <c r="JIH19" s="181"/>
      <c r="JII19" s="181"/>
      <c r="JIL19" s="183"/>
      <c r="JIM19" s="181"/>
      <c r="JIN19" s="181"/>
      <c r="JIQ19" s="183"/>
      <c r="JIR19" s="181"/>
      <c r="JIS19" s="181"/>
      <c r="JIV19" s="183"/>
      <c r="JIW19" s="181"/>
      <c r="JIX19" s="181"/>
      <c r="JJA19" s="183"/>
      <c r="JJB19" s="181"/>
      <c r="JJC19" s="181"/>
      <c r="JJF19" s="183"/>
      <c r="JJG19" s="181"/>
      <c r="JJH19" s="181"/>
      <c r="JJK19" s="183"/>
      <c r="JJL19" s="181"/>
      <c r="JJM19" s="181"/>
      <c r="JJP19" s="183"/>
      <c r="JJQ19" s="181"/>
      <c r="JJR19" s="181"/>
      <c r="JJU19" s="183"/>
      <c r="JJV19" s="181"/>
      <c r="JJW19" s="181"/>
      <c r="JJZ19" s="183"/>
      <c r="JKA19" s="181"/>
      <c r="JKB19" s="181"/>
      <c r="JKE19" s="183"/>
      <c r="JKF19" s="181"/>
      <c r="JKG19" s="181"/>
      <c r="JKJ19" s="183"/>
      <c r="JKK19" s="181"/>
      <c r="JKL19" s="181"/>
      <c r="JKO19" s="183"/>
      <c r="JKP19" s="181"/>
      <c r="JKQ19" s="181"/>
      <c r="JKT19" s="183"/>
      <c r="JKU19" s="181"/>
      <c r="JKV19" s="181"/>
      <c r="JKY19" s="183"/>
      <c r="JKZ19" s="181"/>
      <c r="JLA19" s="181"/>
      <c r="JLD19" s="183"/>
      <c r="JLE19" s="181"/>
      <c r="JLF19" s="181"/>
      <c r="JLI19" s="183"/>
      <c r="JLJ19" s="181"/>
      <c r="JLK19" s="181"/>
      <c r="JLN19" s="183"/>
      <c r="JLO19" s="181"/>
      <c r="JLP19" s="181"/>
      <c r="JLS19" s="183"/>
      <c r="JLT19" s="181"/>
      <c r="JLU19" s="181"/>
      <c r="JLX19" s="183"/>
      <c r="JLY19" s="181"/>
      <c r="JLZ19" s="181"/>
      <c r="JMC19" s="183"/>
      <c r="JMD19" s="181"/>
      <c r="JME19" s="181"/>
      <c r="JMH19" s="183"/>
      <c r="JMI19" s="181"/>
      <c r="JMJ19" s="181"/>
      <c r="JMM19" s="183"/>
      <c r="JMN19" s="181"/>
      <c r="JMO19" s="181"/>
      <c r="JMR19" s="183"/>
      <c r="JMS19" s="181"/>
      <c r="JMT19" s="181"/>
      <c r="JMW19" s="183"/>
      <c r="JMX19" s="181"/>
      <c r="JMY19" s="181"/>
      <c r="JNB19" s="183"/>
      <c r="JNC19" s="181"/>
      <c r="JND19" s="181"/>
      <c r="JNG19" s="183"/>
      <c r="JNH19" s="181"/>
      <c r="JNI19" s="181"/>
      <c r="JNL19" s="183"/>
      <c r="JNM19" s="181"/>
      <c r="JNN19" s="181"/>
      <c r="JNQ19" s="183"/>
      <c r="JNR19" s="181"/>
      <c r="JNS19" s="181"/>
      <c r="JNV19" s="183"/>
      <c r="JNW19" s="181"/>
      <c r="JNX19" s="181"/>
      <c r="JOA19" s="183"/>
      <c r="JOB19" s="181"/>
      <c r="JOC19" s="181"/>
      <c r="JOF19" s="183"/>
      <c r="JOG19" s="181"/>
      <c r="JOH19" s="181"/>
      <c r="JOK19" s="183"/>
      <c r="JOL19" s="181"/>
      <c r="JOM19" s="181"/>
      <c r="JOP19" s="183"/>
      <c r="JOQ19" s="181"/>
      <c r="JOR19" s="181"/>
      <c r="JOU19" s="183"/>
      <c r="JOV19" s="181"/>
      <c r="JOW19" s="181"/>
      <c r="JOZ19" s="183"/>
      <c r="JPA19" s="181"/>
      <c r="JPB19" s="181"/>
      <c r="JPE19" s="183"/>
      <c r="JPF19" s="181"/>
      <c r="JPG19" s="181"/>
      <c r="JPJ19" s="183"/>
      <c r="JPK19" s="181"/>
      <c r="JPL19" s="181"/>
      <c r="JPO19" s="183"/>
      <c r="JPP19" s="181"/>
      <c r="JPQ19" s="181"/>
      <c r="JPT19" s="183"/>
      <c r="JPU19" s="181"/>
      <c r="JPV19" s="181"/>
      <c r="JPY19" s="183"/>
      <c r="JPZ19" s="181"/>
      <c r="JQA19" s="181"/>
      <c r="JQD19" s="183"/>
      <c r="JQE19" s="181"/>
      <c r="JQF19" s="181"/>
      <c r="JQI19" s="183"/>
      <c r="JQJ19" s="181"/>
      <c r="JQK19" s="181"/>
      <c r="JQN19" s="183"/>
      <c r="JQO19" s="181"/>
      <c r="JQP19" s="181"/>
      <c r="JQS19" s="183"/>
      <c r="JQT19" s="181"/>
      <c r="JQU19" s="181"/>
      <c r="JQX19" s="183"/>
      <c r="JQY19" s="181"/>
      <c r="JQZ19" s="181"/>
      <c r="JRC19" s="183"/>
      <c r="JRD19" s="181"/>
      <c r="JRE19" s="181"/>
      <c r="JRH19" s="183"/>
      <c r="JRI19" s="181"/>
      <c r="JRJ19" s="181"/>
      <c r="JRM19" s="183"/>
      <c r="JRN19" s="181"/>
      <c r="JRO19" s="181"/>
      <c r="JRR19" s="183"/>
      <c r="JRS19" s="181"/>
      <c r="JRT19" s="181"/>
      <c r="JRW19" s="183"/>
      <c r="JRX19" s="181"/>
      <c r="JRY19" s="181"/>
      <c r="JSB19" s="183"/>
      <c r="JSC19" s="181"/>
      <c r="JSD19" s="181"/>
      <c r="JSG19" s="183"/>
      <c r="JSH19" s="181"/>
      <c r="JSI19" s="181"/>
      <c r="JSL19" s="183"/>
      <c r="JSM19" s="181"/>
      <c r="JSN19" s="181"/>
      <c r="JSQ19" s="183"/>
      <c r="JSR19" s="181"/>
      <c r="JSS19" s="181"/>
      <c r="JSV19" s="183"/>
      <c r="JSW19" s="181"/>
      <c r="JSX19" s="181"/>
      <c r="JTA19" s="183"/>
      <c r="JTB19" s="181"/>
      <c r="JTC19" s="181"/>
      <c r="JTF19" s="183"/>
      <c r="JTG19" s="181"/>
      <c r="JTH19" s="181"/>
      <c r="JTK19" s="183"/>
      <c r="JTL19" s="181"/>
      <c r="JTM19" s="181"/>
      <c r="JTP19" s="183"/>
      <c r="JTQ19" s="181"/>
      <c r="JTR19" s="181"/>
      <c r="JTU19" s="183"/>
      <c r="JTV19" s="181"/>
      <c r="JTW19" s="181"/>
      <c r="JTZ19" s="183"/>
      <c r="JUA19" s="181"/>
      <c r="JUB19" s="181"/>
      <c r="JUE19" s="183"/>
      <c r="JUF19" s="181"/>
      <c r="JUG19" s="181"/>
      <c r="JUJ19" s="183"/>
      <c r="JUK19" s="181"/>
      <c r="JUL19" s="181"/>
      <c r="JUO19" s="183"/>
      <c r="JUP19" s="181"/>
      <c r="JUQ19" s="181"/>
      <c r="JUT19" s="183"/>
      <c r="JUU19" s="181"/>
      <c r="JUV19" s="181"/>
      <c r="JUY19" s="183"/>
      <c r="JUZ19" s="181"/>
      <c r="JVA19" s="181"/>
      <c r="JVD19" s="183"/>
      <c r="JVE19" s="181"/>
      <c r="JVF19" s="181"/>
      <c r="JVI19" s="183"/>
      <c r="JVJ19" s="181"/>
      <c r="JVK19" s="181"/>
      <c r="JVN19" s="183"/>
      <c r="JVO19" s="181"/>
      <c r="JVP19" s="181"/>
      <c r="JVS19" s="183"/>
      <c r="JVT19" s="181"/>
      <c r="JVU19" s="181"/>
      <c r="JVX19" s="183"/>
      <c r="JVY19" s="181"/>
      <c r="JVZ19" s="181"/>
      <c r="JWC19" s="183"/>
      <c r="JWD19" s="181"/>
      <c r="JWE19" s="181"/>
      <c r="JWH19" s="183"/>
      <c r="JWI19" s="181"/>
      <c r="JWJ19" s="181"/>
      <c r="JWM19" s="183"/>
      <c r="JWN19" s="181"/>
      <c r="JWO19" s="181"/>
      <c r="JWR19" s="183"/>
      <c r="JWS19" s="181"/>
      <c r="JWT19" s="181"/>
      <c r="JWW19" s="183"/>
      <c r="JWX19" s="181"/>
      <c r="JWY19" s="181"/>
      <c r="JXB19" s="183"/>
      <c r="JXC19" s="181"/>
      <c r="JXD19" s="181"/>
      <c r="JXG19" s="183"/>
      <c r="JXH19" s="181"/>
      <c r="JXI19" s="181"/>
      <c r="JXL19" s="183"/>
      <c r="JXM19" s="181"/>
      <c r="JXN19" s="181"/>
      <c r="JXQ19" s="183"/>
      <c r="JXR19" s="181"/>
      <c r="JXS19" s="181"/>
      <c r="JXV19" s="183"/>
      <c r="JXW19" s="181"/>
      <c r="JXX19" s="181"/>
      <c r="JYA19" s="183"/>
      <c r="JYB19" s="181"/>
      <c r="JYC19" s="181"/>
      <c r="JYF19" s="183"/>
      <c r="JYG19" s="181"/>
      <c r="JYH19" s="181"/>
      <c r="JYK19" s="183"/>
      <c r="JYL19" s="181"/>
      <c r="JYM19" s="181"/>
      <c r="JYP19" s="183"/>
      <c r="JYQ19" s="181"/>
      <c r="JYR19" s="181"/>
      <c r="JYU19" s="183"/>
      <c r="JYV19" s="181"/>
      <c r="JYW19" s="181"/>
      <c r="JYZ19" s="183"/>
      <c r="JZA19" s="181"/>
      <c r="JZB19" s="181"/>
      <c r="JZE19" s="183"/>
      <c r="JZF19" s="181"/>
      <c r="JZG19" s="181"/>
      <c r="JZJ19" s="183"/>
      <c r="JZK19" s="181"/>
      <c r="JZL19" s="181"/>
      <c r="JZO19" s="183"/>
      <c r="JZP19" s="181"/>
      <c r="JZQ19" s="181"/>
      <c r="JZT19" s="183"/>
      <c r="JZU19" s="181"/>
      <c r="JZV19" s="181"/>
      <c r="JZY19" s="183"/>
      <c r="JZZ19" s="181"/>
      <c r="KAA19" s="181"/>
      <c r="KAD19" s="183"/>
      <c r="KAE19" s="181"/>
      <c r="KAF19" s="181"/>
      <c r="KAI19" s="183"/>
      <c r="KAJ19" s="181"/>
      <c r="KAK19" s="181"/>
      <c r="KAN19" s="183"/>
      <c r="KAO19" s="181"/>
      <c r="KAP19" s="181"/>
      <c r="KAS19" s="183"/>
      <c r="KAT19" s="181"/>
      <c r="KAU19" s="181"/>
      <c r="KAX19" s="183"/>
      <c r="KAY19" s="181"/>
      <c r="KAZ19" s="181"/>
      <c r="KBC19" s="183"/>
      <c r="KBD19" s="181"/>
      <c r="KBE19" s="181"/>
      <c r="KBH19" s="183"/>
      <c r="KBI19" s="181"/>
      <c r="KBJ19" s="181"/>
      <c r="KBM19" s="183"/>
      <c r="KBN19" s="181"/>
      <c r="KBO19" s="181"/>
      <c r="KBR19" s="183"/>
      <c r="KBS19" s="181"/>
      <c r="KBT19" s="181"/>
      <c r="KBW19" s="183"/>
      <c r="KBX19" s="181"/>
      <c r="KBY19" s="181"/>
      <c r="KCB19" s="183"/>
      <c r="KCC19" s="181"/>
      <c r="KCD19" s="181"/>
      <c r="KCG19" s="183"/>
      <c r="KCH19" s="181"/>
      <c r="KCI19" s="181"/>
      <c r="KCL19" s="183"/>
      <c r="KCM19" s="181"/>
      <c r="KCN19" s="181"/>
      <c r="KCQ19" s="183"/>
      <c r="KCR19" s="181"/>
      <c r="KCS19" s="181"/>
      <c r="KCV19" s="183"/>
      <c r="KCW19" s="181"/>
      <c r="KCX19" s="181"/>
      <c r="KDA19" s="183"/>
      <c r="KDB19" s="181"/>
      <c r="KDC19" s="181"/>
      <c r="KDF19" s="183"/>
      <c r="KDG19" s="181"/>
      <c r="KDH19" s="181"/>
      <c r="KDK19" s="183"/>
      <c r="KDL19" s="181"/>
      <c r="KDM19" s="181"/>
      <c r="KDP19" s="183"/>
      <c r="KDQ19" s="181"/>
      <c r="KDR19" s="181"/>
      <c r="KDU19" s="183"/>
      <c r="KDV19" s="181"/>
      <c r="KDW19" s="181"/>
      <c r="KDZ19" s="183"/>
      <c r="KEA19" s="181"/>
      <c r="KEB19" s="181"/>
      <c r="KEE19" s="183"/>
      <c r="KEF19" s="181"/>
      <c r="KEG19" s="181"/>
      <c r="KEJ19" s="183"/>
      <c r="KEK19" s="181"/>
      <c r="KEL19" s="181"/>
      <c r="KEO19" s="183"/>
      <c r="KEP19" s="181"/>
      <c r="KEQ19" s="181"/>
      <c r="KET19" s="183"/>
      <c r="KEU19" s="181"/>
      <c r="KEV19" s="181"/>
      <c r="KEY19" s="183"/>
      <c r="KEZ19" s="181"/>
      <c r="KFA19" s="181"/>
      <c r="KFD19" s="183"/>
      <c r="KFE19" s="181"/>
      <c r="KFF19" s="181"/>
      <c r="KFI19" s="183"/>
      <c r="KFJ19" s="181"/>
      <c r="KFK19" s="181"/>
      <c r="KFN19" s="183"/>
      <c r="KFO19" s="181"/>
      <c r="KFP19" s="181"/>
      <c r="KFS19" s="183"/>
      <c r="KFT19" s="181"/>
      <c r="KFU19" s="181"/>
      <c r="KFX19" s="183"/>
      <c r="KFY19" s="181"/>
      <c r="KFZ19" s="181"/>
      <c r="KGC19" s="183"/>
      <c r="KGD19" s="181"/>
      <c r="KGE19" s="181"/>
      <c r="KGH19" s="183"/>
      <c r="KGI19" s="181"/>
      <c r="KGJ19" s="181"/>
      <c r="KGM19" s="183"/>
      <c r="KGN19" s="181"/>
      <c r="KGO19" s="181"/>
      <c r="KGR19" s="183"/>
      <c r="KGS19" s="181"/>
      <c r="KGT19" s="181"/>
      <c r="KGW19" s="183"/>
      <c r="KGX19" s="181"/>
      <c r="KGY19" s="181"/>
      <c r="KHB19" s="183"/>
      <c r="KHC19" s="181"/>
      <c r="KHD19" s="181"/>
      <c r="KHG19" s="183"/>
      <c r="KHH19" s="181"/>
      <c r="KHI19" s="181"/>
      <c r="KHL19" s="183"/>
      <c r="KHM19" s="181"/>
      <c r="KHN19" s="181"/>
      <c r="KHQ19" s="183"/>
      <c r="KHR19" s="181"/>
      <c r="KHS19" s="181"/>
      <c r="KHV19" s="183"/>
      <c r="KHW19" s="181"/>
      <c r="KHX19" s="181"/>
      <c r="KIA19" s="183"/>
      <c r="KIB19" s="181"/>
      <c r="KIC19" s="181"/>
      <c r="KIF19" s="183"/>
      <c r="KIG19" s="181"/>
      <c r="KIH19" s="181"/>
      <c r="KIK19" s="183"/>
      <c r="KIL19" s="181"/>
      <c r="KIM19" s="181"/>
      <c r="KIP19" s="183"/>
      <c r="KIQ19" s="181"/>
      <c r="KIR19" s="181"/>
      <c r="KIU19" s="183"/>
      <c r="KIV19" s="181"/>
      <c r="KIW19" s="181"/>
      <c r="KIZ19" s="183"/>
      <c r="KJA19" s="181"/>
      <c r="KJB19" s="181"/>
      <c r="KJE19" s="183"/>
      <c r="KJF19" s="181"/>
      <c r="KJG19" s="181"/>
      <c r="KJJ19" s="183"/>
      <c r="KJK19" s="181"/>
      <c r="KJL19" s="181"/>
      <c r="KJO19" s="183"/>
      <c r="KJP19" s="181"/>
      <c r="KJQ19" s="181"/>
      <c r="KJT19" s="183"/>
      <c r="KJU19" s="181"/>
      <c r="KJV19" s="181"/>
      <c r="KJY19" s="183"/>
      <c r="KJZ19" s="181"/>
      <c r="KKA19" s="181"/>
      <c r="KKD19" s="183"/>
      <c r="KKE19" s="181"/>
      <c r="KKF19" s="181"/>
      <c r="KKI19" s="183"/>
      <c r="KKJ19" s="181"/>
      <c r="KKK19" s="181"/>
      <c r="KKN19" s="183"/>
      <c r="KKO19" s="181"/>
      <c r="KKP19" s="181"/>
      <c r="KKS19" s="183"/>
      <c r="KKT19" s="181"/>
      <c r="KKU19" s="181"/>
      <c r="KKX19" s="183"/>
      <c r="KKY19" s="181"/>
      <c r="KKZ19" s="181"/>
      <c r="KLC19" s="183"/>
      <c r="KLD19" s="181"/>
      <c r="KLE19" s="181"/>
      <c r="KLH19" s="183"/>
      <c r="KLI19" s="181"/>
      <c r="KLJ19" s="181"/>
      <c r="KLM19" s="183"/>
      <c r="KLN19" s="181"/>
      <c r="KLO19" s="181"/>
      <c r="KLR19" s="183"/>
      <c r="KLS19" s="181"/>
      <c r="KLT19" s="181"/>
      <c r="KLW19" s="183"/>
      <c r="KLX19" s="181"/>
      <c r="KLY19" s="181"/>
      <c r="KMB19" s="183"/>
      <c r="KMC19" s="181"/>
      <c r="KMD19" s="181"/>
      <c r="KMG19" s="183"/>
      <c r="KMH19" s="181"/>
      <c r="KMI19" s="181"/>
      <c r="KML19" s="183"/>
      <c r="KMM19" s="181"/>
      <c r="KMN19" s="181"/>
      <c r="KMQ19" s="183"/>
      <c r="KMR19" s="181"/>
      <c r="KMS19" s="181"/>
      <c r="KMV19" s="183"/>
      <c r="KMW19" s="181"/>
      <c r="KMX19" s="181"/>
      <c r="KNA19" s="183"/>
      <c r="KNB19" s="181"/>
      <c r="KNC19" s="181"/>
      <c r="KNF19" s="183"/>
      <c r="KNG19" s="181"/>
      <c r="KNH19" s="181"/>
      <c r="KNK19" s="183"/>
      <c r="KNL19" s="181"/>
      <c r="KNM19" s="181"/>
      <c r="KNP19" s="183"/>
      <c r="KNQ19" s="181"/>
      <c r="KNR19" s="181"/>
      <c r="KNU19" s="183"/>
      <c r="KNV19" s="181"/>
      <c r="KNW19" s="181"/>
      <c r="KNZ19" s="183"/>
      <c r="KOA19" s="181"/>
      <c r="KOB19" s="181"/>
      <c r="KOE19" s="183"/>
      <c r="KOF19" s="181"/>
      <c r="KOG19" s="181"/>
      <c r="KOJ19" s="183"/>
      <c r="KOK19" s="181"/>
      <c r="KOL19" s="181"/>
      <c r="KOO19" s="183"/>
      <c r="KOP19" s="181"/>
      <c r="KOQ19" s="181"/>
      <c r="KOT19" s="183"/>
      <c r="KOU19" s="181"/>
      <c r="KOV19" s="181"/>
      <c r="KOY19" s="183"/>
      <c r="KOZ19" s="181"/>
      <c r="KPA19" s="181"/>
      <c r="KPD19" s="183"/>
      <c r="KPE19" s="181"/>
      <c r="KPF19" s="181"/>
      <c r="KPI19" s="183"/>
      <c r="KPJ19" s="181"/>
      <c r="KPK19" s="181"/>
      <c r="KPN19" s="183"/>
      <c r="KPO19" s="181"/>
      <c r="KPP19" s="181"/>
      <c r="KPS19" s="183"/>
      <c r="KPT19" s="181"/>
      <c r="KPU19" s="181"/>
      <c r="KPX19" s="183"/>
      <c r="KPY19" s="181"/>
      <c r="KPZ19" s="181"/>
      <c r="KQC19" s="183"/>
      <c r="KQD19" s="181"/>
      <c r="KQE19" s="181"/>
      <c r="KQH19" s="183"/>
      <c r="KQI19" s="181"/>
      <c r="KQJ19" s="181"/>
      <c r="KQM19" s="183"/>
      <c r="KQN19" s="181"/>
      <c r="KQO19" s="181"/>
      <c r="KQR19" s="183"/>
      <c r="KQS19" s="181"/>
      <c r="KQT19" s="181"/>
      <c r="KQW19" s="183"/>
      <c r="KQX19" s="181"/>
      <c r="KQY19" s="181"/>
      <c r="KRB19" s="183"/>
      <c r="KRC19" s="181"/>
      <c r="KRD19" s="181"/>
      <c r="KRG19" s="183"/>
      <c r="KRH19" s="181"/>
      <c r="KRI19" s="181"/>
      <c r="KRL19" s="183"/>
      <c r="KRM19" s="181"/>
      <c r="KRN19" s="181"/>
      <c r="KRQ19" s="183"/>
      <c r="KRR19" s="181"/>
      <c r="KRS19" s="181"/>
      <c r="KRV19" s="183"/>
      <c r="KRW19" s="181"/>
      <c r="KRX19" s="181"/>
      <c r="KSA19" s="183"/>
      <c r="KSB19" s="181"/>
      <c r="KSC19" s="181"/>
      <c r="KSF19" s="183"/>
      <c r="KSG19" s="181"/>
      <c r="KSH19" s="181"/>
      <c r="KSK19" s="183"/>
      <c r="KSL19" s="181"/>
      <c r="KSM19" s="181"/>
      <c r="KSP19" s="183"/>
      <c r="KSQ19" s="181"/>
      <c r="KSR19" s="181"/>
      <c r="KSU19" s="183"/>
      <c r="KSV19" s="181"/>
      <c r="KSW19" s="181"/>
      <c r="KSZ19" s="183"/>
      <c r="KTA19" s="181"/>
      <c r="KTB19" s="181"/>
      <c r="KTE19" s="183"/>
      <c r="KTF19" s="181"/>
      <c r="KTG19" s="181"/>
      <c r="KTJ19" s="183"/>
      <c r="KTK19" s="181"/>
      <c r="KTL19" s="181"/>
      <c r="KTO19" s="183"/>
      <c r="KTP19" s="181"/>
      <c r="KTQ19" s="181"/>
      <c r="KTT19" s="183"/>
      <c r="KTU19" s="181"/>
      <c r="KTV19" s="181"/>
      <c r="KTY19" s="183"/>
      <c r="KTZ19" s="181"/>
      <c r="KUA19" s="181"/>
      <c r="KUD19" s="183"/>
      <c r="KUE19" s="181"/>
      <c r="KUF19" s="181"/>
      <c r="KUI19" s="183"/>
      <c r="KUJ19" s="181"/>
      <c r="KUK19" s="181"/>
      <c r="KUN19" s="183"/>
      <c r="KUO19" s="181"/>
      <c r="KUP19" s="181"/>
      <c r="KUS19" s="183"/>
      <c r="KUT19" s="181"/>
      <c r="KUU19" s="181"/>
      <c r="KUX19" s="183"/>
      <c r="KUY19" s="181"/>
      <c r="KUZ19" s="181"/>
      <c r="KVC19" s="183"/>
      <c r="KVD19" s="181"/>
      <c r="KVE19" s="181"/>
      <c r="KVH19" s="183"/>
      <c r="KVI19" s="181"/>
      <c r="KVJ19" s="181"/>
      <c r="KVM19" s="183"/>
      <c r="KVN19" s="181"/>
      <c r="KVO19" s="181"/>
      <c r="KVR19" s="183"/>
      <c r="KVS19" s="181"/>
      <c r="KVT19" s="181"/>
      <c r="KVW19" s="183"/>
      <c r="KVX19" s="181"/>
      <c r="KVY19" s="181"/>
      <c r="KWB19" s="183"/>
      <c r="KWC19" s="181"/>
      <c r="KWD19" s="181"/>
      <c r="KWG19" s="183"/>
      <c r="KWH19" s="181"/>
      <c r="KWI19" s="181"/>
      <c r="KWL19" s="183"/>
      <c r="KWM19" s="181"/>
      <c r="KWN19" s="181"/>
      <c r="KWQ19" s="183"/>
      <c r="KWR19" s="181"/>
      <c r="KWS19" s="181"/>
      <c r="KWV19" s="183"/>
      <c r="KWW19" s="181"/>
      <c r="KWX19" s="181"/>
      <c r="KXA19" s="183"/>
      <c r="KXB19" s="181"/>
      <c r="KXC19" s="181"/>
      <c r="KXF19" s="183"/>
      <c r="KXG19" s="181"/>
      <c r="KXH19" s="181"/>
      <c r="KXK19" s="183"/>
      <c r="KXL19" s="181"/>
      <c r="KXM19" s="181"/>
      <c r="KXP19" s="183"/>
      <c r="KXQ19" s="181"/>
      <c r="KXR19" s="181"/>
      <c r="KXU19" s="183"/>
      <c r="KXV19" s="181"/>
      <c r="KXW19" s="181"/>
      <c r="KXZ19" s="183"/>
      <c r="KYA19" s="181"/>
      <c r="KYB19" s="181"/>
      <c r="KYE19" s="183"/>
      <c r="KYF19" s="181"/>
      <c r="KYG19" s="181"/>
      <c r="KYJ19" s="183"/>
      <c r="KYK19" s="181"/>
      <c r="KYL19" s="181"/>
      <c r="KYO19" s="183"/>
      <c r="KYP19" s="181"/>
      <c r="KYQ19" s="181"/>
      <c r="KYT19" s="183"/>
      <c r="KYU19" s="181"/>
      <c r="KYV19" s="181"/>
      <c r="KYY19" s="183"/>
      <c r="KYZ19" s="181"/>
      <c r="KZA19" s="181"/>
      <c r="KZD19" s="183"/>
      <c r="KZE19" s="181"/>
      <c r="KZF19" s="181"/>
      <c r="KZI19" s="183"/>
      <c r="KZJ19" s="181"/>
      <c r="KZK19" s="181"/>
      <c r="KZN19" s="183"/>
      <c r="KZO19" s="181"/>
      <c r="KZP19" s="181"/>
      <c r="KZS19" s="183"/>
      <c r="KZT19" s="181"/>
      <c r="KZU19" s="181"/>
      <c r="KZX19" s="183"/>
      <c r="KZY19" s="181"/>
      <c r="KZZ19" s="181"/>
      <c r="LAC19" s="183"/>
      <c r="LAD19" s="181"/>
      <c r="LAE19" s="181"/>
      <c r="LAH19" s="183"/>
      <c r="LAI19" s="181"/>
      <c r="LAJ19" s="181"/>
      <c r="LAM19" s="183"/>
      <c r="LAN19" s="181"/>
      <c r="LAO19" s="181"/>
      <c r="LAR19" s="183"/>
      <c r="LAS19" s="181"/>
      <c r="LAT19" s="181"/>
      <c r="LAW19" s="183"/>
      <c r="LAX19" s="181"/>
      <c r="LAY19" s="181"/>
      <c r="LBB19" s="183"/>
      <c r="LBC19" s="181"/>
      <c r="LBD19" s="181"/>
      <c r="LBG19" s="183"/>
      <c r="LBH19" s="181"/>
      <c r="LBI19" s="181"/>
      <c r="LBL19" s="183"/>
      <c r="LBM19" s="181"/>
      <c r="LBN19" s="181"/>
      <c r="LBQ19" s="183"/>
      <c r="LBR19" s="181"/>
      <c r="LBS19" s="181"/>
      <c r="LBV19" s="183"/>
      <c r="LBW19" s="181"/>
      <c r="LBX19" s="181"/>
      <c r="LCA19" s="183"/>
      <c r="LCB19" s="181"/>
      <c r="LCC19" s="181"/>
      <c r="LCF19" s="183"/>
      <c r="LCG19" s="181"/>
      <c r="LCH19" s="181"/>
      <c r="LCK19" s="183"/>
      <c r="LCL19" s="181"/>
      <c r="LCM19" s="181"/>
      <c r="LCP19" s="183"/>
      <c r="LCQ19" s="181"/>
      <c r="LCR19" s="181"/>
      <c r="LCU19" s="183"/>
      <c r="LCV19" s="181"/>
      <c r="LCW19" s="181"/>
      <c r="LCZ19" s="183"/>
      <c r="LDA19" s="181"/>
      <c r="LDB19" s="181"/>
      <c r="LDE19" s="183"/>
      <c r="LDF19" s="181"/>
      <c r="LDG19" s="181"/>
      <c r="LDJ19" s="183"/>
      <c r="LDK19" s="181"/>
      <c r="LDL19" s="181"/>
      <c r="LDO19" s="183"/>
      <c r="LDP19" s="181"/>
      <c r="LDQ19" s="181"/>
      <c r="LDT19" s="183"/>
      <c r="LDU19" s="181"/>
      <c r="LDV19" s="181"/>
      <c r="LDY19" s="183"/>
      <c r="LDZ19" s="181"/>
      <c r="LEA19" s="181"/>
      <c r="LED19" s="183"/>
      <c r="LEE19" s="181"/>
      <c r="LEF19" s="181"/>
      <c r="LEI19" s="183"/>
      <c r="LEJ19" s="181"/>
      <c r="LEK19" s="181"/>
      <c r="LEN19" s="183"/>
      <c r="LEO19" s="181"/>
      <c r="LEP19" s="181"/>
      <c r="LES19" s="183"/>
      <c r="LET19" s="181"/>
      <c r="LEU19" s="181"/>
      <c r="LEX19" s="183"/>
      <c r="LEY19" s="181"/>
      <c r="LEZ19" s="181"/>
      <c r="LFC19" s="183"/>
      <c r="LFD19" s="181"/>
      <c r="LFE19" s="181"/>
      <c r="LFH19" s="183"/>
      <c r="LFI19" s="181"/>
      <c r="LFJ19" s="181"/>
      <c r="LFM19" s="183"/>
      <c r="LFN19" s="181"/>
      <c r="LFO19" s="181"/>
      <c r="LFR19" s="183"/>
      <c r="LFS19" s="181"/>
      <c r="LFT19" s="181"/>
      <c r="LFW19" s="183"/>
      <c r="LFX19" s="181"/>
      <c r="LFY19" s="181"/>
      <c r="LGB19" s="183"/>
      <c r="LGC19" s="181"/>
      <c r="LGD19" s="181"/>
      <c r="LGG19" s="183"/>
      <c r="LGH19" s="181"/>
      <c r="LGI19" s="181"/>
      <c r="LGL19" s="183"/>
      <c r="LGM19" s="181"/>
      <c r="LGN19" s="181"/>
      <c r="LGQ19" s="183"/>
      <c r="LGR19" s="181"/>
      <c r="LGS19" s="181"/>
      <c r="LGV19" s="183"/>
      <c r="LGW19" s="181"/>
      <c r="LGX19" s="181"/>
      <c r="LHA19" s="183"/>
      <c r="LHB19" s="181"/>
      <c r="LHC19" s="181"/>
      <c r="LHF19" s="183"/>
      <c r="LHG19" s="181"/>
      <c r="LHH19" s="181"/>
      <c r="LHK19" s="183"/>
      <c r="LHL19" s="181"/>
      <c r="LHM19" s="181"/>
      <c r="LHP19" s="183"/>
      <c r="LHQ19" s="181"/>
      <c r="LHR19" s="181"/>
      <c r="LHU19" s="183"/>
      <c r="LHV19" s="181"/>
      <c r="LHW19" s="181"/>
      <c r="LHZ19" s="183"/>
      <c r="LIA19" s="181"/>
      <c r="LIB19" s="181"/>
      <c r="LIE19" s="183"/>
      <c r="LIF19" s="181"/>
      <c r="LIG19" s="181"/>
      <c r="LIJ19" s="183"/>
      <c r="LIK19" s="181"/>
      <c r="LIL19" s="181"/>
      <c r="LIO19" s="183"/>
      <c r="LIP19" s="181"/>
      <c r="LIQ19" s="181"/>
      <c r="LIT19" s="183"/>
      <c r="LIU19" s="181"/>
      <c r="LIV19" s="181"/>
      <c r="LIY19" s="183"/>
      <c r="LIZ19" s="181"/>
      <c r="LJA19" s="181"/>
      <c r="LJD19" s="183"/>
      <c r="LJE19" s="181"/>
      <c r="LJF19" s="181"/>
      <c r="LJI19" s="183"/>
      <c r="LJJ19" s="181"/>
      <c r="LJK19" s="181"/>
      <c r="LJN19" s="183"/>
      <c r="LJO19" s="181"/>
      <c r="LJP19" s="181"/>
      <c r="LJS19" s="183"/>
      <c r="LJT19" s="181"/>
      <c r="LJU19" s="181"/>
      <c r="LJX19" s="183"/>
      <c r="LJY19" s="181"/>
      <c r="LJZ19" s="181"/>
      <c r="LKC19" s="183"/>
      <c r="LKD19" s="181"/>
      <c r="LKE19" s="181"/>
      <c r="LKH19" s="183"/>
      <c r="LKI19" s="181"/>
      <c r="LKJ19" s="181"/>
      <c r="LKM19" s="183"/>
      <c r="LKN19" s="181"/>
      <c r="LKO19" s="181"/>
      <c r="LKR19" s="183"/>
      <c r="LKS19" s="181"/>
      <c r="LKT19" s="181"/>
      <c r="LKW19" s="183"/>
      <c r="LKX19" s="181"/>
      <c r="LKY19" s="181"/>
      <c r="LLB19" s="183"/>
      <c r="LLC19" s="181"/>
      <c r="LLD19" s="181"/>
      <c r="LLG19" s="183"/>
      <c r="LLH19" s="181"/>
      <c r="LLI19" s="181"/>
      <c r="LLL19" s="183"/>
      <c r="LLM19" s="181"/>
      <c r="LLN19" s="181"/>
      <c r="LLQ19" s="183"/>
      <c r="LLR19" s="181"/>
      <c r="LLS19" s="181"/>
      <c r="LLV19" s="183"/>
      <c r="LLW19" s="181"/>
      <c r="LLX19" s="181"/>
      <c r="LMA19" s="183"/>
      <c r="LMB19" s="181"/>
      <c r="LMC19" s="181"/>
      <c r="LMF19" s="183"/>
      <c r="LMG19" s="181"/>
      <c r="LMH19" s="181"/>
      <c r="LMK19" s="183"/>
      <c r="LML19" s="181"/>
      <c r="LMM19" s="181"/>
      <c r="LMP19" s="183"/>
      <c r="LMQ19" s="181"/>
      <c r="LMR19" s="181"/>
      <c r="LMU19" s="183"/>
      <c r="LMV19" s="181"/>
      <c r="LMW19" s="181"/>
      <c r="LMZ19" s="183"/>
      <c r="LNA19" s="181"/>
      <c r="LNB19" s="181"/>
      <c r="LNE19" s="183"/>
      <c r="LNF19" s="181"/>
      <c r="LNG19" s="181"/>
      <c r="LNJ19" s="183"/>
      <c r="LNK19" s="181"/>
      <c r="LNL19" s="181"/>
      <c r="LNO19" s="183"/>
      <c r="LNP19" s="181"/>
      <c r="LNQ19" s="181"/>
      <c r="LNT19" s="183"/>
      <c r="LNU19" s="181"/>
      <c r="LNV19" s="181"/>
      <c r="LNY19" s="183"/>
      <c r="LNZ19" s="181"/>
      <c r="LOA19" s="181"/>
      <c r="LOD19" s="183"/>
      <c r="LOE19" s="181"/>
      <c r="LOF19" s="181"/>
      <c r="LOI19" s="183"/>
      <c r="LOJ19" s="181"/>
      <c r="LOK19" s="181"/>
      <c r="LON19" s="183"/>
      <c r="LOO19" s="181"/>
      <c r="LOP19" s="181"/>
      <c r="LOS19" s="183"/>
      <c r="LOT19" s="181"/>
      <c r="LOU19" s="181"/>
      <c r="LOX19" s="183"/>
      <c r="LOY19" s="181"/>
      <c r="LOZ19" s="181"/>
      <c r="LPC19" s="183"/>
      <c r="LPD19" s="181"/>
      <c r="LPE19" s="181"/>
      <c r="LPH19" s="183"/>
      <c r="LPI19" s="181"/>
      <c r="LPJ19" s="181"/>
      <c r="LPM19" s="183"/>
      <c r="LPN19" s="181"/>
      <c r="LPO19" s="181"/>
      <c r="LPR19" s="183"/>
      <c r="LPS19" s="181"/>
      <c r="LPT19" s="181"/>
      <c r="LPW19" s="183"/>
      <c r="LPX19" s="181"/>
      <c r="LPY19" s="181"/>
      <c r="LQB19" s="183"/>
      <c r="LQC19" s="181"/>
      <c r="LQD19" s="181"/>
      <c r="LQG19" s="183"/>
      <c r="LQH19" s="181"/>
      <c r="LQI19" s="181"/>
      <c r="LQL19" s="183"/>
      <c r="LQM19" s="181"/>
      <c r="LQN19" s="181"/>
      <c r="LQQ19" s="183"/>
      <c r="LQR19" s="181"/>
      <c r="LQS19" s="181"/>
      <c r="LQV19" s="183"/>
      <c r="LQW19" s="181"/>
      <c r="LQX19" s="181"/>
      <c r="LRA19" s="183"/>
      <c r="LRB19" s="181"/>
      <c r="LRC19" s="181"/>
      <c r="LRF19" s="183"/>
      <c r="LRG19" s="181"/>
      <c r="LRH19" s="181"/>
      <c r="LRK19" s="183"/>
      <c r="LRL19" s="181"/>
      <c r="LRM19" s="181"/>
      <c r="LRP19" s="183"/>
      <c r="LRQ19" s="181"/>
      <c r="LRR19" s="181"/>
      <c r="LRU19" s="183"/>
      <c r="LRV19" s="181"/>
      <c r="LRW19" s="181"/>
      <c r="LRZ19" s="183"/>
      <c r="LSA19" s="181"/>
      <c r="LSB19" s="181"/>
      <c r="LSE19" s="183"/>
      <c r="LSF19" s="181"/>
      <c r="LSG19" s="181"/>
      <c r="LSJ19" s="183"/>
      <c r="LSK19" s="181"/>
      <c r="LSL19" s="181"/>
      <c r="LSO19" s="183"/>
      <c r="LSP19" s="181"/>
      <c r="LSQ19" s="181"/>
      <c r="LST19" s="183"/>
      <c r="LSU19" s="181"/>
      <c r="LSV19" s="181"/>
      <c r="LSY19" s="183"/>
      <c r="LSZ19" s="181"/>
      <c r="LTA19" s="181"/>
      <c r="LTD19" s="183"/>
      <c r="LTE19" s="181"/>
      <c r="LTF19" s="181"/>
      <c r="LTI19" s="183"/>
      <c r="LTJ19" s="181"/>
      <c r="LTK19" s="181"/>
      <c r="LTN19" s="183"/>
      <c r="LTO19" s="181"/>
      <c r="LTP19" s="181"/>
      <c r="LTS19" s="183"/>
      <c r="LTT19" s="181"/>
      <c r="LTU19" s="181"/>
      <c r="LTX19" s="183"/>
      <c r="LTY19" s="181"/>
      <c r="LTZ19" s="181"/>
      <c r="LUC19" s="183"/>
      <c r="LUD19" s="181"/>
      <c r="LUE19" s="181"/>
      <c r="LUH19" s="183"/>
      <c r="LUI19" s="181"/>
      <c r="LUJ19" s="181"/>
      <c r="LUM19" s="183"/>
      <c r="LUN19" s="181"/>
      <c r="LUO19" s="181"/>
      <c r="LUR19" s="183"/>
      <c r="LUS19" s="181"/>
      <c r="LUT19" s="181"/>
      <c r="LUW19" s="183"/>
      <c r="LUX19" s="181"/>
      <c r="LUY19" s="181"/>
      <c r="LVB19" s="183"/>
      <c r="LVC19" s="181"/>
      <c r="LVD19" s="181"/>
      <c r="LVG19" s="183"/>
      <c r="LVH19" s="181"/>
      <c r="LVI19" s="181"/>
      <c r="LVL19" s="183"/>
      <c r="LVM19" s="181"/>
      <c r="LVN19" s="181"/>
      <c r="LVQ19" s="183"/>
      <c r="LVR19" s="181"/>
      <c r="LVS19" s="181"/>
      <c r="LVV19" s="183"/>
      <c r="LVW19" s="181"/>
      <c r="LVX19" s="181"/>
      <c r="LWA19" s="183"/>
      <c r="LWB19" s="181"/>
      <c r="LWC19" s="181"/>
      <c r="LWF19" s="183"/>
      <c r="LWG19" s="181"/>
      <c r="LWH19" s="181"/>
      <c r="LWK19" s="183"/>
      <c r="LWL19" s="181"/>
      <c r="LWM19" s="181"/>
      <c r="LWP19" s="183"/>
      <c r="LWQ19" s="181"/>
      <c r="LWR19" s="181"/>
      <c r="LWU19" s="183"/>
      <c r="LWV19" s="181"/>
      <c r="LWW19" s="181"/>
      <c r="LWZ19" s="183"/>
      <c r="LXA19" s="181"/>
      <c r="LXB19" s="181"/>
      <c r="LXE19" s="183"/>
      <c r="LXF19" s="181"/>
      <c r="LXG19" s="181"/>
      <c r="LXJ19" s="183"/>
      <c r="LXK19" s="181"/>
      <c r="LXL19" s="181"/>
      <c r="LXO19" s="183"/>
      <c r="LXP19" s="181"/>
      <c r="LXQ19" s="181"/>
      <c r="LXT19" s="183"/>
      <c r="LXU19" s="181"/>
      <c r="LXV19" s="181"/>
      <c r="LXY19" s="183"/>
      <c r="LXZ19" s="181"/>
      <c r="LYA19" s="181"/>
      <c r="LYD19" s="183"/>
      <c r="LYE19" s="181"/>
      <c r="LYF19" s="181"/>
      <c r="LYI19" s="183"/>
      <c r="LYJ19" s="181"/>
      <c r="LYK19" s="181"/>
      <c r="LYN19" s="183"/>
      <c r="LYO19" s="181"/>
      <c r="LYP19" s="181"/>
      <c r="LYS19" s="183"/>
      <c r="LYT19" s="181"/>
      <c r="LYU19" s="181"/>
      <c r="LYX19" s="183"/>
      <c r="LYY19" s="181"/>
      <c r="LYZ19" s="181"/>
      <c r="LZC19" s="183"/>
      <c r="LZD19" s="181"/>
      <c r="LZE19" s="181"/>
      <c r="LZH19" s="183"/>
      <c r="LZI19" s="181"/>
      <c r="LZJ19" s="181"/>
      <c r="LZM19" s="183"/>
      <c r="LZN19" s="181"/>
      <c r="LZO19" s="181"/>
      <c r="LZR19" s="183"/>
      <c r="LZS19" s="181"/>
      <c r="LZT19" s="181"/>
      <c r="LZW19" s="183"/>
      <c r="LZX19" s="181"/>
      <c r="LZY19" s="181"/>
      <c r="MAB19" s="183"/>
      <c r="MAC19" s="181"/>
      <c r="MAD19" s="181"/>
      <c r="MAG19" s="183"/>
      <c r="MAH19" s="181"/>
      <c r="MAI19" s="181"/>
      <c r="MAL19" s="183"/>
      <c r="MAM19" s="181"/>
      <c r="MAN19" s="181"/>
      <c r="MAQ19" s="183"/>
      <c r="MAR19" s="181"/>
      <c r="MAS19" s="181"/>
      <c r="MAV19" s="183"/>
      <c r="MAW19" s="181"/>
      <c r="MAX19" s="181"/>
      <c r="MBA19" s="183"/>
      <c r="MBB19" s="181"/>
      <c r="MBC19" s="181"/>
      <c r="MBF19" s="183"/>
      <c r="MBG19" s="181"/>
      <c r="MBH19" s="181"/>
      <c r="MBK19" s="183"/>
      <c r="MBL19" s="181"/>
      <c r="MBM19" s="181"/>
      <c r="MBP19" s="183"/>
      <c r="MBQ19" s="181"/>
      <c r="MBR19" s="181"/>
      <c r="MBU19" s="183"/>
      <c r="MBV19" s="181"/>
      <c r="MBW19" s="181"/>
      <c r="MBZ19" s="183"/>
      <c r="MCA19" s="181"/>
      <c r="MCB19" s="181"/>
      <c r="MCE19" s="183"/>
      <c r="MCF19" s="181"/>
      <c r="MCG19" s="181"/>
      <c r="MCJ19" s="183"/>
      <c r="MCK19" s="181"/>
      <c r="MCL19" s="181"/>
      <c r="MCO19" s="183"/>
      <c r="MCP19" s="181"/>
      <c r="MCQ19" s="181"/>
      <c r="MCT19" s="183"/>
      <c r="MCU19" s="181"/>
      <c r="MCV19" s="181"/>
      <c r="MCY19" s="183"/>
      <c r="MCZ19" s="181"/>
      <c r="MDA19" s="181"/>
      <c r="MDD19" s="183"/>
      <c r="MDE19" s="181"/>
      <c r="MDF19" s="181"/>
      <c r="MDI19" s="183"/>
      <c r="MDJ19" s="181"/>
      <c r="MDK19" s="181"/>
      <c r="MDN19" s="183"/>
      <c r="MDO19" s="181"/>
      <c r="MDP19" s="181"/>
      <c r="MDS19" s="183"/>
      <c r="MDT19" s="181"/>
      <c r="MDU19" s="181"/>
      <c r="MDX19" s="183"/>
      <c r="MDY19" s="181"/>
      <c r="MDZ19" s="181"/>
      <c r="MEC19" s="183"/>
      <c r="MED19" s="181"/>
      <c r="MEE19" s="181"/>
      <c r="MEH19" s="183"/>
      <c r="MEI19" s="181"/>
      <c r="MEJ19" s="181"/>
      <c r="MEM19" s="183"/>
      <c r="MEN19" s="181"/>
      <c r="MEO19" s="181"/>
      <c r="MER19" s="183"/>
      <c r="MES19" s="181"/>
      <c r="MET19" s="181"/>
      <c r="MEW19" s="183"/>
      <c r="MEX19" s="181"/>
      <c r="MEY19" s="181"/>
      <c r="MFB19" s="183"/>
      <c r="MFC19" s="181"/>
      <c r="MFD19" s="181"/>
      <c r="MFG19" s="183"/>
      <c r="MFH19" s="181"/>
      <c r="MFI19" s="181"/>
      <c r="MFL19" s="183"/>
      <c r="MFM19" s="181"/>
      <c r="MFN19" s="181"/>
      <c r="MFQ19" s="183"/>
      <c r="MFR19" s="181"/>
      <c r="MFS19" s="181"/>
      <c r="MFV19" s="183"/>
      <c r="MFW19" s="181"/>
      <c r="MFX19" s="181"/>
      <c r="MGA19" s="183"/>
      <c r="MGB19" s="181"/>
      <c r="MGC19" s="181"/>
      <c r="MGF19" s="183"/>
      <c r="MGG19" s="181"/>
      <c r="MGH19" s="181"/>
      <c r="MGK19" s="183"/>
      <c r="MGL19" s="181"/>
      <c r="MGM19" s="181"/>
      <c r="MGP19" s="183"/>
      <c r="MGQ19" s="181"/>
      <c r="MGR19" s="181"/>
      <c r="MGU19" s="183"/>
      <c r="MGV19" s="181"/>
      <c r="MGW19" s="181"/>
      <c r="MGZ19" s="183"/>
      <c r="MHA19" s="181"/>
      <c r="MHB19" s="181"/>
      <c r="MHE19" s="183"/>
      <c r="MHF19" s="181"/>
      <c r="MHG19" s="181"/>
      <c r="MHJ19" s="183"/>
      <c r="MHK19" s="181"/>
      <c r="MHL19" s="181"/>
      <c r="MHO19" s="183"/>
      <c r="MHP19" s="181"/>
      <c r="MHQ19" s="181"/>
      <c r="MHT19" s="183"/>
      <c r="MHU19" s="181"/>
      <c r="MHV19" s="181"/>
      <c r="MHY19" s="183"/>
      <c r="MHZ19" s="181"/>
      <c r="MIA19" s="181"/>
      <c r="MID19" s="183"/>
      <c r="MIE19" s="181"/>
      <c r="MIF19" s="181"/>
      <c r="MII19" s="183"/>
      <c r="MIJ19" s="181"/>
      <c r="MIK19" s="181"/>
      <c r="MIN19" s="183"/>
      <c r="MIO19" s="181"/>
      <c r="MIP19" s="181"/>
      <c r="MIS19" s="183"/>
      <c r="MIT19" s="181"/>
      <c r="MIU19" s="181"/>
      <c r="MIX19" s="183"/>
      <c r="MIY19" s="181"/>
      <c r="MIZ19" s="181"/>
      <c r="MJC19" s="183"/>
      <c r="MJD19" s="181"/>
      <c r="MJE19" s="181"/>
      <c r="MJH19" s="183"/>
      <c r="MJI19" s="181"/>
      <c r="MJJ19" s="181"/>
      <c r="MJM19" s="183"/>
      <c r="MJN19" s="181"/>
      <c r="MJO19" s="181"/>
      <c r="MJR19" s="183"/>
      <c r="MJS19" s="181"/>
      <c r="MJT19" s="181"/>
      <c r="MJW19" s="183"/>
      <c r="MJX19" s="181"/>
      <c r="MJY19" s="181"/>
      <c r="MKB19" s="183"/>
      <c r="MKC19" s="181"/>
      <c r="MKD19" s="181"/>
      <c r="MKG19" s="183"/>
      <c r="MKH19" s="181"/>
      <c r="MKI19" s="181"/>
      <c r="MKL19" s="183"/>
      <c r="MKM19" s="181"/>
      <c r="MKN19" s="181"/>
      <c r="MKQ19" s="183"/>
      <c r="MKR19" s="181"/>
      <c r="MKS19" s="181"/>
      <c r="MKV19" s="183"/>
      <c r="MKW19" s="181"/>
      <c r="MKX19" s="181"/>
      <c r="MLA19" s="183"/>
      <c r="MLB19" s="181"/>
      <c r="MLC19" s="181"/>
      <c r="MLF19" s="183"/>
      <c r="MLG19" s="181"/>
      <c r="MLH19" s="181"/>
      <c r="MLK19" s="183"/>
      <c r="MLL19" s="181"/>
      <c r="MLM19" s="181"/>
      <c r="MLP19" s="183"/>
      <c r="MLQ19" s="181"/>
      <c r="MLR19" s="181"/>
      <c r="MLU19" s="183"/>
      <c r="MLV19" s="181"/>
      <c r="MLW19" s="181"/>
      <c r="MLZ19" s="183"/>
      <c r="MMA19" s="181"/>
      <c r="MMB19" s="181"/>
      <c r="MME19" s="183"/>
      <c r="MMF19" s="181"/>
      <c r="MMG19" s="181"/>
      <c r="MMJ19" s="183"/>
      <c r="MMK19" s="181"/>
      <c r="MML19" s="181"/>
      <c r="MMO19" s="183"/>
      <c r="MMP19" s="181"/>
      <c r="MMQ19" s="181"/>
      <c r="MMT19" s="183"/>
      <c r="MMU19" s="181"/>
      <c r="MMV19" s="181"/>
      <c r="MMY19" s="183"/>
      <c r="MMZ19" s="181"/>
      <c r="MNA19" s="181"/>
      <c r="MND19" s="183"/>
      <c r="MNE19" s="181"/>
      <c r="MNF19" s="181"/>
      <c r="MNI19" s="183"/>
      <c r="MNJ19" s="181"/>
      <c r="MNK19" s="181"/>
      <c r="MNN19" s="183"/>
      <c r="MNO19" s="181"/>
      <c r="MNP19" s="181"/>
      <c r="MNS19" s="183"/>
      <c r="MNT19" s="181"/>
      <c r="MNU19" s="181"/>
      <c r="MNX19" s="183"/>
      <c r="MNY19" s="181"/>
      <c r="MNZ19" s="181"/>
      <c r="MOC19" s="183"/>
      <c r="MOD19" s="181"/>
      <c r="MOE19" s="181"/>
      <c r="MOH19" s="183"/>
      <c r="MOI19" s="181"/>
      <c r="MOJ19" s="181"/>
      <c r="MOM19" s="183"/>
      <c r="MON19" s="181"/>
      <c r="MOO19" s="181"/>
      <c r="MOR19" s="183"/>
      <c r="MOS19" s="181"/>
      <c r="MOT19" s="181"/>
      <c r="MOW19" s="183"/>
      <c r="MOX19" s="181"/>
      <c r="MOY19" s="181"/>
      <c r="MPB19" s="183"/>
      <c r="MPC19" s="181"/>
      <c r="MPD19" s="181"/>
      <c r="MPG19" s="183"/>
      <c r="MPH19" s="181"/>
      <c r="MPI19" s="181"/>
      <c r="MPL19" s="183"/>
      <c r="MPM19" s="181"/>
      <c r="MPN19" s="181"/>
      <c r="MPQ19" s="183"/>
      <c r="MPR19" s="181"/>
      <c r="MPS19" s="181"/>
      <c r="MPV19" s="183"/>
      <c r="MPW19" s="181"/>
      <c r="MPX19" s="181"/>
      <c r="MQA19" s="183"/>
      <c r="MQB19" s="181"/>
      <c r="MQC19" s="181"/>
      <c r="MQF19" s="183"/>
      <c r="MQG19" s="181"/>
      <c r="MQH19" s="181"/>
      <c r="MQK19" s="183"/>
      <c r="MQL19" s="181"/>
      <c r="MQM19" s="181"/>
      <c r="MQP19" s="183"/>
      <c r="MQQ19" s="181"/>
      <c r="MQR19" s="181"/>
      <c r="MQU19" s="183"/>
      <c r="MQV19" s="181"/>
      <c r="MQW19" s="181"/>
      <c r="MQZ19" s="183"/>
      <c r="MRA19" s="181"/>
      <c r="MRB19" s="181"/>
      <c r="MRE19" s="183"/>
      <c r="MRF19" s="181"/>
      <c r="MRG19" s="181"/>
      <c r="MRJ19" s="183"/>
      <c r="MRK19" s="181"/>
      <c r="MRL19" s="181"/>
      <c r="MRO19" s="183"/>
      <c r="MRP19" s="181"/>
      <c r="MRQ19" s="181"/>
      <c r="MRT19" s="183"/>
      <c r="MRU19" s="181"/>
      <c r="MRV19" s="181"/>
      <c r="MRY19" s="183"/>
      <c r="MRZ19" s="181"/>
      <c r="MSA19" s="181"/>
      <c r="MSD19" s="183"/>
      <c r="MSE19" s="181"/>
      <c r="MSF19" s="181"/>
      <c r="MSI19" s="183"/>
      <c r="MSJ19" s="181"/>
      <c r="MSK19" s="181"/>
      <c r="MSN19" s="183"/>
      <c r="MSO19" s="181"/>
      <c r="MSP19" s="181"/>
      <c r="MSS19" s="183"/>
      <c r="MST19" s="181"/>
      <c r="MSU19" s="181"/>
      <c r="MSX19" s="183"/>
      <c r="MSY19" s="181"/>
      <c r="MSZ19" s="181"/>
      <c r="MTC19" s="183"/>
      <c r="MTD19" s="181"/>
      <c r="MTE19" s="181"/>
      <c r="MTH19" s="183"/>
      <c r="MTI19" s="181"/>
      <c r="MTJ19" s="181"/>
      <c r="MTM19" s="183"/>
      <c r="MTN19" s="181"/>
      <c r="MTO19" s="181"/>
      <c r="MTR19" s="183"/>
      <c r="MTS19" s="181"/>
      <c r="MTT19" s="181"/>
      <c r="MTW19" s="183"/>
      <c r="MTX19" s="181"/>
      <c r="MTY19" s="181"/>
      <c r="MUB19" s="183"/>
      <c r="MUC19" s="181"/>
      <c r="MUD19" s="181"/>
      <c r="MUG19" s="183"/>
      <c r="MUH19" s="181"/>
      <c r="MUI19" s="181"/>
      <c r="MUL19" s="183"/>
      <c r="MUM19" s="181"/>
      <c r="MUN19" s="181"/>
      <c r="MUQ19" s="183"/>
      <c r="MUR19" s="181"/>
      <c r="MUS19" s="181"/>
      <c r="MUV19" s="183"/>
      <c r="MUW19" s="181"/>
      <c r="MUX19" s="181"/>
      <c r="MVA19" s="183"/>
      <c r="MVB19" s="181"/>
      <c r="MVC19" s="181"/>
      <c r="MVF19" s="183"/>
      <c r="MVG19" s="181"/>
      <c r="MVH19" s="181"/>
      <c r="MVK19" s="183"/>
      <c r="MVL19" s="181"/>
      <c r="MVM19" s="181"/>
      <c r="MVP19" s="183"/>
      <c r="MVQ19" s="181"/>
      <c r="MVR19" s="181"/>
      <c r="MVU19" s="183"/>
      <c r="MVV19" s="181"/>
      <c r="MVW19" s="181"/>
      <c r="MVZ19" s="183"/>
      <c r="MWA19" s="181"/>
      <c r="MWB19" s="181"/>
      <c r="MWE19" s="183"/>
      <c r="MWF19" s="181"/>
      <c r="MWG19" s="181"/>
      <c r="MWJ19" s="183"/>
      <c r="MWK19" s="181"/>
      <c r="MWL19" s="181"/>
      <c r="MWO19" s="183"/>
      <c r="MWP19" s="181"/>
      <c r="MWQ19" s="181"/>
      <c r="MWT19" s="183"/>
      <c r="MWU19" s="181"/>
      <c r="MWV19" s="181"/>
      <c r="MWY19" s="183"/>
      <c r="MWZ19" s="181"/>
      <c r="MXA19" s="181"/>
      <c r="MXD19" s="183"/>
      <c r="MXE19" s="181"/>
      <c r="MXF19" s="181"/>
      <c r="MXI19" s="183"/>
      <c r="MXJ19" s="181"/>
      <c r="MXK19" s="181"/>
      <c r="MXN19" s="183"/>
      <c r="MXO19" s="181"/>
      <c r="MXP19" s="181"/>
      <c r="MXS19" s="183"/>
      <c r="MXT19" s="181"/>
      <c r="MXU19" s="181"/>
      <c r="MXX19" s="183"/>
      <c r="MXY19" s="181"/>
      <c r="MXZ19" s="181"/>
      <c r="MYC19" s="183"/>
      <c r="MYD19" s="181"/>
      <c r="MYE19" s="181"/>
      <c r="MYH19" s="183"/>
      <c r="MYI19" s="181"/>
      <c r="MYJ19" s="181"/>
      <c r="MYM19" s="183"/>
      <c r="MYN19" s="181"/>
      <c r="MYO19" s="181"/>
      <c r="MYR19" s="183"/>
      <c r="MYS19" s="181"/>
      <c r="MYT19" s="181"/>
      <c r="MYW19" s="183"/>
      <c r="MYX19" s="181"/>
      <c r="MYY19" s="181"/>
      <c r="MZB19" s="183"/>
      <c r="MZC19" s="181"/>
      <c r="MZD19" s="181"/>
      <c r="MZG19" s="183"/>
      <c r="MZH19" s="181"/>
      <c r="MZI19" s="181"/>
      <c r="MZL19" s="183"/>
      <c r="MZM19" s="181"/>
      <c r="MZN19" s="181"/>
      <c r="MZQ19" s="183"/>
      <c r="MZR19" s="181"/>
      <c r="MZS19" s="181"/>
      <c r="MZV19" s="183"/>
      <c r="MZW19" s="181"/>
      <c r="MZX19" s="181"/>
      <c r="NAA19" s="183"/>
      <c r="NAB19" s="181"/>
      <c r="NAC19" s="181"/>
      <c r="NAF19" s="183"/>
      <c r="NAG19" s="181"/>
      <c r="NAH19" s="181"/>
      <c r="NAK19" s="183"/>
      <c r="NAL19" s="181"/>
      <c r="NAM19" s="181"/>
      <c r="NAP19" s="183"/>
      <c r="NAQ19" s="181"/>
      <c r="NAR19" s="181"/>
      <c r="NAU19" s="183"/>
      <c r="NAV19" s="181"/>
      <c r="NAW19" s="181"/>
      <c r="NAZ19" s="183"/>
      <c r="NBA19" s="181"/>
      <c r="NBB19" s="181"/>
      <c r="NBE19" s="183"/>
      <c r="NBF19" s="181"/>
      <c r="NBG19" s="181"/>
      <c r="NBJ19" s="183"/>
      <c r="NBK19" s="181"/>
      <c r="NBL19" s="181"/>
      <c r="NBO19" s="183"/>
      <c r="NBP19" s="181"/>
      <c r="NBQ19" s="181"/>
      <c r="NBT19" s="183"/>
      <c r="NBU19" s="181"/>
      <c r="NBV19" s="181"/>
      <c r="NBY19" s="183"/>
      <c r="NBZ19" s="181"/>
      <c r="NCA19" s="181"/>
      <c r="NCD19" s="183"/>
      <c r="NCE19" s="181"/>
      <c r="NCF19" s="181"/>
      <c r="NCI19" s="183"/>
      <c r="NCJ19" s="181"/>
      <c r="NCK19" s="181"/>
      <c r="NCN19" s="183"/>
      <c r="NCO19" s="181"/>
      <c r="NCP19" s="181"/>
      <c r="NCS19" s="183"/>
      <c r="NCT19" s="181"/>
      <c r="NCU19" s="181"/>
      <c r="NCX19" s="183"/>
      <c r="NCY19" s="181"/>
      <c r="NCZ19" s="181"/>
      <c r="NDC19" s="183"/>
      <c r="NDD19" s="181"/>
      <c r="NDE19" s="181"/>
      <c r="NDH19" s="183"/>
      <c r="NDI19" s="181"/>
      <c r="NDJ19" s="181"/>
      <c r="NDM19" s="183"/>
      <c r="NDN19" s="181"/>
      <c r="NDO19" s="181"/>
      <c r="NDR19" s="183"/>
      <c r="NDS19" s="181"/>
      <c r="NDT19" s="181"/>
      <c r="NDW19" s="183"/>
      <c r="NDX19" s="181"/>
      <c r="NDY19" s="181"/>
      <c r="NEB19" s="183"/>
      <c r="NEC19" s="181"/>
      <c r="NED19" s="181"/>
      <c r="NEG19" s="183"/>
      <c r="NEH19" s="181"/>
      <c r="NEI19" s="181"/>
      <c r="NEL19" s="183"/>
      <c r="NEM19" s="181"/>
      <c r="NEN19" s="181"/>
      <c r="NEQ19" s="183"/>
      <c r="NER19" s="181"/>
      <c r="NES19" s="181"/>
      <c r="NEV19" s="183"/>
      <c r="NEW19" s="181"/>
      <c r="NEX19" s="181"/>
      <c r="NFA19" s="183"/>
      <c r="NFB19" s="181"/>
      <c r="NFC19" s="181"/>
      <c r="NFF19" s="183"/>
      <c r="NFG19" s="181"/>
      <c r="NFH19" s="181"/>
      <c r="NFK19" s="183"/>
      <c r="NFL19" s="181"/>
      <c r="NFM19" s="181"/>
      <c r="NFP19" s="183"/>
      <c r="NFQ19" s="181"/>
      <c r="NFR19" s="181"/>
      <c r="NFU19" s="183"/>
      <c r="NFV19" s="181"/>
      <c r="NFW19" s="181"/>
      <c r="NFZ19" s="183"/>
      <c r="NGA19" s="181"/>
      <c r="NGB19" s="181"/>
      <c r="NGE19" s="183"/>
      <c r="NGF19" s="181"/>
      <c r="NGG19" s="181"/>
      <c r="NGJ19" s="183"/>
      <c r="NGK19" s="181"/>
      <c r="NGL19" s="181"/>
      <c r="NGO19" s="183"/>
      <c r="NGP19" s="181"/>
      <c r="NGQ19" s="181"/>
      <c r="NGT19" s="183"/>
      <c r="NGU19" s="181"/>
      <c r="NGV19" s="181"/>
      <c r="NGY19" s="183"/>
      <c r="NGZ19" s="181"/>
      <c r="NHA19" s="181"/>
      <c r="NHD19" s="183"/>
      <c r="NHE19" s="181"/>
      <c r="NHF19" s="181"/>
      <c r="NHI19" s="183"/>
      <c r="NHJ19" s="181"/>
      <c r="NHK19" s="181"/>
      <c r="NHN19" s="183"/>
      <c r="NHO19" s="181"/>
      <c r="NHP19" s="181"/>
      <c r="NHS19" s="183"/>
      <c r="NHT19" s="181"/>
      <c r="NHU19" s="181"/>
      <c r="NHX19" s="183"/>
      <c r="NHY19" s="181"/>
      <c r="NHZ19" s="181"/>
      <c r="NIC19" s="183"/>
      <c r="NID19" s="181"/>
      <c r="NIE19" s="181"/>
      <c r="NIH19" s="183"/>
      <c r="NII19" s="181"/>
      <c r="NIJ19" s="181"/>
      <c r="NIM19" s="183"/>
      <c r="NIN19" s="181"/>
      <c r="NIO19" s="181"/>
      <c r="NIR19" s="183"/>
      <c r="NIS19" s="181"/>
      <c r="NIT19" s="181"/>
      <c r="NIW19" s="183"/>
      <c r="NIX19" s="181"/>
      <c r="NIY19" s="181"/>
      <c r="NJB19" s="183"/>
      <c r="NJC19" s="181"/>
      <c r="NJD19" s="181"/>
      <c r="NJG19" s="183"/>
      <c r="NJH19" s="181"/>
      <c r="NJI19" s="181"/>
      <c r="NJL19" s="183"/>
      <c r="NJM19" s="181"/>
      <c r="NJN19" s="181"/>
      <c r="NJQ19" s="183"/>
      <c r="NJR19" s="181"/>
      <c r="NJS19" s="181"/>
      <c r="NJV19" s="183"/>
      <c r="NJW19" s="181"/>
      <c r="NJX19" s="181"/>
      <c r="NKA19" s="183"/>
      <c r="NKB19" s="181"/>
      <c r="NKC19" s="181"/>
      <c r="NKF19" s="183"/>
      <c r="NKG19" s="181"/>
      <c r="NKH19" s="181"/>
      <c r="NKK19" s="183"/>
      <c r="NKL19" s="181"/>
      <c r="NKM19" s="181"/>
      <c r="NKP19" s="183"/>
      <c r="NKQ19" s="181"/>
      <c r="NKR19" s="181"/>
      <c r="NKU19" s="183"/>
      <c r="NKV19" s="181"/>
      <c r="NKW19" s="181"/>
      <c r="NKZ19" s="183"/>
      <c r="NLA19" s="181"/>
      <c r="NLB19" s="181"/>
      <c r="NLE19" s="183"/>
      <c r="NLF19" s="181"/>
      <c r="NLG19" s="181"/>
      <c r="NLJ19" s="183"/>
      <c r="NLK19" s="181"/>
      <c r="NLL19" s="181"/>
      <c r="NLO19" s="183"/>
      <c r="NLP19" s="181"/>
      <c r="NLQ19" s="181"/>
      <c r="NLT19" s="183"/>
      <c r="NLU19" s="181"/>
      <c r="NLV19" s="181"/>
      <c r="NLY19" s="183"/>
      <c r="NLZ19" s="181"/>
      <c r="NMA19" s="181"/>
      <c r="NMD19" s="183"/>
      <c r="NME19" s="181"/>
      <c r="NMF19" s="181"/>
      <c r="NMI19" s="183"/>
      <c r="NMJ19" s="181"/>
      <c r="NMK19" s="181"/>
      <c r="NMN19" s="183"/>
      <c r="NMO19" s="181"/>
      <c r="NMP19" s="181"/>
      <c r="NMS19" s="183"/>
      <c r="NMT19" s="181"/>
      <c r="NMU19" s="181"/>
      <c r="NMX19" s="183"/>
      <c r="NMY19" s="181"/>
      <c r="NMZ19" s="181"/>
      <c r="NNC19" s="183"/>
      <c r="NND19" s="181"/>
      <c r="NNE19" s="181"/>
      <c r="NNH19" s="183"/>
      <c r="NNI19" s="181"/>
      <c r="NNJ19" s="181"/>
      <c r="NNM19" s="183"/>
      <c r="NNN19" s="181"/>
      <c r="NNO19" s="181"/>
      <c r="NNR19" s="183"/>
      <c r="NNS19" s="181"/>
      <c r="NNT19" s="181"/>
      <c r="NNW19" s="183"/>
      <c r="NNX19" s="181"/>
      <c r="NNY19" s="181"/>
      <c r="NOB19" s="183"/>
      <c r="NOC19" s="181"/>
      <c r="NOD19" s="181"/>
      <c r="NOG19" s="183"/>
      <c r="NOH19" s="181"/>
      <c r="NOI19" s="181"/>
      <c r="NOL19" s="183"/>
      <c r="NOM19" s="181"/>
      <c r="NON19" s="181"/>
      <c r="NOQ19" s="183"/>
      <c r="NOR19" s="181"/>
      <c r="NOS19" s="181"/>
      <c r="NOV19" s="183"/>
      <c r="NOW19" s="181"/>
      <c r="NOX19" s="181"/>
      <c r="NPA19" s="183"/>
      <c r="NPB19" s="181"/>
      <c r="NPC19" s="181"/>
      <c r="NPF19" s="183"/>
      <c r="NPG19" s="181"/>
      <c r="NPH19" s="181"/>
      <c r="NPK19" s="183"/>
      <c r="NPL19" s="181"/>
      <c r="NPM19" s="181"/>
      <c r="NPP19" s="183"/>
      <c r="NPQ19" s="181"/>
      <c r="NPR19" s="181"/>
      <c r="NPU19" s="183"/>
      <c r="NPV19" s="181"/>
      <c r="NPW19" s="181"/>
      <c r="NPZ19" s="183"/>
      <c r="NQA19" s="181"/>
      <c r="NQB19" s="181"/>
      <c r="NQE19" s="183"/>
      <c r="NQF19" s="181"/>
      <c r="NQG19" s="181"/>
      <c r="NQJ19" s="183"/>
      <c r="NQK19" s="181"/>
      <c r="NQL19" s="181"/>
      <c r="NQO19" s="183"/>
      <c r="NQP19" s="181"/>
      <c r="NQQ19" s="181"/>
      <c r="NQT19" s="183"/>
      <c r="NQU19" s="181"/>
      <c r="NQV19" s="181"/>
      <c r="NQY19" s="183"/>
      <c r="NQZ19" s="181"/>
      <c r="NRA19" s="181"/>
      <c r="NRD19" s="183"/>
      <c r="NRE19" s="181"/>
      <c r="NRF19" s="181"/>
      <c r="NRI19" s="183"/>
      <c r="NRJ19" s="181"/>
      <c r="NRK19" s="181"/>
      <c r="NRN19" s="183"/>
      <c r="NRO19" s="181"/>
      <c r="NRP19" s="181"/>
      <c r="NRS19" s="183"/>
      <c r="NRT19" s="181"/>
      <c r="NRU19" s="181"/>
      <c r="NRX19" s="183"/>
      <c r="NRY19" s="181"/>
      <c r="NRZ19" s="181"/>
      <c r="NSC19" s="183"/>
      <c r="NSD19" s="181"/>
      <c r="NSE19" s="181"/>
      <c r="NSH19" s="183"/>
      <c r="NSI19" s="181"/>
      <c r="NSJ19" s="181"/>
      <c r="NSM19" s="183"/>
      <c r="NSN19" s="181"/>
      <c r="NSO19" s="181"/>
      <c r="NSR19" s="183"/>
      <c r="NSS19" s="181"/>
      <c r="NST19" s="181"/>
      <c r="NSW19" s="183"/>
      <c r="NSX19" s="181"/>
      <c r="NSY19" s="181"/>
      <c r="NTB19" s="183"/>
      <c r="NTC19" s="181"/>
      <c r="NTD19" s="181"/>
      <c r="NTG19" s="183"/>
      <c r="NTH19" s="181"/>
      <c r="NTI19" s="181"/>
      <c r="NTL19" s="183"/>
      <c r="NTM19" s="181"/>
      <c r="NTN19" s="181"/>
      <c r="NTQ19" s="183"/>
      <c r="NTR19" s="181"/>
      <c r="NTS19" s="181"/>
      <c r="NTV19" s="183"/>
      <c r="NTW19" s="181"/>
      <c r="NTX19" s="181"/>
      <c r="NUA19" s="183"/>
      <c r="NUB19" s="181"/>
      <c r="NUC19" s="181"/>
      <c r="NUF19" s="183"/>
      <c r="NUG19" s="181"/>
      <c r="NUH19" s="181"/>
      <c r="NUK19" s="183"/>
      <c r="NUL19" s="181"/>
      <c r="NUM19" s="181"/>
      <c r="NUP19" s="183"/>
      <c r="NUQ19" s="181"/>
      <c r="NUR19" s="181"/>
      <c r="NUU19" s="183"/>
      <c r="NUV19" s="181"/>
      <c r="NUW19" s="181"/>
      <c r="NUZ19" s="183"/>
      <c r="NVA19" s="181"/>
      <c r="NVB19" s="181"/>
      <c r="NVE19" s="183"/>
      <c r="NVF19" s="181"/>
      <c r="NVG19" s="181"/>
      <c r="NVJ19" s="183"/>
      <c r="NVK19" s="181"/>
      <c r="NVL19" s="181"/>
      <c r="NVO19" s="183"/>
      <c r="NVP19" s="181"/>
      <c r="NVQ19" s="181"/>
      <c r="NVT19" s="183"/>
      <c r="NVU19" s="181"/>
      <c r="NVV19" s="181"/>
      <c r="NVY19" s="183"/>
      <c r="NVZ19" s="181"/>
      <c r="NWA19" s="181"/>
      <c r="NWD19" s="183"/>
      <c r="NWE19" s="181"/>
      <c r="NWF19" s="181"/>
      <c r="NWI19" s="183"/>
      <c r="NWJ19" s="181"/>
      <c r="NWK19" s="181"/>
      <c r="NWN19" s="183"/>
      <c r="NWO19" s="181"/>
      <c r="NWP19" s="181"/>
      <c r="NWS19" s="183"/>
      <c r="NWT19" s="181"/>
      <c r="NWU19" s="181"/>
      <c r="NWX19" s="183"/>
      <c r="NWY19" s="181"/>
      <c r="NWZ19" s="181"/>
      <c r="NXC19" s="183"/>
      <c r="NXD19" s="181"/>
      <c r="NXE19" s="181"/>
      <c r="NXH19" s="183"/>
      <c r="NXI19" s="181"/>
      <c r="NXJ19" s="181"/>
      <c r="NXM19" s="183"/>
      <c r="NXN19" s="181"/>
      <c r="NXO19" s="181"/>
      <c r="NXR19" s="183"/>
      <c r="NXS19" s="181"/>
      <c r="NXT19" s="181"/>
      <c r="NXW19" s="183"/>
      <c r="NXX19" s="181"/>
      <c r="NXY19" s="181"/>
      <c r="NYB19" s="183"/>
      <c r="NYC19" s="181"/>
      <c r="NYD19" s="181"/>
      <c r="NYG19" s="183"/>
      <c r="NYH19" s="181"/>
      <c r="NYI19" s="181"/>
      <c r="NYL19" s="183"/>
      <c r="NYM19" s="181"/>
      <c r="NYN19" s="181"/>
      <c r="NYQ19" s="183"/>
      <c r="NYR19" s="181"/>
      <c r="NYS19" s="181"/>
      <c r="NYV19" s="183"/>
      <c r="NYW19" s="181"/>
      <c r="NYX19" s="181"/>
      <c r="NZA19" s="183"/>
      <c r="NZB19" s="181"/>
      <c r="NZC19" s="181"/>
      <c r="NZF19" s="183"/>
      <c r="NZG19" s="181"/>
      <c r="NZH19" s="181"/>
      <c r="NZK19" s="183"/>
      <c r="NZL19" s="181"/>
      <c r="NZM19" s="181"/>
      <c r="NZP19" s="183"/>
      <c r="NZQ19" s="181"/>
      <c r="NZR19" s="181"/>
      <c r="NZU19" s="183"/>
      <c r="NZV19" s="181"/>
      <c r="NZW19" s="181"/>
      <c r="NZZ19" s="183"/>
      <c r="OAA19" s="181"/>
      <c r="OAB19" s="181"/>
      <c r="OAE19" s="183"/>
      <c r="OAF19" s="181"/>
      <c r="OAG19" s="181"/>
      <c r="OAJ19" s="183"/>
      <c r="OAK19" s="181"/>
      <c r="OAL19" s="181"/>
      <c r="OAO19" s="183"/>
      <c r="OAP19" s="181"/>
      <c r="OAQ19" s="181"/>
      <c r="OAT19" s="183"/>
      <c r="OAU19" s="181"/>
      <c r="OAV19" s="181"/>
      <c r="OAY19" s="183"/>
      <c r="OAZ19" s="181"/>
      <c r="OBA19" s="181"/>
      <c r="OBD19" s="183"/>
      <c r="OBE19" s="181"/>
      <c r="OBF19" s="181"/>
      <c r="OBI19" s="183"/>
      <c r="OBJ19" s="181"/>
      <c r="OBK19" s="181"/>
      <c r="OBN19" s="183"/>
      <c r="OBO19" s="181"/>
      <c r="OBP19" s="181"/>
      <c r="OBS19" s="183"/>
      <c r="OBT19" s="181"/>
      <c r="OBU19" s="181"/>
      <c r="OBX19" s="183"/>
      <c r="OBY19" s="181"/>
      <c r="OBZ19" s="181"/>
      <c r="OCC19" s="183"/>
      <c r="OCD19" s="181"/>
      <c r="OCE19" s="181"/>
      <c r="OCH19" s="183"/>
      <c r="OCI19" s="181"/>
      <c r="OCJ19" s="181"/>
      <c r="OCM19" s="183"/>
      <c r="OCN19" s="181"/>
      <c r="OCO19" s="181"/>
      <c r="OCR19" s="183"/>
      <c r="OCS19" s="181"/>
      <c r="OCT19" s="181"/>
      <c r="OCW19" s="183"/>
      <c r="OCX19" s="181"/>
      <c r="OCY19" s="181"/>
      <c r="ODB19" s="183"/>
      <c r="ODC19" s="181"/>
      <c r="ODD19" s="181"/>
      <c r="ODG19" s="183"/>
      <c r="ODH19" s="181"/>
      <c r="ODI19" s="181"/>
      <c r="ODL19" s="183"/>
      <c r="ODM19" s="181"/>
      <c r="ODN19" s="181"/>
      <c r="ODQ19" s="183"/>
      <c r="ODR19" s="181"/>
      <c r="ODS19" s="181"/>
      <c r="ODV19" s="183"/>
      <c r="ODW19" s="181"/>
      <c r="ODX19" s="181"/>
      <c r="OEA19" s="183"/>
      <c r="OEB19" s="181"/>
      <c r="OEC19" s="181"/>
      <c r="OEF19" s="183"/>
      <c r="OEG19" s="181"/>
      <c r="OEH19" s="181"/>
      <c r="OEK19" s="183"/>
      <c r="OEL19" s="181"/>
      <c r="OEM19" s="181"/>
      <c r="OEP19" s="183"/>
      <c r="OEQ19" s="181"/>
      <c r="OER19" s="181"/>
      <c r="OEU19" s="183"/>
      <c r="OEV19" s="181"/>
      <c r="OEW19" s="181"/>
      <c r="OEZ19" s="183"/>
      <c r="OFA19" s="181"/>
      <c r="OFB19" s="181"/>
      <c r="OFE19" s="183"/>
      <c r="OFF19" s="181"/>
      <c r="OFG19" s="181"/>
      <c r="OFJ19" s="183"/>
      <c r="OFK19" s="181"/>
      <c r="OFL19" s="181"/>
      <c r="OFO19" s="183"/>
      <c r="OFP19" s="181"/>
      <c r="OFQ19" s="181"/>
      <c r="OFT19" s="183"/>
      <c r="OFU19" s="181"/>
      <c r="OFV19" s="181"/>
      <c r="OFY19" s="183"/>
      <c r="OFZ19" s="181"/>
      <c r="OGA19" s="181"/>
      <c r="OGD19" s="183"/>
      <c r="OGE19" s="181"/>
      <c r="OGF19" s="181"/>
      <c r="OGI19" s="183"/>
      <c r="OGJ19" s="181"/>
      <c r="OGK19" s="181"/>
      <c r="OGN19" s="183"/>
      <c r="OGO19" s="181"/>
      <c r="OGP19" s="181"/>
      <c r="OGS19" s="183"/>
      <c r="OGT19" s="181"/>
      <c r="OGU19" s="181"/>
      <c r="OGX19" s="183"/>
      <c r="OGY19" s="181"/>
      <c r="OGZ19" s="181"/>
      <c r="OHC19" s="183"/>
      <c r="OHD19" s="181"/>
      <c r="OHE19" s="181"/>
      <c r="OHH19" s="183"/>
      <c r="OHI19" s="181"/>
      <c r="OHJ19" s="181"/>
      <c r="OHM19" s="183"/>
      <c r="OHN19" s="181"/>
      <c r="OHO19" s="181"/>
      <c r="OHR19" s="183"/>
      <c r="OHS19" s="181"/>
      <c r="OHT19" s="181"/>
      <c r="OHW19" s="183"/>
      <c r="OHX19" s="181"/>
      <c r="OHY19" s="181"/>
      <c r="OIB19" s="183"/>
      <c r="OIC19" s="181"/>
      <c r="OID19" s="181"/>
      <c r="OIG19" s="183"/>
      <c r="OIH19" s="181"/>
      <c r="OII19" s="181"/>
      <c r="OIL19" s="183"/>
      <c r="OIM19" s="181"/>
      <c r="OIN19" s="181"/>
      <c r="OIQ19" s="183"/>
      <c r="OIR19" s="181"/>
      <c r="OIS19" s="181"/>
      <c r="OIV19" s="183"/>
      <c r="OIW19" s="181"/>
      <c r="OIX19" s="181"/>
      <c r="OJA19" s="183"/>
      <c r="OJB19" s="181"/>
      <c r="OJC19" s="181"/>
      <c r="OJF19" s="183"/>
      <c r="OJG19" s="181"/>
      <c r="OJH19" s="181"/>
      <c r="OJK19" s="183"/>
      <c r="OJL19" s="181"/>
      <c r="OJM19" s="181"/>
      <c r="OJP19" s="183"/>
      <c r="OJQ19" s="181"/>
      <c r="OJR19" s="181"/>
      <c r="OJU19" s="183"/>
      <c r="OJV19" s="181"/>
      <c r="OJW19" s="181"/>
      <c r="OJZ19" s="183"/>
      <c r="OKA19" s="181"/>
      <c r="OKB19" s="181"/>
      <c r="OKE19" s="183"/>
      <c r="OKF19" s="181"/>
      <c r="OKG19" s="181"/>
      <c r="OKJ19" s="183"/>
      <c r="OKK19" s="181"/>
      <c r="OKL19" s="181"/>
      <c r="OKO19" s="183"/>
      <c r="OKP19" s="181"/>
      <c r="OKQ19" s="181"/>
      <c r="OKT19" s="183"/>
      <c r="OKU19" s="181"/>
      <c r="OKV19" s="181"/>
      <c r="OKY19" s="183"/>
      <c r="OKZ19" s="181"/>
      <c r="OLA19" s="181"/>
      <c r="OLD19" s="183"/>
      <c r="OLE19" s="181"/>
      <c r="OLF19" s="181"/>
      <c r="OLI19" s="183"/>
      <c r="OLJ19" s="181"/>
      <c r="OLK19" s="181"/>
      <c r="OLN19" s="183"/>
      <c r="OLO19" s="181"/>
      <c r="OLP19" s="181"/>
      <c r="OLS19" s="183"/>
      <c r="OLT19" s="181"/>
      <c r="OLU19" s="181"/>
      <c r="OLX19" s="183"/>
      <c r="OLY19" s="181"/>
      <c r="OLZ19" s="181"/>
      <c r="OMC19" s="183"/>
      <c r="OMD19" s="181"/>
      <c r="OME19" s="181"/>
      <c r="OMH19" s="183"/>
      <c r="OMI19" s="181"/>
      <c r="OMJ19" s="181"/>
      <c r="OMM19" s="183"/>
      <c r="OMN19" s="181"/>
      <c r="OMO19" s="181"/>
      <c r="OMR19" s="183"/>
      <c r="OMS19" s="181"/>
      <c r="OMT19" s="181"/>
      <c r="OMW19" s="183"/>
      <c r="OMX19" s="181"/>
      <c r="OMY19" s="181"/>
      <c r="ONB19" s="183"/>
      <c r="ONC19" s="181"/>
      <c r="OND19" s="181"/>
      <c r="ONG19" s="183"/>
      <c r="ONH19" s="181"/>
      <c r="ONI19" s="181"/>
      <c r="ONL19" s="183"/>
      <c r="ONM19" s="181"/>
      <c r="ONN19" s="181"/>
      <c r="ONQ19" s="183"/>
      <c r="ONR19" s="181"/>
      <c r="ONS19" s="181"/>
      <c r="ONV19" s="183"/>
      <c r="ONW19" s="181"/>
      <c r="ONX19" s="181"/>
      <c r="OOA19" s="183"/>
      <c r="OOB19" s="181"/>
      <c r="OOC19" s="181"/>
      <c r="OOF19" s="183"/>
      <c r="OOG19" s="181"/>
      <c r="OOH19" s="181"/>
      <c r="OOK19" s="183"/>
      <c r="OOL19" s="181"/>
      <c r="OOM19" s="181"/>
      <c r="OOP19" s="183"/>
      <c r="OOQ19" s="181"/>
      <c r="OOR19" s="181"/>
      <c r="OOU19" s="183"/>
      <c r="OOV19" s="181"/>
      <c r="OOW19" s="181"/>
      <c r="OOZ19" s="183"/>
      <c r="OPA19" s="181"/>
      <c r="OPB19" s="181"/>
      <c r="OPE19" s="183"/>
      <c r="OPF19" s="181"/>
      <c r="OPG19" s="181"/>
      <c r="OPJ19" s="183"/>
      <c r="OPK19" s="181"/>
      <c r="OPL19" s="181"/>
      <c r="OPO19" s="183"/>
      <c r="OPP19" s="181"/>
      <c r="OPQ19" s="181"/>
      <c r="OPT19" s="183"/>
      <c r="OPU19" s="181"/>
      <c r="OPV19" s="181"/>
      <c r="OPY19" s="183"/>
      <c r="OPZ19" s="181"/>
      <c r="OQA19" s="181"/>
      <c r="OQD19" s="183"/>
      <c r="OQE19" s="181"/>
      <c r="OQF19" s="181"/>
      <c r="OQI19" s="183"/>
      <c r="OQJ19" s="181"/>
      <c r="OQK19" s="181"/>
      <c r="OQN19" s="183"/>
      <c r="OQO19" s="181"/>
      <c r="OQP19" s="181"/>
      <c r="OQS19" s="183"/>
      <c r="OQT19" s="181"/>
      <c r="OQU19" s="181"/>
      <c r="OQX19" s="183"/>
      <c r="OQY19" s="181"/>
      <c r="OQZ19" s="181"/>
      <c r="ORC19" s="183"/>
      <c r="ORD19" s="181"/>
      <c r="ORE19" s="181"/>
      <c r="ORH19" s="183"/>
      <c r="ORI19" s="181"/>
      <c r="ORJ19" s="181"/>
      <c r="ORM19" s="183"/>
      <c r="ORN19" s="181"/>
      <c r="ORO19" s="181"/>
      <c r="ORR19" s="183"/>
      <c r="ORS19" s="181"/>
      <c r="ORT19" s="181"/>
      <c r="ORW19" s="183"/>
      <c r="ORX19" s="181"/>
      <c r="ORY19" s="181"/>
      <c r="OSB19" s="183"/>
      <c r="OSC19" s="181"/>
      <c r="OSD19" s="181"/>
      <c r="OSG19" s="183"/>
      <c r="OSH19" s="181"/>
      <c r="OSI19" s="181"/>
      <c r="OSL19" s="183"/>
      <c r="OSM19" s="181"/>
      <c r="OSN19" s="181"/>
      <c r="OSQ19" s="183"/>
      <c r="OSR19" s="181"/>
      <c r="OSS19" s="181"/>
      <c r="OSV19" s="183"/>
      <c r="OSW19" s="181"/>
      <c r="OSX19" s="181"/>
      <c r="OTA19" s="183"/>
      <c r="OTB19" s="181"/>
      <c r="OTC19" s="181"/>
      <c r="OTF19" s="183"/>
      <c r="OTG19" s="181"/>
      <c r="OTH19" s="181"/>
      <c r="OTK19" s="183"/>
      <c r="OTL19" s="181"/>
      <c r="OTM19" s="181"/>
      <c r="OTP19" s="183"/>
      <c r="OTQ19" s="181"/>
      <c r="OTR19" s="181"/>
      <c r="OTU19" s="183"/>
      <c r="OTV19" s="181"/>
      <c r="OTW19" s="181"/>
      <c r="OTZ19" s="183"/>
      <c r="OUA19" s="181"/>
      <c r="OUB19" s="181"/>
      <c r="OUE19" s="183"/>
      <c r="OUF19" s="181"/>
      <c r="OUG19" s="181"/>
      <c r="OUJ19" s="183"/>
      <c r="OUK19" s="181"/>
      <c r="OUL19" s="181"/>
      <c r="OUO19" s="183"/>
      <c r="OUP19" s="181"/>
      <c r="OUQ19" s="181"/>
      <c r="OUT19" s="183"/>
      <c r="OUU19" s="181"/>
      <c r="OUV19" s="181"/>
      <c r="OUY19" s="183"/>
      <c r="OUZ19" s="181"/>
      <c r="OVA19" s="181"/>
      <c r="OVD19" s="183"/>
      <c r="OVE19" s="181"/>
      <c r="OVF19" s="181"/>
      <c r="OVI19" s="183"/>
      <c r="OVJ19" s="181"/>
      <c r="OVK19" s="181"/>
      <c r="OVN19" s="183"/>
      <c r="OVO19" s="181"/>
      <c r="OVP19" s="181"/>
      <c r="OVS19" s="183"/>
      <c r="OVT19" s="181"/>
      <c r="OVU19" s="181"/>
      <c r="OVX19" s="183"/>
      <c r="OVY19" s="181"/>
      <c r="OVZ19" s="181"/>
      <c r="OWC19" s="183"/>
      <c r="OWD19" s="181"/>
      <c r="OWE19" s="181"/>
      <c r="OWH19" s="183"/>
      <c r="OWI19" s="181"/>
      <c r="OWJ19" s="181"/>
      <c r="OWM19" s="183"/>
      <c r="OWN19" s="181"/>
      <c r="OWO19" s="181"/>
      <c r="OWR19" s="183"/>
      <c r="OWS19" s="181"/>
      <c r="OWT19" s="181"/>
      <c r="OWW19" s="183"/>
      <c r="OWX19" s="181"/>
      <c r="OWY19" s="181"/>
      <c r="OXB19" s="183"/>
      <c r="OXC19" s="181"/>
      <c r="OXD19" s="181"/>
      <c r="OXG19" s="183"/>
      <c r="OXH19" s="181"/>
      <c r="OXI19" s="181"/>
      <c r="OXL19" s="183"/>
      <c r="OXM19" s="181"/>
      <c r="OXN19" s="181"/>
      <c r="OXQ19" s="183"/>
      <c r="OXR19" s="181"/>
      <c r="OXS19" s="181"/>
      <c r="OXV19" s="183"/>
      <c r="OXW19" s="181"/>
      <c r="OXX19" s="181"/>
      <c r="OYA19" s="183"/>
      <c r="OYB19" s="181"/>
      <c r="OYC19" s="181"/>
      <c r="OYF19" s="183"/>
      <c r="OYG19" s="181"/>
      <c r="OYH19" s="181"/>
      <c r="OYK19" s="183"/>
      <c r="OYL19" s="181"/>
      <c r="OYM19" s="181"/>
      <c r="OYP19" s="183"/>
      <c r="OYQ19" s="181"/>
      <c r="OYR19" s="181"/>
      <c r="OYU19" s="183"/>
      <c r="OYV19" s="181"/>
      <c r="OYW19" s="181"/>
      <c r="OYZ19" s="183"/>
      <c r="OZA19" s="181"/>
      <c r="OZB19" s="181"/>
      <c r="OZE19" s="183"/>
      <c r="OZF19" s="181"/>
      <c r="OZG19" s="181"/>
      <c r="OZJ19" s="183"/>
      <c r="OZK19" s="181"/>
      <c r="OZL19" s="181"/>
      <c r="OZO19" s="183"/>
      <c r="OZP19" s="181"/>
      <c r="OZQ19" s="181"/>
      <c r="OZT19" s="183"/>
      <c r="OZU19" s="181"/>
      <c r="OZV19" s="181"/>
      <c r="OZY19" s="183"/>
      <c r="OZZ19" s="181"/>
      <c r="PAA19" s="181"/>
      <c r="PAD19" s="183"/>
      <c r="PAE19" s="181"/>
      <c r="PAF19" s="181"/>
      <c r="PAI19" s="183"/>
      <c r="PAJ19" s="181"/>
      <c r="PAK19" s="181"/>
      <c r="PAN19" s="183"/>
      <c r="PAO19" s="181"/>
      <c r="PAP19" s="181"/>
      <c r="PAS19" s="183"/>
      <c r="PAT19" s="181"/>
      <c r="PAU19" s="181"/>
      <c r="PAX19" s="183"/>
      <c r="PAY19" s="181"/>
      <c r="PAZ19" s="181"/>
      <c r="PBC19" s="183"/>
      <c r="PBD19" s="181"/>
      <c r="PBE19" s="181"/>
      <c r="PBH19" s="183"/>
      <c r="PBI19" s="181"/>
      <c r="PBJ19" s="181"/>
      <c r="PBM19" s="183"/>
      <c r="PBN19" s="181"/>
      <c r="PBO19" s="181"/>
      <c r="PBR19" s="183"/>
      <c r="PBS19" s="181"/>
      <c r="PBT19" s="181"/>
      <c r="PBW19" s="183"/>
      <c r="PBX19" s="181"/>
      <c r="PBY19" s="181"/>
      <c r="PCB19" s="183"/>
      <c r="PCC19" s="181"/>
      <c r="PCD19" s="181"/>
      <c r="PCG19" s="183"/>
      <c r="PCH19" s="181"/>
      <c r="PCI19" s="181"/>
      <c r="PCL19" s="183"/>
      <c r="PCM19" s="181"/>
      <c r="PCN19" s="181"/>
      <c r="PCQ19" s="183"/>
      <c r="PCR19" s="181"/>
      <c r="PCS19" s="181"/>
      <c r="PCV19" s="183"/>
      <c r="PCW19" s="181"/>
      <c r="PCX19" s="181"/>
      <c r="PDA19" s="183"/>
      <c r="PDB19" s="181"/>
      <c r="PDC19" s="181"/>
      <c r="PDF19" s="183"/>
      <c r="PDG19" s="181"/>
      <c r="PDH19" s="181"/>
      <c r="PDK19" s="183"/>
      <c r="PDL19" s="181"/>
      <c r="PDM19" s="181"/>
      <c r="PDP19" s="183"/>
      <c r="PDQ19" s="181"/>
      <c r="PDR19" s="181"/>
      <c r="PDU19" s="183"/>
      <c r="PDV19" s="181"/>
      <c r="PDW19" s="181"/>
      <c r="PDZ19" s="183"/>
      <c r="PEA19" s="181"/>
      <c r="PEB19" s="181"/>
      <c r="PEE19" s="183"/>
      <c r="PEF19" s="181"/>
      <c r="PEG19" s="181"/>
      <c r="PEJ19" s="183"/>
      <c r="PEK19" s="181"/>
      <c r="PEL19" s="181"/>
      <c r="PEO19" s="183"/>
      <c r="PEP19" s="181"/>
      <c r="PEQ19" s="181"/>
      <c r="PET19" s="183"/>
      <c r="PEU19" s="181"/>
      <c r="PEV19" s="181"/>
      <c r="PEY19" s="183"/>
      <c r="PEZ19" s="181"/>
      <c r="PFA19" s="181"/>
      <c r="PFD19" s="183"/>
      <c r="PFE19" s="181"/>
      <c r="PFF19" s="181"/>
      <c r="PFI19" s="183"/>
      <c r="PFJ19" s="181"/>
      <c r="PFK19" s="181"/>
      <c r="PFN19" s="183"/>
      <c r="PFO19" s="181"/>
      <c r="PFP19" s="181"/>
      <c r="PFS19" s="183"/>
      <c r="PFT19" s="181"/>
      <c r="PFU19" s="181"/>
      <c r="PFX19" s="183"/>
      <c r="PFY19" s="181"/>
      <c r="PFZ19" s="181"/>
      <c r="PGC19" s="183"/>
      <c r="PGD19" s="181"/>
      <c r="PGE19" s="181"/>
      <c r="PGH19" s="183"/>
      <c r="PGI19" s="181"/>
      <c r="PGJ19" s="181"/>
      <c r="PGM19" s="183"/>
      <c r="PGN19" s="181"/>
      <c r="PGO19" s="181"/>
      <c r="PGR19" s="183"/>
      <c r="PGS19" s="181"/>
      <c r="PGT19" s="181"/>
      <c r="PGW19" s="183"/>
      <c r="PGX19" s="181"/>
      <c r="PGY19" s="181"/>
      <c r="PHB19" s="183"/>
      <c r="PHC19" s="181"/>
      <c r="PHD19" s="181"/>
      <c r="PHG19" s="183"/>
      <c r="PHH19" s="181"/>
      <c r="PHI19" s="181"/>
      <c r="PHL19" s="183"/>
      <c r="PHM19" s="181"/>
      <c r="PHN19" s="181"/>
      <c r="PHQ19" s="183"/>
      <c r="PHR19" s="181"/>
      <c r="PHS19" s="181"/>
      <c r="PHV19" s="183"/>
      <c r="PHW19" s="181"/>
      <c r="PHX19" s="181"/>
      <c r="PIA19" s="183"/>
      <c r="PIB19" s="181"/>
      <c r="PIC19" s="181"/>
      <c r="PIF19" s="183"/>
      <c r="PIG19" s="181"/>
      <c r="PIH19" s="181"/>
      <c r="PIK19" s="183"/>
      <c r="PIL19" s="181"/>
      <c r="PIM19" s="181"/>
      <c r="PIP19" s="183"/>
      <c r="PIQ19" s="181"/>
      <c r="PIR19" s="181"/>
      <c r="PIU19" s="183"/>
      <c r="PIV19" s="181"/>
      <c r="PIW19" s="181"/>
      <c r="PIZ19" s="183"/>
      <c r="PJA19" s="181"/>
      <c r="PJB19" s="181"/>
      <c r="PJE19" s="183"/>
      <c r="PJF19" s="181"/>
      <c r="PJG19" s="181"/>
      <c r="PJJ19" s="183"/>
      <c r="PJK19" s="181"/>
      <c r="PJL19" s="181"/>
      <c r="PJO19" s="183"/>
      <c r="PJP19" s="181"/>
      <c r="PJQ19" s="181"/>
      <c r="PJT19" s="183"/>
      <c r="PJU19" s="181"/>
      <c r="PJV19" s="181"/>
      <c r="PJY19" s="183"/>
      <c r="PJZ19" s="181"/>
      <c r="PKA19" s="181"/>
      <c r="PKD19" s="183"/>
      <c r="PKE19" s="181"/>
      <c r="PKF19" s="181"/>
      <c r="PKI19" s="183"/>
      <c r="PKJ19" s="181"/>
      <c r="PKK19" s="181"/>
      <c r="PKN19" s="183"/>
      <c r="PKO19" s="181"/>
      <c r="PKP19" s="181"/>
      <c r="PKS19" s="183"/>
      <c r="PKT19" s="181"/>
      <c r="PKU19" s="181"/>
      <c r="PKX19" s="183"/>
      <c r="PKY19" s="181"/>
      <c r="PKZ19" s="181"/>
      <c r="PLC19" s="183"/>
      <c r="PLD19" s="181"/>
      <c r="PLE19" s="181"/>
      <c r="PLH19" s="183"/>
      <c r="PLI19" s="181"/>
      <c r="PLJ19" s="181"/>
      <c r="PLM19" s="183"/>
      <c r="PLN19" s="181"/>
      <c r="PLO19" s="181"/>
      <c r="PLR19" s="183"/>
      <c r="PLS19" s="181"/>
      <c r="PLT19" s="181"/>
      <c r="PLW19" s="183"/>
      <c r="PLX19" s="181"/>
      <c r="PLY19" s="181"/>
      <c r="PMB19" s="183"/>
      <c r="PMC19" s="181"/>
      <c r="PMD19" s="181"/>
      <c r="PMG19" s="183"/>
      <c r="PMH19" s="181"/>
      <c r="PMI19" s="181"/>
      <c r="PML19" s="183"/>
      <c r="PMM19" s="181"/>
      <c r="PMN19" s="181"/>
      <c r="PMQ19" s="183"/>
      <c r="PMR19" s="181"/>
      <c r="PMS19" s="181"/>
      <c r="PMV19" s="183"/>
      <c r="PMW19" s="181"/>
      <c r="PMX19" s="181"/>
      <c r="PNA19" s="183"/>
      <c r="PNB19" s="181"/>
      <c r="PNC19" s="181"/>
      <c r="PNF19" s="183"/>
      <c r="PNG19" s="181"/>
      <c r="PNH19" s="181"/>
      <c r="PNK19" s="183"/>
      <c r="PNL19" s="181"/>
      <c r="PNM19" s="181"/>
      <c r="PNP19" s="183"/>
      <c r="PNQ19" s="181"/>
      <c r="PNR19" s="181"/>
      <c r="PNU19" s="183"/>
      <c r="PNV19" s="181"/>
      <c r="PNW19" s="181"/>
      <c r="PNZ19" s="183"/>
      <c r="POA19" s="181"/>
      <c r="POB19" s="181"/>
      <c r="POE19" s="183"/>
      <c r="POF19" s="181"/>
      <c r="POG19" s="181"/>
      <c r="POJ19" s="183"/>
      <c r="POK19" s="181"/>
      <c r="POL19" s="181"/>
      <c r="POO19" s="183"/>
      <c r="POP19" s="181"/>
      <c r="POQ19" s="181"/>
      <c r="POT19" s="183"/>
      <c r="POU19" s="181"/>
      <c r="POV19" s="181"/>
      <c r="POY19" s="183"/>
      <c r="POZ19" s="181"/>
      <c r="PPA19" s="181"/>
      <c r="PPD19" s="183"/>
      <c r="PPE19" s="181"/>
      <c r="PPF19" s="181"/>
      <c r="PPI19" s="183"/>
      <c r="PPJ19" s="181"/>
      <c r="PPK19" s="181"/>
      <c r="PPN19" s="183"/>
      <c r="PPO19" s="181"/>
      <c r="PPP19" s="181"/>
      <c r="PPS19" s="183"/>
      <c r="PPT19" s="181"/>
      <c r="PPU19" s="181"/>
      <c r="PPX19" s="183"/>
      <c r="PPY19" s="181"/>
      <c r="PPZ19" s="181"/>
      <c r="PQC19" s="183"/>
      <c r="PQD19" s="181"/>
      <c r="PQE19" s="181"/>
      <c r="PQH19" s="183"/>
      <c r="PQI19" s="181"/>
      <c r="PQJ19" s="181"/>
      <c r="PQM19" s="183"/>
      <c r="PQN19" s="181"/>
      <c r="PQO19" s="181"/>
      <c r="PQR19" s="183"/>
      <c r="PQS19" s="181"/>
      <c r="PQT19" s="181"/>
      <c r="PQW19" s="183"/>
      <c r="PQX19" s="181"/>
      <c r="PQY19" s="181"/>
      <c r="PRB19" s="183"/>
      <c r="PRC19" s="181"/>
      <c r="PRD19" s="181"/>
      <c r="PRG19" s="183"/>
      <c r="PRH19" s="181"/>
      <c r="PRI19" s="181"/>
      <c r="PRL19" s="183"/>
      <c r="PRM19" s="181"/>
      <c r="PRN19" s="181"/>
      <c r="PRQ19" s="183"/>
      <c r="PRR19" s="181"/>
      <c r="PRS19" s="181"/>
      <c r="PRV19" s="183"/>
      <c r="PRW19" s="181"/>
      <c r="PRX19" s="181"/>
      <c r="PSA19" s="183"/>
      <c r="PSB19" s="181"/>
      <c r="PSC19" s="181"/>
      <c r="PSF19" s="183"/>
      <c r="PSG19" s="181"/>
      <c r="PSH19" s="181"/>
      <c r="PSK19" s="183"/>
      <c r="PSL19" s="181"/>
      <c r="PSM19" s="181"/>
      <c r="PSP19" s="183"/>
      <c r="PSQ19" s="181"/>
      <c r="PSR19" s="181"/>
      <c r="PSU19" s="183"/>
      <c r="PSV19" s="181"/>
      <c r="PSW19" s="181"/>
      <c r="PSZ19" s="183"/>
      <c r="PTA19" s="181"/>
      <c r="PTB19" s="181"/>
      <c r="PTE19" s="183"/>
      <c r="PTF19" s="181"/>
      <c r="PTG19" s="181"/>
      <c r="PTJ19" s="183"/>
      <c r="PTK19" s="181"/>
      <c r="PTL19" s="181"/>
      <c r="PTO19" s="183"/>
      <c r="PTP19" s="181"/>
      <c r="PTQ19" s="181"/>
      <c r="PTT19" s="183"/>
      <c r="PTU19" s="181"/>
      <c r="PTV19" s="181"/>
      <c r="PTY19" s="183"/>
      <c r="PTZ19" s="181"/>
      <c r="PUA19" s="181"/>
      <c r="PUD19" s="183"/>
      <c r="PUE19" s="181"/>
      <c r="PUF19" s="181"/>
      <c r="PUI19" s="183"/>
      <c r="PUJ19" s="181"/>
      <c r="PUK19" s="181"/>
      <c r="PUN19" s="183"/>
      <c r="PUO19" s="181"/>
      <c r="PUP19" s="181"/>
      <c r="PUS19" s="183"/>
      <c r="PUT19" s="181"/>
      <c r="PUU19" s="181"/>
      <c r="PUX19" s="183"/>
      <c r="PUY19" s="181"/>
      <c r="PUZ19" s="181"/>
      <c r="PVC19" s="183"/>
      <c r="PVD19" s="181"/>
      <c r="PVE19" s="181"/>
      <c r="PVH19" s="183"/>
      <c r="PVI19" s="181"/>
      <c r="PVJ19" s="181"/>
      <c r="PVM19" s="183"/>
      <c r="PVN19" s="181"/>
      <c r="PVO19" s="181"/>
      <c r="PVR19" s="183"/>
      <c r="PVS19" s="181"/>
      <c r="PVT19" s="181"/>
      <c r="PVW19" s="183"/>
      <c r="PVX19" s="181"/>
      <c r="PVY19" s="181"/>
      <c r="PWB19" s="183"/>
      <c r="PWC19" s="181"/>
      <c r="PWD19" s="181"/>
      <c r="PWG19" s="183"/>
      <c r="PWH19" s="181"/>
      <c r="PWI19" s="181"/>
      <c r="PWL19" s="183"/>
      <c r="PWM19" s="181"/>
      <c r="PWN19" s="181"/>
      <c r="PWQ19" s="183"/>
      <c r="PWR19" s="181"/>
      <c r="PWS19" s="181"/>
      <c r="PWV19" s="183"/>
      <c r="PWW19" s="181"/>
      <c r="PWX19" s="181"/>
      <c r="PXA19" s="183"/>
      <c r="PXB19" s="181"/>
      <c r="PXC19" s="181"/>
      <c r="PXF19" s="183"/>
      <c r="PXG19" s="181"/>
      <c r="PXH19" s="181"/>
      <c r="PXK19" s="183"/>
      <c r="PXL19" s="181"/>
      <c r="PXM19" s="181"/>
      <c r="PXP19" s="183"/>
      <c r="PXQ19" s="181"/>
      <c r="PXR19" s="181"/>
      <c r="PXU19" s="183"/>
      <c r="PXV19" s="181"/>
      <c r="PXW19" s="181"/>
      <c r="PXZ19" s="183"/>
      <c r="PYA19" s="181"/>
      <c r="PYB19" s="181"/>
      <c r="PYE19" s="183"/>
      <c r="PYF19" s="181"/>
      <c r="PYG19" s="181"/>
      <c r="PYJ19" s="183"/>
      <c r="PYK19" s="181"/>
      <c r="PYL19" s="181"/>
      <c r="PYO19" s="183"/>
      <c r="PYP19" s="181"/>
      <c r="PYQ19" s="181"/>
      <c r="PYT19" s="183"/>
      <c r="PYU19" s="181"/>
      <c r="PYV19" s="181"/>
      <c r="PYY19" s="183"/>
      <c r="PYZ19" s="181"/>
      <c r="PZA19" s="181"/>
      <c r="PZD19" s="183"/>
      <c r="PZE19" s="181"/>
      <c r="PZF19" s="181"/>
      <c r="PZI19" s="183"/>
      <c r="PZJ19" s="181"/>
      <c r="PZK19" s="181"/>
      <c r="PZN19" s="183"/>
      <c r="PZO19" s="181"/>
      <c r="PZP19" s="181"/>
      <c r="PZS19" s="183"/>
      <c r="PZT19" s="181"/>
      <c r="PZU19" s="181"/>
      <c r="PZX19" s="183"/>
      <c r="PZY19" s="181"/>
      <c r="PZZ19" s="181"/>
      <c r="QAC19" s="183"/>
      <c r="QAD19" s="181"/>
      <c r="QAE19" s="181"/>
      <c r="QAH19" s="183"/>
      <c r="QAI19" s="181"/>
      <c r="QAJ19" s="181"/>
      <c r="QAM19" s="183"/>
      <c r="QAN19" s="181"/>
      <c r="QAO19" s="181"/>
      <c r="QAR19" s="183"/>
      <c r="QAS19" s="181"/>
      <c r="QAT19" s="181"/>
      <c r="QAW19" s="183"/>
      <c r="QAX19" s="181"/>
      <c r="QAY19" s="181"/>
      <c r="QBB19" s="183"/>
      <c r="QBC19" s="181"/>
      <c r="QBD19" s="181"/>
      <c r="QBG19" s="183"/>
      <c r="QBH19" s="181"/>
      <c r="QBI19" s="181"/>
      <c r="QBL19" s="183"/>
      <c r="QBM19" s="181"/>
      <c r="QBN19" s="181"/>
      <c r="QBQ19" s="183"/>
      <c r="QBR19" s="181"/>
      <c r="QBS19" s="181"/>
      <c r="QBV19" s="183"/>
      <c r="QBW19" s="181"/>
      <c r="QBX19" s="181"/>
      <c r="QCA19" s="183"/>
      <c r="QCB19" s="181"/>
      <c r="QCC19" s="181"/>
      <c r="QCF19" s="183"/>
      <c r="QCG19" s="181"/>
      <c r="QCH19" s="181"/>
      <c r="QCK19" s="183"/>
      <c r="QCL19" s="181"/>
      <c r="QCM19" s="181"/>
      <c r="QCP19" s="183"/>
      <c r="QCQ19" s="181"/>
      <c r="QCR19" s="181"/>
      <c r="QCU19" s="183"/>
      <c r="QCV19" s="181"/>
      <c r="QCW19" s="181"/>
      <c r="QCZ19" s="183"/>
      <c r="QDA19" s="181"/>
      <c r="QDB19" s="181"/>
      <c r="QDE19" s="183"/>
      <c r="QDF19" s="181"/>
      <c r="QDG19" s="181"/>
      <c r="QDJ19" s="183"/>
      <c r="QDK19" s="181"/>
      <c r="QDL19" s="181"/>
      <c r="QDO19" s="183"/>
      <c r="QDP19" s="181"/>
      <c r="QDQ19" s="181"/>
      <c r="QDT19" s="183"/>
      <c r="QDU19" s="181"/>
      <c r="QDV19" s="181"/>
      <c r="QDY19" s="183"/>
      <c r="QDZ19" s="181"/>
      <c r="QEA19" s="181"/>
      <c r="QED19" s="183"/>
      <c r="QEE19" s="181"/>
      <c r="QEF19" s="181"/>
      <c r="QEI19" s="183"/>
      <c r="QEJ19" s="181"/>
      <c r="QEK19" s="181"/>
      <c r="QEN19" s="183"/>
      <c r="QEO19" s="181"/>
      <c r="QEP19" s="181"/>
      <c r="QES19" s="183"/>
      <c r="QET19" s="181"/>
      <c r="QEU19" s="181"/>
      <c r="QEX19" s="183"/>
      <c r="QEY19" s="181"/>
      <c r="QEZ19" s="181"/>
      <c r="QFC19" s="183"/>
      <c r="QFD19" s="181"/>
      <c r="QFE19" s="181"/>
      <c r="QFH19" s="183"/>
      <c r="QFI19" s="181"/>
      <c r="QFJ19" s="181"/>
      <c r="QFM19" s="183"/>
      <c r="QFN19" s="181"/>
      <c r="QFO19" s="181"/>
      <c r="QFR19" s="183"/>
      <c r="QFS19" s="181"/>
      <c r="QFT19" s="181"/>
      <c r="QFW19" s="183"/>
      <c r="QFX19" s="181"/>
      <c r="QFY19" s="181"/>
      <c r="QGB19" s="183"/>
      <c r="QGC19" s="181"/>
      <c r="QGD19" s="181"/>
      <c r="QGG19" s="183"/>
      <c r="QGH19" s="181"/>
      <c r="QGI19" s="181"/>
      <c r="QGL19" s="183"/>
      <c r="QGM19" s="181"/>
      <c r="QGN19" s="181"/>
      <c r="QGQ19" s="183"/>
      <c r="QGR19" s="181"/>
      <c r="QGS19" s="181"/>
      <c r="QGV19" s="183"/>
      <c r="QGW19" s="181"/>
      <c r="QGX19" s="181"/>
      <c r="QHA19" s="183"/>
      <c r="QHB19" s="181"/>
      <c r="QHC19" s="181"/>
      <c r="QHF19" s="183"/>
      <c r="QHG19" s="181"/>
      <c r="QHH19" s="181"/>
      <c r="QHK19" s="183"/>
      <c r="QHL19" s="181"/>
      <c r="QHM19" s="181"/>
      <c r="QHP19" s="183"/>
      <c r="QHQ19" s="181"/>
      <c r="QHR19" s="181"/>
      <c r="QHU19" s="183"/>
      <c r="QHV19" s="181"/>
      <c r="QHW19" s="181"/>
      <c r="QHZ19" s="183"/>
      <c r="QIA19" s="181"/>
      <c r="QIB19" s="181"/>
      <c r="QIE19" s="183"/>
      <c r="QIF19" s="181"/>
      <c r="QIG19" s="181"/>
      <c r="QIJ19" s="183"/>
      <c r="QIK19" s="181"/>
      <c r="QIL19" s="181"/>
      <c r="QIO19" s="183"/>
      <c r="QIP19" s="181"/>
      <c r="QIQ19" s="181"/>
      <c r="QIT19" s="183"/>
      <c r="QIU19" s="181"/>
      <c r="QIV19" s="181"/>
      <c r="QIY19" s="183"/>
      <c r="QIZ19" s="181"/>
      <c r="QJA19" s="181"/>
      <c r="QJD19" s="183"/>
      <c r="QJE19" s="181"/>
      <c r="QJF19" s="181"/>
      <c r="QJI19" s="183"/>
      <c r="QJJ19" s="181"/>
      <c r="QJK19" s="181"/>
      <c r="QJN19" s="183"/>
      <c r="QJO19" s="181"/>
      <c r="QJP19" s="181"/>
      <c r="QJS19" s="183"/>
      <c r="QJT19" s="181"/>
      <c r="QJU19" s="181"/>
      <c r="QJX19" s="183"/>
      <c r="QJY19" s="181"/>
      <c r="QJZ19" s="181"/>
      <c r="QKC19" s="183"/>
      <c r="QKD19" s="181"/>
      <c r="QKE19" s="181"/>
      <c r="QKH19" s="183"/>
      <c r="QKI19" s="181"/>
      <c r="QKJ19" s="181"/>
      <c r="QKM19" s="183"/>
      <c r="QKN19" s="181"/>
      <c r="QKO19" s="181"/>
      <c r="QKR19" s="183"/>
      <c r="QKS19" s="181"/>
      <c r="QKT19" s="181"/>
      <c r="QKW19" s="183"/>
      <c r="QKX19" s="181"/>
      <c r="QKY19" s="181"/>
      <c r="QLB19" s="183"/>
      <c r="QLC19" s="181"/>
      <c r="QLD19" s="181"/>
      <c r="QLG19" s="183"/>
      <c r="QLH19" s="181"/>
      <c r="QLI19" s="181"/>
      <c r="QLL19" s="183"/>
      <c r="QLM19" s="181"/>
      <c r="QLN19" s="181"/>
      <c r="QLQ19" s="183"/>
      <c r="QLR19" s="181"/>
      <c r="QLS19" s="181"/>
      <c r="QLV19" s="183"/>
      <c r="QLW19" s="181"/>
      <c r="QLX19" s="181"/>
      <c r="QMA19" s="183"/>
      <c r="QMB19" s="181"/>
      <c r="QMC19" s="181"/>
      <c r="QMF19" s="183"/>
      <c r="QMG19" s="181"/>
      <c r="QMH19" s="181"/>
      <c r="QMK19" s="183"/>
      <c r="QML19" s="181"/>
      <c r="QMM19" s="181"/>
      <c r="QMP19" s="183"/>
      <c r="QMQ19" s="181"/>
      <c r="QMR19" s="181"/>
      <c r="QMU19" s="183"/>
      <c r="QMV19" s="181"/>
      <c r="QMW19" s="181"/>
      <c r="QMZ19" s="183"/>
      <c r="QNA19" s="181"/>
      <c r="QNB19" s="181"/>
      <c r="QNE19" s="183"/>
      <c r="QNF19" s="181"/>
      <c r="QNG19" s="181"/>
      <c r="QNJ19" s="183"/>
      <c r="QNK19" s="181"/>
      <c r="QNL19" s="181"/>
      <c r="QNO19" s="183"/>
      <c r="QNP19" s="181"/>
      <c r="QNQ19" s="181"/>
      <c r="QNT19" s="183"/>
      <c r="QNU19" s="181"/>
      <c r="QNV19" s="181"/>
      <c r="QNY19" s="183"/>
      <c r="QNZ19" s="181"/>
      <c r="QOA19" s="181"/>
      <c r="QOD19" s="183"/>
      <c r="QOE19" s="181"/>
      <c r="QOF19" s="181"/>
      <c r="QOI19" s="183"/>
      <c r="QOJ19" s="181"/>
      <c r="QOK19" s="181"/>
      <c r="QON19" s="183"/>
      <c r="QOO19" s="181"/>
      <c r="QOP19" s="181"/>
      <c r="QOS19" s="183"/>
      <c r="QOT19" s="181"/>
      <c r="QOU19" s="181"/>
      <c r="QOX19" s="183"/>
      <c r="QOY19" s="181"/>
      <c r="QOZ19" s="181"/>
      <c r="QPC19" s="183"/>
      <c r="QPD19" s="181"/>
      <c r="QPE19" s="181"/>
      <c r="QPH19" s="183"/>
      <c r="QPI19" s="181"/>
      <c r="QPJ19" s="181"/>
      <c r="QPM19" s="183"/>
      <c r="QPN19" s="181"/>
      <c r="QPO19" s="181"/>
      <c r="QPR19" s="183"/>
      <c r="QPS19" s="181"/>
      <c r="QPT19" s="181"/>
      <c r="QPW19" s="183"/>
      <c r="QPX19" s="181"/>
      <c r="QPY19" s="181"/>
      <c r="QQB19" s="183"/>
      <c r="QQC19" s="181"/>
      <c r="QQD19" s="181"/>
      <c r="QQG19" s="183"/>
      <c r="QQH19" s="181"/>
      <c r="QQI19" s="181"/>
      <c r="QQL19" s="183"/>
      <c r="QQM19" s="181"/>
      <c r="QQN19" s="181"/>
      <c r="QQQ19" s="183"/>
      <c r="QQR19" s="181"/>
      <c r="QQS19" s="181"/>
      <c r="QQV19" s="183"/>
      <c r="QQW19" s="181"/>
      <c r="QQX19" s="181"/>
      <c r="QRA19" s="183"/>
      <c r="QRB19" s="181"/>
      <c r="QRC19" s="181"/>
      <c r="QRF19" s="183"/>
      <c r="QRG19" s="181"/>
      <c r="QRH19" s="181"/>
      <c r="QRK19" s="183"/>
      <c r="QRL19" s="181"/>
      <c r="QRM19" s="181"/>
      <c r="QRP19" s="183"/>
      <c r="QRQ19" s="181"/>
      <c r="QRR19" s="181"/>
      <c r="QRU19" s="183"/>
      <c r="QRV19" s="181"/>
      <c r="QRW19" s="181"/>
      <c r="QRZ19" s="183"/>
      <c r="QSA19" s="181"/>
      <c r="QSB19" s="181"/>
      <c r="QSE19" s="183"/>
      <c r="QSF19" s="181"/>
      <c r="QSG19" s="181"/>
      <c r="QSJ19" s="183"/>
      <c r="QSK19" s="181"/>
      <c r="QSL19" s="181"/>
      <c r="QSO19" s="183"/>
      <c r="QSP19" s="181"/>
      <c r="QSQ19" s="181"/>
      <c r="QST19" s="183"/>
      <c r="QSU19" s="181"/>
      <c r="QSV19" s="181"/>
      <c r="QSY19" s="183"/>
      <c r="QSZ19" s="181"/>
      <c r="QTA19" s="181"/>
      <c r="QTD19" s="183"/>
      <c r="QTE19" s="181"/>
      <c r="QTF19" s="181"/>
      <c r="QTI19" s="183"/>
      <c r="QTJ19" s="181"/>
      <c r="QTK19" s="181"/>
      <c r="QTN19" s="183"/>
      <c r="QTO19" s="181"/>
      <c r="QTP19" s="181"/>
      <c r="QTS19" s="183"/>
      <c r="QTT19" s="181"/>
      <c r="QTU19" s="181"/>
      <c r="QTX19" s="183"/>
      <c r="QTY19" s="181"/>
      <c r="QTZ19" s="181"/>
      <c r="QUC19" s="183"/>
      <c r="QUD19" s="181"/>
      <c r="QUE19" s="181"/>
      <c r="QUH19" s="183"/>
      <c r="QUI19" s="181"/>
      <c r="QUJ19" s="181"/>
      <c r="QUM19" s="183"/>
      <c r="QUN19" s="181"/>
      <c r="QUO19" s="181"/>
      <c r="QUR19" s="183"/>
      <c r="QUS19" s="181"/>
      <c r="QUT19" s="181"/>
      <c r="QUW19" s="183"/>
      <c r="QUX19" s="181"/>
      <c r="QUY19" s="181"/>
      <c r="QVB19" s="183"/>
      <c r="QVC19" s="181"/>
      <c r="QVD19" s="181"/>
      <c r="QVG19" s="183"/>
      <c r="QVH19" s="181"/>
      <c r="QVI19" s="181"/>
      <c r="QVL19" s="183"/>
      <c r="QVM19" s="181"/>
      <c r="QVN19" s="181"/>
      <c r="QVQ19" s="183"/>
      <c r="QVR19" s="181"/>
      <c r="QVS19" s="181"/>
      <c r="QVV19" s="183"/>
      <c r="QVW19" s="181"/>
      <c r="QVX19" s="181"/>
      <c r="QWA19" s="183"/>
      <c r="QWB19" s="181"/>
      <c r="QWC19" s="181"/>
      <c r="QWF19" s="183"/>
      <c r="QWG19" s="181"/>
      <c r="QWH19" s="181"/>
      <c r="QWK19" s="183"/>
      <c r="QWL19" s="181"/>
      <c r="QWM19" s="181"/>
      <c r="QWP19" s="183"/>
      <c r="QWQ19" s="181"/>
      <c r="QWR19" s="181"/>
      <c r="QWU19" s="183"/>
      <c r="QWV19" s="181"/>
      <c r="QWW19" s="181"/>
      <c r="QWZ19" s="183"/>
      <c r="QXA19" s="181"/>
      <c r="QXB19" s="181"/>
      <c r="QXE19" s="183"/>
      <c r="QXF19" s="181"/>
      <c r="QXG19" s="181"/>
      <c r="QXJ19" s="183"/>
      <c r="QXK19" s="181"/>
      <c r="QXL19" s="181"/>
      <c r="QXO19" s="183"/>
      <c r="QXP19" s="181"/>
      <c r="QXQ19" s="181"/>
      <c r="QXT19" s="183"/>
      <c r="QXU19" s="181"/>
      <c r="QXV19" s="181"/>
      <c r="QXY19" s="183"/>
      <c r="QXZ19" s="181"/>
      <c r="QYA19" s="181"/>
      <c r="QYD19" s="183"/>
      <c r="QYE19" s="181"/>
      <c r="QYF19" s="181"/>
      <c r="QYI19" s="183"/>
      <c r="QYJ19" s="181"/>
      <c r="QYK19" s="181"/>
      <c r="QYN19" s="183"/>
      <c r="QYO19" s="181"/>
      <c r="QYP19" s="181"/>
      <c r="QYS19" s="183"/>
      <c r="QYT19" s="181"/>
      <c r="QYU19" s="181"/>
      <c r="QYX19" s="183"/>
      <c r="QYY19" s="181"/>
      <c r="QYZ19" s="181"/>
      <c r="QZC19" s="183"/>
      <c r="QZD19" s="181"/>
      <c r="QZE19" s="181"/>
      <c r="QZH19" s="183"/>
      <c r="QZI19" s="181"/>
      <c r="QZJ19" s="181"/>
      <c r="QZM19" s="183"/>
      <c r="QZN19" s="181"/>
      <c r="QZO19" s="181"/>
      <c r="QZR19" s="183"/>
      <c r="QZS19" s="181"/>
      <c r="QZT19" s="181"/>
      <c r="QZW19" s="183"/>
      <c r="QZX19" s="181"/>
      <c r="QZY19" s="181"/>
      <c r="RAB19" s="183"/>
      <c r="RAC19" s="181"/>
      <c r="RAD19" s="181"/>
      <c r="RAG19" s="183"/>
      <c r="RAH19" s="181"/>
      <c r="RAI19" s="181"/>
      <c r="RAL19" s="183"/>
      <c r="RAM19" s="181"/>
      <c r="RAN19" s="181"/>
      <c r="RAQ19" s="183"/>
      <c r="RAR19" s="181"/>
      <c r="RAS19" s="181"/>
      <c r="RAV19" s="183"/>
      <c r="RAW19" s="181"/>
      <c r="RAX19" s="181"/>
      <c r="RBA19" s="183"/>
      <c r="RBB19" s="181"/>
      <c r="RBC19" s="181"/>
      <c r="RBF19" s="183"/>
      <c r="RBG19" s="181"/>
      <c r="RBH19" s="181"/>
      <c r="RBK19" s="183"/>
      <c r="RBL19" s="181"/>
      <c r="RBM19" s="181"/>
      <c r="RBP19" s="183"/>
      <c r="RBQ19" s="181"/>
      <c r="RBR19" s="181"/>
      <c r="RBU19" s="183"/>
      <c r="RBV19" s="181"/>
      <c r="RBW19" s="181"/>
      <c r="RBZ19" s="183"/>
      <c r="RCA19" s="181"/>
      <c r="RCB19" s="181"/>
      <c r="RCE19" s="183"/>
      <c r="RCF19" s="181"/>
      <c r="RCG19" s="181"/>
      <c r="RCJ19" s="183"/>
      <c r="RCK19" s="181"/>
      <c r="RCL19" s="181"/>
      <c r="RCO19" s="183"/>
      <c r="RCP19" s="181"/>
      <c r="RCQ19" s="181"/>
      <c r="RCT19" s="183"/>
      <c r="RCU19" s="181"/>
      <c r="RCV19" s="181"/>
      <c r="RCY19" s="183"/>
      <c r="RCZ19" s="181"/>
      <c r="RDA19" s="181"/>
      <c r="RDD19" s="183"/>
      <c r="RDE19" s="181"/>
      <c r="RDF19" s="181"/>
      <c r="RDI19" s="183"/>
      <c r="RDJ19" s="181"/>
      <c r="RDK19" s="181"/>
      <c r="RDN19" s="183"/>
      <c r="RDO19" s="181"/>
      <c r="RDP19" s="181"/>
      <c r="RDS19" s="183"/>
      <c r="RDT19" s="181"/>
      <c r="RDU19" s="181"/>
      <c r="RDX19" s="183"/>
      <c r="RDY19" s="181"/>
      <c r="RDZ19" s="181"/>
      <c r="REC19" s="183"/>
      <c r="RED19" s="181"/>
      <c r="REE19" s="181"/>
      <c r="REH19" s="183"/>
      <c r="REI19" s="181"/>
      <c r="REJ19" s="181"/>
      <c r="REM19" s="183"/>
      <c r="REN19" s="181"/>
      <c r="REO19" s="181"/>
      <c r="RER19" s="183"/>
      <c r="RES19" s="181"/>
      <c r="RET19" s="181"/>
      <c r="REW19" s="183"/>
      <c r="REX19" s="181"/>
      <c r="REY19" s="181"/>
      <c r="RFB19" s="183"/>
      <c r="RFC19" s="181"/>
      <c r="RFD19" s="181"/>
      <c r="RFG19" s="183"/>
      <c r="RFH19" s="181"/>
      <c r="RFI19" s="181"/>
      <c r="RFL19" s="183"/>
      <c r="RFM19" s="181"/>
      <c r="RFN19" s="181"/>
      <c r="RFQ19" s="183"/>
      <c r="RFR19" s="181"/>
      <c r="RFS19" s="181"/>
      <c r="RFV19" s="183"/>
      <c r="RFW19" s="181"/>
      <c r="RFX19" s="181"/>
      <c r="RGA19" s="183"/>
      <c r="RGB19" s="181"/>
      <c r="RGC19" s="181"/>
      <c r="RGF19" s="183"/>
      <c r="RGG19" s="181"/>
      <c r="RGH19" s="181"/>
      <c r="RGK19" s="183"/>
      <c r="RGL19" s="181"/>
      <c r="RGM19" s="181"/>
      <c r="RGP19" s="183"/>
      <c r="RGQ19" s="181"/>
      <c r="RGR19" s="181"/>
      <c r="RGU19" s="183"/>
      <c r="RGV19" s="181"/>
      <c r="RGW19" s="181"/>
      <c r="RGZ19" s="183"/>
      <c r="RHA19" s="181"/>
      <c r="RHB19" s="181"/>
      <c r="RHE19" s="183"/>
      <c r="RHF19" s="181"/>
      <c r="RHG19" s="181"/>
      <c r="RHJ19" s="183"/>
      <c r="RHK19" s="181"/>
      <c r="RHL19" s="181"/>
      <c r="RHO19" s="183"/>
      <c r="RHP19" s="181"/>
      <c r="RHQ19" s="181"/>
      <c r="RHT19" s="183"/>
      <c r="RHU19" s="181"/>
      <c r="RHV19" s="181"/>
      <c r="RHY19" s="183"/>
      <c r="RHZ19" s="181"/>
      <c r="RIA19" s="181"/>
      <c r="RID19" s="183"/>
      <c r="RIE19" s="181"/>
      <c r="RIF19" s="181"/>
      <c r="RII19" s="183"/>
      <c r="RIJ19" s="181"/>
      <c r="RIK19" s="181"/>
      <c r="RIN19" s="183"/>
      <c r="RIO19" s="181"/>
      <c r="RIP19" s="181"/>
      <c r="RIS19" s="183"/>
      <c r="RIT19" s="181"/>
      <c r="RIU19" s="181"/>
      <c r="RIX19" s="183"/>
      <c r="RIY19" s="181"/>
      <c r="RIZ19" s="181"/>
      <c r="RJC19" s="183"/>
      <c r="RJD19" s="181"/>
      <c r="RJE19" s="181"/>
      <c r="RJH19" s="183"/>
      <c r="RJI19" s="181"/>
      <c r="RJJ19" s="181"/>
      <c r="RJM19" s="183"/>
      <c r="RJN19" s="181"/>
      <c r="RJO19" s="181"/>
      <c r="RJR19" s="183"/>
      <c r="RJS19" s="181"/>
      <c r="RJT19" s="181"/>
      <c r="RJW19" s="183"/>
      <c r="RJX19" s="181"/>
      <c r="RJY19" s="181"/>
      <c r="RKB19" s="183"/>
      <c r="RKC19" s="181"/>
      <c r="RKD19" s="181"/>
      <c r="RKG19" s="183"/>
      <c r="RKH19" s="181"/>
      <c r="RKI19" s="181"/>
      <c r="RKL19" s="183"/>
      <c r="RKM19" s="181"/>
      <c r="RKN19" s="181"/>
      <c r="RKQ19" s="183"/>
      <c r="RKR19" s="181"/>
      <c r="RKS19" s="181"/>
      <c r="RKV19" s="183"/>
      <c r="RKW19" s="181"/>
      <c r="RKX19" s="181"/>
      <c r="RLA19" s="183"/>
      <c r="RLB19" s="181"/>
      <c r="RLC19" s="181"/>
      <c r="RLF19" s="183"/>
      <c r="RLG19" s="181"/>
      <c r="RLH19" s="181"/>
      <c r="RLK19" s="183"/>
      <c r="RLL19" s="181"/>
      <c r="RLM19" s="181"/>
      <c r="RLP19" s="183"/>
      <c r="RLQ19" s="181"/>
      <c r="RLR19" s="181"/>
      <c r="RLU19" s="183"/>
      <c r="RLV19" s="181"/>
      <c r="RLW19" s="181"/>
      <c r="RLZ19" s="183"/>
      <c r="RMA19" s="181"/>
      <c r="RMB19" s="181"/>
      <c r="RME19" s="183"/>
      <c r="RMF19" s="181"/>
      <c r="RMG19" s="181"/>
      <c r="RMJ19" s="183"/>
      <c r="RMK19" s="181"/>
      <c r="RML19" s="181"/>
      <c r="RMO19" s="183"/>
      <c r="RMP19" s="181"/>
      <c r="RMQ19" s="181"/>
      <c r="RMT19" s="183"/>
      <c r="RMU19" s="181"/>
      <c r="RMV19" s="181"/>
      <c r="RMY19" s="183"/>
      <c r="RMZ19" s="181"/>
      <c r="RNA19" s="181"/>
      <c r="RND19" s="183"/>
      <c r="RNE19" s="181"/>
      <c r="RNF19" s="181"/>
      <c r="RNI19" s="183"/>
      <c r="RNJ19" s="181"/>
      <c r="RNK19" s="181"/>
      <c r="RNN19" s="183"/>
      <c r="RNO19" s="181"/>
      <c r="RNP19" s="181"/>
      <c r="RNS19" s="183"/>
      <c r="RNT19" s="181"/>
      <c r="RNU19" s="181"/>
      <c r="RNX19" s="183"/>
      <c r="RNY19" s="181"/>
      <c r="RNZ19" s="181"/>
      <c r="ROC19" s="183"/>
      <c r="ROD19" s="181"/>
      <c r="ROE19" s="181"/>
      <c r="ROH19" s="183"/>
      <c r="ROI19" s="181"/>
      <c r="ROJ19" s="181"/>
      <c r="ROM19" s="183"/>
      <c r="RON19" s="181"/>
      <c r="ROO19" s="181"/>
      <c r="ROR19" s="183"/>
      <c r="ROS19" s="181"/>
      <c r="ROT19" s="181"/>
      <c r="ROW19" s="183"/>
      <c r="ROX19" s="181"/>
      <c r="ROY19" s="181"/>
      <c r="RPB19" s="183"/>
      <c r="RPC19" s="181"/>
      <c r="RPD19" s="181"/>
      <c r="RPG19" s="183"/>
      <c r="RPH19" s="181"/>
      <c r="RPI19" s="181"/>
      <c r="RPL19" s="183"/>
      <c r="RPM19" s="181"/>
      <c r="RPN19" s="181"/>
      <c r="RPQ19" s="183"/>
      <c r="RPR19" s="181"/>
      <c r="RPS19" s="181"/>
      <c r="RPV19" s="183"/>
      <c r="RPW19" s="181"/>
      <c r="RPX19" s="181"/>
      <c r="RQA19" s="183"/>
      <c r="RQB19" s="181"/>
      <c r="RQC19" s="181"/>
      <c r="RQF19" s="183"/>
      <c r="RQG19" s="181"/>
      <c r="RQH19" s="181"/>
      <c r="RQK19" s="183"/>
      <c r="RQL19" s="181"/>
      <c r="RQM19" s="181"/>
      <c r="RQP19" s="183"/>
      <c r="RQQ19" s="181"/>
      <c r="RQR19" s="181"/>
      <c r="RQU19" s="183"/>
      <c r="RQV19" s="181"/>
      <c r="RQW19" s="181"/>
      <c r="RQZ19" s="183"/>
      <c r="RRA19" s="181"/>
      <c r="RRB19" s="181"/>
      <c r="RRE19" s="183"/>
      <c r="RRF19" s="181"/>
      <c r="RRG19" s="181"/>
      <c r="RRJ19" s="183"/>
      <c r="RRK19" s="181"/>
      <c r="RRL19" s="181"/>
      <c r="RRO19" s="183"/>
      <c r="RRP19" s="181"/>
      <c r="RRQ19" s="181"/>
      <c r="RRT19" s="183"/>
      <c r="RRU19" s="181"/>
      <c r="RRV19" s="181"/>
      <c r="RRY19" s="183"/>
      <c r="RRZ19" s="181"/>
      <c r="RSA19" s="181"/>
      <c r="RSD19" s="183"/>
      <c r="RSE19" s="181"/>
      <c r="RSF19" s="181"/>
      <c r="RSI19" s="183"/>
      <c r="RSJ19" s="181"/>
      <c r="RSK19" s="181"/>
      <c r="RSN19" s="183"/>
      <c r="RSO19" s="181"/>
      <c r="RSP19" s="181"/>
      <c r="RSS19" s="183"/>
      <c r="RST19" s="181"/>
      <c r="RSU19" s="181"/>
      <c r="RSX19" s="183"/>
      <c r="RSY19" s="181"/>
      <c r="RSZ19" s="181"/>
      <c r="RTC19" s="183"/>
      <c r="RTD19" s="181"/>
      <c r="RTE19" s="181"/>
      <c r="RTH19" s="183"/>
      <c r="RTI19" s="181"/>
      <c r="RTJ19" s="181"/>
      <c r="RTM19" s="183"/>
      <c r="RTN19" s="181"/>
      <c r="RTO19" s="181"/>
      <c r="RTR19" s="183"/>
      <c r="RTS19" s="181"/>
      <c r="RTT19" s="181"/>
      <c r="RTW19" s="183"/>
      <c r="RTX19" s="181"/>
      <c r="RTY19" s="181"/>
      <c r="RUB19" s="183"/>
      <c r="RUC19" s="181"/>
      <c r="RUD19" s="181"/>
      <c r="RUG19" s="183"/>
      <c r="RUH19" s="181"/>
      <c r="RUI19" s="181"/>
      <c r="RUL19" s="183"/>
      <c r="RUM19" s="181"/>
      <c r="RUN19" s="181"/>
      <c r="RUQ19" s="183"/>
      <c r="RUR19" s="181"/>
      <c r="RUS19" s="181"/>
      <c r="RUV19" s="183"/>
      <c r="RUW19" s="181"/>
      <c r="RUX19" s="181"/>
      <c r="RVA19" s="183"/>
      <c r="RVB19" s="181"/>
      <c r="RVC19" s="181"/>
      <c r="RVF19" s="183"/>
      <c r="RVG19" s="181"/>
      <c r="RVH19" s="181"/>
      <c r="RVK19" s="183"/>
      <c r="RVL19" s="181"/>
      <c r="RVM19" s="181"/>
      <c r="RVP19" s="183"/>
      <c r="RVQ19" s="181"/>
      <c r="RVR19" s="181"/>
      <c r="RVU19" s="183"/>
      <c r="RVV19" s="181"/>
      <c r="RVW19" s="181"/>
      <c r="RVZ19" s="183"/>
      <c r="RWA19" s="181"/>
      <c r="RWB19" s="181"/>
      <c r="RWE19" s="183"/>
      <c r="RWF19" s="181"/>
      <c r="RWG19" s="181"/>
      <c r="RWJ19" s="183"/>
      <c r="RWK19" s="181"/>
      <c r="RWL19" s="181"/>
      <c r="RWO19" s="183"/>
      <c r="RWP19" s="181"/>
      <c r="RWQ19" s="181"/>
      <c r="RWT19" s="183"/>
      <c r="RWU19" s="181"/>
      <c r="RWV19" s="181"/>
      <c r="RWY19" s="183"/>
      <c r="RWZ19" s="181"/>
      <c r="RXA19" s="181"/>
      <c r="RXD19" s="183"/>
      <c r="RXE19" s="181"/>
      <c r="RXF19" s="181"/>
      <c r="RXI19" s="183"/>
      <c r="RXJ19" s="181"/>
      <c r="RXK19" s="181"/>
      <c r="RXN19" s="183"/>
      <c r="RXO19" s="181"/>
      <c r="RXP19" s="181"/>
      <c r="RXS19" s="183"/>
      <c r="RXT19" s="181"/>
      <c r="RXU19" s="181"/>
      <c r="RXX19" s="183"/>
      <c r="RXY19" s="181"/>
      <c r="RXZ19" s="181"/>
      <c r="RYC19" s="183"/>
      <c r="RYD19" s="181"/>
      <c r="RYE19" s="181"/>
      <c r="RYH19" s="183"/>
      <c r="RYI19" s="181"/>
      <c r="RYJ19" s="181"/>
      <c r="RYM19" s="183"/>
      <c r="RYN19" s="181"/>
      <c r="RYO19" s="181"/>
      <c r="RYR19" s="183"/>
      <c r="RYS19" s="181"/>
      <c r="RYT19" s="181"/>
      <c r="RYW19" s="183"/>
      <c r="RYX19" s="181"/>
      <c r="RYY19" s="181"/>
      <c r="RZB19" s="183"/>
      <c r="RZC19" s="181"/>
      <c r="RZD19" s="181"/>
      <c r="RZG19" s="183"/>
      <c r="RZH19" s="181"/>
      <c r="RZI19" s="181"/>
      <c r="RZL19" s="183"/>
      <c r="RZM19" s="181"/>
      <c r="RZN19" s="181"/>
      <c r="RZQ19" s="183"/>
      <c r="RZR19" s="181"/>
      <c r="RZS19" s="181"/>
      <c r="RZV19" s="183"/>
      <c r="RZW19" s="181"/>
      <c r="RZX19" s="181"/>
      <c r="SAA19" s="183"/>
      <c r="SAB19" s="181"/>
      <c r="SAC19" s="181"/>
      <c r="SAF19" s="183"/>
      <c r="SAG19" s="181"/>
      <c r="SAH19" s="181"/>
      <c r="SAK19" s="183"/>
      <c r="SAL19" s="181"/>
      <c r="SAM19" s="181"/>
      <c r="SAP19" s="183"/>
      <c r="SAQ19" s="181"/>
      <c r="SAR19" s="181"/>
      <c r="SAU19" s="183"/>
      <c r="SAV19" s="181"/>
      <c r="SAW19" s="181"/>
      <c r="SAZ19" s="183"/>
      <c r="SBA19" s="181"/>
      <c r="SBB19" s="181"/>
      <c r="SBE19" s="183"/>
      <c r="SBF19" s="181"/>
      <c r="SBG19" s="181"/>
      <c r="SBJ19" s="183"/>
      <c r="SBK19" s="181"/>
      <c r="SBL19" s="181"/>
      <c r="SBO19" s="183"/>
      <c r="SBP19" s="181"/>
      <c r="SBQ19" s="181"/>
      <c r="SBT19" s="183"/>
      <c r="SBU19" s="181"/>
      <c r="SBV19" s="181"/>
      <c r="SBY19" s="183"/>
      <c r="SBZ19" s="181"/>
      <c r="SCA19" s="181"/>
      <c r="SCD19" s="183"/>
      <c r="SCE19" s="181"/>
      <c r="SCF19" s="181"/>
      <c r="SCI19" s="183"/>
      <c r="SCJ19" s="181"/>
      <c r="SCK19" s="181"/>
      <c r="SCN19" s="183"/>
      <c r="SCO19" s="181"/>
      <c r="SCP19" s="181"/>
      <c r="SCS19" s="183"/>
      <c r="SCT19" s="181"/>
      <c r="SCU19" s="181"/>
      <c r="SCX19" s="183"/>
      <c r="SCY19" s="181"/>
      <c r="SCZ19" s="181"/>
      <c r="SDC19" s="183"/>
      <c r="SDD19" s="181"/>
      <c r="SDE19" s="181"/>
      <c r="SDH19" s="183"/>
      <c r="SDI19" s="181"/>
      <c r="SDJ19" s="181"/>
      <c r="SDM19" s="183"/>
      <c r="SDN19" s="181"/>
      <c r="SDO19" s="181"/>
      <c r="SDR19" s="183"/>
      <c r="SDS19" s="181"/>
      <c r="SDT19" s="181"/>
      <c r="SDW19" s="183"/>
      <c r="SDX19" s="181"/>
      <c r="SDY19" s="181"/>
      <c r="SEB19" s="183"/>
      <c r="SEC19" s="181"/>
      <c r="SED19" s="181"/>
      <c r="SEG19" s="183"/>
      <c r="SEH19" s="181"/>
      <c r="SEI19" s="181"/>
      <c r="SEL19" s="183"/>
      <c r="SEM19" s="181"/>
      <c r="SEN19" s="181"/>
      <c r="SEQ19" s="183"/>
      <c r="SER19" s="181"/>
      <c r="SES19" s="181"/>
      <c r="SEV19" s="183"/>
      <c r="SEW19" s="181"/>
      <c r="SEX19" s="181"/>
      <c r="SFA19" s="183"/>
      <c r="SFB19" s="181"/>
      <c r="SFC19" s="181"/>
      <c r="SFF19" s="183"/>
      <c r="SFG19" s="181"/>
      <c r="SFH19" s="181"/>
      <c r="SFK19" s="183"/>
      <c r="SFL19" s="181"/>
      <c r="SFM19" s="181"/>
      <c r="SFP19" s="183"/>
      <c r="SFQ19" s="181"/>
      <c r="SFR19" s="181"/>
      <c r="SFU19" s="183"/>
      <c r="SFV19" s="181"/>
      <c r="SFW19" s="181"/>
      <c r="SFZ19" s="183"/>
      <c r="SGA19" s="181"/>
      <c r="SGB19" s="181"/>
      <c r="SGE19" s="183"/>
      <c r="SGF19" s="181"/>
      <c r="SGG19" s="181"/>
      <c r="SGJ19" s="183"/>
      <c r="SGK19" s="181"/>
      <c r="SGL19" s="181"/>
      <c r="SGO19" s="183"/>
      <c r="SGP19" s="181"/>
      <c r="SGQ19" s="181"/>
      <c r="SGT19" s="183"/>
      <c r="SGU19" s="181"/>
      <c r="SGV19" s="181"/>
      <c r="SGY19" s="183"/>
      <c r="SGZ19" s="181"/>
      <c r="SHA19" s="181"/>
      <c r="SHD19" s="183"/>
      <c r="SHE19" s="181"/>
      <c r="SHF19" s="181"/>
      <c r="SHI19" s="183"/>
      <c r="SHJ19" s="181"/>
      <c r="SHK19" s="181"/>
      <c r="SHN19" s="183"/>
      <c r="SHO19" s="181"/>
      <c r="SHP19" s="181"/>
      <c r="SHS19" s="183"/>
      <c r="SHT19" s="181"/>
      <c r="SHU19" s="181"/>
      <c r="SHX19" s="183"/>
      <c r="SHY19" s="181"/>
      <c r="SHZ19" s="181"/>
      <c r="SIC19" s="183"/>
      <c r="SID19" s="181"/>
      <c r="SIE19" s="181"/>
      <c r="SIH19" s="183"/>
      <c r="SII19" s="181"/>
      <c r="SIJ19" s="181"/>
      <c r="SIM19" s="183"/>
      <c r="SIN19" s="181"/>
      <c r="SIO19" s="181"/>
      <c r="SIR19" s="183"/>
      <c r="SIS19" s="181"/>
      <c r="SIT19" s="181"/>
      <c r="SIW19" s="183"/>
      <c r="SIX19" s="181"/>
      <c r="SIY19" s="181"/>
      <c r="SJB19" s="183"/>
      <c r="SJC19" s="181"/>
      <c r="SJD19" s="181"/>
      <c r="SJG19" s="183"/>
      <c r="SJH19" s="181"/>
      <c r="SJI19" s="181"/>
      <c r="SJL19" s="183"/>
      <c r="SJM19" s="181"/>
      <c r="SJN19" s="181"/>
      <c r="SJQ19" s="183"/>
      <c r="SJR19" s="181"/>
      <c r="SJS19" s="181"/>
      <c r="SJV19" s="183"/>
      <c r="SJW19" s="181"/>
      <c r="SJX19" s="181"/>
      <c r="SKA19" s="183"/>
      <c r="SKB19" s="181"/>
      <c r="SKC19" s="181"/>
      <c r="SKF19" s="183"/>
      <c r="SKG19" s="181"/>
      <c r="SKH19" s="181"/>
      <c r="SKK19" s="183"/>
      <c r="SKL19" s="181"/>
      <c r="SKM19" s="181"/>
      <c r="SKP19" s="183"/>
      <c r="SKQ19" s="181"/>
      <c r="SKR19" s="181"/>
      <c r="SKU19" s="183"/>
      <c r="SKV19" s="181"/>
      <c r="SKW19" s="181"/>
      <c r="SKZ19" s="183"/>
      <c r="SLA19" s="181"/>
      <c r="SLB19" s="181"/>
      <c r="SLE19" s="183"/>
      <c r="SLF19" s="181"/>
      <c r="SLG19" s="181"/>
      <c r="SLJ19" s="183"/>
      <c r="SLK19" s="181"/>
      <c r="SLL19" s="181"/>
      <c r="SLO19" s="183"/>
      <c r="SLP19" s="181"/>
      <c r="SLQ19" s="181"/>
      <c r="SLT19" s="183"/>
      <c r="SLU19" s="181"/>
      <c r="SLV19" s="181"/>
      <c r="SLY19" s="183"/>
      <c r="SLZ19" s="181"/>
      <c r="SMA19" s="181"/>
      <c r="SMD19" s="183"/>
      <c r="SME19" s="181"/>
      <c r="SMF19" s="181"/>
      <c r="SMI19" s="183"/>
      <c r="SMJ19" s="181"/>
      <c r="SMK19" s="181"/>
      <c r="SMN19" s="183"/>
      <c r="SMO19" s="181"/>
      <c r="SMP19" s="181"/>
      <c r="SMS19" s="183"/>
      <c r="SMT19" s="181"/>
      <c r="SMU19" s="181"/>
      <c r="SMX19" s="183"/>
      <c r="SMY19" s="181"/>
      <c r="SMZ19" s="181"/>
      <c r="SNC19" s="183"/>
      <c r="SND19" s="181"/>
      <c r="SNE19" s="181"/>
      <c r="SNH19" s="183"/>
      <c r="SNI19" s="181"/>
      <c r="SNJ19" s="181"/>
      <c r="SNM19" s="183"/>
      <c r="SNN19" s="181"/>
      <c r="SNO19" s="181"/>
      <c r="SNR19" s="183"/>
      <c r="SNS19" s="181"/>
      <c r="SNT19" s="181"/>
      <c r="SNW19" s="183"/>
      <c r="SNX19" s="181"/>
      <c r="SNY19" s="181"/>
      <c r="SOB19" s="183"/>
      <c r="SOC19" s="181"/>
      <c r="SOD19" s="181"/>
      <c r="SOG19" s="183"/>
      <c r="SOH19" s="181"/>
      <c r="SOI19" s="181"/>
      <c r="SOL19" s="183"/>
      <c r="SOM19" s="181"/>
      <c r="SON19" s="181"/>
      <c r="SOQ19" s="183"/>
      <c r="SOR19" s="181"/>
      <c r="SOS19" s="181"/>
      <c r="SOV19" s="183"/>
      <c r="SOW19" s="181"/>
      <c r="SOX19" s="181"/>
      <c r="SPA19" s="183"/>
      <c r="SPB19" s="181"/>
      <c r="SPC19" s="181"/>
      <c r="SPF19" s="183"/>
      <c r="SPG19" s="181"/>
      <c r="SPH19" s="181"/>
      <c r="SPK19" s="183"/>
      <c r="SPL19" s="181"/>
      <c r="SPM19" s="181"/>
      <c r="SPP19" s="183"/>
      <c r="SPQ19" s="181"/>
      <c r="SPR19" s="181"/>
      <c r="SPU19" s="183"/>
      <c r="SPV19" s="181"/>
      <c r="SPW19" s="181"/>
      <c r="SPZ19" s="183"/>
      <c r="SQA19" s="181"/>
      <c r="SQB19" s="181"/>
      <c r="SQE19" s="183"/>
      <c r="SQF19" s="181"/>
      <c r="SQG19" s="181"/>
      <c r="SQJ19" s="183"/>
      <c r="SQK19" s="181"/>
      <c r="SQL19" s="181"/>
      <c r="SQO19" s="183"/>
      <c r="SQP19" s="181"/>
      <c r="SQQ19" s="181"/>
      <c r="SQT19" s="183"/>
      <c r="SQU19" s="181"/>
      <c r="SQV19" s="181"/>
      <c r="SQY19" s="183"/>
      <c r="SQZ19" s="181"/>
      <c r="SRA19" s="181"/>
      <c r="SRD19" s="183"/>
      <c r="SRE19" s="181"/>
      <c r="SRF19" s="181"/>
      <c r="SRI19" s="183"/>
      <c r="SRJ19" s="181"/>
      <c r="SRK19" s="181"/>
      <c r="SRN19" s="183"/>
      <c r="SRO19" s="181"/>
      <c r="SRP19" s="181"/>
      <c r="SRS19" s="183"/>
      <c r="SRT19" s="181"/>
      <c r="SRU19" s="181"/>
      <c r="SRX19" s="183"/>
      <c r="SRY19" s="181"/>
      <c r="SRZ19" s="181"/>
      <c r="SSC19" s="183"/>
      <c r="SSD19" s="181"/>
      <c r="SSE19" s="181"/>
      <c r="SSH19" s="183"/>
      <c r="SSI19" s="181"/>
      <c r="SSJ19" s="181"/>
      <c r="SSM19" s="183"/>
      <c r="SSN19" s="181"/>
      <c r="SSO19" s="181"/>
      <c r="SSR19" s="183"/>
      <c r="SSS19" s="181"/>
      <c r="SST19" s="181"/>
      <c r="SSW19" s="183"/>
      <c r="SSX19" s="181"/>
      <c r="SSY19" s="181"/>
      <c r="STB19" s="183"/>
      <c r="STC19" s="181"/>
      <c r="STD19" s="181"/>
      <c r="STG19" s="183"/>
      <c r="STH19" s="181"/>
      <c r="STI19" s="181"/>
      <c r="STL19" s="183"/>
      <c r="STM19" s="181"/>
      <c r="STN19" s="181"/>
      <c r="STQ19" s="183"/>
      <c r="STR19" s="181"/>
      <c r="STS19" s="181"/>
      <c r="STV19" s="183"/>
      <c r="STW19" s="181"/>
      <c r="STX19" s="181"/>
      <c r="SUA19" s="183"/>
      <c r="SUB19" s="181"/>
      <c r="SUC19" s="181"/>
      <c r="SUF19" s="183"/>
      <c r="SUG19" s="181"/>
      <c r="SUH19" s="181"/>
      <c r="SUK19" s="183"/>
      <c r="SUL19" s="181"/>
      <c r="SUM19" s="181"/>
      <c r="SUP19" s="183"/>
      <c r="SUQ19" s="181"/>
      <c r="SUR19" s="181"/>
      <c r="SUU19" s="183"/>
      <c r="SUV19" s="181"/>
      <c r="SUW19" s="181"/>
      <c r="SUZ19" s="183"/>
      <c r="SVA19" s="181"/>
      <c r="SVB19" s="181"/>
      <c r="SVE19" s="183"/>
      <c r="SVF19" s="181"/>
      <c r="SVG19" s="181"/>
      <c r="SVJ19" s="183"/>
      <c r="SVK19" s="181"/>
      <c r="SVL19" s="181"/>
      <c r="SVO19" s="183"/>
      <c r="SVP19" s="181"/>
      <c r="SVQ19" s="181"/>
      <c r="SVT19" s="183"/>
      <c r="SVU19" s="181"/>
      <c r="SVV19" s="181"/>
      <c r="SVY19" s="183"/>
      <c r="SVZ19" s="181"/>
      <c r="SWA19" s="181"/>
      <c r="SWD19" s="183"/>
      <c r="SWE19" s="181"/>
      <c r="SWF19" s="181"/>
      <c r="SWI19" s="183"/>
      <c r="SWJ19" s="181"/>
      <c r="SWK19" s="181"/>
      <c r="SWN19" s="183"/>
      <c r="SWO19" s="181"/>
      <c r="SWP19" s="181"/>
      <c r="SWS19" s="183"/>
      <c r="SWT19" s="181"/>
      <c r="SWU19" s="181"/>
      <c r="SWX19" s="183"/>
      <c r="SWY19" s="181"/>
      <c r="SWZ19" s="181"/>
      <c r="SXC19" s="183"/>
      <c r="SXD19" s="181"/>
      <c r="SXE19" s="181"/>
      <c r="SXH19" s="183"/>
      <c r="SXI19" s="181"/>
      <c r="SXJ19" s="181"/>
      <c r="SXM19" s="183"/>
      <c r="SXN19" s="181"/>
      <c r="SXO19" s="181"/>
      <c r="SXR19" s="183"/>
      <c r="SXS19" s="181"/>
      <c r="SXT19" s="181"/>
      <c r="SXW19" s="183"/>
      <c r="SXX19" s="181"/>
      <c r="SXY19" s="181"/>
      <c r="SYB19" s="183"/>
      <c r="SYC19" s="181"/>
      <c r="SYD19" s="181"/>
      <c r="SYG19" s="183"/>
      <c r="SYH19" s="181"/>
      <c r="SYI19" s="181"/>
      <c r="SYL19" s="183"/>
      <c r="SYM19" s="181"/>
      <c r="SYN19" s="181"/>
      <c r="SYQ19" s="183"/>
      <c r="SYR19" s="181"/>
      <c r="SYS19" s="181"/>
      <c r="SYV19" s="183"/>
      <c r="SYW19" s="181"/>
      <c r="SYX19" s="181"/>
      <c r="SZA19" s="183"/>
      <c r="SZB19" s="181"/>
      <c r="SZC19" s="181"/>
      <c r="SZF19" s="183"/>
      <c r="SZG19" s="181"/>
      <c r="SZH19" s="181"/>
      <c r="SZK19" s="183"/>
      <c r="SZL19" s="181"/>
      <c r="SZM19" s="181"/>
      <c r="SZP19" s="183"/>
      <c r="SZQ19" s="181"/>
      <c r="SZR19" s="181"/>
      <c r="SZU19" s="183"/>
      <c r="SZV19" s="181"/>
      <c r="SZW19" s="181"/>
      <c r="SZZ19" s="183"/>
      <c r="TAA19" s="181"/>
      <c r="TAB19" s="181"/>
      <c r="TAE19" s="183"/>
      <c r="TAF19" s="181"/>
      <c r="TAG19" s="181"/>
      <c r="TAJ19" s="183"/>
      <c r="TAK19" s="181"/>
      <c r="TAL19" s="181"/>
      <c r="TAO19" s="183"/>
      <c r="TAP19" s="181"/>
      <c r="TAQ19" s="181"/>
      <c r="TAT19" s="183"/>
      <c r="TAU19" s="181"/>
      <c r="TAV19" s="181"/>
      <c r="TAY19" s="183"/>
      <c r="TAZ19" s="181"/>
      <c r="TBA19" s="181"/>
      <c r="TBD19" s="183"/>
      <c r="TBE19" s="181"/>
      <c r="TBF19" s="181"/>
      <c r="TBI19" s="183"/>
      <c r="TBJ19" s="181"/>
      <c r="TBK19" s="181"/>
      <c r="TBN19" s="183"/>
      <c r="TBO19" s="181"/>
      <c r="TBP19" s="181"/>
      <c r="TBS19" s="183"/>
      <c r="TBT19" s="181"/>
      <c r="TBU19" s="181"/>
      <c r="TBX19" s="183"/>
      <c r="TBY19" s="181"/>
      <c r="TBZ19" s="181"/>
      <c r="TCC19" s="183"/>
      <c r="TCD19" s="181"/>
      <c r="TCE19" s="181"/>
      <c r="TCH19" s="183"/>
      <c r="TCI19" s="181"/>
      <c r="TCJ19" s="181"/>
      <c r="TCM19" s="183"/>
      <c r="TCN19" s="181"/>
      <c r="TCO19" s="181"/>
      <c r="TCR19" s="183"/>
      <c r="TCS19" s="181"/>
      <c r="TCT19" s="181"/>
      <c r="TCW19" s="183"/>
      <c r="TCX19" s="181"/>
      <c r="TCY19" s="181"/>
      <c r="TDB19" s="183"/>
      <c r="TDC19" s="181"/>
      <c r="TDD19" s="181"/>
      <c r="TDG19" s="183"/>
      <c r="TDH19" s="181"/>
      <c r="TDI19" s="181"/>
      <c r="TDL19" s="183"/>
      <c r="TDM19" s="181"/>
      <c r="TDN19" s="181"/>
      <c r="TDQ19" s="183"/>
      <c r="TDR19" s="181"/>
      <c r="TDS19" s="181"/>
      <c r="TDV19" s="183"/>
      <c r="TDW19" s="181"/>
      <c r="TDX19" s="181"/>
      <c r="TEA19" s="183"/>
      <c r="TEB19" s="181"/>
      <c r="TEC19" s="181"/>
      <c r="TEF19" s="183"/>
      <c r="TEG19" s="181"/>
      <c r="TEH19" s="181"/>
      <c r="TEK19" s="183"/>
      <c r="TEL19" s="181"/>
      <c r="TEM19" s="181"/>
      <c r="TEP19" s="183"/>
      <c r="TEQ19" s="181"/>
      <c r="TER19" s="181"/>
      <c r="TEU19" s="183"/>
      <c r="TEV19" s="181"/>
      <c r="TEW19" s="181"/>
      <c r="TEZ19" s="183"/>
      <c r="TFA19" s="181"/>
      <c r="TFB19" s="181"/>
      <c r="TFE19" s="183"/>
      <c r="TFF19" s="181"/>
      <c r="TFG19" s="181"/>
      <c r="TFJ19" s="183"/>
      <c r="TFK19" s="181"/>
      <c r="TFL19" s="181"/>
      <c r="TFO19" s="183"/>
      <c r="TFP19" s="181"/>
      <c r="TFQ19" s="181"/>
      <c r="TFT19" s="183"/>
      <c r="TFU19" s="181"/>
      <c r="TFV19" s="181"/>
      <c r="TFY19" s="183"/>
      <c r="TFZ19" s="181"/>
      <c r="TGA19" s="181"/>
      <c r="TGD19" s="183"/>
      <c r="TGE19" s="181"/>
      <c r="TGF19" s="181"/>
      <c r="TGI19" s="183"/>
      <c r="TGJ19" s="181"/>
      <c r="TGK19" s="181"/>
      <c r="TGN19" s="183"/>
      <c r="TGO19" s="181"/>
      <c r="TGP19" s="181"/>
      <c r="TGS19" s="183"/>
      <c r="TGT19" s="181"/>
      <c r="TGU19" s="181"/>
      <c r="TGX19" s="183"/>
      <c r="TGY19" s="181"/>
      <c r="TGZ19" s="181"/>
      <c r="THC19" s="183"/>
      <c r="THD19" s="181"/>
      <c r="THE19" s="181"/>
      <c r="THH19" s="183"/>
      <c r="THI19" s="181"/>
      <c r="THJ19" s="181"/>
      <c r="THM19" s="183"/>
      <c r="THN19" s="181"/>
      <c r="THO19" s="181"/>
      <c r="THR19" s="183"/>
      <c r="THS19" s="181"/>
      <c r="THT19" s="181"/>
      <c r="THW19" s="183"/>
      <c r="THX19" s="181"/>
      <c r="THY19" s="181"/>
      <c r="TIB19" s="183"/>
      <c r="TIC19" s="181"/>
      <c r="TID19" s="181"/>
      <c r="TIG19" s="183"/>
      <c r="TIH19" s="181"/>
      <c r="TII19" s="181"/>
      <c r="TIL19" s="183"/>
      <c r="TIM19" s="181"/>
      <c r="TIN19" s="181"/>
      <c r="TIQ19" s="183"/>
      <c r="TIR19" s="181"/>
      <c r="TIS19" s="181"/>
      <c r="TIV19" s="183"/>
      <c r="TIW19" s="181"/>
      <c r="TIX19" s="181"/>
      <c r="TJA19" s="183"/>
      <c r="TJB19" s="181"/>
      <c r="TJC19" s="181"/>
      <c r="TJF19" s="183"/>
      <c r="TJG19" s="181"/>
      <c r="TJH19" s="181"/>
      <c r="TJK19" s="183"/>
      <c r="TJL19" s="181"/>
      <c r="TJM19" s="181"/>
      <c r="TJP19" s="183"/>
      <c r="TJQ19" s="181"/>
      <c r="TJR19" s="181"/>
      <c r="TJU19" s="183"/>
      <c r="TJV19" s="181"/>
      <c r="TJW19" s="181"/>
      <c r="TJZ19" s="183"/>
      <c r="TKA19" s="181"/>
      <c r="TKB19" s="181"/>
      <c r="TKE19" s="183"/>
      <c r="TKF19" s="181"/>
      <c r="TKG19" s="181"/>
      <c r="TKJ19" s="183"/>
      <c r="TKK19" s="181"/>
      <c r="TKL19" s="181"/>
      <c r="TKO19" s="183"/>
      <c r="TKP19" s="181"/>
      <c r="TKQ19" s="181"/>
      <c r="TKT19" s="183"/>
      <c r="TKU19" s="181"/>
      <c r="TKV19" s="181"/>
      <c r="TKY19" s="183"/>
      <c r="TKZ19" s="181"/>
      <c r="TLA19" s="181"/>
      <c r="TLD19" s="183"/>
      <c r="TLE19" s="181"/>
      <c r="TLF19" s="181"/>
      <c r="TLI19" s="183"/>
      <c r="TLJ19" s="181"/>
      <c r="TLK19" s="181"/>
      <c r="TLN19" s="183"/>
      <c r="TLO19" s="181"/>
      <c r="TLP19" s="181"/>
      <c r="TLS19" s="183"/>
      <c r="TLT19" s="181"/>
      <c r="TLU19" s="181"/>
      <c r="TLX19" s="183"/>
      <c r="TLY19" s="181"/>
      <c r="TLZ19" s="181"/>
      <c r="TMC19" s="183"/>
      <c r="TMD19" s="181"/>
      <c r="TME19" s="181"/>
      <c r="TMH19" s="183"/>
      <c r="TMI19" s="181"/>
      <c r="TMJ19" s="181"/>
      <c r="TMM19" s="183"/>
      <c r="TMN19" s="181"/>
      <c r="TMO19" s="181"/>
      <c r="TMR19" s="183"/>
      <c r="TMS19" s="181"/>
      <c r="TMT19" s="181"/>
      <c r="TMW19" s="183"/>
      <c r="TMX19" s="181"/>
      <c r="TMY19" s="181"/>
      <c r="TNB19" s="183"/>
      <c r="TNC19" s="181"/>
      <c r="TND19" s="181"/>
      <c r="TNG19" s="183"/>
      <c r="TNH19" s="181"/>
      <c r="TNI19" s="181"/>
      <c r="TNL19" s="183"/>
      <c r="TNM19" s="181"/>
      <c r="TNN19" s="181"/>
      <c r="TNQ19" s="183"/>
      <c r="TNR19" s="181"/>
      <c r="TNS19" s="181"/>
      <c r="TNV19" s="183"/>
      <c r="TNW19" s="181"/>
      <c r="TNX19" s="181"/>
      <c r="TOA19" s="183"/>
      <c r="TOB19" s="181"/>
      <c r="TOC19" s="181"/>
      <c r="TOF19" s="183"/>
      <c r="TOG19" s="181"/>
      <c r="TOH19" s="181"/>
      <c r="TOK19" s="183"/>
      <c r="TOL19" s="181"/>
      <c r="TOM19" s="181"/>
      <c r="TOP19" s="183"/>
      <c r="TOQ19" s="181"/>
      <c r="TOR19" s="181"/>
      <c r="TOU19" s="183"/>
      <c r="TOV19" s="181"/>
      <c r="TOW19" s="181"/>
      <c r="TOZ19" s="183"/>
      <c r="TPA19" s="181"/>
      <c r="TPB19" s="181"/>
      <c r="TPE19" s="183"/>
      <c r="TPF19" s="181"/>
      <c r="TPG19" s="181"/>
      <c r="TPJ19" s="183"/>
      <c r="TPK19" s="181"/>
      <c r="TPL19" s="181"/>
      <c r="TPO19" s="183"/>
      <c r="TPP19" s="181"/>
      <c r="TPQ19" s="181"/>
      <c r="TPT19" s="183"/>
      <c r="TPU19" s="181"/>
      <c r="TPV19" s="181"/>
      <c r="TPY19" s="183"/>
      <c r="TPZ19" s="181"/>
      <c r="TQA19" s="181"/>
      <c r="TQD19" s="183"/>
      <c r="TQE19" s="181"/>
      <c r="TQF19" s="181"/>
      <c r="TQI19" s="183"/>
      <c r="TQJ19" s="181"/>
      <c r="TQK19" s="181"/>
      <c r="TQN19" s="183"/>
      <c r="TQO19" s="181"/>
      <c r="TQP19" s="181"/>
      <c r="TQS19" s="183"/>
      <c r="TQT19" s="181"/>
      <c r="TQU19" s="181"/>
      <c r="TQX19" s="183"/>
      <c r="TQY19" s="181"/>
      <c r="TQZ19" s="181"/>
      <c r="TRC19" s="183"/>
      <c r="TRD19" s="181"/>
      <c r="TRE19" s="181"/>
      <c r="TRH19" s="183"/>
      <c r="TRI19" s="181"/>
      <c r="TRJ19" s="181"/>
      <c r="TRM19" s="183"/>
      <c r="TRN19" s="181"/>
      <c r="TRO19" s="181"/>
      <c r="TRR19" s="183"/>
      <c r="TRS19" s="181"/>
      <c r="TRT19" s="181"/>
      <c r="TRW19" s="183"/>
      <c r="TRX19" s="181"/>
      <c r="TRY19" s="181"/>
      <c r="TSB19" s="183"/>
      <c r="TSC19" s="181"/>
      <c r="TSD19" s="181"/>
      <c r="TSG19" s="183"/>
      <c r="TSH19" s="181"/>
      <c r="TSI19" s="181"/>
      <c r="TSL19" s="183"/>
      <c r="TSM19" s="181"/>
      <c r="TSN19" s="181"/>
      <c r="TSQ19" s="183"/>
      <c r="TSR19" s="181"/>
      <c r="TSS19" s="181"/>
      <c r="TSV19" s="183"/>
      <c r="TSW19" s="181"/>
      <c r="TSX19" s="181"/>
      <c r="TTA19" s="183"/>
      <c r="TTB19" s="181"/>
      <c r="TTC19" s="181"/>
      <c r="TTF19" s="183"/>
      <c r="TTG19" s="181"/>
      <c r="TTH19" s="181"/>
      <c r="TTK19" s="183"/>
      <c r="TTL19" s="181"/>
      <c r="TTM19" s="181"/>
      <c r="TTP19" s="183"/>
      <c r="TTQ19" s="181"/>
      <c r="TTR19" s="181"/>
      <c r="TTU19" s="183"/>
      <c r="TTV19" s="181"/>
      <c r="TTW19" s="181"/>
      <c r="TTZ19" s="183"/>
      <c r="TUA19" s="181"/>
      <c r="TUB19" s="181"/>
      <c r="TUE19" s="183"/>
      <c r="TUF19" s="181"/>
      <c r="TUG19" s="181"/>
      <c r="TUJ19" s="183"/>
      <c r="TUK19" s="181"/>
      <c r="TUL19" s="181"/>
      <c r="TUO19" s="183"/>
      <c r="TUP19" s="181"/>
      <c r="TUQ19" s="181"/>
      <c r="TUT19" s="183"/>
      <c r="TUU19" s="181"/>
      <c r="TUV19" s="181"/>
      <c r="TUY19" s="183"/>
      <c r="TUZ19" s="181"/>
      <c r="TVA19" s="181"/>
      <c r="TVD19" s="183"/>
      <c r="TVE19" s="181"/>
      <c r="TVF19" s="181"/>
      <c r="TVI19" s="183"/>
      <c r="TVJ19" s="181"/>
      <c r="TVK19" s="181"/>
      <c r="TVN19" s="183"/>
      <c r="TVO19" s="181"/>
      <c r="TVP19" s="181"/>
      <c r="TVS19" s="183"/>
      <c r="TVT19" s="181"/>
      <c r="TVU19" s="181"/>
      <c r="TVX19" s="183"/>
      <c r="TVY19" s="181"/>
      <c r="TVZ19" s="181"/>
      <c r="TWC19" s="183"/>
      <c r="TWD19" s="181"/>
      <c r="TWE19" s="181"/>
      <c r="TWH19" s="183"/>
      <c r="TWI19" s="181"/>
      <c r="TWJ19" s="181"/>
      <c r="TWM19" s="183"/>
      <c r="TWN19" s="181"/>
      <c r="TWO19" s="181"/>
      <c r="TWR19" s="183"/>
      <c r="TWS19" s="181"/>
      <c r="TWT19" s="181"/>
      <c r="TWW19" s="183"/>
      <c r="TWX19" s="181"/>
      <c r="TWY19" s="181"/>
      <c r="TXB19" s="183"/>
      <c r="TXC19" s="181"/>
      <c r="TXD19" s="181"/>
      <c r="TXG19" s="183"/>
      <c r="TXH19" s="181"/>
      <c r="TXI19" s="181"/>
      <c r="TXL19" s="183"/>
      <c r="TXM19" s="181"/>
      <c r="TXN19" s="181"/>
      <c r="TXQ19" s="183"/>
      <c r="TXR19" s="181"/>
      <c r="TXS19" s="181"/>
      <c r="TXV19" s="183"/>
      <c r="TXW19" s="181"/>
      <c r="TXX19" s="181"/>
      <c r="TYA19" s="183"/>
      <c r="TYB19" s="181"/>
      <c r="TYC19" s="181"/>
      <c r="TYF19" s="183"/>
      <c r="TYG19" s="181"/>
      <c r="TYH19" s="181"/>
      <c r="TYK19" s="183"/>
      <c r="TYL19" s="181"/>
      <c r="TYM19" s="181"/>
      <c r="TYP19" s="183"/>
      <c r="TYQ19" s="181"/>
      <c r="TYR19" s="181"/>
      <c r="TYU19" s="183"/>
      <c r="TYV19" s="181"/>
      <c r="TYW19" s="181"/>
      <c r="TYZ19" s="183"/>
      <c r="TZA19" s="181"/>
      <c r="TZB19" s="181"/>
      <c r="TZE19" s="183"/>
      <c r="TZF19" s="181"/>
      <c r="TZG19" s="181"/>
      <c r="TZJ19" s="183"/>
      <c r="TZK19" s="181"/>
      <c r="TZL19" s="181"/>
      <c r="TZO19" s="183"/>
      <c r="TZP19" s="181"/>
      <c r="TZQ19" s="181"/>
      <c r="TZT19" s="183"/>
      <c r="TZU19" s="181"/>
      <c r="TZV19" s="181"/>
      <c r="TZY19" s="183"/>
      <c r="TZZ19" s="181"/>
      <c r="UAA19" s="181"/>
      <c r="UAD19" s="183"/>
      <c r="UAE19" s="181"/>
      <c r="UAF19" s="181"/>
      <c r="UAI19" s="183"/>
      <c r="UAJ19" s="181"/>
      <c r="UAK19" s="181"/>
      <c r="UAN19" s="183"/>
      <c r="UAO19" s="181"/>
      <c r="UAP19" s="181"/>
      <c r="UAS19" s="183"/>
      <c r="UAT19" s="181"/>
      <c r="UAU19" s="181"/>
      <c r="UAX19" s="183"/>
      <c r="UAY19" s="181"/>
      <c r="UAZ19" s="181"/>
      <c r="UBC19" s="183"/>
      <c r="UBD19" s="181"/>
      <c r="UBE19" s="181"/>
      <c r="UBH19" s="183"/>
      <c r="UBI19" s="181"/>
      <c r="UBJ19" s="181"/>
      <c r="UBM19" s="183"/>
      <c r="UBN19" s="181"/>
      <c r="UBO19" s="181"/>
      <c r="UBR19" s="183"/>
      <c r="UBS19" s="181"/>
      <c r="UBT19" s="181"/>
      <c r="UBW19" s="183"/>
      <c r="UBX19" s="181"/>
      <c r="UBY19" s="181"/>
      <c r="UCB19" s="183"/>
      <c r="UCC19" s="181"/>
      <c r="UCD19" s="181"/>
      <c r="UCG19" s="183"/>
      <c r="UCH19" s="181"/>
      <c r="UCI19" s="181"/>
      <c r="UCL19" s="183"/>
      <c r="UCM19" s="181"/>
      <c r="UCN19" s="181"/>
      <c r="UCQ19" s="183"/>
      <c r="UCR19" s="181"/>
      <c r="UCS19" s="181"/>
      <c r="UCV19" s="183"/>
      <c r="UCW19" s="181"/>
      <c r="UCX19" s="181"/>
      <c r="UDA19" s="183"/>
      <c r="UDB19" s="181"/>
      <c r="UDC19" s="181"/>
      <c r="UDF19" s="183"/>
      <c r="UDG19" s="181"/>
      <c r="UDH19" s="181"/>
      <c r="UDK19" s="183"/>
      <c r="UDL19" s="181"/>
      <c r="UDM19" s="181"/>
      <c r="UDP19" s="183"/>
      <c r="UDQ19" s="181"/>
      <c r="UDR19" s="181"/>
      <c r="UDU19" s="183"/>
      <c r="UDV19" s="181"/>
      <c r="UDW19" s="181"/>
      <c r="UDZ19" s="183"/>
      <c r="UEA19" s="181"/>
      <c r="UEB19" s="181"/>
      <c r="UEE19" s="183"/>
      <c r="UEF19" s="181"/>
      <c r="UEG19" s="181"/>
      <c r="UEJ19" s="183"/>
      <c r="UEK19" s="181"/>
      <c r="UEL19" s="181"/>
      <c r="UEO19" s="183"/>
      <c r="UEP19" s="181"/>
      <c r="UEQ19" s="181"/>
      <c r="UET19" s="183"/>
      <c r="UEU19" s="181"/>
      <c r="UEV19" s="181"/>
      <c r="UEY19" s="183"/>
      <c r="UEZ19" s="181"/>
      <c r="UFA19" s="181"/>
      <c r="UFD19" s="183"/>
      <c r="UFE19" s="181"/>
      <c r="UFF19" s="181"/>
      <c r="UFI19" s="183"/>
      <c r="UFJ19" s="181"/>
      <c r="UFK19" s="181"/>
      <c r="UFN19" s="183"/>
      <c r="UFO19" s="181"/>
      <c r="UFP19" s="181"/>
      <c r="UFS19" s="183"/>
      <c r="UFT19" s="181"/>
      <c r="UFU19" s="181"/>
      <c r="UFX19" s="183"/>
      <c r="UFY19" s="181"/>
      <c r="UFZ19" s="181"/>
      <c r="UGC19" s="183"/>
      <c r="UGD19" s="181"/>
      <c r="UGE19" s="181"/>
      <c r="UGH19" s="183"/>
      <c r="UGI19" s="181"/>
      <c r="UGJ19" s="181"/>
      <c r="UGM19" s="183"/>
      <c r="UGN19" s="181"/>
      <c r="UGO19" s="181"/>
      <c r="UGR19" s="183"/>
      <c r="UGS19" s="181"/>
      <c r="UGT19" s="181"/>
      <c r="UGW19" s="183"/>
      <c r="UGX19" s="181"/>
      <c r="UGY19" s="181"/>
      <c r="UHB19" s="183"/>
      <c r="UHC19" s="181"/>
      <c r="UHD19" s="181"/>
      <c r="UHG19" s="183"/>
      <c r="UHH19" s="181"/>
      <c r="UHI19" s="181"/>
      <c r="UHL19" s="183"/>
      <c r="UHM19" s="181"/>
      <c r="UHN19" s="181"/>
      <c r="UHQ19" s="183"/>
      <c r="UHR19" s="181"/>
      <c r="UHS19" s="181"/>
      <c r="UHV19" s="183"/>
      <c r="UHW19" s="181"/>
      <c r="UHX19" s="181"/>
      <c r="UIA19" s="183"/>
      <c r="UIB19" s="181"/>
      <c r="UIC19" s="181"/>
      <c r="UIF19" s="183"/>
      <c r="UIG19" s="181"/>
      <c r="UIH19" s="181"/>
      <c r="UIK19" s="183"/>
      <c r="UIL19" s="181"/>
      <c r="UIM19" s="181"/>
      <c r="UIP19" s="183"/>
      <c r="UIQ19" s="181"/>
      <c r="UIR19" s="181"/>
      <c r="UIU19" s="183"/>
      <c r="UIV19" s="181"/>
      <c r="UIW19" s="181"/>
      <c r="UIZ19" s="183"/>
      <c r="UJA19" s="181"/>
      <c r="UJB19" s="181"/>
      <c r="UJE19" s="183"/>
      <c r="UJF19" s="181"/>
      <c r="UJG19" s="181"/>
      <c r="UJJ19" s="183"/>
      <c r="UJK19" s="181"/>
      <c r="UJL19" s="181"/>
      <c r="UJO19" s="183"/>
      <c r="UJP19" s="181"/>
      <c r="UJQ19" s="181"/>
      <c r="UJT19" s="183"/>
      <c r="UJU19" s="181"/>
      <c r="UJV19" s="181"/>
      <c r="UJY19" s="183"/>
      <c r="UJZ19" s="181"/>
      <c r="UKA19" s="181"/>
      <c r="UKD19" s="183"/>
      <c r="UKE19" s="181"/>
      <c r="UKF19" s="181"/>
      <c r="UKI19" s="183"/>
      <c r="UKJ19" s="181"/>
      <c r="UKK19" s="181"/>
      <c r="UKN19" s="183"/>
      <c r="UKO19" s="181"/>
      <c r="UKP19" s="181"/>
      <c r="UKS19" s="183"/>
      <c r="UKT19" s="181"/>
      <c r="UKU19" s="181"/>
      <c r="UKX19" s="183"/>
      <c r="UKY19" s="181"/>
      <c r="UKZ19" s="181"/>
      <c r="ULC19" s="183"/>
      <c r="ULD19" s="181"/>
      <c r="ULE19" s="181"/>
      <c r="ULH19" s="183"/>
      <c r="ULI19" s="181"/>
      <c r="ULJ19" s="181"/>
      <c r="ULM19" s="183"/>
      <c r="ULN19" s="181"/>
      <c r="ULO19" s="181"/>
      <c r="ULR19" s="183"/>
      <c r="ULS19" s="181"/>
      <c r="ULT19" s="181"/>
      <c r="ULW19" s="183"/>
      <c r="ULX19" s="181"/>
      <c r="ULY19" s="181"/>
      <c r="UMB19" s="183"/>
      <c r="UMC19" s="181"/>
      <c r="UMD19" s="181"/>
      <c r="UMG19" s="183"/>
      <c r="UMH19" s="181"/>
      <c r="UMI19" s="181"/>
      <c r="UML19" s="183"/>
      <c r="UMM19" s="181"/>
      <c r="UMN19" s="181"/>
      <c r="UMQ19" s="183"/>
      <c r="UMR19" s="181"/>
      <c r="UMS19" s="181"/>
      <c r="UMV19" s="183"/>
      <c r="UMW19" s="181"/>
      <c r="UMX19" s="181"/>
      <c r="UNA19" s="183"/>
      <c r="UNB19" s="181"/>
      <c r="UNC19" s="181"/>
      <c r="UNF19" s="183"/>
      <c r="UNG19" s="181"/>
      <c r="UNH19" s="181"/>
      <c r="UNK19" s="183"/>
      <c r="UNL19" s="181"/>
      <c r="UNM19" s="181"/>
      <c r="UNP19" s="183"/>
      <c r="UNQ19" s="181"/>
      <c r="UNR19" s="181"/>
      <c r="UNU19" s="183"/>
      <c r="UNV19" s="181"/>
      <c r="UNW19" s="181"/>
      <c r="UNZ19" s="183"/>
      <c r="UOA19" s="181"/>
      <c r="UOB19" s="181"/>
      <c r="UOE19" s="183"/>
      <c r="UOF19" s="181"/>
      <c r="UOG19" s="181"/>
      <c r="UOJ19" s="183"/>
      <c r="UOK19" s="181"/>
      <c r="UOL19" s="181"/>
      <c r="UOO19" s="183"/>
      <c r="UOP19" s="181"/>
      <c r="UOQ19" s="181"/>
      <c r="UOT19" s="183"/>
      <c r="UOU19" s="181"/>
      <c r="UOV19" s="181"/>
      <c r="UOY19" s="183"/>
      <c r="UOZ19" s="181"/>
      <c r="UPA19" s="181"/>
      <c r="UPD19" s="183"/>
      <c r="UPE19" s="181"/>
      <c r="UPF19" s="181"/>
      <c r="UPI19" s="183"/>
      <c r="UPJ19" s="181"/>
      <c r="UPK19" s="181"/>
      <c r="UPN19" s="183"/>
      <c r="UPO19" s="181"/>
      <c r="UPP19" s="181"/>
      <c r="UPS19" s="183"/>
      <c r="UPT19" s="181"/>
      <c r="UPU19" s="181"/>
      <c r="UPX19" s="183"/>
      <c r="UPY19" s="181"/>
      <c r="UPZ19" s="181"/>
      <c r="UQC19" s="183"/>
      <c r="UQD19" s="181"/>
      <c r="UQE19" s="181"/>
      <c r="UQH19" s="183"/>
      <c r="UQI19" s="181"/>
      <c r="UQJ19" s="181"/>
      <c r="UQM19" s="183"/>
      <c r="UQN19" s="181"/>
      <c r="UQO19" s="181"/>
      <c r="UQR19" s="183"/>
      <c r="UQS19" s="181"/>
      <c r="UQT19" s="181"/>
      <c r="UQW19" s="183"/>
      <c r="UQX19" s="181"/>
      <c r="UQY19" s="181"/>
      <c r="URB19" s="183"/>
      <c r="URC19" s="181"/>
      <c r="URD19" s="181"/>
      <c r="URG19" s="183"/>
      <c r="URH19" s="181"/>
      <c r="URI19" s="181"/>
      <c r="URL19" s="183"/>
      <c r="URM19" s="181"/>
      <c r="URN19" s="181"/>
      <c r="URQ19" s="183"/>
      <c r="URR19" s="181"/>
      <c r="URS19" s="181"/>
      <c r="URV19" s="183"/>
      <c r="URW19" s="181"/>
      <c r="URX19" s="181"/>
      <c r="USA19" s="183"/>
      <c r="USB19" s="181"/>
      <c r="USC19" s="181"/>
      <c r="USF19" s="183"/>
      <c r="USG19" s="181"/>
      <c r="USH19" s="181"/>
      <c r="USK19" s="183"/>
      <c r="USL19" s="181"/>
      <c r="USM19" s="181"/>
      <c r="USP19" s="183"/>
      <c r="USQ19" s="181"/>
      <c r="USR19" s="181"/>
      <c r="USU19" s="183"/>
      <c r="USV19" s="181"/>
      <c r="USW19" s="181"/>
      <c r="USZ19" s="183"/>
      <c r="UTA19" s="181"/>
      <c r="UTB19" s="181"/>
      <c r="UTE19" s="183"/>
      <c r="UTF19" s="181"/>
      <c r="UTG19" s="181"/>
      <c r="UTJ19" s="183"/>
      <c r="UTK19" s="181"/>
      <c r="UTL19" s="181"/>
      <c r="UTO19" s="183"/>
      <c r="UTP19" s="181"/>
      <c r="UTQ19" s="181"/>
      <c r="UTT19" s="183"/>
      <c r="UTU19" s="181"/>
      <c r="UTV19" s="181"/>
      <c r="UTY19" s="183"/>
      <c r="UTZ19" s="181"/>
      <c r="UUA19" s="181"/>
      <c r="UUD19" s="183"/>
      <c r="UUE19" s="181"/>
      <c r="UUF19" s="181"/>
      <c r="UUI19" s="183"/>
      <c r="UUJ19" s="181"/>
      <c r="UUK19" s="181"/>
      <c r="UUN19" s="183"/>
      <c r="UUO19" s="181"/>
      <c r="UUP19" s="181"/>
      <c r="UUS19" s="183"/>
      <c r="UUT19" s="181"/>
      <c r="UUU19" s="181"/>
      <c r="UUX19" s="183"/>
      <c r="UUY19" s="181"/>
      <c r="UUZ19" s="181"/>
      <c r="UVC19" s="183"/>
      <c r="UVD19" s="181"/>
      <c r="UVE19" s="181"/>
      <c r="UVH19" s="183"/>
      <c r="UVI19" s="181"/>
      <c r="UVJ19" s="181"/>
      <c r="UVM19" s="183"/>
      <c r="UVN19" s="181"/>
      <c r="UVO19" s="181"/>
      <c r="UVR19" s="183"/>
      <c r="UVS19" s="181"/>
      <c r="UVT19" s="181"/>
      <c r="UVW19" s="183"/>
      <c r="UVX19" s="181"/>
      <c r="UVY19" s="181"/>
      <c r="UWB19" s="183"/>
      <c r="UWC19" s="181"/>
      <c r="UWD19" s="181"/>
      <c r="UWG19" s="183"/>
      <c r="UWH19" s="181"/>
      <c r="UWI19" s="181"/>
      <c r="UWL19" s="183"/>
      <c r="UWM19" s="181"/>
      <c r="UWN19" s="181"/>
      <c r="UWQ19" s="183"/>
      <c r="UWR19" s="181"/>
      <c r="UWS19" s="181"/>
      <c r="UWV19" s="183"/>
      <c r="UWW19" s="181"/>
      <c r="UWX19" s="181"/>
      <c r="UXA19" s="183"/>
      <c r="UXB19" s="181"/>
      <c r="UXC19" s="181"/>
      <c r="UXF19" s="183"/>
      <c r="UXG19" s="181"/>
      <c r="UXH19" s="181"/>
      <c r="UXK19" s="183"/>
      <c r="UXL19" s="181"/>
      <c r="UXM19" s="181"/>
      <c r="UXP19" s="183"/>
      <c r="UXQ19" s="181"/>
      <c r="UXR19" s="181"/>
      <c r="UXU19" s="183"/>
      <c r="UXV19" s="181"/>
      <c r="UXW19" s="181"/>
      <c r="UXZ19" s="183"/>
      <c r="UYA19" s="181"/>
      <c r="UYB19" s="181"/>
      <c r="UYE19" s="183"/>
      <c r="UYF19" s="181"/>
      <c r="UYG19" s="181"/>
      <c r="UYJ19" s="183"/>
      <c r="UYK19" s="181"/>
      <c r="UYL19" s="181"/>
      <c r="UYO19" s="183"/>
      <c r="UYP19" s="181"/>
      <c r="UYQ19" s="181"/>
      <c r="UYT19" s="183"/>
      <c r="UYU19" s="181"/>
      <c r="UYV19" s="181"/>
      <c r="UYY19" s="183"/>
      <c r="UYZ19" s="181"/>
      <c r="UZA19" s="181"/>
      <c r="UZD19" s="183"/>
      <c r="UZE19" s="181"/>
      <c r="UZF19" s="181"/>
      <c r="UZI19" s="183"/>
      <c r="UZJ19" s="181"/>
      <c r="UZK19" s="181"/>
      <c r="UZN19" s="183"/>
      <c r="UZO19" s="181"/>
      <c r="UZP19" s="181"/>
      <c r="UZS19" s="183"/>
      <c r="UZT19" s="181"/>
      <c r="UZU19" s="181"/>
      <c r="UZX19" s="183"/>
      <c r="UZY19" s="181"/>
      <c r="UZZ19" s="181"/>
      <c r="VAC19" s="183"/>
      <c r="VAD19" s="181"/>
      <c r="VAE19" s="181"/>
      <c r="VAH19" s="183"/>
      <c r="VAI19" s="181"/>
      <c r="VAJ19" s="181"/>
      <c r="VAM19" s="183"/>
      <c r="VAN19" s="181"/>
      <c r="VAO19" s="181"/>
      <c r="VAR19" s="183"/>
      <c r="VAS19" s="181"/>
      <c r="VAT19" s="181"/>
      <c r="VAW19" s="183"/>
      <c r="VAX19" s="181"/>
      <c r="VAY19" s="181"/>
      <c r="VBB19" s="183"/>
      <c r="VBC19" s="181"/>
      <c r="VBD19" s="181"/>
      <c r="VBG19" s="183"/>
      <c r="VBH19" s="181"/>
      <c r="VBI19" s="181"/>
      <c r="VBL19" s="183"/>
      <c r="VBM19" s="181"/>
      <c r="VBN19" s="181"/>
      <c r="VBQ19" s="183"/>
      <c r="VBR19" s="181"/>
      <c r="VBS19" s="181"/>
      <c r="VBV19" s="183"/>
      <c r="VBW19" s="181"/>
      <c r="VBX19" s="181"/>
      <c r="VCA19" s="183"/>
      <c r="VCB19" s="181"/>
      <c r="VCC19" s="181"/>
      <c r="VCF19" s="183"/>
      <c r="VCG19" s="181"/>
      <c r="VCH19" s="181"/>
      <c r="VCK19" s="183"/>
      <c r="VCL19" s="181"/>
      <c r="VCM19" s="181"/>
      <c r="VCP19" s="183"/>
      <c r="VCQ19" s="181"/>
      <c r="VCR19" s="181"/>
      <c r="VCU19" s="183"/>
      <c r="VCV19" s="181"/>
      <c r="VCW19" s="181"/>
      <c r="VCZ19" s="183"/>
      <c r="VDA19" s="181"/>
      <c r="VDB19" s="181"/>
      <c r="VDE19" s="183"/>
      <c r="VDF19" s="181"/>
      <c r="VDG19" s="181"/>
      <c r="VDJ19" s="183"/>
      <c r="VDK19" s="181"/>
      <c r="VDL19" s="181"/>
      <c r="VDO19" s="183"/>
      <c r="VDP19" s="181"/>
      <c r="VDQ19" s="181"/>
      <c r="VDT19" s="183"/>
      <c r="VDU19" s="181"/>
      <c r="VDV19" s="181"/>
      <c r="VDY19" s="183"/>
      <c r="VDZ19" s="181"/>
      <c r="VEA19" s="181"/>
      <c r="VED19" s="183"/>
      <c r="VEE19" s="181"/>
      <c r="VEF19" s="181"/>
      <c r="VEI19" s="183"/>
      <c r="VEJ19" s="181"/>
      <c r="VEK19" s="181"/>
      <c r="VEN19" s="183"/>
      <c r="VEO19" s="181"/>
      <c r="VEP19" s="181"/>
      <c r="VES19" s="183"/>
      <c r="VET19" s="181"/>
      <c r="VEU19" s="181"/>
      <c r="VEX19" s="183"/>
      <c r="VEY19" s="181"/>
      <c r="VEZ19" s="181"/>
      <c r="VFC19" s="183"/>
      <c r="VFD19" s="181"/>
      <c r="VFE19" s="181"/>
      <c r="VFH19" s="183"/>
      <c r="VFI19" s="181"/>
      <c r="VFJ19" s="181"/>
      <c r="VFM19" s="183"/>
      <c r="VFN19" s="181"/>
      <c r="VFO19" s="181"/>
      <c r="VFR19" s="183"/>
      <c r="VFS19" s="181"/>
      <c r="VFT19" s="181"/>
      <c r="VFW19" s="183"/>
      <c r="VFX19" s="181"/>
      <c r="VFY19" s="181"/>
      <c r="VGB19" s="183"/>
      <c r="VGC19" s="181"/>
      <c r="VGD19" s="181"/>
      <c r="VGG19" s="183"/>
      <c r="VGH19" s="181"/>
      <c r="VGI19" s="181"/>
      <c r="VGL19" s="183"/>
      <c r="VGM19" s="181"/>
      <c r="VGN19" s="181"/>
      <c r="VGQ19" s="183"/>
      <c r="VGR19" s="181"/>
      <c r="VGS19" s="181"/>
      <c r="VGV19" s="183"/>
      <c r="VGW19" s="181"/>
      <c r="VGX19" s="181"/>
      <c r="VHA19" s="183"/>
      <c r="VHB19" s="181"/>
      <c r="VHC19" s="181"/>
      <c r="VHF19" s="183"/>
      <c r="VHG19" s="181"/>
      <c r="VHH19" s="181"/>
      <c r="VHK19" s="183"/>
      <c r="VHL19" s="181"/>
      <c r="VHM19" s="181"/>
      <c r="VHP19" s="183"/>
      <c r="VHQ19" s="181"/>
      <c r="VHR19" s="181"/>
      <c r="VHU19" s="183"/>
      <c r="VHV19" s="181"/>
      <c r="VHW19" s="181"/>
      <c r="VHZ19" s="183"/>
      <c r="VIA19" s="181"/>
      <c r="VIB19" s="181"/>
      <c r="VIE19" s="183"/>
      <c r="VIF19" s="181"/>
      <c r="VIG19" s="181"/>
      <c r="VIJ19" s="183"/>
      <c r="VIK19" s="181"/>
      <c r="VIL19" s="181"/>
      <c r="VIO19" s="183"/>
      <c r="VIP19" s="181"/>
      <c r="VIQ19" s="181"/>
      <c r="VIT19" s="183"/>
      <c r="VIU19" s="181"/>
      <c r="VIV19" s="181"/>
      <c r="VIY19" s="183"/>
      <c r="VIZ19" s="181"/>
      <c r="VJA19" s="181"/>
      <c r="VJD19" s="183"/>
      <c r="VJE19" s="181"/>
      <c r="VJF19" s="181"/>
      <c r="VJI19" s="183"/>
      <c r="VJJ19" s="181"/>
      <c r="VJK19" s="181"/>
      <c r="VJN19" s="183"/>
      <c r="VJO19" s="181"/>
      <c r="VJP19" s="181"/>
      <c r="VJS19" s="183"/>
      <c r="VJT19" s="181"/>
      <c r="VJU19" s="181"/>
      <c r="VJX19" s="183"/>
      <c r="VJY19" s="181"/>
      <c r="VJZ19" s="181"/>
      <c r="VKC19" s="183"/>
      <c r="VKD19" s="181"/>
      <c r="VKE19" s="181"/>
      <c r="VKH19" s="183"/>
      <c r="VKI19" s="181"/>
      <c r="VKJ19" s="181"/>
      <c r="VKM19" s="183"/>
      <c r="VKN19" s="181"/>
      <c r="VKO19" s="181"/>
      <c r="VKR19" s="183"/>
      <c r="VKS19" s="181"/>
      <c r="VKT19" s="181"/>
      <c r="VKW19" s="183"/>
      <c r="VKX19" s="181"/>
      <c r="VKY19" s="181"/>
      <c r="VLB19" s="183"/>
      <c r="VLC19" s="181"/>
      <c r="VLD19" s="181"/>
      <c r="VLG19" s="183"/>
      <c r="VLH19" s="181"/>
      <c r="VLI19" s="181"/>
      <c r="VLL19" s="183"/>
      <c r="VLM19" s="181"/>
      <c r="VLN19" s="181"/>
      <c r="VLQ19" s="183"/>
      <c r="VLR19" s="181"/>
      <c r="VLS19" s="181"/>
      <c r="VLV19" s="183"/>
      <c r="VLW19" s="181"/>
      <c r="VLX19" s="181"/>
      <c r="VMA19" s="183"/>
      <c r="VMB19" s="181"/>
      <c r="VMC19" s="181"/>
      <c r="VMF19" s="183"/>
      <c r="VMG19" s="181"/>
      <c r="VMH19" s="181"/>
      <c r="VMK19" s="183"/>
      <c r="VML19" s="181"/>
      <c r="VMM19" s="181"/>
      <c r="VMP19" s="183"/>
      <c r="VMQ19" s="181"/>
      <c r="VMR19" s="181"/>
      <c r="VMU19" s="183"/>
      <c r="VMV19" s="181"/>
      <c r="VMW19" s="181"/>
      <c r="VMZ19" s="183"/>
      <c r="VNA19" s="181"/>
      <c r="VNB19" s="181"/>
      <c r="VNE19" s="183"/>
      <c r="VNF19" s="181"/>
      <c r="VNG19" s="181"/>
      <c r="VNJ19" s="183"/>
      <c r="VNK19" s="181"/>
      <c r="VNL19" s="181"/>
      <c r="VNO19" s="183"/>
      <c r="VNP19" s="181"/>
      <c r="VNQ19" s="181"/>
      <c r="VNT19" s="183"/>
      <c r="VNU19" s="181"/>
      <c r="VNV19" s="181"/>
      <c r="VNY19" s="183"/>
      <c r="VNZ19" s="181"/>
      <c r="VOA19" s="181"/>
      <c r="VOD19" s="183"/>
      <c r="VOE19" s="181"/>
      <c r="VOF19" s="181"/>
      <c r="VOI19" s="183"/>
      <c r="VOJ19" s="181"/>
      <c r="VOK19" s="181"/>
      <c r="VON19" s="183"/>
      <c r="VOO19" s="181"/>
      <c r="VOP19" s="181"/>
      <c r="VOS19" s="183"/>
      <c r="VOT19" s="181"/>
      <c r="VOU19" s="181"/>
      <c r="VOX19" s="183"/>
      <c r="VOY19" s="181"/>
      <c r="VOZ19" s="181"/>
      <c r="VPC19" s="183"/>
      <c r="VPD19" s="181"/>
      <c r="VPE19" s="181"/>
      <c r="VPH19" s="183"/>
      <c r="VPI19" s="181"/>
      <c r="VPJ19" s="181"/>
      <c r="VPM19" s="183"/>
      <c r="VPN19" s="181"/>
      <c r="VPO19" s="181"/>
      <c r="VPR19" s="183"/>
      <c r="VPS19" s="181"/>
      <c r="VPT19" s="181"/>
      <c r="VPW19" s="183"/>
      <c r="VPX19" s="181"/>
      <c r="VPY19" s="181"/>
      <c r="VQB19" s="183"/>
      <c r="VQC19" s="181"/>
      <c r="VQD19" s="181"/>
      <c r="VQG19" s="183"/>
      <c r="VQH19" s="181"/>
      <c r="VQI19" s="181"/>
      <c r="VQL19" s="183"/>
      <c r="VQM19" s="181"/>
      <c r="VQN19" s="181"/>
      <c r="VQQ19" s="183"/>
      <c r="VQR19" s="181"/>
      <c r="VQS19" s="181"/>
      <c r="VQV19" s="183"/>
      <c r="VQW19" s="181"/>
      <c r="VQX19" s="181"/>
      <c r="VRA19" s="183"/>
      <c r="VRB19" s="181"/>
      <c r="VRC19" s="181"/>
      <c r="VRF19" s="183"/>
      <c r="VRG19" s="181"/>
      <c r="VRH19" s="181"/>
      <c r="VRK19" s="183"/>
      <c r="VRL19" s="181"/>
      <c r="VRM19" s="181"/>
      <c r="VRP19" s="183"/>
      <c r="VRQ19" s="181"/>
      <c r="VRR19" s="181"/>
      <c r="VRU19" s="183"/>
      <c r="VRV19" s="181"/>
      <c r="VRW19" s="181"/>
      <c r="VRZ19" s="183"/>
      <c r="VSA19" s="181"/>
      <c r="VSB19" s="181"/>
      <c r="VSE19" s="183"/>
      <c r="VSF19" s="181"/>
      <c r="VSG19" s="181"/>
      <c r="VSJ19" s="183"/>
      <c r="VSK19" s="181"/>
      <c r="VSL19" s="181"/>
      <c r="VSO19" s="183"/>
      <c r="VSP19" s="181"/>
      <c r="VSQ19" s="181"/>
      <c r="VST19" s="183"/>
      <c r="VSU19" s="181"/>
      <c r="VSV19" s="181"/>
      <c r="VSY19" s="183"/>
      <c r="VSZ19" s="181"/>
      <c r="VTA19" s="181"/>
      <c r="VTD19" s="183"/>
      <c r="VTE19" s="181"/>
      <c r="VTF19" s="181"/>
      <c r="VTI19" s="183"/>
      <c r="VTJ19" s="181"/>
      <c r="VTK19" s="181"/>
      <c r="VTN19" s="183"/>
      <c r="VTO19" s="181"/>
      <c r="VTP19" s="181"/>
      <c r="VTS19" s="183"/>
      <c r="VTT19" s="181"/>
      <c r="VTU19" s="181"/>
      <c r="VTX19" s="183"/>
      <c r="VTY19" s="181"/>
      <c r="VTZ19" s="181"/>
      <c r="VUC19" s="183"/>
      <c r="VUD19" s="181"/>
      <c r="VUE19" s="181"/>
      <c r="VUH19" s="183"/>
      <c r="VUI19" s="181"/>
      <c r="VUJ19" s="181"/>
      <c r="VUM19" s="183"/>
      <c r="VUN19" s="181"/>
      <c r="VUO19" s="181"/>
      <c r="VUR19" s="183"/>
      <c r="VUS19" s="181"/>
      <c r="VUT19" s="181"/>
      <c r="VUW19" s="183"/>
      <c r="VUX19" s="181"/>
      <c r="VUY19" s="181"/>
      <c r="VVB19" s="183"/>
      <c r="VVC19" s="181"/>
      <c r="VVD19" s="181"/>
      <c r="VVG19" s="183"/>
      <c r="VVH19" s="181"/>
      <c r="VVI19" s="181"/>
      <c r="VVL19" s="183"/>
      <c r="VVM19" s="181"/>
      <c r="VVN19" s="181"/>
      <c r="VVQ19" s="183"/>
      <c r="VVR19" s="181"/>
      <c r="VVS19" s="181"/>
      <c r="VVV19" s="183"/>
      <c r="VVW19" s="181"/>
      <c r="VVX19" s="181"/>
      <c r="VWA19" s="183"/>
      <c r="VWB19" s="181"/>
      <c r="VWC19" s="181"/>
      <c r="VWF19" s="183"/>
      <c r="VWG19" s="181"/>
      <c r="VWH19" s="181"/>
      <c r="VWK19" s="183"/>
      <c r="VWL19" s="181"/>
      <c r="VWM19" s="181"/>
      <c r="VWP19" s="183"/>
      <c r="VWQ19" s="181"/>
      <c r="VWR19" s="181"/>
      <c r="VWU19" s="183"/>
      <c r="VWV19" s="181"/>
      <c r="VWW19" s="181"/>
      <c r="VWZ19" s="183"/>
      <c r="VXA19" s="181"/>
      <c r="VXB19" s="181"/>
      <c r="VXE19" s="183"/>
      <c r="VXF19" s="181"/>
      <c r="VXG19" s="181"/>
      <c r="VXJ19" s="183"/>
      <c r="VXK19" s="181"/>
      <c r="VXL19" s="181"/>
      <c r="VXO19" s="183"/>
      <c r="VXP19" s="181"/>
      <c r="VXQ19" s="181"/>
      <c r="VXT19" s="183"/>
      <c r="VXU19" s="181"/>
      <c r="VXV19" s="181"/>
      <c r="VXY19" s="183"/>
      <c r="VXZ19" s="181"/>
      <c r="VYA19" s="181"/>
      <c r="VYD19" s="183"/>
      <c r="VYE19" s="181"/>
      <c r="VYF19" s="181"/>
      <c r="VYI19" s="183"/>
      <c r="VYJ19" s="181"/>
      <c r="VYK19" s="181"/>
      <c r="VYN19" s="183"/>
      <c r="VYO19" s="181"/>
      <c r="VYP19" s="181"/>
      <c r="VYS19" s="183"/>
      <c r="VYT19" s="181"/>
      <c r="VYU19" s="181"/>
      <c r="VYX19" s="183"/>
      <c r="VYY19" s="181"/>
      <c r="VYZ19" s="181"/>
      <c r="VZC19" s="183"/>
      <c r="VZD19" s="181"/>
      <c r="VZE19" s="181"/>
      <c r="VZH19" s="183"/>
      <c r="VZI19" s="181"/>
      <c r="VZJ19" s="181"/>
      <c r="VZM19" s="183"/>
      <c r="VZN19" s="181"/>
      <c r="VZO19" s="181"/>
      <c r="VZR19" s="183"/>
      <c r="VZS19" s="181"/>
      <c r="VZT19" s="181"/>
      <c r="VZW19" s="183"/>
      <c r="VZX19" s="181"/>
      <c r="VZY19" s="181"/>
      <c r="WAB19" s="183"/>
      <c r="WAC19" s="181"/>
      <c r="WAD19" s="181"/>
      <c r="WAG19" s="183"/>
      <c r="WAH19" s="181"/>
      <c r="WAI19" s="181"/>
      <c r="WAL19" s="183"/>
      <c r="WAM19" s="181"/>
      <c r="WAN19" s="181"/>
      <c r="WAQ19" s="183"/>
      <c r="WAR19" s="181"/>
      <c r="WAS19" s="181"/>
      <c r="WAV19" s="183"/>
      <c r="WAW19" s="181"/>
      <c r="WAX19" s="181"/>
      <c r="WBA19" s="183"/>
      <c r="WBB19" s="181"/>
      <c r="WBC19" s="181"/>
      <c r="WBF19" s="183"/>
      <c r="WBG19" s="181"/>
      <c r="WBH19" s="181"/>
      <c r="WBK19" s="183"/>
      <c r="WBL19" s="181"/>
      <c r="WBM19" s="181"/>
      <c r="WBP19" s="183"/>
      <c r="WBQ19" s="181"/>
      <c r="WBR19" s="181"/>
      <c r="WBU19" s="183"/>
      <c r="WBV19" s="181"/>
      <c r="WBW19" s="181"/>
      <c r="WBZ19" s="183"/>
      <c r="WCA19" s="181"/>
      <c r="WCB19" s="181"/>
      <c r="WCE19" s="183"/>
      <c r="WCF19" s="181"/>
      <c r="WCG19" s="181"/>
      <c r="WCJ19" s="183"/>
      <c r="WCK19" s="181"/>
      <c r="WCL19" s="181"/>
      <c r="WCO19" s="183"/>
      <c r="WCP19" s="181"/>
      <c r="WCQ19" s="181"/>
      <c r="WCT19" s="183"/>
      <c r="WCU19" s="181"/>
      <c r="WCV19" s="181"/>
      <c r="WCY19" s="183"/>
      <c r="WCZ19" s="181"/>
      <c r="WDA19" s="181"/>
      <c r="WDD19" s="183"/>
      <c r="WDE19" s="181"/>
      <c r="WDF19" s="181"/>
      <c r="WDI19" s="183"/>
      <c r="WDJ19" s="181"/>
      <c r="WDK19" s="181"/>
      <c r="WDN19" s="183"/>
      <c r="WDO19" s="181"/>
      <c r="WDP19" s="181"/>
      <c r="WDS19" s="183"/>
      <c r="WDT19" s="181"/>
      <c r="WDU19" s="181"/>
      <c r="WDX19" s="183"/>
      <c r="WDY19" s="181"/>
      <c r="WDZ19" s="181"/>
      <c r="WEC19" s="183"/>
      <c r="WED19" s="181"/>
      <c r="WEE19" s="181"/>
      <c r="WEH19" s="183"/>
      <c r="WEI19" s="181"/>
      <c r="WEJ19" s="181"/>
      <c r="WEM19" s="183"/>
      <c r="WEN19" s="181"/>
      <c r="WEO19" s="181"/>
      <c r="WER19" s="183"/>
      <c r="WES19" s="181"/>
      <c r="WET19" s="181"/>
      <c r="WEW19" s="183"/>
      <c r="WEX19" s="181"/>
      <c r="WEY19" s="181"/>
      <c r="WFB19" s="183"/>
      <c r="WFC19" s="181"/>
      <c r="WFD19" s="181"/>
      <c r="WFG19" s="183"/>
      <c r="WFH19" s="181"/>
      <c r="WFI19" s="181"/>
      <c r="WFL19" s="183"/>
      <c r="WFM19" s="181"/>
      <c r="WFN19" s="181"/>
      <c r="WFQ19" s="183"/>
      <c r="WFR19" s="181"/>
      <c r="WFS19" s="181"/>
      <c r="WFV19" s="183"/>
      <c r="WFW19" s="181"/>
      <c r="WFX19" s="181"/>
      <c r="WGA19" s="183"/>
      <c r="WGB19" s="181"/>
      <c r="WGC19" s="181"/>
      <c r="WGF19" s="183"/>
      <c r="WGG19" s="181"/>
      <c r="WGH19" s="181"/>
      <c r="WGK19" s="183"/>
      <c r="WGL19" s="181"/>
      <c r="WGM19" s="181"/>
      <c r="WGP19" s="183"/>
      <c r="WGQ19" s="181"/>
      <c r="WGR19" s="181"/>
      <c r="WGU19" s="183"/>
      <c r="WGV19" s="181"/>
      <c r="WGW19" s="181"/>
      <c r="WGZ19" s="183"/>
      <c r="WHA19" s="181"/>
      <c r="WHB19" s="181"/>
      <c r="WHE19" s="183"/>
      <c r="WHF19" s="181"/>
      <c r="WHG19" s="181"/>
      <c r="WHJ19" s="183"/>
      <c r="WHK19" s="181"/>
      <c r="WHL19" s="181"/>
      <c r="WHO19" s="183"/>
      <c r="WHP19" s="181"/>
      <c r="WHQ19" s="181"/>
      <c r="WHT19" s="183"/>
      <c r="WHU19" s="181"/>
      <c r="WHV19" s="181"/>
      <c r="WHY19" s="183"/>
      <c r="WHZ19" s="181"/>
      <c r="WIA19" s="181"/>
      <c r="WID19" s="183"/>
      <c r="WIE19" s="181"/>
      <c r="WIF19" s="181"/>
      <c r="WII19" s="183"/>
      <c r="WIJ19" s="181"/>
      <c r="WIK19" s="181"/>
      <c r="WIN19" s="183"/>
      <c r="WIO19" s="181"/>
      <c r="WIP19" s="181"/>
      <c r="WIS19" s="183"/>
      <c r="WIT19" s="181"/>
      <c r="WIU19" s="181"/>
      <c r="WIX19" s="183"/>
      <c r="WIY19" s="181"/>
      <c r="WIZ19" s="181"/>
      <c r="WJC19" s="183"/>
      <c r="WJD19" s="181"/>
      <c r="WJE19" s="181"/>
      <c r="WJH19" s="183"/>
      <c r="WJI19" s="181"/>
      <c r="WJJ19" s="181"/>
      <c r="WJM19" s="183"/>
      <c r="WJN19" s="181"/>
      <c r="WJO19" s="181"/>
      <c r="WJR19" s="183"/>
      <c r="WJS19" s="181"/>
      <c r="WJT19" s="181"/>
      <c r="WJW19" s="183"/>
      <c r="WJX19" s="181"/>
      <c r="WJY19" s="181"/>
      <c r="WKB19" s="183"/>
      <c r="WKC19" s="181"/>
      <c r="WKD19" s="181"/>
      <c r="WKG19" s="183"/>
      <c r="WKH19" s="181"/>
      <c r="WKI19" s="181"/>
      <c r="WKL19" s="183"/>
      <c r="WKM19" s="181"/>
      <c r="WKN19" s="181"/>
      <c r="WKQ19" s="183"/>
      <c r="WKR19" s="181"/>
      <c r="WKS19" s="181"/>
      <c r="WKV19" s="183"/>
      <c r="WKW19" s="181"/>
      <c r="WKX19" s="181"/>
      <c r="WLA19" s="183"/>
      <c r="WLB19" s="181"/>
      <c r="WLC19" s="181"/>
      <c r="WLF19" s="183"/>
      <c r="WLG19" s="181"/>
      <c r="WLH19" s="181"/>
      <c r="WLK19" s="183"/>
      <c r="WLL19" s="181"/>
      <c r="WLM19" s="181"/>
      <c r="WLP19" s="183"/>
      <c r="WLQ19" s="181"/>
      <c r="WLR19" s="181"/>
      <c r="WLU19" s="183"/>
      <c r="WLV19" s="181"/>
      <c r="WLW19" s="181"/>
      <c r="WLZ19" s="183"/>
      <c r="WMA19" s="181"/>
      <c r="WMB19" s="181"/>
      <c r="WME19" s="183"/>
      <c r="WMF19" s="181"/>
      <c r="WMG19" s="181"/>
      <c r="WMJ19" s="183"/>
      <c r="WMK19" s="181"/>
      <c r="WML19" s="181"/>
      <c r="WMO19" s="183"/>
      <c r="WMP19" s="181"/>
      <c r="WMQ19" s="181"/>
      <c r="WMT19" s="183"/>
      <c r="WMU19" s="181"/>
      <c r="WMV19" s="181"/>
      <c r="WMY19" s="183"/>
      <c r="WMZ19" s="181"/>
      <c r="WNA19" s="181"/>
      <c r="WND19" s="183"/>
      <c r="WNE19" s="181"/>
      <c r="WNF19" s="181"/>
      <c r="WNI19" s="183"/>
      <c r="WNJ19" s="181"/>
      <c r="WNK19" s="181"/>
      <c r="WNN19" s="183"/>
      <c r="WNO19" s="181"/>
      <c r="WNP19" s="181"/>
      <c r="WNS19" s="183"/>
      <c r="WNT19" s="181"/>
      <c r="WNU19" s="181"/>
      <c r="WNX19" s="183"/>
      <c r="WNY19" s="181"/>
      <c r="WNZ19" s="181"/>
      <c r="WOC19" s="183"/>
      <c r="WOD19" s="181"/>
      <c r="WOE19" s="181"/>
      <c r="WOH19" s="183"/>
      <c r="WOI19" s="181"/>
      <c r="WOJ19" s="181"/>
      <c r="WOM19" s="183"/>
      <c r="WON19" s="181"/>
      <c r="WOO19" s="181"/>
      <c r="WOR19" s="183"/>
      <c r="WOS19" s="181"/>
      <c r="WOT19" s="181"/>
      <c r="WOW19" s="183"/>
      <c r="WOX19" s="181"/>
      <c r="WOY19" s="181"/>
      <c r="WPB19" s="183"/>
      <c r="WPC19" s="181"/>
      <c r="WPD19" s="181"/>
      <c r="WPG19" s="183"/>
      <c r="WPH19" s="181"/>
      <c r="WPI19" s="181"/>
      <c r="WPL19" s="183"/>
      <c r="WPM19" s="181"/>
      <c r="WPN19" s="181"/>
      <c r="WPQ19" s="183"/>
      <c r="WPR19" s="181"/>
      <c r="WPS19" s="181"/>
      <c r="WPV19" s="183"/>
      <c r="WPW19" s="181"/>
      <c r="WPX19" s="181"/>
      <c r="WQA19" s="183"/>
      <c r="WQB19" s="181"/>
      <c r="WQC19" s="181"/>
      <c r="WQF19" s="183"/>
      <c r="WQG19" s="181"/>
      <c r="WQH19" s="181"/>
      <c r="WQK19" s="183"/>
      <c r="WQL19" s="181"/>
      <c r="WQM19" s="181"/>
      <c r="WQP19" s="183"/>
      <c r="WQQ19" s="181"/>
      <c r="WQR19" s="181"/>
      <c r="WQU19" s="183"/>
      <c r="WQV19" s="181"/>
      <c r="WQW19" s="181"/>
      <c r="WQZ19" s="183"/>
      <c r="WRA19" s="181"/>
      <c r="WRB19" s="181"/>
      <c r="WRE19" s="183"/>
      <c r="WRF19" s="181"/>
      <c r="WRG19" s="181"/>
      <c r="WRJ19" s="183"/>
      <c r="WRK19" s="181"/>
      <c r="WRL19" s="181"/>
      <c r="WRO19" s="183"/>
      <c r="WRP19" s="181"/>
      <c r="WRQ19" s="181"/>
      <c r="WRT19" s="183"/>
      <c r="WRU19" s="181"/>
      <c r="WRV19" s="181"/>
      <c r="WRY19" s="183"/>
      <c r="WRZ19" s="181"/>
      <c r="WSA19" s="181"/>
      <c r="WSD19" s="183"/>
      <c r="WSE19" s="181"/>
      <c r="WSF19" s="181"/>
      <c r="WSI19" s="183"/>
      <c r="WSJ19" s="181"/>
      <c r="WSK19" s="181"/>
      <c r="WSN19" s="183"/>
      <c r="WSO19" s="181"/>
      <c r="WSP19" s="181"/>
      <c r="WSS19" s="183"/>
      <c r="WST19" s="181"/>
      <c r="WSU19" s="181"/>
      <c r="WSX19" s="183"/>
      <c r="WSY19" s="181"/>
      <c r="WSZ19" s="181"/>
      <c r="WTC19" s="183"/>
      <c r="WTD19" s="181"/>
      <c r="WTE19" s="181"/>
      <c r="WTH19" s="183"/>
      <c r="WTI19" s="181"/>
      <c r="WTJ19" s="181"/>
      <c r="WTM19" s="183"/>
      <c r="WTN19" s="181"/>
      <c r="WTO19" s="181"/>
      <c r="WTR19" s="183"/>
      <c r="WTS19" s="181"/>
      <c r="WTT19" s="181"/>
      <c r="WTW19" s="183"/>
      <c r="WTX19" s="181"/>
      <c r="WTY19" s="181"/>
      <c r="WUB19" s="183"/>
      <c r="WUC19" s="181"/>
      <c r="WUD19" s="181"/>
      <c r="WUG19" s="183"/>
      <c r="WUH19" s="181"/>
      <c r="WUI19" s="181"/>
      <c r="WUL19" s="183"/>
      <c r="WUM19" s="181"/>
      <c r="WUN19" s="181"/>
      <c r="WUQ19" s="183"/>
      <c r="WUR19" s="181"/>
      <c r="WUS19" s="181"/>
      <c r="WUV19" s="183"/>
      <c r="WUW19" s="181"/>
      <c r="WUX19" s="181"/>
      <c r="WVA19" s="183"/>
      <c r="WVB19" s="181"/>
      <c r="WVC19" s="181"/>
      <c r="WVF19" s="183"/>
      <c r="WVG19" s="181"/>
      <c r="WVH19" s="181"/>
      <c r="WVK19" s="183"/>
      <c r="WVL19" s="181"/>
      <c r="WVM19" s="181"/>
      <c r="WVP19" s="183"/>
      <c r="WVQ19" s="181"/>
      <c r="WVR19" s="181"/>
      <c r="WVU19" s="183"/>
      <c r="WVV19" s="181"/>
      <c r="WVW19" s="181"/>
      <c r="WVZ19" s="183"/>
      <c r="WWA19" s="181"/>
      <c r="WWB19" s="181"/>
      <c r="WWE19" s="183"/>
      <c r="WWF19" s="181"/>
      <c r="WWG19" s="181"/>
      <c r="WWJ19" s="183"/>
      <c r="WWK19" s="181"/>
      <c r="WWL19" s="181"/>
      <c r="WWO19" s="183"/>
      <c r="WWP19" s="181"/>
      <c r="WWQ19" s="181"/>
      <c r="WWT19" s="183"/>
      <c r="WWU19" s="181"/>
      <c r="WWV19" s="181"/>
      <c r="WWY19" s="183"/>
      <c r="WWZ19" s="181"/>
      <c r="WXA19" s="181"/>
      <c r="WXD19" s="183"/>
      <c r="WXE19" s="181"/>
      <c r="WXF19" s="181"/>
      <c r="WXI19" s="183"/>
      <c r="WXJ19" s="181"/>
      <c r="WXK19" s="181"/>
      <c r="WXN19" s="183"/>
      <c r="WXO19" s="181"/>
      <c r="WXP19" s="181"/>
      <c r="WXS19" s="183"/>
      <c r="WXT19" s="181"/>
      <c r="WXU19" s="181"/>
      <c r="WXX19" s="183"/>
      <c r="WXY19" s="181"/>
      <c r="WXZ19" s="181"/>
      <c r="WYC19" s="183"/>
      <c r="WYD19" s="181"/>
      <c r="WYE19" s="181"/>
      <c r="WYH19" s="183"/>
      <c r="WYI19" s="181"/>
      <c r="WYJ19" s="181"/>
      <c r="WYM19" s="183"/>
      <c r="WYN19" s="181"/>
      <c r="WYO19" s="181"/>
      <c r="WYR19" s="183"/>
      <c r="WYS19" s="181"/>
      <c r="WYT19" s="181"/>
      <c r="WYW19" s="183"/>
      <c r="WYX19" s="181"/>
      <c r="WYY19" s="181"/>
      <c r="WZB19" s="183"/>
      <c r="WZC19" s="181"/>
      <c r="WZD19" s="181"/>
      <c r="WZG19" s="183"/>
      <c r="WZH19" s="181"/>
      <c r="WZI19" s="181"/>
      <c r="WZL19" s="183"/>
      <c r="WZM19" s="181"/>
      <c r="WZN19" s="181"/>
      <c r="WZQ19" s="183"/>
      <c r="WZR19" s="181"/>
      <c r="WZS19" s="181"/>
      <c r="WZV19" s="183"/>
      <c r="WZW19" s="181"/>
      <c r="WZX19" s="181"/>
      <c r="XAA19" s="183"/>
      <c r="XAB19" s="181"/>
      <c r="XAC19" s="181"/>
      <c r="XAF19" s="183"/>
      <c r="XAG19" s="181"/>
      <c r="XAH19" s="181"/>
      <c r="XAK19" s="183"/>
      <c r="XAL19" s="181"/>
      <c r="XAM19" s="181"/>
      <c r="XAP19" s="183"/>
      <c r="XAQ19" s="181"/>
      <c r="XAR19" s="181"/>
      <c r="XAU19" s="183"/>
      <c r="XAV19" s="181"/>
      <c r="XAW19" s="181"/>
      <c r="XAZ19" s="183"/>
      <c r="XBA19" s="181"/>
      <c r="XBB19" s="181"/>
      <c r="XBE19" s="183"/>
      <c r="XBF19" s="181"/>
      <c r="XBG19" s="181"/>
      <c r="XBJ19" s="183"/>
      <c r="XBK19" s="181"/>
      <c r="XBL19" s="181"/>
      <c r="XBO19" s="183"/>
      <c r="XBP19" s="181"/>
      <c r="XBQ19" s="181"/>
      <c r="XBT19" s="183"/>
      <c r="XBU19" s="181"/>
      <c r="XBV19" s="181"/>
      <c r="XBY19" s="183"/>
      <c r="XBZ19" s="181"/>
      <c r="XCA19" s="181"/>
      <c r="XCD19" s="183"/>
      <c r="XCE19" s="181"/>
      <c r="XCF19" s="181"/>
      <c r="XCI19" s="183"/>
      <c r="XCJ19" s="181"/>
      <c r="XCK19" s="181"/>
      <c r="XCN19" s="183"/>
      <c r="XCO19" s="181"/>
      <c r="XCP19" s="181"/>
      <c r="XCS19" s="183"/>
      <c r="XCT19" s="181"/>
      <c r="XCU19" s="181"/>
      <c r="XCX19" s="183"/>
      <c r="XCY19" s="181"/>
      <c r="XCZ19" s="181"/>
      <c r="XDC19" s="183"/>
      <c r="XDD19" s="181"/>
      <c r="XDE19" s="181"/>
      <c r="XDH19" s="183"/>
      <c r="XDI19" s="181"/>
      <c r="XDJ19" s="181"/>
      <c r="XDM19" s="183"/>
      <c r="XDN19" s="181"/>
      <c r="XDO19" s="181"/>
      <c r="XDR19" s="183"/>
      <c r="XDS19" s="181"/>
      <c r="XDT19" s="181"/>
      <c r="XDW19" s="183"/>
      <c r="XDX19" s="181"/>
      <c r="XDY19" s="181"/>
      <c r="XEB19" s="183"/>
      <c r="XEC19" s="181"/>
      <c r="XED19" s="181"/>
      <c r="XEG19" s="183"/>
      <c r="XEH19" s="181"/>
      <c r="XEI19" s="181"/>
      <c r="XEL19" s="183"/>
      <c r="XEM19" s="181"/>
      <c r="XEN19" s="181"/>
      <c r="XEQ19" s="183"/>
      <c r="XER19" s="181"/>
      <c r="XES19" s="181"/>
      <c r="XEV19" s="183"/>
      <c r="XEW19" s="181"/>
      <c r="XEX19" s="181"/>
      <c r="XFA19" s="183"/>
      <c r="XFB19" s="181"/>
      <c r="XFC19" s="181"/>
    </row>
    <row r="20" spans="1:1023 1026:2048 2051:5118 5121:6143 6146:7168 7171:10238 10241:11263 11266:12288 12291:15358 15361:16383" x14ac:dyDescent="0.35">
      <c r="A20" s="24"/>
      <c r="B20" s="14"/>
      <c r="C20" s="24"/>
      <c r="D20" t="str">
        <f>'1.1 Assumptions'!C19</f>
        <v>Exchange Rate</v>
      </c>
      <c r="H20" s="46" t="s">
        <v>54</v>
      </c>
      <c r="J20" s="196">
        <f>'1.1 Assumptions'!$J$19</f>
        <v>0.84110949999999995</v>
      </c>
      <c r="K20" s="37">
        <f>'1.1 Assumptions'!$J$19</f>
        <v>0.84110949999999995</v>
      </c>
      <c r="L20" s="37">
        <f>'1.1 Assumptions'!$J$19</f>
        <v>0.84110949999999995</v>
      </c>
      <c r="M20" s="37">
        <f>'1.1 Assumptions'!$J$19</f>
        <v>0.84110949999999995</v>
      </c>
      <c r="N20" s="37">
        <f>'1.1 Assumptions'!$J$19</f>
        <v>0.84110949999999995</v>
      </c>
      <c r="O20" s="37">
        <f>'1.1 Assumptions'!$J$19</f>
        <v>0.84110949999999995</v>
      </c>
      <c r="P20" s="37">
        <f>'1.1 Assumptions'!$J$19</f>
        <v>0.84110949999999995</v>
      </c>
      <c r="Q20" s="37">
        <f>'1.1 Assumptions'!$J$19</f>
        <v>0.84110949999999995</v>
      </c>
      <c r="R20" s="37">
        <f>'1.1 Assumptions'!$J$19</f>
        <v>0.84110949999999995</v>
      </c>
      <c r="S20" s="37">
        <f>'1.1 Assumptions'!$J$19</f>
        <v>0.84110949999999995</v>
      </c>
      <c r="T20" s="37">
        <f>'1.1 Assumptions'!$J$19</f>
        <v>0.84110949999999995</v>
      </c>
      <c r="U20" s="37">
        <f>'1.1 Assumptions'!$J$19</f>
        <v>0.84110949999999995</v>
      </c>
      <c r="V20" s="37">
        <f>'1.1 Assumptions'!$J$19</f>
        <v>0.84110949999999995</v>
      </c>
      <c r="W20" s="37">
        <f>'1.1 Assumptions'!$J$19</f>
        <v>0.84110949999999995</v>
      </c>
      <c r="X20" s="37">
        <f>'1.1 Assumptions'!$J$19</f>
        <v>0.84110949999999995</v>
      </c>
      <c r="Y20" s="37">
        <f>'1.1 Assumptions'!$J$19</f>
        <v>0.84110949999999995</v>
      </c>
      <c r="Z20" s="37">
        <f>'1.1 Assumptions'!$J$19</f>
        <v>0.84110949999999995</v>
      </c>
      <c r="AA20" s="37">
        <f>'1.1 Assumptions'!$J$19</f>
        <v>0.84110949999999995</v>
      </c>
      <c r="AB20" s="37">
        <f>'1.1 Assumptions'!$J$19</f>
        <v>0.84110949999999995</v>
      </c>
      <c r="AC20" s="37">
        <f>'1.1 Assumptions'!$J$19</f>
        <v>0.84110949999999995</v>
      </c>
      <c r="AD20" s="37">
        <f>'1.1 Assumptions'!$J$19</f>
        <v>0.84110949999999995</v>
      </c>
      <c r="AE20" s="37">
        <f>'1.1 Assumptions'!$J$19</f>
        <v>0.84110949999999995</v>
      </c>
      <c r="AF20" s="37">
        <f>'1.1 Assumptions'!$J$19</f>
        <v>0.84110949999999995</v>
      </c>
      <c r="AG20" s="37">
        <f>'1.1 Assumptions'!$J$19</f>
        <v>0.84110949999999995</v>
      </c>
      <c r="AH20" s="37">
        <f>'1.1 Assumptions'!$J$19</f>
        <v>0.84110949999999995</v>
      </c>
      <c r="AI20" s="37">
        <f>'1.1 Assumptions'!$J$19</f>
        <v>0.84110949999999995</v>
      </c>
      <c r="AJ20" s="37">
        <f>'1.1 Assumptions'!$J$19</f>
        <v>0.84110949999999995</v>
      </c>
      <c r="AK20" s="37">
        <f>'1.1 Assumptions'!$J$19</f>
        <v>0.84110949999999995</v>
      </c>
      <c r="AL20" s="37">
        <f>'1.1 Assumptions'!$J$19</f>
        <v>0.84110949999999995</v>
      </c>
      <c r="AM20" s="37">
        <f>'1.1 Assumptions'!$J$19</f>
        <v>0.84110949999999995</v>
      </c>
      <c r="AN20" s="37">
        <f>'1.1 Assumptions'!$J$19</f>
        <v>0.84110949999999995</v>
      </c>
      <c r="AO20" s="37">
        <f>'1.1 Assumptions'!$J$19</f>
        <v>0.84110949999999995</v>
      </c>
      <c r="AP20" s="37">
        <f>'1.1 Assumptions'!$J$19</f>
        <v>0.84110949999999995</v>
      </c>
      <c r="AQ20" s="37">
        <f>'1.1 Assumptions'!$J$19</f>
        <v>0.84110949999999995</v>
      </c>
      <c r="AR20" s="37">
        <f>'1.1 Assumptions'!$J$19</f>
        <v>0.84110949999999995</v>
      </c>
      <c r="AS20" s="37">
        <f>'1.1 Assumptions'!$J$19</f>
        <v>0.84110949999999995</v>
      </c>
      <c r="AT20" s="37">
        <f>'1.1 Assumptions'!$J$19</f>
        <v>0.84110949999999995</v>
      </c>
      <c r="AU20" s="37">
        <f>'1.1 Assumptions'!$J$19</f>
        <v>0.84110949999999995</v>
      </c>
      <c r="AV20" s="37">
        <f>'1.1 Assumptions'!$J$19</f>
        <v>0.84110949999999995</v>
      </c>
      <c r="AW20" s="37">
        <f>'1.1 Assumptions'!$J$19</f>
        <v>0.84110949999999995</v>
      </c>
      <c r="AX20" s="37">
        <f>'1.1 Assumptions'!$J$19</f>
        <v>0.84110949999999995</v>
      </c>
      <c r="AY20" s="37">
        <f>'1.1 Assumptions'!$J$19</f>
        <v>0.84110949999999995</v>
      </c>
      <c r="AZ20" s="37">
        <f>'1.1 Assumptions'!$J$19</f>
        <v>0.84110949999999995</v>
      </c>
      <c r="BA20" s="37">
        <f>'1.1 Assumptions'!$J$19</f>
        <v>0.84110949999999995</v>
      </c>
      <c r="BB20" s="37">
        <f>'1.1 Assumptions'!$J$19</f>
        <v>0.84110949999999995</v>
      </c>
      <c r="BC20" s="37">
        <f>'1.1 Assumptions'!$J$19</f>
        <v>0.84110949999999995</v>
      </c>
      <c r="BD20" s="37">
        <f>'1.1 Assumptions'!$J$19</f>
        <v>0.84110949999999995</v>
      </c>
      <c r="BE20" s="37">
        <f>'1.1 Assumptions'!$J$19</f>
        <v>0.84110949999999995</v>
      </c>
      <c r="BF20" s="37">
        <f>'1.1 Assumptions'!$J$19</f>
        <v>0.84110949999999995</v>
      </c>
      <c r="BG20" s="37">
        <f>'1.1 Assumptions'!$J$19</f>
        <v>0.84110949999999995</v>
      </c>
      <c r="BH20" s="37">
        <f>'1.1 Assumptions'!$J$19</f>
        <v>0.84110949999999995</v>
      </c>
      <c r="BI20" s="37">
        <f>'1.1 Assumptions'!$J$19</f>
        <v>0.84110949999999995</v>
      </c>
      <c r="BJ20" s="37">
        <f>'1.1 Assumptions'!$J$19</f>
        <v>0.84110949999999995</v>
      </c>
      <c r="BK20" s="37">
        <f>'1.1 Assumptions'!$J$19</f>
        <v>0.84110949999999995</v>
      </c>
      <c r="BL20" s="37">
        <f>'1.1 Assumptions'!$J$19</f>
        <v>0.84110949999999995</v>
      </c>
      <c r="BM20" s="37">
        <f>'1.1 Assumptions'!$J$19</f>
        <v>0.84110949999999995</v>
      </c>
      <c r="BN20" s="37">
        <f>'1.1 Assumptions'!$J$19</f>
        <v>0.84110949999999995</v>
      </c>
      <c r="BO20" s="37">
        <f>'1.1 Assumptions'!$J$19</f>
        <v>0.84110949999999995</v>
      </c>
      <c r="BP20" s="37">
        <f>'1.1 Assumptions'!$J$19</f>
        <v>0.84110949999999995</v>
      </c>
      <c r="BQ20" s="37">
        <f>'1.1 Assumptions'!$J$19</f>
        <v>0.84110949999999995</v>
      </c>
      <c r="BR20" s="37">
        <f>'1.1 Assumptions'!$J$19</f>
        <v>0.84110949999999995</v>
      </c>
      <c r="BS20" s="37">
        <f>'1.1 Assumptions'!$J$19</f>
        <v>0.84110949999999995</v>
      </c>
      <c r="BT20" s="37">
        <f>'1.1 Assumptions'!$J$19</f>
        <v>0.84110949999999995</v>
      </c>
      <c r="BU20" s="37">
        <f>'1.1 Assumptions'!$J$19</f>
        <v>0.84110949999999995</v>
      </c>
      <c r="BV20" s="37">
        <f>'1.1 Assumptions'!$J$19</f>
        <v>0.84110949999999995</v>
      </c>
      <c r="BW20" s="37">
        <f>'1.1 Assumptions'!$J$19</f>
        <v>0.84110949999999995</v>
      </c>
      <c r="BX20" s="37">
        <f>'1.1 Assumptions'!$J$19</f>
        <v>0.84110949999999995</v>
      </c>
      <c r="BY20" s="37">
        <f>'1.1 Assumptions'!$J$19</f>
        <v>0.84110949999999995</v>
      </c>
      <c r="BZ20" s="37">
        <f>'1.1 Assumptions'!$J$19</f>
        <v>0.84110949999999995</v>
      </c>
      <c r="CA20" s="37">
        <f>'1.1 Assumptions'!$J$19</f>
        <v>0.84110949999999995</v>
      </c>
      <c r="CB20" s="37">
        <f>'1.1 Assumptions'!$J$19</f>
        <v>0.84110949999999995</v>
      </c>
      <c r="CC20" s="37">
        <f>'1.1 Assumptions'!$J$19</f>
        <v>0.84110949999999995</v>
      </c>
      <c r="CD20" s="37">
        <f>'1.1 Assumptions'!$J$19</f>
        <v>0.84110949999999995</v>
      </c>
      <c r="CE20" s="37">
        <f>'1.1 Assumptions'!$J$19</f>
        <v>0.84110949999999995</v>
      </c>
      <c r="CF20" s="37">
        <f>'1.1 Assumptions'!$J$19</f>
        <v>0.84110949999999995</v>
      </c>
      <c r="CG20" s="37">
        <f>'1.1 Assumptions'!$J$19</f>
        <v>0.84110949999999995</v>
      </c>
      <c r="CH20" s="37">
        <f>'1.1 Assumptions'!$J$19</f>
        <v>0.84110949999999995</v>
      </c>
      <c r="CI20" s="37">
        <f>'1.1 Assumptions'!$J$19</f>
        <v>0.84110949999999995</v>
      </c>
      <c r="CJ20" s="37">
        <f>'1.1 Assumptions'!$J$19</f>
        <v>0.84110949999999995</v>
      </c>
      <c r="CK20" s="37">
        <f>'1.1 Assumptions'!$J$19</f>
        <v>0.84110949999999995</v>
      </c>
      <c r="CL20" s="37">
        <f>'1.1 Assumptions'!$J$19</f>
        <v>0.84110949999999995</v>
      </c>
      <c r="CM20" s="37">
        <f>'1.1 Assumptions'!$J$19</f>
        <v>0.84110949999999995</v>
      </c>
      <c r="CN20" s="37">
        <f>'1.1 Assumptions'!$J$19</f>
        <v>0.84110949999999995</v>
      </c>
      <c r="CO20" s="37">
        <f>'1.1 Assumptions'!$J$19</f>
        <v>0.84110949999999995</v>
      </c>
      <c r="CP20" s="37">
        <f>'1.1 Assumptions'!$J$19</f>
        <v>0.84110949999999995</v>
      </c>
      <c r="CQ20" s="37">
        <f>'1.1 Assumptions'!$J$19</f>
        <v>0.84110949999999995</v>
      </c>
      <c r="CR20" s="37">
        <f>'1.1 Assumptions'!$J$19</f>
        <v>0.84110949999999995</v>
      </c>
      <c r="CS20" s="37">
        <f>'1.1 Assumptions'!$J$19</f>
        <v>0.84110949999999995</v>
      </c>
      <c r="CT20" s="37">
        <f>'1.1 Assumptions'!$J$19</f>
        <v>0.84110949999999995</v>
      </c>
      <c r="CU20" s="37">
        <f>'1.1 Assumptions'!$J$19</f>
        <v>0.84110949999999995</v>
      </c>
      <c r="CV20" s="37">
        <f>'1.1 Assumptions'!$J$19</f>
        <v>0.84110949999999995</v>
      </c>
      <c r="CW20" s="37">
        <f>'1.1 Assumptions'!$J$19</f>
        <v>0.84110949999999995</v>
      </c>
      <c r="CX20" s="37">
        <f>'1.1 Assumptions'!$J$19</f>
        <v>0.84110949999999995</v>
      </c>
      <c r="CY20" s="37">
        <f>'1.1 Assumptions'!$J$19</f>
        <v>0.84110949999999995</v>
      </c>
      <c r="CZ20" s="37">
        <f>'1.1 Assumptions'!$J$19</f>
        <v>0.84110949999999995</v>
      </c>
      <c r="DA20" s="37">
        <f>'1.1 Assumptions'!$J$19</f>
        <v>0.84110949999999995</v>
      </c>
      <c r="DB20" s="37">
        <f>'1.1 Assumptions'!$J$19</f>
        <v>0.84110949999999995</v>
      </c>
      <c r="DC20" s="37">
        <f>'1.1 Assumptions'!$J$19</f>
        <v>0.84110949999999995</v>
      </c>
      <c r="DD20" s="37">
        <f>'1.1 Assumptions'!$J$19</f>
        <v>0.84110949999999995</v>
      </c>
      <c r="DE20" s="37">
        <f>'1.1 Assumptions'!$J$19</f>
        <v>0.84110949999999995</v>
      </c>
      <c r="DF20" s="37">
        <f>'1.1 Assumptions'!$J$19</f>
        <v>0.84110949999999995</v>
      </c>
      <c r="DG20" s="37">
        <f>'1.1 Assumptions'!$J$19</f>
        <v>0.84110949999999995</v>
      </c>
      <c r="DH20" s="37">
        <f>'1.1 Assumptions'!$J$19</f>
        <v>0.84110949999999995</v>
      </c>
      <c r="DI20" s="37">
        <f>'1.1 Assumptions'!$J$19</f>
        <v>0.84110949999999995</v>
      </c>
      <c r="DJ20" s="37">
        <f>'1.1 Assumptions'!$J$19</f>
        <v>0.84110949999999995</v>
      </c>
      <c r="DK20" s="37">
        <f>'1.1 Assumptions'!$J$19</f>
        <v>0.84110949999999995</v>
      </c>
      <c r="DL20" s="37">
        <f>'1.1 Assumptions'!$J$19</f>
        <v>0.84110949999999995</v>
      </c>
      <c r="DM20" s="37">
        <f>'1.1 Assumptions'!$J$19</f>
        <v>0.84110949999999995</v>
      </c>
      <c r="DN20" s="37">
        <f>'1.1 Assumptions'!$J$19</f>
        <v>0.84110949999999995</v>
      </c>
      <c r="DO20" s="37">
        <f>'1.1 Assumptions'!$J$19</f>
        <v>0.84110949999999995</v>
      </c>
      <c r="DP20" s="37">
        <f>'1.1 Assumptions'!$J$19</f>
        <v>0.84110949999999995</v>
      </c>
      <c r="DQ20" s="37">
        <f>'1.1 Assumptions'!$J$19</f>
        <v>0.84110949999999995</v>
      </c>
      <c r="DR20" s="37">
        <f>'1.1 Assumptions'!$J$19</f>
        <v>0.84110949999999995</v>
      </c>
      <c r="DS20" s="37">
        <f>'1.1 Assumptions'!$J$19</f>
        <v>0.84110949999999995</v>
      </c>
      <c r="DT20" s="37">
        <f>'1.1 Assumptions'!$J$19</f>
        <v>0.84110949999999995</v>
      </c>
      <c r="DU20" s="37">
        <f>'1.1 Assumptions'!$J$19</f>
        <v>0.84110949999999995</v>
      </c>
      <c r="DV20" s="37">
        <f>'1.1 Assumptions'!$J$19</f>
        <v>0.84110949999999995</v>
      </c>
      <c r="DW20" s="37">
        <f>'1.1 Assumptions'!$J$19</f>
        <v>0.84110949999999995</v>
      </c>
      <c r="DX20" s="37">
        <f>'1.1 Assumptions'!$J$19</f>
        <v>0.84110949999999995</v>
      </c>
      <c r="DY20" s="37">
        <f>'1.1 Assumptions'!$J$19</f>
        <v>0.84110949999999995</v>
      </c>
      <c r="EA20" s="24"/>
      <c r="EF20" s="24"/>
      <c r="EK20" s="24"/>
      <c r="EP20" s="24"/>
      <c r="EU20" s="24"/>
      <c r="EZ20" s="24"/>
      <c r="FE20" s="24"/>
      <c r="FJ20" s="24"/>
      <c r="FO20" s="24"/>
      <c r="FT20" s="24"/>
      <c r="FY20" s="24"/>
      <c r="GD20" s="24"/>
      <c r="GI20" s="24"/>
      <c r="GN20" s="24"/>
      <c r="GS20" s="24"/>
      <c r="GX20" s="24"/>
      <c r="HC20" s="24"/>
      <c r="HH20" s="24"/>
      <c r="HM20" s="24"/>
      <c r="HR20" s="24"/>
      <c r="HW20" s="24"/>
      <c r="IB20" s="24"/>
      <c r="IG20" s="24"/>
      <c r="IL20" s="24"/>
      <c r="IQ20" s="24"/>
      <c r="IV20" s="24"/>
      <c r="JA20" s="24"/>
      <c r="JF20" s="24"/>
      <c r="JK20" s="24"/>
      <c r="JP20" s="24"/>
      <c r="JU20" s="24"/>
      <c r="JZ20" s="24"/>
      <c r="KE20" s="24"/>
      <c r="KJ20" s="24"/>
      <c r="KO20" s="24"/>
      <c r="KT20" s="24"/>
      <c r="KY20" s="24"/>
      <c r="LD20" s="24"/>
      <c r="LI20" s="24"/>
      <c r="LN20" s="24"/>
      <c r="LS20" s="24"/>
      <c r="LX20" s="24"/>
      <c r="MC20" s="24"/>
      <c r="MH20" s="24"/>
      <c r="MM20" s="24"/>
      <c r="MR20" s="24"/>
      <c r="MW20" s="24"/>
      <c r="NB20" s="24"/>
      <c r="NG20" s="24"/>
      <c r="NL20" s="24"/>
      <c r="NQ20" s="24"/>
      <c r="NV20" s="24"/>
      <c r="OA20" s="24"/>
      <c r="OF20" s="24"/>
      <c r="OK20" s="24"/>
      <c r="OP20" s="24"/>
      <c r="OU20" s="24"/>
      <c r="OZ20" s="24"/>
      <c r="PE20" s="24"/>
      <c r="PJ20" s="24"/>
      <c r="PO20" s="24"/>
      <c r="PT20" s="24"/>
      <c r="PY20" s="24"/>
      <c r="QD20" s="24"/>
      <c r="QI20" s="24"/>
      <c r="QN20" s="24"/>
      <c r="QS20" s="24"/>
      <c r="QX20" s="24"/>
      <c r="RC20" s="24"/>
      <c r="RH20" s="24"/>
      <c r="RM20" s="24"/>
      <c r="RR20" s="24"/>
      <c r="RW20" s="24"/>
      <c r="SB20" s="24"/>
      <c r="SG20" s="24"/>
      <c r="SL20" s="24"/>
      <c r="SQ20" s="24"/>
      <c r="SV20" s="24"/>
      <c r="TA20" s="24"/>
      <c r="TF20" s="24"/>
      <c r="TK20" s="24"/>
      <c r="TP20" s="24"/>
      <c r="TU20" s="24"/>
      <c r="TZ20" s="24"/>
      <c r="UE20" s="24"/>
      <c r="UJ20" s="24"/>
      <c r="UO20" s="24"/>
      <c r="UT20" s="24"/>
      <c r="UY20" s="24"/>
      <c r="VD20" s="24"/>
      <c r="VI20" s="24"/>
      <c r="VN20" s="24"/>
      <c r="VS20" s="24"/>
      <c r="VX20" s="24"/>
      <c r="WC20" s="24"/>
      <c r="WH20" s="24"/>
      <c r="WM20" s="24"/>
      <c r="WR20" s="24"/>
      <c r="WW20" s="24"/>
      <c r="XB20" s="24"/>
      <c r="XG20" s="24"/>
      <c r="XL20" s="24"/>
      <c r="XQ20" s="24"/>
      <c r="XV20" s="24"/>
      <c r="YA20" s="24"/>
      <c r="YF20" s="24"/>
      <c r="YK20" s="24"/>
      <c r="YP20" s="24"/>
      <c r="YU20" s="24"/>
      <c r="YZ20" s="24"/>
      <c r="ZE20" s="24"/>
      <c r="ZJ20" s="24"/>
      <c r="ZO20" s="24"/>
      <c r="ZT20" s="24"/>
      <c r="ZY20" s="24"/>
      <c r="AAD20" s="24"/>
      <c r="AAI20" s="24"/>
      <c r="AAN20" s="24"/>
      <c r="AAS20" s="24"/>
      <c r="AAX20" s="24"/>
      <c r="ABC20" s="24"/>
      <c r="ABH20" s="24"/>
      <c r="ABM20" s="24"/>
      <c r="ABR20" s="24"/>
      <c r="ABW20" s="24"/>
      <c r="ACB20" s="24"/>
      <c r="ACG20" s="24"/>
      <c r="ACL20" s="24"/>
      <c r="ACQ20" s="24"/>
      <c r="ACV20" s="24"/>
      <c r="ADA20" s="24"/>
      <c r="ADF20" s="24"/>
      <c r="ADK20" s="24"/>
      <c r="ADP20" s="24"/>
      <c r="ADU20" s="24"/>
      <c r="ADZ20" s="24"/>
      <c r="AEE20" s="24"/>
      <c r="AEJ20" s="24"/>
      <c r="AEO20" s="24"/>
      <c r="AET20" s="24"/>
      <c r="AEY20" s="24"/>
      <c r="AFD20" s="24"/>
      <c r="AFI20" s="24"/>
      <c r="AFN20" s="24"/>
      <c r="AFS20" s="24"/>
      <c r="AFX20" s="24"/>
      <c r="AGC20" s="24"/>
      <c r="AGH20" s="24"/>
      <c r="AGM20" s="24"/>
      <c r="AGR20" s="24"/>
      <c r="AGW20" s="24"/>
      <c r="AHB20" s="24"/>
      <c r="AHG20" s="24"/>
      <c r="AHL20" s="24"/>
      <c r="AHQ20" s="24"/>
      <c r="AHV20" s="24"/>
      <c r="AIA20" s="24"/>
      <c r="AIF20" s="24"/>
      <c r="AIK20" s="24"/>
      <c r="AIP20" s="24"/>
      <c r="AIU20" s="24"/>
      <c r="AIZ20" s="24"/>
      <c r="AJE20" s="24"/>
      <c r="AJJ20" s="24"/>
      <c r="AJO20" s="24"/>
      <c r="AJT20" s="24"/>
      <c r="AJY20" s="24"/>
      <c r="AKD20" s="24"/>
      <c r="AKI20" s="24"/>
      <c r="AKN20" s="24"/>
      <c r="AKS20" s="24"/>
      <c r="AKX20" s="24"/>
      <c r="ALC20" s="24"/>
      <c r="ALH20" s="24"/>
      <c r="ALM20" s="24"/>
      <c r="ALR20" s="24"/>
      <c r="ALW20" s="24"/>
      <c r="AMB20" s="24"/>
      <c r="AMG20" s="24"/>
      <c r="AML20" s="24"/>
      <c r="AMQ20" s="24"/>
      <c r="AMV20" s="24"/>
      <c r="ANA20" s="24"/>
      <c r="ANF20" s="24"/>
      <c r="ANK20" s="24"/>
      <c r="ANP20" s="24"/>
      <c r="ANU20" s="24"/>
      <c r="ANZ20" s="24"/>
      <c r="AOE20" s="24"/>
      <c r="AOJ20" s="24"/>
      <c r="AOO20" s="24"/>
      <c r="AOT20" s="24"/>
      <c r="AOY20" s="24"/>
      <c r="APD20" s="24"/>
      <c r="API20" s="24"/>
      <c r="APN20" s="24"/>
      <c r="APS20" s="24"/>
      <c r="APX20" s="24"/>
      <c r="AQC20" s="24"/>
      <c r="AQH20" s="24"/>
      <c r="AQM20" s="24"/>
      <c r="AQR20" s="24"/>
      <c r="AQW20" s="24"/>
      <c r="ARB20" s="24"/>
      <c r="ARG20" s="24"/>
      <c r="ARL20" s="24"/>
      <c r="ARQ20" s="24"/>
      <c r="ARV20" s="24"/>
      <c r="ASA20" s="24"/>
      <c r="ASF20" s="24"/>
      <c r="ASK20" s="24"/>
      <c r="ASP20" s="24"/>
      <c r="ASU20" s="24"/>
      <c r="ASZ20" s="24"/>
      <c r="ATE20" s="24"/>
      <c r="ATJ20" s="24"/>
      <c r="ATO20" s="24"/>
      <c r="ATT20" s="24"/>
      <c r="ATY20" s="24"/>
      <c r="AUD20" s="24"/>
      <c r="AUI20" s="24"/>
      <c r="AUN20" s="24"/>
      <c r="AUS20" s="24"/>
      <c r="AUX20" s="24"/>
      <c r="AVC20" s="24"/>
      <c r="AVH20" s="24"/>
      <c r="AVM20" s="24"/>
      <c r="AVR20" s="24"/>
      <c r="AVW20" s="24"/>
      <c r="AWB20" s="24"/>
      <c r="AWG20" s="24"/>
      <c r="AWL20" s="24"/>
      <c r="AWQ20" s="24"/>
      <c r="AWV20" s="24"/>
      <c r="AXA20" s="24"/>
      <c r="AXF20" s="24"/>
      <c r="AXK20" s="24"/>
      <c r="AXP20" s="24"/>
      <c r="AXU20" s="24"/>
      <c r="AXZ20" s="24"/>
      <c r="AYE20" s="24"/>
      <c r="AYJ20" s="24"/>
      <c r="AYO20" s="24"/>
      <c r="AYT20" s="24"/>
      <c r="AYY20" s="24"/>
      <c r="AZD20" s="24"/>
      <c r="AZI20" s="24"/>
      <c r="AZN20" s="24"/>
      <c r="AZS20" s="24"/>
      <c r="AZX20" s="24"/>
      <c r="BAC20" s="24"/>
      <c r="BAH20" s="24"/>
      <c r="BAM20" s="24"/>
      <c r="BAR20" s="24"/>
      <c r="BAW20" s="24"/>
      <c r="BBB20" s="24"/>
      <c r="BBG20" s="24"/>
      <c r="BBL20" s="24"/>
      <c r="BBQ20" s="24"/>
      <c r="BBV20" s="24"/>
      <c r="BCA20" s="24"/>
      <c r="BCF20" s="24"/>
      <c r="BCK20" s="24"/>
      <c r="BCP20" s="24"/>
      <c r="BCU20" s="24"/>
      <c r="BCZ20" s="24"/>
      <c r="BDE20" s="24"/>
      <c r="BDJ20" s="24"/>
      <c r="BDO20" s="24"/>
      <c r="BDT20" s="24"/>
      <c r="BDY20" s="24"/>
      <c r="BED20" s="24"/>
      <c r="BEI20" s="24"/>
      <c r="BEN20" s="24"/>
      <c r="BES20" s="24"/>
      <c r="BEX20" s="24"/>
      <c r="BFC20" s="24"/>
      <c r="BFH20" s="24"/>
      <c r="BFM20" s="24"/>
      <c r="BFR20" s="24"/>
      <c r="BFW20" s="24"/>
      <c r="BGB20" s="24"/>
      <c r="BGG20" s="24"/>
      <c r="BGL20" s="24"/>
      <c r="BGQ20" s="24"/>
      <c r="BGV20" s="24"/>
      <c r="BHA20" s="24"/>
      <c r="BHF20" s="24"/>
      <c r="BHK20" s="24"/>
      <c r="BHP20" s="24"/>
      <c r="BHU20" s="24"/>
      <c r="BHZ20" s="24"/>
      <c r="BIE20" s="24"/>
      <c r="BIJ20" s="24"/>
      <c r="BIO20" s="24"/>
      <c r="BIT20" s="24"/>
      <c r="BIY20" s="24"/>
      <c r="BJD20" s="24"/>
      <c r="BJI20" s="24"/>
      <c r="BJN20" s="24"/>
      <c r="BJS20" s="24"/>
      <c r="BJX20" s="24"/>
      <c r="BKC20" s="24"/>
      <c r="BKH20" s="24"/>
      <c r="BKM20" s="24"/>
      <c r="BKR20" s="24"/>
      <c r="BKW20" s="24"/>
      <c r="BLB20" s="24"/>
      <c r="BLG20" s="24"/>
      <c r="BLL20" s="24"/>
      <c r="BLQ20" s="24"/>
      <c r="BLV20" s="24"/>
      <c r="BMA20" s="24"/>
      <c r="BMF20" s="24"/>
      <c r="BMK20" s="24"/>
      <c r="BMP20" s="24"/>
      <c r="BMU20" s="24"/>
      <c r="BMZ20" s="24"/>
      <c r="BNE20" s="24"/>
      <c r="BNJ20" s="24"/>
      <c r="BNO20" s="24"/>
      <c r="BNT20" s="24"/>
      <c r="BNY20" s="24"/>
      <c r="BOD20" s="24"/>
      <c r="BOI20" s="24"/>
      <c r="BON20" s="24"/>
      <c r="BOS20" s="24"/>
      <c r="BOX20" s="24"/>
      <c r="BPC20" s="24"/>
      <c r="BPH20" s="24"/>
      <c r="BPM20" s="24"/>
      <c r="BPR20" s="24"/>
      <c r="BPW20" s="24"/>
      <c r="BQB20" s="24"/>
      <c r="BQG20" s="24"/>
      <c r="BQL20" s="24"/>
      <c r="BQQ20" s="24"/>
      <c r="BQV20" s="24"/>
      <c r="BRA20" s="24"/>
      <c r="BRF20" s="24"/>
      <c r="BRK20" s="24"/>
      <c r="BRP20" s="24"/>
      <c r="BRU20" s="24"/>
      <c r="BRZ20" s="24"/>
      <c r="BSE20" s="24"/>
      <c r="BSJ20" s="24"/>
      <c r="BSO20" s="24"/>
      <c r="BST20" s="24"/>
      <c r="BSY20" s="24"/>
      <c r="BTD20" s="24"/>
      <c r="BTI20" s="24"/>
      <c r="BTN20" s="24"/>
      <c r="BTS20" s="24"/>
      <c r="BTX20" s="24"/>
      <c r="BUC20" s="24"/>
      <c r="BUH20" s="24"/>
      <c r="BUM20" s="24"/>
      <c r="BUR20" s="24"/>
      <c r="BUW20" s="24"/>
      <c r="BVB20" s="24"/>
      <c r="BVG20" s="24"/>
      <c r="BVL20" s="24"/>
      <c r="BVQ20" s="24"/>
      <c r="BVV20" s="24"/>
      <c r="BWA20" s="24"/>
      <c r="BWF20" s="24"/>
      <c r="BWK20" s="24"/>
      <c r="BWP20" s="24"/>
      <c r="BWU20" s="24"/>
      <c r="BWZ20" s="24"/>
      <c r="BXE20" s="24"/>
      <c r="BXJ20" s="24"/>
      <c r="BXO20" s="24"/>
      <c r="BXT20" s="24"/>
      <c r="BXY20" s="24"/>
      <c r="BYD20" s="24"/>
      <c r="BYI20" s="24"/>
      <c r="BYN20" s="24"/>
      <c r="BYS20" s="24"/>
      <c r="BYX20" s="24"/>
      <c r="BZC20" s="24"/>
      <c r="BZH20" s="24"/>
      <c r="BZM20" s="24"/>
      <c r="BZR20" s="24"/>
      <c r="BZW20" s="24"/>
      <c r="CAB20" s="24"/>
      <c r="CAG20" s="24"/>
      <c r="CAL20" s="24"/>
      <c r="CAQ20" s="24"/>
      <c r="CAV20" s="24"/>
      <c r="CBA20" s="24"/>
      <c r="CBF20" s="24"/>
      <c r="CBK20" s="24"/>
      <c r="CBP20" s="24"/>
      <c r="CBU20" s="24"/>
      <c r="CBZ20" s="24"/>
      <c r="CCE20" s="24"/>
      <c r="CCJ20" s="24"/>
      <c r="CCO20" s="24"/>
      <c r="CCT20" s="24"/>
      <c r="CCY20" s="24"/>
      <c r="CDD20" s="24"/>
      <c r="CDI20" s="24"/>
      <c r="CDN20" s="24"/>
      <c r="CDS20" s="24"/>
      <c r="CDX20" s="24"/>
      <c r="CEC20" s="24"/>
      <c r="CEH20" s="24"/>
      <c r="CEM20" s="24"/>
      <c r="CER20" s="24"/>
      <c r="CEW20" s="24"/>
      <c r="CFB20" s="24"/>
      <c r="CFG20" s="24"/>
      <c r="CFL20" s="24"/>
      <c r="CFQ20" s="24"/>
      <c r="CFV20" s="24"/>
      <c r="CGA20" s="24"/>
      <c r="CGF20" s="24"/>
      <c r="CGK20" s="24"/>
      <c r="CGP20" s="24"/>
      <c r="CGU20" s="24"/>
      <c r="CGZ20" s="24"/>
      <c r="CHE20" s="24"/>
      <c r="CHJ20" s="24"/>
      <c r="CHO20" s="24"/>
      <c r="CHT20" s="24"/>
      <c r="CHY20" s="24"/>
      <c r="CID20" s="24"/>
      <c r="CII20" s="24"/>
      <c r="CIN20" s="24"/>
      <c r="CIS20" s="24"/>
      <c r="CIX20" s="24"/>
      <c r="CJC20" s="24"/>
      <c r="CJH20" s="24"/>
      <c r="CJM20" s="24"/>
      <c r="CJR20" s="24"/>
      <c r="CJW20" s="24"/>
      <c r="CKB20" s="24"/>
      <c r="CKG20" s="24"/>
      <c r="CKL20" s="24"/>
      <c r="CKQ20" s="24"/>
      <c r="CKV20" s="24"/>
      <c r="CLA20" s="24"/>
      <c r="CLF20" s="24"/>
      <c r="CLK20" s="24"/>
      <c r="CLP20" s="24"/>
      <c r="CLU20" s="24"/>
      <c r="CLZ20" s="24"/>
      <c r="CME20" s="24"/>
      <c r="CMJ20" s="24"/>
      <c r="CMO20" s="24"/>
      <c r="CMT20" s="24"/>
      <c r="CMY20" s="24"/>
      <c r="CND20" s="24"/>
      <c r="CNI20" s="24"/>
      <c r="CNN20" s="24"/>
      <c r="CNS20" s="24"/>
      <c r="CNX20" s="24"/>
      <c r="COC20" s="24"/>
      <c r="COH20" s="24"/>
      <c r="COM20" s="24"/>
      <c r="COR20" s="24"/>
      <c r="COW20" s="24"/>
      <c r="CPB20" s="24"/>
      <c r="CPG20" s="24"/>
      <c r="CPL20" s="24"/>
      <c r="CPQ20" s="24"/>
      <c r="CPV20" s="24"/>
      <c r="CQA20" s="24"/>
      <c r="CQF20" s="24"/>
      <c r="CQK20" s="24"/>
      <c r="CQP20" s="24"/>
      <c r="CQU20" s="24"/>
      <c r="CQZ20" s="24"/>
      <c r="CRE20" s="24"/>
      <c r="CRJ20" s="24"/>
      <c r="CRO20" s="24"/>
      <c r="CRT20" s="24"/>
      <c r="CRY20" s="24"/>
      <c r="CSD20" s="24"/>
      <c r="CSI20" s="24"/>
      <c r="CSN20" s="24"/>
      <c r="CSS20" s="24"/>
      <c r="CSX20" s="24"/>
      <c r="CTC20" s="24"/>
      <c r="CTH20" s="24"/>
      <c r="CTM20" s="24"/>
      <c r="CTR20" s="24"/>
      <c r="CTW20" s="24"/>
      <c r="CUB20" s="24"/>
      <c r="CUG20" s="24"/>
      <c r="CUL20" s="24"/>
      <c r="CUQ20" s="24"/>
      <c r="CUV20" s="24"/>
      <c r="CVA20" s="24"/>
      <c r="CVF20" s="24"/>
      <c r="CVK20" s="24"/>
      <c r="CVP20" s="24"/>
      <c r="CVU20" s="24"/>
      <c r="CVZ20" s="24"/>
      <c r="CWE20" s="24"/>
      <c r="CWJ20" s="24"/>
      <c r="CWO20" s="24"/>
      <c r="CWT20" s="24"/>
      <c r="CWY20" s="24"/>
      <c r="CXD20" s="24"/>
      <c r="CXI20" s="24"/>
      <c r="CXN20" s="24"/>
      <c r="CXS20" s="24"/>
      <c r="CXX20" s="24"/>
      <c r="CYC20" s="24"/>
      <c r="CYH20" s="24"/>
      <c r="CYM20" s="24"/>
      <c r="CYR20" s="24"/>
      <c r="CYW20" s="24"/>
      <c r="CZB20" s="24"/>
      <c r="CZG20" s="24"/>
      <c r="CZL20" s="24"/>
      <c r="CZQ20" s="24"/>
      <c r="CZV20" s="24"/>
      <c r="DAA20" s="24"/>
      <c r="DAF20" s="24"/>
      <c r="DAK20" s="24"/>
      <c r="DAP20" s="24"/>
      <c r="DAU20" s="24"/>
      <c r="DAZ20" s="24"/>
      <c r="DBE20" s="24"/>
      <c r="DBJ20" s="24"/>
      <c r="DBO20" s="24"/>
      <c r="DBT20" s="24"/>
      <c r="DBY20" s="24"/>
      <c r="DCD20" s="24"/>
      <c r="DCI20" s="24"/>
      <c r="DCN20" s="24"/>
      <c r="DCS20" s="24"/>
      <c r="DCX20" s="24"/>
      <c r="DDC20" s="24"/>
      <c r="DDH20" s="24"/>
      <c r="DDM20" s="24"/>
      <c r="DDR20" s="24"/>
      <c r="DDW20" s="24"/>
      <c r="DEB20" s="24"/>
      <c r="DEG20" s="24"/>
      <c r="DEL20" s="24"/>
      <c r="DEQ20" s="24"/>
      <c r="DEV20" s="24"/>
      <c r="DFA20" s="24"/>
      <c r="DFF20" s="24"/>
      <c r="DFK20" s="24"/>
      <c r="DFP20" s="24"/>
      <c r="DFU20" s="24"/>
      <c r="DFZ20" s="24"/>
      <c r="DGE20" s="24"/>
      <c r="DGJ20" s="24"/>
      <c r="DGO20" s="24"/>
      <c r="DGT20" s="24"/>
      <c r="DGY20" s="24"/>
      <c r="DHD20" s="24"/>
      <c r="DHI20" s="24"/>
      <c r="DHN20" s="24"/>
      <c r="DHS20" s="24"/>
      <c r="DHX20" s="24"/>
      <c r="DIC20" s="24"/>
      <c r="DIH20" s="24"/>
      <c r="DIM20" s="24"/>
      <c r="DIR20" s="24"/>
      <c r="DIW20" s="24"/>
      <c r="DJB20" s="24"/>
      <c r="DJG20" s="24"/>
      <c r="DJL20" s="24"/>
      <c r="DJQ20" s="24"/>
      <c r="DJV20" s="24"/>
      <c r="DKA20" s="24"/>
      <c r="DKF20" s="24"/>
      <c r="DKK20" s="24"/>
      <c r="DKP20" s="24"/>
      <c r="DKU20" s="24"/>
      <c r="DKZ20" s="24"/>
      <c r="DLE20" s="24"/>
      <c r="DLJ20" s="24"/>
      <c r="DLO20" s="24"/>
      <c r="DLT20" s="24"/>
      <c r="DLY20" s="24"/>
      <c r="DMD20" s="24"/>
      <c r="DMI20" s="24"/>
      <c r="DMN20" s="24"/>
      <c r="DMS20" s="24"/>
      <c r="DMX20" s="24"/>
      <c r="DNC20" s="24"/>
      <c r="DNH20" s="24"/>
      <c r="DNM20" s="24"/>
      <c r="DNR20" s="24"/>
      <c r="DNW20" s="24"/>
      <c r="DOB20" s="24"/>
      <c r="DOG20" s="24"/>
      <c r="DOL20" s="24"/>
      <c r="DOQ20" s="24"/>
      <c r="DOV20" s="24"/>
      <c r="DPA20" s="24"/>
      <c r="DPF20" s="24"/>
      <c r="DPK20" s="24"/>
      <c r="DPP20" s="24"/>
      <c r="DPU20" s="24"/>
      <c r="DPZ20" s="24"/>
      <c r="DQE20" s="24"/>
      <c r="DQJ20" s="24"/>
      <c r="DQO20" s="24"/>
      <c r="DQT20" s="24"/>
      <c r="DQY20" s="24"/>
      <c r="DRD20" s="24"/>
      <c r="DRI20" s="24"/>
      <c r="DRN20" s="24"/>
      <c r="DRS20" s="24"/>
      <c r="DRX20" s="24"/>
      <c r="DSC20" s="24"/>
      <c r="DSH20" s="24"/>
      <c r="DSM20" s="24"/>
      <c r="DSR20" s="24"/>
      <c r="DSW20" s="24"/>
      <c r="DTB20" s="24"/>
      <c r="DTG20" s="24"/>
      <c r="DTL20" s="24"/>
      <c r="DTQ20" s="24"/>
      <c r="DTV20" s="24"/>
      <c r="DUA20" s="24"/>
      <c r="DUF20" s="24"/>
      <c r="DUK20" s="24"/>
      <c r="DUP20" s="24"/>
      <c r="DUU20" s="24"/>
      <c r="DUZ20" s="24"/>
      <c r="DVE20" s="24"/>
      <c r="DVJ20" s="24"/>
      <c r="DVO20" s="24"/>
      <c r="DVT20" s="24"/>
      <c r="DVY20" s="24"/>
      <c r="DWD20" s="24"/>
      <c r="DWI20" s="24"/>
      <c r="DWN20" s="24"/>
      <c r="DWS20" s="24"/>
      <c r="DWX20" s="24"/>
      <c r="DXC20" s="24"/>
      <c r="DXH20" s="24"/>
      <c r="DXM20" s="24"/>
      <c r="DXR20" s="24"/>
      <c r="DXW20" s="24"/>
      <c r="DYB20" s="24"/>
      <c r="DYG20" s="24"/>
      <c r="DYL20" s="24"/>
      <c r="DYQ20" s="24"/>
      <c r="DYV20" s="24"/>
      <c r="DZA20" s="24"/>
      <c r="DZF20" s="24"/>
      <c r="DZK20" s="24"/>
      <c r="DZP20" s="24"/>
      <c r="DZU20" s="24"/>
      <c r="DZZ20" s="24"/>
      <c r="EAE20" s="24"/>
      <c r="EAJ20" s="24"/>
      <c r="EAO20" s="24"/>
      <c r="EAT20" s="24"/>
      <c r="EAY20" s="24"/>
      <c r="EBD20" s="24"/>
      <c r="EBI20" s="24"/>
      <c r="EBN20" s="24"/>
      <c r="EBS20" s="24"/>
      <c r="EBX20" s="24"/>
      <c r="ECC20" s="24"/>
      <c r="ECH20" s="24"/>
      <c r="ECM20" s="24"/>
      <c r="ECR20" s="24"/>
      <c r="ECW20" s="24"/>
      <c r="EDB20" s="24"/>
      <c r="EDG20" s="24"/>
      <c r="EDL20" s="24"/>
      <c r="EDQ20" s="24"/>
      <c r="EDV20" s="24"/>
      <c r="EEA20" s="24"/>
      <c r="EEF20" s="24"/>
      <c r="EEK20" s="24"/>
      <c r="EEP20" s="24"/>
      <c r="EEU20" s="24"/>
      <c r="EEZ20" s="24"/>
      <c r="EFE20" s="24"/>
      <c r="EFJ20" s="24"/>
      <c r="EFO20" s="24"/>
      <c r="EFT20" s="24"/>
      <c r="EFY20" s="24"/>
      <c r="EGD20" s="24"/>
      <c r="EGI20" s="24"/>
      <c r="EGN20" s="24"/>
      <c r="EGS20" s="24"/>
      <c r="EGX20" s="24"/>
      <c r="EHC20" s="24"/>
      <c r="EHH20" s="24"/>
      <c r="EHM20" s="24"/>
      <c r="EHR20" s="24"/>
      <c r="EHW20" s="24"/>
      <c r="EIB20" s="24"/>
      <c r="EIG20" s="24"/>
      <c r="EIL20" s="24"/>
      <c r="EIQ20" s="24"/>
      <c r="EIV20" s="24"/>
      <c r="EJA20" s="24"/>
      <c r="EJF20" s="24"/>
      <c r="EJK20" s="24"/>
      <c r="EJP20" s="24"/>
      <c r="EJU20" s="24"/>
      <c r="EJZ20" s="24"/>
      <c r="EKE20" s="24"/>
      <c r="EKJ20" s="24"/>
      <c r="EKO20" s="24"/>
      <c r="EKT20" s="24"/>
      <c r="EKY20" s="24"/>
      <c r="ELD20" s="24"/>
      <c r="ELI20" s="24"/>
      <c r="ELN20" s="24"/>
      <c r="ELS20" s="24"/>
      <c r="ELX20" s="24"/>
      <c r="EMC20" s="24"/>
      <c r="EMH20" s="24"/>
      <c r="EMM20" s="24"/>
      <c r="EMR20" s="24"/>
      <c r="EMW20" s="24"/>
      <c r="ENB20" s="24"/>
      <c r="ENG20" s="24"/>
      <c r="ENL20" s="24"/>
      <c r="ENQ20" s="24"/>
      <c r="ENV20" s="24"/>
      <c r="EOA20" s="24"/>
      <c r="EOF20" s="24"/>
      <c r="EOK20" s="24"/>
      <c r="EOP20" s="24"/>
      <c r="EOU20" s="24"/>
      <c r="EOZ20" s="24"/>
      <c r="EPE20" s="24"/>
      <c r="EPJ20" s="24"/>
      <c r="EPO20" s="24"/>
      <c r="EPT20" s="24"/>
      <c r="EPY20" s="24"/>
      <c r="EQD20" s="24"/>
      <c r="EQI20" s="24"/>
      <c r="EQN20" s="24"/>
      <c r="EQS20" s="24"/>
      <c r="EQX20" s="24"/>
      <c r="ERC20" s="24"/>
      <c r="ERH20" s="24"/>
      <c r="ERM20" s="24"/>
      <c r="ERR20" s="24"/>
      <c r="ERW20" s="24"/>
      <c r="ESB20" s="24"/>
      <c r="ESG20" s="24"/>
      <c r="ESL20" s="24"/>
      <c r="ESQ20" s="24"/>
      <c r="ESV20" s="24"/>
      <c r="ETA20" s="24"/>
      <c r="ETF20" s="24"/>
      <c r="ETK20" s="24"/>
      <c r="ETP20" s="24"/>
      <c r="ETU20" s="24"/>
      <c r="ETZ20" s="24"/>
      <c r="EUE20" s="24"/>
      <c r="EUJ20" s="24"/>
      <c r="EUO20" s="24"/>
      <c r="EUT20" s="24"/>
      <c r="EUY20" s="24"/>
      <c r="EVD20" s="24"/>
      <c r="EVI20" s="24"/>
      <c r="EVN20" s="24"/>
      <c r="EVS20" s="24"/>
      <c r="EVX20" s="24"/>
      <c r="EWC20" s="24"/>
      <c r="EWH20" s="24"/>
      <c r="EWM20" s="24"/>
      <c r="EWR20" s="24"/>
      <c r="EWW20" s="24"/>
      <c r="EXB20" s="24"/>
      <c r="EXG20" s="24"/>
      <c r="EXL20" s="24"/>
      <c r="EXQ20" s="24"/>
      <c r="EXV20" s="24"/>
      <c r="EYA20" s="24"/>
      <c r="EYF20" s="24"/>
      <c r="EYK20" s="24"/>
      <c r="EYP20" s="24"/>
      <c r="EYU20" s="24"/>
      <c r="EYZ20" s="24"/>
      <c r="EZE20" s="24"/>
      <c r="EZJ20" s="24"/>
      <c r="EZO20" s="24"/>
      <c r="EZT20" s="24"/>
      <c r="EZY20" s="24"/>
      <c r="FAD20" s="24"/>
      <c r="FAI20" s="24"/>
      <c r="FAN20" s="24"/>
      <c r="FAS20" s="24"/>
      <c r="FAX20" s="24"/>
      <c r="FBC20" s="24"/>
      <c r="FBH20" s="24"/>
      <c r="FBM20" s="24"/>
      <c r="FBR20" s="24"/>
      <c r="FBW20" s="24"/>
      <c r="FCB20" s="24"/>
      <c r="FCG20" s="24"/>
      <c r="FCL20" s="24"/>
      <c r="FCQ20" s="24"/>
      <c r="FCV20" s="24"/>
      <c r="FDA20" s="24"/>
      <c r="FDF20" s="24"/>
      <c r="FDK20" s="24"/>
      <c r="FDP20" s="24"/>
      <c r="FDU20" s="24"/>
      <c r="FDZ20" s="24"/>
      <c r="FEE20" s="24"/>
      <c r="FEJ20" s="24"/>
      <c r="FEO20" s="24"/>
      <c r="FET20" s="24"/>
      <c r="FEY20" s="24"/>
      <c r="FFD20" s="24"/>
      <c r="FFI20" s="24"/>
      <c r="FFN20" s="24"/>
      <c r="FFS20" s="24"/>
      <c r="FFX20" s="24"/>
      <c r="FGC20" s="24"/>
      <c r="FGH20" s="24"/>
      <c r="FGM20" s="24"/>
      <c r="FGR20" s="24"/>
      <c r="FGW20" s="24"/>
      <c r="FHB20" s="24"/>
      <c r="FHG20" s="24"/>
      <c r="FHL20" s="24"/>
      <c r="FHQ20" s="24"/>
      <c r="FHV20" s="24"/>
      <c r="FIA20" s="24"/>
      <c r="FIF20" s="24"/>
      <c r="FIK20" s="24"/>
      <c r="FIP20" s="24"/>
      <c r="FIU20" s="24"/>
      <c r="FIZ20" s="24"/>
      <c r="FJE20" s="24"/>
      <c r="FJJ20" s="24"/>
      <c r="FJO20" s="24"/>
      <c r="FJT20" s="24"/>
      <c r="FJY20" s="24"/>
      <c r="FKD20" s="24"/>
      <c r="FKI20" s="24"/>
      <c r="FKN20" s="24"/>
      <c r="FKS20" s="24"/>
      <c r="FKX20" s="24"/>
      <c r="FLC20" s="24"/>
      <c r="FLH20" s="24"/>
      <c r="FLM20" s="24"/>
      <c r="FLR20" s="24"/>
      <c r="FLW20" s="24"/>
      <c r="FMB20" s="24"/>
      <c r="FMG20" s="24"/>
      <c r="FML20" s="24"/>
      <c r="FMQ20" s="24"/>
      <c r="FMV20" s="24"/>
      <c r="FNA20" s="24"/>
      <c r="FNF20" s="24"/>
      <c r="FNK20" s="24"/>
      <c r="FNP20" s="24"/>
      <c r="FNU20" s="24"/>
      <c r="FNZ20" s="24"/>
      <c r="FOE20" s="24"/>
      <c r="FOJ20" s="24"/>
      <c r="FOO20" s="24"/>
      <c r="FOT20" s="24"/>
      <c r="FOY20" s="24"/>
      <c r="FPD20" s="24"/>
      <c r="FPI20" s="24"/>
      <c r="FPN20" s="24"/>
      <c r="FPS20" s="24"/>
      <c r="FPX20" s="24"/>
      <c r="FQC20" s="24"/>
      <c r="FQH20" s="24"/>
      <c r="FQM20" s="24"/>
      <c r="FQR20" s="24"/>
      <c r="FQW20" s="24"/>
      <c r="FRB20" s="24"/>
      <c r="FRG20" s="24"/>
      <c r="FRL20" s="24"/>
      <c r="FRQ20" s="24"/>
      <c r="FRV20" s="24"/>
      <c r="FSA20" s="24"/>
      <c r="FSF20" s="24"/>
      <c r="FSK20" s="24"/>
      <c r="FSP20" s="24"/>
      <c r="FSU20" s="24"/>
      <c r="FSZ20" s="24"/>
      <c r="FTE20" s="24"/>
      <c r="FTJ20" s="24"/>
      <c r="FTO20" s="24"/>
      <c r="FTT20" s="24"/>
      <c r="FTY20" s="24"/>
      <c r="FUD20" s="24"/>
      <c r="FUI20" s="24"/>
      <c r="FUN20" s="24"/>
      <c r="FUS20" s="24"/>
      <c r="FUX20" s="24"/>
      <c r="FVC20" s="24"/>
      <c r="FVH20" s="24"/>
      <c r="FVM20" s="24"/>
      <c r="FVR20" s="24"/>
      <c r="FVW20" s="24"/>
      <c r="FWB20" s="24"/>
      <c r="FWG20" s="24"/>
      <c r="FWL20" s="24"/>
      <c r="FWQ20" s="24"/>
      <c r="FWV20" s="24"/>
      <c r="FXA20" s="24"/>
      <c r="FXF20" s="24"/>
      <c r="FXK20" s="24"/>
      <c r="FXP20" s="24"/>
      <c r="FXU20" s="24"/>
      <c r="FXZ20" s="24"/>
      <c r="FYE20" s="24"/>
      <c r="FYJ20" s="24"/>
      <c r="FYO20" s="24"/>
      <c r="FYT20" s="24"/>
      <c r="FYY20" s="24"/>
      <c r="FZD20" s="24"/>
      <c r="FZI20" s="24"/>
      <c r="FZN20" s="24"/>
      <c r="FZS20" s="24"/>
      <c r="FZX20" s="24"/>
      <c r="GAC20" s="24"/>
      <c r="GAH20" s="24"/>
      <c r="GAM20" s="24"/>
      <c r="GAR20" s="24"/>
      <c r="GAW20" s="24"/>
      <c r="GBB20" s="24"/>
      <c r="GBG20" s="24"/>
      <c r="GBL20" s="24"/>
      <c r="GBQ20" s="24"/>
      <c r="GBV20" s="24"/>
      <c r="GCA20" s="24"/>
      <c r="GCF20" s="24"/>
      <c r="GCK20" s="24"/>
      <c r="GCP20" s="24"/>
      <c r="GCU20" s="24"/>
      <c r="GCZ20" s="24"/>
      <c r="GDE20" s="24"/>
      <c r="GDJ20" s="24"/>
      <c r="GDO20" s="24"/>
      <c r="GDT20" s="24"/>
      <c r="GDY20" s="24"/>
      <c r="GED20" s="24"/>
      <c r="GEI20" s="24"/>
      <c r="GEN20" s="24"/>
      <c r="GES20" s="24"/>
      <c r="GEX20" s="24"/>
      <c r="GFC20" s="24"/>
      <c r="GFH20" s="24"/>
      <c r="GFM20" s="24"/>
      <c r="GFR20" s="24"/>
      <c r="GFW20" s="24"/>
      <c r="GGB20" s="24"/>
      <c r="GGG20" s="24"/>
      <c r="GGL20" s="24"/>
      <c r="GGQ20" s="24"/>
      <c r="GGV20" s="24"/>
      <c r="GHA20" s="24"/>
      <c r="GHF20" s="24"/>
      <c r="GHK20" s="24"/>
      <c r="GHP20" s="24"/>
      <c r="GHU20" s="24"/>
      <c r="GHZ20" s="24"/>
      <c r="GIE20" s="24"/>
      <c r="GIJ20" s="24"/>
      <c r="GIO20" s="24"/>
      <c r="GIT20" s="24"/>
      <c r="GIY20" s="24"/>
      <c r="GJD20" s="24"/>
      <c r="GJI20" s="24"/>
      <c r="GJN20" s="24"/>
      <c r="GJS20" s="24"/>
      <c r="GJX20" s="24"/>
      <c r="GKC20" s="24"/>
      <c r="GKH20" s="24"/>
      <c r="GKM20" s="24"/>
      <c r="GKR20" s="24"/>
      <c r="GKW20" s="24"/>
      <c r="GLB20" s="24"/>
      <c r="GLG20" s="24"/>
      <c r="GLL20" s="24"/>
      <c r="GLQ20" s="24"/>
      <c r="GLV20" s="24"/>
      <c r="GMA20" s="24"/>
      <c r="GMF20" s="24"/>
      <c r="GMK20" s="24"/>
      <c r="GMP20" s="24"/>
      <c r="GMU20" s="24"/>
      <c r="GMZ20" s="24"/>
      <c r="GNE20" s="24"/>
      <c r="GNJ20" s="24"/>
      <c r="GNO20" s="24"/>
      <c r="GNT20" s="24"/>
      <c r="GNY20" s="24"/>
      <c r="GOD20" s="24"/>
      <c r="GOI20" s="24"/>
      <c r="GON20" s="24"/>
      <c r="GOS20" s="24"/>
      <c r="GOX20" s="24"/>
      <c r="GPC20" s="24"/>
      <c r="GPH20" s="24"/>
      <c r="GPM20" s="24"/>
      <c r="GPR20" s="24"/>
      <c r="GPW20" s="24"/>
      <c r="GQB20" s="24"/>
      <c r="GQG20" s="24"/>
      <c r="GQL20" s="24"/>
      <c r="GQQ20" s="24"/>
      <c r="GQV20" s="24"/>
      <c r="GRA20" s="24"/>
      <c r="GRF20" s="24"/>
      <c r="GRK20" s="24"/>
      <c r="GRP20" s="24"/>
      <c r="GRU20" s="24"/>
      <c r="GRZ20" s="24"/>
      <c r="GSE20" s="24"/>
      <c r="GSJ20" s="24"/>
      <c r="GSO20" s="24"/>
      <c r="GST20" s="24"/>
      <c r="GSY20" s="24"/>
      <c r="GTD20" s="24"/>
      <c r="GTI20" s="24"/>
      <c r="GTN20" s="24"/>
      <c r="GTS20" s="24"/>
      <c r="GTX20" s="24"/>
      <c r="GUC20" s="24"/>
      <c r="GUH20" s="24"/>
      <c r="GUM20" s="24"/>
      <c r="GUR20" s="24"/>
      <c r="GUW20" s="24"/>
      <c r="GVB20" s="24"/>
      <c r="GVG20" s="24"/>
      <c r="GVL20" s="24"/>
      <c r="GVQ20" s="24"/>
      <c r="GVV20" s="24"/>
      <c r="GWA20" s="24"/>
      <c r="GWF20" s="24"/>
      <c r="GWK20" s="24"/>
      <c r="GWP20" s="24"/>
      <c r="GWU20" s="24"/>
      <c r="GWZ20" s="24"/>
      <c r="GXE20" s="24"/>
      <c r="GXJ20" s="24"/>
      <c r="GXO20" s="24"/>
      <c r="GXT20" s="24"/>
      <c r="GXY20" s="24"/>
      <c r="GYD20" s="24"/>
      <c r="GYI20" s="24"/>
      <c r="GYN20" s="24"/>
      <c r="GYS20" s="24"/>
      <c r="GYX20" s="24"/>
      <c r="GZC20" s="24"/>
      <c r="GZH20" s="24"/>
      <c r="GZM20" s="24"/>
      <c r="GZR20" s="24"/>
      <c r="GZW20" s="24"/>
      <c r="HAB20" s="24"/>
      <c r="HAG20" s="24"/>
      <c r="HAL20" s="24"/>
      <c r="HAQ20" s="24"/>
      <c r="HAV20" s="24"/>
      <c r="HBA20" s="24"/>
      <c r="HBF20" s="24"/>
      <c r="HBK20" s="24"/>
      <c r="HBP20" s="24"/>
      <c r="HBU20" s="24"/>
      <c r="HBZ20" s="24"/>
      <c r="HCE20" s="24"/>
      <c r="HCJ20" s="24"/>
      <c r="HCO20" s="24"/>
      <c r="HCT20" s="24"/>
      <c r="HCY20" s="24"/>
      <c r="HDD20" s="24"/>
      <c r="HDI20" s="24"/>
      <c r="HDN20" s="24"/>
      <c r="HDS20" s="24"/>
      <c r="HDX20" s="24"/>
      <c r="HEC20" s="24"/>
      <c r="HEH20" s="24"/>
      <c r="HEM20" s="24"/>
      <c r="HER20" s="24"/>
      <c r="HEW20" s="24"/>
      <c r="HFB20" s="24"/>
      <c r="HFG20" s="24"/>
      <c r="HFL20" s="24"/>
      <c r="HFQ20" s="24"/>
      <c r="HFV20" s="24"/>
      <c r="HGA20" s="24"/>
      <c r="HGF20" s="24"/>
      <c r="HGK20" s="24"/>
      <c r="HGP20" s="24"/>
      <c r="HGU20" s="24"/>
      <c r="HGZ20" s="24"/>
      <c r="HHE20" s="24"/>
      <c r="HHJ20" s="24"/>
      <c r="HHO20" s="24"/>
      <c r="HHT20" s="24"/>
      <c r="HHY20" s="24"/>
      <c r="HID20" s="24"/>
      <c r="HII20" s="24"/>
      <c r="HIN20" s="24"/>
      <c r="HIS20" s="24"/>
      <c r="HIX20" s="24"/>
      <c r="HJC20" s="24"/>
      <c r="HJH20" s="24"/>
      <c r="HJM20" s="24"/>
      <c r="HJR20" s="24"/>
      <c r="HJW20" s="24"/>
      <c r="HKB20" s="24"/>
      <c r="HKG20" s="24"/>
      <c r="HKL20" s="24"/>
      <c r="HKQ20" s="24"/>
      <c r="HKV20" s="24"/>
      <c r="HLA20" s="24"/>
      <c r="HLF20" s="24"/>
      <c r="HLK20" s="24"/>
      <c r="HLP20" s="24"/>
      <c r="HLU20" s="24"/>
      <c r="HLZ20" s="24"/>
      <c r="HME20" s="24"/>
      <c r="HMJ20" s="24"/>
      <c r="HMO20" s="24"/>
      <c r="HMT20" s="24"/>
      <c r="HMY20" s="24"/>
      <c r="HND20" s="24"/>
      <c r="HNI20" s="24"/>
      <c r="HNN20" s="24"/>
      <c r="HNS20" s="24"/>
      <c r="HNX20" s="24"/>
      <c r="HOC20" s="24"/>
      <c r="HOH20" s="24"/>
      <c r="HOM20" s="24"/>
      <c r="HOR20" s="24"/>
      <c r="HOW20" s="24"/>
      <c r="HPB20" s="24"/>
      <c r="HPG20" s="24"/>
      <c r="HPL20" s="24"/>
      <c r="HPQ20" s="24"/>
      <c r="HPV20" s="24"/>
      <c r="HQA20" s="24"/>
      <c r="HQF20" s="24"/>
      <c r="HQK20" s="24"/>
      <c r="HQP20" s="24"/>
      <c r="HQU20" s="24"/>
      <c r="HQZ20" s="24"/>
      <c r="HRE20" s="24"/>
      <c r="HRJ20" s="24"/>
      <c r="HRO20" s="24"/>
      <c r="HRT20" s="24"/>
      <c r="HRY20" s="24"/>
      <c r="HSD20" s="24"/>
      <c r="HSI20" s="24"/>
      <c r="HSN20" s="24"/>
      <c r="HSS20" s="24"/>
      <c r="HSX20" s="24"/>
      <c r="HTC20" s="24"/>
      <c r="HTH20" s="24"/>
      <c r="HTM20" s="24"/>
      <c r="HTR20" s="24"/>
      <c r="HTW20" s="24"/>
      <c r="HUB20" s="24"/>
      <c r="HUG20" s="24"/>
      <c r="HUL20" s="24"/>
      <c r="HUQ20" s="24"/>
      <c r="HUV20" s="24"/>
      <c r="HVA20" s="24"/>
      <c r="HVF20" s="24"/>
      <c r="HVK20" s="24"/>
      <c r="HVP20" s="24"/>
      <c r="HVU20" s="24"/>
      <c r="HVZ20" s="24"/>
      <c r="HWE20" s="24"/>
      <c r="HWJ20" s="24"/>
      <c r="HWO20" s="24"/>
      <c r="HWT20" s="24"/>
      <c r="HWY20" s="24"/>
      <c r="HXD20" s="24"/>
      <c r="HXI20" s="24"/>
      <c r="HXN20" s="24"/>
      <c r="HXS20" s="24"/>
      <c r="HXX20" s="24"/>
      <c r="HYC20" s="24"/>
      <c r="HYH20" s="24"/>
      <c r="HYM20" s="24"/>
      <c r="HYR20" s="24"/>
      <c r="HYW20" s="24"/>
      <c r="HZB20" s="24"/>
      <c r="HZG20" s="24"/>
      <c r="HZL20" s="24"/>
      <c r="HZQ20" s="24"/>
      <c r="HZV20" s="24"/>
      <c r="IAA20" s="24"/>
      <c r="IAF20" s="24"/>
      <c r="IAK20" s="24"/>
      <c r="IAP20" s="24"/>
      <c r="IAU20" s="24"/>
      <c r="IAZ20" s="24"/>
      <c r="IBE20" s="24"/>
      <c r="IBJ20" s="24"/>
      <c r="IBO20" s="24"/>
      <c r="IBT20" s="24"/>
      <c r="IBY20" s="24"/>
      <c r="ICD20" s="24"/>
      <c r="ICI20" s="24"/>
      <c r="ICN20" s="24"/>
      <c r="ICS20" s="24"/>
      <c r="ICX20" s="24"/>
      <c r="IDC20" s="24"/>
      <c r="IDH20" s="24"/>
      <c r="IDM20" s="24"/>
      <c r="IDR20" s="24"/>
      <c r="IDW20" s="24"/>
      <c r="IEB20" s="24"/>
      <c r="IEG20" s="24"/>
      <c r="IEL20" s="24"/>
      <c r="IEQ20" s="24"/>
      <c r="IEV20" s="24"/>
      <c r="IFA20" s="24"/>
      <c r="IFF20" s="24"/>
      <c r="IFK20" s="24"/>
      <c r="IFP20" s="24"/>
      <c r="IFU20" s="24"/>
      <c r="IFZ20" s="24"/>
      <c r="IGE20" s="24"/>
      <c r="IGJ20" s="24"/>
      <c r="IGO20" s="24"/>
      <c r="IGT20" s="24"/>
      <c r="IGY20" s="24"/>
      <c r="IHD20" s="24"/>
      <c r="IHI20" s="24"/>
      <c r="IHN20" s="24"/>
      <c r="IHS20" s="24"/>
      <c r="IHX20" s="24"/>
      <c r="IIC20" s="24"/>
      <c r="IIH20" s="24"/>
      <c r="IIM20" s="24"/>
      <c r="IIR20" s="24"/>
      <c r="IIW20" s="24"/>
      <c r="IJB20" s="24"/>
      <c r="IJG20" s="24"/>
      <c r="IJL20" s="24"/>
      <c r="IJQ20" s="24"/>
      <c r="IJV20" s="24"/>
      <c r="IKA20" s="24"/>
      <c r="IKF20" s="24"/>
      <c r="IKK20" s="24"/>
      <c r="IKP20" s="24"/>
      <c r="IKU20" s="24"/>
      <c r="IKZ20" s="24"/>
      <c r="ILE20" s="24"/>
      <c r="ILJ20" s="24"/>
      <c r="ILO20" s="24"/>
      <c r="ILT20" s="24"/>
      <c r="ILY20" s="24"/>
      <c r="IMD20" s="24"/>
      <c r="IMI20" s="24"/>
      <c r="IMN20" s="24"/>
      <c r="IMS20" s="24"/>
      <c r="IMX20" s="24"/>
      <c r="INC20" s="24"/>
      <c r="INH20" s="24"/>
      <c r="INM20" s="24"/>
      <c r="INR20" s="24"/>
      <c r="INW20" s="24"/>
      <c r="IOB20" s="24"/>
      <c r="IOG20" s="24"/>
      <c r="IOL20" s="24"/>
      <c r="IOQ20" s="24"/>
      <c r="IOV20" s="24"/>
      <c r="IPA20" s="24"/>
      <c r="IPF20" s="24"/>
      <c r="IPK20" s="24"/>
      <c r="IPP20" s="24"/>
      <c r="IPU20" s="24"/>
      <c r="IPZ20" s="24"/>
      <c r="IQE20" s="24"/>
      <c r="IQJ20" s="24"/>
      <c r="IQO20" s="24"/>
      <c r="IQT20" s="24"/>
      <c r="IQY20" s="24"/>
      <c r="IRD20" s="24"/>
      <c r="IRI20" s="24"/>
      <c r="IRN20" s="24"/>
      <c r="IRS20" s="24"/>
      <c r="IRX20" s="24"/>
      <c r="ISC20" s="24"/>
      <c r="ISH20" s="24"/>
      <c r="ISM20" s="24"/>
      <c r="ISR20" s="24"/>
      <c r="ISW20" s="24"/>
      <c r="ITB20" s="24"/>
      <c r="ITG20" s="24"/>
      <c r="ITL20" s="24"/>
      <c r="ITQ20" s="24"/>
      <c r="ITV20" s="24"/>
      <c r="IUA20" s="24"/>
      <c r="IUF20" s="24"/>
      <c r="IUK20" s="24"/>
      <c r="IUP20" s="24"/>
      <c r="IUU20" s="24"/>
      <c r="IUZ20" s="24"/>
      <c r="IVE20" s="24"/>
      <c r="IVJ20" s="24"/>
      <c r="IVO20" s="24"/>
      <c r="IVT20" s="24"/>
      <c r="IVY20" s="24"/>
      <c r="IWD20" s="24"/>
      <c r="IWI20" s="24"/>
      <c r="IWN20" s="24"/>
      <c r="IWS20" s="24"/>
      <c r="IWX20" s="24"/>
      <c r="IXC20" s="24"/>
      <c r="IXH20" s="24"/>
      <c r="IXM20" s="24"/>
      <c r="IXR20" s="24"/>
      <c r="IXW20" s="24"/>
      <c r="IYB20" s="24"/>
      <c r="IYG20" s="24"/>
      <c r="IYL20" s="24"/>
      <c r="IYQ20" s="24"/>
      <c r="IYV20" s="24"/>
      <c r="IZA20" s="24"/>
      <c r="IZF20" s="24"/>
      <c r="IZK20" s="24"/>
      <c r="IZP20" s="24"/>
      <c r="IZU20" s="24"/>
      <c r="IZZ20" s="24"/>
      <c r="JAE20" s="24"/>
      <c r="JAJ20" s="24"/>
      <c r="JAO20" s="24"/>
      <c r="JAT20" s="24"/>
      <c r="JAY20" s="24"/>
      <c r="JBD20" s="24"/>
      <c r="JBI20" s="24"/>
      <c r="JBN20" s="24"/>
      <c r="JBS20" s="24"/>
      <c r="JBX20" s="24"/>
      <c r="JCC20" s="24"/>
      <c r="JCH20" s="24"/>
      <c r="JCM20" s="24"/>
      <c r="JCR20" s="24"/>
      <c r="JCW20" s="24"/>
      <c r="JDB20" s="24"/>
      <c r="JDG20" s="24"/>
      <c r="JDL20" s="24"/>
      <c r="JDQ20" s="24"/>
      <c r="JDV20" s="24"/>
      <c r="JEA20" s="24"/>
      <c r="JEF20" s="24"/>
      <c r="JEK20" s="24"/>
      <c r="JEP20" s="24"/>
      <c r="JEU20" s="24"/>
      <c r="JEZ20" s="24"/>
      <c r="JFE20" s="24"/>
      <c r="JFJ20" s="24"/>
      <c r="JFO20" s="24"/>
      <c r="JFT20" s="24"/>
      <c r="JFY20" s="24"/>
      <c r="JGD20" s="24"/>
      <c r="JGI20" s="24"/>
      <c r="JGN20" s="24"/>
      <c r="JGS20" s="24"/>
      <c r="JGX20" s="24"/>
      <c r="JHC20" s="24"/>
      <c r="JHH20" s="24"/>
      <c r="JHM20" s="24"/>
      <c r="JHR20" s="24"/>
      <c r="JHW20" s="24"/>
      <c r="JIB20" s="24"/>
      <c r="JIG20" s="24"/>
      <c r="JIL20" s="24"/>
      <c r="JIQ20" s="24"/>
      <c r="JIV20" s="24"/>
      <c r="JJA20" s="24"/>
      <c r="JJF20" s="24"/>
      <c r="JJK20" s="24"/>
      <c r="JJP20" s="24"/>
      <c r="JJU20" s="24"/>
      <c r="JJZ20" s="24"/>
      <c r="JKE20" s="24"/>
      <c r="JKJ20" s="24"/>
      <c r="JKO20" s="24"/>
      <c r="JKT20" s="24"/>
      <c r="JKY20" s="24"/>
      <c r="JLD20" s="24"/>
      <c r="JLI20" s="24"/>
      <c r="JLN20" s="24"/>
      <c r="JLS20" s="24"/>
      <c r="JLX20" s="24"/>
      <c r="JMC20" s="24"/>
      <c r="JMH20" s="24"/>
      <c r="JMM20" s="24"/>
      <c r="JMR20" s="24"/>
      <c r="JMW20" s="24"/>
      <c r="JNB20" s="24"/>
      <c r="JNG20" s="24"/>
      <c r="JNL20" s="24"/>
      <c r="JNQ20" s="24"/>
      <c r="JNV20" s="24"/>
      <c r="JOA20" s="24"/>
      <c r="JOF20" s="24"/>
      <c r="JOK20" s="24"/>
      <c r="JOP20" s="24"/>
      <c r="JOU20" s="24"/>
      <c r="JOZ20" s="24"/>
      <c r="JPE20" s="24"/>
      <c r="JPJ20" s="24"/>
      <c r="JPO20" s="24"/>
      <c r="JPT20" s="24"/>
      <c r="JPY20" s="24"/>
      <c r="JQD20" s="24"/>
      <c r="JQI20" s="24"/>
      <c r="JQN20" s="24"/>
      <c r="JQS20" s="24"/>
      <c r="JQX20" s="24"/>
      <c r="JRC20" s="24"/>
      <c r="JRH20" s="24"/>
      <c r="JRM20" s="24"/>
      <c r="JRR20" s="24"/>
      <c r="JRW20" s="24"/>
      <c r="JSB20" s="24"/>
      <c r="JSG20" s="24"/>
      <c r="JSL20" s="24"/>
      <c r="JSQ20" s="24"/>
      <c r="JSV20" s="24"/>
      <c r="JTA20" s="24"/>
      <c r="JTF20" s="24"/>
      <c r="JTK20" s="24"/>
      <c r="JTP20" s="24"/>
      <c r="JTU20" s="24"/>
      <c r="JTZ20" s="24"/>
      <c r="JUE20" s="24"/>
      <c r="JUJ20" s="24"/>
      <c r="JUO20" s="24"/>
      <c r="JUT20" s="24"/>
      <c r="JUY20" s="24"/>
      <c r="JVD20" s="24"/>
      <c r="JVI20" s="24"/>
      <c r="JVN20" s="24"/>
      <c r="JVS20" s="24"/>
      <c r="JVX20" s="24"/>
      <c r="JWC20" s="24"/>
      <c r="JWH20" s="24"/>
      <c r="JWM20" s="24"/>
      <c r="JWR20" s="24"/>
      <c r="JWW20" s="24"/>
      <c r="JXB20" s="24"/>
      <c r="JXG20" s="24"/>
      <c r="JXL20" s="24"/>
      <c r="JXQ20" s="24"/>
      <c r="JXV20" s="24"/>
      <c r="JYA20" s="24"/>
      <c r="JYF20" s="24"/>
      <c r="JYK20" s="24"/>
      <c r="JYP20" s="24"/>
      <c r="JYU20" s="24"/>
      <c r="JYZ20" s="24"/>
      <c r="JZE20" s="24"/>
      <c r="JZJ20" s="24"/>
      <c r="JZO20" s="24"/>
      <c r="JZT20" s="24"/>
      <c r="JZY20" s="24"/>
      <c r="KAD20" s="24"/>
      <c r="KAI20" s="24"/>
      <c r="KAN20" s="24"/>
      <c r="KAS20" s="24"/>
      <c r="KAX20" s="24"/>
      <c r="KBC20" s="24"/>
      <c r="KBH20" s="24"/>
      <c r="KBM20" s="24"/>
      <c r="KBR20" s="24"/>
      <c r="KBW20" s="24"/>
      <c r="KCB20" s="24"/>
      <c r="KCG20" s="24"/>
      <c r="KCL20" s="24"/>
      <c r="KCQ20" s="24"/>
      <c r="KCV20" s="24"/>
      <c r="KDA20" s="24"/>
      <c r="KDF20" s="24"/>
      <c r="KDK20" s="24"/>
      <c r="KDP20" s="24"/>
      <c r="KDU20" s="24"/>
      <c r="KDZ20" s="24"/>
      <c r="KEE20" s="24"/>
      <c r="KEJ20" s="24"/>
      <c r="KEO20" s="24"/>
      <c r="KET20" s="24"/>
      <c r="KEY20" s="24"/>
      <c r="KFD20" s="24"/>
      <c r="KFI20" s="24"/>
      <c r="KFN20" s="24"/>
      <c r="KFS20" s="24"/>
      <c r="KFX20" s="24"/>
      <c r="KGC20" s="24"/>
      <c r="KGH20" s="24"/>
      <c r="KGM20" s="24"/>
      <c r="KGR20" s="24"/>
      <c r="KGW20" s="24"/>
      <c r="KHB20" s="24"/>
      <c r="KHG20" s="24"/>
      <c r="KHL20" s="24"/>
      <c r="KHQ20" s="24"/>
      <c r="KHV20" s="24"/>
      <c r="KIA20" s="24"/>
      <c r="KIF20" s="24"/>
      <c r="KIK20" s="24"/>
      <c r="KIP20" s="24"/>
      <c r="KIU20" s="24"/>
      <c r="KIZ20" s="24"/>
      <c r="KJE20" s="24"/>
      <c r="KJJ20" s="24"/>
      <c r="KJO20" s="24"/>
      <c r="KJT20" s="24"/>
      <c r="KJY20" s="24"/>
      <c r="KKD20" s="24"/>
      <c r="KKI20" s="24"/>
      <c r="KKN20" s="24"/>
      <c r="KKS20" s="24"/>
      <c r="KKX20" s="24"/>
      <c r="KLC20" s="24"/>
      <c r="KLH20" s="24"/>
      <c r="KLM20" s="24"/>
      <c r="KLR20" s="24"/>
      <c r="KLW20" s="24"/>
      <c r="KMB20" s="24"/>
      <c r="KMG20" s="24"/>
      <c r="KML20" s="24"/>
      <c r="KMQ20" s="24"/>
      <c r="KMV20" s="24"/>
      <c r="KNA20" s="24"/>
      <c r="KNF20" s="24"/>
      <c r="KNK20" s="24"/>
      <c r="KNP20" s="24"/>
      <c r="KNU20" s="24"/>
      <c r="KNZ20" s="24"/>
      <c r="KOE20" s="24"/>
      <c r="KOJ20" s="24"/>
      <c r="KOO20" s="24"/>
      <c r="KOT20" s="24"/>
      <c r="KOY20" s="24"/>
      <c r="KPD20" s="24"/>
      <c r="KPI20" s="24"/>
      <c r="KPN20" s="24"/>
      <c r="KPS20" s="24"/>
      <c r="KPX20" s="24"/>
      <c r="KQC20" s="24"/>
      <c r="KQH20" s="24"/>
      <c r="KQM20" s="24"/>
      <c r="KQR20" s="24"/>
      <c r="KQW20" s="24"/>
      <c r="KRB20" s="24"/>
      <c r="KRG20" s="24"/>
      <c r="KRL20" s="24"/>
      <c r="KRQ20" s="24"/>
      <c r="KRV20" s="24"/>
      <c r="KSA20" s="24"/>
      <c r="KSF20" s="24"/>
      <c r="KSK20" s="24"/>
      <c r="KSP20" s="24"/>
      <c r="KSU20" s="24"/>
      <c r="KSZ20" s="24"/>
      <c r="KTE20" s="24"/>
      <c r="KTJ20" s="24"/>
      <c r="KTO20" s="24"/>
      <c r="KTT20" s="24"/>
      <c r="KTY20" s="24"/>
      <c r="KUD20" s="24"/>
      <c r="KUI20" s="24"/>
      <c r="KUN20" s="24"/>
      <c r="KUS20" s="24"/>
      <c r="KUX20" s="24"/>
      <c r="KVC20" s="24"/>
      <c r="KVH20" s="24"/>
      <c r="KVM20" s="24"/>
      <c r="KVR20" s="24"/>
      <c r="KVW20" s="24"/>
      <c r="KWB20" s="24"/>
      <c r="KWG20" s="24"/>
      <c r="KWL20" s="24"/>
      <c r="KWQ20" s="24"/>
      <c r="KWV20" s="24"/>
      <c r="KXA20" s="24"/>
      <c r="KXF20" s="24"/>
      <c r="KXK20" s="24"/>
      <c r="KXP20" s="24"/>
      <c r="KXU20" s="24"/>
      <c r="KXZ20" s="24"/>
      <c r="KYE20" s="24"/>
      <c r="KYJ20" s="24"/>
      <c r="KYO20" s="24"/>
      <c r="KYT20" s="24"/>
      <c r="KYY20" s="24"/>
      <c r="KZD20" s="24"/>
      <c r="KZI20" s="24"/>
      <c r="KZN20" s="24"/>
      <c r="KZS20" s="24"/>
      <c r="KZX20" s="24"/>
      <c r="LAC20" s="24"/>
      <c r="LAH20" s="24"/>
      <c r="LAM20" s="24"/>
      <c r="LAR20" s="24"/>
      <c r="LAW20" s="24"/>
      <c r="LBB20" s="24"/>
      <c r="LBG20" s="24"/>
      <c r="LBL20" s="24"/>
      <c r="LBQ20" s="24"/>
      <c r="LBV20" s="24"/>
      <c r="LCA20" s="24"/>
      <c r="LCF20" s="24"/>
      <c r="LCK20" s="24"/>
      <c r="LCP20" s="24"/>
      <c r="LCU20" s="24"/>
      <c r="LCZ20" s="24"/>
      <c r="LDE20" s="24"/>
      <c r="LDJ20" s="24"/>
      <c r="LDO20" s="24"/>
      <c r="LDT20" s="24"/>
      <c r="LDY20" s="24"/>
      <c r="LED20" s="24"/>
      <c r="LEI20" s="24"/>
      <c r="LEN20" s="24"/>
      <c r="LES20" s="24"/>
      <c r="LEX20" s="24"/>
      <c r="LFC20" s="24"/>
      <c r="LFH20" s="24"/>
      <c r="LFM20" s="24"/>
      <c r="LFR20" s="24"/>
      <c r="LFW20" s="24"/>
      <c r="LGB20" s="24"/>
      <c r="LGG20" s="24"/>
      <c r="LGL20" s="24"/>
      <c r="LGQ20" s="24"/>
      <c r="LGV20" s="24"/>
      <c r="LHA20" s="24"/>
      <c r="LHF20" s="24"/>
      <c r="LHK20" s="24"/>
      <c r="LHP20" s="24"/>
      <c r="LHU20" s="24"/>
      <c r="LHZ20" s="24"/>
      <c r="LIE20" s="24"/>
      <c r="LIJ20" s="24"/>
      <c r="LIO20" s="24"/>
      <c r="LIT20" s="24"/>
      <c r="LIY20" s="24"/>
      <c r="LJD20" s="24"/>
      <c r="LJI20" s="24"/>
      <c r="LJN20" s="24"/>
      <c r="LJS20" s="24"/>
      <c r="LJX20" s="24"/>
      <c r="LKC20" s="24"/>
      <c r="LKH20" s="24"/>
      <c r="LKM20" s="24"/>
      <c r="LKR20" s="24"/>
      <c r="LKW20" s="24"/>
      <c r="LLB20" s="24"/>
      <c r="LLG20" s="24"/>
      <c r="LLL20" s="24"/>
      <c r="LLQ20" s="24"/>
      <c r="LLV20" s="24"/>
      <c r="LMA20" s="24"/>
      <c r="LMF20" s="24"/>
      <c r="LMK20" s="24"/>
      <c r="LMP20" s="24"/>
      <c r="LMU20" s="24"/>
      <c r="LMZ20" s="24"/>
      <c r="LNE20" s="24"/>
      <c r="LNJ20" s="24"/>
      <c r="LNO20" s="24"/>
      <c r="LNT20" s="24"/>
      <c r="LNY20" s="24"/>
      <c r="LOD20" s="24"/>
      <c r="LOI20" s="24"/>
      <c r="LON20" s="24"/>
      <c r="LOS20" s="24"/>
      <c r="LOX20" s="24"/>
      <c r="LPC20" s="24"/>
      <c r="LPH20" s="24"/>
      <c r="LPM20" s="24"/>
      <c r="LPR20" s="24"/>
      <c r="LPW20" s="24"/>
      <c r="LQB20" s="24"/>
      <c r="LQG20" s="24"/>
      <c r="LQL20" s="24"/>
      <c r="LQQ20" s="24"/>
      <c r="LQV20" s="24"/>
      <c r="LRA20" s="24"/>
      <c r="LRF20" s="24"/>
      <c r="LRK20" s="24"/>
      <c r="LRP20" s="24"/>
      <c r="LRU20" s="24"/>
      <c r="LRZ20" s="24"/>
      <c r="LSE20" s="24"/>
      <c r="LSJ20" s="24"/>
      <c r="LSO20" s="24"/>
      <c r="LST20" s="24"/>
      <c r="LSY20" s="24"/>
      <c r="LTD20" s="24"/>
      <c r="LTI20" s="24"/>
      <c r="LTN20" s="24"/>
      <c r="LTS20" s="24"/>
      <c r="LTX20" s="24"/>
      <c r="LUC20" s="24"/>
      <c r="LUH20" s="24"/>
      <c r="LUM20" s="24"/>
      <c r="LUR20" s="24"/>
      <c r="LUW20" s="24"/>
      <c r="LVB20" s="24"/>
      <c r="LVG20" s="24"/>
      <c r="LVL20" s="24"/>
      <c r="LVQ20" s="24"/>
      <c r="LVV20" s="24"/>
      <c r="LWA20" s="24"/>
      <c r="LWF20" s="24"/>
      <c r="LWK20" s="24"/>
      <c r="LWP20" s="24"/>
      <c r="LWU20" s="24"/>
      <c r="LWZ20" s="24"/>
      <c r="LXE20" s="24"/>
      <c r="LXJ20" s="24"/>
      <c r="LXO20" s="24"/>
      <c r="LXT20" s="24"/>
      <c r="LXY20" s="24"/>
      <c r="LYD20" s="24"/>
      <c r="LYI20" s="24"/>
      <c r="LYN20" s="24"/>
      <c r="LYS20" s="24"/>
      <c r="LYX20" s="24"/>
      <c r="LZC20" s="24"/>
      <c r="LZH20" s="24"/>
      <c r="LZM20" s="24"/>
      <c r="LZR20" s="24"/>
      <c r="LZW20" s="24"/>
      <c r="MAB20" s="24"/>
      <c r="MAG20" s="24"/>
      <c r="MAL20" s="24"/>
      <c r="MAQ20" s="24"/>
      <c r="MAV20" s="24"/>
      <c r="MBA20" s="24"/>
      <c r="MBF20" s="24"/>
      <c r="MBK20" s="24"/>
      <c r="MBP20" s="24"/>
      <c r="MBU20" s="24"/>
      <c r="MBZ20" s="24"/>
      <c r="MCE20" s="24"/>
      <c r="MCJ20" s="24"/>
      <c r="MCO20" s="24"/>
      <c r="MCT20" s="24"/>
      <c r="MCY20" s="24"/>
      <c r="MDD20" s="24"/>
      <c r="MDI20" s="24"/>
      <c r="MDN20" s="24"/>
      <c r="MDS20" s="24"/>
      <c r="MDX20" s="24"/>
      <c r="MEC20" s="24"/>
      <c r="MEH20" s="24"/>
      <c r="MEM20" s="24"/>
      <c r="MER20" s="24"/>
      <c r="MEW20" s="24"/>
      <c r="MFB20" s="24"/>
      <c r="MFG20" s="24"/>
      <c r="MFL20" s="24"/>
      <c r="MFQ20" s="24"/>
      <c r="MFV20" s="24"/>
      <c r="MGA20" s="24"/>
      <c r="MGF20" s="24"/>
      <c r="MGK20" s="24"/>
      <c r="MGP20" s="24"/>
      <c r="MGU20" s="24"/>
      <c r="MGZ20" s="24"/>
      <c r="MHE20" s="24"/>
      <c r="MHJ20" s="24"/>
      <c r="MHO20" s="24"/>
      <c r="MHT20" s="24"/>
      <c r="MHY20" s="24"/>
      <c r="MID20" s="24"/>
      <c r="MII20" s="24"/>
      <c r="MIN20" s="24"/>
      <c r="MIS20" s="24"/>
      <c r="MIX20" s="24"/>
      <c r="MJC20" s="24"/>
      <c r="MJH20" s="24"/>
      <c r="MJM20" s="24"/>
      <c r="MJR20" s="24"/>
      <c r="MJW20" s="24"/>
      <c r="MKB20" s="24"/>
      <c r="MKG20" s="24"/>
      <c r="MKL20" s="24"/>
      <c r="MKQ20" s="24"/>
      <c r="MKV20" s="24"/>
      <c r="MLA20" s="24"/>
      <c r="MLF20" s="24"/>
      <c r="MLK20" s="24"/>
      <c r="MLP20" s="24"/>
      <c r="MLU20" s="24"/>
      <c r="MLZ20" s="24"/>
      <c r="MME20" s="24"/>
      <c r="MMJ20" s="24"/>
      <c r="MMO20" s="24"/>
      <c r="MMT20" s="24"/>
      <c r="MMY20" s="24"/>
      <c r="MND20" s="24"/>
      <c r="MNI20" s="24"/>
      <c r="MNN20" s="24"/>
      <c r="MNS20" s="24"/>
      <c r="MNX20" s="24"/>
      <c r="MOC20" s="24"/>
      <c r="MOH20" s="24"/>
      <c r="MOM20" s="24"/>
      <c r="MOR20" s="24"/>
      <c r="MOW20" s="24"/>
      <c r="MPB20" s="24"/>
      <c r="MPG20" s="24"/>
      <c r="MPL20" s="24"/>
      <c r="MPQ20" s="24"/>
      <c r="MPV20" s="24"/>
      <c r="MQA20" s="24"/>
      <c r="MQF20" s="24"/>
      <c r="MQK20" s="24"/>
      <c r="MQP20" s="24"/>
      <c r="MQU20" s="24"/>
      <c r="MQZ20" s="24"/>
      <c r="MRE20" s="24"/>
      <c r="MRJ20" s="24"/>
      <c r="MRO20" s="24"/>
      <c r="MRT20" s="24"/>
      <c r="MRY20" s="24"/>
      <c r="MSD20" s="24"/>
      <c r="MSI20" s="24"/>
      <c r="MSN20" s="24"/>
      <c r="MSS20" s="24"/>
      <c r="MSX20" s="24"/>
      <c r="MTC20" s="24"/>
      <c r="MTH20" s="24"/>
      <c r="MTM20" s="24"/>
      <c r="MTR20" s="24"/>
      <c r="MTW20" s="24"/>
      <c r="MUB20" s="24"/>
      <c r="MUG20" s="24"/>
      <c r="MUL20" s="24"/>
      <c r="MUQ20" s="24"/>
      <c r="MUV20" s="24"/>
      <c r="MVA20" s="24"/>
      <c r="MVF20" s="24"/>
      <c r="MVK20" s="24"/>
      <c r="MVP20" s="24"/>
      <c r="MVU20" s="24"/>
      <c r="MVZ20" s="24"/>
      <c r="MWE20" s="24"/>
      <c r="MWJ20" s="24"/>
      <c r="MWO20" s="24"/>
      <c r="MWT20" s="24"/>
      <c r="MWY20" s="24"/>
      <c r="MXD20" s="24"/>
      <c r="MXI20" s="24"/>
      <c r="MXN20" s="24"/>
      <c r="MXS20" s="24"/>
      <c r="MXX20" s="24"/>
      <c r="MYC20" s="24"/>
      <c r="MYH20" s="24"/>
      <c r="MYM20" s="24"/>
      <c r="MYR20" s="24"/>
      <c r="MYW20" s="24"/>
      <c r="MZB20" s="24"/>
      <c r="MZG20" s="24"/>
      <c r="MZL20" s="24"/>
      <c r="MZQ20" s="24"/>
      <c r="MZV20" s="24"/>
      <c r="NAA20" s="24"/>
      <c r="NAF20" s="24"/>
      <c r="NAK20" s="24"/>
      <c r="NAP20" s="24"/>
      <c r="NAU20" s="24"/>
      <c r="NAZ20" s="24"/>
      <c r="NBE20" s="24"/>
      <c r="NBJ20" s="24"/>
      <c r="NBO20" s="24"/>
      <c r="NBT20" s="24"/>
      <c r="NBY20" s="24"/>
      <c r="NCD20" s="24"/>
      <c r="NCI20" s="24"/>
      <c r="NCN20" s="24"/>
      <c r="NCS20" s="24"/>
      <c r="NCX20" s="24"/>
      <c r="NDC20" s="24"/>
      <c r="NDH20" s="24"/>
      <c r="NDM20" s="24"/>
      <c r="NDR20" s="24"/>
      <c r="NDW20" s="24"/>
      <c r="NEB20" s="24"/>
      <c r="NEG20" s="24"/>
      <c r="NEL20" s="24"/>
      <c r="NEQ20" s="24"/>
      <c r="NEV20" s="24"/>
      <c r="NFA20" s="24"/>
      <c r="NFF20" s="24"/>
      <c r="NFK20" s="24"/>
      <c r="NFP20" s="24"/>
      <c r="NFU20" s="24"/>
      <c r="NFZ20" s="24"/>
      <c r="NGE20" s="24"/>
      <c r="NGJ20" s="24"/>
      <c r="NGO20" s="24"/>
      <c r="NGT20" s="24"/>
      <c r="NGY20" s="24"/>
      <c r="NHD20" s="24"/>
      <c r="NHI20" s="24"/>
      <c r="NHN20" s="24"/>
      <c r="NHS20" s="24"/>
      <c r="NHX20" s="24"/>
      <c r="NIC20" s="24"/>
      <c r="NIH20" s="24"/>
      <c r="NIM20" s="24"/>
      <c r="NIR20" s="24"/>
      <c r="NIW20" s="24"/>
      <c r="NJB20" s="24"/>
      <c r="NJG20" s="24"/>
      <c r="NJL20" s="24"/>
      <c r="NJQ20" s="24"/>
      <c r="NJV20" s="24"/>
      <c r="NKA20" s="24"/>
      <c r="NKF20" s="24"/>
      <c r="NKK20" s="24"/>
      <c r="NKP20" s="24"/>
      <c r="NKU20" s="24"/>
      <c r="NKZ20" s="24"/>
      <c r="NLE20" s="24"/>
      <c r="NLJ20" s="24"/>
      <c r="NLO20" s="24"/>
      <c r="NLT20" s="24"/>
      <c r="NLY20" s="24"/>
      <c r="NMD20" s="24"/>
      <c r="NMI20" s="24"/>
      <c r="NMN20" s="24"/>
      <c r="NMS20" s="24"/>
      <c r="NMX20" s="24"/>
      <c r="NNC20" s="24"/>
      <c r="NNH20" s="24"/>
      <c r="NNM20" s="24"/>
      <c r="NNR20" s="24"/>
      <c r="NNW20" s="24"/>
      <c r="NOB20" s="24"/>
      <c r="NOG20" s="24"/>
      <c r="NOL20" s="24"/>
      <c r="NOQ20" s="24"/>
      <c r="NOV20" s="24"/>
      <c r="NPA20" s="24"/>
      <c r="NPF20" s="24"/>
      <c r="NPK20" s="24"/>
      <c r="NPP20" s="24"/>
      <c r="NPU20" s="24"/>
      <c r="NPZ20" s="24"/>
      <c r="NQE20" s="24"/>
      <c r="NQJ20" s="24"/>
      <c r="NQO20" s="24"/>
      <c r="NQT20" s="24"/>
      <c r="NQY20" s="24"/>
      <c r="NRD20" s="24"/>
      <c r="NRI20" s="24"/>
      <c r="NRN20" s="24"/>
      <c r="NRS20" s="24"/>
      <c r="NRX20" s="24"/>
      <c r="NSC20" s="24"/>
      <c r="NSH20" s="24"/>
      <c r="NSM20" s="24"/>
      <c r="NSR20" s="24"/>
      <c r="NSW20" s="24"/>
      <c r="NTB20" s="24"/>
      <c r="NTG20" s="24"/>
      <c r="NTL20" s="24"/>
      <c r="NTQ20" s="24"/>
      <c r="NTV20" s="24"/>
      <c r="NUA20" s="24"/>
      <c r="NUF20" s="24"/>
      <c r="NUK20" s="24"/>
      <c r="NUP20" s="24"/>
      <c r="NUU20" s="24"/>
      <c r="NUZ20" s="24"/>
      <c r="NVE20" s="24"/>
      <c r="NVJ20" s="24"/>
      <c r="NVO20" s="24"/>
      <c r="NVT20" s="24"/>
      <c r="NVY20" s="24"/>
      <c r="NWD20" s="24"/>
      <c r="NWI20" s="24"/>
      <c r="NWN20" s="24"/>
      <c r="NWS20" s="24"/>
      <c r="NWX20" s="24"/>
      <c r="NXC20" s="24"/>
      <c r="NXH20" s="24"/>
      <c r="NXM20" s="24"/>
      <c r="NXR20" s="24"/>
      <c r="NXW20" s="24"/>
      <c r="NYB20" s="24"/>
      <c r="NYG20" s="24"/>
      <c r="NYL20" s="24"/>
      <c r="NYQ20" s="24"/>
      <c r="NYV20" s="24"/>
      <c r="NZA20" s="24"/>
      <c r="NZF20" s="24"/>
      <c r="NZK20" s="24"/>
      <c r="NZP20" s="24"/>
      <c r="NZU20" s="24"/>
      <c r="NZZ20" s="24"/>
      <c r="OAE20" s="24"/>
      <c r="OAJ20" s="24"/>
      <c r="OAO20" s="24"/>
      <c r="OAT20" s="24"/>
      <c r="OAY20" s="24"/>
      <c r="OBD20" s="24"/>
      <c r="OBI20" s="24"/>
      <c r="OBN20" s="24"/>
      <c r="OBS20" s="24"/>
      <c r="OBX20" s="24"/>
      <c r="OCC20" s="24"/>
      <c r="OCH20" s="24"/>
      <c r="OCM20" s="24"/>
      <c r="OCR20" s="24"/>
      <c r="OCW20" s="24"/>
      <c r="ODB20" s="24"/>
      <c r="ODG20" s="24"/>
      <c r="ODL20" s="24"/>
      <c r="ODQ20" s="24"/>
      <c r="ODV20" s="24"/>
      <c r="OEA20" s="24"/>
      <c r="OEF20" s="24"/>
      <c r="OEK20" s="24"/>
      <c r="OEP20" s="24"/>
      <c r="OEU20" s="24"/>
      <c r="OEZ20" s="24"/>
      <c r="OFE20" s="24"/>
      <c r="OFJ20" s="24"/>
      <c r="OFO20" s="24"/>
      <c r="OFT20" s="24"/>
      <c r="OFY20" s="24"/>
      <c r="OGD20" s="24"/>
      <c r="OGI20" s="24"/>
      <c r="OGN20" s="24"/>
      <c r="OGS20" s="24"/>
      <c r="OGX20" s="24"/>
      <c r="OHC20" s="24"/>
      <c r="OHH20" s="24"/>
      <c r="OHM20" s="24"/>
      <c r="OHR20" s="24"/>
      <c r="OHW20" s="24"/>
      <c r="OIB20" s="24"/>
      <c r="OIG20" s="24"/>
      <c r="OIL20" s="24"/>
      <c r="OIQ20" s="24"/>
      <c r="OIV20" s="24"/>
      <c r="OJA20" s="24"/>
      <c r="OJF20" s="24"/>
      <c r="OJK20" s="24"/>
      <c r="OJP20" s="24"/>
      <c r="OJU20" s="24"/>
      <c r="OJZ20" s="24"/>
      <c r="OKE20" s="24"/>
      <c r="OKJ20" s="24"/>
      <c r="OKO20" s="24"/>
      <c r="OKT20" s="24"/>
      <c r="OKY20" s="24"/>
      <c r="OLD20" s="24"/>
      <c r="OLI20" s="24"/>
      <c r="OLN20" s="24"/>
      <c r="OLS20" s="24"/>
      <c r="OLX20" s="24"/>
      <c r="OMC20" s="24"/>
      <c r="OMH20" s="24"/>
      <c r="OMM20" s="24"/>
      <c r="OMR20" s="24"/>
      <c r="OMW20" s="24"/>
      <c r="ONB20" s="24"/>
      <c r="ONG20" s="24"/>
      <c r="ONL20" s="24"/>
      <c r="ONQ20" s="24"/>
      <c r="ONV20" s="24"/>
      <c r="OOA20" s="24"/>
      <c r="OOF20" s="24"/>
      <c r="OOK20" s="24"/>
      <c r="OOP20" s="24"/>
      <c r="OOU20" s="24"/>
      <c r="OOZ20" s="24"/>
      <c r="OPE20" s="24"/>
      <c r="OPJ20" s="24"/>
      <c r="OPO20" s="24"/>
      <c r="OPT20" s="24"/>
      <c r="OPY20" s="24"/>
      <c r="OQD20" s="24"/>
      <c r="OQI20" s="24"/>
      <c r="OQN20" s="24"/>
      <c r="OQS20" s="24"/>
      <c r="OQX20" s="24"/>
      <c r="ORC20" s="24"/>
      <c r="ORH20" s="24"/>
      <c r="ORM20" s="24"/>
      <c r="ORR20" s="24"/>
      <c r="ORW20" s="24"/>
      <c r="OSB20" s="24"/>
      <c r="OSG20" s="24"/>
      <c r="OSL20" s="24"/>
      <c r="OSQ20" s="24"/>
      <c r="OSV20" s="24"/>
      <c r="OTA20" s="24"/>
      <c r="OTF20" s="24"/>
      <c r="OTK20" s="24"/>
      <c r="OTP20" s="24"/>
      <c r="OTU20" s="24"/>
      <c r="OTZ20" s="24"/>
      <c r="OUE20" s="24"/>
      <c r="OUJ20" s="24"/>
      <c r="OUO20" s="24"/>
      <c r="OUT20" s="24"/>
      <c r="OUY20" s="24"/>
      <c r="OVD20" s="24"/>
      <c r="OVI20" s="24"/>
      <c r="OVN20" s="24"/>
      <c r="OVS20" s="24"/>
      <c r="OVX20" s="24"/>
      <c r="OWC20" s="24"/>
      <c r="OWH20" s="24"/>
      <c r="OWM20" s="24"/>
      <c r="OWR20" s="24"/>
      <c r="OWW20" s="24"/>
      <c r="OXB20" s="24"/>
      <c r="OXG20" s="24"/>
      <c r="OXL20" s="24"/>
      <c r="OXQ20" s="24"/>
      <c r="OXV20" s="24"/>
      <c r="OYA20" s="24"/>
      <c r="OYF20" s="24"/>
      <c r="OYK20" s="24"/>
      <c r="OYP20" s="24"/>
      <c r="OYU20" s="24"/>
      <c r="OYZ20" s="24"/>
      <c r="OZE20" s="24"/>
      <c r="OZJ20" s="24"/>
      <c r="OZO20" s="24"/>
      <c r="OZT20" s="24"/>
      <c r="OZY20" s="24"/>
      <c r="PAD20" s="24"/>
      <c r="PAI20" s="24"/>
      <c r="PAN20" s="24"/>
      <c r="PAS20" s="24"/>
      <c r="PAX20" s="24"/>
      <c r="PBC20" s="24"/>
      <c r="PBH20" s="24"/>
      <c r="PBM20" s="24"/>
      <c r="PBR20" s="24"/>
      <c r="PBW20" s="24"/>
      <c r="PCB20" s="24"/>
      <c r="PCG20" s="24"/>
      <c r="PCL20" s="24"/>
      <c r="PCQ20" s="24"/>
      <c r="PCV20" s="24"/>
      <c r="PDA20" s="24"/>
      <c r="PDF20" s="24"/>
      <c r="PDK20" s="24"/>
      <c r="PDP20" s="24"/>
      <c r="PDU20" s="24"/>
      <c r="PDZ20" s="24"/>
      <c r="PEE20" s="24"/>
      <c r="PEJ20" s="24"/>
      <c r="PEO20" s="24"/>
      <c r="PET20" s="24"/>
      <c r="PEY20" s="24"/>
      <c r="PFD20" s="24"/>
      <c r="PFI20" s="24"/>
      <c r="PFN20" s="24"/>
      <c r="PFS20" s="24"/>
      <c r="PFX20" s="24"/>
      <c r="PGC20" s="24"/>
      <c r="PGH20" s="24"/>
      <c r="PGM20" s="24"/>
      <c r="PGR20" s="24"/>
      <c r="PGW20" s="24"/>
      <c r="PHB20" s="24"/>
      <c r="PHG20" s="24"/>
      <c r="PHL20" s="24"/>
      <c r="PHQ20" s="24"/>
      <c r="PHV20" s="24"/>
      <c r="PIA20" s="24"/>
      <c r="PIF20" s="24"/>
      <c r="PIK20" s="24"/>
      <c r="PIP20" s="24"/>
      <c r="PIU20" s="24"/>
      <c r="PIZ20" s="24"/>
      <c r="PJE20" s="24"/>
      <c r="PJJ20" s="24"/>
      <c r="PJO20" s="24"/>
      <c r="PJT20" s="24"/>
      <c r="PJY20" s="24"/>
      <c r="PKD20" s="24"/>
      <c r="PKI20" s="24"/>
      <c r="PKN20" s="24"/>
      <c r="PKS20" s="24"/>
      <c r="PKX20" s="24"/>
      <c r="PLC20" s="24"/>
      <c r="PLH20" s="24"/>
      <c r="PLM20" s="24"/>
      <c r="PLR20" s="24"/>
      <c r="PLW20" s="24"/>
      <c r="PMB20" s="24"/>
      <c r="PMG20" s="24"/>
      <c r="PML20" s="24"/>
      <c r="PMQ20" s="24"/>
      <c r="PMV20" s="24"/>
      <c r="PNA20" s="24"/>
      <c r="PNF20" s="24"/>
      <c r="PNK20" s="24"/>
      <c r="PNP20" s="24"/>
      <c r="PNU20" s="24"/>
      <c r="PNZ20" s="24"/>
      <c r="POE20" s="24"/>
      <c r="POJ20" s="24"/>
      <c r="POO20" s="24"/>
      <c r="POT20" s="24"/>
      <c r="POY20" s="24"/>
      <c r="PPD20" s="24"/>
      <c r="PPI20" s="24"/>
      <c r="PPN20" s="24"/>
      <c r="PPS20" s="24"/>
      <c r="PPX20" s="24"/>
      <c r="PQC20" s="24"/>
      <c r="PQH20" s="24"/>
      <c r="PQM20" s="24"/>
      <c r="PQR20" s="24"/>
      <c r="PQW20" s="24"/>
      <c r="PRB20" s="24"/>
      <c r="PRG20" s="24"/>
      <c r="PRL20" s="24"/>
      <c r="PRQ20" s="24"/>
      <c r="PRV20" s="24"/>
      <c r="PSA20" s="24"/>
      <c r="PSF20" s="24"/>
      <c r="PSK20" s="24"/>
      <c r="PSP20" s="24"/>
      <c r="PSU20" s="24"/>
      <c r="PSZ20" s="24"/>
      <c r="PTE20" s="24"/>
      <c r="PTJ20" s="24"/>
      <c r="PTO20" s="24"/>
      <c r="PTT20" s="24"/>
      <c r="PTY20" s="24"/>
      <c r="PUD20" s="24"/>
      <c r="PUI20" s="24"/>
      <c r="PUN20" s="24"/>
      <c r="PUS20" s="24"/>
      <c r="PUX20" s="24"/>
      <c r="PVC20" s="24"/>
      <c r="PVH20" s="24"/>
      <c r="PVM20" s="24"/>
      <c r="PVR20" s="24"/>
      <c r="PVW20" s="24"/>
      <c r="PWB20" s="24"/>
      <c r="PWG20" s="24"/>
      <c r="PWL20" s="24"/>
      <c r="PWQ20" s="24"/>
      <c r="PWV20" s="24"/>
      <c r="PXA20" s="24"/>
      <c r="PXF20" s="24"/>
      <c r="PXK20" s="24"/>
      <c r="PXP20" s="24"/>
      <c r="PXU20" s="24"/>
      <c r="PXZ20" s="24"/>
      <c r="PYE20" s="24"/>
      <c r="PYJ20" s="24"/>
      <c r="PYO20" s="24"/>
      <c r="PYT20" s="24"/>
      <c r="PYY20" s="24"/>
      <c r="PZD20" s="24"/>
      <c r="PZI20" s="24"/>
      <c r="PZN20" s="24"/>
      <c r="PZS20" s="24"/>
      <c r="PZX20" s="24"/>
      <c r="QAC20" s="24"/>
      <c r="QAH20" s="24"/>
      <c r="QAM20" s="24"/>
      <c r="QAR20" s="24"/>
      <c r="QAW20" s="24"/>
      <c r="QBB20" s="24"/>
      <c r="QBG20" s="24"/>
      <c r="QBL20" s="24"/>
      <c r="QBQ20" s="24"/>
      <c r="QBV20" s="24"/>
      <c r="QCA20" s="24"/>
      <c r="QCF20" s="24"/>
      <c r="QCK20" s="24"/>
      <c r="QCP20" s="24"/>
      <c r="QCU20" s="24"/>
      <c r="QCZ20" s="24"/>
      <c r="QDE20" s="24"/>
      <c r="QDJ20" s="24"/>
      <c r="QDO20" s="24"/>
      <c r="QDT20" s="24"/>
      <c r="QDY20" s="24"/>
      <c r="QED20" s="24"/>
      <c r="QEI20" s="24"/>
      <c r="QEN20" s="24"/>
      <c r="QES20" s="24"/>
      <c r="QEX20" s="24"/>
      <c r="QFC20" s="24"/>
      <c r="QFH20" s="24"/>
      <c r="QFM20" s="24"/>
      <c r="QFR20" s="24"/>
      <c r="QFW20" s="24"/>
      <c r="QGB20" s="24"/>
      <c r="QGG20" s="24"/>
      <c r="QGL20" s="24"/>
      <c r="QGQ20" s="24"/>
      <c r="QGV20" s="24"/>
      <c r="QHA20" s="24"/>
      <c r="QHF20" s="24"/>
      <c r="QHK20" s="24"/>
      <c r="QHP20" s="24"/>
      <c r="QHU20" s="24"/>
      <c r="QHZ20" s="24"/>
      <c r="QIE20" s="24"/>
      <c r="QIJ20" s="24"/>
      <c r="QIO20" s="24"/>
      <c r="QIT20" s="24"/>
      <c r="QIY20" s="24"/>
      <c r="QJD20" s="24"/>
      <c r="QJI20" s="24"/>
      <c r="QJN20" s="24"/>
      <c r="QJS20" s="24"/>
      <c r="QJX20" s="24"/>
      <c r="QKC20" s="24"/>
      <c r="QKH20" s="24"/>
      <c r="QKM20" s="24"/>
      <c r="QKR20" s="24"/>
      <c r="QKW20" s="24"/>
      <c r="QLB20" s="24"/>
      <c r="QLG20" s="24"/>
      <c r="QLL20" s="24"/>
      <c r="QLQ20" s="24"/>
      <c r="QLV20" s="24"/>
      <c r="QMA20" s="24"/>
      <c r="QMF20" s="24"/>
      <c r="QMK20" s="24"/>
      <c r="QMP20" s="24"/>
      <c r="QMU20" s="24"/>
      <c r="QMZ20" s="24"/>
      <c r="QNE20" s="24"/>
      <c r="QNJ20" s="24"/>
      <c r="QNO20" s="24"/>
      <c r="QNT20" s="24"/>
      <c r="QNY20" s="24"/>
      <c r="QOD20" s="24"/>
      <c r="QOI20" s="24"/>
      <c r="QON20" s="24"/>
      <c r="QOS20" s="24"/>
      <c r="QOX20" s="24"/>
      <c r="QPC20" s="24"/>
      <c r="QPH20" s="24"/>
      <c r="QPM20" s="24"/>
      <c r="QPR20" s="24"/>
      <c r="QPW20" s="24"/>
      <c r="QQB20" s="24"/>
      <c r="QQG20" s="24"/>
      <c r="QQL20" s="24"/>
      <c r="QQQ20" s="24"/>
      <c r="QQV20" s="24"/>
      <c r="QRA20" s="24"/>
      <c r="QRF20" s="24"/>
      <c r="QRK20" s="24"/>
      <c r="QRP20" s="24"/>
      <c r="QRU20" s="24"/>
      <c r="QRZ20" s="24"/>
      <c r="QSE20" s="24"/>
      <c r="QSJ20" s="24"/>
      <c r="QSO20" s="24"/>
      <c r="QST20" s="24"/>
      <c r="QSY20" s="24"/>
      <c r="QTD20" s="24"/>
      <c r="QTI20" s="24"/>
      <c r="QTN20" s="24"/>
      <c r="QTS20" s="24"/>
      <c r="QTX20" s="24"/>
      <c r="QUC20" s="24"/>
      <c r="QUH20" s="24"/>
      <c r="QUM20" s="24"/>
      <c r="QUR20" s="24"/>
      <c r="QUW20" s="24"/>
      <c r="QVB20" s="24"/>
      <c r="QVG20" s="24"/>
      <c r="QVL20" s="24"/>
      <c r="QVQ20" s="24"/>
      <c r="QVV20" s="24"/>
      <c r="QWA20" s="24"/>
      <c r="QWF20" s="24"/>
      <c r="QWK20" s="24"/>
      <c r="QWP20" s="24"/>
      <c r="QWU20" s="24"/>
      <c r="QWZ20" s="24"/>
      <c r="QXE20" s="24"/>
      <c r="QXJ20" s="24"/>
      <c r="QXO20" s="24"/>
      <c r="QXT20" s="24"/>
      <c r="QXY20" s="24"/>
      <c r="QYD20" s="24"/>
      <c r="QYI20" s="24"/>
      <c r="QYN20" s="24"/>
      <c r="QYS20" s="24"/>
      <c r="QYX20" s="24"/>
      <c r="QZC20" s="24"/>
      <c r="QZH20" s="24"/>
      <c r="QZM20" s="24"/>
      <c r="QZR20" s="24"/>
      <c r="QZW20" s="24"/>
      <c r="RAB20" s="24"/>
      <c r="RAG20" s="24"/>
      <c r="RAL20" s="24"/>
      <c r="RAQ20" s="24"/>
      <c r="RAV20" s="24"/>
      <c r="RBA20" s="24"/>
      <c r="RBF20" s="24"/>
      <c r="RBK20" s="24"/>
      <c r="RBP20" s="24"/>
      <c r="RBU20" s="24"/>
      <c r="RBZ20" s="24"/>
      <c r="RCE20" s="24"/>
      <c r="RCJ20" s="24"/>
      <c r="RCO20" s="24"/>
      <c r="RCT20" s="24"/>
      <c r="RCY20" s="24"/>
      <c r="RDD20" s="24"/>
      <c r="RDI20" s="24"/>
      <c r="RDN20" s="24"/>
      <c r="RDS20" s="24"/>
      <c r="RDX20" s="24"/>
      <c r="REC20" s="24"/>
      <c r="REH20" s="24"/>
      <c r="REM20" s="24"/>
      <c r="RER20" s="24"/>
      <c r="REW20" s="24"/>
      <c r="RFB20" s="24"/>
      <c r="RFG20" s="24"/>
      <c r="RFL20" s="24"/>
      <c r="RFQ20" s="24"/>
      <c r="RFV20" s="24"/>
      <c r="RGA20" s="24"/>
      <c r="RGF20" s="24"/>
      <c r="RGK20" s="24"/>
      <c r="RGP20" s="24"/>
      <c r="RGU20" s="24"/>
      <c r="RGZ20" s="24"/>
      <c r="RHE20" s="24"/>
      <c r="RHJ20" s="24"/>
      <c r="RHO20" s="24"/>
      <c r="RHT20" s="24"/>
      <c r="RHY20" s="24"/>
      <c r="RID20" s="24"/>
      <c r="RII20" s="24"/>
      <c r="RIN20" s="24"/>
      <c r="RIS20" s="24"/>
      <c r="RIX20" s="24"/>
      <c r="RJC20" s="24"/>
      <c r="RJH20" s="24"/>
      <c r="RJM20" s="24"/>
      <c r="RJR20" s="24"/>
      <c r="RJW20" s="24"/>
      <c r="RKB20" s="24"/>
      <c r="RKG20" s="24"/>
      <c r="RKL20" s="24"/>
      <c r="RKQ20" s="24"/>
      <c r="RKV20" s="24"/>
      <c r="RLA20" s="24"/>
      <c r="RLF20" s="24"/>
      <c r="RLK20" s="24"/>
      <c r="RLP20" s="24"/>
      <c r="RLU20" s="24"/>
      <c r="RLZ20" s="24"/>
      <c r="RME20" s="24"/>
      <c r="RMJ20" s="24"/>
      <c r="RMO20" s="24"/>
      <c r="RMT20" s="24"/>
      <c r="RMY20" s="24"/>
      <c r="RND20" s="24"/>
      <c r="RNI20" s="24"/>
      <c r="RNN20" s="24"/>
      <c r="RNS20" s="24"/>
      <c r="RNX20" s="24"/>
      <c r="ROC20" s="24"/>
      <c r="ROH20" s="24"/>
      <c r="ROM20" s="24"/>
      <c r="ROR20" s="24"/>
      <c r="ROW20" s="24"/>
      <c r="RPB20" s="24"/>
      <c r="RPG20" s="24"/>
      <c r="RPL20" s="24"/>
      <c r="RPQ20" s="24"/>
      <c r="RPV20" s="24"/>
      <c r="RQA20" s="24"/>
      <c r="RQF20" s="24"/>
      <c r="RQK20" s="24"/>
      <c r="RQP20" s="24"/>
      <c r="RQU20" s="24"/>
      <c r="RQZ20" s="24"/>
      <c r="RRE20" s="24"/>
      <c r="RRJ20" s="24"/>
      <c r="RRO20" s="24"/>
      <c r="RRT20" s="24"/>
      <c r="RRY20" s="24"/>
      <c r="RSD20" s="24"/>
      <c r="RSI20" s="24"/>
      <c r="RSN20" s="24"/>
      <c r="RSS20" s="24"/>
      <c r="RSX20" s="24"/>
      <c r="RTC20" s="24"/>
      <c r="RTH20" s="24"/>
      <c r="RTM20" s="24"/>
      <c r="RTR20" s="24"/>
      <c r="RTW20" s="24"/>
      <c r="RUB20" s="24"/>
      <c r="RUG20" s="24"/>
      <c r="RUL20" s="24"/>
      <c r="RUQ20" s="24"/>
      <c r="RUV20" s="24"/>
      <c r="RVA20" s="24"/>
      <c r="RVF20" s="24"/>
      <c r="RVK20" s="24"/>
      <c r="RVP20" s="24"/>
      <c r="RVU20" s="24"/>
      <c r="RVZ20" s="24"/>
      <c r="RWE20" s="24"/>
      <c r="RWJ20" s="24"/>
      <c r="RWO20" s="24"/>
      <c r="RWT20" s="24"/>
      <c r="RWY20" s="24"/>
      <c r="RXD20" s="24"/>
      <c r="RXI20" s="24"/>
      <c r="RXN20" s="24"/>
      <c r="RXS20" s="24"/>
      <c r="RXX20" s="24"/>
      <c r="RYC20" s="24"/>
      <c r="RYH20" s="24"/>
      <c r="RYM20" s="24"/>
      <c r="RYR20" s="24"/>
      <c r="RYW20" s="24"/>
      <c r="RZB20" s="24"/>
      <c r="RZG20" s="24"/>
      <c r="RZL20" s="24"/>
      <c r="RZQ20" s="24"/>
      <c r="RZV20" s="24"/>
      <c r="SAA20" s="24"/>
      <c r="SAF20" s="24"/>
      <c r="SAK20" s="24"/>
      <c r="SAP20" s="24"/>
      <c r="SAU20" s="24"/>
      <c r="SAZ20" s="24"/>
      <c r="SBE20" s="24"/>
      <c r="SBJ20" s="24"/>
      <c r="SBO20" s="24"/>
      <c r="SBT20" s="24"/>
      <c r="SBY20" s="24"/>
      <c r="SCD20" s="24"/>
      <c r="SCI20" s="24"/>
      <c r="SCN20" s="24"/>
      <c r="SCS20" s="24"/>
      <c r="SCX20" s="24"/>
      <c r="SDC20" s="24"/>
      <c r="SDH20" s="24"/>
      <c r="SDM20" s="24"/>
      <c r="SDR20" s="24"/>
      <c r="SDW20" s="24"/>
      <c r="SEB20" s="24"/>
      <c r="SEG20" s="24"/>
      <c r="SEL20" s="24"/>
      <c r="SEQ20" s="24"/>
      <c r="SEV20" s="24"/>
      <c r="SFA20" s="24"/>
      <c r="SFF20" s="24"/>
      <c r="SFK20" s="24"/>
      <c r="SFP20" s="24"/>
      <c r="SFU20" s="24"/>
      <c r="SFZ20" s="24"/>
      <c r="SGE20" s="24"/>
      <c r="SGJ20" s="24"/>
      <c r="SGO20" s="24"/>
      <c r="SGT20" s="24"/>
      <c r="SGY20" s="24"/>
      <c r="SHD20" s="24"/>
      <c r="SHI20" s="24"/>
      <c r="SHN20" s="24"/>
      <c r="SHS20" s="24"/>
      <c r="SHX20" s="24"/>
      <c r="SIC20" s="24"/>
      <c r="SIH20" s="24"/>
      <c r="SIM20" s="24"/>
      <c r="SIR20" s="24"/>
      <c r="SIW20" s="24"/>
      <c r="SJB20" s="24"/>
      <c r="SJG20" s="24"/>
      <c r="SJL20" s="24"/>
      <c r="SJQ20" s="24"/>
      <c r="SJV20" s="24"/>
      <c r="SKA20" s="24"/>
      <c r="SKF20" s="24"/>
      <c r="SKK20" s="24"/>
      <c r="SKP20" s="24"/>
      <c r="SKU20" s="24"/>
      <c r="SKZ20" s="24"/>
      <c r="SLE20" s="24"/>
      <c r="SLJ20" s="24"/>
      <c r="SLO20" s="24"/>
      <c r="SLT20" s="24"/>
      <c r="SLY20" s="24"/>
      <c r="SMD20" s="24"/>
      <c r="SMI20" s="24"/>
      <c r="SMN20" s="24"/>
      <c r="SMS20" s="24"/>
      <c r="SMX20" s="24"/>
      <c r="SNC20" s="24"/>
      <c r="SNH20" s="24"/>
      <c r="SNM20" s="24"/>
      <c r="SNR20" s="24"/>
      <c r="SNW20" s="24"/>
      <c r="SOB20" s="24"/>
      <c r="SOG20" s="24"/>
      <c r="SOL20" s="24"/>
      <c r="SOQ20" s="24"/>
      <c r="SOV20" s="24"/>
      <c r="SPA20" s="24"/>
      <c r="SPF20" s="24"/>
      <c r="SPK20" s="24"/>
      <c r="SPP20" s="24"/>
      <c r="SPU20" s="24"/>
      <c r="SPZ20" s="24"/>
      <c r="SQE20" s="24"/>
      <c r="SQJ20" s="24"/>
      <c r="SQO20" s="24"/>
      <c r="SQT20" s="24"/>
      <c r="SQY20" s="24"/>
      <c r="SRD20" s="24"/>
      <c r="SRI20" s="24"/>
      <c r="SRN20" s="24"/>
      <c r="SRS20" s="24"/>
      <c r="SRX20" s="24"/>
      <c r="SSC20" s="24"/>
      <c r="SSH20" s="24"/>
      <c r="SSM20" s="24"/>
      <c r="SSR20" s="24"/>
      <c r="SSW20" s="24"/>
      <c r="STB20" s="24"/>
      <c r="STG20" s="24"/>
      <c r="STL20" s="24"/>
      <c r="STQ20" s="24"/>
      <c r="STV20" s="24"/>
      <c r="SUA20" s="24"/>
      <c r="SUF20" s="24"/>
      <c r="SUK20" s="24"/>
      <c r="SUP20" s="24"/>
      <c r="SUU20" s="24"/>
      <c r="SUZ20" s="24"/>
      <c r="SVE20" s="24"/>
      <c r="SVJ20" s="24"/>
      <c r="SVO20" s="24"/>
      <c r="SVT20" s="24"/>
      <c r="SVY20" s="24"/>
      <c r="SWD20" s="24"/>
      <c r="SWI20" s="24"/>
      <c r="SWN20" s="24"/>
      <c r="SWS20" s="24"/>
      <c r="SWX20" s="24"/>
      <c r="SXC20" s="24"/>
      <c r="SXH20" s="24"/>
      <c r="SXM20" s="24"/>
      <c r="SXR20" s="24"/>
      <c r="SXW20" s="24"/>
      <c r="SYB20" s="24"/>
      <c r="SYG20" s="24"/>
      <c r="SYL20" s="24"/>
      <c r="SYQ20" s="24"/>
      <c r="SYV20" s="24"/>
      <c r="SZA20" s="24"/>
      <c r="SZF20" s="24"/>
      <c r="SZK20" s="24"/>
      <c r="SZP20" s="24"/>
      <c r="SZU20" s="24"/>
      <c r="SZZ20" s="24"/>
      <c r="TAE20" s="24"/>
      <c r="TAJ20" s="24"/>
      <c r="TAO20" s="24"/>
      <c r="TAT20" s="24"/>
      <c r="TAY20" s="24"/>
      <c r="TBD20" s="24"/>
      <c r="TBI20" s="24"/>
      <c r="TBN20" s="24"/>
      <c r="TBS20" s="24"/>
      <c r="TBX20" s="24"/>
      <c r="TCC20" s="24"/>
      <c r="TCH20" s="24"/>
      <c r="TCM20" s="24"/>
      <c r="TCR20" s="24"/>
      <c r="TCW20" s="24"/>
      <c r="TDB20" s="24"/>
      <c r="TDG20" s="24"/>
      <c r="TDL20" s="24"/>
      <c r="TDQ20" s="24"/>
      <c r="TDV20" s="24"/>
      <c r="TEA20" s="24"/>
      <c r="TEF20" s="24"/>
      <c r="TEK20" s="24"/>
      <c r="TEP20" s="24"/>
      <c r="TEU20" s="24"/>
      <c r="TEZ20" s="24"/>
      <c r="TFE20" s="24"/>
      <c r="TFJ20" s="24"/>
      <c r="TFO20" s="24"/>
      <c r="TFT20" s="24"/>
      <c r="TFY20" s="24"/>
      <c r="TGD20" s="24"/>
      <c r="TGI20" s="24"/>
      <c r="TGN20" s="24"/>
      <c r="TGS20" s="24"/>
      <c r="TGX20" s="24"/>
      <c r="THC20" s="24"/>
      <c r="THH20" s="24"/>
      <c r="THM20" s="24"/>
      <c r="THR20" s="24"/>
      <c r="THW20" s="24"/>
      <c r="TIB20" s="24"/>
      <c r="TIG20" s="24"/>
      <c r="TIL20" s="24"/>
      <c r="TIQ20" s="24"/>
      <c r="TIV20" s="24"/>
      <c r="TJA20" s="24"/>
      <c r="TJF20" s="24"/>
      <c r="TJK20" s="24"/>
      <c r="TJP20" s="24"/>
      <c r="TJU20" s="24"/>
      <c r="TJZ20" s="24"/>
      <c r="TKE20" s="24"/>
      <c r="TKJ20" s="24"/>
      <c r="TKO20" s="24"/>
      <c r="TKT20" s="24"/>
      <c r="TKY20" s="24"/>
      <c r="TLD20" s="24"/>
      <c r="TLI20" s="24"/>
      <c r="TLN20" s="24"/>
      <c r="TLS20" s="24"/>
      <c r="TLX20" s="24"/>
      <c r="TMC20" s="24"/>
      <c r="TMH20" s="24"/>
      <c r="TMM20" s="24"/>
      <c r="TMR20" s="24"/>
      <c r="TMW20" s="24"/>
      <c r="TNB20" s="24"/>
      <c r="TNG20" s="24"/>
      <c r="TNL20" s="24"/>
      <c r="TNQ20" s="24"/>
      <c r="TNV20" s="24"/>
      <c r="TOA20" s="24"/>
      <c r="TOF20" s="24"/>
      <c r="TOK20" s="24"/>
      <c r="TOP20" s="24"/>
      <c r="TOU20" s="24"/>
      <c r="TOZ20" s="24"/>
      <c r="TPE20" s="24"/>
      <c r="TPJ20" s="24"/>
      <c r="TPO20" s="24"/>
      <c r="TPT20" s="24"/>
      <c r="TPY20" s="24"/>
      <c r="TQD20" s="24"/>
      <c r="TQI20" s="24"/>
      <c r="TQN20" s="24"/>
      <c r="TQS20" s="24"/>
      <c r="TQX20" s="24"/>
      <c r="TRC20" s="24"/>
      <c r="TRH20" s="24"/>
      <c r="TRM20" s="24"/>
      <c r="TRR20" s="24"/>
      <c r="TRW20" s="24"/>
      <c r="TSB20" s="24"/>
      <c r="TSG20" s="24"/>
      <c r="TSL20" s="24"/>
      <c r="TSQ20" s="24"/>
      <c r="TSV20" s="24"/>
      <c r="TTA20" s="24"/>
      <c r="TTF20" s="24"/>
      <c r="TTK20" s="24"/>
      <c r="TTP20" s="24"/>
      <c r="TTU20" s="24"/>
      <c r="TTZ20" s="24"/>
      <c r="TUE20" s="24"/>
      <c r="TUJ20" s="24"/>
      <c r="TUO20" s="24"/>
      <c r="TUT20" s="24"/>
      <c r="TUY20" s="24"/>
      <c r="TVD20" s="24"/>
      <c r="TVI20" s="24"/>
      <c r="TVN20" s="24"/>
      <c r="TVS20" s="24"/>
      <c r="TVX20" s="24"/>
      <c r="TWC20" s="24"/>
      <c r="TWH20" s="24"/>
      <c r="TWM20" s="24"/>
      <c r="TWR20" s="24"/>
      <c r="TWW20" s="24"/>
      <c r="TXB20" s="24"/>
      <c r="TXG20" s="24"/>
      <c r="TXL20" s="24"/>
      <c r="TXQ20" s="24"/>
      <c r="TXV20" s="24"/>
      <c r="TYA20" s="24"/>
      <c r="TYF20" s="24"/>
      <c r="TYK20" s="24"/>
      <c r="TYP20" s="24"/>
      <c r="TYU20" s="24"/>
      <c r="TYZ20" s="24"/>
      <c r="TZE20" s="24"/>
      <c r="TZJ20" s="24"/>
      <c r="TZO20" s="24"/>
      <c r="TZT20" s="24"/>
      <c r="TZY20" s="24"/>
      <c r="UAD20" s="24"/>
      <c r="UAI20" s="24"/>
      <c r="UAN20" s="24"/>
      <c r="UAS20" s="24"/>
      <c r="UAX20" s="24"/>
      <c r="UBC20" s="24"/>
      <c r="UBH20" s="24"/>
      <c r="UBM20" s="24"/>
      <c r="UBR20" s="24"/>
      <c r="UBW20" s="24"/>
      <c r="UCB20" s="24"/>
      <c r="UCG20" s="24"/>
      <c r="UCL20" s="24"/>
      <c r="UCQ20" s="24"/>
      <c r="UCV20" s="24"/>
      <c r="UDA20" s="24"/>
      <c r="UDF20" s="24"/>
      <c r="UDK20" s="24"/>
      <c r="UDP20" s="24"/>
      <c r="UDU20" s="24"/>
      <c r="UDZ20" s="24"/>
      <c r="UEE20" s="24"/>
      <c r="UEJ20" s="24"/>
      <c r="UEO20" s="24"/>
      <c r="UET20" s="24"/>
      <c r="UEY20" s="24"/>
      <c r="UFD20" s="24"/>
      <c r="UFI20" s="24"/>
      <c r="UFN20" s="24"/>
      <c r="UFS20" s="24"/>
      <c r="UFX20" s="24"/>
      <c r="UGC20" s="24"/>
      <c r="UGH20" s="24"/>
      <c r="UGM20" s="24"/>
      <c r="UGR20" s="24"/>
      <c r="UGW20" s="24"/>
      <c r="UHB20" s="24"/>
      <c r="UHG20" s="24"/>
      <c r="UHL20" s="24"/>
      <c r="UHQ20" s="24"/>
      <c r="UHV20" s="24"/>
      <c r="UIA20" s="24"/>
      <c r="UIF20" s="24"/>
      <c r="UIK20" s="24"/>
      <c r="UIP20" s="24"/>
      <c r="UIU20" s="24"/>
      <c r="UIZ20" s="24"/>
      <c r="UJE20" s="24"/>
      <c r="UJJ20" s="24"/>
      <c r="UJO20" s="24"/>
      <c r="UJT20" s="24"/>
      <c r="UJY20" s="24"/>
      <c r="UKD20" s="24"/>
      <c r="UKI20" s="24"/>
      <c r="UKN20" s="24"/>
      <c r="UKS20" s="24"/>
      <c r="UKX20" s="24"/>
      <c r="ULC20" s="24"/>
      <c r="ULH20" s="24"/>
      <c r="ULM20" s="24"/>
      <c r="ULR20" s="24"/>
      <c r="ULW20" s="24"/>
      <c r="UMB20" s="24"/>
      <c r="UMG20" s="24"/>
      <c r="UML20" s="24"/>
      <c r="UMQ20" s="24"/>
      <c r="UMV20" s="24"/>
      <c r="UNA20" s="24"/>
      <c r="UNF20" s="24"/>
      <c r="UNK20" s="24"/>
      <c r="UNP20" s="24"/>
      <c r="UNU20" s="24"/>
      <c r="UNZ20" s="24"/>
      <c r="UOE20" s="24"/>
      <c r="UOJ20" s="24"/>
      <c r="UOO20" s="24"/>
      <c r="UOT20" s="24"/>
      <c r="UOY20" s="24"/>
      <c r="UPD20" s="24"/>
      <c r="UPI20" s="24"/>
      <c r="UPN20" s="24"/>
      <c r="UPS20" s="24"/>
      <c r="UPX20" s="24"/>
      <c r="UQC20" s="24"/>
      <c r="UQH20" s="24"/>
      <c r="UQM20" s="24"/>
      <c r="UQR20" s="24"/>
      <c r="UQW20" s="24"/>
      <c r="URB20" s="24"/>
      <c r="URG20" s="24"/>
      <c r="URL20" s="24"/>
      <c r="URQ20" s="24"/>
      <c r="URV20" s="24"/>
      <c r="USA20" s="24"/>
      <c r="USF20" s="24"/>
      <c r="USK20" s="24"/>
      <c r="USP20" s="24"/>
      <c r="USU20" s="24"/>
      <c r="USZ20" s="24"/>
      <c r="UTE20" s="24"/>
      <c r="UTJ20" s="24"/>
      <c r="UTO20" s="24"/>
      <c r="UTT20" s="24"/>
      <c r="UTY20" s="24"/>
      <c r="UUD20" s="24"/>
      <c r="UUI20" s="24"/>
      <c r="UUN20" s="24"/>
      <c r="UUS20" s="24"/>
      <c r="UUX20" s="24"/>
      <c r="UVC20" s="24"/>
      <c r="UVH20" s="24"/>
      <c r="UVM20" s="24"/>
      <c r="UVR20" s="24"/>
      <c r="UVW20" s="24"/>
      <c r="UWB20" s="24"/>
      <c r="UWG20" s="24"/>
      <c r="UWL20" s="24"/>
      <c r="UWQ20" s="24"/>
      <c r="UWV20" s="24"/>
      <c r="UXA20" s="24"/>
      <c r="UXF20" s="24"/>
      <c r="UXK20" s="24"/>
      <c r="UXP20" s="24"/>
      <c r="UXU20" s="24"/>
      <c r="UXZ20" s="24"/>
      <c r="UYE20" s="24"/>
      <c r="UYJ20" s="24"/>
      <c r="UYO20" s="24"/>
      <c r="UYT20" s="24"/>
      <c r="UYY20" s="24"/>
      <c r="UZD20" s="24"/>
      <c r="UZI20" s="24"/>
      <c r="UZN20" s="24"/>
      <c r="UZS20" s="24"/>
      <c r="UZX20" s="24"/>
      <c r="VAC20" s="24"/>
      <c r="VAH20" s="24"/>
      <c r="VAM20" s="24"/>
      <c r="VAR20" s="24"/>
      <c r="VAW20" s="24"/>
      <c r="VBB20" s="24"/>
      <c r="VBG20" s="24"/>
      <c r="VBL20" s="24"/>
      <c r="VBQ20" s="24"/>
      <c r="VBV20" s="24"/>
      <c r="VCA20" s="24"/>
      <c r="VCF20" s="24"/>
      <c r="VCK20" s="24"/>
      <c r="VCP20" s="24"/>
      <c r="VCU20" s="24"/>
      <c r="VCZ20" s="24"/>
      <c r="VDE20" s="24"/>
      <c r="VDJ20" s="24"/>
      <c r="VDO20" s="24"/>
      <c r="VDT20" s="24"/>
      <c r="VDY20" s="24"/>
      <c r="VED20" s="24"/>
      <c r="VEI20" s="24"/>
      <c r="VEN20" s="24"/>
      <c r="VES20" s="24"/>
      <c r="VEX20" s="24"/>
      <c r="VFC20" s="24"/>
      <c r="VFH20" s="24"/>
      <c r="VFM20" s="24"/>
      <c r="VFR20" s="24"/>
      <c r="VFW20" s="24"/>
      <c r="VGB20" s="24"/>
      <c r="VGG20" s="24"/>
      <c r="VGL20" s="24"/>
      <c r="VGQ20" s="24"/>
      <c r="VGV20" s="24"/>
      <c r="VHA20" s="24"/>
      <c r="VHF20" s="24"/>
      <c r="VHK20" s="24"/>
      <c r="VHP20" s="24"/>
      <c r="VHU20" s="24"/>
      <c r="VHZ20" s="24"/>
      <c r="VIE20" s="24"/>
      <c r="VIJ20" s="24"/>
      <c r="VIO20" s="24"/>
      <c r="VIT20" s="24"/>
      <c r="VIY20" s="24"/>
      <c r="VJD20" s="24"/>
      <c r="VJI20" s="24"/>
      <c r="VJN20" s="24"/>
      <c r="VJS20" s="24"/>
      <c r="VJX20" s="24"/>
      <c r="VKC20" s="24"/>
      <c r="VKH20" s="24"/>
      <c r="VKM20" s="24"/>
      <c r="VKR20" s="24"/>
      <c r="VKW20" s="24"/>
      <c r="VLB20" s="24"/>
      <c r="VLG20" s="24"/>
      <c r="VLL20" s="24"/>
      <c r="VLQ20" s="24"/>
      <c r="VLV20" s="24"/>
      <c r="VMA20" s="24"/>
      <c r="VMF20" s="24"/>
      <c r="VMK20" s="24"/>
      <c r="VMP20" s="24"/>
      <c r="VMU20" s="24"/>
      <c r="VMZ20" s="24"/>
      <c r="VNE20" s="24"/>
      <c r="VNJ20" s="24"/>
      <c r="VNO20" s="24"/>
      <c r="VNT20" s="24"/>
      <c r="VNY20" s="24"/>
      <c r="VOD20" s="24"/>
      <c r="VOI20" s="24"/>
      <c r="VON20" s="24"/>
      <c r="VOS20" s="24"/>
      <c r="VOX20" s="24"/>
      <c r="VPC20" s="24"/>
      <c r="VPH20" s="24"/>
      <c r="VPM20" s="24"/>
      <c r="VPR20" s="24"/>
      <c r="VPW20" s="24"/>
      <c r="VQB20" s="24"/>
      <c r="VQG20" s="24"/>
      <c r="VQL20" s="24"/>
      <c r="VQQ20" s="24"/>
      <c r="VQV20" s="24"/>
      <c r="VRA20" s="24"/>
      <c r="VRF20" s="24"/>
      <c r="VRK20" s="24"/>
      <c r="VRP20" s="24"/>
      <c r="VRU20" s="24"/>
      <c r="VRZ20" s="24"/>
      <c r="VSE20" s="24"/>
      <c r="VSJ20" s="24"/>
      <c r="VSO20" s="24"/>
      <c r="VST20" s="24"/>
      <c r="VSY20" s="24"/>
      <c r="VTD20" s="24"/>
      <c r="VTI20" s="24"/>
      <c r="VTN20" s="24"/>
      <c r="VTS20" s="24"/>
      <c r="VTX20" s="24"/>
      <c r="VUC20" s="24"/>
      <c r="VUH20" s="24"/>
      <c r="VUM20" s="24"/>
      <c r="VUR20" s="24"/>
      <c r="VUW20" s="24"/>
      <c r="VVB20" s="24"/>
      <c r="VVG20" s="24"/>
      <c r="VVL20" s="24"/>
      <c r="VVQ20" s="24"/>
      <c r="VVV20" s="24"/>
      <c r="VWA20" s="24"/>
      <c r="VWF20" s="24"/>
      <c r="VWK20" s="24"/>
      <c r="VWP20" s="24"/>
      <c r="VWU20" s="24"/>
      <c r="VWZ20" s="24"/>
      <c r="VXE20" s="24"/>
      <c r="VXJ20" s="24"/>
      <c r="VXO20" s="24"/>
      <c r="VXT20" s="24"/>
      <c r="VXY20" s="24"/>
      <c r="VYD20" s="24"/>
      <c r="VYI20" s="24"/>
      <c r="VYN20" s="24"/>
      <c r="VYS20" s="24"/>
      <c r="VYX20" s="24"/>
      <c r="VZC20" s="24"/>
      <c r="VZH20" s="24"/>
      <c r="VZM20" s="24"/>
      <c r="VZR20" s="24"/>
      <c r="VZW20" s="24"/>
      <c r="WAB20" s="24"/>
      <c r="WAG20" s="24"/>
      <c r="WAL20" s="24"/>
      <c r="WAQ20" s="24"/>
      <c r="WAV20" s="24"/>
      <c r="WBA20" s="24"/>
      <c r="WBF20" s="24"/>
      <c r="WBK20" s="24"/>
      <c r="WBP20" s="24"/>
      <c r="WBU20" s="24"/>
      <c r="WBZ20" s="24"/>
      <c r="WCE20" s="24"/>
      <c r="WCJ20" s="24"/>
      <c r="WCO20" s="24"/>
      <c r="WCT20" s="24"/>
      <c r="WCY20" s="24"/>
      <c r="WDD20" s="24"/>
      <c r="WDI20" s="24"/>
      <c r="WDN20" s="24"/>
      <c r="WDS20" s="24"/>
      <c r="WDX20" s="24"/>
      <c r="WEC20" s="24"/>
      <c r="WEH20" s="24"/>
      <c r="WEM20" s="24"/>
      <c r="WER20" s="24"/>
      <c r="WEW20" s="24"/>
      <c r="WFB20" s="24"/>
      <c r="WFG20" s="24"/>
      <c r="WFL20" s="24"/>
      <c r="WFQ20" s="24"/>
      <c r="WFV20" s="24"/>
      <c r="WGA20" s="24"/>
      <c r="WGF20" s="24"/>
      <c r="WGK20" s="24"/>
      <c r="WGP20" s="24"/>
      <c r="WGU20" s="24"/>
      <c r="WGZ20" s="24"/>
      <c r="WHE20" s="24"/>
      <c r="WHJ20" s="24"/>
      <c r="WHO20" s="24"/>
      <c r="WHT20" s="24"/>
      <c r="WHY20" s="24"/>
      <c r="WID20" s="24"/>
      <c r="WII20" s="24"/>
      <c r="WIN20" s="24"/>
      <c r="WIS20" s="24"/>
      <c r="WIX20" s="24"/>
      <c r="WJC20" s="24"/>
      <c r="WJH20" s="24"/>
      <c r="WJM20" s="24"/>
      <c r="WJR20" s="24"/>
      <c r="WJW20" s="24"/>
      <c r="WKB20" s="24"/>
      <c r="WKG20" s="24"/>
      <c r="WKL20" s="24"/>
      <c r="WKQ20" s="24"/>
      <c r="WKV20" s="24"/>
      <c r="WLA20" s="24"/>
      <c r="WLF20" s="24"/>
      <c r="WLK20" s="24"/>
      <c r="WLP20" s="24"/>
      <c r="WLU20" s="24"/>
      <c r="WLZ20" s="24"/>
      <c r="WME20" s="24"/>
      <c r="WMJ20" s="24"/>
      <c r="WMO20" s="24"/>
      <c r="WMT20" s="24"/>
      <c r="WMY20" s="24"/>
      <c r="WND20" s="24"/>
      <c r="WNI20" s="24"/>
      <c r="WNN20" s="24"/>
      <c r="WNS20" s="24"/>
      <c r="WNX20" s="24"/>
      <c r="WOC20" s="24"/>
      <c r="WOH20" s="24"/>
      <c r="WOM20" s="24"/>
      <c r="WOR20" s="24"/>
      <c r="WOW20" s="24"/>
      <c r="WPB20" s="24"/>
      <c r="WPG20" s="24"/>
      <c r="WPL20" s="24"/>
      <c r="WPQ20" s="24"/>
      <c r="WPV20" s="24"/>
      <c r="WQA20" s="24"/>
      <c r="WQF20" s="24"/>
      <c r="WQK20" s="24"/>
      <c r="WQP20" s="24"/>
      <c r="WQU20" s="24"/>
      <c r="WQZ20" s="24"/>
      <c r="WRE20" s="24"/>
      <c r="WRJ20" s="24"/>
      <c r="WRO20" s="24"/>
      <c r="WRT20" s="24"/>
      <c r="WRY20" s="24"/>
      <c r="WSD20" s="24"/>
      <c r="WSI20" s="24"/>
      <c r="WSN20" s="24"/>
      <c r="WSS20" s="24"/>
      <c r="WSX20" s="24"/>
      <c r="WTC20" s="24"/>
      <c r="WTH20" s="24"/>
      <c r="WTM20" s="24"/>
      <c r="WTR20" s="24"/>
      <c r="WTW20" s="24"/>
      <c r="WUB20" s="24"/>
      <c r="WUG20" s="24"/>
      <c r="WUL20" s="24"/>
      <c r="WUQ20" s="24"/>
      <c r="WUV20" s="24"/>
      <c r="WVA20" s="24"/>
      <c r="WVF20" s="24"/>
      <c r="WVK20" s="24"/>
      <c r="WVP20" s="24"/>
      <c r="WVU20" s="24"/>
      <c r="WVZ20" s="24"/>
      <c r="WWE20" s="24"/>
      <c r="WWJ20" s="24"/>
      <c r="WWO20" s="24"/>
      <c r="WWT20" s="24"/>
      <c r="WWY20" s="24"/>
      <c r="WXD20" s="24"/>
      <c r="WXI20" s="24"/>
      <c r="WXN20" s="24"/>
      <c r="WXS20" s="24"/>
      <c r="WXX20" s="24"/>
      <c r="WYC20" s="24"/>
      <c r="WYH20" s="24"/>
      <c r="WYM20" s="24"/>
      <c r="WYR20" s="24"/>
      <c r="WYW20" s="24"/>
      <c r="WZB20" s="24"/>
      <c r="WZG20" s="24"/>
      <c r="WZL20" s="24"/>
      <c r="WZQ20" s="24"/>
      <c r="WZV20" s="24"/>
      <c r="XAA20" s="24"/>
      <c r="XAF20" s="24"/>
      <c r="XAK20" s="24"/>
      <c r="XAP20" s="24"/>
      <c r="XAU20" s="24"/>
      <c r="XAZ20" s="24"/>
      <c r="XBE20" s="24"/>
      <c r="XBJ20" s="24"/>
      <c r="XBO20" s="24"/>
      <c r="XBT20" s="24"/>
      <c r="XBY20" s="24"/>
      <c r="XCD20" s="24"/>
      <c r="XCI20" s="24"/>
      <c r="XCN20" s="24"/>
      <c r="XCS20" s="24"/>
      <c r="XCX20" s="24"/>
      <c r="XDC20" s="24"/>
      <c r="XDH20" s="24"/>
      <c r="XDM20" s="24"/>
      <c r="XDR20" s="24"/>
      <c r="XDW20" s="24"/>
      <c r="XEB20" s="24"/>
      <c r="XEG20" s="24"/>
      <c r="XEL20" s="24"/>
      <c r="XEQ20" s="24"/>
      <c r="XEV20" s="24"/>
      <c r="XFA20" s="24"/>
    </row>
    <row r="21" spans="1:1023 1026:2048 2051:5118 5121:6143 6146:7168 7171:10238 10241:11263 11266:12288 12291:15358 15361:16383" x14ac:dyDescent="0.35">
      <c r="A21" s="24"/>
      <c r="B21" s="60"/>
      <c r="F21" s="24"/>
      <c r="H21" s="157"/>
      <c r="EA21" s="24"/>
      <c r="EF21" s="24"/>
      <c r="EK21" s="24"/>
      <c r="EP21" s="24"/>
      <c r="EU21" s="24"/>
      <c r="EZ21" s="24"/>
      <c r="FE21" s="24"/>
      <c r="FJ21" s="24"/>
      <c r="FO21" s="24"/>
      <c r="FT21" s="24"/>
      <c r="FY21" s="24"/>
      <c r="GD21" s="24"/>
      <c r="GI21" s="24"/>
      <c r="GN21" s="24"/>
      <c r="GS21" s="24"/>
      <c r="GX21" s="24"/>
      <c r="HC21" s="24"/>
      <c r="HH21" s="24"/>
      <c r="HM21" s="24"/>
      <c r="HR21" s="24"/>
      <c r="HW21" s="24"/>
      <c r="IB21" s="24"/>
      <c r="IG21" s="24"/>
      <c r="IL21" s="24"/>
      <c r="IQ21" s="24"/>
      <c r="IV21" s="24"/>
      <c r="JA21" s="24"/>
      <c r="JF21" s="24"/>
      <c r="JK21" s="24"/>
      <c r="JP21" s="24"/>
      <c r="JU21" s="24"/>
      <c r="JZ21" s="24"/>
      <c r="KE21" s="24"/>
      <c r="KJ21" s="24"/>
      <c r="KO21" s="24"/>
      <c r="KT21" s="24"/>
      <c r="KY21" s="24"/>
      <c r="LD21" s="24"/>
      <c r="LI21" s="24"/>
      <c r="LN21" s="24"/>
      <c r="LS21" s="24"/>
      <c r="LX21" s="24"/>
      <c r="MC21" s="24"/>
      <c r="MH21" s="24"/>
      <c r="MM21" s="24"/>
      <c r="MR21" s="24"/>
      <c r="MW21" s="24"/>
      <c r="NB21" s="24"/>
      <c r="NG21" s="24"/>
      <c r="NL21" s="24"/>
      <c r="NQ21" s="24"/>
      <c r="NV21" s="24"/>
      <c r="OA21" s="24"/>
      <c r="OF21" s="24"/>
      <c r="OK21" s="24"/>
      <c r="OP21" s="24"/>
      <c r="OU21" s="24"/>
      <c r="OZ21" s="24"/>
      <c r="PE21" s="24"/>
      <c r="PJ21" s="24"/>
      <c r="PO21" s="24"/>
      <c r="PT21" s="24"/>
      <c r="PY21" s="24"/>
      <c r="QD21" s="24"/>
      <c r="QI21" s="24"/>
      <c r="QN21" s="24"/>
      <c r="QS21" s="24"/>
      <c r="QX21" s="24"/>
      <c r="RC21" s="24"/>
      <c r="RH21" s="24"/>
      <c r="RM21" s="24"/>
      <c r="RR21" s="24"/>
      <c r="RW21" s="24"/>
      <c r="SB21" s="24"/>
      <c r="SG21" s="24"/>
      <c r="SL21" s="24"/>
      <c r="SQ21" s="24"/>
      <c r="SV21" s="24"/>
      <c r="TA21" s="24"/>
      <c r="TF21" s="24"/>
      <c r="TK21" s="24"/>
      <c r="TP21" s="24"/>
      <c r="TU21" s="24"/>
      <c r="TZ21" s="24"/>
      <c r="UE21" s="24"/>
      <c r="UJ21" s="24"/>
      <c r="UO21" s="24"/>
      <c r="UT21" s="24"/>
      <c r="UY21" s="24"/>
      <c r="VD21" s="24"/>
      <c r="VI21" s="24"/>
      <c r="VN21" s="24"/>
      <c r="VS21" s="24"/>
      <c r="VX21" s="24"/>
      <c r="WC21" s="24"/>
      <c r="WH21" s="24"/>
      <c r="WM21" s="24"/>
      <c r="WR21" s="24"/>
      <c r="WW21" s="24"/>
      <c r="XB21" s="24"/>
      <c r="XG21" s="24"/>
      <c r="XL21" s="24"/>
      <c r="XQ21" s="24"/>
      <c r="XV21" s="24"/>
      <c r="YA21" s="24"/>
      <c r="YF21" s="24"/>
      <c r="YK21" s="24"/>
      <c r="YP21" s="24"/>
      <c r="YU21" s="24"/>
      <c r="YZ21" s="24"/>
      <c r="ZE21" s="24"/>
      <c r="ZJ21" s="24"/>
      <c r="ZO21" s="24"/>
      <c r="ZT21" s="24"/>
      <c r="ZY21" s="24"/>
      <c r="AAD21" s="24"/>
      <c r="AAI21" s="24"/>
      <c r="AAN21" s="24"/>
      <c r="AAS21" s="24"/>
      <c r="AAX21" s="24"/>
      <c r="ABC21" s="24"/>
      <c r="ABH21" s="24"/>
      <c r="ABM21" s="24"/>
      <c r="ABR21" s="24"/>
      <c r="ABW21" s="24"/>
      <c r="ACB21" s="24"/>
      <c r="ACG21" s="24"/>
      <c r="ACL21" s="24"/>
      <c r="ACQ21" s="24"/>
      <c r="ACV21" s="24"/>
      <c r="ADA21" s="24"/>
      <c r="ADF21" s="24"/>
      <c r="ADK21" s="24"/>
      <c r="ADP21" s="24"/>
      <c r="ADU21" s="24"/>
      <c r="ADZ21" s="24"/>
      <c r="AEE21" s="24"/>
      <c r="AEJ21" s="24"/>
      <c r="AEO21" s="24"/>
      <c r="AET21" s="24"/>
      <c r="AEY21" s="24"/>
      <c r="AFD21" s="24"/>
      <c r="AFI21" s="24"/>
      <c r="AFN21" s="24"/>
      <c r="AFS21" s="24"/>
      <c r="AFX21" s="24"/>
      <c r="AGC21" s="24"/>
      <c r="AGH21" s="24"/>
      <c r="AGM21" s="24"/>
      <c r="AGR21" s="24"/>
      <c r="AGW21" s="24"/>
      <c r="AHB21" s="24"/>
      <c r="AHG21" s="24"/>
      <c r="AHL21" s="24"/>
      <c r="AHQ21" s="24"/>
      <c r="AHV21" s="24"/>
      <c r="AIA21" s="24"/>
      <c r="AIF21" s="24"/>
      <c r="AIK21" s="24"/>
      <c r="AIP21" s="24"/>
      <c r="AIU21" s="24"/>
      <c r="AIZ21" s="24"/>
      <c r="AJE21" s="24"/>
      <c r="AJJ21" s="24"/>
      <c r="AJO21" s="24"/>
      <c r="AJT21" s="24"/>
      <c r="AJY21" s="24"/>
      <c r="AKD21" s="24"/>
      <c r="AKI21" s="24"/>
      <c r="AKN21" s="24"/>
      <c r="AKS21" s="24"/>
      <c r="AKX21" s="24"/>
      <c r="ALC21" s="24"/>
      <c r="ALH21" s="24"/>
      <c r="ALM21" s="24"/>
      <c r="ALR21" s="24"/>
      <c r="ALW21" s="24"/>
      <c r="AMB21" s="24"/>
      <c r="AMG21" s="24"/>
      <c r="AML21" s="24"/>
      <c r="AMQ21" s="24"/>
      <c r="AMV21" s="24"/>
      <c r="ANA21" s="24"/>
      <c r="ANF21" s="24"/>
      <c r="ANK21" s="24"/>
      <c r="ANP21" s="24"/>
      <c r="ANU21" s="24"/>
      <c r="ANZ21" s="24"/>
      <c r="AOE21" s="24"/>
      <c r="AOJ21" s="24"/>
      <c r="AOO21" s="24"/>
      <c r="AOT21" s="24"/>
      <c r="AOY21" s="24"/>
      <c r="APD21" s="24"/>
      <c r="API21" s="24"/>
      <c r="APN21" s="24"/>
      <c r="APS21" s="24"/>
      <c r="APX21" s="24"/>
      <c r="AQC21" s="24"/>
      <c r="AQH21" s="24"/>
      <c r="AQM21" s="24"/>
      <c r="AQR21" s="24"/>
      <c r="AQW21" s="24"/>
      <c r="ARB21" s="24"/>
      <c r="ARG21" s="24"/>
      <c r="ARL21" s="24"/>
      <c r="ARQ21" s="24"/>
      <c r="ARV21" s="24"/>
      <c r="ASA21" s="24"/>
      <c r="ASF21" s="24"/>
      <c r="ASK21" s="24"/>
      <c r="ASP21" s="24"/>
      <c r="ASU21" s="24"/>
      <c r="ASZ21" s="24"/>
      <c r="ATE21" s="24"/>
      <c r="ATJ21" s="24"/>
      <c r="ATO21" s="24"/>
      <c r="ATT21" s="24"/>
      <c r="ATY21" s="24"/>
      <c r="AUD21" s="24"/>
      <c r="AUI21" s="24"/>
      <c r="AUN21" s="24"/>
      <c r="AUS21" s="24"/>
      <c r="AUX21" s="24"/>
      <c r="AVC21" s="24"/>
      <c r="AVH21" s="24"/>
      <c r="AVM21" s="24"/>
      <c r="AVR21" s="24"/>
      <c r="AVW21" s="24"/>
      <c r="AWB21" s="24"/>
      <c r="AWG21" s="24"/>
      <c r="AWL21" s="24"/>
      <c r="AWQ21" s="24"/>
      <c r="AWV21" s="24"/>
      <c r="AXA21" s="24"/>
      <c r="AXF21" s="24"/>
      <c r="AXK21" s="24"/>
      <c r="AXP21" s="24"/>
      <c r="AXU21" s="24"/>
      <c r="AXZ21" s="24"/>
      <c r="AYE21" s="24"/>
      <c r="AYJ21" s="24"/>
      <c r="AYO21" s="24"/>
      <c r="AYT21" s="24"/>
      <c r="AYY21" s="24"/>
      <c r="AZD21" s="24"/>
      <c r="AZI21" s="24"/>
      <c r="AZN21" s="24"/>
      <c r="AZS21" s="24"/>
      <c r="AZX21" s="24"/>
      <c r="BAC21" s="24"/>
      <c r="BAH21" s="24"/>
      <c r="BAM21" s="24"/>
      <c r="BAR21" s="24"/>
      <c r="BAW21" s="24"/>
      <c r="BBB21" s="24"/>
      <c r="BBG21" s="24"/>
      <c r="BBL21" s="24"/>
      <c r="BBQ21" s="24"/>
      <c r="BBV21" s="24"/>
      <c r="BCA21" s="24"/>
      <c r="BCF21" s="24"/>
      <c r="BCK21" s="24"/>
      <c r="BCP21" s="24"/>
      <c r="BCU21" s="24"/>
      <c r="BCZ21" s="24"/>
      <c r="BDE21" s="24"/>
      <c r="BDJ21" s="24"/>
      <c r="BDO21" s="24"/>
      <c r="BDT21" s="24"/>
      <c r="BDY21" s="24"/>
      <c r="BED21" s="24"/>
      <c r="BEI21" s="24"/>
      <c r="BEN21" s="24"/>
      <c r="BES21" s="24"/>
      <c r="BEX21" s="24"/>
      <c r="BFC21" s="24"/>
      <c r="BFH21" s="24"/>
      <c r="BFM21" s="24"/>
      <c r="BFR21" s="24"/>
      <c r="BFW21" s="24"/>
      <c r="BGB21" s="24"/>
      <c r="BGG21" s="24"/>
      <c r="BGL21" s="24"/>
      <c r="BGQ21" s="24"/>
      <c r="BGV21" s="24"/>
      <c r="BHA21" s="24"/>
      <c r="BHF21" s="24"/>
      <c r="BHK21" s="24"/>
      <c r="BHP21" s="24"/>
      <c r="BHU21" s="24"/>
      <c r="BHZ21" s="24"/>
      <c r="BIE21" s="24"/>
      <c r="BIJ21" s="24"/>
      <c r="BIO21" s="24"/>
      <c r="BIT21" s="24"/>
      <c r="BIY21" s="24"/>
      <c r="BJD21" s="24"/>
      <c r="BJI21" s="24"/>
      <c r="BJN21" s="24"/>
      <c r="BJS21" s="24"/>
      <c r="BJX21" s="24"/>
      <c r="BKC21" s="24"/>
      <c r="BKH21" s="24"/>
      <c r="BKM21" s="24"/>
      <c r="BKR21" s="24"/>
      <c r="BKW21" s="24"/>
      <c r="BLB21" s="24"/>
      <c r="BLG21" s="24"/>
      <c r="BLL21" s="24"/>
      <c r="BLQ21" s="24"/>
      <c r="BLV21" s="24"/>
      <c r="BMA21" s="24"/>
      <c r="BMF21" s="24"/>
      <c r="BMK21" s="24"/>
      <c r="BMP21" s="24"/>
      <c r="BMU21" s="24"/>
      <c r="BMZ21" s="24"/>
      <c r="BNE21" s="24"/>
      <c r="BNJ21" s="24"/>
      <c r="BNO21" s="24"/>
      <c r="BNT21" s="24"/>
      <c r="BNY21" s="24"/>
      <c r="BOD21" s="24"/>
      <c r="BOI21" s="24"/>
      <c r="BON21" s="24"/>
      <c r="BOS21" s="24"/>
      <c r="BOX21" s="24"/>
      <c r="BPC21" s="24"/>
      <c r="BPH21" s="24"/>
      <c r="BPM21" s="24"/>
      <c r="BPR21" s="24"/>
      <c r="BPW21" s="24"/>
      <c r="BQB21" s="24"/>
      <c r="BQG21" s="24"/>
      <c r="BQL21" s="24"/>
      <c r="BQQ21" s="24"/>
      <c r="BQV21" s="24"/>
      <c r="BRA21" s="24"/>
      <c r="BRF21" s="24"/>
      <c r="BRK21" s="24"/>
      <c r="BRP21" s="24"/>
      <c r="BRU21" s="24"/>
      <c r="BRZ21" s="24"/>
      <c r="BSE21" s="24"/>
      <c r="BSJ21" s="24"/>
      <c r="BSO21" s="24"/>
      <c r="BST21" s="24"/>
      <c r="BSY21" s="24"/>
      <c r="BTD21" s="24"/>
      <c r="BTI21" s="24"/>
      <c r="BTN21" s="24"/>
      <c r="BTS21" s="24"/>
      <c r="BTX21" s="24"/>
      <c r="BUC21" s="24"/>
      <c r="BUH21" s="24"/>
      <c r="BUM21" s="24"/>
      <c r="BUR21" s="24"/>
      <c r="BUW21" s="24"/>
      <c r="BVB21" s="24"/>
      <c r="BVG21" s="24"/>
      <c r="BVL21" s="24"/>
      <c r="BVQ21" s="24"/>
      <c r="BVV21" s="24"/>
      <c r="BWA21" s="24"/>
      <c r="BWF21" s="24"/>
      <c r="BWK21" s="24"/>
      <c r="BWP21" s="24"/>
      <c r="BWU21" s="24"/>
      <c r="BWZ21" s="24"/>
      <c r="BXE21" s="24"/>
      <c r="BXJ21" s="24"/>
      <c r="BXO21" s="24"/>
      <c r="BXT21" s="24"/>
      <c r="BXY21" s="24"/>
      <c r="BYD21" s="24"/>
      <c r="BYI21" s="24"/>
      <c r="BYN21" s="24"/>
      <c r="BYS21" s="24"/>
      <c r="BYX21" s="24"/>
      <c r="BZC21" s="24"/>
      <c r="BZH21" s="24"/>
      <c r="BZM21" s="24"/>
      <c r="BZR21" s="24"/>
      <c r="BZW21" s="24"/>
      <c r="CAB21" s="24"/>
      <c r="CAG21" s="24"/>
      <c r="CAL21" s="24"/>
      <c r="CAQ21" s="24"/>
      <c r="CAV21" s="24"/>
      <c r="CBA21" s="24"/>
      <c r="CBF21" s="24"/>
      <c r="CBK21" s="24"/>
      <c r="CBP21" s="24"/>
      <c r="CBU21" s="24"/>
      <c r="CBZ21" s="24"/>
      <c r="CCE21" s="24"/>
      <c r="CCJ21" s="24"/>
      <c r="CCO21" s="24"/>
      <c r="CCT21" s="24"/>
      <c r="CCY21" s="24"/>
      <c r="CDD21" s="24"/>
      <c r="CDI21" s="24"/>
      <c r="CDN21" s="24"/>
      <c r="CDS21" s="24"/>
      <c r="CDX21" s="24"/>
      <c r="CEC21" s="24"/>
      <c r="CEH21" s="24"/>
      <c r="CEM21" s="24"/>
      <c r="CER21" s="24"/>
      <c r="CEW21" s="24"/>
      <c r="CFB21" s="24"/>
      <c r="CFG21" s="24"/>
      <c r="CFL21" s="24"/>
      <c r="CFQ21" s="24"/>
      <c r="CFV21" s="24"/>
      <c r="CGA21" s="24"/>
      <c r="CGF21" s="24"/>
      <c r="CGK21" s="24"/>
      <c r="CGP21" s="24"/>
      <c r="CGU21" s="24"/>
      <c r="CGZ21" s="24"/>
      <c r="CHE21" s="24"/>
      <c r="CHJ21" s="24"/>
      <c r="CHO21" s="24"/>
      <c r="CHT21" s="24"/>
      <c r="CHY21" s="24"/>
      <c r="CID21" s="24"/>
      <c r="CII21" s="24"/>
      <c r="CIN21" s="24"/>
      <c r="CIS21" s="24"/>
      <c r="CIX21" s="24"/>
      <c r="CJC21" s="24"/>
      <c r="CJH21" s="24"/>
      <c r="CJM21" s="24"/>
      <c r="CJR21" s="24"/>
      <c r="CJW21" s="24"/>
      <c r="CKB21" s="24"/>
      <c r="CKG21" s="24"/>
      <c r="CKL21" s="24"/>
      <c r="CKQ21" s="24"/>
      <c r="CKV21" s="24"/>
      <c r="CLA21" s="24"/>
      <c r="CLF21" s="24"/>
      <c r="CLK21" s="24"/>
      <c r="CLP21" s="24"/>
      <c r="CLU21" s="24"/>
      <c r="CLZ21" s="24"/>
      <c r="CME21" s="24"/>
      <c r="CMJ21" s="24"/>
      <c r="CMO21" s="24"/>
      <c r="CMT21" s="24"/>
      <c r="CMY21" s="24"/>
      <c r="CND21" s="24"/>
      <c r="CNI21" s="24"/>
      <c r="CNN21" s="24"/>
      <c r="CNS21" s="24"/>
      <c r="CNX21" s="24"/>
      <c r="COC21" s="24"/>
      <c r="COH21" s="24"/>
      <c r="COM21" s="24"/>
      <c r="COR21" s="24"/>
      <c r="COW21" s="24"/>
      <c r="CPB21" s="24"/>
      <c r="CPG21" s="24"/>
      <c r="CPL21" s="24"/>
      <c r="CPQ21" s="24"/>
      <c r="CPV21" s="24"/>
      <c r="CQA21" s="24"/>
      <c r="CQF21" s="24"/>
      <c r="CQK21" s="24"/>
      <c r="CQP21" s="24"/>
      <c r="CQU21" s="24"/>
      <c r="CQZ21" s="24"/>
      <c r="CRE21" s="24"/>
      <c r="CRJ21" s="24"/>
      <c r="CRO21" s="24"/>
      <c r="CRT21" s="24"/>
      <c r="CRY21" s="24"/>
      <c r="CSD21" s="24"/>
      <c r="CSI21" s="24"/>
      <c r="CSN21" s="24"/>
      <c r="CSS21" s="24"/>
      <c r="CSX21" s="24"/>
      <c r="CTC21" s="24"/>
      <c r="CTH21" s="24"/>
      <c r="CTM21" s="24"/>
      <c r="CTR21" s="24"/>
      <c r="CTW21" s="24"/>
      <c r="CUB21" s="24"/>
      <c r="CUG21" s="24"/>
      <c r="CUL21" s="24"/>
      <c r="CUQ21" s="24"/>
      <c r="CUV21" s="24"/>
      <c r="CVA21" s="24"/>
      <c r="CVF21" s="24"/>
      <c r="CVK21" s="24"/>
      <c r="CVP21" s="24"/>
      <c r="CVU21" s="24"/>
      <c r="CVZ21" s="24"/>
      <c r="CWE21" s="24"/>
      <c r="CWJ21" s="24"/>
      <c r="CWO21" s="24"/>
      <c r="CWT21" s="24"/>
      <c r="CWY21" s="24"/>
      <c r="CXD21" s="24"/>
      <c r="CXI21" s="24"/>
      <c r="CXN21" s="24"/>
      <c r="CXS21" s="24"/>
      <c r="CXX21" s="24"/>
      <c r="CYC21" s="24"/>
      <c r="CYH21" s="24"/>
      <c r="CYM21" s="24"/>
      <c r="CYR21" s="24"/>
      <c r="CYW21" s="24"/>
      <c r="CZB21" s="24"/>
      <c r="CZG21" s="24"/>
      <c r="CZL21" s="24"/>
      <c r="CZQ21" s="24"/>
      <c r="CZV21" s="24"/>
      <c r="DAA21" s="24"/>
      <c r="DAF21" s="24"/>
      <c r="DAK21" s="24"/>
      <c r="DAP21" s="24"/>
      <c r="DAU21" s="24"/>
      <c r="DAZ21" s="24"/>
      <c r="DBE21" s="24"/>
      <c r="DBJ21" s="24"/>
      <c r="DBO21" s="24"/>
      <c r="DBT21" s="24"/>
      <c r="DBY21" s="24"/>
      <c r="DCD21" s="24"/>
      <c r="DCI21" s="24"/>
      <c r="DCN21" s="24"/>
      <c r="DCS21" s="24"/>
      <c r="DCX21" s="24"/>
      <c r="DDC21" s="24"/>
      <c r="DDH21" s="24"/>
      <c r="DDM21" s="24"/>
      <c r="DDR21" s="24"/>
      <c r="DDW21" s="24"/>
      <c r="DEB21" s="24"/>
      <c r="DEG21" s="24"/>
      <c r="DEL21" s="24"/>
      <c r="DEQ21" s="24"/>
      <c r="DEV21" s="24"/>
      <c r="DFA21" s="24"/>
      <c r="DFF21" s="24"/>
      <c r="DFK21" s="24"/>
      <c r="DFP21" s="24"/>
      <c r="DFU21" s="24"/>
      <c r="DFZ21" s="24"/>
      <c r="DGE21" s="24"/>
      <c r="DGJ21" s="24"/>
      <c r="DGO21" s="24"/>
      <c r="DGT21" s="24"/>
      <c r="DGY21" s="24"/>
      <c r="DHD21" s="24"/>
      <c r="DHI21" s="24"/>
      <c r="DHN21" s="24"/>
      <c r="DHS21" s="24"/>
      <c r="DHX21" s="24"/>
      <c r="DIC21" s="24"/>
      <c r="DIH21" s="24"/>
      <c r="DIM21" s="24"/>
      <c r="DIR21" s="24"/>
      <c r="DIW21" s="24"/>
      <c r="DJB21" s="24"/>
      <c r="DJG21" s="24"/>
      <c r="DJL21" s="24"/>
      <c r="DJQ21" s="24"/>
      <c r="DJV21" s="24"/>
      <c r="DKA21" s="24"/>
      <c r="DKF21" s="24"/>
      <c r="DKK21" s="24"/>
      <c r="DKP21" s="24"/>
      <c r="DKU21" s="24"/>
      <c r="DKZ21" s="24"/>
      <c r="DLE21" s="24"/>
      <c r="DLJ21" s="24"/>
      <c r="DLO21" s="24"/>
      <c r="DLT21" s="24"/>
      <c r="DLY21" s="24"/>
      <c r="DMD21" s="24"/>
      <c r="DMI21" s="24"/>
      <c r="DMN21" s="24"/>
      <c r="DMS21" s="24"/>
      <c r="DMX21" s="24"/>
      <c r="DNC21" s="24"/>
      <c r="DNH21" s="24"/>
      <c r="DNM21" s="24"/>
      <c r="DNR21" s="24"/>
      <c r="DNW21" s="24"/>
      <c r="DOB21" s="24"/>
      <c r="DOG21" s="24"/>
      <c r="DOL21" s="24"/>
      <c r="DOQ21" s="24"/>
      <c r="DOV21" s="24"/>
      <c r="DPA21" s="24"/>
      <c r="DPF21" s="24"/>
      <c r="DPK21" s="24"/>
      <c r="DPP21" s="24"/>
      <c r="DPU21" s="24"/>
      <c r="DPZ21" s="24"/>
      <c r="DQE21" s="24"/>
      <c r="DQJ21" s="24"/>
      <c r="DQO21" s="24"/>
      <c r="DQT21" s="24"/>
      <c r="DQY21" s="24"/>
      <c r="DRD21" s="24"/>
      <c r="DRI21" s="24"/>
      <c r="DRN21" s="24"/>
      <c r="DRS21" s="24"/>
      <c r="DRX21" s="24"/>
      <c r="DSC21" s="24"/>
      <c r="DSH21" s="24"/>
      <c r="DSM21" s="24"/>
      <c r="DSR21" s="24"/>
      <c r="DSW21" s="24"/>
      <c r="DTB21" s="24"/>
      <c r="DTG21" s="24"/>
      <c r="DTL21" s="24"/>
      <c r="DTQ21" s="24"/>
      <c r="DTV21" s="24"/>
      <c r="DUA21" s="24"/>
      <c r="DUF21" s="24"/>
      <c r="DUK21" s="24"/>
      <c r="DUP21" s="24"/>
      <c r="DUU21" s="24"/>
      <c r="DUZ21" s="24"/>
      <c r="DVE21" s="24"/>
      <c r="DVJ21" s="24"/>
      <c r="DVO21" s="24"/>
      <c r="DVT21" s="24"/>
      <c r="DVY21" s="24"/>
      <c r="DWD21" s="24"/>
      <c r="DWI21" s="24"/>
      <c r="DWN21" s="24"/>
      <c r="DWS21" s="24"/>
      <c r="DWX21" s="24"/>
      <c r="DXC21" s="24"/>
      <c r="DXH21" s="24"/>
      <c r="DXM21" s="24"/>
      <c r="DXR21" s="24"/>
      <c r="DXW21" s="24"/>
      <c r="DYB21" s="24"/>
      <c r="DYG21" s="24"/>
      <c r="DYL21" s="24"/>
      <c r="DYQ21" s="24"/>
      <c r="DYV21" s="24"/>
      <c r="DZA21" s="24"/>
      <c r="DZF21" s="24"/>
      <c r="DZK21" s="24"/>
      <c r="DZP21" s="24"/>
      <c r="DZU21" s="24"/>
      <c r="DZZ21" s="24"/>
      <c r="EAE21" s="24"/>
      <c r="EAJ21" s="24"/>
      <c r="EAO21" s="24"/>
      <c r="EAT21" s="24"/>
      <c r="EAY21" s="24"/>
      <c r="EBD21" s="24"/>
      <c r="EBI21" s="24"/>
      <c r="EBN21" s="24"/>
      <c r="EBS21" s="24"/>
      <c r="EBX21" s="24"/>
      <c r="ECC21" s="24"/>
      <c r="ECH21" s="24"/>
      <c r="ECM21" s="24"/>
      <c r="ECR21" s="24"/>
      <c r="ECW21" s="24"/>
      <c r="EDB21" s="24"/>
      <c r="EDG21" s="24"/>
      <c r="EDL21" s="24"/>
      <c r="EDQ21" s="24"/>
      <c r="EDV21" s="24"/>
      <c r="EEA21" s="24"/>
      <c r="EEF21" s="24"/>
      <c r="EEK21" s="24"/>
      <c r="EEP21" s="24"/>
      <c r="EEU21" s="24"/>
      <c r="EEZ21" s="24"/>
      <c r="EFE21" s="24"/>
      <c r="EFJ21" s="24"/>
      <c r="EFO21" s="24"/>
      <c r="EFT21" s="24"/>
      <c r="EFY21" s="24"/>
      <c r="EGD21" s="24"/>
      <c r="EGI21" s="24"/>
      <c r="EGN21" s="24"/>
      <c r="EGS21" s="24"/>
      <c r="EGX21" s="24"/>
      <c r="EHC21" s="24"/>
      <c r="EHH21" s="24"/>
      <c r="EHM21" s="24"/>
      <c r="EHR21" s="24"/>
      <c r="EHW21" s="24"/>
      <c r="EIB21" s="24"/>
      <c r="EIG21" s="24"/>
      <c r="EIL21" s="24"/>
      <c r="EIQ21" s="24"/>
      <c r="EIV21" s="24"/>
      <c r="EJA21" s="24"/>
      <c r="EJF21" s="24"/>
      <c r="EJK21" s="24"/>
      <c r="EJP21" s="24"/>
      <c r="EJU21" s="24"/>
      <c r="EJZ21" s="24"/>
      <c r="EKE21" s="24"/>
      <c r="EKJ21" s="24"/>
      <c r="EKO21" s="24"/>
      <c r="EKT21" s="24"/>
      <c r="EKY21" s="24"/>
      <c r="ELD21" s="24"/>
      <c r="ELI21" s="24"/>
      <c r="ELN21" s="24"/>
      <c r="ELS21" s="24"/>
      <c r="ELX21" s="24"/>
      <c r="EMC21" s="24"/>
      <c r="EMH21" s="24"/>
      <c r="EMM21" s="24"/>
      <c r="EMR21" s="24"/>
      <c r="EMW21" s="24"/>
      <c r="ENB21" s="24"/>
      <c r="ENG21" s="24"/>
      <c r="ENL21" s="24"/>
      <c r="ENQ21" s="24"/>
      <c r="ENV21" s="24"/>
      <c r="EOA21" s="24"/>
      <c r="EOF21" s="24"/>
      <c r="EOK21" s="24"/>
      <c r="EOP21" s="24"/>
      <c r="EOU21" s="24"/>
      <c r="EOZ21" s="24"/>
      <c r="EPE21" s="24"/>
      <c r="EPJ21" s="24"/>
      <c r="EPO21" s="24"/>
      <c r="EPT21" s="24"/>
      <c r="EPY21" s="24"/>
      <c r="EQD21" s="24"/>
      <c r="EQI21" s="24"/>
      <c r="EQN21" s="24"/>
      <c r="EQS21" s="24"/>
      <c r="EQX21" s="24"/>
      <c r="ERC21" s="24"/>
      <c r="ERH21" s="24"/>
      <c r="ERM21" s="24"/>
      <c r="ERR21" s="24"/>
      <c r="ERW21" s="24"/>
      <c r="ESB21" s="24"/>
      <c r="ESG21" s="24"/>
      <c r="ESL21" s="24"/>
      <c r="ESQ21" s="24"/>
      <c r="ESV21" s="24"/>
      <c r="ETA21" s="24"/>
      <c r="ETF21" s="24"/>
      <c r="ETK21" s="24"/>
      <c r="ETP21" s="24"/>
      <c r="ETU21" s="24"/>
      <c r="ETZ21" s="24"/>
      <c r="EUE21" s="24"/>
      <c r="EUJ21" s="24"/>
      <c r="EUO21" s="24"/>
      <c r="EUT21" s="24"/>
      <c r="EUY21" s="24"/>
      <c r="EVD21" s="24"/>
      <c r="EVI21" s="24"/>
      <c r="EVN21" s="24"/>
      <c r="EVS21" s="24"/>
      <c r="EVX21" s="24"/>
      <c r="EWC21" s="24"/>
      <c r="EWH21" s="24"/>
      <c r="EWM21" s="24"/>
      <c r="EWR21" s="24"/>
      <c r="EWW21" s="24"/>
      <c r="EXB21" s="24"/>
      <c r="EXG21" s="24"/>
      <c r="EXL21" s="24"/>
      <c r="EXQ21" s="24"/>
      <c r="EXV21" s="24"/>
      <c r="EYA21" s="24"/>
      <c r="EYF21" s="24"/>
      <c r="EYK21" s="24"/>
      <c r="EYP21" s="24"/>
      <c r="EYU21" s="24"/>
      <c r="EYZ21" s="24"/>
      <c r="EZE21" s="24"/>
      <c r="EZJ21" s="24"/>
      <c r="EZO21" s="24"/>
      <c r="EZT21" s="24"/>
      <c r="EZY21" s="24"/>
      <c r="FAD21" s="24"/>
      <c r="FAI21" s="24"/>
      <c r="FAN21" s="24"/>
      <c r="FAS21" s="24"/>
      <c r="FAX21" s="24"/>
      <c r="FBC21" s="24"/>
      <c r="FBH21" s="24"/>
      <c r="FBM21" s="24"/>
      <c r="FBR21" s="24"/>
      <c r="FBW21" s="24"/>
      <c r="FCB21" s="24"/>
      <c r="FCG21" s="24"/>
      <c r="FCL21" s="24"/>
      <c r="FCQ21" s="24"/>
      <c r="FCV21" s="24"/>
      <c r="FDA21" s="24"/>
      <c r="FDF21" s="24"/>
      <c r="FDK21" s="24"/>
      <c r="FDP21" s="24"/>
      <c r="FDU21" s="24"/>
      <c r="FDZ21" s="24"/>
      <c r="FEE21" s="24"/>
      <c r="FEJ21" s="24"/>
      <c r="FEO21" s="24"/>
      <c r="FET21" s="24"/>
      <c r="FEY21" s="24"/>
      <c r="FFD21" s="24"/>
      <c r="FFI21" s="24"/>
      <c r="FFN21" s="24"/>
      <c r="FFS21" s="24"/>
      <c r="FFX21" s="24"/>
      <c r="FGC21" s="24"/>
      <c r="FGH21" s="24"/>
      <c r="FGM21" s="24"/>
      <c r="FGR21" s="24"/>
      <c r="FGW21" s="24"/>
      <c r="FHB21" s="24"/>
      <c r="FHG21" s="24"/>
      <c r="FHL21" s="24"/>
      <c r="FHQ21" s="24"/>
      <c r="FHV21" s="24"/>
      <c r="FIA21" s="24"/>
      <c r="FIF21" s="24"/>
      <c r="FIK21" s="24"/>
      <c r="FIP21" s="24"/>
      <c r="FIU21" s="24"/>
      <c r="FIZ21" s="24"/>
      <c r="FJE21" s="24"/>
      <c r="FJJ21" s="24"/>
      <c r="FJO21" s="24"/>
      <c r="FJT21" s="24"/>
      <c r="FJY21" s="24"/>
      <c r="FKD21" s="24"/>
      <c r="FKI21" s="24"/>
      <c r="FKN21" s="24"/>
      <c r="FKS21" s="24"/>
      <c r="FKX21" s="24"/>
      <c r="FLC21" s="24"/>
      <c r="FLH21" s="24"/>
      <c r="FLM21" s="24"/>
      <c r="FLR21" s="24"/>
      <c r="FLW21" s="24"/>
      <c r="FMB21" s="24"/>
      <c r="FMG21" s="24"/>
      <c r="FML21" s="24"/>
      <c r="FMQ21" s="24"/>
      <c r="FMV21" s="24"/>
      <c r="FNA21" s="24"/>
      <c r="FNF21" s="24"/>
      <c r="FNK21" s="24"/>
      <c r="FNP21" s="24"/>
      <c r="FNU21" s="24"/>
      <c r="FNZ21" s="24"/>
      <c r="FOE21" s="24"/>
      <c r="FOJ21" s="24"/>
      <c r="FOO21" s="24"/>
      <c r="FOT21" s="24"/>
      <c r="FOY21" s="24"/>
      <c r="FPD21" s="24"/>
      <c r="FPI21" s="24"/>
      <c r="FPN21" s="24"/>
      <c r="FPS21" s="24"/>
      <c r="FPX21" s="24"/>
      <c r="FQC21" s="24"/>
      <c r="FQH21" s="24"/>
      <c r="FQM21" s="24"/>
      <c r="FQR21" s="24"/>
      <c r="FQW21" s="24"/>
      <c r="FRB21" s="24"/>
      <c r="FRG21" s="24"/>
      <c r="FRL21" s="24"/>
      <c r="FRQ21" s="24"/>
      <c r="FRV21" s="24"/>
      <c r="FSA21" s="24"/>
      <c r="FSF21" s="24"/>
      <c r="FSK21" s="24"/>
      <c r="FSP21" s="24"/>
      <c r="FSU21" s="24"/>
      <c r="FSZ21" s="24"/>
      <c r="FTE21" s="24"/>
      <c r="FTJ21" s="24"/>
      <c r="FTO21" s="24"/>
      <c r="FTT21" s="24"/>
      <c r="FTY21" s="24"/>
      <c r="FUD21" s="24"/>
      <c r="FUI21" s="24"/>
      <c r="FUN21" s="24"/>
      <c r="FUS21" s="24"/>
      <c r="FUX21" s="24"/>
      <c r="FVC21" s="24"/>
      <c r="FVH21" s="24"/>
      <c r="FVM21" s="24"/>
      <c r="FVR21" s="24"/>
      <c r="FVW21" s="24"/>
      <c r="FWB21" s="24"/>
      <c r="FWG21" s="24"/>
      <c r="FWL21" s="24"/>
      <c r="FWQ21" s="24"/>
      <c r="FWV21" s="24"/>
      <c r="FXA21" s="24"/>
      <c r="FXF21" s="24"/>
      <c r="FXK21" s="24"/>
      <c r="FXP21" s="24"/>
      <c r="FXU21" s="24"/>
      <c r="FXZ21" s="24"/>
      <c r="FYE21" s="24"/>
      <c r="FYJ21" s="24"/>
      <c r="FYO21" s="24"/>
      <c r="FYT21" s="24"/>
      <c r="FYY21" s="24"/>
      <c r="FZD21" s="24"/>
      <c r="FZI21" s="24"/>
      <c r="FZN21" s="24"/>
      <c r="FZS21" s="24"/>
      <c r="FZX21" s="24"/>
      <c r="GAC21" s="24"/>
      <c r="GAH21" s="24"/>
      <c r="GAM21" s="24"/>
      <c r="GAR21" s="24"/>
      <c r="GAW21" s="24"/>
      <c r="GBB21" s="24"/>
      <c r="GBG21" s="24"/>
      <c r="GBL21" s="24"/>
      <c r="GBQ21" s="24"/>
      <c r="GBV21" s="24"/>
      <c r="GCA21" s="24"/>
      <c r="GCF21" s="24"/>
      <c r="GCK21" s="24"/>
      <c r="GCP21" s="24"/>
      <c r="GCU21" s="24"/>
      <c r="GCZ21" s="24"/>
      <c r="GDE21" s="24"/>
      <c r="GDJ21" s="24"/>
      <c r="GDO21" s="24"/>
      <c r="GDT21" s="24"/>
      <c r="GDY21" s="24"/>
      <c r="GED21" s="24"/>
      <c r="GEI21" s="24"/>
      <c r="GEN21" s="24"/>
      <c r="GES21" s="24"/>
      <c r="GEX21" s="24"/>
      <c r="GFC21" s="24"/>
      <c r="GFH21" s="24"/>
      <c r="GFM21" s="24"/>
      <c r="GFR21" s="24"/>
      <c r="GFW21" s="24"/>
      <c r="GGB21" s="24"/>
      <c r="GGG21" s="24"/>
      <c r="GGL21" s="24"/>
      <c r="GGQ21" s="24"/>
      <c r="GGV21" s="24"/>
      <c r="GHA21" s="24"/>
      <c r="GHF21" s="24"/>
      <c r="GHK21" s="24"/>
      <c r="GHP21" s="24"/>
      <c r="GHU21" s="24"/>
      <c r="GHZ21" s="24"/>
      <c r="GIE21" s="24"/>
      <c r="GIJ21" s="24"/>
      <c r="GIO21" s="24"/>
      <c r="GIT21" s="24"/>
      <c r="GIY21" s="24"/>
      <c r="GJD21" s="24"/>
      <c r="GJI21" s="24"/>
      <c r="GJN21" s="24"/>
      <c r="GJS21" s="24"/>
      <c r="GJX21" s="24"/>
      <c r="GKC21" s="24"/>
      <c r="GKH21" s="24"/>
      <c r="GKM21" s="24"/>
      <c r="GKR21" s="24"/>
      <c r="GKW21" s="24"/>
      <c r="GLB21" s="24"/>
      <c r="GLG21" s="24"/>
      <c r="GLL21" s="24"/>
      <c r="GLQ21" s="24"/>
      <c r="GLV21" s="24"/>
      <c r="GMA21" s="24"/>
      <c r="GMF21" s="24"/>
      <c r="GMK21" s="24"/>
      <c r="GMP21" s="24"/>
      <c r="GMU21" s="24"/>
      <c r="GMZ21" s="24"/>
      <c r="GNE21" s="24"/>
      <c r="GNJ21" s="24"/>
      <c r="GNO21" s="24"/>
      <c r="GNT21" s="24"/>
      <c r="GNY21" s="24"/>
      <c r="GOD21" s="24"/>
      <c r="GOI21" s="24"/>
      <c r="GON21" s="24"/>
      <c r="GOS21" s="24"/>
      <c r="GOX21" s="24"/>
      <c r="GPC21" s="24"/>
      <c r="GPH21" s="24"/>
      <c r="GPM21" s="24"/>
      <c r="GPR21" s="24"/>
      <c r="GPW21" s="24"/>
      <c r="GQB21" s="24"/>
      <c r="GQG21" s="24"/>
      <c r="GQL21" s="24"/>
      <c r="GQQ21" s="24"/>
      <c r="GQV21" s="24"/>
      <c r="GRA21" s="24"/>
      <c r="GRF21" s="24"/>
      <c r="GRK21" s="24"/>
      <c r="GRP21" s="24"/>
      <c r="GRU21" s="24"/>
      <c r="GRZ21" s="24"/>
      <c r="GSE21" s="24"/>
      <c r="GSJ21" s="24"/>
      <c r="GSO21" s="24"/>
      <c r="GST21" s="24"/>
      <c r="GSY21" s="24"/>
      <c r="GTD21" s="24"/>
      <c r="GTI21" s="24"/>
      <c r="GTN21" s="24"/>
      <c r="GTS21" s="24"/>
      <c r="GTX21" s="24"/>
      <c r="GUC21" s="24"/>
      <c r="GUH21" s="24"/>
      <c r="GUM21" s="24"/>
      <c r="GUR21" s="24"/>
      <c r="GUW21" s="24"/>
      <c r="GVB21" s="24"/>
      <c r="GVG21" s="24"/>
      <c r="GVL21" s="24"/>
      <c r="GVQ21" s="24"/>
      <c r="GVV21" s="24"/>
      <c r="GWA21" s="24"/>
      <c r="GWF21" s="24"/>
      <c r="GWK21" s="24"/>
      <c r="GWP21" s="24"/>
      <c r="GWU21" s="24"/>
      <c r="GWZ21" s="24"/>
      <c r="GXE21" s="24"/>
      <c r="GXJ21" s="24"/>
      <c r="GXO21" s="24"/>
      <c r="GXT21" s="24"/>
      <c r="GXY21" s="24"/>
      <c r="GYD21" s="24"/>
      <c r="GYI21" s="24"/>
      <c r="GYN21" s="24"/>
      <c r="GYS21" s="24"/>
      <c r="GYX21" s="24"/>
      <c r="GZC21" s="24"/>
      <c r="GZH21" s="24"/>
      <c r="GZM21" s="24"/>
      <c r="GZR21" s="24"/>
      <c r="GZW21" s="24"/>
      <c r="HAB21" s="24"/>
      <c r="HAG21" s="24"/>
      <c r="HAL21" s="24"/>
      <c r="HAQ21" s="24"/>
      <c r="HAV21" s="24"/>
      <c r="HBA21" s="24"/>
      <c r="HBF21" s="24"/>
      <c r="HBK21" s="24"/>
      <c r="HBP21" s="24"/>
      <c r="HBU21" s="24"/>
      <c r="HBZ21" s="24"/>
      <c r="HCE21" s="24"/>
      <c r="HCJ21" s="24"/>
      <c r="HCO21" s="24"/>
      <c r="HCT21" s="24"/>
      <c r="HCY21" s="24"/>
      <c r="HDD21" s="24"/>
      <c r="HDI21" s="24"/>
      <c r="HDN21" s="24"/>
      <c r="HDS21" s="24"/>
      <c r="HDX21" s="24"/>
      <c r="HEC21" s="24"/>
      <c r="HEH21" s="24"/>
      <c r="HEM21" s="24"/>
      <c r="HER21" s="24"/>
      <c r="HEW21" s="24"/>
      <c r="HFB21" s="24"/>
      <c r="HFG21" s="24"/>
      <c r="HFL21" s="24"/>
      <c r="HFQ21" s="24"/>
      <c r="HFV21" s="24"/>
      <c r="HGA21" s="24"/>
      <c r="HGF21" s="24"/>
      <c r="HGK21" s="24"/>
      <c r="HGP21" s="24"/>
      <c r="HGU21" s="24"/>
      <c r="HGZ21" s="24"/>
      <c r="HHE21" s="24"/>
      <c r="HHJ21" s="24"/>
      <c r="HHO21" s="24"/>
      <c r="HHT21" s="24"/>
      <c r="HHY21" s="24"/>
      <c r="HID21" s="24"/>
      <c r="HII21" s="24"/>
      <c r="HIN21" s="24"/>
      <c r="HIS21" s="24"/>
      <c r="HIX21" s="24"/>
      <c r="HJC21" s="24"/>
      <c r="HJH21" s="24"/>
      <c r="HJM21" s="24"/>
      <c r="HJR21" s="24"/>
      <c r="HJW21" s="24"/>
      <c r="HKB21" s="24"/>
      <c r="HKG21" s="24"/>
      <c r="HKL21" s="24"/>
      <c r="HKQ21" s="24"/>
      <c r="HKV21" s="24"/>
      <c r="HLA21" s="24"/>
      <c r="HLF21" s="24"/>
      <c r="HLK21" s="24"/>
      <c r="HLP21" s="24"/>
      <c r="HLU21" s="24"/>
      <c r="HLZ21" s="24"/>
      <c r="HME21" s="24"/>
      <c r="HMJ21" s="24"/>
      <c r="HMO21" s="24"/>
      <c r="HMT21" s="24"/>
      <c r="HMY21" s="24"/>
      <c r="HND21" s="24"/>
      <c r="HNI21" s="24"/>
      <c r="HNN21" s="24"/>
      <c r="HNS21" s="24"/>
      <c r="HNX21" s="24"/>
      <c r="HOC21" s="24"/>
      <c r="HOH21" s="24"/>
      <c r="HOM21" s="24"/>
      <c r="HOR21" s="24"/>
      <c r="HOW21" s="24"/>
      <c r="HPB21" s="24"/>
      <c r="HPG21" s="24"/>
      <c r="HPL21" s="24"/>
      <c r="HPQ21" s="24"/>
      <c r="HPV21" s="24"/>
      <c r="HQA21" s="24"/>
      <c r="HQF21" s="24"/>
      <c r="HQK21" s="24"/>
      <c r="HQP21" s="24"/>
      <c r="HQU21" s="24"/>
      <c r="HQZ21" s="24"/>
      <c r="HRE21" s="24"/>
      <c r="HRJ21" s="24"/>
      <c r="HRO21" s="24"/>
      <c r="HRT21" s="24"/>
      <c r="HRY21" s="24"/>
      <c r="HSD21" s="24"/>
      <c r="HSI21" s="24"/>
      <c r="HSN21" s="24"/>
      <c r="HSS21" s="24"/>
      <c r="HSX21" s="24"/>
      <c r="HTC21" s="24"/>
      <c r="HTH21" s="24"/>
      <c r="HTM21" s="24"/>
      <c r="HTR21" s="24"/>
      <c r="HTW21" s="24"/>
      <c r="HUB21" s="24"/>
      <c r="HUG21" s="24"/>
      <c r="HUL21" s="24"/>
      <c r="HUQ21" s="24"/>
      <c r="HUV21" s="24"/>
      <c r="HVA21" s="24"/>
      <c r="HVF21" s="24"/>
      <c r="HVK21" s="24"/>
      <c r="HVP21" s="24"/>
      <c r="HVU21" s="24"/>
      <c r="HVZ21" s="24"/>
      <c r="HWE21" s="24"/>
      <c r="HWJ21" s="24"/>
      <c r="HWO21" s="24"/>
      <c r="HWT21" s="24"/>
      <c r="HWY21" s="24"/>
      <c r="HXD21" s="24"/>
      <c r="HXI21" s="24"/>
      <c r="HXN21" s="24"/>
      <c r="HXS21" s="24"/>
      <c r="HXX21" s="24"/>
      <c r="HYC21" s="24"/>
      <c r="HYH21" s="24"/>
      <c r="HYM21" s="24"/>
      <c r="HYR21" s="24"/>
      <c r="HYW21" s="24"/>
      <c r="HZB21" s="24"/>
      <c r="HZG21" s="24"/>
      <c r="HZL21" s="24"/>
      <c r="HZQ21" s="24"/>
      <c r="HZV21" s="24"/>
      <c r="IAA21" s="24"/>
      <c r="IAF21" s="24"/>
      <c r="IAK21" s="24"/>
      <c r="IAP21" s="24"/>
      <c r="IAU21" s="24"/>
      <c r="IAZ21" s="24"/>
      <c r="IBE21" s="24"/>
      <c r="IBJ21" s="24"/>
      <c r="IBO21" s="24"/>
      <c r="IBT21" s="24"/>
      <c r="IBY21" s="24"/>
      <c r="ICD21" s="24"/>
      <c r="ICI21" s="24"/>
      <c r="ICN21" s="24"/>
      <c r="ICS21" s="24"/>
      <c r="ICX21" s="24"/>
      <c r="IDC21" s="24"/>
      <c r="IDH21" s="24"/>
      <c r="IDM21" s="24"/>
      <c r="IDR21" s="24"/>
      <c r="IDW21" s="24"/>
      <c r="IEB21" s="24"/>
      <c r="IEG21" s="24"/>
      <c r="IEL21" s="24"/>
      <c r="IEQ21" s="24"/>
      <c r="IEV21" s="24"/>
      <c r="IFA21" s="24"/>
      <c r="IFF21" s="24"/>
      <c r="IFK21" s="24"/>
      <c r="IFP21" s="24"/>
      <c r="IFU21" s="24"/>
      <c r="IFZ21" s="24"/>
      <c r="IGE21" s="24"/>
      <c r="IGJ21" s="24"/>
      <c r="IGO21" s="24"/>
      <c r="IGT21" s="24"/>
      <c r="IGY21" s="24"/>
      <c r="IHD21" s="24"/>
      <c r="IHI21" s="24"/>
      <c r="IHN21" s="24"/>
      <c r="IHS21" s="24"/>
      <c r="IHX21" s="24"/>
      <c r="IIC21" s="24"/>
      <c r="IIH21" s="24"/>
      <c r="IIM21" s="24"/>
      <c r="IIR21" s="24"/>
      <c r="IIW21" s="24"/>
      <c r="IJB21" s="24"/>
      <c r="IJG21" s="24"/>
      <c r="IJL21" s="24"/>
      <c r="IJQ21" s="24"/>
      <c r="IJV21" s="24"/>
      <c r="IKA21" s="24"/>
      <c r="IKF21" s="24"/>
      <c r="IKK21" s="24"/>
      <c r="IKP21" s="24"/>
      <c r="IKU21" s="24"/>
      <c r="IKZ21" s="24"/>
      <c r="ILE21" s="24"/>
      <c r="ILJ21" s="24"/>
      <c r="ILO21" s="24"/>
      <c r="ILT21" s="24"/>
      <c r="ILY21" s="24"/>
      <c r="IMD21" s="24"/>
      <c r="IMI21" s="24"/>
      <c r="IMN21" s="24"/>
      <c r="IMS21" s="24"/>
      <c r="IMX21" s="24"/>
      <c r="INC21" s="24"/>
      <c r="INH21" s="24"/>
      <c r="INM21" s="24"/>
      <c r="INR21" s="24"/>
      <c r="INW21" s="24"/>
      <c r="IOB21" s="24"/>
      <c r="IOG21" s="24"/>
      <c r="IOL21" s="24"/>
      <c r="IOQ21" s="24"/>
      <c r="IOV21" s="24"/>
      <c r="IPA21" s="24"/>
      <c r="IPF21" s="24"/>
      <c r="IPK21" s="24"/>
      <c r="IPP21" s="24"/>
      <c r="IPU21" s="24"/>
      <c r="IPZ21" s="24"/>
      <c r="IQE21" s="24"/>
      <c r="IQJ21" s="24"/>
      <c r="IQO21" s="24"/>
      <c r="IQT21" s="24"/>
      <c r="IQY21" s="24"/>
      <c r="IRD21" s="24"/>
      <c r="IRI21" s="24"/>
      <c r="IRN21" s="24"/>
      <c r="IRS21" s="24"/>
      <c r="IRX21" s="24"/>
      <c r="ISC21" s="24"/>
      <c r="ISH21" s="24"/>
      <c r="ISM21" s="24"/>
      <c r="ISR21" s="24"/>
      <c r="ISW21" s="24"/>
      <c r="ITB21" s="24"/>
      <c r="ITG21" s="24"/>
      <c r="ITL21" s="24"/>
      <c r="ITQ21" s="24"/>
      <c r="ITV21" s="24"/>
      <c r="IUA21" s="24"/>
      <c r="IUF21" s="24"/>
      <c r="IUK21" s="24"/>
      <c r="IUP21" s="24"/>
      <c r="IUU21" s="24"/>
      <c r="IUZ21" s="24"/>
      <c r="IVE21" s="24"/>
      <c r="IVJ21" s="24"/>
      <c r="IVO21" s="24"/>
      <c r="IVT21" s="24"/>
      <c r="IVY21" s="24"/>
      <c r="IWD21" s="24"/>
      <c r="IWI21" s="24"/>
      <c r="IWN21" s="24"/>
      <c r="IWS21" s="24"/>
      <c r="IWX21" s="24"/>
      <c r="IXC21" s="24"/>
      <c r="IXH21" s="24"/>
      <c r="IXM21" s="24"/>
      <c r="IXR21" s="24"/>
      <c r="IXW21" s="24"/>
      <c r="IYB21" s="24"/>
      <c r="IYG21" s="24"/>
      <c r="IYL21" s="24"/>
      <c r="IYQ21" s="24"/>
      <c r="IYV21" s="24"/>
      <c r="IZA21" s="24"/>
      <c r="IZF21" s="24"/>
      <c r="IZK21" s="24"/>
      <c r="IZP21" s="24"/>
      <c r="IZU21" s="24"/>
      <c r="IZZ21" s="24"/>
      <c r="JAE21" s="24"/>
      <c r="JAJ21" s="24"/>
      <c r="JAO21" s="24"/>
      <c r="JAT21" s="24"/>
      <c r="JAY21" s="24"/>
      <c r="JBD21" s="24"/>
      <c r="JBI21" s="24"/>
      <c r="JBN21" s="24"/>
      <c r="JBS21" s="24"/>
      <c r="JBX21" s="24"/>
      <c r="JCC21" s="24"/>
      <c r="JCH21" s="24"/>
      <c r="JCM21" s="24"/>
      <c r="JCR21" s="24"/>
      <c r="JCW21" s="24"/>
      <c r="JDB21" s="24"/>
      <c r="JDG21" s="24"/>
      <c r="JDL21" s="24"/>
      <c r="JDQ21" s="24"/>
      <c r="JDV21" s="24"/>
      <c r="JEA21" s="24"/>
      <c r="JEF21" s="24"/>
      <c r="JEK21" s="24"/>
      <c r="JEP21" s="24"/>
      <c r="JEU21" s="24"/>
      <c r="JEZ21" s="24"/>
      <c r="JFE21" s="24"/>
      <c r="JFJ21" s="24"/>
      <c r="JFO21" s="24"/>
      <c r="JFT21" s="24"/>
      <c r="JFY21" s="24"/>
      <c r="JGD21" s="24"/>
      <c r="JGI21" s="24"/>
      <c r="JGN21" s="24"/>
      <c r="JGS21" s="24"/>
      <c r="JGX21" s="24"/>
      <c r="JHC21" s="24"/>
      <c r="JHH21" s="24"/>
      <c r="JHM21" s="24"/>
      <c r="JHR21" s="24"/>
      <c r="JHW21" s="24"/>
      <c r="JIB21" s="24"/>
      <c r="JIG21" s="24"/>
      <c r="JIL21" s="24"/>
      <c r="JIQ21" s="24"/>
      <c r="JIV21" s="24"/>
      <c r="JJA21" s="24"/>
      <c r="JJF21" s="24"/>
      <c r="JJK21" s="24"/>
      <c r="JJP21" s="24"/>
      <c r="JJU21" s="24"/>
      <c r="JJZ21" s="24"/>
      <c r="JKE21" s="24"/>
      <c r="JKJ21" s="24"/>
      <c r="JKO21" s="24"/>
      <c r="JKT21" s="24"/>
      <c r="JKY21" s="24"/>
      <c r="JLD21" s="24"/>
      <c r="JLI21" s="24"/>
      <c r="JLN21" s="24"/>
      <c r="JLS21" s="24"/>
      <c r="JLX21" s="24"/>
      <c r="JMC21" s="24"/>
      <c r="JMH21" s="24"/>
      <c r="JMM21" s="24"/>
      <c r="JMR21" s="24"/>
      <c r="JMW21" s="24"/>
      <c r="JNB21" s="24"/>
      <c r="JNG21" s="24"/>
      <c r="JNL21" s="24"/>
      <c r="JNQ21" s="24"/>
      <c r="JNV21" s="24"/>
      <c r="JOA21" s="24"/>
      <c r="JOF21" s="24"/>
      <c r="JOK21" s="24"/>
      <c r="JOP21" s="24"/>
      <c r="JOU21" s="24"/>
      <c r="JOZ21" s="24"/>
      <c r="JPE21" s="24"/>
      <c r="JPJ21" s="24"/>
      <c r="JPO21" s="24"/>
      <c r="JPT21" s="24"/>
      <c r="JPY21" s="24"/>
      <c r="JQD21" s="24"/>
      <c r="JQI21" s="24"/>
      <c r="JQN21" s="24"/>
      <c r="JQS21" s="24"/>
      <c r="JQX21" s="24"/>
      <c r="JRC21" s="24"/>
      <c r="JRH21" s="24"/>
      <c r="JRM21" s="24"/>
      <c r="JRR21" s="24"/>
      <c r="JRW21" s="24"/>
      <c r="JSB21" s="24"/>
      <c r="JSG21" s="24"/>
      <c r="JSL21" s="24"/>
      <c r="JSQ21" s="24"/>
      <c r="JSV21" s="24"/>
      <c r="JTA21" s="24"/>
      <c r="JTF21" s="24"/>
      <c r="JTK21" s="24"/>
      <c r="JTP21" s="24"/>
      <c r="JTU21" s="24"/>
      <c r="JTZ21" s="24"/>
      <c r="JUE21" s="24"/>
      <c r="JUJ21" s="24"/>
      <c r="JUO21" s="24"/>
      <c r="JUT21" s="24"/>
      <c r="JUY21" s="24"/>
      <c r="JVD21" s="24"/>
      <c r="JVI21" s="24"/>
      <c r="JVN21" s="24"/>
      <c r="JVS21" s="24"/>
      <c r="JVX21" s="24"/>
      <c r="JWC21" s="24"/>
      <c r="JWH21" s="24"/>
      <c r="JWM21" s="24"/>
      <c r="JWR21" s="24"/>
      <c r="JWW21" s="24"/>
      <c r="JXB21" s="24"/>
      <c r="JXG21" s="24"/>
      <c r="JXL21" s="24"/>
      <c r="JXQ21" s="24"/>
      <c r="JXV21" s="24"/>
      <c r="JYA21" s="24"/>
      <c r="JYF21" s="24"/>
      <c r="JYK21" s="24"/>
      <c r="JYP21" s="24"/>
      <c r="JYU21" s="24"/>
      <c r="JYZ21" s="24"/>
      <c r="JZE21" s="24"/>
      <c r="JZJ21" s="24"/>
      <c r="JZO21" s="24"/>
      <c r="JZT21" s="24"/>
      <c r="JZY21" s="24"/>
      <c r="KAD21" s="24"/>
      <c r="KAI21" s="24"/>
      <c r="KAN21" s="24"/>
      <c r="KAS21" s="24"/>
      <c r="KAX21" s="24"/>
      <c r="KBC21" s="24"/>
      <c r="KBH21" s="24"/>
      <c r="KBM21" s="24"/>
      <c r="KBR21" s="24"/>
      <c r="KBW21" s="24"/>
      <c r="KCB21" s="24"/>
      <c r="KCG21" s="24"/>
      <c r="KCL21" s="24"/>
      <c r="KCQ21" s="24"/>
      <c r="KCV21" s="24"/>
      <c r="KDA21" s="24"/>
      <c r="KDF21" s="24"/>
      <c r="KDK21" s="24"/>
      <c r="KDP21" s="24"/>
      <c r="KDU21" s="24"/>
      <c r="KDZ21" s="24"/>
      <c r="KEE21" s="24"/>
      <c r="KEJ21" s="24"/>
      <c r="KEO21" s="24"/>
      <c r="KET21" s="24"/>
      <c r="KEY21" s="24"/>
      <c r="KFD21" s="24"/>
      <c r="KFI21" s="24"/>
      <c r="KFN21" s="24"/>
      <c r="KFS21" s="24"/>
      <c r="KFX21" s="24"/>
      <c r="KGC21" s="24"/>
      <c r="KGH21" s="24"/>
      <c r="KGM21" s="24"/>
      <c r="KGR21" s="24"/>
      <c r="KGW21" s="24"/>
      <c r="KHB21" s="24"/>
      <c r="KHG21" s="24"/>
      <c r="KHL21" s="24"/>
      <c r="KHQ21" s="24"/>
      <c r="KHV21" s="24"/>
      <c r="KIA21" s="24"/>
      <c r="KIF21" s="24"/>
      <c r="KIK21" s="24"/>
      <c r="KIP21" s="24"/>
      <c r="KIU21" s="24"/>
      <c r="KIZ21" s="24"/>
      <c r="KJE21" s="24"/>
      <c r="KJJ21" s="24"/>
      <c r="KJO21" s="24"/>
      <c r="KJT21" s="24"/>
      <c r="KJY21" s="24"/>
      <c r="KKD21" s="24"/>
      <c r="KKI21" s="24"/>
      <c r="KKN21" s="24"/>
      <c r="KKS21" s="24"/>
      <c r="KKX21" s="24"/>
      <c r="KLC21" s="24"/>
      <c r="KLH21" s="24"/>
      <c r="KLM21" s="24"/>
      <c r="KLR21" s="24"/>
      <c r="KLW21" s="24"/>
      <c r="KMB21" s="24"/>
      <c r="KMG21" s="24"/>
      <c r="KML21" s="24"/>
      <c r="KMQ21" s="24"/>
      <c r="KMV21" s="24"/>
      <c r="KNA21" s="24"/>
      <c r="KNF21" s="24"/>
      <c r="KNK21" s="24"/>
      <c r="KNP21" s="24"/>
      <c r="KNU21" s="24"/>
      <c r="KNZ21" s="24"/>
      <c r="KOE21" s="24"/>
      <c r="KOJ21" s="24"/>
      <c r="KOO21" s="24"/>
      <c r="KOT21" s="24"/>
      <c r="KOY21" s="24"/>
      <c r="KPD21" s="24"/>
      <c r="KPI21" s="24"/>
      <c r="KPN21" s="24"/>
      <c r="KPS21" s="24"/>
      <c r="KPX21" s="24"/>
      <c r="KQC21" s="24"/>
      <c r="KQH21" s="24"/>
      <c r="KQM21" s="24"/>
      <c r="KQR21" s="24"/>
      <c r="KQW21" s="24"/>
      <c r="KRB21" s="24"/>
      <c r="KRG21" s="24"/>
      <c r="KRL21" s="24"/>
      <c r="KRQ21" s="24"/>
      <c r="KRV21" s="24"/>
      <c r="KSA21" s="24"/>
      <c r="KSF21" s="24"/>
      <c r="KSK21" s="24"/>
      <c r="KSP21" s="24"/>
      <c r="KSU21" s="24"/>
      <c r="KSZ21" s="24"/>
      <c r="KTE21" s="24"/>
      <c r="KTJ21" s="24"/>
      <c r="KTO21" s="24"/>
      <c r="KTT21" s="24"/>
      <c r="KTY21" s="24"/>
      <c r="KUD21" s="24"/>
      <c r="KUI21" s="24"/>
      <c r="KUN21" s="24"/>
      <c r="KUS21" s="24"/>
      <c r="KUX21" s="24"/>
      <c r="KVC21" s="24"/>
      <c r="KVH21" s="24"/>
      <c r="KVM21" s="24"/>
      <c r="KVR21" s="24"/>
      <c r="KVW21" s="24"/>
      <c r="KWB21" s="24"/>
      <c r="KWG21" s="24"/>
      <c r="KWL21" s="24"/>
      <c r="KWQ21" s="24"/>
      <c r="KWV21" s="24"/>
      <c r="KXA21" s="24"/>
      <c r="KXF21" s="24"/>
      <c r="KXK21" s="24"/>
      <c r="KXP21" s="24"/>
      <c r="KXU21" s="24"/>
      <c r="KXZ21" s="24"/>
      <c r="KYE21" s="24"/>
      <c r="KYJ21" s="24"/>
      <c r="KYO21" s="24"/>
      <c r="KYT21" s="24"/>
      <c r="KYY21" s="24"/>
      <c r="KZD21" s="24"/>
      <c r="KZI21" s="24"/>
      <c r="KZN21" s="24"/>
      <c r="KZS21" s="24"/>
      <c r="KZX21" s="24"/>
      <c r="LAC21" s="24"/>
      <c r="LAH21" s="24"/>
      <c r="LAM21" s="24"/>
      <c r="LAR21" s="24"/>
      <c r="LAW21" s="24"/>
      <c r="LBB21" s="24"/>
      <c r="LBG21" s="24"/>
      <c r="LBL21" s="24"/>
      <c r="LBQ21" s="24"/>
      <c r="LBV21" s="24"/>
      <c r="LCA21" s="24"/>
      <c r="LCF21" s="24"/>
      <c r="LCK21" s="24"/>
      <c r="LCP21" s="24"/>
      <c r="LCU21" s="24"/>
      <c r="LCZ21" s="24"/>
      <c r="LDE21" s="24"/>
      <c r="LDJ21" s="24"/>
      <c r="LDO21" s="24"/>
      <c r="LDT21" s="24"/>
      <c r="LDY21" s="24"/>
      <c r="LED21" s="24"/>
      <c r="LEI21" s="24"/>
      <c r="LEN21" s="24"/>
      <c r="LES21" s="24"/>
      <c r="LEX21" s="24"/>
      <c r="LFC21" s="24"/>
      <c r="LFH21" s="24"/>
      <c r="LFM21" s="24"/>
      <c r="LFR21" s="24"/>
      <c r="LFW21" s="24"/>
      <c r="LGB21" s="24"/>
      <c r="LGG21" s="24"/>
      <c r="LGL21" s="24"/>
      <c r="LGQ21" s="24"/>
      <c r="LGV21" s="24"/>
      <c r="LHA21" s="24"/>
      <c r="LHF21" s="24"/>
      <c r="LHK21" s="24"/>
      <c r="LHP21" s="24"/>
      <c r="LHU21" s="24"/>
      <c r="LHZ21" s="24"/>
      <c r="LIE21" s="24"/>
      <c r="LIJ21" s="24"/>
      <c r="LIO21" s="24"/>
      <c r="LIT21" s="24"/>
      <c r="LIY21" s="24"/>
      <c r="LJD21" s="24"/>
      <c r="LJI21" s="24"/>
      <c r="LJN21" s="24"/>
      <c r="LJS21" s="24"/>
      <c r="LJX21" s="24"/>
      <c r="LKC21" s="24"/>
      <c r="LKH21" s="24"/>
      <c r="LKM21" s="24"/>
      <c r="LKR21" s="24"/>
      <c r="LKW21" s="24"/>
      <c r="LLB21" s="24"/>
      <c r="LLG21" s="24"/>
      <c r="LLL21" s="24"/>
      <c r="LLQ21" s="24"/>
      <c r="LLV21" s="24"/>
      <c r="LMA21" s="24"/>
      <c r="LMF21" s="24"/>
      <c r="LMK21" s="24"/>
      <c r="LMP21" s="24"/>
      <c r="LMU21" s="24"/>
      <c r="LMZ21" s="24"/>
      <c r="LNE21" s="24"/>
      <c r="LNJ21" s="24"/>
      <c r="LNO21" s="24"/>
      <c r="LNT21" s="24"/>
      <c r="LNY21" s="24"/>
      <c r="LOD21" s="24"/>
      <c r="LOI21" s="24"/>
      <c r="LON21" s="24"/>
      <c r="LOS21" s="24"/>
      <c r="LOX21" s="24"/>
      <c r="LPC21" s="24"/>
      <c r="LPH21" s="24"/>
      <c r="LPM21" s="24"/>
      <c r="LPR21" s="24"/>
      <c r="LPW21" s="24"/>
      <c r="LQB21" s="24"/>
      <c r="LQG21" s="24"/>
      <c r="LQL21" s="24"/>
      <c r="LQQ21" s="24"/>
      <c r="LQV21" s="24"/>
      <c r="LRA21" s="24"/>
      <c r="LRF21" s="24"/>
      <c r="LRK21" s="24"/>
      <c r="LRP21" s="24"/>
      <c r="LRU21" s="24"/>
      <c r="LRZ21" s="24"/>
      <c r="LSE21" s="24"/>
      <c r="LSJ21" s="24"/>
      <c r="LSO21" s="24"/>
      <c r="LST21" s="24"/>
      <c r="LSY21" s="24"/>
      <c r="LTD21" s="24"/>
      <c r="LTI21" s="24"/>
      <c r="LTN21" s="24"/>
      <c r="LTS21" s="24"/>
      <c r="LTX21" s="24"/>
      <c r="LUC21" s="24"/>
      <c r="LUH21" s="24"/>
      <c r="LUM21" s="24"/>
      <c r="LUR21" s="24"/>
      <c r="LUW21" s="24"/>
      <c r="LVB21" s="24"/>
      <c r="LVG21" s="24"/>
      <c r="LVL21" s="24"/>
      <c r="LVQ21" s="24"/>
      <c r="LVV21" s="24"/>
      <c r="LWA21" s="24"/>
      <c r="LWF21" s="24"/>
      <c r="LWK21" s="24"/>
      <c r="LWP21" s="24"/>
      <c r="LWU21" s="24"/>
      <c r="LWZ21" s="24"/>
      <c r="LXE21" s="24"/>
      <c r="LXJ21" s="24"/>
      <c r="LXO21" s="24"/>
      <c r="LXT21" s="24"/>
      <c r="LXY21" s="24"/>
      <c r="LYD21" s="24"/>
      <c r="LYI21" s="24"/>
      <c r="LYN21" s="24"/>
      <c r="LYS21" s="24"/>
      <c r="LYX21" s="24"/>
      <c r="LZC21" s="24"/>
      <c r="LZH21" s="24"/>
      <c r="LZM21" s="24"/>
      <c r="LZR21" s="24"/>
      <c r="LZW21" s="24"/>
      <c r="MAB21" s="24"/>
      <c r="MAG21" s="24"/>
      <c r="MAL21" s="24"/>
      <c r="MAQ21" s="24"/>
      <c r="MAV21" s="24"/>
      <c r="MBA21" s="24"/>
      <c r="MBF21" s="24"/>
      <c r="MBK21" s="24"/>
      <c r="MBP21" s="24"/>
      <c r="MBU21" s="24"/>
      <c r="MBZ21" s="24"/>
      <c r="MCE21" s="24"/>
      <c r="MCJ21" s="24"/>
      <c r="MCO21" s="24"/>
      <c r="MCT21" s="24"/>
      <c r="MCY21" s="24"/>
      <c r="MDD21" s="24"/>
      <c r="MDI21" s="24"/>
      <c r="MDN21" s="24"/>
      <c r="MDS21" s="24"/>
      <c r="MDX21" s="24"/>
      <c r="MEC21" s="24"/>
      <c r="MEH21" s="24"/>
      <c r="MEM21" s="24"/>
      <c r="MER21" s="24"/>
      <c r="MEW21" s="24"/>
      <c r="MFB21" s="24"/>
      <c r="MFG21" s="24"/>
      <c r="MFL21" s="24"/>
      <c r="MFQ21" s="24"/>
      <c r="MFV21" s="24"/>
      <c r="MGA21" s="24"/>
      <c r="MGF21" s="24"/>
      <c r="MGK21" s="24"/>
      <c r="MGP21" s="24"/>
      <c r="MGU21" s="24"/>
      <c r="MGZ21" s="24"/>
      <c r="MHE21" s="24"/>
      <c r="MHJ21" s="24"/>
      <c r="MHO21" s="24"/>
      <c r="MHT21" s="24"/>
      <c r="MHY21" s="24"/>
      <c r="MID21" s="24"/>
      <c r="MII21" s="24"/>
      <c r="MIN21" s="24"/>
      <c r="MIS21" s="24"/>
      <c r="MIX21" s="24"/>
      <c r="MJC21" s="24"/>
      <c r="MJH21" s="24"/>
      <c r="MJM21" s="24"/>
      <c r="MJR21" s="24"/>
      <c r="MJW21" s="24"/>
      <c r="MKB21" s="24"/>
      <c r="MKG21" s="24"/>
      <c r="MKL21" s="24"/>
      <c r="MKQ21" s="24"/>
      <c r="MKV21" s="24"/>
      <c r="MLA21" s="24"/>
      <c r="MLF21" s="24"/>
      <c r="MLK21" s="24"/>
      <c r="MLP21" s="24"/>
      <c r="MLU21" s="24"/>
      <c r="MLZ21" s="24"/>
      <c r="MME21" s="24"/>
      <c r="MMJ21" s="24"/>
      <c r="MMO21" s="24"/>
      <c r="MMT21" s="24"/>
      <c r="MMY21" s="24"/>
      <c r="MND21" s="24"/>
      <c r="MNI21" s="24"/>
      <c r="MNN21" s="24"/>
      <c r="MNS21" s="24"/>
      <c r="MNX21" s="24"/>
      <c r="MOC21" s="24"/>
      <c r="MOH21" s="24"/>
      <c r="MOM21" s="24"/>
      <c r="MOR21" s="24"/>
      <c r="MOW21" s="24"/>
      <c r="MPB21" s="24"/>
      <c r="MPG21" s="24"/>
      <c r="MPL21" s="24"/>
      <c r="MPQ21" s="24"/>
      <c r="MPV21" s="24"/>
      <c r="MQA21" s="24"/>
      <c r="MQF21" s="24"/>
      <c r="MQK21" s="24"/>
      <c r="MQP21" s="24"/>
      <c r="MQU21" s="24"/>
      <c r="MQZ21" s="24"/>
      <c r="MRE21" s="24"/>
      <c r="MRJ21" s="24"/>
      <c r="MRO21" s="24"/>
      <c r="MRT21" s="24"/>
      <c r="MRY21" s="24"/>
      <c r="MSD21" s="24"/>
      <c r="MSI21" s="24"/>
      <c r="MSN21" s="24"/>
      <c r="MSS21" s="24"/>
      <c r="MSX21" s="24"/>
      <c r="MTC21" s="24"/>
      <c r="MTH21" s="24"/>
      <c r="MTM21" s="24"/>
      <c r="MTR21" s="24"/>
      <c r="MTW21" s="24"/>
      <c r="MUB21" s="24"/>
      <c r="MUG21" s="24"/>
      <c r="MUL21" s="24"/>
      <c r="MUQ21" s="24"/>
      <c r="MUV21" s="24"/>
      <c r="MVA21" s="24"/>
      <c r="MVF21" s="24"/>
      <c r="MVK21" s="24"/>
      <c r="MVP21" s="24"/>
      <c r="MVU21" s="24"/>
      <c r="MVZ21" s="24"/>
      <c r="MWE21" s="24"/>
      <c r="MWJ21" s="24"/>
      <c r="MWO21" s="24"/>
      <c r="MWT21" s="24"/>
      <c r="MWY21" s="24"/>
      <c r="MXD21" s="24"/>
      <c r="MXI21" s="24"/>
      <c r="MXN21" s="24"/>
      <c r="MXS21" s="24"/>
      <c r="MXX21" s="24"/>
      <c r="MYC21" s="24"/>
      <c r="MYH21" s="24"/>
      <c r="MYM21" s="24"/>
      <c r="MYR21" s="24"/>
      <c r="MYW21" s="24"/>
      <c r="MZB21" s="24"/>
      <c r="MZG21" s="24"/>
      <c r="MZL21" s="24"/>
      <c r="MZQ21" s="24"/>
      <c r="MZV21" s="24"/>
      <c r="NAA21" s="24"/>
      <c r="NAF21" s="24"/>
      <c r="NAK21" s="24"/>
      <c r="NAP21" s="24"/>
      <c r="NAU21" s="24"/>
      <c r="NAZ21" s="24"/>
      <c r="NBE21" s="24"/>
      <c r="NBJ21" s="24"/>
      <c r="NBO21" s="24"/>
      <c r="NBT21" s="24"/>
      <c r="NBY21" s="24"/>
      <c r="NCD21" s="24"/>
      <c r="NCI21" s="24"/>
      <c r="NCN21" s="24"/>
      <c r="NCS21" s="24"/>
      <c r="NCX21" s="24"/>
      <c r="NDC21" s="24"/>
      <c r="NDH21" s="24"/>
      <c r="NDM21" s="24"/>
      <c r="NDR21" s="24"/>
      <c r="NDW21" s="24"/>
      <c r="NEB21" s="24"/>
      <c r="NEG21" s="24"/>
      <c r="NEL21" s="24"/>
      <c r="NEQ21" s="24"/>
      <c r="NEV21" s="24"/>
      <c r="NFA21" s="24"/>
      <c r="NFF21" s="24"/>
      <c r="NFK21" s="24"/>
      <c r="NFP21" s="24"/>
      <c r="NFU21" s="24"/>
      <c r="NFZ21" s="24"/>
      <c r="NGE21" s="24"/>
      <c r="NGJ21" s="24"/>
      <c r="NGO21" s="24"/>
      <c r="NGT21" s="24"/>
      <c r="NGY21" s="24"/>
      <c r="NHD21" s="24"/>
      <c r="NHI21" s="24"/>
      <c r="NHN21" s="24"/>
      <c r="NHS21" s="24"/>
      <c r="NHX21" s="24"/>
      <c r="NIC21" s="24"/>
      <c r="NIH21" s="24"/>
      <c r="NIM21" s="24"/>
      <c r="NIR21" s="24"/>
      <c r="NIW21" s="24"/>
      <c r="NJB21" s="24"/>
      <c r="NJG21" s="24"/>
      <c r="NJL21" s="24"/>
      <c r="NJQ21" s="24"/>
      <c r="NJV21" s="24"/>
      <c r="NKA21" s="24"/>
      <c r="NKF21" s="24"/>
      <c r="NKK21" s="24"/>
      <c r="NKP21" s="24"/>
      <c r="NKU21" s="24"/>
      <c r="NKZ21" s="24"/>
      <c r="NLE21" s="24"/>
      <c r="NLJ21" s="24"/>
      <c r="NLO21" s="24"/>
      <c r="NLT21" s="24"/>
      <c r="NLY21" s="24"/>
      <c r="NMD21" s="24"/>
      <c r="NMI21" s="24"/>
      <c r="NMN21" s="24"/>
      <c r="NMS21" s="24"/>
      <c r="NMX21" s="24"/>
      <c r="NNC21" s="24"/>
      <c r="NNH21" s="24"/>
      <c r="NNM21" s="24"/>
      <c r="NNR21" s="24"/>
      <c r="NNW21" s="24"/>
      <c r="NOB21" s="24"/>
      <c r="NOG21" s="24"/>
      <c r="NOL21" s="24"/>
      <c r="NOQ21" s="24"/>
      <c r="NOV21" s="24"/>
      <c r="NPA21" s="24"/>
      <c r="NPF21" s="24"/>
      <c r="NPK21" s="24"/>
      <c r="NPP21" s="24"/>
      <c r="NPU21" s="24"/>
      <c r="NPZ21" s="24"/>
      <c r="NQE21" s="24"/>
      <c r="NQJ21" s="24"/>
      <c r="NQO21" s="24"/>
      <c r="NQT21" s="24"/>
      <c r="NQY21" s="24"/>
      <c r="NRD21" s="24"/>
      <c r="NRI21" s="24"/>
      <c r="NRN21" s="24"/>
      <c r="NRS21" s="24"/>
      <c r="NRX21" s="24"/>
      <c r="NSC21" s="24"/>
      <c r="NSH21" s="24"/>
      <c r="NSM21" s="24"/>
      <c r="NSR21" s="24"/>
      <c r="NSW21" s="24"/>
      <c r="NTB21" s="24"/>
      <c r="NTG21" s="24"/>
      <c r="NTL21" s="24"/>
      <c r="NTQ21" s="24"/>
      <c r="NTV21" s="24"/>
      <c r="NUA21" s="24"/>
      <c r="NUF21" s="24"/>
      <c r="NUK21" s="24"/>
      <c r="NUP21" s="24"/>
      <c r="NUU21" s="24"/>
      <c r="NUZ21" s="24"/>
      <c r="NVE21" s="24"/>
      <c r="NVJ21" s="24"/>
      <c r="NVO21" s="24"/>
      <c r="NVT21" s="24"/>
      <c r="NVY21" s="24"/>
      <c r="NWD21" s="24"/>
      <c r="NWI21" s="24"/>
      <c r="NWN21" s="24"/>
      <c r="NWS21" s="24"/>
      <c r="NWX21" s="24"/>
      <c r="NXC21" s="24"/>
      <c r="NXH21" s="24"/>
      <c r="NXM21" s="24"/>
      <c r="NXR21" s="24"/>
      <c r="NXW21" s="24"/>
      <c r="NYB21" s="24"/>
      <c r="NYG21" s="24"/>
      <c r="NYL21" s="24"/>
      <c r="NYQ21" s="24"/>
      <c r="NYV21" s="24"/>
      <c r="NZA21" s="24"/>
      <c r="NZF21" s="24"/>
      <c r="NZK21" s="24"/>
      <c r="NZP21" s="24"/>
      <c r="NZU21" s="24"/>
      <c r="NZZ21" s="24"/>
      <c r="OAE21" s="24"/>
      <c r="OAJ21" s="24"/>
      <c r="OAO21" s="24"/>
      <c r="OAT21" s="24"/>
      <c r="OAY21" s="24"/>
      <c r="OBD21" s="24"/>
      <c r="OBI21" s="24"/>
      <c r="OBN21" s="24"/>
      <c r="OBS21" s="24"/>
      <c r="OBX21" s="24"/>
      <c r="OCC21" s="24"/>
      <c r="OCH21" s="24"/>
      <c r="OCM21" s="24"/>
      <c r="OCR21" s="24"/>
      <c r="OCW21" s="24"/>
      <c r="ODB21" s="24"/>
      <c r="ODG21" s="24"/>
      <c r="ODL21" s="24"/>
      <c r="ODQ21" s="24"/>
      <c r="ODV21" s="24"/>
      <c r="OEA21" s="24"/>
      <c r="OEF21" s="24"/>
      <c r="OEK21" s="24"/>
      <c r="OEP21" s="24"/>
      <c r="OEU21" s="24"/>
      <c r="OEZ21" s="24"/>
      <c r="OFE21" s="24"/>
      <c r="OFJ21" s="24"/>
      <c r="OFO21" s="24"/>
      <c r="OFT21" s="24"/>
      <c r="OFY21" s="24"/>
      <c r="OGD21" s="24"/>
      <c r="OGI21" s="24"/>
      <c r="OGN21" s="24"/>
      <c r="OGS21" s="24"/>
      <c r="OGX21" s="24"/>
      <c r="OHC21" s="24"/>
      <c r="OHH21" s="24"/>
      <c r="OHM21" s="24"/>
      <c r="OHR21" s="24"/>
      <c r="OHW21" s="24"/>
      <c r="OIB21" s="24"/>
      <c r="OIG21" s="24"/>
      <c r="OIL21" s="24"/>
      <c r="OIQ21" s="24"/>
      <c r="OIV21" s="24"/>
      <c r="OJA21" s="24"/>
      <c r="OJF21" s="24"/>
      <c r="OJK21" s="24"/>
      <c r="OJP21" s="24"/>
      <c r="OJU21" s="24"/>
      <c r="OJZ21" s="24"/>
      <c r="OKE21" s="24"/>
      <c r="OKJ21" s="24"/>
      <c r="OKO21" s="24"/>
      <c r="OKT21" s="24"/>
      <c r="OKY21" s="24"/>
      <c r="OLD21" s="24"/>
      <c r="OLI21" s="24"/>
      <c r="OLN21" s="24"/>
      <c r="OLS21" s="24"/>
      <c r="OLX21" s="24"/>
      <c r="OMC21" s="24"/>
      <c r="OMH21" s="24"/>
      <c r="OMM21" s="24"/>
      <c r="OMR21" s="24"/>
      <c r="OMW21" s="24"/>
      <c r="ONB21" s="24"/>
      <c r="ONG21" s="24"/>
      <c r="ONL21" s="24"/>
      <c r="ONQ21" s="24"/>
      <c r="ONV21" s="24"/>
      <c r="OOA21" s="24"/>
      <c r="OOF21" s="24"/>
      <c r="OOK21" s="24"/>
      <c r="OOP21" s="24"/>
      <c r="OOU21" s="24"/>
      <c r="OOZ21" s="24"/>
      <c r="OPE21" s="24"/>
      <c r="OPJ21" s="24"/>
      <c r="OPO21" s="24"/>
      <c r="OPT21" s="24"/>
      <c r="OPY21" s="24"/>
      <c r="OQD21" s="24"/>
      <c r="OQI21" s="24"/>
      <c r="OQN21" s="24"/>
      <c r="OQS21" s="24"/>
      <c r="OQX21" s="24"/>
      <c r="ORC21" s="24"/>
      <c r="ORH21" s="24"/>
      <c r="ORM21" s="24"/>
      <c r="ORR21" s="24"/>
      <c r="ORW21" s="24"/>
      <c r="OSB21" s="24"/>
      <c r="OSG21" s="24"/>
      <c r="OSL21" s="24"/>
      <c r="OSQ21" s="24"/>
      <c r="OSV21" s="24"/>
      <c r="OTA21" s="24"/>
      <c r="OTF21" s="24"/>
      <c r="OTK21" s="24"/>
      <c r="OTP21" s="24"/>
      <c r="OTU21" s="24"/>
      <c r="OTZ21" s="24"/>
      <c r="OUE21" s="24"/>
      <c r="OUJ21" s="24"/>
      <c r="OUO21" s="24"/>
      <c r="OUT21" s="24"/>
      <c r="OUY21" s="24"/>
      <c r="OVD21" s="24"/>
      <c r="OVI21" s="24"/>
      <c r="OVN21" s="24"/>
      <c r="OVS21" s="24"/>
      <c r="OVX21" s="24"/>
      <c r="OWC21" s="24"/>
      <c r="OWH21" s="24"/>
      <c r="OWM21" s="24"/>
      <c r="OWR21" s="24"/>
      <c r="OWW21" s="24"/>
      <c r="OXB21" s="24"/>
      <c r="OXG21" s="24"/>
      <c r="OXL21" s="24"/>
      <c r="OXQ21" s="24"/>
      <c r="OXV21" s="24"/>
      <c r="OYA21" s="24"/>
      <c r="OYF21" s="24"/>
      <c r="OYK21" s="24"/>
      <c r="OYP21" s="24"/>
      <c r="OYU21" s="24"/>
      <c r="OYZ21" s="24"/>
      <c r="OZE21" s="24"/>
      <c r="OZJ21" s="24"/>
      <c r="OZO21" s="24"/>
      <c r="OZT21" s="24"/>
      <c r="OZY21" s="24"/>
      <c r="PAD21" s="24"/>
      <c r="PAI21" s="24"/>
      <c r="PAN21" s="24"/>
      <c r="PAS21" s="24"/>
      <c r="PAX21" s="24"/>
      <c r="PBC21" s="24"/>
      <c r="PBH21" s="24"/>
      <c r="PBM21" s="24"/>
      <c r="PBR21" s="24"/>
      <c r="PBW21" s="24"/>
      <c r="PCB21" s="24"/>
      <c r="PCG21" s="24"/>
      <c r="PCL21" s="24"/>
      <c r="PCQ21" s="24"/>
      <c r="PCV21" s="24"/>
      <c r="PDA21" s="24"/>
      <c r="PDF21" s="24"/>
      <c r="PDK21" s="24"/>
      <c r="PDP21" s="24"/>
      <c r="PDU21" s="24"/>
      <c r="PDZ21" s="24"/>
      <c r="PEE21" s="24"/>
      <c r="PEJ21" s="24"/>
      <c r="PEO21" s="24"/>
      <c r="PET21" s="24"/>
      <c r="PEY21" s="24"/>
      <c r="PFD21" s="24"/>
      <c r="PFI21" s="24"/>
      <c r="PFN21" s="24"/>
      <c r="PFS21" s="24"/>
      <c r="PFX21" s="24"/>
      <c r="PGC21" s="24"/>
      <c r="PGH21" s="24"/>
      <c r="PGM21" s="24"/>
      <c r="PGR21" s="24"/>
      <c r="PGW21" s="24"/>
      <c r="PHB21" s="24"/>
      <c r="PHG21" s="24"/>
      <c r="PHL21" s="24"/>
      <c r="PHQ21" s="24"/>
      <c r="PHV21" s="24"/>
      <c r="PIA21" s="24"/>
      <c r="PIF21" s="24"/>
      <c r="PIK21" s="24"/>
      <c r="PIP21" s="24"/>
      <c r="PIU21" s="24"/>
      <c r="PIZ21" s="24"/>
      <c r="PJE21" s="24"/>
      <c r="PJJ21" s="24"/>
      <c r="PJO21" s="24"/>
      <c r="PJT21" s="24"/>
      <c r="PJY21" s="24"/>
      <c r="PKD21" s="24"/>
      <c r="PKI21" s="24"/>
      <c r="PKN21" s="24"/>
      <c r="PKS21" s="24"/>
      <c r="PKX21" s="24"/>
      <c r="PLC21" s="24"/>
      <c r="PLH21" s="24"/>
      <c r="PLM21" s="24"/>
      <c r="PLR21" s="24"/>
      <c r="PLW21" s="24"/>
      <c r="PMB21" s="24"/>
      <c r="PMG21" s="24"/>
      <c r="PML21" s="24"/>
      <c r="PMQ21" s="24"/>
      <c r="PMV21" s="24"/>
      <c r="PNA21" s="24"/>
      <c r="PNF21" s="24"/>
      <c r="PNK21" s="24"/>
      <c r="PNP21" s="24"/>
      <c r="PNU21" s="24"/>
      <c r="PNZ21" s="24"/>
      <c r="POE21" s="24"/>
      <c r="POJ21" s="24"/>
      <c r="POO21" s="24"/>
      <c r="POT21" s="24"/>
      <c r="POY21" s="24"/>
      <c r="PPD21" s="24"/>
      <c r="PPI21" s="24"/>
      <c r="PPN21" s="24"/>
      <c r="PPS21" s="24"/>
      <c r="PPX21" s="24"/>
      <c r="PQC21" s="24"/>
      <c r="PQH21" s="24"/>
      <c r="PQM21" s="24"/>
      <c r="PQR21" s="24"/>
      <c r="PQW21" s="24"/>
      <c r="PRB21" s="24"/>
      <c r="PRG21" s="24"/>
      <c r="PRL21" s="24"/>
      <c r="PRQ21" s="24"/>
      <c r="PRV21" s="24"/>
      <c r="PSA21" s="24"/>
      <c r="PSF21" s="24"/>
      <c r="PSK21" s="24"/>
      <c r="PSP21" s="24"/>
      <c r="PSU21" s="24"/>
      <c r="PSZ21" s="24"/>
      <c r="PTE21" s="24"/>
      <c r="PTJ21" s="24"/>
      <c r="PTO21" s="24"/>
      <c r="PTT21" s="24"/>
      <c r="PTY21" s="24"/>
      <c r="PUD21" s="24"/>
      <c r="PUI21" s="24"/>
      <c r="PUN21" s="24"/>
      <c r="PUS21" s="24"/>
      <c r="PUX21" s="24"/>
      <c r="PVC21" s="24"/>
      <c r="PVH21" s="24"/>
      <c r="PVM21" s="24"/>
      <c r="PVR21" s="24"/>
      <c r="PVW21" s="24"/>
      <c r="PWB21" s="24"/>
      <c r="PWG21" s="24"/>
      <c r="PWL21" s="24"/>
      <c r="PWQ21" s="24"/>
      <c r="PWV21" s="24"/>
      <c r="PXA21" s="24"/>
      <c r="PXF21" s="24"/>
      <c r="PXK21" s="24"/>
      <c r="PXP21" s="24"/>
      <c r="PXU21" s="24"/>
      <c r="PXZ21" s="24"/>
      <c r="PYE21" s="24"/>
      <c r="PYJ21" s="24"/>
      <c r="PYO21" s="24"/>
      <c r="PYT21" s="24"/>
      <c r="PYY21" s="24"/>
      <c r="PZD21" s="24"/>
      <c r="PZI21" s="24"/>
      <c r="PZN21" s="24"/>
      <c r="PZS21" s="24"/>
      <c r="PZX21" s="24"/>
      <c r="QAC21" s="24"/>
      <c r="QAH21" s="24"/>
      <c r="QAM21" s="24"/>
      <c r="QAR21" s="24"/>
      <c r="QAW21" s="24"/>
      <c r="QBB21" s="24"/>
      <c r="QBG21" s="24"/>
      <c r="QBL21" s="24"/>
      <c r="QBQ21" s="24"/>
      <c r="QBV21" s="24"/>
      <c r="QCA21" s="24"/>
      <c r="QCF21" s="24"/>
      <c r="QCK21" s="24"/>
      <c r="QCP21" s="24"/>
      <c r="QCU21" s="24"/>
      <c r="QCZ21" s="24"/>
      <c r="QDE21" s="24"/>
      <c r="QDJ21" s="24"/>
      <c r="QDO21" s="24"/>
      <c r="QDT21" s="24"/>
      <c r="QDY21" s="24"/>
      <c r="QED21" s="24"/>
      <c r="QEI21" s="24"/>
      <c r="QEN21" s="24"/>
      <c r="QES21" s="24"/>
      <c r="QEX21" s="24"/>
      <c r="QFC21" s="24"/>
      <c r="QFH21" s="24"/>
      <c r="QFM21" s="24"/>
      <c r="QFR21" s="24"/>
      <c r="QFW21" s="24"/>
      <c r="QGB21" s="24"/>
      <c r="QGG21" s="24"/>
      <c r="QGL21" s="24"/>
      <c r="QGQ21" s="24"/>
      <c r="QGV21" s="24"/>
      <c r="QHA21" s="24"/>
      <c r="QHF21" s="24"/>
      <c r="QHK21" s="24"/>
      <c r="QHP21" s="24"/>
      <c r="QHU21" s="24"/>
      <c r="QHZ21" s="24"/>
      <c r="QIE21" s="24"/>
      <c r="QIJ21" s="24"/>
      <c r="QIO21" s="24"/>
      <c r="QIT21" s="24"/>
      <c r="QIY21" s="24"/>
      <c r="QJD21" s="24"/>
      <c r="QJI21" s="24"/>
      <c r="QJN21" s="24"/>
      <c r="QJS21" s="24"/>
      <c r="QJX21" s="24"/>
      <c r="QKC21" s="24"/>
      <c r="QKH21" s="24"/>
      <c r="QKM21" s="24"/>
      <c r="QKR21" s="24"/>
      <c r="QKW21" s="24"/>
      <c r="QLB21" s="24"/>
      <c r="QLG21" s="24"/>
      <c r="QLL21" s="24"/>
      <c r="QLQ21" s="24"/>
      <c r="QLV21" s="24"/>
      <c r="QMA21" s="24"/>
      <c r="QMF21" s="24"/>
      <c r="QMK21" s="24"/>
      <c r="QMP21" s="24"/>
      <c r="QMU21" s="24"/>
      <c r="QMZ21" s="24"/>
      <c r="QNE21" s="24"/>
      <c r="QNJ21" s="24"/>
      <c r="QNO21" s="24"/>
      <c r="QNT21" s="24"/>
      <c r="QNY21" s="24"/>
      <c r="QOD21" s="24"/>
      <c r="QOI21" s="24"/>
      <c r="QON21" s="24"/>
      <c r="QOS21" s="24"/>
      <c r="QOX21" s="24"/>
      <c r="QPC21" s="24"/>
      <c r="QPH21" s="24"/>
      <c r="QPM21" s="24"/>
      <c r="QPR21" s="24"/>
      <c r="QPW21" s="24"/>
      <c r="QQB21" s="24"/>
      <c r="QQG21" s="24"/>
      <c r="QQL21" s="24"/>
      <c r="QQQ21" s="24"/>
      <c r="QQV21" s="24"/>
      <c r="QRA21" s="24"/>
      <c r="QRF21" s="24"/>
      <c r="QRK21" s="24"/>
      <c r="QRP21" s="24"/>
      <c r="QRU21" s="24"/>
      <c r="QRZ21" s="24"/>
      <c r="QSE21" s="24"/>
      <c r="QSJ21" s="24"/>
      <c r="QSO21" s="24"/>
      <c r="QST21" s="24"/>
      <c r="QSY21" s="24"/>
      <c r="QTD21" s="24"/>
      <c r="QTI21" s="24"/>
      <c r="QTN21" s="24"/>
      <c r="QTS21" s="24"/>
      <c r="QTX21" s="24"/>
      <c r="QUC21" s="24"/>
      <c r="QUH21" s="24"/>
      <c r="QUM21" s="24"/>
      <c r="QUR21" s="24"/>
      <c r="QUW21" s="24"/>
      <c r="QVB21" s="24"/>
      <c r="QVG21" s="24"/>
      <c r="QVL21" s="24"/>
      <c r="QVQ21" s="24"/>
      <c r="QVV21" s="24"/>
      <c r="QWA21" s="24"/>
      <c r="QWF21" s="24"/>
      <c r="QWK21" s="24"/>
      <c r="QWP21" s="24"/>
      <c r="QWU21" s="24"/>
      <c r="QWZ21" s="24"/>
      <c r="QXE21" s="24"/>
      <c r="QXJ21" s="24"/>
      <c r="QXO21" s="24"/>
      <c r="QXT21" s="24"/>
      <c r="QXY21" s="24"/>
      <c r="QYD21" s="24"/>
      <c r="QYI21" s="24"/>
      <c r="QYN21" s="24"/>
      <c r="QYS21" s="24"/>
      <c r="QYX21" s="24"/>
      <c r="QZC21" s="24"/>
      <c r="QZH21" s="24"/>
      <c r="QZM21" s="24"/>
      <c r="QZR21" s="24"/>
      <c r="QZW21" s="24"/>
      <c r="RAB21" s="24"/>
      <c r="RAG21" s="24"/>
      <c r="RAL21" s="24"/>
      <c r="RAQ21" s="24"/>
      <c r="RAV21" s="24"/>
      <c r="RBA21" s="24"/>
      <c r="RBF21" s="24"/>
      <c r="RBK21" s="24"/>
      <c r="RBP21" s="24"/>
      <c r="RBU21" s="24"/>
      <c r="RBZ21" s="24"/>
      <c r="RCE21" s="24"/>
      <c r="RCJ21" s="24"/>
      <c r="RCO21" s="24"/>
      <c r="RCT21" s="24"/>
      <c r="RCY21" s="24"/>
      <c r="RDD21" s="24"/>
      <c r="RDI21" s="24"/>
      <c r="RDN21" s="24"/>
      <c r="RDS21" s="24"/>
      <c r="RDX21" s="24"/>
      <c r="REC21" s="24"/>
      <c r="REH21" s="24"/>
      <c r="REM21" s="24"/>
      <c r="RER21" s="24"/>
      <c r="REW21" s="24"/>
      <c r="RFB21" s="24"/>
      <c r="RFG21" s="24"/>
      <c r="RFL21" s="24"/>
      <c r="RFQ21" s="24"/>
      <c r="RFV21" s="24"/>
      <c r="RGA21" s="24"/>
      <c r="RGF21" s="24"/>
      <c r="RGK21" s="24"/>
      <c r="RGP21" s="24"/>
      <c r="RGU21" s="24"/>
      <c r="RGZ21" s="24"/>
      <c r="RHE21" s="24"/>
      <c r="RHJ21" s="24"/>
      <c r="RHO21" s="24"/>
      <c r="RHT21" s="24"/>
      <c r="RHY21" s="24"/>
      <c r="RID21" s="24"/>
      <c r="RII21" s="24"/>
      <c r="RIN21" s="24"/>
      <c r="RIS21" s="24"/>
      <c r="RIX21" s="24"/>
      <c r="RJC21" s="24"/>
      <c r="RJH21" s="24"/>
      <c r="RJM21" s="24"/>
      <c r="RJR21" s="24"/>
      <c r="RJW21" s="24"/>
      <c r="RKB21" s="24"/>
      <c r="RKG21" s="24"/>
      <c r="RKL21" s="24"/>
      <c r="RKQ21" s="24"/>
      <c r="RKV21" s="24"/>
      <c r="RLA21" s="24"/>
      <c r="RLF21" s="24"/>
      <c r="RLK21" s="24"/>
      <c r="RLP21" s="24"/>
      <c r="RLU21" s="24"/>
      <c r="RLZ21" s="24"/>
      <c r="RME21" s="24"/>
      <c r="RMJ21" s="24"/>
      <c r="RMO21" s="24"/>
      <c r="RMT21" s="24"/>
      <c r="RMY21" s="24"/>
      <c r="RND21" s="24"/>
      <c r="RNI21" s="24"/>
      <c r="RNN21" s="24"/>
      <c r="RNS21" s="24"/>
      <c r="RNX21" s="24"/>
      <c r="ROC21" s="24"/>
      <c r="ROH21" s="24"/>
      <c r="ROM21" s="24"/>
      <c r="ROR21" s="24"/>
      <c r="ROW21" s="24"/>
      <c r="RPB21" s="24"/>
      <c r="RPG21" s="24"/>
      <c r="RPL21" s="24"/>
      <c r="RPQ21" s="24"/>
      <c r="RPV21" s="24"/>
      <c r="RQA21" s="24"/>
      <c r="RQF21" s="24"/>
      <c r="RQK21" s="24"/>
      <c r="RQP21" s="24"/>
      <c r="RQU21" s="24"/>
      <c r="RQZ21" s="24"/>
      <c r="RRE21" s="24"/>
      <c r="RRJ21" s="24"/>
      <c r="RRO21" s="24"/>
      <c r="RRT21" s="24"/>
      <c r="RRY21" s="24"/>
      <c r="RSD21" s="24"/>
      <c r="RSI21" s="24"/>
      <c r="RSN21" s="24"/>
      <c r="RSS21" s="24"/>
      <c r="RSX21" s="24"/>
      <c r="RTC21" s="24"/>
      <c r="RTH21" s="24"/>
      <c r="RTM21" s="24"/>
      <c r="RTR21" s="24"/>
      <c r="RTW21" s="24"/>
      <c r="RUB21" s="24"/>
      <c r="RUG21" s="24"/>
      <c r="RUL21" s="24"/>
      <c r="RUQ21" s="24"/>
      <c r="RUV21" s="24"/>
      <c r="RVA21" s="24"/>
      <c r="RVF21" s="24"/>
      <c r="RVK21" s="24"/>
      <c r="RVP21" s="24"/>
      <c r="RVU21" s="24"/>
      <c r="RVZ21" s="24"/>
      <c r="RWE21" s="24"/>
      <c r="RWJ21" s="24"/>
      <c r="RWO21" s="24"/>
      <c r="RWT21" s="24"/>
      <c r="RWY21" s="24"/>
      <c r="RXD21" s="24"/>
      <c r="RXI21" s="24"/>
      <c r="RXN21" s="24"/>
      <c r="RXS21" s="24"/>
      <c r="RXX21" s="24"/>
      <c r="RYC21" s="24"/>
      <c r="RYH21" s="24"/>
      <c r="RYM21" s="24"/>
      <c r="RYR21" s="24"/>
      <c r="RYW21" s="24"/>
      <c r="RZB21" s="24"/>
      <c r="RZG21" s="24"/>
      <c r="RZL21" s="24"/>
      <c r="RZQ21" s="24"/>
      <c r="RZV21" s="24"/>
      <c r="SAA21" s="24"/>
      <c r="SAF21" s="24"/>
      <c r="SAK21" s="24"/>
      <c r="SAP21" s="24"/>
      <c r="SAU21" s="24"/>
      <c r="SAZ21" s="24"/>
      <c r="SBE21" s="24"/>
      <c r="SBJ21" s="24"/>
      <c r="SBO21" s="24"/>
      <c r="SBT21" s="24"/>
      <c r="SBY21" s="24"/>
      <c r="SCD21" s="24"/>
      <c r="SCI21" s="24"/>
      <c r="SCN21" s="24"/>
      <c r="SCS21" s="24"/>
      <c r="SCX21" s="24"/>
      <c r="SDC21" s="24"/>
      <c r="SDH21" s="24"/>
      <c r="SDM21" s="24"/>
      <c r="SDR21" s="24"/>
      <c r="SDW21" s="24"/>
      <c r="SEB21" s="24"/>
      <c r="SEG21" s="24"/>
      <c r="SEL21" s="24"/>
      <c r="SEQ21" s="24"/>
      <c r="SEV21" s="24"/>
      <c r="SFA21" s="24"/>
      <c r="SFF21" s="24"/>
      <c r="SFK21" s="24"/>
      <c r="SFP21" s="24"/>
      <c r="SFU21" s="24"/>
      <c r="SFZ21" s="24"/>
      <c r="SGE21" s="24"/>
      <c r="SGJ21" s="24"/>
      <c r="SGO21" s="24"/>
      <c r="SGT21" s="24"/>
      <c r="SGY21" s="24"/>
      <c r="SHD21" s="24"/>
      <c r="SHI21" s="24"/>
      <c r="SHN21" s="24"/>
      <c r="SHS21" s="24"/>
      <c r="SHX21" s="24"/>
      <c r="SIC21" s="24"/>
      <c r="SIH21" s="24"/>
      <c r="SIM21" s="24"/>
      <c r="SIR21" s="24"/>
      <c r="SIW21" s="24"/>
      <c r="SJB21" s="24"/>
      <c r="SJG21" s="24"/>
      <c r="SJL21" s="24"/>
      <c r="SJQ21" s="24"/>
      <c r="SJV21" s="24"/>
      <c r="SKA21" s="24"/>
      <c r="SKF21" s="24"/>
      <c r="SKK21" s="24"/>
      <c r="SKP21" s="24"/>
      <c r="SKU21" s="24"/>
      <c r="SKZ21" s="24"/>
      <c r="SLE21" s="24"/>
      <c r="SLJ21" s="24"/>
      <c r="SLO21" s="24"/>
      <c r="SLT21" s="24"/>
      <c r="SLY21" s="24"/>
      <c r="SMD21" s="24"/>
      <c r="SMI21" s="24"/>
      <c r="SMN21" s="24"/>
      <c r="SMS21" s="24"/>
      <c r="SMX21" s="24"/>
      <c r="SNC21" s="24"/>
      <c r="SNH21" s="24"/>
      <c r="SNM21" s="24"/>
      <c r="SNR21" s="24"/>
      <c r="SNW21" s="24"/>
      <c r="SOB21" s="24"/>
      <c r="SOG21" s="24"/>
      <c r="SOL21" s="24"/>
      <c r="SOQ21" s="24"/>
      <c r="SOV21" s="24"/>
      <c r="SPA21" s="24"/>
      <c r="SPF21" s="24"/>
      <c r="SPK21" s="24"/>
      <c r="SPP21" s="24"/>
      <c r="SPU21" s="24"/>
      <c r="SPZ21" s="24"/>
      <c r="SQE21" s="24"/>
      <c r="SQJ21" s="24"/>
      <c r="SQO21" s="24"/>
      <c r="SQT21" s="24"/>
      <c r="SQY21" s="24"/>
      <c r="SRD21" s="24"/>
      <c r="SRI21" s="24"/>
      <c r="SRN21" s="24"/>
      <c r="SRS21" s="24"/>
      <c r="SRX21" s="24"/>
      <c r="SSC21" s="24"/>
      <c r="SSH21" s="24"/>
      <c r="SSM21" s="24"/>
      <c r="SSR21" s="24"/>
      <c r="SSW21" s="24"/>
      <c r="STB21" s="24"/>
      <c r="STG21" s="24"/>
      <c r="STL21" s="24"/>
      <c r="STQ21" s="24"/>
      <c r="STV21" s="24"/>
      <c r="SUA21" s="24"/>
      <c r="SUF21" s="24"/>
      <c r="SUK21" s="24"/>
      <c r="SUP21" s="24"/>
      <c r="SUU21" s="24"/>
      <c r="SUZ21" s="24"/>
      <c r="SVE21" s="24"/>
      <c r="SVJ21" s="24"/>
      <c r="SVO21" s="24"/>
      <c r="SVT21" s="24"/>
      <c r="SVY21" s="24"/>
      <c r="SWD21" s="24"/>
      <c r="SWI21" s="24"/>
      <c r="SWN21" s="24"/>
      <c r="SWS21" s="24"/>
      <c r="SWX21" s="24"/>
      <c r="SXC21" s="24"/>
      <c r="SXH21" s="24"/>
      <c r="SXM21" s="24"/>
      <c r="SXR21" s="24"/>
      <c r="SXW21" s="24"/>
      <c r="SYB21" s="24"/>
      <c r="SYG21" s="24"/>
      <c r="SYL21" s="24"/>
      <c r="SYQ21" s="24"/>
      <c r="SYV21" s="24"/>
      <c r="SZA21" s="24"/>
      <c r="SZF21" s="24"/>
      <c r="SZK21" s="24"/>
      <c r="SZP21" s="24"/>
      <c r="SZU21" s="24"/>
      <c r="SZZ21" s="24"/>
      <c r="TAE21" s="24"/>
      <c r="TAJ21" s="24"/>
      <c r="TAO21" s="24"/>
      <c r="TAT21" s="24"/>
      <c r="TAY21" s="24"/>
      <c r="TBD21" s="24"/>
      <c r="TBI21" s="24"/>
      <c r="TBN21" s="24"/>
      <c r="TBS21" s="24"/>
      <c r="TBX21" s="24"/>
      <c r="TCC21" s="24"/>
      <c r="TCH21" s="24"/>
      <c r="TCM21" s="24"/>
      <c r="TCR21" s="24"/>
      <c r="TCW21" s="24"/>
      <c r="TDB21" s="24"/>
      <c r="TDG21" s="24"/>
      <c r="TDL21" s="24"/>
      <c r="TDQ21" s="24"/>
      <c r="TDV21" s="24"/>
      <c r="TEA21" s="24"/>
      <c r="TEF21" s="24"/>
      <c r="TEK21" s="24"/>
      <c r="TEP21" s="24"/>
      <c r="TEU21" s="24"/>
      <c r="TEZ21" s="24"/>
      <c r="TFE21" s="24"/>
      <c r="TFJ21" s="24"/>
      <c r="TFO21" s="24"/>
      <c r="TFT21" s="24"/>
      <c r="TFY21" s="24"/>
      <c r="TGD21" s="24"/>
      <c r="TGI21" s="24"/>
      <c r="TGN21" s="24"/>
      <c r="TGS21" s="24"/>
      <c r="TGX21" s="24"/>
      <c r="THC21" s="24"/>
      <c r="THH21" s="24"/>
      <c r="THM21" s="24"/>
      <c r="THR21" s="24"/>
      <c r="THW21" s="24"/>
      <c r="TIB21" s="24"/>
      <c r="TIG21" s="24"/>
      <c r="TIL21" s="24"/>
      <c r="TIQ21" s="24"/>
      <c r="TIV21" s="24"/>
      <c r="TJA21" s="24"/>
      <c r="TJF21" s="24"/>
      <c r="TJK21" s="24"/>
      <c r="TJP21" s="24"/>
      <c r="TJU21" s="24"/>
      <c r="TJZ21" s="24"/>
      <c r="TKE21" s="24"/>
      <c r="TKJ21" s="24"/>
      <c r="TKO21" s="24"/>
      <c r="TKT21" s="24"/>
      <c r="TKY21" s="24"/>
      <c r="TLD21" s="24"/>
      <c r="TLI21" s="24"/>
      <c r="TLN21" s="24"/>
      <c r="TLS21" s="24"/>
      <c r="TLX21" s="24"/>
      <c r="TMC21" s="24"/>
      <c r="TMH21" s="24"/>
      <c r="TMM21" s="24"/>
      <c r="TMR21" s="24"/>
      <c r="TMW21" s="24"/>
      <c r="TNB21" s="24"/>
      <c r="TNG21" s="24"/>
      <c r="TNL21" s="24"/>
      <c r="TNQ21" s="24"/>
      <c r="TNV21" s="24"/>
      <c r="TOA21" s="24"/>
      <c r="TOF21" s="24"/>
      <c r="TOK21" s="24"/>
      <c r="TOP21" s="24"/>
      <c r="TOU21" s="24"/>
      <c r="TOZ21" s="24"/>
      <c r="TPE21" s="24"/>
      <c r="TPJ21" s="24"/>
      <c r="TPO21" s="24"/>
      <c r="TPT21" s="24"/>
      <c r="TPY21" s="24"/>
      <c r="TQD21" s="24"/>
      <c r="TQI21" s="24"/>
      <c r="TQN21" s="24"/>
      <c r="TQS21" s="24"/>
      <c r="TQX21" s="24"/>
      <c r="TRC21" s="24"/>
      <c r="TRH21" s="24"/>
      <c r="TRM21" s="24"/>
      <c r="TRR21" s="24"/>
      <c r="TRW21" s="24"/>
      <c r="TSB21" s="24"/>
      <c r="TSG21" s="24"/>
      <c r="TSL21" s="24"/>
      <c r="TSQ21" s="24"/>
      <c r="TSV21" s="24"/>
      <c r="TTA21" s="24"/>
      <c r="TTF21" s="24"/>
      <c r="TTK21" s="24"/>
      <c r="TTP21" s="24"/>
      <c r="TTU21" s="24"/>
      <c r="TTZ21" s="24"/>
      <c r="TUE21" s="24"/>
      <c r="TUJ21" s="24"/>
      <c r="TUO21" s="24"/>
      <c r="TUT21" s="24"/>
      <c r="TUY21" s="24"/>
      <c r="TVD21" s="24"/>
      <c r="TVI21" s="24"/>
      <c r="TVN21" s="24"/>
      <c r="TVS21" s="24"/>
      <c r="TVX21" s="24"/>
      <c r="TWC21" s="24"/>
      <c r="TWH21" s="24"/>
      <c r="TWM21" s="24"/>
      <c r="TWR21" s="24"/>
      <c r="TWW21" s="24"/>
      <c r="TXB21" s="24"/>
      <c r="TXG21" s="24"/>
      <c r="TXL21" s="24"/>
      <c r="TXQ21" s="24"/>
      <c r="TXV21" s="24"/>
      <c r="TYA21" s="24"/>
      <c r="TYF21" s="24"/>
      <c r="TYK21" s="24"/>
      <c r="TYP21" s="24"/>
      <c r="TYU21" s="24"/>
      <c r="TYZ21" s="24"/>
      <c r="TZE21" s="24"/>
      <c r="TZJ21" s="24"/>
      <c r="TZO21" s="24"/>
      <c r="TZT21" s="24"/>
      <c r="TZY21" s="24"/>
      <c r="UAD21" s="24"/>
      <c r="UAI21" s="24"/>
      <c r="UAN21" s="24"/>
      <c r="UAS21" s="24"/>
      <c r="UAX21" s="24"/>
      <c r="UBC21" s="24"/>
      <c r="UBH21" s="24"/>
      <c r="UBM21" s="24"/>
      <c r="UBR21" s="24"/>
      <c r="UBW21" s="24"/>
      <c r="UCB21" s="24"/>
      <c r="UCG21" s="24"/>
      <c r="UCL21" s="24"/>
      <c r="UCQ21" s="24"/>
      <c r="UCV21" s="24"/>
      <c r="UDA21" s="24"/>
      <c r="UDF21" s="24"/>
      <c r="UDK21" s="24"/>
      <c r="UDP21" s="24"/>
      <c r="UDU21" s="24"/>
      <c r="UDZ21" s="24"/>
      <c r="UEE21" s="24"/>
      <c r="UEJ21" s="24"/>
      <c r="UEO21" s="24"/>
      <c r="UET21" s="24"/>
      <c r="UEY21" s="24"/>
      <c r="UFD21" s="24"/>
      <c r="UFI21" s="24"/>
      <c r="UFN21" s="24"/>
      <c r="UFS21" s="24"/>
      <c r="UFX21" s="24"/>
      <c r="UGC21" s="24"/>
      <c r="UGH21" s="24"/>
      <c r="UGM21" s="24"/>
      <c r="UGR21" s="24"/>
      <c r="UGW21" s="24"/>
      <c r="UHB21" s="24"/>
      <c r="UHG21" s="24"/>
      <c r="UHL21" s="24"/>
      <c r="UHQ21" s="24"/>
      <c r="UHV21" s="24"/>
      <c r="UIA21" s="24"/>
      <c r="UIF21" s="24"/>
      <c r="UIK21" s="24"/>
      <c r="UIP21" s="24"/>
      <c r="UIU21" s="24"/>
      <c r="UIZ21" s="24"/>
      <c r="UJE21" s="24"/>
      <c r="UJJ21" s="24"/>
      <c r="UJO21" s="24"/>
      <c r="UJT21" s="24"/>
      <c r="UJY21" s="24"/>
      <c r="UKD21" s="24"/>
      <c r="UKI21" s="24"/>
      <c r="UKN21" s="24"/>
      <c r="UKS21" s="24"/>
      <c r="UKX21" s="24"/>
      <c r="ULC21" s="24"/>
      <c r="ULH21" s="24"/>
      <c r="ULM21" s="24"/>
      <c r="ULR21" s="24"/>
      <c r="ULW21" s="24"/>
      <c r="UMB21" s="24"/>
      <c r="UMG21" s="24"/>
      <c r="UML21" s="24"/>
      <c r="UMQ21" s="24"/>
      <c r="UMV21" s="24"/>
      <c r="UNA21" s="24"/>
      <c r="UNF21" s="24"/>
      <c r="UNK21" s="24"/>
      <c r="UNP21" s="24"/>
      <c r="UNU21" s="24"/>
      <c r="UNZ21" s="24"/>
      <c r="UOE21" s="24"/>
      <c r="UOJ21" s="24"/>
      <c r="UOO21" s="24"/>
      <c r="UOT21" s="24"/>
      <c r="UOY21" s="24"/>
      <c r="UPD21" s="24"/>
      <c r="UPI21" s="24"/>
      <c r="UPN21" s="24"/>
      <c r="UPS21" s="24"/>
      <c r="UPX21" s="24"/>
      <c r="UQC21" s="24"/>
      <c r="UQH21" s="24"/>
      <c r="UQM21" s="24"/>
      <c r="UQR21" s="24"/>
      <c r="UQW21" s="24"/>
      <c r="URB21" s="24"/>
      <c r="URG21" s="24"/>
      <c r="URL21" s="24"/>
      <c r="URQ21" s="24"/>
      <c r="URV21" s="24"/>
      <c r="USA21" s="24"/>
      <c r="USF21" s="24"/>
      <c r="USK21" s="24"/>
      <c r="USP21" s="24"/>
      <c r="USU21" s="24"/>
      <c r="USZ21" s="24"/>
      <c r="UTE21" s="24"/>
      <c r="UTJ21" s="24"/>
      <c r="UTO21" s="24"/>
      <c r="UTT21" s="24"/>
      <c r="UTY21" s="24"/>
      <c r="UUD21" s="24"/>
      <c r="UUI21" s="24"/>
      <c r="UUN21" s="24"/>
      <c r="UUS21" s="24"/>
      <c r="UUX21" s="24"/>
      <c r="UVC21" s="24"/>
      <c r="UVH21" s="24"/>
      <c r="UVM21" s="24"/>
      <c r="UVR21" s="24"/>
      <c r="UVW21" s="24"/>
      <c r="UWB21" s="24"/>
      <c r="UWG21" s="24"/>
      <c r="UWL21" s="24"/>
      <c r="UWQ21" s="24"/>
      <c r="UWV21" s="24"/>
      <c r="UXA21" s="24"/>
      <c r="UXF21" s="24"/>
      <c r="UXK21" s="24"/>
      <c r="UXP21" s="24"/>
      <c r="UXU21" s="24"/>
      <c r="UXZ21" s="24"/>
      <c r="UYE21" s="24"/>
      <c r="UYJ21" s="24"/>
      <c r="UYO21" s="24"/>
      <c r="UYT21" s="24"/>
      <c r="UYY21" s="24"/>
      <c r="UZD21" s="24"/>
      <c r="UZI21" s="24"/>
      <c r="UZN21" s="24"/>
      <c r="UZS21" s="24"/>
      <c r="UZX21" s="24"/>
      <c r="VAC21" s="24"/>
      <c r="VAH21" s="24"/>
      <c r="VAM21" s="24"/>
      <c r="VAR21" s="24"/>
      <c r="VAW21" s="24"/>
      <c r="VBB21" s="24"/>
      <c r="VBG21" s="24"/>
      <c r="VBL21" s="24"/>
      <c r="VBQ21" s="24"/>
      <c r="VBV21" s="24"/>
      <c r="VCA21" s="24"/>
      <c r="VCF21" s="24"/>
      <c r="VCK21" s="24"/>
      <c r="VCP21" s="24"/>
      <c r="VCU21" s="24"/>
      <c r="VCZ21" s="24"/>
      <c r="VDE21" s="24"/>
      <c r="VDJ21" s="24"/>
      <c r="VDO21" s="24"/>
      <c r="VDT21" s="24"/>
      <c r="VDY21" s="24"/>
      <c r="VED21" s="24"/>
      <c r="VEI21" s="24"/>
      <c r="VEN21" s="24"/>
      <c r="VES21" s="24"/>
      <c r="VEX21" s="24"/>
      <c r="VFC21" s="24"/>
      <c r="VFH21" s="24"/>
      <c r="VFM21" s="24"/>
      <c r="VFR21" s="24"/>
      <c r="VFW21" s="24"/>
      <c r="VGB21" s="24"/>
      <c r="VGG21" s="24"/>
      <c r="VGL21" s="24"/>
      <c r="VGQ21" s="24"/>
      <c r="VGV21" s="24"/>
      <c r="VHA21" s="24"/>
      <c r="VHF21" s="24"/>
      <c r="VHK21" s="24"/>
      <c r="VHP21" s="24"/>
      <c r="VHU21" s="24"/>
      <c r="VHZ21" s="24"/>
      <c r="VIE21" s="24"/>
      <c r="VIJ21" s="24"/>
      <c r="VIO21" s="24"/>
      <c r="VIT21" s="24"/>
      <c r="VIY21" s="24"/>
      <c r="VJD21" s="24"/>
      <c r="VJI21" s="24"/>
      <c r="VJN21" s="24"/>
      <c r="VJS21" s="24"/>
      <c r="VJX21" s="24"/>
      <c r="VKC21" s="24"/>
      <c r="VKH21" s="24"/>
      <c r="VKM21" s="24"/>
      <c r="VKR21" s="24"/>
      <c r="VKW21" s="24"/>
      <c r="VLB21" s="24"/>
      <c r="VLG21" s="24"/>
      <c r="VLL21" s="24"/>
      <c r="VLQ21" s="24"/>
      <c r="VLV21" s="24"/>
      <c r="VMA21" s="24"/>
      <c r="VMF21" s="24"/>
      <c r="VMK21" s="24"/>
      <c r="VMP21" s="24"/>
      <c r="VMU21" s="24"/>
      <c r="VMZ21" s="24"/>
      <c r="VNE21" s="24"/>
      <c r="VNJ21" s="24"/>
      <c r="VNO21" s="24"/>
      <c r="VNT21" s="24"/>
      <c r="VNY21" s="24"/>
      <c r="VOD21" s="24"/>
      <c r="VOI21" s="24"/>
      <c r="VON21" s="24"/>
      <c r="VOS21" s="24"/>
      <c r="VOX21" s="24"/>
      <c r="VPC21" s="24"/>
      <c r="VPH21" s="24"/>
      <c r="VPM21" s="24"/>
      <c r="VPR21" s="24"/>
      <c r="VPW21" s="24"/>
      <c r="VQB21" s="24"/>
      <c r="VQG21" s="24"/>
      <c r="VQL21" s="24"/>
      <c r="VQQ21" s="24"/>
      <c r="VQV21" s="24"/>
      <c r="VRA21" s="24"/>
      <c r="VRF21" s="24"/>
      <c r="VRK21" s="24"/>
      <c r="VRP21" s="24"/>
      <c r="VRU21" s="24"/>
      <c r="VRZ21" s="24"/>
      <c r="VSE21" s="24"/>
      <c r="VSJ21" s="24"/>
      <c r="VSO21" s="24"/>
      <c r="VST21" s="24"/>
      <c r="VSY21" s="24"/>
      <c r="VTD21" s="24"/>
      <c r="VTI21" s="24"/>
      <c r="VTN21" s="24"/>
      <c r="VTS21" s="24"/>
      <c r="VTX21" s="24"/>
      <c r="VUC21" s="24"/>
      <c r="VUH21" s="24"/>
      <c r="VUM21" s="24"/>
      <c r="VUR21" s="24"/>
      <c r="VUW21" s="24"/>
      <c r="VVB21" s="24"/>
      <c r="VVG21" s="24"/>
      <c r="VVL21" s="24"/>
      <c r="VVQ21" s="24"/>
      <c r="VVV21" s="24"/>
      <c r="VWA21" s="24"/>
      <c r="VWF21" s="24"/>
      <c r="VWK21" s="24"/>
      <c r="VWP21" s="24"/>
      <c r="VWU21" s="24"/>
      <c r="VWZ21" s="24"/>
      <c r="VXE21" s="24"/>
      <c r="VXJ21" s="24"/>
      <c r="VXO21" s="24"/>
      <c r="VXT21" s="24"/>
      <c r="VXY21" s="24"/>
      <c r="VYD21" s="24"/>
      <c r="VYI21" s="24"/>
      <c r="VYN21" s="24"/>
      <c r="VYS21" s="24"/>
      <c r="VYX21" s="24"/>
      <c r="VZC21" s="24"/>
      <c r="VZH21" s="24"/>
      <c r="VZM21" s="24"/>
      <c r="VZR21" s="24"/>
      <c r="VZW21" s="24"/>
      <c r="WAB21" s="24"/>
      <c r="WAG21" s="24"/>
      <c r="WAL21" s="24"/>
      <c r="WAQ21" s="24"/>
      <c r="WAV21" s="24"/>
      <c r="WBA21" s="24"/>
      <c r="WBF21" s="24"/>
      <c r="WBK21" s="24"/>
      <c r="WBP21" s="24"/>
      <c r="WBU21" s="24"/>
      <c r="WBZ21" s="24"/>
      <c r="WCE21" s="24"/>
      <c r="WCJ21" s="24"/>
      <c r="WCO21" s="24"/>
      <c r="WCT21" s="24"/>
      <c r="WCY21" s="24"/>
      <c r="WDD21" s="24"/>
      <c r="WDI21" s="24"/>
      <c r="WDN21" s="24"/>
      <c r="WDS21" s="24"/>
      <c r="WDX21" s="24"/>
      <c r="WEC21" s="24"/>
      <c r="WEH21" s="24"/>
      <c r="WEM21" s="24"/>
      <c r="WER21" s="24"/>
      <c r="WEW21" s="24"/>
      <c r="WFB21" s="24"/>
      <c r="WFG21" s="24"/>
      <c r="WFL21" s="24"/>
      <c r="WFQ21" s="24"/>
      <c r="WFV21" s="24"/>
      <c r="WGA21" s="24"/>
      <c r="WGF21" s="24"/>
      <c r="WGK21" s="24"/>
      <c r="WGP21" s="24"/>
      <c r="WGU21" s="24"/>
      <c r="WGZ21" s="24"/>
      <c r="WHE21" s="24"/>
      <c r="WHJ21" s="24"/>
      <c r="WHO21" s="24"/>
      <c r="WHT21" s="24"/>
      <c r="WHY21" s="24"/>
      <c r="WID21" s="24"/>
      <c r="WII21" s="24"/>
      <c r="WIN21" s="24"/>
      <c r="WIS21" s="24"/>
      <c r="WIX21" s="24"/>
      <c r="WJC21" s="24"/>
      <c r="WJH21" s="24"/>
      <c r="WJM21" s="24"/>
      <c r="WJR21" s="24"/>
      <c r="WJW21" s="24"/>
      <c r="WKB21" s="24"/>
      <c r="WKG21" s="24"/>
      <c r="WKL21" s="24"/>
      <c r="WKQ21" s="24"/>
      <c r="WKV21" s="24"/>
      <c r="WLA21" s="24"/>
      <c r="WLF21" s="24"/>
      <c r="WLK21" s="24"/>
      <c r="WLP21" s="24"/>
      <c r="WLU21" s="24"/>
      <c r="WLZ21" s="24"/>
      <c r="WME21" s="24"/>
      <c r="WMJ21" s="24"/>
      <c r="WMO21" s="24"/>
      <c r="WMT21" s="24"/>
      <c r="WMY21" s="24"/>
      <c r="WND21" s="24"/>
      <c r="WNI21" s="24"/>
      <c r="WNN21" s="24"/>
      <c r="WNS21" s="24"/>
      <c r="WNX21" s="24"/>
      <c r="WOC21" s="24"/>
      <c r="WOH21" s="24"/>
      <c r="WOM21" s="24"/>
      <c r="WOR21" s="24"/>
      <c r="WOW21" s="24"/>
      <c r="WPB21" s="24"/>
      <c r="WPG21" s="24"/>
      <c r="WPL21" s="24"/>
      <c r="WPQ21" s="24"/>
      <c r="WPV21" s="24"/>
      <c r="WQA21" s="24"/>
      <c r="WQF21" s="24"/>
      <c r="WQK21" s="24"/>
      <c r="WQP21" s="24"/>
      <c r="WQU21" s="24"/>
      <c r="WQZ21" s="24"/>
      <c r="WRE21" s="24"/>
      <c r="WRJ21" s="24"/>
      <c r="WRO21" s="24"/>
      <c r="WRT21" s="24"/>
      <c r="WRY21" s="24"/>
      <c r="WSD21" s="24"/>
      <c r="WSI21" s="24"/>
      <c r="WSN21" s="24"/>
      <c r="WSS21" s="24"/>
      <c r="WSX21" s="24"/>
      <c r="WTC21" s="24"/>
      <c r="WTH21" s="24"/>
      <c r="WTM21" s="24"/>
      <c r="WTR21" s="24"/>
      <c r="WTW21" s="24"/>
      <c r="WUB21" s="24"/>
      <c r="WUG21" s="24"/>
      <c r="WUL21" s="24"/>
      <c r="WUQ21" s="24"/>
      <c r="WUV21" s="24"/>
      <c r="WVA21" s="24"/>
      <c r="WVF21" s="24"/>
      <c r="WVK21" s="24"/>
      <c r="WVP21" s="24"/>
      <c r="WVU21" s="24"/>
      <c r="WVZ21" s="24"/>
      <c r="WWE21" s="24"/>
      <c r="WWJ21" s="24"/>
      <c r="WWO21" s="24"/>
      <c r="WWT21" s="24"/>
      <c r="WWY21" s="24"/>
      <c r="WXD21" s="24"/>
      <c r="WXI21" s="24"/>
      <c r="WXN21" s="24"/>
      <c r="WXS21" s="24"/>
      <c r="WXX21" s="24"/>
      <c r="WYC21" s="24"/>
      <c r="WYH21" s="24"/>
      <c r="WYM21" s="24"/>
      <c r="WYR21" s="24"/>
      <c r="WYW21" s="24"/>
      <c r="WZB21" s="24"/>
      <c r="WZG21" s="24"/>
      <c r="WZL21" s="24"/>
      <c r="WZQ21" s="24"/>
      <c r="WZV21" s="24"/>
      <c r="XAA21" s="24"/>
      <c r="XAF21" s="24"/>
      <c r="XAK21" s="24"/>
      <c r="XAP21" s="24"/>
      <c r="XAU21" s="24"/>
      <c r="XAZ21" s="24"/>
      <c r="XBE21" s="24"/>
      <c r="XBJ21" s="24"/>
      <c r="XBO21" s="24"/>
      <c r="XBT21" s="24"/>
      <c r="XBY21" s="24"/>
      <c r="XCD21" s="24"/>
      <c r="XCI21" s="24"/>
      <c r="XCN21" s="24"/>
      <c r="XCS21" s="24"/>
      <c r="XCX21" s="24"/>
      <c r="XDC21" s="24"/>
      <c r="XDH21" s="24"/>
      <c r="XDM21" s="24"/>
      <c r="XDR21" s="24"/>
      <c r="XDW21" s="24"/>
      <c r="XEB21" s="24"/>
      <c r="XEG21" s="24"/>
      <c r="XEL21" s="24"/>
      <c r="XEQ21" s="24"/>
      <c r="XEV21" s="24"/>
      <c r="XFA21" s="24"/>
    </row>
    <row r="22" spans="1:1023 1026:2048 2051:5118 5121:6143 6146:7168 7171:10238 10241:11263 11266:12288 12291:15358 15361:16383" x14ac:dyDescent="0.35">
      <c r="A22" s="24"/>
      <c r="B22" s="14"/>
      <c r="C22" s="24" t="s">
        <v>457</v>
      </c>
      <c r="H22" s="54" t="s">
        <v>41</v>
      </c>
      <c r="I22" s="24"/>
      <c r="J22" s="193">
        <f>J19*J20</f>
        <v>564884.45430836757</v>
      </c>
      <c r="K22" s="185">
        <f t="shared" ref="K22:BV22" si="11">K19*K20</f>
        <v>564673.17794226401</v>
      </c>
      <c r="L22" s="185">
        <f t="shared" si="11"/>
        <v>564462.34368744993</v>
      </c>
      <c r="M22" s="185">
        <f t="shared" si="11"/>
        <v>564251.95061877533</v>
      </c>
      <c r="N22" s="185">
        <f t="shared" si="11"/>
        <v>564041.99781302561</v>
      </c>
      <c r="O22" s="185">
        <f t="shared" si="11"/>
        <v>557399.22470092378</v>
      </c>
      <c r="P22" s="185">
        <f t="shared" si="11"/>
        <v>557190.14965910465</v>
      </c>
      <c r="Q22" s="185">
        <f t="shared" si="11"/>
        <v>556981.51212214283</v>
      </c>
      <c r="R22" s="185">
        <f t="shared" si="11"/>
        <v>556773.31117452716</v>
      </c>
      <c r="S22" s="185">
        <f t="shared" si="11"/>
        <v>556565.54590266244</v>
      </c>
      <c r="T22" s="185">
        <f t="shared" si="11"/>
        <v>556358.21539486514</v>
      </c>
      <c r="U22" s="185">
        <f t="shared" si="11"/>
        <v>556151.31874135975</v>
      </c>
      <c r="V22" s="185">
        <f t="shared" si="11"/>
        <v>822732.34931001847</v>
      </c>
      <c r="W22" s="185">
        <f t="shared" si="11"/>
        <v>822427.88029154262</v>
      </c>
      <c r="X22" s="185">
        <f t="shared" si="11"/>
        <v>822124.04839681555</v>
      </c>
      <c r="Y22" s="185">
        <f t="shared" si="11"/>
        <v>821820.85229260928</v>
      </c>
      <c r="Z22" s="185">
        <f t="shared" si="11"/>
        <v>487829.87923402997</v>
      </c>
      <c r="AA22" s="185">
        <f t="shared" si="11"/>
        <v>487527.95072233415</v>
      </c>
      <c r="AB22" s="185">
        <f t="shared" si="11"/>
        <v>487226.65401819063</v>
      </c>
      <c r="AC22" s="185">
        <f t="shared" si="11"/>
        <v>486925.98779949575</v>
      </c>
      <c r="AD22" s="185">
        <f t="shared" si="11"/>
        <v>486625.95074691204</v>
      </c>
      <c r="AE22" s="185">
        <f t="shared" si="11"/>
        <v>486326.54154386389</v>
      </c>
      <c r="AF22" s="185">
        <f t="shared" si="11"/>
        <v>486027.75887652964</v>
      </c>
      <c r="AG22" s="185">
        <f t="shared" si="11"/>
        <v>485729.6014338375</v>
      </c>
      <c r="AH22" s="185">
        <f t="shared" si="11"/>
        <v>682008.74793831806</v>
      </c>
      <c r="AI22" s="185">
        <f t="shared" si="11"/>
        <v>681592.3889799501</v>
      </c>
      <c r="AJ22" s="185">
        <f t="shared" si="11"/>
        <v>681176.90128323552</v>
      </c>
      <c r="AK22" s="185">
        <f t="shared" si="11"/>
        <v>680762.28302499524</v>
      </c>
      <c r="AL22" s="185">
        <f t="shared" si="11"/>
        <v>680348.53238586592</v>
      </c>
      <c r="AM22" s="185">
        <f t="shared" si="11"/>
        <v>679935.64755029068</v>
      </c>
      <c r="AN22" s="185">
        <f t="shared" si="11"/>
        <v>679523.62670651195</v>
      </c>
      <c r="AO22" s="185">
        <f t="shared" si="11"/>
        <v>679112.46804656379</v>
      </c>
      <c r="AP22" s="185">
        <f t="shared" si="11"/>
        <v>678702.16976626322</v>
      </c>
      <c r="AQ22" s="185">
        <f t="shared" si="11"/>
        <v>678292.73006520257</v>
      </c>
      <c r="AR22" s="185">
        <f t="shared" si="11"/>
        <v>677884.14714674209</v>
      </c>
      <c r="AS22" s="185">
        <f t="shared" si="11"/>
        <v>677476.41921800142</v>
      </c>
      <c r="AT22" s="185">
        <f t="shared" si="11"/>
        <v>879145.0365607834</v>
      </c>
      <c r="AU22" s="185">
        <f t="shared" si="11"/>
        <v>878617.90629415121</v>
      </c>
      <c r="AV22" s="185">
        <f t="shared" si="11"/>
        <v>878091.87908625836</v>
      </c>
      <c r="AW22" s="185">
        <f t="shared" si="11"/>
        <v>877566.95262887306</v>
      </c>
      <c r="AX22" s="185">
        <f t="shared" si="11"/>
        <v>877043.12461859442</v>
      </c>
      <c r="AY22" s="185">
        <f t="shared" si="11"/>
        <v>876520.39275684161</v>
      </c>
      <c r="AZ22" s="185">
        <f t="shared" si="11"/>
        <v>875998.75474984304</v>
      </c>
      <c r="BA22" s="185">
        <f t="shared" si="11"/>
        <v>875478.20830862748</v>
      </c>
      <c r="BB22" s="185">
        <f t="shared" si="11"/>
        <v>874958.75114901387</v>
      </c>
      <c r="BC22" s="185">
        <f t="shared" si="11"/>
        <v>874440.38099159999</v>
      </c>
      <c r="BD22" s="185">
        <f t="shared" si="11"/>
        <v>873923.09556175442</v>
      </c>
      <c r="BE22" s="185">
        <f t="shared" si="11"/>
        <v>873406.89258960506</v>
      </c>
      <c r="BF22" s="185">
        <f t="shared" si="11"/>
        <v>714751.02835403907</v>
      </c>
      <c r="BG22" s="185">
        <f t="shared" si="11"/>
        <v>714331.70292574528</v>
      </c>
      <c r="BH22" s="185">
        <f t="shared" si="11"/>
        <v>713913.25496666064</v>
      </c>
      <c r="BI22" s="185">
        <f t="shared" si="11"/>
        <v>713495.68264061667</v>
      </c>
      <c r="BJ22" s="185">
        <f t="shared" si="11"/>
        <v>713078.98411528708</v>
      </c>
      <c r="BK22" s="185">
        <f t="shared" si="11"/>
        <v>705712.34217550326</v>
      </c>
      <c r="BL22" s="185">
        <f t="shared" si="11"/>
        <v>705297.38576995197</v>
      </c>
      <c r="BM22" s="185">
        <f t="shared" si="11"/>
        <v>704883.29769110947</v>
      </c>
      <c r="BN22" s="185">
        <f t="shared" si="11"/>
        <v>704470.0761219383</v>
      </c>
      <c r="BO22" s="185">
        <f t="shared" si="11"/>
        <v>704057.71924920368</v>
      </c>
      <c r="BP22" s="185">
        <f t="shared" si="11"/>
        <v>703646.2252634645</v>
      </c>
      <c r="BQ22" s="185">
        <f t="shared" si="11"/>
        <v>703235.59235906706</v>
      </c>
      <c r="BR22" s="185">
        <f t="shared" si="11"/>
        <v>725414.40223248187</v>
      </c>
      <c r="BS22" s="185">
        <f t="shared" si="11"/>
        <v>724991.64585020463</v>
      </c>
      <c r="BT22" s="185">
        <f t="shared" si="11"/>
        <v>724569.77411665919</v>
      </c>
      <c r="BU22" s="185">
        <f t="shared" si="11"/>
        <v>724148.78518065356</v>
      </c>
      <c r="BV22" s="185">
        <f t="shared" si="11"/>
        <v>465877.66683664877</v>
      </c>
      <c r="BW22" s="185">
        <f t="shared" ref="BW22:DY22" si="12">BW19*BW20</f>
        <v>465458.43795763247</v>
      </c>
      <c r="BX22" s="185">
        <f t="shared" si="12"/>
        <v>465040.08634578885</v>
      </c>
      <c r="BY22" s="185">
        <f t="shared" si="12"/>
        <v>464622.61016537237</v>
      </c>
      <c r="BZ22" s="185">
        <f t="shared" si="12"/>
        <v>464206.00758447812</v>
      </c>
      <c r="CA22" s="185">
        <f t="shared" si="12"/>
        <v>463790.27677503531</v>
      </c>
      <c r="CB22" s="185">
        <f t="shared" si="12"/>
        <v>463375.4159127982</v>
      </c>
      <c r="CC22" s="185">
        <f t="shared" si="12"/>
        <v>462961.42317733838</v>
      </c>
      <c r="CD22" s="185">
        <f t="shared" si="12"/>
        <v>429783.26699755818</v>
      </c>
      <c r="CE22" s="185">
        <f t="shared" si="12"/>
        <v>429399.99223640742</v>
      </c>
      <c r="CF22" s="185">
        <f t="shared" si="12"/>
        <v>429017.51950580114</v>
      </c>
      <c r="CG22" s="185">
        <f t="shared" si="12"/>
        <v>428635.84712743177</v>
      </c>
      <c r="CH22" s="185">
        <f t="shared" si="12"/>
        <v>428254.97342650342</v>
      </c>
      <c r="CI22" s="185">
        <f t="shared" si="12"/>
        <v>427874.89673172496</v>
      </c>
      <c r="CJ22" s="185">
        <f t="shared" si="12"/>
        <v>427495.6153753025</v>
      </c>
      <c r="CK22" s="185">
        <f t="shared" si="12"/>
        <v>427117.12769293261</v>
      </c>
      <c r="CL22" s="185">
        <f t="shared" si="12"/>
        <v>426739.43202379369</v>
      </c>
      <c r="CM22" s="185">
        <f t="shared" si="12"/>
        <v>426362.52671054006</v>
      </c>
      <c r="CN22" s="185">
        <f t="shared" si="12"/>
        <v>425986.41009929427</v>
      </c>
      <c r="CO22" s="185">
        <f t="shared" si="12"/>
        <v>425611.08053963934</v>
      </c>
      <c r="CP22" s="185">
        <f t="shared" si="12"/>
        <v>375514.8475790426</v>
      </c>
      <c r="CQ22" s="185">
        <f t="shared" si="12"/>
        <v>375184.72920759249</v>
      </c>
      <c r="CR22" s="185">
        <f t="shared" si="12"/>
        <v>374855.30163304321</v>
      </c>
      <c r="CS22" s="185">
        <f t="shared" si="12"/>
        <v>374526.56340985186</v>
      </c>
      <c r="CT22" s="185">
        <f t="shared" si="12"/>
        <v>374198.51309549995</v>
      </c>
      <c r="CU22" s="185">
        <f t="shared" si="12"/>
        <v>373871.14925048774</v>
      </c>
      <c r="CV22" s="185">
        <f t="shared" si="12"/>
        <v>373544.47043832799</v>
      </c>
      <c r="CW22" s="185">
        <f t="shared" si="12"/>
        <v>373218.47522553906</v>
      </c>
      <c r="CX22" s="185">
        <f t="shared" si="12"/>
        <v>372893.16218163929</v>
      </c>
      <c r="CY22" s="185">
        <f t="shared" si="12"/>
        <v>372568.5298791402</v>
      </c>
      <c r="CZ22" s="185">
        <f t="shared" si="12"/>
        <v>372244.57689354039</v>
      </c>
      <c r="DA22" s="185">
        <f t="shared" si="12"/>
        <v>371921.3018033196</v>
      </c>
      <c r="DB22" s="185">
        <f t="shared" si="12"/>
        <v>247573.29570805654</v>
      </c>
      <c r="DC22" s="185">
        <f t="shared" si="12"/>
        <v>247358.19224367739</v>
      </c>
      <c r="DD22" s="185">
        <f t="shared" si="12"/>
        <v>247143.53889907175</v>
      </c>
      <c r="DE22" s="185">
        <f t="shared" si="12"/>
        <v>246929.33473233093</v>
      </c>
      <c r="DF22" s="185">
        <f t="shared" si="12"/>
        <v>246715.57880351736</v>
      </c>
      <c r="DG22" s="185">
        <f t="shared" si="12"/>
        <v>246502.27017466017</v>
      </c>
      <c r="DH22" s="185">
        <f t="shared" si="12"/>
        <v>246289.40790975161</v>
      </c>
      <c r="DI22" s="185">
        <f t="shared" si="12"/>
        <v>246076.99107474225</v>
      </c>
      <c r="DJ22" s="185">
        <f t="shared" si="12"/>
        <v>245865.01873753729</v>
      </c>
      <c r="DK22" s="185">
        <f t="shared" si="12"/>
        <v>245653.4899679927</v>
      </c>
      <c r="DL22" s="185">
        <f t="shared" si="12"/>
        <v>245442.40383791042</v>
      </c>
      <c r="DM22" s="185">
        <f t="shared" si="12"/>
        <v>245231.75942103498</v>
      </c>
      <c r="DN22" s="185">
        <f t="shared" si="12"/>
        <v>141812.98370865636</v>
      </c>
      <c r="DO22" s="185">
        <f t="shared" si="12"/>
        <v>141691.96615395672</v>
      </c>
      <c r="DP22" s="185">
        <f t="shared" si="12"/>
        <v>141571.20183736493</v>
      </c>
      <c r="DQ22" s="185">
        <f t="shared" si="12"/>
        <v>141450.69022896161</v>
      </c>
      <c r="DR22" s="185">
        <f t="shared" si="12"/>
        <v>141330.43079993641</v>
      </c>
      <c r="DS22" s="185">
        <f t="shared" si="12"/>
        <v>141210.42302258551</v>
      </c>
      <c r="DT22" s="185">
        <f t="shared" si="12"/>
        <v>141090.66637030925</v>
      </c>
      <c r="DU22" s="185">
        <f t="shared" si="12"/>
        <v>140971.16031761005</v>
      </c>
      <c r="DV22" s="185">
        <f t="shared" si="12"/>
        <v>140851.90434008991</v>
      </c>
      <c r="DW22" s="185">
        <f t="shared" si="12"/>
        <v>140732.89791444817</v>
      </c>
      <c r="DX22" s="185">
        <f t="shared" si="12"/>
        <v>140614.14051847922</v>
      </c>
      <c r="DY22" s="185">
        <f t="shared" si="12"/>
        <v>140495.63163107019</v>
      </c>
      <c r="EA22" s="24"/>
      <c r="EF22" s="24"/>
      <c r="EK22" s="24"/>
      <c r="EP22" s="24"/>
      <c r="EU22" s="24"/>
      <c r="EZ22" s="24"/>
      <c r="FE22" s="24"/>
      <c r="FJ22" s="24"/>
      <c r="FO22" s="24"/>
      <c r="FT22" s="24"/>
      <c r="FY22" s="24"/>
      <c r="GD22" s="24"/>
      <c r="GI22" s="24"/>
      <c r="GN22" s="24"/>
      <c r="GS22" s="24"/>
      <c r="GX22" s="24"/>
      <c r="HC22" s="24"/>
      <c r="HH22" s="24"/>
      <c r="HM22" s="24"/>
      <c r="HR22" s="24"/>
      <c r="HW22" s="24"/>
      <c r="IB22" s="24"/>
      <c r="IG22" s="24"/>
      <c r="IL22" s="24"/>
      <c r="IQ22" s="24"/>
      <c r="IV22" s="24"/>
      <c r="JA22" s="24"/>
      <c r="JF22" s="24"/>
      <c r="JK22" s="24"/>
      <c r="JP22" s="24"/>
      <c r="JU22" s="24"/>
      <c r="JZ22" s="24"/>
      <c r="KE22" s="24"/>
      <c r="KJ22" s="24"/>
      <c r="KO22" s="24"/>
      <c r="KT22" s="24"/>
      <c r="KY22" s="24"/>
      <c r="LD22" s="24"/>
      <c r="LI22" s="24"/>
      <c r="LN22" s="24"/>
      <c r="LS22" s="24"/>
      <c r="LX22" s="24"/>
      <c r="MC22" s="24"/>
      <c r="MH22" s="24"/>
      <c r="MM22" s="24"/>
      <c r="MR22" s="24"/>
      <c r="MW22" s="24"/>
      <c r="NB22" s="24"/>
      <c r="NG22" s="24"/>
      <c r="NL22" s="24"/>
      <c r="NQ22" s="24"/>
      <c r="NV22" s="24"/>
      <c r="OA22" s="24"/>
      <c r="OF22" s="24"/>
      <c r="OK22" s="24"/>
      <c r="OP22" s="24"/>
      <c r="OU22" s="24"/>
      <c r="OZ22" s="24"/>
      <c r="PE22" s="24"/>
      <c r="PJ22" s="24"/>
      <c r="PO22" s="24"/>
      <c r="PT22" s="24"/>
      <c r="PY22" s="24"/>
      <c r="QD22" s="24"/>
      <c r="QI22" s="24"/>
      <c r="QN22" s="24"/>
      <c r="QS22" s="24"/>
      <c r="QX22" s="24"/>
      <c r="RC22" s="24"/>
      <c r="RH22" s="24"/>
      <c r="RM22" s="24"/>
      <c r="RR22" s="24"/>
      <c r="RW22" s="24"/>
      <c r="SB22" s="24"/>
      <c r="SG22" s="24"/>
      <c r="SL22" s="24"/>
      <c r="SQ22" s="24"/>
      <c r="SV22" s="24"/>
      <c r="TA22" s="24"/>
      <c r="TF22" s="24"/>
      <c r="TK22" s="24"/>
      <c r="TP22" s="24"/>
      <c r="TU22" s="24"/>
      <c r="TZ22" s="24"/>
      <c r="UE22" s="24"/>
      <c r="UJ22" s="24"/>
      <c r="UO22" s="24"/>
      <c r="UT22" s="24"/>
      <c r="UY22" s="24"/>
      <c r="VD22" s="24"/>
      <c r="VI22" s="24"/>
      <c r="VN22" s="24"/>
      <c r="VS22" s="24"/>
      <c r="VX22" s="24"/>
      <c r="WC22" s="24"/>
      <c r="WH22" s="24"/>
      <c r="WM22" s="24"/>
      <c r="WR22" s="24"/>
      <c r="WW22" s="24"/>
      <c r="XB22" s="24"/>
      <c r="XG22" s="24"/>
      <c r="XL22" s="24"/>
      <c r="XQ22" s="24"/>
      <c r="XV22" s="24"/>
      <c r="YA22" s="24"/>
      <c r="YF22" s="24"/>
      <c r="YK22" s="24"/>
      <c r="YP22" s="24"/>
      <c r="YU22" s="24"/>
      <c r="YZ22" s="24"/>
      <c r="ZE22" s="24"/>
      <c r="ZJ22" s="24"/>
      <c r="ZO22" s="24"/>
      <c r="ZT22" s="24"/>
      <c r="ZY22" s="24"/>
      <c r="AAD22" s="24"/>
      <c r="AAI22" s="24"/>
      <c r="AAN22" s="24"/>
      <c r="AAS22" s="24"/>
      <c r="AAX22" s="24"/>
      <c r="ABC22" s="24"/>
      <c r="ABH22" s="24"/>
      <c r="ABM22" s="24"/>
      <c r="ABR22" s="24"/>
      <c r="ABW22" s="24"/>
      <c r="ACB22" s="24"/>
      <c r="ACG22" s="24"/>
      <c r="ACL22" s="24"/>
      <c r="ACQ22" s="24"/>
      <c r="ACV22" s="24"/>
      <c r="ADA22" s="24"/>
      <c r="ADF22" s="24"/>
      <c r="ADK22" s="24"/>
      <c r="ADP22" s="24"/>
      <c r="ADU22" s="24"/>
      <c r="ADZ22" s="24"/>
      <c r="AEE22" s="24"/>
      <c r="AEJ22" s="24"/>
      <c r="AEO22" s="24"/>
      <c r="AET22" s="24"/>
      <c r="AEY22" s="24"/>
      <c r="AFD22" s="24"/>
      <c r="AFI22" s="24"/>
      <c r="AFN22" s="24"/>
      <c r="AFS22" s="24"/>
      <c r="AFX22" s="24"/>
      <c r="AGC22" s="24"/>
      <c r="AGH22" s="24"/>
      <c r="AGM22" s="24"/>
      <c r="AGR22" s="24"/>
      <c r="AGW22" s="24"/>
      <c r="AHB22" s="24"/>
      <c r="AHG22" s="24"/>
      <c r="AHL22" s="24"/>
      <c r="AHQ22" s="24"/>
      <c r="AHV22" s="24"/>
      <c r="AIA22" s="24"/>
      <c r="AIF22" s="24"/>
      <c r="AIK22" s="24"/>
      <c r="AIP22" s="24"/>
      <c r="AIU22" s="24"/>
      <c r="AIZ22" s="24"/>
      <c r="AJE22" s="24"/>
      <c r="AJJ22" s="24"/>
      <c r="AJO22" s="24"/>
      <c r="AJT22" s="24"/>
      <c r="AJY22" s="24"/>
      <c r="AKD22" s="24"/>
      <c r="AKI22" s="24"/>
      <c r="AKN22" s="24"/>
      <c r="AKS22" s="24"/>
      <c r="AKX22" s="24"/>
      <c r="ALC22" s="24"/>
      <c r="ALH22" s="24"/>
      <c r="ALM22" s="24"/>
      <c r="ALR22" s="24"/>
      <c r="ALW22" s="24"/>
      <c r="AMB22" s="24"/>
      <c r="AMG22" s="24"/>
      <c r="AML22" s="24"/>
      <c r="AMQ22" s="24"/>
      <c r="AMV22" s="24"/>
      <c r="ANA22" s="24"/>
      <c r="ANF22" s="24"/>
      <c r="ANK22" s="24"/>
      <c r="ANP22" s="24"/>
      <c r="ANU22" s="24"/>
      <c r="ANZ22" s="24"/>
      <c r="AOE22" s="24"/>
      <c r="AOJ22" s="24"/>
      <c r="AOO22" s="24"/>
      <c r="AOT22" s="24"/>
      <c r="AOY22" s="24"/>
      <c r="APD22" s="24"/>
      <c r="API22" s="24"/>
      <c r="APN22" s="24"/>
      <c r="APS22" s="24"/>
      <c r="APX22" s="24"/>
      <c r="AQC22" s="24"/>
      <c r="AQH22" s="24"/>
      <c r="AQM22" s="24"/>
      <c r="AQR22" s="24"/>
      <c r="AQW22" s="24"/>
      <c r="ARB22" s="24"/>
      <c r="ARG22" s="24"/>
      <c r="ARL22" s="24"/>
      <c r="ARQ22" s="24"/>
      <c r="ARV22" s="24"/>
      <c r="ASA22" s="24"/>
      <c r="ASF22" s="24"/>
      <c r="ASK22" s="24"/>
      <c r="ASP22" s="24"/>
      <c r="ASU22" s="24"/>
      <c r="ASZ22" s="24"/>
      <c r="ATE22" s="24"/>
      <c r="ATJ22" s="24"/>
      <c r="ATO22" s="24"/>
      <c r="ATT22" s="24"/>
      <c r="ATY22" s="24"/>
      <c r="AUD22" s="24"/>
      <c r="AUI22" s="24"/>
      <c r="AUN22" s="24"/>
      <c r="AUS22" s="24"/>
      <c r="AUX22" s="24"/>
      <c r="AVC22" s="24"/>
      <c r="AVH22" s="24"/>
      <c r="AVM22" s="24"/>
      <c r="AVR22" s="24"/>
      <c r="AVW22" s="24"/>
      <c r="AWB22" s="24"/>
      <c r="AWG22" s="24"/>
      <c r="AWL22" s="24"/>
      <c r="AWQ22" s="24"/>
      <c r="AWV22" s="24"/>
      <c r="AXA22" s="24"/>
      <c r="AXF22" s="24"/>
      <c r="AXK22" s="24"/>
      <c r="AXP22" s="24"/>
      <c r="AXU22" s="24"/>
      <c r="AXZ22" s="24"/>
      <c r="AYE22" s="24"/>
      <c r="AYJ22" s="24"/>
      <c r="AYO22" s="24"/>
      <c r="AYT22" s="24"/>
      <c r="AYY22" s="24"/>
      <c r="AZD22" s="24"/>
      <c r="AZI22" s="24"/>
      <c r="AZN22" s="24"/>
      <c r="AZS22" s="24"/>
      <c r="AZX22" s="24"/>
      <c r="BAC22" s="24"/>
      <c r="BAH22" s="24"/>
      <c r="BAM22" s="24"/>
      <c r="BAR22" s="24"/>
      <c r="BAW22" s="24"/>
      <c r="BBB22" s="24"/>
      <c r="BBG22" s="24"/>
      <c r="BBL22" s="24"/>
      <c r="BBQ22" s="24"/>
      <c r="BBV22" s="24"/>
      <c r="BCA22" s="24"/>
      <c r="BCF22" s="24"/>
      <c r="BCK22" s="24"/>
      <c r="BCP22" s="24"/>
      <c r="BCU22" s="24"/>
      <c r="BCZ22" s="24"/>
      <c r="BDE22" s="24"/>
      <c r="BDJ22" s="24"/>
      <c r="BDO22" s="24"/>
      <c r="BDT22" s="24"/>
      <c r="BDY22" s="24"/>
      <c r="BED22" s="24"/>
      <c r="BEI22" s="24"/>
      <c r="BEN22" s="24"/>
      <c r="BES22" s="24"/>
      <c r="BEX22" s="24"/>
      <c r="BFC22" s="24"/>
      <c r="BFH22" s="24"/>
      <c r="BFM22" s="24"/>
      <c r="BFR22" s="24"/>
      <c r="BFW22" s="24"/>
      <c r="BGB22" s="24"/>
      <c r="BGG22" s="24"/>
      <c r="BGL22" s="24"/>
      <c r="BGQ22" s="24"/>
      <c r="BGV22" s="24"/>
      <c r="BHA22" s="24"/>
      <c r="BHF22" s="24"/>
      <c r="BHK22" s="24"/>
      <c r="BHP22" s="24"/>
      <c r="BHU22" s="24"/>
      <c r="BHZ22" s="24"/>
      <c r="BIE22" s="24"/>
      <c r="BIJ22" s="24"/>
      <c r="BIO22" s="24"/>
      <c r="BIT22" s="24"/>
      <c r="BIY22" s="24"/>
      <c r="BJD22" s="24"/>
      <c r="BJI22" s="24"/>
      <c r="BJN22" s="24"/>
      <c r="BJS22" s="24"/>
      <c r="BJX22" s="24"/>
      <c r="BKC22" s="24"/>
      <c r="BKH22" s="24"/>
      <c r="BKM22" s="24"/>
      <c r="BKR22" s="24"/>
      <c r="BKW22" s="24"/>
      <c r="BLB22" s="24"/>
      <c r="BLG22" s="24"/>
      <c r="BLL22" s="24"/>
      <c r="BLQ22" s="24"/>
      <c r="BLV22" s="24"/>
      <c r="BMA22" s="24"/>
      <c r="BMF22" s="24"/>
      <c r="BMK22" s="24"/>
      <c r="BMP22" s="24"/>
      <c r="BMU22" s="24"/>
      <c r="BMZ22" s="24"/>
      <c r="BNE22" s="24"/>
      <c r="BNJ22" s="24"/>
      <c r="BNO22" s="24"/>
      <c r="BNT22" s="24"/>
      <c r="BNY22" s="24"/>
      <c r="BOD22" s="24"/>
      <c r="BOI22" s="24"/>
      <c r="BON22" s="24"/>
      <c r="BOS22" s="24"/>
      <c r="BOX22" s="24"/>
      <c r="BPC22" s="24"/>
      <c r="BPH22" s="24"/>
      <c r="BPM22" s="24"/>
      <c r="BPR22" s="24"/>
      <c r="BPW22" s="24"/>
      <c r="BQB22" s="24"/>
      <c r="BQG22" s="24"/>
      <c r="BQL22" s="24"/>
      <c r="BQQ22" s="24"/>
      <c r="BQV22" s="24"/>
      <c r="BRA22" s="24"/>
      <c r="BRF22" s="24"/>
      <c r="BRK22" s="24"/>
      <c r="BRP22" s="24"/>
      <c r="BRU22" s="24"/>
      <c r="BRZ22" s="24"/>
      <c r="BSE22" s="24"/>
      <c r="BSJ22" s="24"/>
      <c r="BSO22" s="24"/>
      <c r="BST22" s="24"/>
      <c r="BSY22" s="24"/>
      <c r="BTD22" s="24"/>
      <c r="BTI22" s="24"/>
      <c r="BTN22" s="24"/>
      <c r="BTS22" s="24"/>
      <c r="BTX22" s="24"/>
      <c r="BUC22" s="24"/>
      <c r="BUH22" s="24"/>
      <c r="BUM22" s="24"/>
      <c r="BUR22" s="24"/>
      <c r="BUW22" s="24"/>
      <c r="BVB22" s="24"/>
      <c r="BVG22" s="24"/>
      <c r="BVL22" s="24"/>
      <c r="BVQ22" s="24"/>
      <c r="BVV22" s="24"/>
      <c r="BWA22" s="24"/>
      <c r="BWF22" s="24"/>
      <c r="BWK22" s="24"/>
      <c r="BWP22" s="24"/>
      <c r="BWU22" s="24"/>
      <c r="BWZ22" s="24"/>
      <c r="BXE22" s="24"/>
      <c r="BXJ22" s="24"/>
      <c r="BXO22" s="24"/>
      <c r="BXT22" s="24"/>
      <c r="BXY22" s="24"/>
      <c r="BYD22" s="24"/>
      <c r="BYI22" s="24"/>
      <c r="BYN22" s="24"/>
      <c r="BYS22" s="24"/>
      <c r="BYX22" s="24"/>
      <c r="BZC22" s="24"/>
      <c r="BZH22" s="24"/>
      <c r="BZM22" s="24"/>
      <c r="BZR22" s="24"/>
      <c r="BZW22" s="24"/>
      <c r="CAB22" s="24"/>
      <c r="CAG22" s="24"/>
      <c r="CAL22" s="24"/>
      <c r="CAQ22" s="24"/>
      <c r="CAV22" s="24"/>
      <c r="CBA22" s="24"/>
      <c r="CBF22" s="24"/>
      <c r="CBK22" s="24"/>
      <c r="CBP22" s="24"/>
      <c r="CBU22" s="24"/>
      <c r="CBZ22" s="24"/>
      <c r="CCE22" s="24"/>
      <c r="CCJ22" s="24"/>
      <c r="CCO22" s="24"/>
      <c r="CCT22" s="24"/>
      <c r="CCY22" s="24"/>
      <c r="CDD22" s="24"/>
      <c r="CDI22" s="24"/>
      <c r="CDN22" s="24"/>
      <c r="CDS22" s="24"/>
      <c r="CDX22" s="24"/>
      <c r="CEC22" s="24"/>
      <c r="CEH22" s="24"/>
      <c r="CEM22" s="24"/>
      <c r="CER22" s="24"/>
      <c r="CEW22" s="24"/>
      <c r="CFB22" s="24"/>
      <c r="CFG22" s="24"/>
      <c r="CFL22" s="24"/>
      <c r="CFQ22" s="24"/>
      <c r="CFV22" s="24"/>
      <c r="CGA22" s="24"/>
      <c r="CGF22" s="24"/>
      <c r="CGK22" s="24"/>
      <c r="CGP22" s="24"/>
      <c r="CGU22" s="24"/>
      <c r="CGZ22" s="24"/>
      <c r="CHE22" s="24"/>
      <c r="CHJ22" s="24"/>
      <c r="CHO22" s="24"/>
      <c r="CHT22" s="24"/>
      <c r="CHY22" s="24"/>
      <c r="CID22" s="24"/>
      <c r="CII22" s="24"/>
      <c r="CIN22" s="24"/>
      <c r="CIS22" s="24"/>
      <c r="CIX22" s="24"/>
      <c r="CJC22" s="24"/>
      <c r="CJH22" s="24"/>
      <c r="CJM22" s="24"/>
      <c r="CJR22" s="24"/>
      <c r="CJW22" s="24"/>
      <c r="CKB22" s="24"/>
      <c r="CKG22" s="24"/>
      <c r="CKL22" s="24"/>
      <c r="CKQ22" s="24"/>
      <c r="CKV22" s="24"/>
      <c r="CLA22" s="24"/>
      <c r="CLF22" s="24"/>
      <c r="CLK22" s="24"/>
      <c r="CLP22" s="24"/>
      <c r="CLU22" s="24"/>
      <c r="CLZ22" s="24"/>
      <c r="CME22" s="24"/>
      <c r="CMJ22" s="24"/>
      <c r="CMO22" s="24"/>
      <c r="CMT22" s="24"/>
      <c r="CMY22" s="24"/>
      <c r="CND22" s="24"/>
      <c r="CNI22" s="24"/>
      <c r="CNN22" s="24"/>
      <c r="CNS22" s="24"/>
      <c r="CNX22" s="24"/>
      <c r="COC22" s="24"/>
      <c r="COH22" s="24"/>
      <c r="COM22" s="24"/>
      <c r="COR22" s="24"/>
      <c r="COW22" s="24"/>
      <c r="CPB22" s="24"/>
      <c r="CPG22" s="24"/>
      <c r="CPL22" s="24"/>
      <c r="CPQ22" s="24"/>
      <c r="CPV22" s="24"/>
      <c r="CQA22" s="24"/>
      <c r="CQF22" s="24"/>
      <c r="CQK22" s="24"/>
      <c r="CQP22" s="24"/>
      <c r="CQU22" s="24"/>
      <c r="CQZ22" s="24"/>
      <c r="CRE22" s="24"/>
      <c r="CRJ22" s="24"/>
      <c r="CRO22" s="24"/>
      <c r="CRT22" s="24"/>
      <c r="CRY22" s="24"/>
      <c r="CSD22" s="24"/>
      <c r="CSI22" s="24"/>
      <c r="CSN22" s="24"/>
      <c r="CSS22" s="24"/>
      <c r="CSX22" s="24"/>
      <c r="CTC22" s="24"/>
      <c r="CTH22" s="24"/>
      <c r="CTM22" s="24"/>
      <c r="CTR22" s="24"/>
      <c r="CTW22" s="24"/>
      <c r="CUB22" s="24"/>
      <c r="CUG22" s="24"/>
      <c r="CUL22" s="24"/>
      <c r="CUQ22" s="24"/>
      <c r="CUV22" s="24"/>
      <c r="CVA22" s="24"/>
      <c r="CVF22" s="24"/>
      <c r="CVK22" s="24"/>
      <c r="CVP22" s="24"/>
      <c r="CVU22" s="24"/>
      <c r="CVZ22" s="24"/>
      <c r="CWE22" s="24"/>
      <c r="CWJ22" s="24"/>
      <c r="CWO22" s="24"/>
      <c r="CWT22" s="24"/>
      <c r="CWY22" s="24"/>
      <c r="CXD22" s="24"/>
      <c r="CXI22" s="24"/>
      <c r="CXN22" s="24"/>
      <c r="CXS22" s="24"/>
      <c r="CXX22" s="24"/>
      <c r="CYC22" s="24"/>
      <c r="CYH22" s="24"/>
      <c r="CYM22" s="24"/>
      <c r="CYR22" s="24"/>
      <c r="CYW22" s="24"/>
      <c r="CZB22" s="24"/>
      <c r="CZG22" s="24"/>
      <c r="CZL22" s="24"/>
      <c r="CZQ22" s="24"/>
      <c r="CZV22" s="24"/>
      <c r="DAA22" s="24"/>
      <c r="DAF22" s="24"/>
      <c r="DAK22" s="24"/>
      <c r="DAP22" s="24"/>
      <c r="DAU22" s="24"/>
      <c r="DAZ22" s="24"/>
      <c r="DBE22" s="24"/>
      <c r="DBJ22" s="24"/>
      <c r="DBO22" s="24"/>
      <c r="DBT22" s="24"/>
      <c r="DBY22" s="24"/>
      <c r="DCD22" s="24"/>
      <c r="DCI22" s="24"/>
      <c r="DCN22" s="24"/>
      <c r="DCS22" s="24"/>
      <c r="DCX22" s="24"/>
      <c r="DDC22" s="24"/>
      <c r="DDH22" s="24"/>
      <c r="DDM22" s="24"/>
      <c r="DDR22" s="24"/>
      <c r="DDW22" s="24"/>
      <c r="DEB22" s="24"/>
      <c r="DEG22" s="24"/>
      <c r="DEL22" s="24"/>
      <c r="DEQ22" s="24"/>
      <c r="DEV22" s="24"/>
      <c r="DFA22" s="24"/>
      <c r="DFF22" s="24"/>
      <c r="DFK22" s="24"/>
      <c r="DFP22" s="24"/>
      <c r="DFU22" s="24"/>
      <c r="DFZ22" s="24"/>
      <c r="DGE22" s="24"/>
      <c r="DGJ22" s="24"/>
      <c r="DGO22" s="24"/>
      <c r="DGT22" s="24"/>
      <c r="DGY22" s="24"/>
      <c r="DHD22" s="24"/>
      <c r="DHI22" s="24"/>
      <c r="DHN22" s="24"/>
      <c r="DHS22" s="24"/>
      <c r="DHX22" s="24"/>
      <c r="DIC22" s="24"/>
      <c r="DIH22" s="24"/>
      <c r="DIM22" s="24"/>
      <c r="DIR22" s="24"/>
      <c r="DIW22" s="24"/>
      <c r="DJB22" s="24"/>
      <c r="DJG22" s="24"/>
      <c r="DJL22" s="24"/>
      <c r="DJQ22" s="24"/>
      <c r="DJV22" s="24"/>
      <c r="DKA22" s="24"/>
      <c r="DKF22" s="24"/>
      <c r="DKK22" s="24"/>
      <c r="DKP22" s="24"/>
      <c r="DKU22" s="24"/>
      <c r="DKZ22" s="24"/>
      <c r="DLE22" s="24"/>
      <c r="DLJ22" s="24"/>
      <c r="DLO22" s="24"/>
      <c r="DLT22" s="24"/>
      <c r="DLY22" s="24"/>
      <c r="DMD22" s="24"/>
      <c r="DMI22" s="24"/>
      <c r="DMN22" s="24"/>
      <c r="DMS22" s="24"/>
      <c r="DMX22" s="24"/>
      <c r="DNC22" s="24"/>
      <c r="DNH22" s="24"/>
      <c r="DNM22" s="24"/>
      <c r="DNR22" s="24"/>
      <c r="DNW22" s="24"/>
      <c r="DOB22" s="24"/>
      <c r="DOG22" s="24"/>
      <c r="DOL22" s="24"/>
      <c r="DOQ22" s="24"/>
      <c r="DOV22" s="24"/>
      <c r="DPA22" s="24"/>
      <c r="DPF22" s="24"/>
      <c r="DPK22" s="24"/>
      <c r="DPP22" s="24"/>
      <c r="DPU22" s="24"/>
      <c r="DPZ22" s="24"/>
      <c r="DQE22" s="24"/>
      <c r="DQJ22" s="24"/>
      <c r="DQO22" s="24"/>
      <c r="DQT22" s="24"/>
      <c r="DQY22" s="24"/>
      <c r="DRD22" s="24"/>
      <c r="DRI22" s="24"/>
      <c r="DRN22" s="24"/>
      <c r="DRS22" s="24"/>
      <c r="DRX22" s="24"/>
      <c r="DSC22" s="24"/>
      <c r="DSH22" s="24"/>
      <c r="DSM22" s="24"/>
      <c r="DSR22" s="24"/>
      <c r="DSW22" s="24"/>
      <c r="DTB22" s="24"/>
      <c r="DTG22" s="24"/>
      <c r="DTL22" s="24"/>
      <c r="DTQ22" s="24"/>
      <c r="DTV22" s="24"/>
      <c r="DUA22" s="24"/>
      <c r="DUF22" s="24"/>
      <c r="DUK22" s="24"/>
      <c r="DUP22" s="24"/>
      <c r="DUU22" s="24"/>
      <c r="DUZ22" s="24"/>
      <c r="DVE22" s="24"/>
      <c r="DVJ22" s="24"/>
      <c r="DVO22" s="24"/>
      <c r="DVT22" s="24"/>
      <c r="DVY22" s="24"/>
      <c r="DWD22" s="24"/>
      <c r="DWI22" s="24"/>
      <c r="DWN22" s="24"/>
      <c r="DWS22" s="24"/>
      <c r="DWX22" s="24"/>
      <c r="DXC22" s="24"/>
      <c r="DXH22" s="24"/>
      <c r="DXM22" s="24"/>
      <c r="DXR22" s="24"/>
      <c r="DXW22" s="24"/>
      <c r="DYB22" s="24"/>
      <c r="DYG22" s="24"/>
      <c r="DYL22" s="24"/>
      <c r="DYQ22" s="24"/>
      <c r="DYV22" s="24"/>
      <c r="DZA22" s="24"/>
      <c r="DZF22" s="24"/>
      <c r="DZK22" s="24"/>
      <c r="DZP22" s="24"/>
      <c r="DZU22" s="24"/>
      <c r="DZZ22" s="24"/>
      <c r="EAE22" s="24"/>
      <c r="EAJ22" s="24"/>
      <c r="EAO22" s="24"/>
      <c r="EAT22" s="24"/>
      <c r="EAY22" s="24"/>
      <c r="EBD22" s="24"/>
      <c r="EBI22" s="24"/>
      <c r="EBN22" s="24"/>
      <c r="EBS22" s="24"/>
      <c r="EBX22" s="24"/>
      <c r="ECC22" s="24"/>
      <c r="ECH22" s="24"/>
      <c r="ECM22" s="24"/>
      <c r="ECR22" s="24"/>
      <c r="ECW22" s="24"/>
      <c r="EDB22" s="24"/>
      <c r="EDG22" s="24"/>
      <c r="EDL22" s="24"/>
      <c r="EDQ22" s="24"/>
      <c r="EDV22" s="24"/>
      <c r="EEA22" s="24"/>
      <c r="EEF22" s="24"/>
      <c r="EEK22" s="24"/>
      <c r="EEP22" s="24"/>
      <c r="EEU22" s="24"/>
      <c r="EEZ22" s="24"/>
      <c r="EFE22" s="24"/>
      <c r="EFJ22" s="24"/>
      <c r="EFO22" s="24"/>
      <c r="EFT22" s="24"/>
      <c r="EFY22" s="24"/>
      <c r="EGD22" s="24"/>
      <c r="EGI22" s="24"/>
      <c r="EGN22" s="24"/>
      <c r="EGS22" s="24"/>
      <c r="EGX22" s="24"/>
      <c r="EHC22" s="24"/>
      <c r="EHH22" s="24"/>
      <c r="EHM22" s="24"/>
      <c r="EHR22" s="24"/>
      <c r="EHW22" s="24"/>
      <c r="EIB22" s="24"/>
      <c r="EIG22" s="24"/>
      <c r="EIL22" s="24"/>
      <c r="EIQ22" s="24"/>
      <c r="EIV22" s="24"/>
      <c r="EJA22" s="24"/>
      <c r="EJF22" s="24"/>
      <c r="EJK22" s="24"/>
      <c r="EJP22" s="24"/>
      <c r="EJU22" s="24"/>
      <c r="EJZ22" s="24"/>
      <c r="EKE22" s="24"/>
      <c r="EKJ22" s="24"/>
      <c r="EKO22" s="24"/>
      <c r="EKT22" s="24"/>
      <c r="EKY22" s="24"/>
      <c r="ELD22" s="24"/>
      <c r="ELI22" s="24"/>
      <c r="ELN22" s="24"/>
      <c r="ELS22" s="24"/>
      <c r="ELX22" s="24"/>
      <c r="EMC22" s="24"/>
      <c r="EMH22" s="24"/>
      <c r="EMM22" s="24"/>
      <c r="EMR22" s="24"/>
      <c r="EMW22" s="24"/>
      <c r="ENB22" s="24"/>
      <c r="ENG22" s="24"/>
      <c r="ENL22" s="24"/>
      <c r="ENQ22" s="24"/>
      <c r="ENV22" s="24"/>
      <c r="EOA22" s="24"/>
      <c r="EOF22" s="24"/>
      <c r="EOK22" s="24"/>
      <c r="EOP22" s="24"/>
      <c r="EOU22" s="24"/>
      <c r="EOZ22" s="24"/>
      <c r="EPE22" s="24"/>
      <c r="EPJ22" s="24"/>
      <c r="EPO22" s="24"/>
      <c r="EPT22" s="24"/>
      <c r="EPY22" s="24"/>
      <c r="EQD22" s="24"/>
      <c r="EQI22" s="24"/>
      <c r="EQN22" s="24"/>
      <c r="EQS22" s="24"/>
      <c r="EQX22" s="24"/>
      <c r="ERC22" s="24"/>
      <c r="ERH22" s="24"/>
      <c r="ERM22" s="24"/>
      <c r="ERR22" s="24"/>
      <c r="ERW22" s="24"/>
      <c r="ESB22" s="24"/>
      <c r="ESG22" s="24"/>
      <c r="ESL22" s="24"/>
      <c r="ESQ22" s="24"/>
      <c r="ESV22" s="24"/>
      <c r="ETA22" s="24"/>
      <c r="ETF22" s="24"/>
      <c r="ETK22" s="24"/>
      <c r="ETP22" s="24"/>
      <c r="ETU22" s="24"/>
      <c r="ETZ22" s="24"/>
      <c r="EUE22" s="24"/>
      <c r="EUJ22" s="24"/>
      <c r="EUO22" s="24"/>
      <c r="EUT22" s="24"/>
      <c r="EUY22" s="24"/>
      <c r="EVD22" s="24"/>
      <c r="EVI22" s="24"/>
      <c r="EVN22" s="24"/>
      <c r="EVS22" s="24"/>
      <c r="EVX22" s="24"/>
      <c r="EWC22" s="24"/>
      <c r="EWH22" s="24"/>
      <c r="EWM22" s="24"/>
      <c r="EWR22" s="24"/>
      <c r="EWW22" s="24"/>
      <c r="EXB22" s="24"/>
      <c r="EXG22" s="24"/>
      <c r="EXL22" s="24"/>
      <c r="EXQ22" s="24"/>
      <c r="EXV22" s="24"/>
      <c r="EYA22" s="24"/>
      <c r="EYF22" s="24"/>
      <c r="EYK22" s="24"/>
      <c r="EYP22" s="24"/>
      <c r="EYU22" s="24"/>
      <c r="EYZ22" s="24"/>
      <c r="EZE22" s="24"/>
      <c r="EZJ22" s="24"/>
      <c r="EZO22" s="24"/>
      <c r="EZT22" s="24"/>
      <c r="EZY22" s="24"/>
      <c r="FAD22" s="24"/>
      <c r="FAI22" s="24"/>
      <c r="FAN22" s="24"/>
      <c r="FAS22" s="24"/>
      <c r="FAX22" s="24"/>
      <c r="FBC22" s="24"/>
      <c r="FBH22" s="24"/>
      <c r="FBM22" s="24"/>
      <c r="FBR22" s="24"/>
      <c r="FBW22" s="24"/>
      <c r="FCB22" s="24"/>
      <c r="FCG22" s="24"/>
      <c r="FCL22" s="24"/>
      <c r="FCQ22" s="24"/>
      <c r="FCV22" s="24"/>
      <c r="FDA22" s="24"/>
      <c r="FDF22" s="24"/>
      <c r="FDK22" s="24"/>
      <c r="FDP22" s="24"/>
      <c r="FDU22" s="24"/>
      <c r="FDZ22" s="24"/>
      <c r="FEE22" s="24"/>
      <c r="FEJ22" s="24"/>
      <c r="FEO22" s="24"/>
      <c r="FET22" s="24"/>
      <c r="FEY22" s="24"/>
      <c r="FFD22" s="24"/>
      <c r="FFI22" s="24"/>
      <c r="FFN22" s="24"/>
      <c r="FFS22" s="24"/>
      <c r="FFX22" s="24"/>
      <c r="FGC22" s="24"/>
      <c r="FGH22" s="24"/>
      <c r="FGM22" s="24"/>
      <c r="FGR22" s="24"/>
      <c r="FGW22" s="24"/>
      <c r="FHB22" s="24"/>
      <c r="FHG22" s="24"/>
      <c r="FHL22" s="24"/>
      <c r="FHQ22" s="24"/>
      <c r="FHV22" s="24"/>
      <c r="FIA22" s="24"/>
      <c r="FIF22" s="24"/>
      <c r="FIK22" s="24"/>
      <c r="FIP22" s="24"/>
      <c r="FIU22" s="24"/>
      <c r="FIZ22" s="24"/>
      <c r="FJE22" s="24"/>
      <c r="FJJ22" s="24"/>
      <c r="FJO22" s="24"/>
      <c r="FJT22" s="24"/>
      <c r="FJY22" s="24"/>
      <c r="FKD22" s="24"/>
      <c r="FKI22" s="24"/>
      <c r="FKN22" s="24"/>
      <c r="FKS22" s="24"/>
      <c r="FKX22" s="24"/>
      <c r="FLC22" s="24"/>
      <c r="FLH22" s="24"/>
      <c r="FLM22" s="24"/>
      <c r="FLR22" s="24"/>
      <c r="FLW22" s="24"/>
      <c r="FMB22" s="24"/>
      <c r="FMG22" s="24"/>
      <c r="FML22" s="24"/>
      <c r="FMQ22" s="24"/>
      <c r="FMV22" s="24"/>
      <c r="FNA22" s="24"/>
      <c r="FNF22" s="24"/>
      <c r="FNK22" s="24"/>
      <c r="FNP22" s="24"/>
      <c r="FNU22" s="24"/>
      <c r="FNZ22" s="24"/>
      <c r="FOE22" s="24"/>
      <c r="FOJ22" s="24"/>
      <c r="FOO22" s="24"/>
      <c r="FOT22" s="24"/>
      <c r="FOY22" s="24"/>
      <c r="FPD22" s="24"/>
      <c r="FPI22" s="24"/>
      <c r="FPN22" s="24"/>
      <c r="FPS22" s="24"/>
      <c r="FPX22" s="24"/>
      <c r="FQC22" s="24"/>
      <c r="FQH22" s="24"/>
      <c r="FQM22" s="24"/>
      <c r="FQR22" s="24"/>
      <c r="FQW22" s="24"/>
      <c r="FRB22" s="24"/>
      <c r="FRG22" s="24"/>
      <c r="FRL22" s="24"/>
      <c r="FRQ22" s="24"/>
      <c r="FRV22" s="24"/>
      <c r="FSA22" s="24"/>
      <c r="FSF22" s="24"/>
      <c r="FSK22" s="24"/>
      <c r="FSP22" s="24"/>
      <c r="FSU22" s="24"/>
      <c r="FSZ22" s="24"/>
      <c r="FTE22" s="24"/>
      <c r="FTJ22" s="24"/>
      <c r="FTO22" s="24"/>
      <c r="FTT22" s="24"/>
      <c r="FTY22" s="24"/>
      <c r="FUD22" s="24"/>
      <c r="FUI22" s="24"/>
      <c r="FUN22" s="24"/>
      <c r="FUS22" s="24"/>
      <c r="FUX22" s="24"/>
      <c r="FVC22" s="24"/>
      <c r="FVH22" s="24"/>
      <c r="FVM22" s="24"/>
      <c r="FVR22" s="24"/>
      <c r="FVW22" s="24"/>
      <c r="FWB22" s="24"/>
      <c r="FWG22" s="24"/>
      <c r="FWL22" s="24"/>
      <c r="FWQ22" s="24"/>
      <c r="FWV22" s="24"/>
      <c r="FXA22" s="24"/>
      <c r="FXF22" s="24"/>
      <c r="FXK22" s="24"/>
      <c r="FXP22" s="24"/>
      <c r="FXU22" s="24"/>
      <c r="FXZ22" s="24"/>
      <c r="FYE22" s="24"/>
      <c r="FYJ22" s="24"/>
      <c r="FYO22" s="24"/>
      <c r="FYT22" s="24"/>
      <c r="FYY22" s="24"/>
      <c r="FZD22" s="24"/>
      <c r="FZI22" s="24"/>
      <c r="FZN22" s="24"/>
      <c r="FZS22" s="24"/>
      <c r="FZX22" s="24"/>
      <c r="GAC22" s="24"/>
      <c r="GAH22" s="24"/>
      <c r="GAM22" s="24"/>
      <c r="GAR22" s="24"/>
      <c r="GAW22" s="24"/>
      <c r="GBB22" s="24"/>
      <c r="GBG22" s="24"/>
      <c r="GBL22" s="24"/>
      <c r="GBQ22" s="24"/>
      <c r="GBV22" s="24"/>
      <c r="GCA22" s="24"/>
      <c r="GCF22" s="24"/>
      <c r="GCK22" s="24"/>
      <c r="GCP22" s="24"/>
      <c r="GCU22" s="24"/>
      <c r="GCZ22" s="24"/>
      <c r="GDE22" s="24"/>
      <c r="GDJ22" s="24"/>
      <c r="GDO22" s="24"/>
      <c r="GDT22" s="24"/>
      <c r="GDY22" s="24"/>
      <c r="GED22" s="24"/>
      <c r="GEI22" s="24"/>
      <c r="GEN22" s="24"/>
      <c r="GES22" s="24"/>
      <c r="GEX22" s="24"/>
      <c r="GFC22" s="24"/>
      <c r="GFH22" s="24"/>
      <c r="GFM22" s="24"/>
      <c r="GFR22" s="24"/>
      <c r="GFW22" s="24"/>
      <c r="GGB22" s="24"/>
      <c r="GGG22" s="24"/>
      <c r="GGL22" s="24"/>
      <c r="GGQ22" s="24"/>
      <c r="GGV22" s="24"/>
      <c r="GHA22" s="24"/>
      <c r="GHF22" s="24"/>
      <c r="GHK22" s="24"/>
      <c r="GHP22" s="24"/>
      <c r="GHU22" s="24"/>
      <c r="GHZ22" s="24"/>
      <c r="GIE22" s="24"/>
      <c r="GIJ22" s="24"/>
      <c r="GIO22" s="24"/>
      <c r="GIT22" s="24"/>
      <c r="GIY22" s="24"/>
      <c r="GJD22" s="24"/>
      <c r="GJI22" s="24"/>
      <c r="GJN22" s="24"/>
      <c r="GJS22" s="24"/>
      <c r="GJX22" s="24"/>
      <c r="GKC22" s="24"/>
      <c r="GKH22" s="24"/>
      <c r="GKM22" s="24"/>
      <c r="GKR22" s="24"/>
      <c r="GKW22" s="24"/>
      <c r="GLB22" s="24"/>
      <c r="GLG22" s="24"/>
      <c r="GLL22" s="24"/>
      <c r="GLQ22" s="24"/>
      <c r="GLV22" s="24"/>
      <c r="GMA22" s="24"/>
      <c r="GMF22" s="24"/>
      <c r="GMK22" s="24"/>
      <c r="GMP22" s="24"/>
      <c r="GMU22" s="24"/>
      <c r="GMZ22" s="24"/>
      <c r="GNE22" s="24"/>
      <c r="GNJ22" s="24"/>
      <c r="GNO22" s="24"/>
      <c r="GNT22" s="24"/>
      <c r="GNY22" s="24"/>
      <c r="GOD22" s="24"/>
      <c r="GOI22" s="24"/>
      <c r="GON22" s="24"/>
      <c r="GOS22" s="24"/>
      <c r="GOX22" s="24"/>
      <c r="GPC22" s="24"/>
      <c r="GPH22" s="24"/>
      <c r="GPM22" s="24"/>
      <c r="GPR22" s="24"/>
      <c r="GPW22" s="24"/>
      <c r="GQB22" s="24"/>
      <c r="GQG22" s="24"/>
      <c r="GQL22" s="24"/>
      <c r="GQQ22" s="24"/>
      <c r="GQV22" s="24"/>
      <c r="GRA22" s="24"/>
      <c r="GRF22" s="24"/>
      <c r="GRK22" s="24"/>
      <c r="GRP22" s="24"/>
      <c r="GRU22" s="24"/>
      <c r="GRZ22" s="24"/>
      <c r="GSE22" s="24"/>
      <c r="GSJ22" s="24"/>
      <c r="GSO22" s="24"/>
      <c r="GST22" s="24"/>
      <c r="GSY22" s="24"/>
      <c r="GTD22" s="24"/>
      <c r="GTI22" s="24"/>
      <c r="GTN22" s="24"/>
      <c r="GTS22" s="24"/>
      <c r="GTX22" s="24"/>
      <c r="GUC22" s="24"/>
      <c r="GUH22" s="24"/>
      <c r="GUM22" s="24"/>
      <c r="GUR22" s="24"/>
      <c r="GUW22" s="24"/>
      <c r="GVB22" s="24"/>
      <c r="GVG22" s="24"/>
      <c r="GVL22" s="24"/>
      <c r="GVQ22" s="24"/>
      <c r="GVV22" s="24"/>
      <c r="GWA22" s="24"/>
      <c r="GWF22" s="24"/>
      <c r="GWK22" s="24"/>
      <c r="GWP22" s="24"/>
      <c r="GWU22" s="24"/>
      <c r="GWZ22" s="24"/>
      <c r="GXE22" s="24"/>
      <c r="GXJ22" s="24"/>
      <c r="GXO22" s="24"/>
      <c r="GXT22" s="24"/>
      <c r="GXY22" s="24"/>
      <c r="GYD22" s="24"/>
      <c r="GYI22" s="24"/>
      <c r="GYN22" s="24"/>
      <c r="GYS22" s="24"/>
      <c r="GYX22" s="24"/>
      <c r="GZC22" s="24"/>
      <c r="GZH22" s="24"/>
      <c r="GZM22" s="24"/>
      <c r="GZR22" s="24"/>
      <c r="GZW22" s="24"/>
      <c r="HAB22" s="24"/>
      <c r="HAG22" s="24"/>
      <c r="HAL22" s="24"/>
      <c r="HAQ22" s="24"/>
      <c r="HAV22" s="24"/>
      <c r="HBA22" s="24"/>
      <c r="HBF22" s="24"/>
      <c r="HBK22" s="24"/>
      <c r="HBP22" s="24"/>
      <c r="HBU22" s="24"/>
      <c r="HBZ22" s="24"/>
      <c r="HCE22" s="24"/>
      <c r="HCJ22" s="24"/>
      <c r="HCO22" s="24"/>
      <c r="HCT22" s="24"/>
      <c r="HCY22" s="24"/>
      <c r="HDD22" s="24"/>
      <c r="HDI22" s="24"/>
      <c r="HDN22" s="24"/>
      <c r="HDS22" s="24"/>
      <c r="HDX22" s="24"/>
      <c r="HEC22" s="24"/>
      <c r="HEH22" s="24"/>
      <c r="HEM22" s="24"/>
      <c r="HER22" s="24"/>
      <c r="HEW22" s="24"/>
      <c r="HFB22" s="24"/>
      <c r="HFG22" s="24"/>
      <c r="HFL22" s="24"/>
      <c r="HFQ22" s="24"/>
      <c r="HFV22" s="24"/>
      <c r="HGA22" s="24"/>
      <c r="HGF22" s="24"/>
      <c r="HGK22" s="24"/>
      <c r="HGP22" s="24"/>
      <c r="HGU22" s="24"/>
      <c r="HGZ22" s="24"/>
      <c r="HHE22" s="24"/>
      <c r="HHJ22" s="24"/>
      <c r="HHO22" s="24"/>
      <c r="HHT22" s="24"/>
      <c r="HHY22" s="24"/>
      <c r="HID22" s="24"/>
      <c r="HII22" s="24"/>
      <c r="HIN22" s="24"/>
      <c r="HIS22" s="24"/>
      <c r="HIX22" s="24"/>
      <c r="HJC22" s="24"/>
      <c r="HJH22" s="24"/>
      <c r="HJM22" s="24"/>
      <c r="HJR22" s="24"/>
      <c r="HJW22" s="24"/>
      <c r="HKB22" s="24"/>
      <c r="HKG22" s="24"/>
      <c r="HKL22" s="24"/>
      <c r="HKQ22" s="24"/>
      <c r="HKV22" s="24"/>
      <c r="HLA22" s="24"/>
      <c r="HLF22" s="24"/>
      <c r="HLK22" s="24"/>
      <c r="HLP22" s="24"/>
      <c r="HLU22" s="24"/>
      <c r="HLZ22" s="24"/>
      <c r="HME22" s="24"/>
      <c r="HMJ22" s="24"/>
      <c r="HMO22" s="24"/>
      <c r="HMT22" s="24"/>
      <c r="HMY22" s="24"/>
      <c r="HND22" s="24"/>
      <c r="HNI22" s="24"/>
      <c r="HNN22" s="24"/>
      <c r="HNS22" s="24"/>
      <c r="HNX22" s="24"/>
      <c r="HOC22" s="24"/>
      <c r="HOH22" s="24"/>
      <c r="HOM22" s="24"/>
      <c r="HOR22" s="24"/>
      <c r="HOW22" s="24"/>
      <c r="HPB22" s="24"/>
      <c r="HPG22" s="24"/>
      <c r="HPL22" s="24"/>
      <c r="HPQ22" s="24"/>
      <c r="HPV22" s="24"/>
      <c r="HQA22" s="24"/>
      <c r="HQF22" s="24"/>
      <c r="HQK22" s="24"/>
      <c r="HQP22" s="24"/>
      <c r="HQU22" s="24"/>
      <c r="HQZ22" s="24"/>
      <c r="HRE22" s="24"/>
      <c r="HRJ22" s="24"/>
      <c r="HRO22" s="24"/>
      <c r="HRT22" s="24"/>
      <c r="HRY22" s="24"/>
      <c r="HSD22" s="24"/>
      <c r="HSI22" s="24"/>
      <c r="HSN22" s="24"/>
      <c r="HSS22" s="24"/>
      <c r="HSX22" s="24"/>
      <c r="HTC22" s="24"/>
      <c r="HTH22" s="24"/>
      <c r="HTM22" s="24"/>
      <c r="HTR22" s="24"/>
      <c r="HTW22" s="24"/>
      <c r="HUB22" s="24"/>
      <c r="HUG22" s="24"/>
      <c r="HUL22" s="24"/>
      <c r="HUQ22" s="24"/>
      <c r="HUV22" s="24"/>
      <c r="HVA22" s="24"/>
      <c r="HVF22" s="24"/>
      <c r="HVK22" s="24"/>
      <c r="HVP22" s="24"/>
      <c r="HVU22" s="24"/>
      <c r="HVZ22" s="24"/>
      <c r="HWE22" s="24"/>
      <c r="HWJ22" s="24"/>
      <c r="HWO22" s="24"/>
      <c r="HWT22" s="24"/>
      <c r="HWY22" s="24"/>
      <c r="HXD22" s="24"/>
      <c r="HXI22" s="24"/>
      <c r="HXN22" s="24"/>
      <c r="HXS22" s="24"/>
      <c r="HXX22" s="24"/>
      <c r="HYC22" s="24"/>
      <c r="HYH22" s="24"/>
      <c r="HYM22" s="24"/>
      <c r="HYR22" s="24"/>
      <c r="HYW22" s="24"/>
      <c r="HZB22" s="24"/>
      <c r="HZG22" s="24"/>
      <c r="HZL22" s="24"/>
      <c r="HZQ22" s="24"/>
      <c r="HZV22" s="24"/>
      <c r="IAA22" s="24"/>
      <c r="IAF22" s="24"/>
      <c r="IAK22" s="24"/>
      <c r="IAP22" s="24"/>
      <c r="IAU22" s="24"/>
      <c r="IAZ22" s="24"/>
      <c r="IBE22" s="24"/>
      <c r="IBJ22" s="24"/>
      <c r="IBO22" s="24"/>
      <c r="IBT22" s="24"/>
      <c r="IBY22" s="24"/>
      <c r="ICD22" s="24"/>
      <c r="ICI22" s="24"/>
      <c r="ICN22" s="24"/>
      <c r="ICS22" s="24"/>
      <c r="ICX22" s="24"/>
      <c r="IDC22" s="24"/>
      <c r="IDH22" s="24"/>
      <c r="IDM22" s="24"/>
      <c r="IDR22" s="24"/>
      <c r="IDW22" s="24"/>
      <c r="IEB22" s="24"/>
      <c r="IEG22" s="24"/>
      <c r="IEL22" s="24"/>
      <c r="IEQ22" s="24"/>
      <c r="IEV22" s="24"/>
      <c r="IFA22" s="24"/>
      <c r="IFF22" s="24"/>
      <c r="IFK22" s="24"/>
      <c r="IFP22" s="24"/>
      <c r="IFU22" s="24"/>
      <c r="IFZ22" s="24"/>
      <c r="IGE22" s="24"/>
      <c r="IGJ22" s="24"/>
      <c r="IGO22" s="24"/>
      <c r="IGT22" s="24"/>
      <c r="IGY22" s="24"/>
      <c r="IHD22" s="24"/>
      <c r="IHI22" s="24"/>
      <c r="IHN22" s="24"/>
      <c r="IHS22" s="24"/>
      <c r="IHX22" s="24"/>
      <c r="IIC22" s="24"/>
      <c r="IIH22" s="24"/>
      <c r="IIM22" s="24"/>
      <c r="IIR22" s="24"/>
      <c r="IIW22" s="24"/>
      <c r="IJB22" s="24"/>
      <c r="IJG22" s="24"/>
      <c r="IJL22" s="24"/>
      <c r="IJQ22" s="24"/>
      <c r="IJV22" s="24"/>
      <c r="IKA22" s="24"/>
      <c r="IKF22" s="24"/>
      <c r="IKK22" s="24"/>
      <c r="IKP22" s="24"/>
      <c r="IKU22" s="24"/>
      <c r="IKZ22" s="24"/>
      <c r="ILE22" s="24"/>
      <c r="ILJ22" s="24"/>
      <c r="ILO22" s="24"/>
      <c r="ILT22" s="24"/>
      <c r="ILY22" s="24"/>
      <c r="IMD22" s="24"/>
      <c r="IMI22" s="24"/>
      <c r="IMN22" s="24"/>
      <c r="IMS22" s="24"/>
      <c r="IMX22" s="24"/>
      <c r="INC22" s="24"/>
      <c r="INH22" s="24"/>
      <c r="INM22" s="24"/>
      <c r="INR22" s="24"/>
      <c r="INW22" s="24"/>
      <c r="IOB22" s="24"/>
      <c r="IOG22" s="24"/>
      <c r="IOL22" s="24"/>
      <c r="IOQ22" s="24"/>
      <c r="IOV22" s="24"/>
      <c r="IPA22" s="24"/>
      <c r="IPF22" s="24"/>
      <c r="IPK22" s="24"/>
      <c r="IPP22" s="24"/>
      <c r="IPU22" s="24"/>
      <c r="IPZ22" s="24"/>
      <c r="IQE22" s="24"/>
      <c r="IQJ22" s="24"/>
      <c r="IQO22" s="24"/>
      <c r="IQT22" s="24"/>
      <c r="IQY22" s="24"/>
      <c r="IRD22" s="24"/>
      <c r="IRI22" s="24"/>
      <c r="IRN22" s="24"/>
      <c r="IRS22" s="24"/>
      <c r="IRX22" s="24"/>
      <c r="ISC22" s="24"/>
      <c r="ISH22" s="24"/>
      <c r="ISM22" s="24"/>
      <c r="ISR22" s="24"/>
      <c r="ISW22" s="24"/>
      <c r="ITB22" s="24"/>
      <c r="ITG22" s="24"/>
      <c r="ITL22" s="24"/>
      <c r="ITQ22" s="24"/>
      <c r="ITV22" s="24"/>
      <c r="IUA22" s="24"/>
      <c r="IUF22" s="24"/>
      <c r="IUK22" s="24"/>
      <c r="IUP22" s="24"/>
      <c r="IUU22" s="24"/>
      <c r="IUZ22" s="24"/>
      <c r="IVE22" s="24"/>
      <c r="IVJ22" s="24"/>
      <c r="IVO22" s="24"/>
      <c r="IVT22" s="24"/>
      <c r="IVY22" s="24"/>
      <c r="IWD22" s="24"/>
      <c r="IWI22" s="24"/>
      <c r="IWN22" s="24"/>
      <c r="IWS22" s="24"/>
      <c r="IWX22" s="24"/>
      <c r="IXC22" s="24"/>
      <c r="IXH22" s="24"/>
      <c r="IXM22" s="24"/>
      <c r="IXR22" s="24"/>
      <c r="IXW22" s="24"/>
      <c r="IYB22" s="24"/>
      <c r="IYG22" s="24"/>
      <c r="IYL22" s="24"/>
      <c r="IYQ22" s="24"/>
      <c r="IYV22" s="24"/>
      <c r="IZA22" s="24"/>
      <c r="IZF22" s="24"/>
      <c r="IZK22" s="24"/>
      <c r="IZP22" s="24"/>
      <c r="IZU22" s="24"/>
      <c r="IZZ22" s="24"/>
      <c r="JAE22" s="24"/>
      <c r="JAJ22" s="24"/>
      <c r="JAO22" s="24"/>
      <c r="JAT22" s="24"/>
      <c r="JAY22" s="24"/>
      <c r="JBD22" s="24"/>
      <c r="JBI22" s="24"/>
      <c r="JBN22" s="24"/>
      <c r="JBS22" s="24"/>
      <c r="JBX22" s="24"/>
      <c r="JCC22" s="24"/>
      <c r="JCH22" s="24"/>
      <c r="JCM22" s="24"/>
      <c r="JCR22" s="24"/>
      <c r="JCW22" s="24"/>
      <c r="JDB22" s="24"/>
      <c r="JDG22" s="24"/>
      <c r="JDL22" s="24"/>
      <c r="JDQ22" s="24"/>
      <c r="JDV22" s="24"/>
      <c r="JEA22" s="24"/>
      <c r="JEF22" s="24"/>
      <c r="JEK22" s="24"/>
      <c r="JEP22" s="24"/>
      <c r="JEU22" s="24"/>
      <c r="JEZ22" s="24"/>
      <c r="JFE22" s="24"/>
      <c r="JFJ22" s="24"/>
      <c r="JFO22" s="24"/>
      <c r="JFT22" s="24"/>
      <c r="JFY22" s="24"/>
      <c r="JGD22" s="24"/>
      <c r="JGI22" s="24"/>
      <c r="JGN22" s="24"/>
      <c r="JGS22" s="24"/>
      <c r="JGX22" s="24"/>
      <c r="JHC22" s="24"/>
      <c r="JHH22" s="24"/>
      <c r="JHM22" s="24"/>
      <c r="JHR22" s="24"/>
      <c r="JHW22" s="24"/>
      <c r="JIB22" s="24"/>
      <c r="JIG22" s="24"/>
      <c r="JIL22" s="24"/>
      <c r="JIQ22" s="24"/>
      <c r="JIV22" s="24"/>
      <c r="JJA22" s="24"/>
      <c r="JJF22" s="24"/>
      <c r="JJK22" s="24"/>
      <c r="JJP22" s="24"/>
      <c r="JJU22" s="24"/>
      <c r="JJZ22" s="24"/>
      <c r="JKE22" s="24"/>
      <c r="JKJ22" s="24"/>
      <c r="JKO22" s="24"/>
      <c r="JKT22" s="24"/>
      <c r="JKY22" s="24"/>
      <c r="JLD22" s="24"/>
      <c r="JLI22" s="24"/>
      <c r="JLN22" s="24"/>
      <c r="JLS22" s="24"/>
      <c r="JLX22" s="24"/>
      <c r="JMC22" s="24"/>
      <c r="JMH22" s="24"/>
      <c r="JMM22" s="24"/>
      <c r="JMR22" s="24"/>
      <c r="JMW22" s="24"/>
      <c r="JNB22" s="24"/>
      <c r="JNG22" s="24"/>
      <c r="JNL22" s="24"/>
      <c r="JNQ22" s="24"/>
      <c r="JNV22" s="24"/>
      <c r="JOA22" s="24"/>
      <c r="JOF22" s="24"/>
      <c r="JOK22" s="24"/>
      <c r="JOP22" s="24"/>
      <c r="JOU22" s="24"/>
      <c r="JOZ22" s="24"/>
      <c r="JPE22" s="24"/>
      <c r="JPJ22" s="24"/>
      <c r="JPO22" s="24"/>
      <c r="JPT22" s="24"/>
      <c r="JPY22" s="24"/>
      <c r="JQD22" s="24"/>
      <c r="JQI22" s="24"/>
      <c r="JQN22" s="24"/>
      <c r="JQS22" s="24"/>
      <c r="JQX22" s="24"/>
      <c r="JRC22" s="24"/>
      <c r="JRH22" s="24"/>
      <c r="JRM22" s="24"/>
      <c r="JRR22" s="24"/>
      <c r="JRW22" s="24"/>
      <c r="JSB22" s="24"/>
      <c r="JSG22" s="24"/>
      <c r="JSL22" s="24"/>
      <c r="JSQ22" s="24"/>
      <c r="JSV22" s="24"/>
      <c r="JTA22" s="24"/>
      <c r="JTF22" s="24"/>
      <c r="JTK22" s="24"/>
      <c r="JTP22" s="24"/>
      <c r="JTU22" s="24"/>
      <c r="JTZ22" s="24"/>
      <c r="JUE22" s="24"/>
      <c r="JUJ22" s="24"/>
      <c r="JUO22" s="24"/>
      <c r="JUT22" s="24"/>
      <c r="JUY22" s="24"/>
      <c r="JVD22" s="24"/>
      <c r="JVI22" s="24"/>
      <c r="JVN22" s="24"/>
      <c r="JVS22" s="24"/>
      <c r="JVX22" s="24"/>
      <c r="JWC22" s="24"/>
      <c r="JWH22" s="24"/>
      <c r="JWM22" s="24"/>
      <c r="JWR22" s="24"/>
      <c r="JWW22" s="24"/>
      <c r="JXB22" s="24"/>
      <c r="JXG22" s="24"/>
      <c r="JXL22" s="24"/>
      <c r="JXQ22" s="24"/>
      <c r="JXV22" s="24"/>
      <c r="JYA22" s="24"/>
      <c r="JYF22" s="24"/>
      <c r="JYK22" s="24"/>
      <c r="JYP22" s="24"/>
      <c r="JYU22" s="24"/>
      <c r="JYZ22" s="24"/>
      <c r="JZE22" s="24"/>
      <c r="JZJ22" s="24"/>
      <c r="JZO22" s="24"/>
      <c r="JZT22" s="24"/>
      <c r="JZY22" s="24"/>
      <c r="KAD22" s="24"/>
      <c r="KAI22" s="24"/>
      <c r="KAN22" s="24"/>
      <c r="KAS22" s="24"/>
      <c r="KAX22" s="24"/>
      <c r="KBC22" s="24"/>
      <c r="KBH22" s="24"/>
      <c r="KBM22" s="24"/>
      <c r="KBR22" s="24"/>
      <c r="KBW22" s="24"/>
      <c r="KCB22" s="24"/>
      <c r="KCG22" s="24"/>
      <c r="KCL22" s="24"/>
      <c r="KCQ22" s="24"/>
      <c r="KCV22" s="24"/>
      <c r="KDA22" s="24"/>
      <c r="KDF22" s="24"/>
      <c r="KDK22" s="24"/>
      <c r="KDP22" s="24"/>
      <c r="KDU22" s="24"/>
      <c r="KDZ22" s="24"/>
      <c r="KEE22" s="24"/>
      <c r="KEJ22" s="24"/>
      <c r="KEO22" s="24"/>
      <c r="KET22" s="24"/>
      <c r="KEY22" s="24"/>
      <c r="KFD22" s="24"/>
      <c r="KFI22" s="24"/>
      <c r="KFN22" s="24"/>
      <c r="KFS22" s="24"/>
      <c r="KFX22" s="24"/>
      <c r="KGC22" s="24"/>
      <c r="KGH22" s="24"/>
      <c r="KGM22" s="24"/>
      <c r="KGR22" s="24"/>
      <c r="KGW22" s="24"/>
      <c r="KHB22" s="24"/>
      <c r="KHG22" s="24"/>
      <c r="KHL22" s="24"/>
      <c r="KHQ22" s="24"/>
      <c r="KHV22" s="24"/>
      <c r="KIA22" s="24"/>
      <c r="KIF22" s="24"/>
      <c r="KIK22" s="24"/>
      <c r="KIP22" s="24"/>
      <c r="KIU22" s="24"/>
      <c r="KIZ22" s="24"/>
      <c r="KJE22" s="24"/>
      <c r="KJJ22" s="24"/>
      <c r="KJO22" s="24"/>
      <c r="KJT22" s="24"/>
      <c r="KJY22" s="24"/>
      <c r="KKD22" s="24"/>
      <c r="KKI22" s="24"/>
      <c r="KKN22" s="24"/>
      <c r="KKS22" s="24"/>
      <c r="KKX22" s="24"/>
      <c r="KLC22" s="24"/>
      <c r="KLH22" s="24"/>
      <c r="KLM22" s="24"/>
      <c r="KLR22" s="24"/>
      <c r="KLW22" s="24"/>
      <c r="KMB22" s="24"/>
      <c r="KMG22" s="24"/>
      <c r="KML22" s="24"/>
      <c r="KMQ22" s="24"/>
      <c r="KMV22" s="24"/>
      <c r="KNA22" s="24"/>
      <c r="KNF22" s="24"/>
      <c r="KNK22" s="24"/>
      <c r="KNP22" s="24"/>
      <c r="KNU22" s="24"/>
      <c r="KNZ22" s="24"/>
      <c r="KOE22" s="24"/>
      <c r="KOJ22" s="24"/>
      <c r="KOO22" s="24"/>
      <c r="KOT22" s="24"/>
      <c r="KOY22" s="24"/>
      <c r="KPD22" s="24"/>
      <c r="KPI22" s="24"/>
      <c r="KPN22" s="24"/>
      <c r="KPS22" s="24"/>
      <c r="KPX22" s="24"/>
      <c r="KQC22" s="24"/>
      <c r="KQH22" s="24"/>
      <c r="KQM22" s="24"/>
      <c r="KQR22" s="24"/>
      <c r="KQW22" s="24"/>
      <c r="KRB22" s="24"/>
      <c r="KRG22" s="24"/>
      <c r="KRL22" s="24"/>
      <c r="KRQ22" s="24"/>
      <c r="KRV22" s="24"/>
      <c r="KSA22" s="24"/>
      <c r="KSF22" s="24"/>
      <c r="KSK22" s="24"/>
      <c r="KSP22" s="24"/>
      <c r="KSU22" s="24"/>
      <c r="KSZ22" s="24"/>
      <c r="KTE22" s="24"/>
      <c r="KTJ22" s="24"/>
      <c r="KTO22" s="24"/>
      <c r="KTT22" s="24"/>
      <c r="KTY22" s="24"/>
      <c r="KUD22" s="24"/>
      <c r="KUI22" s="24"/>
      <c r="KUN22" s="24"/>
      <c r="KUS22" s="24"/>
      <c r="KUX22" s="24"/>
      <c r="KVC22" s="24"/>
      <c r="KVH22" s="24"/>
      <c r="KVM22" s="24"/>
      <c r="KVR22" s="24"/>
      <c r="KVW22" s="24"/>
      <c r="KWB22" s="24"/>
      <c r="KWG22" s="24"/>
      <c r="KWL22" s="24"/>
      <c r="KWQ22" s="24"/>
      <c r="KWV22" s="24"/>
      <c r="KXA22" s="24"/>
      <c r="KXF22" s="24"/>
      <c r="KXK22" s="24"/>
      <c r="KXP22" s="24"/>
      <c r="KXU22" s="24"/>
      <c r="KXZ22" s="24"/>
      <c r="KYE22" s="24"/>
      <c r="KYJ22" s="24"/>
      <c r="KYO22" s="24"/>
      <c r="KYT22" s="24"/>
      <c r="KYY22" s="24"/>
      <c r="KZD22" s="24"/>
      <c r="KZI22" s="24"/>
      <c r="KZN22" s="24"/>
      <c r="KZS22" s="24"/>
      <c r="KZX22" s="24"/>
      <c r="LAC22" s="24"/>
      <c r="LAH22" s="24"/>
      <c r="LAM22" s="24"/>
      <c r="LAR22" s="24"/>
      <c r="LAW22" s="24"/>
      <c r="LBB22" s="24"/>
      <c r="LBG22" s="24"/>
      <c r="LBL22" s="24"/>
      <c r="LBQ22" s="24"/>
      <c r="LBV22" s="24"/>
      <c r="LCA22" s="24"/>
      <c r="LCF22" s="24"/>
      <c r="LCK22" s="24"/>
      <c r="LCP22" s="24"/>
      <c r="LCU22" s="24"/>
      <c r="LCZ22" s="24"/>
      <c r="LDE22" s="24"/>
      <c r="LDJ22" s="24"/>
      <c r="LDO22" s="24"/>
      <c r="LDT22" s="24"/>
      <c r="LDY22" s="24"/>
      <c r="LED22" s="24"/>
      <c r="LEI22" s="24"/>
      <c r="LEN22" s="24"/>
      <c r="LES22" s="24"/>
      <c r="LEX22" s="24"/>
      <c r="LFC22" s="24"/>
      <c r="LFH22" s="24"/>
      <c r="LFM22" s="24"/>
      <c r="LFR22" s="24"/>
      <c r="LFW22" s="24"/>
      <c r="LGB22" s="24"/>
      <c r="LGG22" s="24"/>
      <c r="LGL22" s="24"/>
      <c r="LGQ22" s="24"/>
      <c r="LGV22" s="24"/>
      <c r="LHA22" s="24"/>
      <c r="LHF22" s="24"/>
      <c r="LHK22" s="24"/>
      <c r="LHP22" s="24"/>
      <c r="LHU22" s="24"/>
      <c r="LHZ22" s="24"/>
      <c r="LIE22" s="24"/>
      <c r="LIJ22" s="24"/>
      <c r="LIO22" s="24"/>
      <c r="LIT22" s="24"/>
      <c r="LIY22" s="24"/>
      <c r="LJD22" s="24"/>
      <c r="LJI22" s="24"/>
      <c r="LJN22" s="24"/>
      <c r="LJS22" s="24"/>
      <c r="LJX22" s="24"/>
      <c r="LKC22" s="24"/>
      <c r="LKH22" s="24"/>
      <c r="LKM22" s="24"/>
      <c r="LKR22" s="24"/>
      <c r="LKW22" s="24"/>
      <c r="LLB22" s="24"/>
      <c r="LLG22" s="24"/>
      <c r="LLL22" s="24"/>
      <c r="LLQ22" s="24"/>
      <c r="LLV22" s="24"/>
      <c r="LMA22" s="24"/>
      <c r="LMF22" s="24"/>
      <c r="LMK22" s="24"/>
      <c r="LMP22" s="24"/>
      <c r="LMU22" s="24"/>
      <c r="LMZ22" s="24"/>
      <c r="LNE22" s="24"/>
      <c r="LNJ22" s="24"/>
      <c r="LNO22" s="24"/>
      <c r="LNT22" s="24"/>
      <c r="LNY22" s="24"/>
      <c r="LOD22" s="24"/>
      <c r="LOI22" s="24"/>
      <c r="LON22" s="24"/>
      <c r="LOS22" s="24"/>
      <c r="LOX22" s="24"/>
      <c r="LPC22" s="24"/>
      <c r="LPH22" s="24"/>
      <c r="LPM22" s="24"/>
      <c r="LPR22" s="24"/>
      <c r="LPW22" s="24"/>
      <c r="LQB22" s="24"/>
      <c r="LQG22" s="24"/>
      <c r="LQL22" s="24"/>
      <c r="LQQ22" s="24"/>
      <c r="LQV22" s="24"/>
      <c r="LRA22" s="24"/>
      <c r="LRF22" s="24"/>
      <c r="LRK22" s="24"/>
      <c r="LRP22" s="24"/>
      <c r="LRU22" s="24"/>
      <c r="LRZ22" s="24"/>
      <c r="LSE22" s="24"/>
      <c r="LSJ22" s="24"/>
      <c r="LSO22" s="24"/>
      <c r="LST22" s="24"/>
      <c r="LSY22" s="24"/>
      <c r="LTD22" s="24"/>
      <c r="LTI22" s="24"/>
      <c r="LTN22" s="24"/>
      <c r="LTS22" s="24"/>
      <c r="LTX22" s="24"/>
      <c r="LUC22" s="24"/>
      <c r="LUH22" s="24"/>
      <c r="LUM22" s="24"/>
      <c r="LUR22" s="24"/>
      <c r="LUW22" s="24"/>
      <c r="LVB22" s="24"/>
      <c r="LVG22" s="24"/>
      <c r="LVL22" s="24"/>
      <c r="LVQ22" s="24"/>
      <c r="LVV22" s="24"/>
      <c r="LWA22" s="24"/>
      <c r="LWF22" s="24"/>
      <c r="LWK22" s="24"/>
      <c r="LWP22" s="24"/>
      <c r="LWU22" s="24"/>
      <c r="LWZ22" s="24"/>
      <c r="LXE22" s="24"/>
      <c r="LXJ22" s="24"/>
      <c r="LXO22" s="24"/>
      <c r="LXT22" s="24"/>
      <c r="LXY22" s="24"/>
      <c r="LYD22" s="24"/>
      <c r="LYI22" s="24"/>
      <c r="LYN22" s="24"/>
      <c r="LYS22" s="24"/>
      <c r="LYX22" s="24"/>
      <c r="LZC22" s="24"/>
      <c r="LZH22" s="24"/>
      <c r="LZM22" s="24"/>
      <c r="LZR22" s="24"/>
      <c r="LZW22" s="24"/>
      <c r="MAB22" s="24"/>
      <c r="MAG22" s="24"/>
      <c r="MAL22" s="24"/>
      <c r="MAQ22" s="24"/>
      <c r="MAV22" s="24"/>
      <c r="MBA22" s="24"/>
      <c r="MBF22" s="24"/>
      <c r="MBK22" s="24"/>
      <c r="MBP22" s="24"/>
      <c r="MBU22" s="24"/>
      <c r="MBZ22" s="24"/>
      <c r="MCE22" s="24"/>
      <c r="MCJ22" s="24"/>
      <c r="MCO22" s="24"/>
      <c r="MCT22" s="24"/>
      <c r="MCY22" s="24"/>
      <c r="MDD22" s="24"/>
      <c r="MDI22" s="24"/>
      <c r="MDN22" s="24"/>
      <c r="MDS22" s="24"/>
      <c r="MDX22" s="24"/>
      <c r="MEC22" s="24"/>
      <c r="MEH22" s="24"/>
      <c r="MEM22" s="24"/>
      <c r="MER22" s="24"/>
      <c r="MEW22" s="24"/>
      <c r="MFB22" s="24"/>
      <c r="MFG22" s="24"/>
      <c r="MFL22" s="24"/>
      <c r="MFQ22" s="24"/>
      <c r="MFV22" s="24"/>
      <c r="MGA22" s="24"/>
      <c r="MGF22" s="24"/>
      <c r="MGK22" s="24"/>
      <c r="MGP22" s="24"/>
      <c r="MGU22" s="24"/>
      <c r="MGZ22" s="24"/>
      <c r="MHE22" s="24"/>
      <c r="MHJ22" s="24"/>
      <c r="MHO22" s="24"/>
      <c r="MHT22" s="24"/>
      <c r="MHY22" s="24"/>
      <c r="MID22" s="24"/>
      <c r="MII22" s="24"/>
      <c r="MIN22" s="24"/>
      <c r="MIS22" s="24"/>
      <c r="MIX22" s="24"/>
      <c r="MJC22" s="24"/>
      <c r="MJH22" s="24"/>
      <c r="MJM22" s="24"/>
      <c r="MJR22" s="24"/>
      <c r="MJW22" s="24"/>
      <c r="MKB22" s="24"/>
      <c r="MKG22" s="24"/>
      <c r="MKL22" s="24"/>
      <c r="MKQ22" s="24"/>
      <c r="MKV22" s="24"/>
      <c r="MLA22" s="24"/>
      <c r="MLF22" s="24"/>
      <c r="MLK22" s="24"/>
      <c r="MLP22" s="24"/>
      <c r="MLU22" s="24"/>
      <c r="MLZ22" s="24"/>
      <c r="MME22" s="24"/>
      <c r="MMJ22" s="24"/>
      <c r="MMO22" s="24"/>
      <c r="MMT22" s="24"/>
      <c r="MMY22" s="24"/>
      <c r="MND22" s="24"/>
      <c r="MNI22" s="24"/>
      <c r="MNN22" s="24"/>
      <c r="MNS22" s="24"/>
      <c r="MNX22" s="24"/>
      <c r="MOC22" s="24"/>
      <c r="MOH22" s="24"/>
      <c r="MOM22" s="24"/>
      <c r="MOR22" s="24"/>
      <c r="MOW22" s="24"/>
      <c r="MPB22" s="24"/>
      <c r="MPG22" s="24"/>
      <c r="MPL22" s="24"/>
      <c r="MPQ22" s="24"/>
      <c r="MPV22" s="24"/>
      <c r="MQA22" s="24"/>
      <c r="MQF22" s="24"/>
      <c r="MQK22" s="24"/>
      <c r="MQP22" s="24"/>
      <c r="MQU22" s="24"/>
      <c r="MQZ22" s="24"/>
      <c r="MRE22" s="24"/>
      <c r="MRJ22" s="24"/>
      <c r="MRO22" s="24"/>
      <c r="MRT22" s="24"/>
      <c r="MRY22" s="24"/>
      <c r="MSD22" s="24"/>
      <c r="MSI22" s="24"/>
      <c r="MSN22" s="24"/>
      <c r="MSS22" s="24"/>
      <c r="MSX22" s="24"/>
      <c r="MTC22" s="24"/>
      <c r="MTH22" s="24"/>
      <c r="MTM22" s="24"/>
      <c r="MTR22" s="24"/>
      <c r="MTW22" s="24"/>
      <c r="MUB22" s="24"/>
      <c r="MUG22" s="24"/>
      <c r="MUL22" s="24"/>
      <c r="MUQ22" s="24"/>
      <c r="MUV22" s="24"/>
      <c r="MVA22" s="24"/>
      <c r="MVF22" s="24"/>
      <c r="MVK22" s="24"/>
      <c r="MVP22" s="24"/>
      <c r="MVU22" s="24"/>
      <c r="MVZ22" s="24"/>
      <c r="MWE22" s="24"/>
      <c r="MWJ22" s="24"/>
      <c r="MWO22" s="24"/>
      <c r="MWT22" s="24"/>
      <c r="MWY22" s="24"/>
      <c r="MXD22" s="24"/>
      <c r="MXI22" s="24"/>
      <c r="MXN22" s="24"/>
      <c r="MXS22" s="24"/>
      <c r="MXX22" s="24"/>
      <c r="MYC22" s="24"/>
      <c r="MYH22" s="24"/>
      <c r="MYM22" s="24"/>
      <c r="MYR22" s="24"/>
      <c r="MYW22" s="24"/>
      <c r="MZB22" s="24"/>
      <c r="MZG22" s="24"/>
      <c r="MZL22" s="24"/>
      <c r="MZQ22" s="24"/>
      <c r="MZV22" s="24"/>
      <c r="NAA22" s="24"/>
      <c r="NAF22" s="24"/>
      <c r="NAK22" s="24"/>
      <c r="NAP22" s="24"/>
      <c r="NAU22" s="24"/>
      <c r="NAZ22" s="24"/>
      <c r="NBE22" s="24"/>
      <c r="NBJ22" s="24"/>
      <c r="NBO22" s="24"/>
      <c r="NBT22" s="24"/>
      <c r="NBY22" s="24"/>
      <c r="NCD22" s="24"/>
      <c r="NCI22" s="24"/>
      <c r="NCN22" s="24"/>
      <c r="NCS22" s="24"/>
      <c r="NCX22" s="24"/>
      <c r="NDC22" s="24"/>
      <c r="NDH22" s="24"/>
      <c r="NDM22" s="24"/>
      <c r="NDR22" s="24"/>
      <c r="NDW22" s="24"/>
      <c r="NEB22" s="24"/>
      <c r="NEG22" s="24"/>
      <c r="NEL22" s="24"/>
      <c r="NEQ22" s="24"/>
      <c r="NEV22" s="24"/>
      <c r="NFA22" s="24"/>
      <c r="NFF22" s="24"/>
      <c r="NFK22" s="24"/>
      <c r="NFP22" s="24"/>
      <c r="NFU22" s="24"/>
      <c r="NFZ22" s="24"/>
      <c r="NGE22" s="24"/>
      <c r="NGJ22" s="24"/>
      <c r="NGO22" s="24"/>
      <c r="NGT22" s="24"/>
      <c r="NGY22" s="24"/>
      <c r="NHD22" s="24"/>
      <c r="NHI22" s="24"/>
      <c r="NHN22" s="24"/>
      <c r="NHS22" s="24"/>
      <c r="NHX22" s="24"/>
      <c r="NIC22" s="24"/>
      <c r="NIH22" s="24"/>
      <c r="NIM22" s="24"/>
      <c r="NIR22" s="24"/>
      <c r="NIW22" s="24"/>
      <c r="NJB22" s="24"/>
      <c r="NJG22" s="24"/>
      <c r="NJL22" s="24"/>
      <c r="NJQ22" s="24"/>
      <c r="NJV22" s="24"/>
      <c r="NKA22" s="24"/>
      <c r="NKF22" s="24"/>
      <c r="NKK22" s="24"/>
      <c r="NKP22" s="24"/>
      <c r="NKU22" s="24"/>
      <c r="NKZ22" s="24"/>
      <c r="NLE22" s="24"/>
      <c r="NLJ22" s="24"/>
      <c r="NLO22" s="24"/>
      <c r="NLT22" s="24"/>
      <c r="NLY22" s="24"/>
      <c r="NMD22" s="24"/>
      <c r="NMI22" s="24"/>
      <c r="NMN22" s="24"/>
      <c r="NMS22" s="24"/>
      <c r="NMX22" s="24"/>
      <c r="NNC22" s="24"/>
      <c r="NNH22" s="24"/>
      <c r="NNM22" s="24"/>
      <c r="NNR22" s="24"/>
      <c r="NNW22" s="24"/>
      <c r="NOB22" s="24"/>
      <c r="NOG22" s="24"/>
      <c r="NOL22" s="24"/>
      <c r="NOQ22" s="24"/>
      <c r="NOV22" s="24"/>
      <c r="NPA22" s="24"/>
      <c r="NPF22" s="24"/>
      <c r="NPK22" s="24"/>
      <c r="NPP22" s="24"/>
      <c r="NPU22" s="24"/>
      <c r="NPZ22" s="24"/>
      <c r="NQE22" s="24"/>
      <c r="NQJ22" s="24"/>
      <c r="NQO22" s="24"/>
      <c r="NQT22" s="24"/>
      <c r="NQY22" s="24"/>
      <c r="NRD22" s="24"/>
      <c r="NRI22" s="24"/>
      <c r="NRN22" s="24"/>
      <c r="NRS22" s="24"/>
      <c r="NRX22" s="24"/>
      <c r="NSC22" s="24"/>
      <c r="NSH22" s="24"/>
      <c r="NSM22" s="24"/>
      <c r="NSR22" s="24"/>
      <c r="NSW22" s="24"/>
      <c r="NTB22" s="24"/>
      <c r="NTG22" s="24"/>
      <c r="NTL22" s="24"/>
      <c r="NTQ22" s="24"/>
      <c r="NTV22" s="24"/>
      <c r="NUA22" s="24"/>
      <c r="NUF22" s="24"/>
      <c r="NUK22" s="24"/>
      <c r="NUP22" s="24"/>
      <c r="NUU22" s="24"/>
      <c r="NUZ22" s="24"/>
      <c r="NVE22" s="24"/>
      <c r="NVJ22" s="24"/>
      <c r="NVO22" s="24"/>
      <c r="NVT22" s="24"/>
      <c r="NVY22" s="24"/>
      <c r="NWD22" s="24"/>
      <c r="NWI22" s="24"/>
      <c r="NWN22" s="24"/>
      <c r="NWS22" s="24"/>
      <c r="NWX22" s="24"/>
      <c r="NXC22" s="24"/>
      <c r="NXH22" s="24"/>
      <c r="NXM22" s="24"/>
      <c r="NXR22" s="24"/>
      <c r="NXW22" s="24"/>
      <c r="NYB22" s="24"/>
      <c r="NYG22" s="24"/>
      <c r="NYL22" s="24"/>
      <c r="NYQ22" s="24"/>
      <c r="NYV22" s="24"/>
      <c r="NZA22" s="24"/>
      <c r="NZF22" s="24"/>
      <c r="NZK22" s="24"/>
      <c r="NZP22" s="24"/>
      <c r="NZU22" s="24"/>
      <c r="NZZ22" s="24"/>
      <c r="OAE22" s="24"/>
      <c r="OAJ22" s="24"/>
      <c r="OAO22" s="24"/>
      <c r="OAT22" s="24"/>
      <c r="OAY22" s="24"/>
      <c r="OBD22" s="24"/>
      <c r="OBI22" s="24"/>
      <c r="OBN22" s="24"/>
      <c r="OBS22" s="24"/>
      <c r="OBX22" s="24"/>
      <c r="OCC22" s="24"/>
      <c r="OCH22" s="24"/>
      <c r="OCM22" s="24"/>
      <c r="OCR22" s="24"/>
      <c r="OCW22" s="24"/>
      <c r="ODB22" s="24"/>
      <c r="ODG22" s="24"/>
      <c r="ODL22" s="24"/>
      <c r="ODQ22" s="24"/>
      <c r="ODV22" s="24"/>
      <c r="OEA22" s="24"/>
      <c r="OEF22" s="24"/>
      <c r="OEK22" s="24"/>
      <c r="OEP22" s="24"/>
      <c r="OEU22" s="24"/>
      <c r="OEZ22" s="24"/>
      <c r="OFE22" s="24"/>
      <c r="OFJ22" s="24"/>
      <c r="OFO22" s="24"/>
      <c r="OFT22" s="24"/>
      <c r="OFY22" s="24"/>
      <c r="OGD22" s="24"/>
      <c r="OGI22" s="24"/>
      <c r="OGN22" s="24"/>
      <c r="OGS22" s="24"/>
      <c r="OGX22" s="24"/>
      <c r="OHC22" s="24"/>
      <c r="OHH22" s="24"/>
      <c r="OHM22" s="24"/>
      <c r="OHR22" s="24"/>
      <c r="OHW22" s="24"/>
      <c r="OIB22" s="24"/>
      <c r="OIG22" s="24"/>
      <c r="OIL22" s="24"/>
      <c r="OIQ22" s="24"/>
      <c r="OIV22" s="24"/>
      <c r="OJA22" s="24"/>
      <c r="OJF22" s="24"/>
      <c r="OJK22" s="24"/>
      <c r="OJP22" s="24"/>
      <c r="OJU22" s="24"/>
      <c r="OJZ22" s="24"/>
      <c r="OKE22" s="24"/>
      <c r="OKJ22" s="24"/>
      <c r="OKO22" s="24"/>
      <c r="OKT22" s="24"/>
      <c r="OKY22" s="24"/>
      <c r="OLD22" s="24"/>
      <c r="OLI22" s="24"/>
      <c r="OLN22" s="24"/>
      <c r="OLS22" s="24"/>
      <c r="OLX22" s="24"/>
      <c r="OMC22" s="24"/>
      <c r="OMH22" s="24"/>
      <c r="OMM22" s="24"/>
      <c r="OMR22" s="24"/>
      <c r="OMW22" s="24"/>
      <c r="ONB22" s="24"/>
      <c r="ONG22" s="24"/>
      <c r="ONL22" s="24"/>
      <c r="ONQ22" s="24"/>
      <c r="ONV22" s="24"/>
      <c r="OOA22" s="24"/>
      <c r="OOF22" s="24"/>
      <c r="OOK22" s="24"/>
      <c r="OOP22" s="24"/>
      <c r="OOU22" s="24"/>
      <c r="OOZ22" s="24"/>
      <c r="OPE22" s="24"/>
      <c r="OPJ22" s="24"/>
      <c r="OPO22" s="24"/>
      <c r="OPT22" s="24"/>
      <c r="OPY22" s="24"/>
      <c r="OQD22" s="24"/>
      <c r="OQI22" s="24"/>
      <c r="OQN22" s="24"/>
      <c r="OQS22" s="24"/>
      <c r="OQX22" s="24"/>
      <c r="ORC22" s="24"/>
      <c r="ORH22" s="24"/>
      <c r="ORM22" s="24"/>
      <c r="ORR22" s="24"/>
      <c r="ORW22" s="24"/>
      <c r="OSB22" s="24"/>
      <c r="OSG22" s="24"/>
      <c r="OSL22" s="24"/>
      <c r="OSQ22" s="24"/>
      <c r="OSV22" s="24"/>
      <c r="OTA22" s="24"/>
      <c r="OTF22" s="24"/>
      <c r="OTK22" s="24"/>
      <c r="OTP22" s="24"/>
      <c r="OTU22" s="24"/>
      <c r="OTZ22" s="24"/>
      <c r="OUE22" s="24"/>
      <c r="OUJ22" s="24"/>
      <c r="OUO22" s="24"/>
      <c r="OUT22" s="24"/>
      <c r="OUY22" s="24"/>
      <c r="OVD22" s="24"/>
      <c r="OVI22" s="24"/>
      <c r="OVN22" s="24"/>
      <c r="OVS22" s="24"/>
      <c r="OVX22" s="24"/>
      <c r="OWC22" s="24"/>
      <c r="OWH22" s="24"/>
      <c r="OWM22" s="24"/>
      <c r="OWR22" s="24"/>
      <c r="OWW22" s="24"/>
      <c r="OXB22" s="24"/>
      <c r="OXG22" s="24"/>
      <c r="OXL22" s="24"/>
      <c r="OXQ22" s="24"/>
      <c r="OXV22" s="24"/>
      <c r="OYA22" s="24"/>
      <c r="OYF22" s="24"/>
      <c r="OYK22" s="24"/>
      <c r="OYP22" s="24"/>
      <c r="OYU22" s="24"/>
      <c r="OYZ22" s="24"/>
      <c r="OZE22" s="24"/>
      <c r="OZJ22" s="24"/>
      <c r="OZO22" s="24"/>
      <c r="OZT22" s="24"/>
      <c r="OZY22" s="24"/>
      <c r="PAD22" s="24"/>
      <c r="PAI22" s="24"/>
      <c r="PAN22" s="24"/>
      <c r="PAS22" s="24"/>
      <c r="PAX22" s="24"/>
      <c r="PBC22" s="24"/>
      <c r="PBH22" s="24"/>
      <c r="PBM22" s="24"/>
      <c r="PBR22" s="24"/>
      <c r="PBW22" s="24"/>
      <c r="PCB22" s="24"/>
      <c r="PCG22" s="24"/>
      <c r="PCL22" s="24"/>
      <c r="PCQ22" s="24"/>
      <c r="PCV22" s="24"/>
      <c r="PDA22" s="24"/>
      <c r="PDF22" s="24"/>
      <c r="PDK22" s="24"/>
      <c r="PDP22" s="24"/>
      <c r="PDU22" s="24"/>
      <c r="PDZ22" s="24"/>
      <c r="PEE22" s="24"/>
      <c r="PEJ22" s="24"/>
      <c r="PEO22" s="24"/>
      <c r="PET22" s="24"/>
      <c r="PEY22" s="24"/>
      <c r="PFD22" s="24"/>
      <c r="PFI22" s="24"/>
      <c r="PFN22" s="24"/>
      <c r="PFS22" s="24"/>
      <c r="PFX22" s="24"/>
      <c r="PGC22" s="24"/>
      <c r="PGH22" s="24"/>
      <c r="PGM22" s="24"/>
      <c r="PGR22" s="24"/>
      <c r="PGW22" s="24"/>
      <c r="PHB22" s="24"/>
      <c r="PHG22" s="24"/>
      <c r="PHL22" s="24"/>
      <c r="PHQ22" s="24"/>
      <c r="PHV22" s="24"/>
      <c r="PIA22" s="24"/>
      <c r="PIF22" s="24"/>
      <c r="PIK22" s="24"/>
      <c r="PIP22" s="24"/>
      <c r="PIU22" s="24"/>
      <c r="PIZ22" s="24"/>
      <c r="PJE22" s="24"/>
      <c r="PJJ22" s="24"/>
      <c r="PJO22" s="24"/>
      <c r="PJT22" s="24"/>
      <c r="PJY22" s="24"/>
      <c r="PKD22" s="24"/>
      <c r="PKI22" s="24"/>
      <c r="PKN22" s="24"/>
      <c r="PKS22" s="24"/>
      <c r="PKX22" s="24"/>
      <c r="PLC22" s="24"/>
      <c r="PLH22" s="24"/>
      <c r="PLM22" s="24"/>
      <c r="PLR22" s="24"/>
      <c r="PLW22" s="24"/>
      <c r="PMB22" s="24"/>
      <c r="PMG22" s="24"/>
      <c r="PML22" s="24"/>
      <c r="PMQ22" s="24"/>
      <c r="PMV22" s="24"/>
      <c r="PNA22" s="24"/>
      <c r="PNF22" s="24"/>
      <c r="PNK22" s="24"/>
      <c r="PNP22" s="24"/>
      <c r="PNU22" s="24"/>
      <c r="PNZ22" s="24"/>
      <c r="POE22" s="24"/>
      <c r="POJ22" s="24"/>
      <c r="POO22" s="24"/>
      <c r="POT22" s="24"/>
      <c r="POY22" s="24"/>
      <c r="PPD22" s="24"/>
      <c r="PPI22" s="24"/>
      <c r="PPN22" s="24"/>
      <c r="PPS22" s="24"/>
      <c r="PPX22" s="24"/>
      <c r="PQC22" s="24"/>
      <c r="PQH22" s="24"/>
      <c r="PQM22" s="24"/>
      <c r="PQR22" s="24"/>
      <c r="PQW22" s="24"/>
      <c r="PRB22" s="24"/>
      <c r="PRG22" s="24"/>
      <c r="PRL22" s="24"/>
      <c r="PRQ22" s="24"/>
      <c r="PRV22" s="24"/>
      <c r="PSA22" s="24"/>
      <c r="PSF22" s="24"/>
      <c r="PSK22" s="24"/>
      <c r="PSP22" s="24"/>
      <c r="PSU22" s="24"/>
      <c r="PSZ22" s="24"/>
      <c r="PTE22" s="24"/>
      <c r="PTJ22" s="24"/>
      <c r="PTO22" s="24"/>
      <c r="PTT22" s="24"/>
      <c r="PTY22" s="24"/>
      <c r="PUD22" s="24"/>
      <c r="PUI22" s="24"/>
      <c r="PUN22" s="24"/>
      <c r="PUS22" s="24"/>
      <c r="PUX22" s="24"/>
      <c r="PVC22" s="24"/>
      <c r="PVH22" s="24"/>
      <c r="PVM22" s="24"/>
      <c r="PVR22" s="24"/>
      <c r="PVW22" s="24"/>
      <c r="PWB22" s="24"/>
      <c r="PWG22" s="24"/>
      <c r="PWL22" s="24"/>
      <c r="PWQ22" s="24"/>
      <c r="PWV22" s="24"/>
      <c r="PXA22" s="24"/>
      <c r="PXF22" s="24"/>
      <c r="PXK22" s="24"/>
      <c r="PXP22" s="24"/>
      <c r="PXU22" s="24"/>
      <c r="PXZ22" s="24"/>
      <c r="PYE22" s="24"/>
      <c r="PYJ22" s="24"/>
      <c r="PYO22" s="24"/>
      <c r="PYT22" s="24"/>
      <c r="PYY22" s="24"/>
      <c r="PZD22" s="24"/>
      <c r="PZI22" s="24"/>
      <c r="PZN22" s="24"/>
      <c r="PZS22" s="24"/>
      <c r="PZX22" s="24"/>
      <c r="QAC22" s="24"/>
      <c r="QAH22" s="24"/>
      <c r="QAM22" s="24"/>
      <c r="QAR22" s="24"/>
      <c r="QAW22" s="24"/>
      <c r="QBB22" s="24"/>
      <c r="QBG22" s="24"/>
      <c r="QBL22" s="24"/>
      <c r="QBQ22" s="24"/>
      <c r="QBV22" s="24"/>
      <c r="QCA22" s="24"/>
      <c r="QCF22" s="24"/>
      <c r="QCK22" s="24"/>
      <c r="QCP22" s="24"/>
      <c r="QCU22" s="24"/>
      <c r="QCZ22" s="24"/>
      <c r="QDE22" s="24"/>
      <c r="QDJ22" s="24"/>
      <c r="QDO22" s="24"/>
      <c r="QDT22" s="24"/>
      <c r="QDY22" s="24"/>
      <c r="QED22" s="24"/>
      <c r="QEI22" s="24"/>
      <c r="QEN22" s="24"/>
      <c r="QES22" s="24"/>
      <c r="QEX22" s="24"/>
      <c r="QFC22" s="24"/>
      <c r="QFH22" s="24"/>
      <c r="QFM22" s="24"/>
      <c r="QFR22" s="24"/>
      <c r="QFW22" s="24"/>
      <c r="QGB22" s="24"/>
      <c r="QGG22" s="24"/>
      <c r="QGL22" s="24"/>
      <c r="QGQ22" s="24"/>
      <c r="QGV22" s="24"/>
      <c r="QHA22" s="24"/>
      <c r="QHF22" s="24"/>
      <c r="QHK22" s="24"/>
      <c r="QHP22" s="24"/>
      <c r="QHU22" s="24"/>
      <c r="QHZ22" s="24"/>
      <c r="QIE22" s="24"/>
      <c r="QIJ22" s="24"/>
      <c r="QIO22" s="24"/>
      <c r="QIT22" s="24"/>
      <c r="QIY22" s="24"/>
      <c r="QJD22" s="24"/>
      <c r="QJI22" s="24"/>
      <c r="QJN22" s="24"/>
      <c r="QJS22" s="24"/>
      <c r="QJX22" s="24"/>
      <c r="QKC22" s="24"/>
      <c r="QKH22" s="24"/>
      <c r="QKM22" s="24"/>
      <c r="QKR22" s="24"/>
      <c r="QKW22" s="24"/>
      <c r="QLB22" s="24"/>
      <c r="QLG22" s="24"/>
      <c r="QLL22" s="24"/>
      <c r="QLQ22" s="24"/>
      <c r="QLV22" s="24"/>
      <c r="QMA22" s="24"/>
      <c r="QMF22" s="24"/>
      <c r="QMK22" s="24"/>
      <c r="QMP22" s="24"/>
      <c r="QMU22" s="24"/>
      <c r="QMZ22" s="24"/>
      <c r="QNE22" s="24"/>
      <c r="QNJ22" s="24"/>
      <c r="QNO22" s="24"/>
      <c r="QNT22" s="24"/>
      <c r="QNY22" s="24"/>
      <c r="QOD22" s="24"/>
      <c r="QOI22" s="24"/>
      <c r="QON22" s="24"/>
      <c r="QOS22" s="24"/>
      <c r="QOX22" s="24"/>
      <c r="QPC22" s="24"/>
      <c r="QPH22" s="24"/>
      <c r="QPM22" s="24"/>
      <c r="QPR22" s="24"/>
      <c r="QPW22" s="24"/>
      <c r="QQB22" s="24"/>
      <c r="QQG22" s="24"/>
      <c r="QQL22" s="24"/>
      <c r="QQQ22" s="24"/>
      <c r="QQV22" s="24"/>
      <c r="QRA22" s="24"/>
      <c r="QRF22" s="24"/>
      <c r="QRK22" s="24"/>
      <c r="QRP22" s="24"/>
      <c r="QRU22" s="24"/>
      <c r="QRZ22" s="24"/>
      <c r="QSE22" s="24"/>
      <c r="QSJ22" s="24"/>
      <c r="QSO22" s="24"/>
      <c r="QST22" s="24"/>
      <c r="QSY22" s="24"/>
      <c r="QTD22" s="24"/>
      <c r="QTI22" s="24"/>
      <c r="QTN22" s="24"/>
      <c r="QTS22" s="24"/>
      <c r="QTX22" s="24"/>
      <c r="QUC22" s="24"/>
      <c r="QUH22" s="24"/>
      <c r="QUM22" s="24"/>
      <c r="QUR22" s="24"/>
      <c r="QUW22" s="24"/>
      <c r="QVB22" s="24"/>
      <c r="QVG22" s="24"/>
      <c r="QVL22" s="24"/>
      <c r="QVQ22" s="24"/>
      <c r="QVV22" s="24"/>
      <c r="QWA22" s="24"/>
      <c r="QWF22" s="24"/>
      <c r="QWK22" s="24"/>
      <c r="QWP22" s="24"/>
      <c r="QWU22" s="24"/>
      <c r="QWZ22" s="24"/>
      <c r="QXE22" s="24"/>
      <c r="QXJ22" s="24"/>
      <c r="QXO22" s="24"/>
      <c r="QXT22" s="24"/>
      <c r="QXY22" s="24"/>
      <c r="QYD22" s="24"/>
      <c r="QYI22" s="24"/>
      <c r="QYN22" s="24"/>
      <c r="QYS22" s="24"/>
      <c r="QYX22" s="24"/>
      <c r="QZC22" s="24"/>
      <c r="QZH22" s="24"/>
      <c r="QZM22" s="24"/>
      <c r="QZR22" s="24"/>
      <c r="QZW22" s="24"/>
      <c r="RAB22" s="24"/>
      <c r="RAG22" s="24"/>
      <c r="RAL22" s="24"/>
      <c r="RAQ22" s="24"/>
      <c r="RAV22" s="24"/>
      <c r="RBA22" s="24"/>
      <c r="RBF22" s="24"/>
      <c r="RBK22" s="24"/>
      <c r="RBP22" s="24"/>
      <c r="RBU22" s="24"/>
      <c r="RBZ22" s="24"/>
      <c r="RCE22" s="24"/>
      <c r="RCJ22" s="24"/>
      <c r="RCO22" s="24"/>
      <c r="RCT22" s="24"/>
      <c r="RCY22" s="24"/>
      <c r="RDD22" s="24"/>
      <c r="RDI22" s="24"/>
      <c r="RDN22" s="24"/>
      <c r="RDS22" s="24"/>
      <c r="RDX22" s="24"/>
      <c r="REC22" s="24"/>
      <c r="REH22" s="24"/>
      <c r="REM22" s="24"/>
      <c r="RER22" s="24"/>
      <c r="REW22" s="24"/>
      <c r="RFB22" s="24"/>
      <c r="RFG22" s="24"/>
      <c r="RFL22" s="24"/>
      <c r="RFQ22" s="24"/>
      <c r="RFV22" s="24"/>
      <c r="RGA22" s="24"/>
      <c r="RGF22" s="24"/>
      <c r="RGK22" s="24"/>
      <c r="RGP22" s="24"/>
      <c r="RGU22" s="24"/>
      <c r="RGZ22" s="24"/>
      <c r="RHE22" s="24"/>
      <c r="RHJ22" s="24"/>
      <c r="RHO22" s="24"/>
      <c r="RHT22" s="24"/>
      <c r="RHY22" s="24"/>
      <c r="RID22" s="24"/>
      <c r="RII22" s="24"/>
      <c r="RIN22" s="24"/>
      <c r="RIS22" s="24"/>
      <c r="RIX22" s="24"/>
      <c r="RJC22" s="24"/>
      <c r="RJH22" s="24"/>
      <c r="RJM22" s="24"/>
      <c r="RJR22" s="24"/>
      <c r="RJW22" s="24"/>
      <c r="RKB22" s="24"/>
      <c r="RKG22" s="24"/>
      <c r="RKL22" s="24"/>
      <c r="RKQ22" s="24"/>
      <c r="RKV22" s="24"/>
      <c r="RLA22" s="24"/>
      <c r="RLF22" s="24"/>
      <c r="RLK22" s="24"/>
      <c r="RLP22" s="24"/>
      <c r="RLU22" s="24"/>
      <c r="RLZ22" s="24"/>
      <c r="RME22" s="24"/>
      <c r="RMJ22" s="24"/>
      <c r="RMO22" s="24"/>
      <c r="RMT22" s="24"/>
      <c r="RMY22" s="24"/>
      <c r="RND22" s="24"/>
      <c r="RNI22" s="24"/>
      <c r="RNN22" s="24"/>
      <c r="RNS22" s="24"/>
      <c r="RNX22" s="24"/>
      <c r="ROC22" s="24"/>
      <c r="ROH22" s="24"/>
      <c r="ROM22" s="24"/>
      <c r="ROR22" s="24"/>
      <c r="ROW22" s="24"/>
      <c r="RPB22" s="24"/>
      <c r="RPG22" s="24"/>
      <c r="RPL22" s="24"/>
      <c r="RPQ22" s="24"/>
      <c r="RPV22" s="24"/>
      <c r="RQA22" s="24"/>
      <c r="RQF22" s="24"/>
      <c r="RQK22" s="24"/>
      <c r="RQP22" s="24"/>
      <c r="RQU22" s="24"/>
      <c r="RQZ22" s="24"/>
      <c r="RRE22" s="24"/>
      <c r="RRJ22" s="24"/>
      <c r="RRO22" s="24"/>
      <c r="RRT22" s="24"/>
      <c r="RRY22" s="24"/>
      <c r="RSD22" s="24"/>
      <c r="RSI22" s="24"/>
      <c r="RSN22" s="24"/>
      <c r="RSS22" s="24"/>
      <c r="RSX22" s="24"/>
      <c r="RTC22" s="24"/>
      <c r="RTH22" s="24"/>
      <c r="RTM22" s="24"/>
      <c r="RTR22" s="24"/>
      <c r="RTW22" s="24"/>
      <c r="RUB22" s="24"/>
      <c r="RUG22" s="24"/>
      <c r="RUL22" s="24"/>
      <c r="RUQ22" s="24"/>
      <c r="RUV22" s="24"/>
      <c r="RVA22" s="24"/>
      <c r="RVF22" s="24"/>
      <c r="RVK22" s="24"/>
      <c r="RVP22" s="24"/>
      <c r="RVU22" s="24"/>
      <c r="RVZ22" s="24"/>
      <c r="RWE22" s="24"/>
      <c r="RWJ22" s="24"/>
      <c r="RWO22" s="24"/>
      <c r="RWT22" s="24"/>
      <c r="RWY22" s="24"/>
      <c r="RXD22" s="24"/>
      <c r="RXI22" s="24"/>
      <c r="RXN22" s="24"/>
      <c r="RXS22" s="24"/>
      <c r="RXX22" s="24"/>
      <c r="RYC22" s="24"/>
      <c r="RYH22" s="24"/>
      <c r="RYM22" s="24"/>
      <c r="RYR22" s="24"/>
      <c r="RYW22" s="24"/>
      <c r="RZB22" s="24"/>
      <c r="RZG22" s="24"/>
      <c r="RZL22" s="24"/>
      <c r="RZQ22" s="24"/>
      <c r="RZV22" s="24"/>
      <c r="SAA22" s="24"/>
      <c r="SAF22" s="24"/>
      <c r="SAK22" s="24"/>
      <c r="SAP22" s="24"/>
      <c r="SAU22" s="24"/>
      <c r="SAZ22" s="24"/>
      <c r="SBE22" s="24"/>
      <c r="SBJ22" s="24"/>
      <c r="SBO22" s="24"/>
      <c r="SBT22" s="24"/>
      <c r="SBY22" s="24"/>
      <c r="SCD22" s="24"/>
      <c r="SCI22" s="24"/>
      <c r="SCN22" s="24"/>
      <c r="SCS22" s="24"/>
      <c r="SCX22" s="24"/>
      <c r="SDC22" s="24"/>
      <c r="SDH22" s="24"/>
      <c r="SDM22" s="24"/>
      <c r="SDR22" s="24"/>
      <c r="SDW22" s="24"/>
      <c r="SEB22" s="24"/>
      <c r="SEG22" s="24"/>
      <c r="SEL22" s="24"/>
      <c r="SEQ22" s="24"/>
      <c r="SEV22" s="24"/>
      <c r="SFA22" s="24"/>
      <c r="SFF22" s="24"/>
      <c r="SFK22" s="24"/>
      <c r="SFP22" s="24"/>
      <c r="SFU22" s="24"/>
      <c r="SFZ22" s="24"/>
      <c r="SGE22" s="24"/>
      <c r="SGJ22" s="24"/>
      <c r="SGO22" s="24"/>
      <c r="SGT22" s="24"/>
      <c r="SGY22" s="24"/>
      <c r="SHD22" s="24"/>
      <c r="SHI22" s="24"/>
      <c r="SHN22" s="24"/>
      <c r="SHS22" s="24"/>
      <c r="SHX22" s="24"/>
      <c r="SIC22" s="24"/>
      <c r="SIH22" s="24"/>
      <c r="SIM22" s="24"/>
      <c r="SIR22" s="24"/>
      <c r="SIW22" s="24"/>
      <c r="SJB22" s="24"/>
      <c r="SJG22" s="24"/>
      <c r="SJL22" s="24"/>
      <c r="SJQ22" s="24"/>
      <c r="SJV22" s="24"/>
      <c r="SKA22" s="24"/>
      <c r="SKF22" s="24"/>
      <c r="SKK22" s="24"/>
      <c r="SKP22" s="24"/>
      <c r="SKU22" s="24"/>
      <c r="SKZ22" s="24"/>
      <c r="SLE22" s="24"/>
      <c r="SLJ22" s="24"/>
      <c r="SLO22" s="24"/>
      <c r="SLT22" s="24"/>
      <c r="SLY22" s="24"/>
      <c r="SMD22" s="24"/>
      <c r="SMI22" s="24"/>
      <c r="SMN22" s="24"/>
      <c r="SMS22" s="24"/>
      <c r="SMX22" s="24"/>
      <c r="SNC22" s="24"/>
      <c r="SNH22" s="24"/>
      <c r="SNM22" s="24"/>
      <c r="SNR22" s="24"/>
      <c r="SNW22" s="24"/>
      <c r="SOB22" s="24"/>
      <c r="SOG22" s="24"/>
      <c r="SOL22" s="24"/>
      <c r="SOQ22" s="24"/>
      <c r="SOV22" s="24"/>
      <c r="SPA22" s="24"/>
      <c r="SPF22" s="24"/>
      <c r="SPK22" s="24"/>
      <c r="SPP22" s="24"/>
      <c r="SPU22" s="24"/>
      <c r="SPZ22" s="24"/>
      <c r="SQE22" s="24"/>
      <c r="SQJ22" s="24"/>
      <c r="SQO22" s="24"/>
      <c r="SQT22" s="24"/>
      <c r="SQY22" s="24"/>
      <c r="SRD22" s="24"/>
      <c r="SRI22" s="24"/>
      <c r="SRN22" s="24"/>
      <c r="SRS22" s="24"/>
      <c r="SRX22" s="24"/>
      <c r="SSC22" s="24"/>
      <c r="SSH22" s="24"/>
      <c r="SSM22" s="24"/>
      <c r="SSR22" s="24"/>
      <c r="SSW22" s="24"/>
      <c r="STB22" s="24"/>
      <c r="STG22" s="24"/>
      <c r="STL22" s="24"/>
      <c r="STQ22" s="24"/>
      <c r="STV22" s="24"/>
      <c r="SUA22" s="24"/>
      <c r="SUF22" s="24"/>
      <c r="SUK22" s="24"/>
      <c r="SUP22" s="24"/>
      <c r="SUU22" s="24"/>
      <c r="SUZ22" s="24"/>
      <c r="SVE22" s="24"/>
      <c r="SVJ22" s="24"/>
      <c r="SVO22" s="24"/>
      <c r="SVT22" s="24"/>
      <c r="SVY22" s="24"/>
      <c r="SWD22" s="24"/>
      <c r="SWI22" s="24"/>
      <c r="SWN22" s="24"/>
      <c r="SWS22" s="24"/>
      <c r="SWX22" s="24"/>
      <c r="SXC22" s="24"/>
      <c r="SXH22" s="24"/>
      <c r="SXM22" s="24"/>
      <c r="SXR22" s="24"/>
      <c r="SXW22" s="24"/>
      <c r="SYB22" s="24"/>
      <c r="SYG22" s="24"/>
      <c r="SYL22" s="24"/>
      <c r="SYQ22" s="24"/>
      <c r="SYV22" s="24"/>
      <c r="SZA22" s="24"/>
      <c r="SZF22" s="24"/>
      <c r="SZK22" s="24"/>
      <c r="SZP22" s="24"/>
      <c r="SZU22" s="24"/>
      <c r="SZZ22" s="24"/>
      <c r="TAE22" s="24"/>
      <c r="TAJ22" s="24"/>
      <c r="TAO22" s="24"/>
      <c r="TAT22" s="24"/>
      <c r="TAY22" s="24"/>
      <c r="TBD22" s="24"/>
      <c r="TBI22" s="24"/>
      <c r="TBN22" s="24"/>
      <c r="TBS22" s="24"/>
      <c r="TBX22" s="24"/>
      <c r="TCC22" s="24"/>
      <c r="TCH22" s="24"/>
      <c r="TCM22" s="24"/>
      <c r="TCR22" s="24"/>
      <c r="TCW22" s="24"/>
      <c r="TDB22" s="24"/>
      <c r="TDG22" s="24"/>
      <c r="TDL22" s="24"/>
      <c r="TDQ22" s="24"/>
      <c r="TDV22" s="24"/>
      <c r="TEA22" s="24"/>
      <c r="TEF22" s="24"/>
      <c r="TEK22" s="24"/>
      <c r="TEP22" s="24"/>
      <c r="TEU22" s="24"/>
      <c r="TEZ22" s="24"/>
      <c r="TFE22" s="24"/>
      <c r="TFJ22" s="24"/>
      <c r="TFO22" s="24"/>
      <c r="TFT22" s="24"/>
      <c r="TFY22" s="24"/>
      <c r="TGD22" s="24"/>
      <c r="TGI22" s="24"/>
      <c r="TGN22" s="24"/>
      <c r="TGS22" s="24"/>
      <c r="TGX22" s="24"/>
      <c r="THC22" s="24"/>
      <c r="THH22" s="24"/>
      <c r="THM22" s="24"/>
      <c r="THR22" s="24"/>
      <c r="THW22" s="24"/>
      <c r="TIB22" s="24"/>
      <c r="TIG22" s="24"/>
      <c r="TIL22" s="24"/>
      <c r="TIQ22" s="24"/>
      <c r="TIV22" s="24"/>
      <c r="TJA22" s="24"/>
      <c r="TJF22" s="24"/>
      <c r="TJK22" s="24"/>
      <c r="TJP22" s="24"/>
      <c r="TJU22" s="24"/>
      <c r="TJZ22" s="24"/>
      <c r="TKE22" s="24"/>
      <c r="TKJ22" s="24"/>
      <c r="TKO22" s="24"/>
      <c r="TKT22" s="24"/>
      <c r="TKY22" s="24"/>
      <c r="TLD22" s="24"/>
      <c r="TLI22" s="24"/>
      <c r="TLN22" s="24"/>
      <c r="TLS22" s="24"/>
      <c r="TLX22" s="24"/>
      <c r="TMC22" s="24"/>
      <c r="TMH22" s="24"/>
      <c r="TMM22" s="24"/>
      <c r="TMR22" s="24"/>
      <c r="TMW22" s="24"/>
      <c r="TNB22" s="24"/>
      <c r="TNG22" s="24"/>
      <c r="TNL22" s="24"/>
      <c r="TNQ22" s="24"/>
      <c r="TNV22" s="24"/>
      <c r="TOA22" s="24"/>
      <c r="TOF22" s="24"/>
      <c r="TOK22" s="24"/>
      <c r="TOP22" s="24"/>
      <c r="TOU22" s="24"/>
      <c r="TOZ22" s="24"/>
      <c r="TPE22" s="24"/>
      <c r="TPJ22" s="24"/>
      <c r="TPO22" s="24"/>
      <c r="TPT22" s="24"/>
      <c r="TPY22" s="24"/>
      <c r="TQD22" s="24"/>
      <c r="TQI22" s="24"/>
      <c r="TQN22" s="24"/>
      <c r="TQS22" s="24"/>
      <c r="TQX22" s="24"/>
      <c r="TRC22" s="24"/>
      <c r="TRH22" s="24"/>
      <c r="TRM22" s="24"/>
      <c r="TRR22" s="24"/>
      <c r="TRW22" s="24"/>
      <c r="TSB22" s="24"/>
      <c r="TSG22" s="24"/>
      <c r="TSL22" s="24"/>
      <c r="TSQ22" s="24"/>
      <c r="TSV22" s="24"/>
      <c r="TTA22" s="24"/>
      <c r="TTF22" s="24"/>
      <c r="TTK22" s="24"/>
      <c r="TTP22" s="24"/>
      <c r="TTU22" s="24"/>
      <c r="TTZ22" s="24"/>
      <c r="TUE22" s="24"/>
      <c r="TUJ22" s="24"/>
      <c r="TUO22" s="24"/>
      <c r="TUT22" s="24"/>
      <c r="TUY22" s="24"/>
      <c r="TVD22" s="24"/>
      <c r="TVI22" s="24"/>
      <c r="TVN22" s="24"/>
      <c r="TVS22" s="24"/>
      <c r="TVX22" s="24"/>
      <c r="TWC22" s="24"/>
      <c r="TWH22" s="24"/>
      <c r="TWM22" s="24"/>
      <c r="TWR22" s="24"/>
      <c r="TWW22" s="24"/>
      <c r="TXB22" s="24"/>
      <c r="TXG22" s="24"/>
      <c r="TXL22" s="24"/>
      <c r="TXQ22" s="24"/>
      <c r="TXV22" s="24"/>
      <c r="TYA22" s="24"/>
      <c r="TYF22" s="24"/>
      <c r="TYK22" s="24"/>
      <c r="TYP22" s="24"/>
      <c r="TYU22" s="24"/>
      <c r="TYZ22" s="24"/>
      <c r="TZE22" s="24"/>
      <c r="TZJ22" s="24"/>
      <c r="TZO22" s="24"/>
      <c r="TZT22" s="24"/>
      <c r="TZY22" s="24"/>
      <c r="UAD22" s="24"/>
      <c r="UAI22" s="24"/>
      <c r="UAN22" s="24"/>
      <c r="UAS22" s="24"/>
      <c r="UAX22" s="24"/>
      <c r="UBC22" s="24"/>
      <c r="UBH22" s="24"/>
      <c r="UBM22" s="24"/>
      <c r="UBR22" s="24"/>
      <c r="UBW22" s="24"/>
      <c r="UCB22" s="24"/>
      <c r="UCG22" s="24"/>
      <c r="UCL22" s="24"/>
      <c r="UCQ22" s="24"/>
      <c r="UCV22" s="24"/>
      <c r="UDA22" s="24"/>
      <c r="UDF22" s="24"/>
      <c r="UDK22" s="24"/>
      <c r="UDP22" s="24"/>
      <c r="UDU22" s="24"/>
      <c r="UDZ22" s="24"/>
      <c r="UEE22" s="24"/>
      <c r="UEJ22" s="24"/>
      <c r="UEO22" s="24"/>
      <c r="UET22" s="24"/>
      <c r="UEY22" s="24"/>
      <c r="UFD22" s="24"/>
      <c r="UFI22" s="24"/>
      <c r="UFN22" s="24"/>
      <c r="UFS22" s="24"/>
      <c r="UFX22" s="24"/>
      <c r="UGC22" s="24"/>
      <c r="UGH22" s="24"/>
      <c r="UGM22" s="24"/>
      <c r="UGR22" s="24"/>
      <c r="UGW22" s="24"/>
      <c r="UHB22" s="24"/>
      <c r="UHG22" s="24"/>
      <c r="UHL22" s="24"/>
      <c r="UHQ22" s="24"/>
      <c r="UHV22" s="24"/>
      <c r="UIA22" s="24"/>
      <c r="UIF22" s="24"/>
      <c r="UIK22" s="24"/>
      <c r="UIP22" s="24"/>
      <c r="UIU22" s="24"/>
      <c r="UIZ22" s="24"/>
      <c r="UJE22" s="24"/>
      <c r="UJJ22" s="24"/>
      <c r="UJO22" s="24"/>
      <c r="UJT22" s="24"/>
      <c r="UJY22" s="24"/>
      <c r="UKD22" s="24"/>
      <c r="UKI22" s="24"/>
      <c r="UKN22" s="24"/>
      <c r="UKS22" s="24"/>
      <c r="UKX22" s="24"/>
      <c r="ULC22" s="24"/>
      <c r="ULH22" s="24"/>
      <c r="ULM22" s="24"/>
      <c r="ULR22" s="24"/>
      <c r="ULW22" s="24"/>
      <c r="UMB22" s="24"/>
      <c r="UMG22" s="24"/>
      <c r="UML22" s="24"/>
      <c r="UMQ22" s="24"/>
      <c r="UMV22" s="24"/>
      <c r="UNA22" s="24"/>
      <c r="UNF22" s="24"/>
      <c r="UNK22" s="24"/>
      <c r="UNP22" s="24"/>
      <c r="UNU22" s="24"/>
      <c r="UNZ22" s="24"/>
      <c r="UOE22" s="24"/>
      <c r="UOJ22" s="24"/>
      <c r="UOO22" s="24"/>
      <c r="UOT22" s="24"/>
      <c r="UOY22" s="24"/>
      <c r="UPD22" s="24"/>
      <c r="UPI22" s="24"/>
      <c r="UPN22" s="24"/>
      <c r="UPS22" s="24"/>
      <c r="UPX22" s="24"/>
      <c r="UQC22" s="24"/>
      <c r="UQH22" s="24"/>
      <c r="UQM22" s="24"/>
      <c r="UQR22" s="24"/>
      <c r="UQW22" s="24"/>
      <c r="URB22" s="24"/>
      <c r="URG22" s="24"/>
      <c r="URL22" s="24"/>
      <c r="URQ22" s="24"/>
      <c r="URV22" s="24"/>
      <c r="USA22" s="24"/>
      <c r="USF22" s="24"/>
      <c r="USK22" s="24"/>
      <c r="USP22" s="24"/>
      <c r="USU22" s="24"/>
      <c r="USZ22" s="24"/>
      <c r="UTE22" s="24"/>
      <c r="UTJ22" s="24"/>
      <c r="UTO22" s="24"/>
      <c r="UTT22" s="24"/>
      <c r="UTY22" s="24"/>
      <c r="UUD22" s="24"/>
      <c r="UUI22" s="24"/>
      <c r="UUN22" s="24"/>
      <c r="UUS22" s="24"/>
      <c r="UUX22" s="24"/>
      <c r="UVC22" s="24"/>
      <c r="UVH22" s="24"/>
      <c r="UVM22" s="24"/>
      <c r="UVR22" s="24"/>
      <c r="UVW22" s="24"/>
      <c r="UWB22" s="24"/>
      <c r="UWG22" s="24"/>
      <c r="UWL22" s="24"/>
      <c r="UWQ22" s="24"/>
      <c r="UWV22" s="24"/>
      <c r="UXA22" s="24"/>
      <c r="UXF22" s="24"/>
      <c r="UXK22" s="24"/>
      <c r="UXP22" s="24"/>
      <c r="UXU22" s="24"/>
      <c r="UXZ22" s="24"/>
      <c r="UYE22" s="24"/>
      <c r="UYJ22" s="24"/>
      <c r="UYO22" s="24"/>
      <c r="UYT22" s="24"/>
      <c r="UYY22" s="24"/>
      <c r="UZD22" s="24"/>
      <c r="UZI22" s="24"/>
      <c r="UZN22" s="24"/>
      <c r="UZS22" s="24"/>
      <c r="UZX22" s="24"/>
      <c r="VAC22" s="24"/>
      <c r="VAH22" s="24"/>
      <c r="VAM22" s="24"/>
      <c r="VAR22" s="24"/>
      <c r="VAW22" s="24"/>
      <c r="VBB22" s="24"/>
      <c r="VBG22" s="24"/>
      <c r="VBL22" s="24"/>
      <c r="VBQ22" s="24"/>
      <c r="VBV22" s="24"/>
      <c r="VCA22" s="24"/>
      <c r="VCF22" s="24"/>
      <c r="VCK22" s="24"/>
      <c r="VCP22" s="24"/>
      <c r="VCU22" s="24"/>
      <c r="VCZ22" s="24"/>
      <c r="VDE22" s="24"/>
      <c r="VDJ22" s="24"/>
      <c r="VDO22" s="24"/>
      <c r="VDT22" s="24"/>
      <c r="VDY22" s="24"/>
      <c r="VED22" s="24"/>
      <c r="VEI22" s="24"/>
      <c r="VEN22" s="24"/>
      <c r="VES22" s="24"/>
      <c r="VEX22" s="24"/>
      <c r="VFC22" s="24"/>
      <c r="VFH22" s="24"/>
      <c r="VFM22" s="24"/>
      <c r="VFR22" s="24"/>
      <c r="VFW22" s="24"/>
      <c r="VGB22" s="24"/>
      <c r="VGG22" s="24"/>
      <c r="VGL22" s="24"/>
      <c r="VGQ22" s="24"/>
      <c r="VGV22" s="24"/>
      <c r="VHA22" s="24"/>
      <c r="VHF22" s="24"/>
      <c r="VHK22" s="24"/>
      <c r="VHP22" s="24"/>
      <c r="VHU22" s="24"/>
      <c r="VHZ22" s="24"/>
      <c r="VIE22" s="24"/>
      <c r="VIJ22" s="24"/>
      <c r="VIO22" s="24"/>
      <c r="VIT22" s="24"/>
      <c r="VIY22" s="24"/>
      <c r="VJD22" s="24"/>
      <c r="VJI22" s="24"/>
      <c r="VJN22" s="24"/>
      <c r="VJS22" s="24"/>
      <c r="VJX22" s="24"/>
      <c r="VKC22" s="24"/>
      <c r="VKH22" s="24"/>
      <c r="VKM22" s="24"/>
      <c r="VKR22" s="24"/>
      <c r="VKW22" s="24"/>
      <c r="VLB22" s="24"/>
      <c r="VLG22" s="24"/>
      <c r="VLL22" s="24"/>
      <c r="VLQ22" s="24"/>
      <c r="VLV22" s="24"/>
      <c r="VMA22" s="24"/>
      <c r="VMF22" s="24"/>
      <c r="VMK22" s="24"/>
      <c r="VMP22" s="24"/>
      <c r="VMU22" s="24"/>
      <c r="VMZ22" s="24"/>
      <c r="VNE22" s="24"/>
      <c r="VNJ22" s="24"/>
      <c r="VNO22" s="24"/>
      <c r="VNT22" s="24"/>
      <c r="VNY22" s="24"/>
      <c r="VOD22" s="24"/>
      <c r="VOI22" s="24"/>
      <c r="VON22" s="24"/>
      <c r="VOS22" s="24"/>
      <c r="VOX22" s="24"/>
      <c r="VPC22" s="24"/>
      <c r="VPH22" s="24"/>
      <c r="VPM22" s="24"/>
      <c r="VPR22" s="24"/>
      <c r="VPW22" s="24"/>
      <c r="VQB22" s="24"/>
      <c r="VQG22" s="24"/>
      <c r="VQL22" s="24"/>
      <c r="VQQ22" s="24"/>
      <c r="VQV22" s="24"/>
      <c r="VRA22" s="24"/>
      <c r="VRF22" s="24"/>
      <c r="VRK22" s="24"/>
      <c r="VRP22" s="24"/>
      <c r="VRU22" s="24"/>
      <c r="VRZ22" s="24"/>
      <c r="VSE22" s="24"/>
      <c r="VSJ22" s="24"/>
      <c r="VSO22" s="24"/>
      <c r="VST22" s="24"/>
      <c r="VSY22" s="24"/>
      <c r="VTD22" s="24"/>
      <c r="VTI22" s="24"/>
      <c r="VTN22" s="24"/>
      <c r="VTS22" s="24"/>
      <c r="VTX22" s="24"/>
      <c r="VUC22" s="24"/>
      <c r="VUH22" s="24"/>
      <c r="VUM22" s="24"/>
      <c r="VUR22" s="24"/>
      <c r="VUW22" s="24"/>
      <c r="VVB22" s="24"/>
      <c r="VVG22" s="24"/>
      <c r="VVL22" s="24"/>
      <c r="VVQ22" s="24"/>
      <c r="VVV22" s="24"/>
      <c r="VWA22" s="24"/>
      <c r="VWF22" s="24"/>
      <c r="VWK22" s="24"/>
      <c r="VWP22" s="24"/>
      <c r="VWU22" s="24"/>
      <c r="VWZ22" s="24"/>
      <c r="VXE22" s="24"/>
      <c r="VXJ22" s="24"/>
      <c r="VXO22" s="24"/>
      <c r="VXT22" s="24"/>
      <c r="VXY22" s="24"/>
      <c r="VYD22" s="24"/>
      <c r="VYI22" s="24"/>
      <c r="VYN22" s="24"/>
      <c r="VYS22" s="24"/>
      <c r="VYX22" s="24"/>
      <c r="VZC22" s="24"/>
      <c r="VZH22" s="24"/>
      <c r="VZM22" s="24"/>
      <c r="VZR22" s="24"/>
      <c r="VZW22" s="24"/>
      <c r="WAB22" s="24"/>
      <c r="WAG22" s="24"/>
      <c r="WAL22" s="24"/>
      <c r="WAQ22" s="24"/>
      <c r="WAV22" s="24"/>
      <c r="WBA22" s="24"/>
      <c r="WBF22" s="24"/>
      <c r="WBK22" s="24"/>
      <c r="WBP22" s="24"/>
      <c r="WBU22" s="24"/>
      <c r="WBZ22" s="24"/>
      <c r="WCE22" s="24"/>
      <c r="WCJ22" s="24"/>
      <c r="WCO22" s="24"/>
      <c r="WCT22" s="24"/>
      <c r="WCY22" s="24"/>
      <c r="WDD22" s="24"/>
      <c r="WDI22" s="24"/>
      <c r="WDN22" s="24"/>
      <c r="WDS22" s="24"/>
      <c r="WDX22" s="24"/>
      <c r="WEC22" s="24"/>
      <c r="WEH22" s="24"/>
      <c r="WEM22" s="24"/>
      <c r="WER22" s="24"/>
      <c r="WEW22" s="24"/>
      <c r="WFB22" s="24"/>
      <c r="WFG22" s="24"/>
      <c r="WFL22" s="24"/>
      <c r="WFQ22" s="24"/>
      <c r="WFV22" s="24"/>
      <c r="WGA22" s="24"/>
      <c r="WGF22" s="24"/>
      <c r="WGK22" s="24"/>
      <c r="WGP22" s="24"/>
      <c r="WGU22" s="24"/>
      <c r="WGZ22" s="24"/>
      <c r="WHE22" s="24"/>
      <c r="WHJ22" s="24"/>
      <c r="WHO22" s="24"/>
      <c r="WHT22" s="24"/>
      <c r="WHY22" s="24"/>
      <c r="WID22" s="24"/>
      <c r="WII22" s="24"/>
      <c r="WIN22" s="24"/>
      <c r="WIS22" s="24"/>
      <c r="WIX22" s="24"/>
      <c r="WJC22" s="24"/>
      <c r="WJH22" s="24"/>
      <c r="WJM22" s="24"/>
      <c r="WJR22" s="24"/>
      <c r="WJW22" s="24"/>
      <c r="WKB22" s="24"/>
      <c r="WKG22" s="24"/>
      <c r="WKL22" s="24"/>
      <c r="WKQ22" s="24"/>
      <c r="WKV22" s="24"/>
      <c r="WLA22" s="24"/>
      <c r="WLF22" s="24"/>
      <c r="WLK22" s="24"/>
      <c r="WLP22" s="24"/>
      <c r="WLU22" s="24"/>
      <c r="WLZ22" s="24"/>
      <c r="WME22" s="24"/>
      <c r="WMJ22" s="24"/>
      <c r="WMO22" s="24"/>
      <c r="WMT22" s="24"/>
      <c r="WMY22" s="24"/>
      <c r="WND22" s="24"/>
      <c r="WNI22" s="24"/>
      <c r="WNN22" s="24"/>
      <c r="WNS22" s="24"/>
      <c r="WNX22" s="24"/>
      <c r="WOC22" s="24"/>
      <c r="WOH22" s="24"/>
      <c r="WOM22" s="24"/>
      <c r="WOR22" s="24"/>
      <c r="WOW22" s="24"/>
      <c r="WPB22" s="24"/>
      <c r="WPG22" s="24"/>
      <c r="WPL22" s="24"/>
      <c r="WPQ22" s="24"/>
      <c r="WPV22" s="24"/>
      <c r="WQA22" s="24"/>
      <c r="WQF22" s="24"/>
      <c r="WQK22" s="24"/>
      <c r="WQP22" s="24"/>
      <c r="WQU22" s="24"/>
      <c r="WQZ22" s="24"/>
      <c r="WRE22" s="24"/>
      <c r="WRJ22" s="24"/>
      <c r="WRO22" s="24"/>
      <c r="WRT22" s="24"/>
      <c r="WRY22" s="24"/>
      <c r="WSD22" s="24"/>
      <c r="WSI22" s="24"/>
      <c r="WSN22" s="24"/>
      <c r="WSS22" s="24"/>
      <c r="WSX22" s="24"/>
      <c r="WTC22" s="24"/>
      <c r="WTH22" s="24"/>
      <c r="WTM22" s="24"/>
      <c r="WTR22" s="24"/>
      <c r="WTW22" s="24"/>
      <c r="WUB22" s="24"/>
      <c r="WUG22" s="24"/>
      <c r="WUL22" s="24"/>
      <c r="WUQ22" s="24"/>
      <c r="WUV22" s="24"/>
      <c r="WVA22" s="24"/>
      <c r="WVF22" s="24"/>
      <c r="WVK22" s="24"/>
      <c r="WVP22" s="24"/>
      <c r="WVU22" s="24"/>
      <c r="WVZ22" s="24"/>
      <c r="WWE22" s="24"/>
      <c r="WWJ22" s="24"/>
      <c r="WWO22" s="24"/>
      <c r="WWT22" s="24"/>
      <c r="WWY22" s="24"/>
      <c r="WXD22" s="24"/>
      <c r="WXI22" s="24"/>
      <c r="WXN22" s="24"/>
      <c r="WXS22" s="24"/>
      <c r="WXX22" s="24"/>
      <c r="WYC22" s="24"/>
      <c r="WYH22" s="24"/>
      <c r="WYM22" s="24"/>
      <c r="WYR22" s="24"/>
      <c r="WYW22" s="24"/>
      <c r="WZB22" s="24"/>
      <c r="WZG22" s="24"/>
      <c r="WZL22" s="24"/>
      <c r="WZQ22" s="24"/>
      <c r="WZV22" s="24"/>
      <c r="XAA22" s="24"/>
      <c r="XAF22" s="24"/>
      <c r="XAK22" s="24"/>
      <c r="XAP22" s="24"/>
      <c r="XAU22" s="24"/>
      <c r="XAZ22" s="24"/>
      <c r="XBE22" s="24"/>
      <c r="XBJ22" s="24"/>
      <c r="XBO22" s="24"/>
      <c r="XBT22" s="24"/>
      <c r="XBY22" s="24"/>
      <c r="XCD22" s="24"/>
      <c r="XCI22" s="24"/>
      <c r="XCN22" s="24"/>
      <c r="XCS22" s="24"/>
      <c r="XCX22" s="24"/>
      <c r="XDC22" s="24"/>
      <c r="XDH22" s="24"/>
      <c r="XDM22" s="24"/>
      <c r="XDR22" s="24"/>
      <c r="XDW22" s="24"/>
      <c r="XEB22" s="24"/>
      <c r="XEG22" s="24"/>
      <c r="XEL22" s="24"/>
      <c r="XEQ22" s="24"/>
      <c r="XEV22" s="24"/>
      <c r="XFA22" s="24"/>
    </row>
    <row r="23" spans="1:1023 1026:2048 2051:5118 5121:6143 6146:7168 7171:10238 10241:11263 11266:12288 12291:15358 15361:16383" x14ac:dyDescent="0.35">
      <c r="A23" s="24"/>
      <c r="B23" s="24"/>
      <c r="H23" s="54"/>
      <c r="I23" s="24"/>
      <c r="J23" s="193"/>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EA23" s="24"/>
      <c r="EF23" s="24"/>
      <c r="EK23" s="24"/>
      <c r="EP23" s="24"/>
      <c r="EU23" s="24"/>
      <c r="EZ23" s="24"/>
      <c r="FE23" s="24"/>
      <c r="FJ23" s="24"/>
      <c r="FO23" s="24"/>
      <c r="FT23" s="24"/>
      <c r="FY23" s="24"/>
      <c r="GD23" s="24"/>
      <c r="GI23" s="24"/>
      <c r="GN23" s="24"/>
      <c r="GS23" s="24"/>
      <c r="GX23" s="24"/>
      <c r="HC23" s="24"/>
      <c r="HH23" s="24"/>
      <c r="HM23" s="24"/>
      <c r="HR23" s="24"/>
      <c r="HW23" s="24"/>
      <c r="IB23" s="24"/>
      <c r="IG23" s="24"/>
      <c r="IL23" s="24"/>
      <c r="IQ23" s="24"/>
      <c r="IV23" s="24"/>
      <c r="JA23" s="24"/>
      <c r="JF23" s="24"/>
      <c r="JK23" s="24"/>
      <c r="JP23" s="24"/>
      <c r="JU23" s="24"/>
      <c r="JZ23" s="24"/>
      <c r="KE23" s="24"/>
      <c r="KJ23" s="24"/>
      <c r="KO23" s="24"/>
      <c r="KT23" s="24"/>
      <c r="KY23" s="24"/>
      <c r="LD23" s="24"/>
      <c r="LI23" s="24"/>
      <c r="LN23" s="24"/>
      <c r="LS23" s="24"/>
      <c r="LX23" s="24"/>
      <c r="MC23" s="24"/>
      <c r="MH23" s="24"/>
      <c r="MM23" s="24"/>
      <c r="MR23" s="24"/>
      <c r="MW23" s="24"/>
      <c r="NB23" s="24"/>
      <c r="NG23" s="24"/>
      <c r="NL23" s="24"/>
      <c r="NQ23" s="24"/>
      <c r="NV23" s="24"/>
      <c r="OA23" s="24"/>
      <c r="OF23" s="24"/>
      <c r="OK23" s="24"/>
      <c r="OP23" s="24"/>
      <c r="OU23" s="24"/>
      <c r="OZ23" s="24"/>
      <c r="PE23" s="24"/>
      <c r="PJ23" s="24"/>
      <c r="PO23" s="24"/>
      <c r="PT23" s="24"/>
      <c r="PY23" s="24"/>
      <c r="QD23" s="24"/>
      <c r="QI23" s="24"/>
      <c r="QN23" s="24"/>
      <c r="QS23" s="24"/>
      <c r="QX23" s="24"/>
      <c r="RC23" s="24"/>
      <c r="RH23" s="24"/>
      <c r="RM23" s="24"/>
      <c r="RR23" s="24"/>
      <c r="RW23" s="24"/>
      <c r="SB23" s="24"/>
      <c r="SG23" s="24"/>
      <c r="SL23" s="24"/>
      <c r="SQ23" s="24"/>
      <c r="SV23" s="24"/>
      <c r="TA23" s="24"/>
      <c r="TF23" s="24"/>
      <c r="TK23" s="24"/>
      <c r="TP23" s="24"/>
      <c r="TU23" s="24"/>
      <c r="TZ23" s="24"/>
      <c r="UE23" s="24"/>
      <c r="UJ23" s="24"/>
      <c r="UO23" s="24"/>
      <c r="UT23" s="24"/>
      <c r="UY23" s="24"/>
      <c r="VD23" s="24"/>
      <c r="VI23" s="24"/>
      <c r="VN23" s="24"/>
      <c r="VS23" s="24"/>
      <c r="VX23" s="24"/>
      <c r="WC23" s="24"/>
      <c r="WH23" s="24"/>
      <c r="WM23" s="24"/>
      <c r="WR23" s="24"/>
      <c r="WW23" s="24"/>
      <c r="XB23" s="24"/>
      <c r="XG23" s="24"/>
      <c r="XL23" s="24"/>
      <c r="XQ23" s="24"/>
      <c r="XV23" s="24"/>
      <c r="YA23" s="24"/>
      <c r="YF23" s="24"/>
      <c r="YK23" s="24"/>
      <c r="YP23" s="24"/>
      <c r="YU23" s="24"/>
      <c r="YZ23" s="24"/>
      <c r="ZE23" s="24"/>
      <c r="ZJ23" s="24"/>
      <c r="ZO23" s="24"/>
      <c r="ZT23" s="24"/>
      <c r="ZY23" s="24"/>
      <c r="AAD23" s="24"/>
      <c r="AAI23" s="24"/>
      <c r="AAN23" s="24"/>
      <c r="AAS23" s="24"/>
      <c r="AAX23" s="24"/>
      <c r="ABC23" s="24"/>
      <c r="ABH23" s="24"/>
      <c r="ABM23" s="24"/>
      <c r="ABR23" s="24"/>
      <c r="ABW23" s="24"/>
      <c r="ACB23" s="24"/>
      <c r="ACG23" s="24"/>
      <c r="ACL23" s="24"/>
      <c r="ACQ23" s="24"/>
      <c r="ACV23" s="24"/>
      <c r="ADA23" s="24"/>
      <c r="ADF23" s="24"/>
      <c r="ADK23" s="24"/>
      <c r="ADP23" s="24"/>
      <c r="ADU23" s="24"/>
      <c r="ADZ23" s="24"/>
      <c r="AEE23" s="24"/>
      <c r="AEJ23" s="24"/>
      <c r="AEO23" s="24"/>
      <c r="AET23" s="24"/>
      <c r="AEY23" s="24"/>
      <c r="AFD23" s="24"/>
      <c r="AFI23" s="24"/>
      <c r="AFN23" s="24"/>
      <c r="AFS23" s="24"/>
      <c r="AFX23" s="24"/>
      <c r="AGC23" s="24"/>
      <c r="AGH23" s="24"/>
      <c r="AGM23" s="24"/>
      <c r="AGR23" s="24"/>
      <c r="AGW23" s="24"/>
      <c r="AHB23" s="24"/>
      <c r="AHG23" s="24"/>
      <c r="AHL23" s="24"/>
      <c r="AHQ23" s="24"/>
      <c r="AHV23" s="24"/>
      <c r="AIA23" s="24"/>
      <c r="AIF23" s="24"/>
      <c r="AIK23" s="24"/>
      <c r="AIP23" s="24"/>
      <c r="AIU23" s="24"/>
      <c r="AIZ23" s="24"/>
      <c r="AJE23" s="24"/>
      <c r="AJJ23" s="24"/>
      <c r="AJO23" s="24"/>
      <c r="AJT23" s="24"/>
      <c r="AJY23" s="24"/>
      <c r="AKD23" s="24"/>
      <c r="AKI23" s="24"/>
      <c r="AKN23" s="24"/>
      <c r="AKS23" s="24"/>
      <c r="AKX23" s="24"/>
      <c r="ALC23" s="24"/>
      <c r="ALH23" s="24"/>
      <c r="ALM23" s="24"/>
      <c r="ALR23" s="24"/>
      <c r="ALW23" s="24"/>
      <c r="AMB23" s="24"/>
      <c r="AMG23" s="24"/>
      <c r="AML23" s="24"/>
      <c r="AMQ23" s="24"/>
      <c r="AMV23" s="24"/>
      <c r="ANA23" s="24"/>
      <c r="ANF23" s="24"/>
      <c r="ANK23" s="24"/>
      <c r="ANP23" s="24"/>
      <c r="ANU23" s="24"/>
      <c r="ANZ23" s="24"/>
      <c r="AOE23" s="24"/>
      <c r="AOJ23" s="24"/>
      <c r="AOO23" s="24"/>
      <c r="AOT23" s="24"/>
      <c r="AOY23" s="24"/>
      <c r="APD23" s="24"/>
      <c r="API23" s="24"/>
      <c r="APN23" s="24"/>
      <c r="APS23" s="24"/>
      <c r="APX23" s="24"/>
      <c r="AQC23" s="24"/>
      <c r="AQH23" s="24"/>
      <c r="AQM23" s="24"/>
      <c r="AQR23" s="24"/>
      <c r="AQW23" s="24"/>
      <c r="ARB23" s="24"/>
      <c r="ARG23" s="24"/>
      <c r="ARL23" s="24"/>
      <c r="ARQ23" s="24"/>
      <c r="ARV23" s="24"/>
      <c r="ASA23" s="24"/>
      <c r="ASF23" s="24"/>
      <c r="ASK23" s="24"/>
      <c r="ASP23" s="24"/>
      <c r="ASU23" s="24"/>
      <c r="ASZ23" s="24"/>
      <c r="ATE23" s="24"/>
      <c r="ATJ23" s="24"/>
      <c r="ATO23" s="24"/>
      <c r="ATT23" s="24"/>
      <c r="ATY23" s="24"/>
      <c r="AUD23" s="24"/>
      <c r="AUI23" s="24"/>
      <c r="AUN23" s="24"/>
      <c r="AUS23" s="24"/>
      <c r="AUX23" s="24"/>
      <c r="AVC23" s="24"/>
      <c r="AVH23" s="24"/>
      <c r="AVM23" s="24"/>
      <c r="AVR23" s="24"/>
      <c r="AVW23" s="24"/>
      <c r="AWB23" s="24"/>
      <c r="AWG23" s="24"/>
      <c r="AWL23" s="24"/>
      <c r="AWQ23" s="24"/>
      <c r="AWV23" s="24"/>
      <c r="AXA23" s="24"/>
      <c r="AXF23" s="24"/>
      <c r="AXK23" s="24"/>
      <c r="AXP23" s="24"/>
      <c r="AXU23" s="24"/>
      <c r="AXZ23" s="24"/>
      <c r="AYE23" s="24"/>
      <c r="AYJ23" s="24"/>
      <c r="AYO23" s="24"/>
      <c r="AYT23" s="24"/>
      <c r="AYY23" s="24"/>
      <c r="AZD23" s="24"/>
      <c r="AZI23" s="24"/>
      <c r="AZN23" s="24"/>
      <c r="AZS23" s="24"/>
      <c r="AZX23" s="24"/>
      <c r="BAC23" s="24"/>
      <c r="BAH23" s="24"/>
      <c r="BAM23" s="24"/>
      <c r="BAR23" s="24"/>
      <c r="BAW23" s="24"/>
      <c r="BBB23" s="24"/>
      <c r="BBG23" s="24"/>
      <c r="BBL23" s="24"/>
      <c r="BBQ23" s="24"/>
      <c r="BBV23" s="24"/>
      <c r="BCA23" s="24"/>
      <c r="BCF23" s="24"/>
      <c r="BCK23" s="24"/>
      <c r="BCP23" s="24"/>
      <c r="BCU23" s="24"/>
      <c r="BCZ23" s="24"/>
      <c r="BDE23" s="24"/>
      <c r="BDJ23" s="24"/>
      <c r="BDO23" s="24"/>
      <c r="BDT23" s="24"/>
      <c r="BDY23" s="24"/>
      <c r="BED23" s="24"/>
      <c r="BEI23" s="24"/>
      <c r="BEN23" s="24"/>
      <c r="BES23" s="24"/>
      <c r="BEX23" s="24"/>
      <c r="BFC23" s="24"/>
      <c r="BFH23" s="24"/>
      <c r="BFM23" s="24"/>
      <c r="BFR23" s="24"/>
      <c r="BFW23" s="24"/>
      <c r="BGB23" s="24"/>
      <c r="BGG23" s="24"/>
      <c r="BGL23" s="24"/>
      <c r="BGQ23" s="24"/>
      <c r="BGV23" s="24"/>
      <c r="BHA23" s="24"/>
      <c r="BHF23" s="24"/>
      <c r="BHK23" s="24"/>
      <c r="BHP23" s="24"/>
      <c r="BHU23" s="24"/>
      <c r="BHZ23" s="24"/>
      <c r="BIE23" s="24"/>
      <c r="BIJ23" s="24"/>
      <c r="BIO23" s="24"/>
      <c r="BIT23" s="24"/>
      <c r="BIY23" s="24"/>
      <c r="BJD23" s="24"/>
      <c r="BJI23" s="24"/>
      <c r="BJN23" s="24"/>
      <c r="BJS23" s="24"/>
      <c r="BJX23" s="24"/>
      <c r="BKC23" s="24"/>
      <c r="BKH23" s="24"/>
      <c r="BKM23" s="24"/>
      <c r="BKR23" s="24"/>
      <c r="BKW23" s="24"/>
      <c r="BLB23" s="24"/>
      <c r="BLG23" s="24"/>
      <c r="BLL23" s="24"/>
      <c r="BLQ23" s="24"/>
      <c r="BLV23" s="24"/>
      <c r="BMA23" s="24"/>
      <c r="BMF23" s="24"/>
      <c r="BMK23" s="24"/>
      <c r="BMP23" s="24"/>
      <c r="BMU23" s="24"/>
      <c r="BMZ23" s="24"/>
      <c r="BNE23" s="24"/>
      <c r="BNJ23" s="24"/>
      <c r="BNO23" s="24"/>
      <c r="BNT23" s="24"/>
      <c r="BNY23" s="24"/>
      <c r="BOD23" s="24"/>
      <c r="BOI23" s="24"/>
      <c r="BON23" s="24"/>
      <c r="BOS23" s="24"/>
      <c r="BOX23" s="24"/>
      <c r="BPC23" s="24"/>
      <c r="BPH23" s="24"/>
      <c r="BPM23" s="24"/>
      <c r="BPR23" s="24"/>
      <c r="BPW23" s="24"/>
      <c r="BQB23" s="24"/>
      <c r="BQG23" s="24"/>
      <c r="BQL23" s="24"/>
      <c r="BQQ23" s="24"/>
      <c r="BQV23" s="24"/>
      <c r="BRA23" s="24"/>
      <c r="BRF23" s="24"/>
      <c r="BRK23" s="24"/>
      <c r="BRP23" s="24"/>
      <c r="BRU23" s="24"/>
      <c r="BRZ23" s="24"/>
      <c r="BSE23" s="24"/>
      <c r="BSJ23" s="24"/>
      <c r="BSO23" s="24"/>
      <c r="BST23" s="24"/>
      <c r="BSY23" s="24"/>
      <c r="BTD23" s="24"/>
      <c r="BTI23" s="24"/>
      <c r="BTN23" s="24"/>
      <c r="BTS23" s="24"/>
      <c r="BTX23" s="24"/>
      <c r="BUC23" s="24"/>
      <c r="BUH23" s="24"/>
      <c r="BUM23" s="24"/>
      <c r="BUR23" s="24"/>
      <c r="BUW23" s="24"/>
      <c r="BVB23" s="24"/>
      <c r="BVG23" s="24"/>
      <c r="BVL23" s="24"/>
      <c r="BVQ23" s="24"/>
      <c r="BVV23" s="24"/>
      <c r="BWA23" s="24"/>
      <c r="BWF23" s="24"/>
      <c r="BWK23" s="24"/>
      <c r="BWP23" s="24"/>
      <c r="BWU23" s="24"/>
      <c r="BWZ23" s="24"/>
      <c r="BXE23" s="24"/>
      <c r="BXJ23" s="24"/>
      <c r="BXO23" s="24"/>
      <c r="BXT23" s="24"/>
      <c r="BXY23" s="24"/>
      <c r="BYD23" s="24"/>
      <c r="BYI23" s="24"/>
      <c r="BYN23" s="24"/>
      <c r="BYS23" s="24"/>
      <c r="BYX23" s="24"/>
      <c r="BZC23" s="24"/>
      <c r="BZH23" s="24"/>
      <c r="BZM23" s="24"/>
      <c r="BZR23" s="24"/>
      <c r="BZW23" s="24"/>
      <c r="CAB23" s="24"/>
      <c r="CAG23" s="24"/>
      <c r="CAL23" s="24"/>
      <c r="CAQ23" s="24"/>
      <c r="CAV23" s="24"/>
      <c r="CBA23" s="24"/>
      <c r="CBF23" s="24"/>
      <c r="CBK23" s="24"/>
      <c r="CBP23" s="24"/>
      <c r="CBU23" s="24"/>
      <c r="CBZ23" s="24"/>
      <c r="CCE23" s="24"/>
      <c r="CCJ23" s="24"/>
      <c r="CCO23" s="24"/>
      <c r="CCT23" s="24"/>
      <c r="CCY23" s="24"/>
      <c r="CDD23" s="24"/>
      <c r="CDI23" s="24"/>
      <c r="CDN23" s="24"/>
      <c r="CDS23" s="24"/>
      <c r="CDX23" s="24"/>
      <c r="CEC23" s="24"/>
      <c r="CEH23" s="24"/>
      <c r="CEM23" s="24"/>
      <c r="CER23" s="24"/>
      <c r="CEW23" s="24"/>
      <c r="CFB23" s="24"/>
      <c r="CFG23" s="24"/>
      <c r="CFL23" s="24"/>
      <c r="CFQ23" s="24"/>
      <c r="CFV23" s="24"/>
      <c r="CGA23" s="24"/>
      <c r="CGF23" s="24"/>
      <c r="CGK23" s="24"/>
      <c r="CGP23" s="24"/>
      <c r="CGU23" s="24"/>
      <c r="CGZ23" s="24"/>
      <c r="CHE23" s="24"/>
      <c r="CHJ23" s="24"/>
      <c r="CHO23" s="24"/>
      <c r="CHT23" s="24"/>
      <c r="CHY23" s="24"/>
      <c r="CID23" s="24"/>
      <c r="CII23" s="24"/>
      <c r="CIN23" s="24"/>
      <c r="CIS23" s="24"/>
      <c r="CIX23" s="24"/>
      <c r="CJC23" s="24"/>
      <c r="CJH23" s="24"/>
      <c r="CJM23" s="24"/>
      <c r="CJR23" s="24"/>
      <c r="CJW23" s="24"/>
      <c r="CKB23" s="24"/>
      <c r="CKG23" s="24"/>
      <c r="CKL23" s="24"/>
      <c r="CKQ23" s="24"/>
      <c r="CKV23" s="24"/>
      <c r="CLA23" s="24"/>
      <c r="CLF23" s="24"/>
      <c r="CLK23" s="24"/>
      <c r="CLP23" s="24"/>
      <c r="CLU23" s="24"/>
      <c r="CLZ23" s="24"/>
      <c r="CME23" s="24"/>
      <c r="CMJ23" s="24"/>
      <c r="CMO23" s="24"/>
      <c r="CMT23" s="24"/>
      <c r="CMY23" s="24"/>
      <c r="CND23" s="24"/>
      <c r="CNI23" s="24"/>
      <c r="CNN23" s="24"/>
      <c r="CNS23" s="24"/>
      <c r="CNX23" s="24"/>
      <c r="COC23" s="24"/>
      <c r="COH23" s="24"/>
      <c r="COM23" s="24"/>
      <c r="COR23" s="24"/>
      <c r="COW23" s="24"/>
      <c r="CPB23" s="24"/>
      <c r="CPG23" s="24"/>
      <c r="CPL23" s="24"/>
      <c r="CPQ23" s="24"/>
      <c r="CPV23" s="24"/>
      <c r="CQA23" s="24"/>
      <c r="CQF23" s="24"/>
      <c r="CQK23" s="24"/>
      <c r="CQP23" s="24"/>
      <c r="CQU23" s="24"/>
      <c r="CQZ23" s="24"/>
      <c r="CRE23" s="24"/>
      <c r="CRJ23" s="24"/>
      <c r="CRO23" s="24"/>
      <c r="CRT23" s="24"/>
      <c r="CRY23" s="24"/>
      <c r="CSD23" s="24"/>
      <c r="CSI23" s="24"/>
      <c r="CSN23" s="24"/>
      <c r="CSS23" s="24"/>
      <c r="CSX23" s="24"/>
      <c r="CTC23" s="24"/>
      <c r="CTH23" s="24"/>
      <c r="CTM23" s="24"/>
      <c r="CTR23" s="24"/>
      <c r="CTW23" s="24"/>
      <c r="CUB23" s="24"/>
      <c r="CUG23" s="24"/>
      <c r="CUL23" s="24"/>
      <c r="CUQ23" s="24"/>
      <c r="CUV23" s="24"/>
      <c r="CVA23" s="24"/>
      <c r="CVF23" s="24"/>
      <c r="CVK23" s="24"/>
      <c r="CVP23" s="24"/>
      <c r="CVU23" s="24"/>
      <c r="CVZ23" s="24"/>
      <c r="CWE23" s="24"/>
      <c r="CWJ23" s="24"/>
      <c r="CWO23" s="24"/>
      <c r="CWT23" s="24"/>
      <c r="CWY23" s="24"/>
      <c r="CXD23" s="24"/>
      <c r="CXI23" s="24"/>
      <c r="CXN23" s="24"/>
      <c r="CXS23" s="24"/>
      <c r="CXX23" s="24"/>
      <c r="CYC23" s="24"/>
      <c r="CYH23" s="24"/>
      <c r="CYM23" s="24"/>
      <c r="CYR23" s="24"/>
      <c r="CYW23" s="24"/>
      <c r="CZB23" s="24"/>
      <c r="CZG23" s="24"/>
      <c r="CZL23" s="24"/>
      <c r="CZQ23" s="24"/>
      <c r="CZV23" s="24"/>
      <c r="DAA23" s="24"/>
      <c r="DAF23" s="24"/>
      <c r="DAK23" s="24"/>
      <c r="DAP23" s="24"/>
      <c r="DAU23" s="24"/>
      <c r="DAZ23" s="24"/>
      <c r="DBE23" s="24"/>
      <c r="DBJ23" s="24"/>
      <c r="DBO23" s="24"/>
      <c r="DBT23" s="24"/>
      <c r="DBY23" s="24"/>
      <c r="DCD23" s="24"/>
      <c r="DCI23" s="24"/>
      <c r="DCN23" s="24"/>
      <c r="DCS23" s="24"/>
      <c r="DCX23" s="24"/>
      <c r="DDC23" s="24"/>
      <c r="DDH23" s="24"/>
      <c r="DDM23" s="24"/>
      <c r="DDR23" s="24"/>
      <c r="DDW23" s="24"/>
      <c r="DEB23" s="24"/>
      <c r="DEG23" s="24"/>
      <c r="DEL23" s="24"/>
      <c r="DEQ23" s="24"/>
      <c r="DEV23" s="24"/>
      <c r="DFA23" s="24"/>
      <c r="DFF23" s="24"/>
      <c r="DFK23" s="24"/>
      <c r="DFP23" s="24"/>
      <c r="DFU23" s="24"/>
      <c r="DFZ23" s="24"/>
      <c r="DGE23" s="24"/>
      <c r="DGJ23" s="24"/>
      <c r="DGO23" s="24"/>
      <c r="DGT23" s="24"/>
      <c r="DGY23" s="24"/>
      <c r="DHD23" s="24"/>
      <c r="DHI23" s="24"/>
      <c r="DHN23" s="24"/>
      <c r="DHS23" s="24"/>
      <c r="DHX23" s="24"/>
      <c r="DIC23" s="24"/>
      <c r="DIH23" s="24"/>
      <c r="DIM23" s="24"/>
      <c r="DIR23" s="24"/>
      <c r="DIW23" s="24"/>
      <c r="DJB23" s="24"/>
      <c r="DJG23" s="24"/>
      <c r="DJL23" s="24"/>
      <c r="DJQ23" s="24"/>
      <c r="DJV23" s="24"/>
      <c r="DKA23" s="24"/>
      <c r="DKF23" s="24"/>
      <c r="DKK23" s="24"/>
      <c r="DKP23" s="24"/>
      <c r="DKU23" s="24"/>
      <c r="DKZ23" s="24"/>
      <c r="DLE23" s="24"/>
      <c r="DLJ23" s="24"/>
      <c r="DLO23" s="24"/>
      <c r="DLT23" s="24"/>
      <c r="DLY23" s="24"/>
      <c r="DMD23" s="24"/>
      <c r="DMI23" s="24"/>
      <c r="DMN23" s="24"/>
      <c r="DMS23" s="24"/>
      <c r="DMX23" s="24"/>
      <c r="DNC23" s="24"/>
      <c r="DNH23" s="24"/>
      <c r="DNM23" s="24"/>
      <c r="DNR23" s="24"/>
      <c r="DNW23" s="24"/>
      <c r="DOB23" s="24"/>
      <c r="DOG23" s="24"/>
      <c r="DOL23" s="24"/>
      <c r="DOQ23" s="24"/>
      <c r="DOV23" s="24"/>
      <c r="DPA23" s="24"/>
      <c r="DPF23" s="24"/>
      <c r="DPK23" s="24"/>
      <c r="DPP23" s="24"/>
      <c r="DPU23" s="24"/>
      <c r="DPZ23" s="24"/>
      <c r="DQE23" s="24"/>
      <c r="DQJ23" s="24"/>
      <c r="DQO23" s="24"/>
      <c r="DQT23" s="24"/>
      <c r="DQY23" s="24"/>
      <c r="DRD23" s="24"/>
      <c r="DRI23" s="24"/>
      <c r="DRN23" s="24"/>
      <c r="DRS23" s="24"/>
      <c r="DRX23" s="24"/>
      <c r="DSC23" s="24"/>
      <c r="DSH23" s="24"/>
      <c r="DSM23" s="24"/>
      <c r="DSR23" s="24"/>
      <c r="DSW23" s="24"/>
      <c r="DTB23" s="24"/>
      <c r="DTG23" s="24"/>
      <c r="DTL23" s="24"/>
      <c r="DTQ23" s="24"/>
      <c r="DTV23" s="24"/>
      <c r="DUA23" s="24"/>
      <c r="DUF23" s="24"/>
      <c r="DUK23" s="24"/>
      <c r="DUP23" s="24"/>
      <c r="DUU23" s="24"/>
      <c r="DUZ23" s="24"/>
      <c r="DVE23" s="24"/>
      <c r="DVJ23" s="24"/>
      <c r="DVO23" s="24"/>
      <c r="DVT23" s="24"/>
      <c r="DVY23" s="24"/>
      <c r="DWD23" s="24"/>
      <c r="DWI23" s="24"/>
      <c r="DWN23" s="24"/>
      <c r="DWS23" s="24"/>
      <c r="DWX23" s="24"/>
      <c r="DXC23" s="24"/>
      <c r="DXH23" s="24"/>
      <c r="DXM23" s="24"/>
      <c r="DXR23" s="24"/>
      <c r="DXW23" s="24"/>
      <c r="DYB23" s="24"/>
      <c r="DYG23" s="24"/>
      <c r="DYL23" s="24"/>
      <c r="DYQ23" s="24"/>
      <c r="DYV23" s="24"/>
      <c r="DZA23" s="24"/>
      <c r="DZF23" s="24"/>
      <c r="DZK23" s="24"/>
      <c r="DZP23" s="24"/>
      <c r="DZU23" s="24"/>
      <c r="DZZ23" s="24"/>
      <c r="EAE23" s="24"/>
      <c r="EAJ23" s="24"/>
      <c r="EAO23" s="24"/>
      <c r="EAT23" s="24"/>
      <c r="EAY23" s="24"/>
      <c r="EBD23" s="24"/>
      <c r="EBI23" s="24"/>
      <c r="EBN23" s="24"/>
      <c r="EBS23" s="24"/>
      <c r="EBX23" s="24"/>
      <c r="ECC23" s="24"/>
      <c r="ECH23" s="24"/>
      <c r="ECM23" s="24"/>
      <c r="ECR23" s="24"/>
      <c r="ECW23" s="24"/>
      <c r="EDB23" s="24"/>
      <c r="EDG23" s="24"/>
      <c r="EDL23" s="24"/>
      <c r="EDQ23" s="24"/>
      <c r="EDV23" s="24"/>
      <c r="EEA23" s="24"/>
      <c r="EEF23" s="24"/>
      <c r="EEK23" s="24"/>
      <c r="EEP23" s="24"/>
      <c r="EEU23" s="24"/>
      <c r="EEZ23" s="24"/>
      <c r="EFE23" s="24"/>
      <c r="EFJ23" s="24"/>
      <c r="EFO23" s="24"/>
      <c r="EFT23" s="24"/>
      <c r="EFY23" s="24"/>
      <c r="EGD23" s="24"/>
      <c r="EGI23" s="24"/>
      <c r="EGN23" s="24"/>
      <c r="EGS23" s="24"/>
      <c r="EGX23" s="24"/>
      <c r="EHC23" s="24"/>
      <c r="EHH23" s="24"/>
      <c r="EHM23" s="24"/>
      <c r="EHR23" s="24"/>
      <c r="EHW23" s="24"/>
      <c r="EIB23" s="24"/>
      <c r="EIG23" s="24"/>
      <c r="EIL23" s="24"/>
      <c r="EIQ23" s="24"/>
      <c r="EIV23" s="24"/>
      <c r="EJA23" s="24"/>
      <c r="EJF23" s="24"/>
      <c r="EJK23" s="24"/>
      <c r="EJP23" s="24"/>
      <c r="EJU23" s="24"/>
      <c r="EJZ23" s="24"/>
      <c r="EKE23" s="24"/>
      <c r="EKJ23" s="24"/>
      <c r="EKO23" s="24"/>
      <c r="EKT23" s="24"/>
      <c r="EKY23" s="24"/>
      <c r="ELD23" s="24"/>
      <c r="ELI23" s="24"/>
      <c r="ELN23" s="24"/>
      <c r="ELS23" s="24"/>
      <c r="ELX23" s="24"/>
      <c r="EMC23" s="24"/>
      <c r="EMH23" s="24"/>
      <c r="EMM23" s="24"/>
      <c r="EMR23" s="24"/>
      <c r="EMW23" s="24"/>
      <c r="ENB23" s="24"/>
      <c r="ENG23" s="24"/>
      <c r="ENL23" s="24"/>
      <c r="ENQ23" s="24"/>
      <c r="ENV23" s="24"/>
      <c r="EOA23" s="24"/>
      <c r="EOF23" s="24"/>
      <c r="EOK23" s="24"/>
      <c r="EOP23" s="24"/>
      <c r="EOU23" s="24"/>
      <c r="EOZ23" s="24"/>
      <c r="EPE23" s="24"/>
      <c r="EPJ23" s="24"/>
      <c r="EPO23" s="24"/>
      <c r="EPT23" s="24"/>
      <c r="EPY23" s="24"/>
      <c r="EQD23" s="24"/>
      <c r="EQI23" s="24"/>
      <c r="EQN23" s="24"/>
      <c r="EQS23" s="24"/>
      <c r="EQX23" s="24"/>
      <c r="ERC23" s="24"/>
      <c r="ERH23" s="24"/>
      <c r="ERM23" s="24"/>
      <c r="ERR23" s="24"/>
      <c r="ERW23" s="24"/>
      <c r="ESB23" s="24"/>
      <c r="ESG23" s="24"/>
      <c r="ESL23" s="24"/>
      <c r="ESQ23" s="24"/>
      <c r="ESV23" s="24"/>
      <c r="ETA23" s="24"/>
      <c r="ETF23" s="24"/>
      <c r="ETK23" s="24"/>
      <c r="ETP23" s="24"/>
      <c r="ETU23" s="24"/>
      <c r="ETZ23" s="24"/>
      <c r="EUE23" s="24"/>
      <c r="EUJ23" s="24"/>
      <c r="EUO23" s="24"/>
      <c r="EUT23" s="24"/>
      <c r="EUY23" s="24"/>
      <c r="EVD23" s="24"/>
      <c r="EVI23" s="24"/>
      <c r="EVN23" s="24"/>
      <c r="EVS23" s="24"/>
      <c r="EVX23" s="24"/>
      <c r="EWC23" s="24"/>
      <c r="EWH23" s="24"/>
      <c r="EWM23" s="24"/>
      <c r="EWR23" s="24"/>
      <c r="EWW23" s="24"/>
      <c r="EXB23" s="24"/>
      <c r="EXG23" s="24"/>
      <c r="EXL23" s="24"/>
      <c r="EXQ23" s="24"/>
      <c r="EXV23" s="24"/>
      <c r="EYA23" s="24"/>
      <c r="EYF23" s="24"/>
      <c r="EYK23" s="24"/>
      <c r="EYP23" s="24"/>
      <c r="EYU23" s="24"/>
      <c r="EYZ23" s="24"/>
      <c r="EZE23" s="24"/>
      <c r="EZJ23" s="24"/>
      <c r="EZO23" s="24"/>
      <c r="EZT23" s="24"/>
      <c r="EZY23" s="24"/>
      <c r="FAD23" s="24"/>
      <c r="FAI23" s="24"/>
      <c r="FAN23" s="24"/>
      <c r="FAS23" s="24"/>
      <c r="FAX23" s="24"/>
      <c r="FBC23" s="24"/>
      <c r="FBH23" s="24"/>
      <c r="FBM23" s="24"/>
      <c r="FBR23" s="24"/>
      <c r="FBW23" s="24"/>
      <c r="FCB23" s="24"/>
      <c r="FCG23" s="24"/>
      <c r="FCL23" s="24"/>
      <c r="FCQ23" s="24"/>
      <c r="FCV23" s="24"/>
      <c r="FDA23" s="24"/>
      <c r="FDF23" s="24"/>
      <c r="FDK23" s="24"/>
      <c r="FDP23" s="24"/>
      <c r="FDU23" s="24"/>
      <c r="FDZ23" s="24"/>
      <c r="FEE23" s="24"/>
      <c r="FEJ23" s="24"/>
      <c r="FEO23" s="24"/>
      <c r="FET23" s="24"/>
      <c r="FEY23" s="24"/>
      <c r="FFD23" s="24"/>
      <c r="FFI23" s="24"/>
      <c r="FFN23" s="24"/>
      <c r="FFS23" s="24"/>
      <c r="FFX23" s="24"/>
      <c r="FGC23" s="24"/>
      <c r="FGH23" s="24"/>
      <c r="FGM23" s="24"/>
      <c r="FGR23" s="24"/>
      <c r="FGW23" s="24"/>
      <c r="FHB23" s="24"/>
      <c r="FHG23" s="24"/>
      <c r="FHL23" s="24"/>
      <c r="FHQ23" s="24"/>
      <c r="FHV23" s="24"/>
      <c r="FIA23" s="24"/>
      <c r="FIF23" s="24"/>
      <c r="FIK23" s="24"/>
      <c r="FIP23" s="24"/>
      <c r="FIU23" s="24"/>
      <c r="FIZ23" s="24"/>
      <c r="FJE23" s="24"/>
      <c r="FJJ23" s="24"/>
      <c r="FJO23" s="24"/>
      <c r="FJT23" s="24"/>
      <c r="FJY23" s="24"/>
      <c r="FKD23" s="24"/>
      <c r="FKI23" s="24"/>
      <c r="FKN23" s="24"/>
      <c r="FKS23" s="24"/>
      <c r="FKX23" s="24"/>
      <c r="FLC23" s="24"/>
      <c r="FLH23" s="24"/>
      <c r="FLM23" s="24"/>
      <c r="FLR23" s="24"/>
      <c r="FLW23" s="24"/>
      <c r="FMB23" s="24"/>
      <c r="FMG23" s="24"/>
      <c r="FML23" s="24"/>
      <c r="FMQ23" s="24"/>
      <c r="FMV23" s="24"/>
      <c r="FNA23" s="24"/>
      <c r="FNF23" s="24"/>
      <c r="FNK23" s="24"/>
      <c r="FNP23" s="24"/>
      <c r="FNU23" s="24"/>
      <c r="FNZ23" s="24"/>
      <c r="FOE23" s="24"/>
      <c r="FOJ23" s="24"/>
      <c r="FOO23" s="24"/>
      <c r="FOT23" s="24"/>
      <c r="FOY23" s="24"/>
      <c r="FPD23" s="24"/>
      <c r="FPI23" s="24"/>
      <c r="FPN23" s="24"/>
      <c r="FPS23" s="24"/>
      <c r="FPX23" s="24"/>
      <c r="FQC23" s="24"/>
      <c r="FQH23" s="24"/>
      <c r="FQM23" s="24"/>
      <c r="FQR23" s="24"/>
      <c r="FQW23" s="24"/>
      <c r="FRB23" s="24"/>
      <c r="FRG23" s="24"/>
      <c r="FRL23" s="24"/>
      <c r="FRQ23" s="24"/>
      <c r="FRV23" s="24"/>
      <c r="FSA23" s="24"/>
      <c r="FSF23" s="24"/>
      <c r="FSK23" s="24"/>
      <c r="FSP23" s="24"/>
      <c r="FSU23" s="24"/>
      <c r="FSZ23" s="24"/>
      <c r="FTE23" s="24"/>
      <c r="FTJ23" s="24"/>
      <c r="FTO23" s="24"/>
      <c r="FTT23" s="24"/>
      <c r="FTY23" s="24"/>
      <c r="FUD23" s="24"/>
      <c r="FUI23" s="24"/>
      <c r="FUN23" s="24"/>
      <c r="FUS23" s="24"/>
      <c r="FUX23" s="24"/>
      <c r="FVC23" s="24"/>
      <c r="FVH23" s="24"/>
      <c r="FVM23" s="24"/>
      <c r="FVR23" s="24"/>
      <c r="FVW23" s="24"/>
      <c r="FWB23" s="24"/>
      <c r="FWG23" s="24"/>
      <c r="FWL23" s="24"/>
      <c r="FWQ23" s="24"/>
      <c r="FWV23" s="24"/>
      <c r="FXA23" s="24"/>
      <c r="FXF23" s="24"/>
      <c r="FXK23" s="24"/>
      <c r="FXP23" s="24"/>
      <c r="FXU23" s="24"/>
      <c r="FXZ23" s="24"/>
      <c r="FYE23" s="24"/>
      <c r="FYJ23" s="24"/>
      <c r="FYO23" s="24"/>
      <c r="FYT23" s="24"/>
      <c r="FYY23" s="24"/>
      <c r="FZD23" s="24"/>
      <c r="FZI23" s="24"/>
      <c r="FZN23" s="24"/>
      <c r="FZS23" s="24"/>
      <c r="FZX23" s="24"/>
      <c r="GAC23" s="24"/>
      <c r="GAH23" s="24"/>
      <c r="GAM23" s="24"/>
      <c r="GAR23" s="24"/>
      <c r="GAW23" s="24"/>
      <c r="GBB23" s="24"/>
      <c r="GBG23" s="24"/>
      <c r="GBL23" s="24"/>
      <c r="GBQ23" s="24"/>
      <c r="GBV23" s="24"/>
      <c r="GCA23" s="24"/>
      <c r="GCF23" s="24"/>
      <c r="GCK23" s="24"/>
      <c r="GCP23" s="24"/>
      <c r="GCU23" s="24"/>
      <c r="GCZ23" s="24"/>
      <c r="GDE23" s="24"/>
      <c r="GDJ23" s="24"/>
      <c r="GDO23" s="24"/>
      <c r="GDT23" s="24"/>
      <c r="GDY23" s="24"/>
      <c r="GED23" s="24"/>
      <c r="GEI23" s="24"/>
      <c r="GEN23" s="24"/>
      <c r="GES23" s="24"/>
      <c r="GEX23" s="24"/>
      <c r="GFC23" s="24"/>
      <c r="GFH23" s="24"/>
      <c r="GFM23" s="24"/>
      <c r="GFR23" s="24"/>
      <c r="GFW23" s="24"/>
      <c r="GGB23" s="24"/>
      <c r="GGG23" s="24"/>
      <c r="GGL23" s="24"/>
      <c r="GGQ23" s="24"/>
      <c r="GGV23" s="24"/>
      <c r="GHA23" s="24"/>
      <c r="GHF23" s="24"/>
      <c r="GHK23" s="24"/>
      <c r="GHP23" s="24"/>
      <c r="GHU23" s="24"/>
      <c r="GHZ23" s="24"/>
      <c r="GIE23" s="24"/>
      <c r="GIJ23" s="24"/>
      <c r="GIO23" s="24"/>
      <c r="GIT23" s="24"/>
      <c r="GIY23" s="24"/>
      <c r="GJD23" s="24"/>
      <c r="GJI23" s="24"/>
      <c r="GJN23" s="24"/>
      <c r="GJS23" s="24"/>
      <c r="GJX23" s="24"/>
      <c r="GKC23" s="24"/>
      <c r="GKH23" s="24"/>
      <c r="GKM23" s="24"/>
      <c r="GKR23" s="24"/>
      <c r="GKW23" s="24"/>
      <c r="GLB23" s="24"/>
      <c r="GLG23" s="24"/>
      <c r="GLL23" s="24"/>
      <c r="GLQ23" s="24"/>
      <c r="GLV23" s="24"/>
      <c r="GMA23" s="24"/>
      <c r="GMF23" s="24"/>
      <c r="GMK23" s="24"/>
      <c r="GMP23" s="24"/>
      <c r="GMU23" s="24"/>
      <c r="GMZ23" s="24"/>
      <c r="GNE23" s="24"/>
      <c r="GNJ23" s="24"/>
      <c r="GNO23" s="24"/>
      <c r="GNT23" s="24"/>
      <c r="GNY23" s="24"/>
      <c r="GOD23" s="24"/>
      <c r="GOI23" s="24"/>
      <c r="GON23" s="24"/>
      <c r="GOS23" s="24"/>
      <c r="GOX23" s="24"/>
      <c r="GPC23" s="24"/>
      <c r="GPH23" s="24"/>
      <c r="GPM23" s="24"/>
      <c r="GPR23" s="24"/>
      <c r="GPW23" s="24"/>
      <c r="GQB23" s="24"/>
      <c r="GQG23" s="24"/>
      <c r="GQL23" s="24"/>
      <c r="GQQ23" s="24"/>
      <c r="GQV23" s="24"/>
      <c r="GRA23" s="24"/>
      <c r="GRF23" s="24"/>
      <c r="GRK23" s="24"/>
      <c r="GRP23" s="24"/>
      <c r="GRU23" s="24"/>
      <c r="GRZ23" s="24"/>
      <c r="GSE23" s="24"/>
      <c r="GSJ23" s="24"/>
      <c r="GSO23" s="24"/>
      <c r="GST23" s="24"/>
      <c r="GSY23" s="24"/>
      <c r="GTD23" s="24"/>
      <c r="GTI23" s="24"/>
      <c r="GTN23" s="24"/>
      <c r="GTS23" s="24"/>
      <c r="GTX23" s="24"/>
      <c r="GUC23" s="24"/>
      <c r="GUH23" s="24"/>
      <c r="GUM23" s="24"/>
      <c r="GUR23" s="24"/>
      <c r="GUW23" s="24"/>
      <c r="GVB23" s="24"/>
      <c r="GVG23" s="24"/>
      <c r="GVL23" s="24"/>
      <c r="GVQ23" s="24"/>
      <c r="GVV23" s="24"/>
      <c r="GWA23" s="24"/>
      <c r="GWF23" s="24"/>
      <c r="GWK23" s="24"/>
      <c r="GWP23" s="24"/>
      <c r="GWU23" s="24"/>
      <c r="GWZ23" s="24"/>
      <c r="GXE23" s="24"/>
      <c r="GXJ23" s="24"/>
      <c r="GXO23" s="24"/>
      <c r="GXT23" s="24"/>
      <c r="GXY23" s="24"/>
      <c r="GYD23" s="24"/>
      <c r="GYI23" s="24"/>
      <c r="GYN23" s="24"/>
      <c r="GYS23" s="24"/>
      <c r="GYX23" s="24"/>
      <c r="GZC23" s="24"/>
      <c r="GZH23" s="24"/>
      <c r="GZM23" s="24"/>
      <c r="GZR23" s="24"/>
      <c r="GZW23" s="24"/>
      <c r="HAB23" s="24"/>
      <c r="HAG23" s="24"/>
      <c r="HAL23" s="24"/>
      <c r="HAQ23" s="24"/>
      <c r="HAV23" s="24"/>
      <c r="HBA23" s="24"/>
      <c r="HBF23" s="24"/>
      <c r="HBK23" s="24"/>
      <c r="HBP23" s="24"/>
      <c r="HBU23" s="24"/>
      <c r="HBZ23" s="24"/>
      <c r="HCE23" s="24"/>
      <c r="HCJ23" s="24"/>
      <c r="HCO23" s="24"/>
      <c r="HCT23" s="24"/>
      <c r="HCY23" s="24"/>
      <c r="HDD23" s="24"/>
      <c r="HDI23" s="24"/>
      <c r="HDN23" s="24"/>
      <c r="HDS23" s="24"/>
      <c r="HDX23" s="24"/>
      <c r="HEC23" s="24"/>
      <c r="HEH23" s="24"/>
      <c r="HEM23" s="24"/>
      <c r="HER23" s="24"/>
      <c r="HEW23" s="24"/>
      <c r="HFB23" s="24"/>
      <c r="HFG23" s="24"/>
      <c r="HFL23" s="24"/>
      <c r="HFQ23" s="24"/>
      <c r="HFV23" s="24"/>
      <c r="HGA23" s="24"/>
      <c r="HGF23" s="24"/>
      <c r="HGK23" s="24"/>
      <c r="HGP23" s="24"/>
      <c r="HGU23" s="24"/>
      <c r="HGZ23" s="24"/>
      <c r="HHE23" s="24"/>
      <c r="HHJ23" s="24"/>
      <c r="HHO23" s="24"/>
      <c r="HHT23" s="24"/>
      <c r="HHY23" s="24"/>
      <c r="HID23" s="24"/>
      <c r="HII23" s="24"/>
      <c r="HIN23" s="24"/>
      <c r="HIS23" s="24"/>
      <c r="HIX23" s="24"/>
      <c r="HJC23" s="24"/>
      <c r="HJH23" s="24"/>
      <c r="HJM23" s="24"/>
      <c r="HJR23" s="24"/>
      <c r="HJW23" s="24"/>
      <c r="HKB23" s="24"/>
      <c r="HKG23" s="24"/>
      <c r="HKL23" s="24"/>
      <c r="HKQ23" s="24"/>
      <c r="HKV23" s="24"/>
      <c r="HLA23" s="24"/>
      <c r="HLF23" s="24"/>
      <c r="HLK23" s="24"/>
      <c r="HLP23" s="24"/>
      <c r="HLU23" s="24"/>
      <c r="HLZ23" s="24"/>
      <c r="HME23" s="24"/>
      <c r="HMJ23" s="24"/>
      <c r="HMO23" s="24"/>
      <c r="HMT23" s="24"/>
      <c r="HMY23" s="24"/>
      <c r="HND23" s="24"/>
      <c r="HNI23" s="24"/>
      <c r="HNN23" s="24"/>
      <c r="HNS23" s="24"/>
      <c r="HNX23" s="24"/>
      <c r="HOC23" s="24"/>
      <c r="HOH23" s="24"/>
      <c r="HOM23" s="24"/>
      <c r="HOR23" s="24"/>
      <c r="HOW23" s="24"/>
      <c r="HPB23" s="24"/>
      <c r="HPG23" s="24"/>
      <c r="HPL23" s="24"/>
      <c r="HPQ23" s="24"/>
      <c r="HPV23" s="24"/>
      <c r="HQA23" s="24"/>
      <c r="HQF23" s="24"/>
      <c r="HQK23" s="24"/>
      <c r="HQP23" s="24"/>
      <c r="HQU23" s="24"/>
      <c r="HQZ23" s="24"/>
      <c r="HRE23" s="24"/>
      <c r="HRJ23" s="24"/>
      <c r="HRO23" s="24"/>
      <c r="HRT23" s="24"/>
      <c r="HRY23" s="24"/>
      <c r="HSD23" s="24"/>
      <c r="HSI23" s="24"/>
      <c r="HSN23" s="24"/>
      <c r="HSS23" s="24"/>
      <c r="HSX23" s="24"/>
      <c r="HTC23" s="24"/>
      <c r="HTH23" s="24"/>
      <c r="HTM23" s="24"/>
      <c r="HTR23" s="24"/>
      <c r="HTW23" s="24"/>
      <c r="HUB23" s="24"/>
      <c r="HUG23" s="24"/>
      <c r="HUL23" s="24"/>
      <c r="HUQ23" s="24"/>
      <c r="HUV23" s="24"/>
      <c r="HVA23" s="24"/>
      <c r="HVF23" s="24"/>
      <c r="HVK23" s="24"/>
      <c r="HVP23" s="24"/>
      <c r="HVU23" s="24"/>
      <c r="HVZ23" s="24"/>
      <c r="HWE23" s="24"/>
      <c r="HWJ23" s="24"/>
      <c r="HWO23" s="24"/>
      <c r="HWT23" s="24"/>
      <c r="HWY23" s="24"/>
      <c r="HXD23" s="24"/>
      <c r="HXI23" s="24"/>
      <c r="HXN23" s="24"/>
      <c r="HXS23" s="24"/>
      <c r="HXX23" s="24"/>
      <c r="HYC23" s="24"/>
      <c r="HYH23" s="24"/>
      <c r="HYM23" s="24"/>
      <c r="HYR23" s="24"/>
      <c r="HYW23" s="24"/>
      <c r="HZB23" s="24"/>
      <c r="HZG23" s="24"/>
      <c r="HZL23" s="24"/>
      <c r="HZQ23" s="24"/>
      <c r="HZV23" s="24"/>
      <c r="IAA23" s="24"/>
      <c r="IAF23" s="24"/>
      <c r="IAK23" s="24"/>
      <c r="IAP23" s="24"/>
      <c r="IAU23" s="24"/>
      <c r="IAZ23" s="24"/>
      <c r="IBE23" s="24"/>
      <c r="IBJ23" s="24"/>
      <c r="IBO23" s="24"/>
      <c r="IBT23" s="24"/>
      <c r="IBY23" s="24"/>
      <c r="ICD23" s="24"/>
      <c r="ICI23" s="24"/>
      <c r="ICN23" s="24"/>
      <c r="ICS23" s="24"/>
      <c r="ICX23" s="24"/>
      <c r="IDC23" s="24"/>
      <c r="IDH23" s="24"/>
      <c r="IDM23" s="24"/>
      <c r="IDR23" s="24"/>
      <c r="IDW23" s="24"/>
      <c r="IEB23" s="24"/>
      <c r="IEG23" s="24"/>
      <c r="IEL23" s="24"/>
      <c r="IEQ23" s="24"/>
      <c r="IEV23" s="24"/>
      <c r="IFA23" s="24"/>
      <c r="IFF23" s="24"/>
      <c r="IFK23" s="24"/>
      <c r="IFP23" s="24"/>
      <c r="IFU23" s="24"/>
      <c r="IFZ23" s="24"/>
      <c r="IGE23" s="24"/>
      <c r="IGJ23" s="24"/>
      <c r="IGO23" s="24"/>
      <c r="IGT23" s="24"/>
      <c r="IGY23" s="24"/>
      <c r="IHD23" s="24"/>
      <c r="IHI23" s="24"/>
      <c r="IHN23" s="24"/>
      <c r="IHS23" s="24"/>
      <c r="IHX23" s="24"/>
      <c r="IIC23" s="24"/>
      <c r="IIH23" s="24"/>
      <c r="IIM23" s="24"/>
      <c r="IIR23" s="24"/>
      <c r="IIW23" s="24"/>
      <c r="IJB23" s="24"/>
      <c r="IJG23" s="24"/>
      <c r="IJL23" s="24"/>
      <c r="IJQ23" s="24"/>
      <c r="IJV23" s="24"/>
      <c r="IKA23" s="24"/>
      <c r="IKF23" s="24"/>
      <c r="IKK23" s="24"/>
      <c r="IKP23" s="24"/>
      <c r="IKU23" s="24"/>
      <c r="IKZ23" s="24"/>
      <c r="ILE23" s="24"/>
      <c r="ILJ23" s="24"/>
      <c r="ILO23" s="24"/>
      <c r="ILT23" s="24"/>
      <c r="ILY23" s="24"/>
      <c r="IMD23" s="24"/>
      <c r="IMI23" s="24"/>
      <c r="IMN23" s="24"/>
      <c r="IMS23" s="24"/>
      <c r="IMX23" s="24"/>
      <c r="INC23" s="24"/>
      <c r="INH23" s="24"/>
      <c r="INM23" s="24"/>
      <c r="INR23" s="24"/>
      <c r="INW23" s="24"/>
      <c r="IOB23" s="24"/>
      <c r="IOG23" s="24"/>
      <c r="IOL23" s="24"/>
      <c r="IOQ23" s="24"/>
      <c r="IOV23" s="24"/>
      <c r="IPA23" s="24"/>
      <c r="IPF23" s="24"/>
      <c r="IPK23" s="24"/>
      <c r="IPP23" s="24"/>
      <c r="IPU23" s="24"/>
      <c r="IPZ23" s="24"/>
      <c r="IQE23" s="24"/>
      <c r="IQJ23" s="24"/>
      <c r="IQO23" s="24"/>
      <c r="IQT23" s="24"/>
      <c r="IQY23" s="24"/>
      <c r="IRD23" s="24"/>
      <c r="IRI23" s="24"/>
      <c r="IRN23" s="24"/>
      <c r="IRS23" s="24"/>
      <c r="IRX23" s="24"/>
      <c r="ISC23" s="24"/>
      <c r="ISH23" s="24"/>
      <c r="ISM23" s="24"/>
      <c r="ISR23" s="24"/>
      <c r="ISW23" s="24"/>
      <c r="ITB23" s="24"/>
      <c r="ITG23" s="24"/>
      <c r="ITL23" s="24"/>
      <c r="ITQ23" s="24"/>
      <c r="ITV23" s="24"/>
      <c r="IUA23" s="24"/>
      <c r="IUF23" s="24"/>
      <c r="IUK23" s="24"/>
      <c r="IUP23" s="24"/>
      <c r="IUU23" s="24"/>
      <c r="IUZ23" s="24"/>
      <c r="IVE23" s="24"/>
      <c r="IVJ23" s="24"/>
      <c r="IVO23" s="24"/>
      <c r="IVT23" s="24"/>
      <c r="IVY23" s="24"/>
      <c r="IWD23" s="24"/>
      <c r="IWI23" s="24"/>
      <c r="IWN23" s="24"/>
      <c r="IWS23" s="24"/>
      <c r="IWX23" s="24"/>
      <c r="IXC23" s="24"/>
      <c r="IXH23" s="24"/>
      <c r="IXM23" s="24"/>
      <c r="IXR23" s="24"/>
      <c r="IXW23" s="24"/>
      <c r="IYB23" s="24"/>
      <c r="IYG23" s="24"/>
      <c r="IYL23" s="24"/>
      <c r="IYQ23" s="24"/>
      <c r="IYV23" s="24"/>
      <c r="IZA23" s="24"/>
      <c r="IZF23" s="24"/>
      <c r="IZK23" s="24"/>
      <c r="IZP23" s="24"/>
      <c r="IZU23" s="24"/>
      <c r="IZZ23" s="24"/>
      <c r="JAE23" s="24"/>
      <c r="JAJ23" s="24"/>
      <c r="JAO23" s="24"/>
      <c r="JAT23" s="24"/>
      <c r="JAY23" s="24"/>
      <c r="JBD23" s="24"/>
      <c r="JBI23" s="24"/>
      <c r="JBN23" s="24"/>
      <c r="JBS23" s="24"/>
      <c r="JBX23" s="24"/>
      <c r="JCC23" s="24"/>
      <c r="JCH23" s="24"/>
      <c r="JCM23" s="24"/>
      <c r="JCR23" s="24"/>
      <c r="JCW23" s="24"/>
      <c r="JDB23" s="24"/>
      <c r="JDG23" s="24"/>
      <c r="JDL23" s="24"/>
      <c r="JDQ23" s="24"/>
      <c r="JDV23" s="24"/>
      <c r="JEA23" s="24"/>
      <c r="JEF23" s="24"/>
      <c r="JEK23" s="24"/>
      <c r="JEP23" s="24"/>
      <c r="JEU23" s="24"/>
      <c r="JEZ23" s="24"/>
      <c r="JFE23" s="24"/>
      <c r="JFJ23" s="24"/>
      <c r="JFO23" s="24"/>
      <c r="JFT23" s="24"/>
      <c r="JFY23" s="24"/>
      <c r="JGD23" s="24"/>
      <c r="JGI23" s="24"/>
      <c r="JGN23" s="24"/>
      <c r="JGS23" s="24"/>
      <c r="JGX23" s="24"/>
      <c r="JHC23" s="24"/>
      <c r="JHH23" s="24"/>
      <c r="JHM23" s="24"/>
      <c r="JHR23" s="24"/>
      <c r="JHW23" s="24"/>
      <c r="JIB23" s="24"/>
      <c r="JIG23" s="24"/>
      <c r="JIL23" s="24"/>
      <c r="JIQ23" s="24"/>
      <c r="JIV23" s="24"/>
      <c r="JJA23" s="24"/>
      <c r="JJF23" s="24"/>
      <c r="JJK23" s="24"/>
      <c r="JJP23" s="24"/>
      <c r="JJU23" s="24"/>
      <c r="JJZ23" s="24"/>
      <c r="JKE23" s="24"/>
      <c r="JKJ23" s="24"/>
      <c r="JKO23" s="24"/>
      <c r="JKT23" s="24"/>
      <c r="JKY23" s="24"/>
      <c r="JLD23" s="24"/>
      <c r="JLI23" s="24"/>
      <c r="JLN23" s="24"/>
      <c r="JLS23" s="24"/>
      <c r="JLX23" s="24"/>
      <c r="JMC23" s="24"/>
      <c r="JMH23" s="24"/>
      <c r="JMM23" s="24"/>
      <c r="JMR23" s="24"/>
      <c r="JMW23" s="24"/>
      <c r="JNB23" s="24"/>
      <c r="JNG23" s="24"/>
      <c r="JNL23" s="24"/>
      <c r="JNQ23" s="24"/>
      <c r="JNV23" s="24"/>
      <c r="JOA23" s="24"/>
      <c r="JOF23" s="24"/>
      <c r="JOK23" s="24"/>
      <c r="JOP23" s="24"/>
      <c r="JOU23" s="24"/>
      <c r="JOZ23" s="24"/>
      <c r="JPE23" s="24"/>
      <c r="JPJ23" s="24"/>
      <c r="JPO23" s="24"/>
      <c r="JPT23" s="24"/>
      <c r="JPY23" s="24"/>
      <c r="JQD23" s="24"/>
      <c r="JQI23" s="24"/>
      <c r="JQN23" s="24"/>
      <c r="JQS23" s="24"/>
      <c r="JQX23" s="24"/>
      <c r="JRC23" s="24"/>
      <c r="JRH23" s="24"/>
      <c r="JRM23" s="24"/>
      <c r="JRR23" s="24"/>
      <c r="JRW23" s="24"/>
      <c r="JSB23" s="24"/>
      <c r="JSG23" s="24"/>
      <c r="JSL23" s="24"/>
      <c r="JSQ23" s="24"/>
      <c r="JSV23" s="24"/>
      <c r="JTA23" s="24"/>
      <c r="JTF23" s="24"/>
      <c r="JTK23" s="24"/>
      <c r="JTP23" s="24"/>
      <c r="JTU23" s="24"/>
      <c r="JTZ23" s="24"/>
      <c r="JUE23" s="24"/>
      <c r="JUJ23" s="24"/>
      <c r="JUO23" s="24"/>
      <c r="JUT23" s="24"/>
      <c r="JUY23" s="24"/>
      <c r="JVD23" s="24"/>
      <c r="JVI23" s="24"/>
      <c r="JVN23" s="24"/>
      <c r="JVS23" s="24"/>
      <c r="JVX23" s="24"/>
      <c r="JWC23" s="24"/>
      <c r="JWH23" s="24"/>
      <c r="JWM23" s="24"/>
      <c r="JWR23" s="24"/>
      <c r="JWW23" s="24"/>
      <c r="JXB23" s="24"/>
      <c r="JXG23" s="24"/>
      <c r="JXL23" s="24"/>
      <c r="JXQ23" s="24"/>
      <c r="JXV23" s="24"/>
      <c r="JYA23" s="24"/>
      <c r="JYF23" s="24"/>
      <c r="JYK23" s="24"/>
      <c r="JYP23" s="24"/>
      <c r="JYU23" s="24"/>
      <c r="JYZ23" s="24"/>
      <c r="JZE23" s="24"/>
      <c r="JZJ23" s="24"/>
      <c r="JZO23" s="24"/>
      <c r="JZT23" s="24"/>
      <c r="JZY23" s="24"/>
      <c r="KAD23" s="24"/>
      <c r="KAI23" s="24"/>
      <c r="KAN23" s="24"/>
      <c r="KAS23" s="24"/>
      <c r="KAX23" s="24"/>
      <c r="KBC23" s="24"/>
      <c r="KBH23" s="24"/>
      <c r="KBM23" s="24"/>
      <c r="KBR23" s="24"/>
      <c r="KBW23" s="24"/>
      <c r="KCB23" s="24"/>
      <c r="KCG23" s="24"/>
      <c r="KCL23" s="24"/>
      <c r="KCQ23" s="24"/>
      <c r="KCV23" s="24"/>
      <c r="KDA23" s="24"/>
      <c r="KDF23" s="24"/>
      <c r="KDK23" s="24"/>
      <c r="KDP23" s="24"/>
      <c r="KDU23" s="24"/>
      <c r="KDZ23" s="24"/>
      <c r="KEE23" s="24"/>
      <c r="KEJ23" s="24"/>
      <c r="KEO23" s="24"/>
      <c r="KET23" s="24"/>
      <c r="KEY23" s="24"/>
      <c r="KFD23" s="24"/>
      <c r="KFI23" s="24"/>
      <c r="KFN23" s="24"/>
      <c r="KFS23" s="24"/>
      <c r="KFX23" s="24"/>
      <c r="KGC23" s="24"/>
      <c r="KGH23" s="24"/>
      <c r="KGM23" s="24"/>
      <c r="KGR23" s="24"/>
      <c r="KGW23" s="24"/>
      <c r="KHB23" s="24"/>
      <c r="KHG23" s="24"/>
      <c r="KHL23" s="24"/>
      <c r="KHQ23" s="24"/>
      <c r="KHV23" s="24"/>
      <c r="KIA23" s="24"/>
      <c r="KIF23" s="24"/>
      <c r="KIK23" s="24"/>
      <c r="KIP23" s="24"/>
      <c r="KIU23" s="24"/>
      <c r="KIZ23" s="24"/>
      <c r="KJE23" s="24"/>
      <c r="KJJ23" s="24"/>
      <c r="KJO23" s="24"/>
      <c r="KJT23" s="24"/>
      <c r="KJY23" s="24"/>
      <c r="KKD23" s="24"/>
      <c r="KKI23" s="24"/>
      <c r="KKN23" s="24"/>
      <c r="KKS23" s="24"/>
      <c r="KKX23" s="24"/>
      <c r="KLC23" s="24"/>
      <c r="KLH23" s="24"/>
      <c r="KLM23" s="24"/>
      <c r="KLR23" s="24"/>
      <c r="KLW23" s="24"/>
      <c r="KMB23" s="24"/>
      <c r="KMG23" s="24"/>
      <c r="KML23" s="24"/>
      <c r="KMQ23" s="24"/>
      <c r="KMV23" s="24"/>
      <c r="KNA23" s="24"/>
      <c r="KNF23" s="24"/>
      <c r="KNK23" s="24"/>
      <c r="KNP23" s="24"/>
      <c r="KNU23" s="24"/>
      <c r="KNZ23" s="24"/>
      <c r="KOE23" s="24"/>
      <c r="KOJ23" s="24"/>
      <c r="KOO23" s="24"/>
      <c r="KOT23" s="24"/>
      <c r="KOY23" s="24"/>
      <c r="KPD23" s="24"/>
      <c r="KPI23" s="24"/>
      <c r="KPN23" s="24"/>
      <c r="KPS23" s="24"/>
      <c r="KPX23" s="24"/>
      <c r="KQC23" s="24"/>
      <c r="KQH23" s="24"/>
      <c r="KQM23" s="24"/>
      <c r="KQR23" s="24"/>
      <c r="KQW23" s="24"/>
      <c r="KRB23" s="24"/>
      <c r="KRG23" s="24"/>
      <c r="KRL23" s="24"/>
      <c r="KRQ23" s="24"/>
      <c r="KRV23" s="24"/>
      <c r="KSA23" s="24"/>
      <c r="KSF23" s="24"/>
      <c r="KSK23" s="24"/>
      <c r="KSP23" s="24"/>
      <c r="KSU23" s="24"/>
      <c r="KSZ23" s="24"/>
      <c r="KTE23" s="24"/>
      <c r="KTJ23" s="24"/>
      <c r="KTO23" s="24"/>
      <c r="KTT23" s="24"/>
      <c r="KTY23" s="24"/>
      <c r="KUD23" s="24"/>
      <c r="KUI23" s="24"/>
      <c r="KUN23" s="24"/>
      <c r="KUS23" s="24"/>
      <c r="KUX23" s="24"/>
      <c r="KVC23" s="24"/>
      <c r="KVH23" s="24"/>
      <c r="KVM23" s="24"/>
      <c r="KVR23" s="24"/>
      <c r="KVW23" s="24"/>
      <c r="KWB23" s="24"/>
      <c r="KWG23" s="24"/>
      <c r="KWL23" s="24"/>
      <c r="KWQ23" s="24"/>
      <c r="KWV23" s="24"/>
      <c r="KXA23" s="24"/>
      <c r="KXF23" s="24"/>
      <c r="KXK23" s="24"/>
      <c r="KXP23" s="24"/>
      <c r="KXU23" s="24"/>
      <c r="KXZ23" s="24"/>
      <c r="KYE23" s="24"/>
      <c r="KYJ23" s="24"/>
      <c r="KYO23" s="24"/>
      <c r="KYT23" s="24"/>
      <c r="KYY23" s="24"/>
      <c r="KZD23" s="24"/>
      <c r="KZI23" s="24"/>
      <c r="KZN23" s="24"/>
      <c r="KZS23" s="24"/>
      <c r="KZX23" s="24"/>
      <c r="LAC23" s="24"/>
      <c r="LAH23" s="24"/>
      <c r="LAM23" s="24"/>
      <c r="LAR23" s="24"/>
      <c r="LAW23" s="24"/>
      <c r="LBB23" s="24"/>
      <c r="LBG23" s="24"/>
      <c r="LBL23" s="24"/>
      <c r="LBQ23" s="24"/>
      <c r="LBV23" s="24"/>
      <c r="LCA23" s="24"/>
      <c r="LCF23" s="24"/>
      <c r="LCK23" s="24"/>
      <c r="LCP23" s="24"/>
      <c r="LCU23" s="24"/>
      <c r="LCZ23" s="24"/>
      <c r="LDE23" s="24"/>
      <c r="LDJ23" s="24"/>
      <c r="LDO23" s="24"/>
      <c r="LDT23" s="24"/>
      <c r="LDY23" s="24"/>
      <c r="LED23" s="24"/>
      <c r="LEI23" s="24"/>
      <c r="LEN23" s="24"/>
      <c r="LES23" s="24"/>
      <c r="LEX23" s="24"/>
      <c r="LFC23" s="24"/>
      <c r="LFH23" s="24"/>
      <c r="LFM23" s="24"/>
      <c r="LFR23" s="24"/>
      <c r="LFW23" s="24"/>
      <c r="LGB23" s="24"/>
      <c r="LGG23" s="24"/>
      <c r="LGL23" s="24"/>
      <c r="LGQ23" s="24"/>
      <c r="LGV23" s="24"/>
      <c r="LHA23" s="24"/>
      <c r="LHF23" s="24"/>
      <c r="LHK23" s="24"/>
      <c r="LHP23" s="24"/>
      <c r="LHU23" s="24"/>
      <c r="LHZ23" s="24"/>
      <c r="LIE23" s="24"/>
      <c r="LIJ23" s="24"/>
      <c r="LIO23" s="24"/>
      <c r="LIT23" s="24"/>
      <c r="LIY23" s="24"/>
      <c r="LJD23" s="24"/>
      <c r="LJI23" s="24"/>
      <c r="LJN23" s="24"/>
      <c r="LJS23" s="24"/>
      <c r="LJX23" s="24"/>
      <c r="LKC23" s="24"/>
      <c r="LKH23" s="24"/>
      <c r="LKM23" s="24"/>
      <c r="LKR23" s="24"/>
      <c r="LKW23" s="24"/>
      <c r="LLB23" s="24"/>
      <c r="LLG23" s="24"/>
      <c r="LLL23" s="24"/>
      <c r="LLQ23" s="24"/>
      <c r="LLV23" s="24"/>
      <c r="LMA23" s="24"/>
      <c r="LMF23" s="24"/>
      <c r="LMK23" s="24"/>
      <c r="LMP23" s="24"/>
      <c r="LMU23" s="24"/>
      <c r="LMZ23" s="24"/>
      <c r="LNE23" s="24"/>
      <c r="LNJ23" s="24"/>
      <c r="LNO23" s="24"/>
      <c r="LNT23" s="24"/>
      <c r="LNY23" s="24"/>
      <c r="LOD23" s="24"/>
      <c r="LOI23" s="24"/>
      <c r="LON23" s="24"/>
      <c r="LOS23" s="24"/>
      <c r="LOX23" s="24"/>
      <c r="LPC23" s="24"/>
      <c r="LPH23" s="24"/>
      <c r="LPM23" s="24"/>
      <c r="LPR23" s="24"/>
      <c r="LPW23" s="24"/>
      <c r="LQB23" s="24"/>
      <c r="LQG23" s="24"/>
      <c r="LQL23" s="24"/>
      <c r="LQQ23" s="24"/>
      <c r="LQV23" s="24"/>
      <c r="LRA23" s="24"/>
      <c r="LRF23" s="24"/>
      <c r="LRK23" s="24"/>
      <c r="LRP23" s="24"/>
      <c r="LRU23" s="24"/>
      <c r="LRZ23" s="24"/>
      <c r="LSE23" s="24"/>
      <c r="LSJ23" s="24"/>
      <c r="LSO23" s="24"/>
      <c r="LST23" s="24"/>
      <c r="LSY23" s="24"/>
      <c r="LTD23" s="24"/>
      <c r="LTI23" s="24"/>
      <c r="LTN23" s="24"/>
      <c r="LTS23" s="24"/>
      <c r="LTX23" s="24"/>
      <c r="LUC23" s="24"/>
      <c r="LUH23" s="24"/>
      <c r="LUM23" s="24"/>
      <c r="LUR23" s="24"/>
      <c r="LUW23" s="24"/>
      <c r="LVB23" s="24"/>
      <c r="LVG23" s="24"/>
      <c r="LVL23" s="24"/>
      <c r="LVQ23" s="24"/>
      <c r="LVV23" s="24"/>
      <c r="LWA23" s="24"/>
      <c r="LWF23" s="24"/>
      <c r="LWK23" s="24"/>
      <c r="LWP23" s="24"/>
      <c r="LWU23" s="24"/>
      <c r="LWZ23" s="24"/>
      <c r="LXE23" s="24"/>
      <c r="LXJ23" s="24"/>
      <c r="LXO23" s="24"/>
      <c r="LXT23" s="24"/>
      <c r="LXY23" s="24"/>
      <c r="LYD23" s="24"/>
      <c r="LYI23" s="24"/>
      <c r="LYN23" s="24"/>
      <c r="LYS23" s="24"/>
      <c r="LYX23" s="24"/>
      <c r="LZC23" s="24"/>
      <c r="LZH23" s="24"/>
      <c r="LZM23" s="24"/>
      <c r="LZR23" s="24"/>
      <c r="LZW23" s="24"/>
      <c r="MAB23" s="24"/>
      <c r="MAG23" s="24"/>
      <c r="MAL23" s="24"/>
      <c r="MAQ23" s="24"/>
      <c r="MAV23" s="24"/>
      <c r="MBA23" s="24"/>
      <c r="MBF23" s="24"/>
      <c r="MBK23" s="24"/>
      <c r="MBP23" s="24"/>
      <c r="MBU23" s="24"/>
      <c r="MBZ23" s="24"/>
      <c r="MCE23" s="24"/>
      <c r="MCJ23" s="24"/>
      <c r="MCO23" s="24"/>
      <c r="MCT23" s="24"/>
      <c r="MCY23" s="24"/>
      <c r="MDD23" s="24"/>
      <c r="MDI23" s="24"/>
      <c r="MDN23" s="24"/>
      <c r="MDS23" s="24"/>
      <c r="MDX23" s="24"/>
      <c r="MEC23" s="24"/>
      <c r="MEH23" s="24"/>
      <c r="MEM23" s="24"/>
      <c r="MER23" s="24"/>
      <c r="MEW23" s="24"/>
      <c r="MFB23" s="24"/>
      <c r="MFG23" s="24"/>
      <c r="MFL23" s="24"/>
      <c r="MFQ23" s="24"/>
      <c r="MFV23" s="24"/>
      <c r="MGA23" s="24"/>
      <c r="MGF23" s="24"/>
      <c r="MGK23" s="24"/>
      <c r="MGP23" s="24"/>
      <c r="MGU23" s="24"/>
      <c r="MGZ23" s="24"/>
      <c r="MHE23" s="24"/>
      <c r="MHJ23" s="24"/>
      <c r="MHO23" s="24"/>
      <c r="MHT23" s="24"/>
      <c r="MHY23" s="24"/>
      <c r="MID23" s="24"/>
      <c r="MII23" s="24"/>
      <c r="MIN23" s="24"/>
      <c r="MIS23" s="24"/>
      <c r="MIX23" s="24"/>
      <c r="MJC23" s="24"/>
      <c r="MJH23" s="24"/>
      <c r="MJM23" s="24"/>
      <c r="MJR23" s="24"/>
      <c r="MJW23" s="24"/>
      <c r="MKB23" s="24"/>
      <c r="MKG23" s="24"/>
      <c r="MKL23" s="24"/>
      <c r="MKQ23" s="24"/>
      <c r="MKV23" s="24"/>
      <c r="MLA23" s="24"/>
      <c r="MLF23" s="24"/>
      <c r="MLK23" s="24"/>
      <c r="MLP23" s="24"/>
      <c r="MLU23" s="24"/>
      <c r="MLZ23" s="24"/>
      <c r="MME23" s="24"/>
      <c r="MMJ23" s="24"/>
      <c r="MMO23" s="24"/>
      <c r="MMT23" s="24"/>
      <c r="MMY23" s="24"/>
      <c r="MND23" s="24"/>
      <c r="MNI23" s="24"/>
      <c r="MNN23" s="24"/>
      <c r="MNS23" s="24"/>
      <c r="MNX23" s="24"/>
      <c r="MOC23" s="24"/>
      <c r="MOH23" s="24"/>
      <c r="MOM23" s="24"/>
      <c r="MOR23" s="24"/>
      <c r="MOW23" s="24"/>
      <c r="MPB23" s="24"/>
      <c r="MPG23" s="24"/>
      <c r="MPL23" s="24"/>
      <c r="MPQ23" s="24"/>
      <c r="MPV23" s="24"/>
      <c r="MQA23" s="24"/>
      <c r="MQF23" s="24"/>
      <c r="MQK23" s="24"/>
      <c r="MQP23" s="24"/>
      <c r="MQU23" s="24"/>
      <c r="MQZ23" s="24"/>
      <c r="MRE23" s="24"/>
      <c r="MRJ23" s="24"/>
      <c r="MRO23" s="24"/>
      <c r="MRT23" s="24"/>
      <c r="MRY23" s="24"/>
      <c r="MSD23" s="24"/>
      <c r="MSI23" s="24"/>
      <c r="MSN23" s="24"/>
      <c r="MSS23" s="24"/>
      <c r="MSX23" s="24"/>
      <c r="MTC23" s="24"/>
      <c r="MTH23" s="24"/>
      <c r="MTM23" s="24"/>
      <c r="MTR23" s="24"/>
      <c r="MTW23" s="24"/>
      <c r="MUB23" s="24"/>
      <c r="MUG23" s="24"/>
      <c r="MUL23" s="24"/>
      <c r="MUQ23" s="24"/>
      <c r="MUV23" s="24"/>
      <c r="MVA23" s="24"/>
      <c r="MVF23" s="24"/>
      <c r="MVK23" s="24"/>
      <c r="MVP23" s="24"/>
      <c r="MVU23" s="24"/>
      <c r="MVZ23" s="24"/>
      <c r="MWE23" s="24"/>
      <c r="MWJ23" s="24"/>
      <c r="MWO23" s="24"/>
      <c r="MWT23" s="24"/>
      <c r="MWY23" s="24"/>
      <c r="MXD23" s="24"/>
      <c r="MXI23" s="24"/>
      <c r="MXN23" s="24"/>
      <c r="MXS23" s="24"/>
      <c r="MXX23" s="24"/>
      <c r="MYC23" s="24"/>
      <c r="MYH23" s="24"/>
      <c r="MYM23" s="24"/>
      <c r="MYR23" s="24"/>
      <c r="MYW23" s="24"/>
      <c r="MZB23" s="24"/>
      <c r="MZG23" s="24"/>
      <c r="MZL23" s="24"/>
      <c r="MZQ23" s="24"/>
      <c r="MZV23" s="24"/>
      <c r="NAA23" s="24"/>
      <c r="NAF23" s="24"/>
      <c r="NAK23" s="24"/>
      <c r="NAP23" s="24"/>
      <c r="NAU23" s="24"/>
      <c r="NAZ23" s="24"/>
      <c r="NBE23" s="24"/>
      <c r="NBJ23" s="24"/>
      <c r="NBO23" s="24"/>
      <c r="NBT23" s="24"/>
      <c r="NBY23" s="24"/>
      <c r="NCD23" s="24"/>
      <c r="NCI23" s="24"/>
      <c r="NCN23" s="24"/>
      <c r="NCS23" s="24"/>
      <c r="NCX23" s="24"/>
      <c r="NDC23" s="24"/>
      <c r="NDH23" s="24"/>
      <c r="NDM23" s="24"/>
      <c r="NDR23" s="24"/>
      <c r="NDW23" s="24"/>
      <c r="NEB23" s="24"/>
      <c r="NEG23" s="24"/>
      <c r="NEL23" s="24"/>
      <c r="NEQ23" s="24"/>
      <c r="NEV23" s="24"/>
      <c r="NFA23" s="24"/>
      <c r="NFF23" s="24"/>
      <c r="NFK23" s="24"/>
      <c r="NFP23" s="24"/>
      <c r="NFU23" s="24"/>
      <c r="NFZ23" s="24"/>
      <c r="NGE23" s="24"/>
      <c r="NGJ23" s="24"/>
      <c r="NGO23" s="24"/>
      <c r="NGT23" s="24"/>
      <c r="NGY23" s="24"/>
      <c r="NHD23" s="24"/>
      <c r="NHI23" s="24"/>
      <c r="NHN23" s="24"/>
      <c r="NHS23" s="24"/>
      <c r="NHX23" s="24"/>
      <c r="NIC23" s="24"/>
      <c r="NIH23" s="24"/>
      <c r="NIM23" s="24"/>
      <c r="NIR23" s="24"/>
      <c r="NIW23" s="24"/>
      <c r="NJB23" s="24"/>
      <c r="NJG23" s="24"/>
      <c r="NJL23" s="24"/>
      <c r="NJQ23" s="24"/>
      <c r="NJV23" s="24"/>
      <c r="NKA23" s="24"/>
      <c r="NKF23" s="24"/>
      <c r="NKK23" s="24"/>
      <c r="NKP23" s="24"/>
      <c r="NKU23" s="24"/>
      <c r="NKZ23" s="24"/>
      <c r="NLE23" s="24"/>
      <c r="NLJ23" s="24"/>
      <c r="NLO23" s="24"/>
      <c r="NLT23" s="24"/>
      <c r="NLY23" s="24"/>
      <c r="NMD23" s="24"/>
      <c r="NMI23" s="24"/>
      <c r="NMN23" s="24"/>
      <c r="NMS23" s="24"/>
      <c r="NMX23" s="24"/>
      <c r="NNC23" s="24"/>
      <c r="NNH23" s="24"/>
      <c r="NNM23" s="24"/>
      <c r="NNR23" s="24"/>
      <c r="NNW23" s="24"/>
      <c r="NOB23" s="24"/>
      <c r="NOG23" s="24"/>
      <c r="NOL23" s="24"/>
      <c r="NOQ23" s="24"/>
      <c r="NOV23" s="24"/>
      <c r="NPA23" s="24"/>
      <c r="NPF23" s="24"/>
      <c r="NPK23" s="24"/>
      <c r="NPP23" s="24"/>
      <c r="NPU23" s="24"/>
      <c r="NPZ23" s="24"/>
      <c r="NQE23" s="24"/>
      <c r="NQJ23" s="24"/>
      <c r="NQO23" s="24"/>
      <c r="NQT23" s="24"/>
      <c r="NQY23" s="24"/>
      <c r="NRD23" s="24"/>
      <c r="NRI23" s="24"/>
      <c r="NRN23" s="24"/>
      <c r="NRS23" s="24"/>
      <c r="NRX23" s="24"/>
      <c r="NSC23" s="24"/>
      <c r="NSH23" s="24"/>
      <c r="NSM23" s="24"/>
      <c r="NSR23" s="24"/>
      <c r="NSW23" s="24"/>
      <c r="NTB23" s="24"/>
      <c r="NTG23" s="24"/>
      <c r="NTL23" s="24"/>
      <c r="NTQ23" s="24"/>
      <c r="NTV23" s="24"/>
      <c r="NUA23" s="24"/>
      <c r="NUF23" s="24"/>
      <c r="NUK23" s="24"/>
      <c r="NUP23" s="24"/>
      <c r="NUU23" s="24"/>
      <c r="NUZ23" s="24"/>
      <c r="NVE23" s="24"/>
      <c r="NVJ23" s="24"/>
      <c r="NVO23" s="24"/>
      <c r="NVT23" s="24"/>
      <c r="NVY23" s="24"/>
      <c r="NWD23" s="24"/>
      <c r="NWI23" s="24"/>
      <c r="NWN23" s="24"/>
      <c r="NWS23" s="24"/>
      <c r="NWX23" s="24"/>
      <c r="NXC23" s="24"/>
      <c r="NXH23" s="24"/>
      <c r="NXM23" s="24"/>
      <c r="NXR23" s="24"/>
      <c r="NXW23" s="24"/>
      <c r="NYB23" s="24"/>
      <c r="NYG23" s="24"/>
      <c r="NYL23" s="24"/>
      <c r="NYQ23" s="24"/>
      <c r="NYV23" s="24"/>
      <c r="NZA23" s="24"/>
      <c r="NZF23" s="24"/>
      <c r="NZK23" s="24"/>
      <c r="NZP23" s="24"/>
      <c r="NZU23" s="24"/>
      <c r="NZZ23" s="24"/>
      <c r="OAE23" s="24"/>
      <c r="OAJ23" s="24"/>
      <c r="OAO23" s="24"/>
      <c r="OAT23" s="24"/>
      <c r="OAY23" s="24"/>
      <c r="OBD23" s="24"/>
      <c r="OBI23" s="24"/>
      <c r="OBN23" s="24"/>
      <c r="OBS23" s="24"/>
      <c r="OBX23" s="24"/>
      <c r="OCC23" s="24"/>
      <c r="OCH23" s="24"/>
      <c r="OCM23" s="24"/>
      <c r="OCR23" s="24"/>
      <c r="OCW23" s="24"/>
      <c r="ODB23" s="24"/>
      <c r="ODG23" s="24"/>
      <c r="ODL23" s="24"/>
      <c r="ODQ23" s="24"/>
      <c r="ODV23" s="24"/>
      <c r="OEA23" s="24"/>
      <c r="OEF23" s="24"/>
      <c r="OEK23" s="24"/>
      <c r="OEP23" s="24"/>
      <c r="OEU23" s="24"/>
      <c r="OEZ23" s="24"/>
      <c r="OFE23" s="24"/>
      <c r="OFJ23" s="24"/>
      <c r="OFO23" s="24"/>
      <c r="OFT23" s="24"/>
      <c r="OFY23" s="24"/>
      <c r="OGD23" s="24"/>
      <c r="OGI23" s="24"/>
      <c r="OGN23" s="24"/>
      <c r="OGS23" s="24"/>
      <c r="OGX23" s="24"/>
      <c r="OHC23" s="24"/>
      <c r="OHH23" s="24"/>
      <c r="OHM23" s="24"/>
      <c r="OHR23" s="24"/>
      <c r="OHW23" s="24"/>
      <c r="OIB23" s="24"/>
      <c r="OIG23" s="24"/>
      <c r="OIL23" s="24"/>
      <c r="OIQ23" s="24"/>
      <c r="OIV23" s="24"/>
      <c r="OJA23" s="24"/>
      <c r="OJF23" s="24"/>
      <c r="OJK23" s="24"/>
      <c r="OJP23" s="24"/>
      <c r="OJU23" s="24"/>
      <c r="OJZ23" s="24"/>
      <c r="OKE23" s="24"/>
      <c r="OKJ23" s="24"/>
      <c r="OKO23" s="24"/>
      <c r="OKT23" s="24"/>
      <c r="OKY23" s="24"/>
      <c r="OLD23" s="24"/>
      <c r="OLI23" s="24"/>
      <c r="OLN23" s="24"/>
      <c r="OLS23" s="24"/>
      <c r="OLX23" s="24"/>
      <c r="OMC23" s="24"/>
      <c r="OMH23" s="24"/>
      <c r="OMM23" s="24"/>
      <c r="OMR23" s="24"/>
      <c r="OMW23" s="24"/>
      <c r="ONB23" s="24"/>
      <c r="ONG23" s="24"/>
      <c r="ONL23" s="24"/>
      <c r="ONQ23" s="24"/>
      <c r="ONV23" s="24"/>
      <c r="OOA23" s="24"/>
      <c r="OOF23" s="24"/>
      <c r="OOK23" s="24"/>
      <c r="OOP23" s="24"/>
      <c r="OOU23" s="24"/>
      <c r="OOZ23" s="24"/>
      <c r="OPE23" s="24"/>
      <c r="OPJ23" s="24"/>
      <c r="OPO23" s="24"/>
      <c r="OPT23" s="24"/>
      <c r="OPY23" s="24"/>
      <c r="OQD23" s="24"/>
      <c r="OQI23" s="24"/>
      <c r="OQN23" s="24"/>
      <c r="OQS23" s="24"/>
      <c r="OQX23" s="24"/>
      <c r="ORC23" s="24"/>
      <c r="ORH23" s="24"/>
      <c r="ORM23" s="24"/>
      <c r="ORR23" s="24"/>
      <c r="ORW23" s="24"/>
      <c r="OSB23" s="24"/>
      <c r="OSG23" s="24"/>
      <c r="OSL23" s="24"/>
      <c r="OSQ23" s="24"/>
      <c r="OSV23" s="24"/>
      <c r="OTA23" s="24"/>
      <c r="OTF23" s="24"/>
      <c r="OTK23" s="24"/>
      <c r="OTP23" s="24"/>
      <c r="OTU23" s="24"/>
      <c r="OTZ23" s="24"/>
      <c r="OUE23" s="24"/>
      <c r="OUJ23" s="24"/>
      <c r="OUO23" s="24"/>
      <c r="OUT23" s="24"/>
      <c r="OUY23" s="24"/>
      <c r="OVD23" s="24"/>
      <c r="OVI23" s="24"/>
      <c r="OVN23" s="24"/>
      <c r="OVS23" s="24"/>
      <c r="OVX23" s="24"/>
      <c r="OWC23" s="24"/>
      <c r="OWH23" s="24"/>
      <c r="OWM23" s="24"/>
      <c r="OWR23" s="24"/>
      <c r="OWW23" s="24"/>
      <c r="OXB23" s="24"/>
      <c r="OXG23" s="24"/>
      <c r="OXL23" s="24"/>
      <c r="OXQ23" s="24"/>
      <c r="OXV23" s="24"/>
      <c r="OYA23" s="24"/>
      <c r="OYF23" s="24"/>
      <c r="OYK23" s="24"/>
      <c r="OYP23" s="24"/>
      <c r="OYU23" s="24"/>
      <c r="OYZ23" s="24"/>
      <c r="OZE23" s="24"/>
      <c r="OZJ23" s="24"/>
      <c r="OZO23" s="24"/>
      <c r="OZT23" s="24"/>
      <c r="OZY23" s="24"/>
      <c r="PAD23" s="24"/>
      <c r="PAI23" s="24"/>
      <c r="PAN23" s="24"/>
      <c r="PAS23" s="24"/>
      <c r="PAX23" s="24"/>
      <c r="PBC23" s="24"/>
      <c r="PBH23" s="24"/>
      <c r="PBM23" s="24"/>
      <c r="PBR23" s="24"/>
      <c r="PBW23" s="24"/>
      <c r="PCB23" s="24"/>
      <c r="PCG23" s="24"/>
      <c r="PCL23" s="24"/>
      <c r="PCQ23" s="24"/>
      <c r="PCV23" s="24"/>
      <c r="PDA23" s="24"/>
      <c r="PDF23" s="24"/>
      <c r="PDK23" s="24"/>
      <c r="PDP23" s="24"/>
      <c r="PDU23" s="24"/>
      <c r="PDZ23" s="24"/>
      <c r="PEE23" s="24"/>
      <c r="PEJ23" s="24"/>
      <c r="PEO23" s="24"/>
      <c r="PET23" s="24"/>
      <c r="PEY23" s="24"/>
      <c r="PFD23" s="24"/>
      <c r="PFI23" s="24"/>
      <c r="PFN23" s="24"/>
      <c r="PFS23" s="24"/>
      <c r="PFX23" s="24"/>
      <c r="PGC23" s="24"/>
      <c r="PGH23" s="24"/>
      <c r="PGM23" s="24"/>
      <c r="PGR23" s="24"/>
      <c r="PGW23" s="24"/>
      <c r="PHB23" s="24"/>
      <c r="PHG23" s="24"/>
      <c r="PHL23" s="24"/>
      <c r="PHQ23" s="24"/>
      <c r="PHV23" s="24"/>
      <c r="PIA23" s="24"/>
      <c r="PIF23" s="24"/>
      <c r="PIK23" s="24"/>
      <c r="PIP23" s="24"/>
      <c r="PIU23" s="24"/>
      <c r="PIZ23" s="24"/>
      <c r="PJE23" s="24"/>
      <c r="PJJ23" s="24"/>
      <c r="PJO23" s="24"/>
      <c r="PJT23" s="24"/>
      <c r="PJY23" s="24"/>
      <c r="PKD23" s="24"/>
      <c r="PKI23" s="24"/>
      <c r="PKN23" s="24"/>
      <c r="PKS23" s="24"/>
      <c r="PKX23" s="24"/>
      <c r="PLC23" s="24"/>
      <c r="PLH23" s="24"/>
      <c r="PLM23" s="24"/>
      <c r="PLR23" s="24"/>
      <c r="PLW23" s="24"/>
      <c r="PMB23" s="24"/>
      <c r="PMG23" s="24"/>
      <c r="PML23" s="24"/>
      <c r="PMQ23" s="24"/>
      <c r="PMV23" s="24"/>
      <c r="PNA23" s="24"/>
      <c r="PNF23" s="24"/>
      <c r="PNK23" s="24"/>
      <c r="PNP23" s="24"/>
      <c r="PNU23" s="24"/>
      <c r="PNZ23" s="24"/>
      <c r="POE23" s="24"/>
      <c r="POJ23" s="24"/>
      <c r="POO23" s="24"/>
      <c r="POT23" s="24"/>
      <c r="POY23" s="24"/>
      <c r="PPD23" s="24"/>
      <c r="PPI23" s="24"/>
      <c r="PPN23" s="24"/>
      <c r="PPS23" s="24"/>
      <c r="PPX23" s="24"/>
      <c r="PQC23" s="24"/>
      <c r="PQH23" s="24"/>
      <c r="PQM23" s="24"/>
      <c r="PQR23" s="24"/>
      <c r="PQW23" s="24"/>
      <c r="PRB23" s="24"/>
      <c r="PRG23" s="24"/>
      <c r="PRL23" s="24"/>
      <c r="PRQ23" s="24"/>
      <c r="PRV23" s="24"/>
      <c r="PSA23" s="24"/>
      <c r="PSF23" s="24"/>
      <c r="PSK23" s="24"/>
      <c r="PSP23" s="24"/>
      <c r="PSU23" s="24"/>
      <c r="PSZ23" s="24"/>
      <c r="PTE23" s="24"/>
      <c r="PTJ23" s="24"/>
      <c r="PTO23" s="24"/>
      <c r="PTT23" s="24"/>
      <c r="PTY23" s="24"/>
      <c r="PUD23" s="24"/>
      <c r="PUI23" s="24"/>
      <c r="PUN23" s="24"/>
      <c r="PUS23" s="24"/>
      <c r="PUX23" s="24"/>
      <c r="PVC23" s="24"/>
      <c r="PVH23" s="24"/>
      <c r="PVM23" s="24"/>
      <c r="PVR23" s="24"/>
      <c r="PVW23" s="24"/>
      <c r="PWB23" s="24"/>
      <c r="PWG23" s="24"/>
      <c r="PWL23" s="24"/>
      <c r="PWQ23" s="24"/>
      <c r="PWV23" s="24"/>
      <c r="PXA23" s="24"/>
      <c r="PXF23" s="24"/>
      <c r="PXK23" s="24"/>
      <c r="PXP23" s="24"/>
      <c r="PXU23" s="24"/>
      <c r="PXZ23" s="24"/>
      <c r="PYE23" s="24"/>
      <c r="PYJ23" s="24"/>
      <c r="PYO23" s="24"/>
      <c r="PYT23" s="24"/>
      <c r="PYY23" s="24"/>
      <c r="PZD23" s="24"/>
      <c r="PZI23" s="24"/>
      <c r="PZN23" s="24"/>
      <c r="PZS23" s="24"/>
      <c r="PZX23" s="24"/>
      <c r="QAC23" s="24"/>
      <c r="QAH23" s="24"/>
      <c r="QAM23" s="24"/>
      <c r="QAR23" s="24"/>
      <c r="QAW23" s="24"/>
      <c r="QBB23" s="24"/>
      <c r="QBG23" s="24"/>
      <c r="QBL23" s="24"/>
      <c r="QBQ23" s="24"/>
      <c r="QBV23" s="24"/>
      <c r="QCA23" s="24"/>
      <c r="QCF23" s="24"/>
      <c r="QCK23" s="24"/>
      <c r="QCP23" s="24"/>
      <c r="QCU23" s="24"/>
      <c r="QCZ23" s="24"/>
      <c r="QDE23" s="24"/>
      <c r="QDJ23" s="24"/>
      <c r="QDO23" s="24"/>
      <c r="QDT23" s="24"/>
      <c r="QDY23" s="24"/>
      <c r="QED23" s="24"/>
      <c r="QEI23" s="24"/>
      <c r="QEN23" s="24"/>
      <c r="QES23" s="24"/>
      <c r="QEX23" s="24"/>
      <c r="QFC23" s="24"/>
      <c r="QFH23" s="24"/>
      <c r="QFM23" s="24"/>
      <c r="QFR23" s="24"/>
      <c r="QFW23" s="24"/>
      <c r="QGB23" s="24"/>
      <c r="QGG23" s="24"/>
      <c r="QGL23" s="24"/>
      <c r="QGQ23" s="24"/>
      <c r="QGV23" s="24"/>
      <c r="QHA23" s="24"/>
      <c r="QHF23" s="24"/>
      <c r="QHK23" s="24"/>
      <c r="QHP23" s="24"/>
      <c r="QHU23" s="24"/>
      <c r="QHZ23" s="24"/>
      <c r="QIE23" s="24"/>
      <c r="QIJ23" s="24"/>
      <c r="QIO23" s="24"/>
      <c r="QIT23" s="24"/>
      <c r="QIY23" s="24"/>
      <c r="QJD23" s="24"/>
      <c r="QJI23" s="24"/>
      <c r="QJN23" s="24"/>
      <c r="QJS23" s="24"/>
      <c r="QJX23" s="24"/>
      <c r="QKC23" s="24"/>
      <c r="QKH23" s="24"/>
      <c r="QKM23" s="24"/>
      <c r="QKR23" s="24"/>
      <c r="QKW23" s="24"/>
      <c r="QLB23" s="24"/>
      <c r="QLG23" s="24"/>
      <c r="QLL23" s="24"/>
      <c r="QLQ23" s="24"/>
      <c r="QLV23" s="24"/>
      <c r="QMA23" s="24"/>
      <c r="QMF23" s="24"/>
      <c r="QMK23" s="24"/>
      <c r="QMP23" s="24"/>
      <c r="QMU23" s="24"/>
      <c r="QMZ23" s="24"/>
      <c r="QNE23" s="24"/>
      <c r="QNJ23" s="24"/>
      <c r="QNO23" s="24"/>
      <c r="QNT23" s="24"/>
      <c r="QNY23" s="24"/>
      <c r="QOD23" s="24"/>
      <c r="QOI23" s="24"/>
      <c r="QON23" s="24"/>
      <c r="QOS23" s="24"/>
      <c r="QOX23" s="24"/>
      <c r="QPC23" s="24"/>
      <c r="QPH23" s="24"/>
      <c r="QPM23" s="24"/>
      <c r="QPR23" s="24"/>
      <c r="QPW23" s="24"/>
      <c r="QQB23" s="24"/>
      <c r="QQG23" s="24"/>
      <c r="QQL23" s="24"/>
      <c r="QQQ23" s="24"/>
      <c r="QQV23" s="24"/>
      <c r="QRA23" s="24"/>
      <c r="QRF23" s="24"/>
      <c r="QRK23" s="24"/>
      <c r="QRP23" s="24"/>
      <c r="QRU23" s="24"/>
      <c r="QRZ23" s="24"/>
      <c r="QSE23" s="24"/>
      <c r="QSJ23" s="24"/>
      <c r="QSO23" s="24"/>
      <c r="QST23" s="24"/>
      <c r="QSY23" s="24"/>
      <c r="QTD23" s="24"/>
      <c r="QTI23" s="24"/>
      <c r="QTN23" s="24"/>
      <c r="QTS23" s="24"/>
      <c r="QTX23" s="24"/>
      <c r="QUC23" s="24"/>
      <c r="QUH23" s="24"/>
      <c r="QUM23" s="24"/>
      <c r="QUR23" s="24"/>
      <c r="QUW23" s="24"/>
      <c r="QVB23" s="24"/>
      <c r="QVG23" s="24"/>
      <c r="QVL23" s="24"/>
      <c r="QVQ23" s="24"/>
      <c r="QVV23" s="24"/>
      <c r="QWA23" s="24"/>
      <c r="QWF23" s="24"/>
      <c r="QWK23" s="24"/>
      <c r="QWP23" s="24"/>
      <c r="QWU23" s="24"/>
      <c r="QWZ23" s="24"/>
      <c r="QXE23" s="24"/>
      <c r="QXJ23" s="24"/>
      <c r="QXO23" s="24"/>
      <c r="QXT23" s="24"/>
      <c r="QXY23" s="24"/>
      <c r="QYD23" s="24"/>
      <c r="QYI23" s="24"/>
      <c r="QYN23" s="24"/>
      <c r="QYS23" s="24"/>
      <c r="QYX23" s="24"/>
      <c r="QZC23" s="24"/>
      <c r="QZH23" s="24"/>
      <c r="QZM23" s="24"/>
      <c r="QZR23" s="24"/>
      <c r="QZW23" s="24"/>
      <c r="RAB23" s="24"/>
      <c r="RAG23" s="24"/>
      <c r="RAL23" s="24"/>
      <c r="RAQ23" s="24"/>
      <c r="RAV23" s="24"/>
      <c r="RBA23" s="24"/>
      <c r="RBF23" s="24"/>
      <c r="RBK23" s="24"/>
      <c r="RBP23" s="24"/>
      <c r="RBU23" s="24"/>
      <c r="RBZ23" s="24"/>
      <c r="RCE23" s="24"/>
      <c r="RCJ23" s="24"/>
      <c r="RCO23" s="24"/>
      <c r="RCT23" s="24"/>
      <c r="RCY23" s="24"/>
      <c r="RDD23" s="24"/>
      <c r="RDI23" s="24"/>
      <c r="RDN23" s="24"/>
      <c r="RDS23" s="24"/>
      <c r="RDX23" s="24"/>
      <c r="REC23" s="24"/>
      <c r="REH23" s="24"/>
      <c r="REM23" s="24"/>
      <c r="RER23" s="24"/>
      <c r="REW23" s="24"/>
      <c r="RFB23" s="24"/>
      <c r="RFG23" s="24"/>
      <c r="RFL23" s="24"/>
      <c r="RFQ23" s="24"/>
      <c r="RFV23" s="24"/>
      <c r="RGA23" s="24"/>
      <c r="RGF23" s="24"/>
      <c r="RGK23" s="24"/>
      <c r="RGP23" s="24"/>
      <c r="RGU23" s="24"/>
      <c r="RGZ23" s="24"/>
      <c r="RHE23" s="24"/>
      <c r="RHJ23" s="24"/>
      <c r="RHO23" s="24"/>
      <c r="RHT23" s="24"/>
      <c r="RHY23" s="24"/>
      <c r="RID23" s="24"/>
      <c r="RII23" s="24"/>
      <c r="RIN23" s="24"/>
      <c r="RIS23" s="24"/>
      <c r="RIX23" s="24"/>
      <c r="RJC23" s="24"/>
      <c r="RJH23" s="24"/>
      <c r="RJM23" s="24"/>
      <c r="RJR23" s="24"/>
      <c r="RJW23" s="24"/>
      <c r="RKB23" s="24"/>
      <c r="RKG23" s="24"/>
      <c r="RKL23" s="24"/>
      <c r="RKQ23" s="24"/>
      <c r="RKV23" s="24"/>
      <c r="RLA23" s="24"/>
      <c r="RLF23" s="24"/>
      <c r="RLK23" s="24"/>
      <c r="RLP23" s="24"/>
      <c r="RLU23" s="24"/>
      <c r="RLZ23" s="24"/>
      <c r="RME23" s="24"/>
      <c r="RMJ23" s="24"/>
      <c r="RMO23" s="24"/>
      <c r="RMT23" s="24"/>
      <c r="RMY23" s="24"/>
      <c r="RND23" s="24"/>
      <c r="RNI23" s="24"/>
      <c r="RNN23" s="24"/>
      <c r="RNS23" s="24"/>
      <c r="RNX23" s="24"/>
      <c r="ROC23" s="24"/>
      <c r="ROH23" s="24"/>
      <c r="ROM23" s="24"/>
      <c r="ROR23" s="24"/>
      <c r="ROW23" s="24"/>
      <c r="RPB23" s="24"/>
      <c r="RPG23" s="24"/>
      <c r="RPL23" s="24"/>
      <c r="RPQ23" s="24"/>
      <c r="RPV23" s="24"/>
      <c r="RQA23" s="24"/>
      <c r="RQF23" s="24"/>
      <c r="RQK23" s="24"/>
      <c r="RQP23" s="24"/>
      <c r="RQU23" s="24"/>
      <c r="RQZ23" s="24"/>
      <c r="RRE23" s="24"/>
      <c r="RRJ23" s="24"/>
      <c r="RRO23" s="24"/>
      <c r="RRT23" s="24"/>
      <c r="RRY23" s="24"/>
      <c r="RSD23" s="24"/>
      <c r="RSI23" s="24"/>
      <c r="RSN23" s="24"/>
      <c r="RSS23" s="24"/>
      <c r="RSX23" s="24"/>
      <c r="RTC23" s="24"/>
      <c r="RTH23" s="24"/>
      <c r="RTM23" s="24"/>
      <c r="RTR23" s="24"/>
      <c r="RTW23" s="24"/>
      <c r="RUB23" s="24"/>
      <c r="RUG23" s="24"/>
      <c r="RUL23" s="24"/>
      <c r="RUQ23" s="24"/>
      <c r="RUV23" s="24"/>
      <c r="RVA23" s="24"/>
      <c r="RVF23" s="24"/>
      <c r="RVK23" s="24"/>
      <c r="RVP23" s="24"/>
      <c r="RVU23" s="24"/>
      <c r="RVZ23" s="24"/>
      <c r="RWE23" s="24"/>
      <c r="RWJ23" s="24"/>
      <c r="RWO23" s="24"/>
      <c r="RWT23" s="24"/>
      <c r="RWY23" s="24"/>
      <c r="RXD23" s="24"/>
      <c r="RXI23" s="24"/>
      <c r="RXN23" s="24"/>
      <c r="RXS23" s="24"/>
      <c r="RXX23" s="24"/>
      <c r="RYC23" s="24"/>
      <c r="RYH23" s="24"/>
      <c r="RYM23" s="24"/>
      <c r="RYR23" s="24"/>
      <c r="RYW23" s="24"/>
      <c r="RZB23" s="24"/>
      <c r="RZG23" s="24"/>
      <c r="RZL23" s="24"/>
      <c r="RZQ23" s="24"/>
      <c r="RZV23" s="24"/>
      <c r="SAA23" s="24"/>
      <c r="SAF23" s="24"/>
      <c r="SAK23" s="24"/>
      <c r="SAP23" s="24"/>
      <c r="SAU23" s="24"/>
      <c r="SAZ23" s="24"/>
      <c r="SBE23" s="24"/>
      <c r="SBJ23" s="24"/>
      <c r="SBO23" s="24"/>
      <c r="SBT23" s="24"/>
      <c r="SBY23" s="24"/>
      <c r="SCD23" s="24"/>
      <c r="SCI23" s="24"/>
      <c r="SCN23" s="24"/>
      <c r="SCS23" s="24"/>
      <c r="SCX23" s="24"/>
      <c r="SDC23" s="24"/>
      <c r="SDH23" s="24"/>
      <c r="SDM23" s="24"/>
      <c r="SDR23" s="24"/>
      <c r="SDW23" s="24"/>
      <c r="SEB23" s="24"/>
      <c r="SEG23" s="24"/>
      <c r="SEL23" s="24"/>
      <c r="SEQ23" s="24"/>
      <c r="SEV23" s="24"/>
      <c r="SFA23" s="24"/>
      <c r="SFF23" s="24"/>
      <c r="SFK23" s="24"/>
      <c r="SFP23" s="24"/>
      <c r="SFU23" s="24"/>
      <c r="SFZ23" s="24"/>
      <c r="SGE23" s="24"/>
      <c r="SGJ23" s="24"/>
      <c r="SGO23" s="24"/>
      <c r="SGT23" s="24"/>
      <c r="SGY23" s="24"/>
      <c r="SHD23" s="24"/>
      <c r="SHI23" s="24"/>
      <c r="SHN23" s="24"/>
      <c r="SHS23" s="24"/>
      <c r="SHX23" s="24"/>
      <c r="SIC23" s="24"/>
      <c r="SIH23" s="24"/>
      <c r="SIM23" s="24"/>
      <c r="SIR23" s="24"/>
      <c r="SIW23" s="24"/>
      <c r="SJB23" s="24"/>
      <c r="SJG23" s="24"/>
      <c r="SJL23" s="24"/>
      <c r="SJQ23" s="24"/>
      <c r="SJV23" s="24"/>
      <c r="SKA23" s="24"/>
      <c r="SKF23" s="24"/>
      <c r="SKK23" s="24"/>
      <c r="SKP23" s="24"/>
      <c r="SKU23" s="24"/>
      <c r="SKZ23" s="24"/>
      <c r="SLE23" s="24"/>
      <c r="SLJ23" s="24"/>
      <c r="SLO23" s="24"/>
      <c r="SLT23" s="24"/>
      <c r="SLY23" s="24"/>
      <c r="SMD23" s="24"/>
      <c r="SMI23" s="24"/>
      <c r="SMN23" s="24"/>
      <c r="SMS23" s="24"/>
      <c r="SMX23" s="24"/>
      <c r="SNC23" s="24"/>
      <c r="SNH23" s="24"/>
      <c r="SNM23" s="24"/>
      <c r="SNR23" s="24"/>
      <c r="SNW23" s="24"/>
      <c r="SOB23" s="24"/>
      <c r="SOG23" s="24"/>
      <c r="SOL23" s="24"/>
      <c r="SOQ23" s="24"/>
      <c r="SOV23" s="24"/>
      <c r="SPA23" s="24"/>
      <c r="SPF23" s="24"/>
      <c r="SPK23" s="24"/>
      <c r="SPP23" s="24"/>
      <c r="SPU23" s="24"/>
      <c r="SPZ23" s="24"/>
      <c r="SQE23" s="24"/>
      <c r="SQJ23" s="24"/>
      <c r="SQO23" s="24"/>
      <c r="SQT23" s="24"/>
      <c r="SQY23" s="24"/>
      <c r="SRD23" s="24"/>
      <c r="SRI23" s="24"/>
      <c r="SRN23" s="24"/>
      <c r="SRS23" s="24"/>
      <c r="SRX23" s="24"/>
      <c r="SSC23" s="24"/>
      <c r="SSH23" s="24"/>
      <c r="SSM23" s="24"/>
      <c r="SSR23" s="24"/>
      <c r="SSW23" s="24"/>
      <c r="STB23" s="24"/>
      <c r="STG23" s="24"/>
      <c r="STL23" s="24"/>
      <c r="STQ23" s="24"/>
      <c r="STV23" s="24"/>
      <c r="SUA23" s="24"/>
      <c r="SUF23" s="24"/>
      <c r="SUK23" s="24"/>
      <c r="SUP23" s="24"/>
      <c r="SUU23" s="24"/>
      <c r="SUZ23" s="24"/>
      <c r="SVE23" s="24"/>
      <c r="SVJ23" s="24"/>
      <c r="SVO23" s="24"/>
      <c r="SVT23" s="24"/>
      <c r="SVY23" s="24"/>
      <c r="SWD23" s="24"/>
      <c r="SWI23" s="24"/>
      <c r="SWN23" s="24"/>
      <c r="SWS23" s="24"/>
      <c r="SWX23" s="24"/>
      <c r="SXC23" s="24"/>
      <c r="SXH23" s="24"/>
      <c r="SXM23" s="24"/>
      <c r="SXR23" s="24"/>
      <c r="SXW23" s="24"/>
      <c r="SYB23" s="24"/>
      <c r="SYG23" s="24"/>
      <c r="SYL23" s="24"/>
      <c r="SYQ23" s="24"/>
      <c r="SYV23" s="24"/>
      <c r="SZA23" s="24"/>
      <c r="SZF23" s="24"/>
      <c r="SZK23" s="24"/>
      <c r="SZP23" s="24"/>
      <c r="SZU23" s="24"/>
      <c r="SZZ23" s="24"/>
      <c r="TAE23" s="24"/>
      <c r="TAJ23" s="24"/>
      <c r="TAO23" s="24"/>
      <c r="TAT23" s="24"/>
      <c r="TAY23" s="24"/>
      <c r="TBD23" s="24"/>
      <c r="TBI23" s="24"/>
      <c r="TBN23" s="24"/>
      <c r="TBS23" s="24"/>
      <c r="TBX23" s="24"/>
      <c r="TCC23" s="24"/>
      <c r="TCH23" s="24"/>
      <c r="TCM23" s="24"/>
      <c r="TCR23" s="24"/>
      <c r="TCW23" s="24"/>
      <c r="TDB23" s="24"/>
      <c r="TDG23" s="24"/>
      <c r="TDL23" s="24"/>
      <c r="TDQ23" s="24"/>
      <c r="TDV23" s="24"/>
      <c r="TEA23" s="24"/>
      <c r="TEF23" s="24"/>
      <c r="TEK23" s="24"/>
      <c r="TEP23" s="24"/>
      <c r="TEU23" s="24"/>
      <c r="TEZ23" s="24"/>
      <c r="TFE23" s="24"/>
      <c r="TFJ23" s="24"/>
      <c r="TFO23" s="24"/>
      <c r="TFT23" s="24"/>
      <c r="TFY23" s="24"/>
      <c r="TGD23" s="24"/>
      <c r="TGI23" s="24"/>
      <c r="TGN23" s="24"/>
      <c r="TGS23" s="24"/>
      <c r="TGX23" s="24"/>
      <c r="THC23" s="24"/>
      <c r="THH23" s="24"/>
      <c r="THM23" s="24"/>
      <c r="THR23" s="24"/>
      <c r="THW23" s="24"/>
      <c r="TIB23" s="24"/>
      <c r="TIG23" s="24"/>
      <c r="TIL23" s="24"/>
      <c r="TIQ23" s="24"/>
      <c r="TIV23" s="24"/>
      <c r="TJA23" s="24"/>
      <c r="TJF23" s="24"/>
      <c r="TJK23" s="24"/>
      <c r="TJP23" s="24"/>
      <c r="TJU23" s="24"/>
      <c r="TJZ23" s="24"/>
      <c r="TKE23" s="24"/>
      <c r="TKJ23" s="24"/>
      <c r="TKO23" s="24"/>
      <c r="TKT23" s="24"/>
      <c r="TKY23" s="24"/>
      <c r="TLD23" s="24"/>
      <c r="TLI23" s="24"/>
      <c r="TLN23" s="24"/>
      <c r="TLS23" s="24"/>
      <c r="TLX23" s="24"/>
      <c r="TMC23" s="24"/>
      <c r="TMH23" s="24"/>
      <c r="TMM23" s="24"/>
      <c r="TMR23" s="24"/>
      <c r="TMW23" s="24"/>
      <c r="TNB23" s="24"/>
      <c r="TNG23" s="24"/>
      <c r="TNL23" s="24"/>
      <c r="TNQ23" s="24"/>
      <c r="TNV23" s="24"/>
      <c r="TOA23" s="24"/>
      <c r="TOF23" s="24"/>
      <c r="TOK23" s="24"/>
      <c r="TOP23" s="24"/>
      <c r="TOU23" s="24"/>
      <c r="TOZ23" s="24"/>
      <c r="TPE23" s="24"/>
      <c r="TPJ23" s="24"/>
      <c r="TPO23" s="24"/>
      <c r="TPT23" s="24"/>
      <c r="TPY23" s="24"/>
      <c r="TQD23" s="24"/>
      <c r="TQI23" s="24"/>
      <c r="TQN23" s="24"/>
      <c r="TQS23" s="24"/>
      <c r="TQX23" s="24"/>
      <c r="TRC23" s="24"/>
      <c r="TRH23" s="24"/>
      <c r="TRM23" s="24"/>
      <c r="TRR23" s="24"/>
      <c r="TRW23" s="24"/>
      <c r="TSB23" s="24"/>
      <c r="TSG23" s="24"/>
      <c r="TSL23" s="24"/>
      <c r="TSQ23" s="24"/>
      <c r="TSV23" s="24"/>
      <c r="TTA23" s="24"/>
      <c r="TTF23" s="24"/>
      <c r="TTK23" s="24"/>
      <c r="TTP23" s="24"/>
      <c r="TTU23" s="24"/>
      <c r="TTZ23" s="24"/>
      <c r="TUE23" s="24"/>
      <c r="TUJ23" s="24"/>
      <c r="TUO23" s="24"/>
      <c r="TUT23" s="24"/>
      <c r="TUY23" s="24"/>
      <c r="TVD23" s="24"/>
      <c r="TVI23" s="24"/>
      <c r="TVN23" s="24"/>
      <c r="TVS23" s="24"/>
      <c r="TVX23" s="24"/>
      <c r="TWC23" s="24"/>
      <c r="TWH23" s="24"/>
      <c r="TWM23" s="24"/>
      <c r="TWR23" s="24"/>
      <c r="TWW23" s="24"/>
      <c r="TXB23" s="24"/>
      <c r="TXG23" s="24"/>
      <c r="TXL23" s="24"/>
      <c r="TXQ23" s="24"/>
      <c r="TXV23" s="24"/>
      <c r="TYA23" s="24"/>
      <c r="TYF23" s="24"/>
      <c r="TYK23" s="24"/>
      <c r="TYP23" s="24"/>
      <c r="TYU23" s="24"/>
      <c r="TYZ23" s="24"/>
      <c r="TZE23" s="24"/>
      <c r="TZJ23" s="24"/>
      <c r="TZO23" s="24"/>
      <c r="TZT23" s="24"/>
      <c r="TZY23" s="24"/>
      <c r="UAD23" s="24"/>
      <c r="UAI23" s="24"/>
      <c r="UAN23" s="24"/>
      <c r="UAS23" s="24"/>
      <c r="UAX23" s="24"/>
      <c r="UBC23" s="24"/>
      <c r="UBH23" s="24"/>
      <c r="UBM23" s="24"/>
      <c r="UBR23" s="24"/>
      <c r="UBW23" s="24"/>
      <c r="UCB23" s="24"/>
      <c r="UCG23" s="24"/>
      <c r="UCL23" s="24"/>
      <c r="UCQ23" s="24"/>
      <c r="UCV23" s="24"/>
      <c r="UDA23" s="24"/>
      <c r="UDF23" s="24"/>
      <c r="UDK23" s="24"/>
      <c r="UDP23" s="24"/>
      <c r="UDU23" s="24"/>
      <c r="UDZ23" s="24"/>
      <c r="UEE23" s="24"/>
      <c r="UEJ23" s="24"/>
      <c r="UEO23" s="24"/>
      <c r="UET23" s="24"/>
      <c r="UEY23" s="24"/>
      <c r="UFD23" s="24"/>
      <c r="UFI23" s="24"/>
      <c r="UFN23" s="24"/>
      <c r="UFS23" s="24"/>
      <c r="UFX23" s="24"/>
      <c r="UGC23" s="24"/>
      <c r="UGH23" s="24"/>
      <c r="UGM23" s="24"/>
      <c r="UGR23" s="24"/>
      <c r="UGW23" s="24"/>
      <c r="UHB23" s="24"/>
      <c r="UHG23" s="24"/>
      <c r="UHL23" s="24"/>
      <c r="UHQ23" s="24"/>
      <c r="UHV23" s="24"/>
      <c r="UIA23" s="24"/>
      <c r="UIF23" s="24"/>
      <c r="UIK23" s="24"/>
      <c r="UIP23" s="24"/>
      <c r="UIU23" s="24"/>
      <c r="UIZ23" s="24"/>
      <c r="UJE23" s="24"/>
      <c r="UJJ23" s="24"/>
      <c r="UJO23" s="24"/>
      <c r="UJT23" s="24"/>
      <c r="UJY23" s="24"/>
      <c r="UKD23" s="24"/>
      <c r="UKI23" s="24"/>
      <c r="UKN23" s="24"/>
      <c r="UKS23" s="24"/>
      <c r="UKX23" s="24"/>
      <c r="ULC23" s="24"/>
      <c r="ULH23" s="24"/>
      <c r="ULM23" s="24"/>
      <c r="ULR23" s="24"/>
      <c r="ULW23" s="24"/>
      <c r="UMB23" s="24"/>
      <c r="UMG23" s="24"/>
      <c r="UML23" s="24"/>
      <c r="UMQ23" s="24"/>
      <c r="UMV23" s="24"/>
      <c r="UNA23" s="24"/>
      <c r="UNF23" s="24"/>
      <c r="UNK23" s="24"/>
      <c r="UNP23" s="24"/>
      <c r="UNU23" s="24"/>
      <c r="UNZ23" s="24"/>
      <c r="UOE23" s="24"/>
      <c r="UOJ23" s="24"/>
      <c r="UOO23" s="24"/>
      <c r="UOT23" s="24"/>
      <c r="UOY23" s="24"/>
      <c r="UPD23" s="24"/>
      <c r="UPI23" s="24"/>
      <c r="UPN23" s="24"/>
      <c r="UPS23" s="24"/>
      <c r="UPX23" s="24"/>
      <c r="UQC23" s="24"/>
      <c r="UQH23" s="24"/>
      <c r="UQM23" s="24"/>
      <c r="UQR23" s="24"/>
      <c r="UQW23" s="24"/>
      <c r="URB23" s="24"/>
      <c r="URG23" s="24"/>
      <c r="URL23" s="24"/>
      <c r="URQ23" s="24"/>
      <c r="URV23" s="24"/>
      <c r="USA23" s="24"/>
      <c r="USF23" s="24"/>
      <c r="USK23" s="24"/>
      <c r="USP23" s="24"/>
      <c r="USU23" s="24"/>
      <c r="USZ23" s="24"/>
      <c r="UTE23" s="24"/>
      <c r="UTJ23" s="24"/>
      <c r="UTO23" s="24"/>
      <c r="UTT23" s="24"/>
      <c r="UTY23" s="24"/>
      <c r="UUD23" s="24"/>
      <c r="UUI23" s="24"/>
      <c r="UUN23" s="24"/>
      <c r="UUS23" s="24"/>
      <c r="UUX23" s="24"/>
      <c r="UVC23" s="24"/>
      <c r="UVH23" s="24"/>
      <c r="UVM23" s="24"/>
      <c r="UVR23" s="24"/>
      <c r="UVW23" s="24"/>
      <c r="UWB23" s="24"/>
      <c r="UWG23" s="24"/>
      <c r="UWL23" s="24"/>
      <c r="UWQ23" s="24"/>
      <c r="UWV23" s="24"/>
      <c r="UXA23" s="24"/>
      <c r="UXF23" s="24"/>
      <c r="UXK23" s="24"/>
      <c r="UXP23" s="24"/>
      <c r="UXU23" s="24"/>
      <c r="UXZ23" s="24"/>
      <c r="UYE23" s="24"/>
      <c r="UYJ23" s="24"/>
      <c r="UYO23" s="24"/>
      <c r="UYT23" s="24"/>
      <c r="UYY23" s="24"/>
      <c r="UZD23" s="24"/>
      <c r="UZI23" s="24"/>
      <c r="UZN23" s="24"/>
      <c r="UZS23" s="24"/>
      <c r="UZX23" s="24"/>
      <c r="VAC23" s="24"/>
      <c r="VAH23" s="24"/>
      <c r="VAM23" s="24"/>
      <c r="VAR23" s="24"/>
      <c r="VAW23" s="24"/>
      <c r="VBB23" s="24"/>
      <c r="VBG23" s="24"/>
      <c r="VBL23" s="24"/>
      <c r="VBQ23" s="24"/>
      <c r="VBV23" s="24"/>
      <c r="VCA23" s="24"/>
      <c r="VCF23" s="24"/>
      <c r="VCK23" s="24"/>
      <c r="VCP23" s="24"/>
      <c r="VCU23" s="24"/>
      <c r="VCZ23" s="24"/>
      <c r="VDE23" s="24"/>
      <c r="VDJ23" s="24"/>
      <c r="VDO23" s="24"/>
      <c r="VDT23" s="24"/>
      <c r="VDY23" s="24"/>
      <c r="VED23" s="24"/>
      <c r="VEI23" s="24"/>
      <c r="VEN23" s="24"/>
      <c r="VES23" s="24"/>
      <c r="VEX23" s="24"/>
      <c r="VFC23" s="24"/>
      <c r="VFH23" s="24"/>
      <c r="VFM23" s="24"/>
      <c r="VFR23" s="24"/>
      <c r="VFW23" s="24"/>
      <c r="VGB23" s="24"/>
      <c r="VGG23" s="24"/>
      <c r="VGL23" s="24"/>
      <c r="VGQ23" s="24"/>
      <c r="VGV23" s="24"/>
      <c r="VHA23" s="24"/>
      <c r="VHF23" s="24"/>
      <c r="VHK23" s="24"/>
      <c r="VHP23" s="24"/>
      <c r="VHU23" s="24"/>
      <c r="VHZ23" s="24"/>
      <c r="VIE23" s="24"/>
      <c r="VIJ23" s="24"/>
      <c r="VIO23" s="24"/>
      <c r="VIT23" s="24"/>
      <c r="VIY23" s="24"/>
      <c r="VJD23" s="24"/>
      <c r="VJI23" s="24"/>
      <c r="VJN23" s="24"/>
      <c r="VJS23" s="24"/>
      <c r="VJX23" s="24"/>
      <c r="VKC23" s="24"/>
      <c r="VKH23" s="24"/>
      <c r="VKM23" s="24"/>
      <c r="VKR23" s="24"/>
      <c r="VKW23" s="24"/>
      <c r="VLB23" s="24"/>
      <c r="VLG23" s="24"/>
      <c r="VLL23" s="24"/>
      <c r="VLQ23" s="24"/>
      <c r="VLV23" s="24"/>
      <c r="VMA23" s="24"/>
      <c r="VMF23" s="24"/>
      <c r="VMK23" s="24"/>
      <c r="VMP23" s="24"/>
      <c r="VMU23" s="24"/>
      <c r="VMZ23" s="24"/>
      <c r="VNE23" s="24"/>
      <c r="VNJ23" s="24"/>
      <c r="VNO23" s="24"/>
      <c r="VNT23" s="24"/>
      <c r="VNY23" s="24"/>
      <c r="VOD23" s="24"/>
      <c r="VOI23" s="24"/>
      <c r="VON23" s="24"/>
      <c r="VOS23" s="24"/>
      <c r="VOX23" s="24"/>
      <c r="VPC23" s="24"/>
      <c r="VPH23" s="24"/>
      <c r="VPM23" s="24"/>
      <c r="VPR23" s="24"/>
      <c r="VPW23" s="24"/>
      <c r="VQB23" s="24"/>
      <c r="VQG23" s="24"/>
      <c r="VQL23" s="24"/>
      <c r="VQQ23" s="24"/>
      <c r="VQV23" s="24"/>
      <c r="VRA23" s="24"/>
      <c r="VRF23" s="24"/>
      <c r="VRK23" s="24"/>
      <c r="VRP23" s="24"/>
      <c r="VRU23" s="24"/>
      <c r="VRZ23" s="24"/>
      <c r="VSE23" s="24"/>
      <c r="VSJ23" s="24"/>
      <c r="VSO23" s="24"/>
      <c r="VST23" s="24"/>
      <c r="VSY23" s="24"/>
      <c r="VTD23" s="24"/>
      <c r="VTI23" s="24"/>
      <c r="VTN23" s="24"/>
      <c r="VTS23" s="24"/>
      <c r="VTX23" s="24"/>
      <c r="VUC23" s="24"/>
      <c r="VUH23" s="24"/>
      <c r="VUM23" s="24"/>
      <c r="VUR23" s="24"/>
      <c r="VUW23" s="24"/>
      <c r="VVB23" s="24"/>
      <c r="VVG23" s="24"/>
      <c r="VVL23" s="24"/>
      <c r="VVQ23" s="24"/>
      <c r="VVV23" s="24"/>
      <c r="VWA23" s="24"/>
      <c r="VWF23" s="24"/>
      <c r="VWK23" s="24"/>
      <c r="VWP23" s="24"/>
      <c r="VWU23" s="24"/>
      <c r="VWZ23" s="24"/>
      <c r="VXE23" s="24"/>
      <c r="VXJ23" s="24"/>
      <c r="VXO23" s="24"/>
      <c r="VXT23" s="24"/>
      <c r="VXY23" s="24"/>
      <c r="VYD23" s="24"/>
      <c r="VYI23" s="24"/>
      <c r="VYN23" s="24"/>
      <c r="VYS23" s="24"/>
      <c r="VYX23" s="24"/>
      <c r="VZC23" s="24"/>
      <c r="VZH23" s="24"/>
      <c r="VZM23" s="24"/>
      <c r="VZR23" s="24"/>
      <c r="VZW23" s="24"/>
      <c r="WAB23" s="24"/>
      <c r="WAG23" s="24"/>
      <c r="WAL23" s="24"/>
      <c r="WAQ23" s="24"/>
      <c r="WAV23" s="24"/>
      <c r="WBA23" s="24"/>
      <c r="WBF23" s="24"/>
      <c r="WBK23" s="24"/>
      <c r="WBP23" s="24"/>
      <c r="WBU23" s="24"/>
      <c r="WBZ23" s="24"/>
      <c r="WCE23" s="24"/>
      <c r="WCJ23" s="24"/>
      <c r="WCO23" s="24"/>
      <c r="WCT23" s="24"/>
      <c r="WCY23" s="24"/>
      <c r="WDD23" s="24"/>
      <c r="WDI23" s="24"/>
      <c r="WDN23" s="24"/>
      <c r="WDS23" s="24"/>
      <c r="WDX23" s="24"/>
      <c r="WEC23" s="24"/>
      <c r="WEH23" s="24"/>
      <c r="WEM23" s="24"/>
      <c r="WER23" s="24"/>
      <c r="WEW23" s="24"/>
      <c r="WFB23" s="24"/>
      <c r="WFG23" s="24"/>
      <c r="WFL23" s="24"/>
      <c r="WFQ23" s="24"/>
      <c r="WFV23" s="24"/>
      <c r="WGA23" s="24"/>
      <c r="WGF23" s="24"/>
      <c r="WGK23" s="24"/>
      <c r="WGP23" s="24"/>
      <c r="WGU23" s="24"/>
      <c r="WGZ23" s="24"/>
      <c r="WHE23" s="24"/>
      <c r="WHJ23" s="24"/>
      <c r="WHO23" s="24"/>
      <c r="WHT23" s="24"/>
      <c r="WHY23" s="24"/>
      <c r="WID23" s="24"/>
      <c r="WII23" s="24"/>
      <c r="WIN23" s="24"/>
      <c r="WIS23" s="24"/>
      <c r="WIX23" s="24"/>
      <c r="WJC23" s="24"/>
      <c r="WJH23" s="24"/>
      <c r="WJM23" s="24"/>
      <c r="WJR23" s="24"/>
      <c r="WJW23" s="24"/>
      <c r="WKB23" s="24"/>
      <c r="WKG23" s="24"/>
      <c r="WKL23" s="24"/>
      <c r="WKQ23" s="24"/>
      <c r="WKV23" s="24"/>
      <c r="WLA23" s="24"/>
      <c r="WLF23" s="24"/>
      <c r="WLK23" s="24"/>
      <c r="WLP23" s="24"/>
      <c r="WLU23" s="24"/>
      <c r="WLZ23" s="24"/>
      <c r="WME23" s="24"/>
      <c r="WMJ23" s="24"/>
      <c r="WMO23" s="24"/>
      <c r="WMT23" s="24"/>
      <c r="WMY23" s="24"/>
      <c r="WND23" s="24"/>
      <c r="WNI23" s="24"/>
      <c r="WNN23" s="24"/>
      <c r="WNS23" s="24"/>
      <c r="WNX23" s="24"/>
      <c r="WOC23" s="24"/>
      <c r="WOH23" s="24"/>
      <c r="WOM23" s="24"/>
      <c r="WOR23" s="24"/>
      <c r="WOW23" s="24"/>
      <c r="WPB23" s="24"/>
      <c r="WPG23" s="24"/>
      <c r="WPL23" s="24"/>
      <c r="WPQ23" s="24"/>
      <c r="WPV23" s="24"/>
      <c r="WQA23" s="24"/>
      <c r="WQF23" s="24"/>
      <c r="WQK23" s="24"/>
      <c r="WQP23" s="24"/>
      <c r="WQU23" s="24"/>
      <c r="WQZ23" s="24"/>
      <c r="WRE23" s="24"/>
      <c r="WRJ23" s="24"/>
      <c r="WRO23" s="24"/>
      <c r="WRT23" s="24"/>
      <c r="WRY23" s="24"/>
      <c r="WSD23" s="24"/>
      <c r="WSI23" s="24"/>
      <c r="WSN23" s="24"/>
      <c r="WSS23" s="24"/>
      <c r="WSX23" s="24"/>
      <c r="WTC23" s="24"/>
      <c r="WTH23" s="24"/>
      <c r="WTM23" s="24"/>
      <c r="WTR23" s="24"/>
      <c r="WTW23" s="24"/>
      <c r="WUB23" s="24"/>
      <c r="WUG23" s="24"/>
      <c r="WUL23" s="24"/>
      <c r="WUQ23" s="24"/>
      <c r="WUV23" s="24"/>
      <c r="WVA23" s="24"/>
      <c r="WVF23" s="24"/>
      <c r="WVK23" s="24"/>
      <c r="WVP23" s="24"/>
      <c r="WVU23" s="24"/>
      <c r="WVZ23" s="24"/>
      <c r="WWE23" s="24"/>
      <c r="WWJ23" s="24"/>
      <c r="WWO23" s="24"/>
      <c r="WWT23" s="24"/>
      <c r="WWY23" s="24"/>
      <c r="WXD23" s="24"/>
      <c r="WXI23" s="24"/>
      <c r="WXN23" s="24"/>
      <c r="WXS23" s="24"/>
      <c r="WXX23" s="24"/>
      <c r="WYC23" s="24"/>
      <c r="WYH23" s="24"/>
      <c r="WYM23" s="24"/>
      <c r="WYR23" s="24"/>
      <c r="WYW23" s="24"/>
      <c r="WZB23" s="24"/>
      <c r="WZG23" s="24"/>
      <c r="WZL23" s="24"/>
      <c r="WZQ23" s="24"/>
      <c r="WZV23" s="24"/>
      <c r="XAA23" s="24"/>
      <c r="XAF23" s="24"/>
      <c r="XAK23" s="24"/>
      <c r="XAP23" s="24"/>
      <c r="XAU23" s="24"/>
      <c r="XAZ23" s="24"/>
      <c r="XBE23" s="24"/>
      <c r="XBJ23" s="24"/>
      <c r="XBO23" s="24"/>
      <c r="XBT23" s="24"/>
      <c r="XBY23" s="24"/>
      <c r="XCD23" s="24"/>
      <c r="XCI23" s="24"/>
      <c r="XCN23" s="24"/>
      <c r="XCS23" s="24"/>
      <c r="XCX23" s="24"/>
      <c r="XDC23" s="24"/>
      <c r="XDH23" s="24"/>
      <c r="XDM23" s="24"/>
      <c r="XDR23" s="24"/>
      <c r="XDW23" s="24"/>
      <c r="XEB23" s="24"/>
      <c r="XEG23" s="24"/>
      <c r="XEL23" s="24"/>
      <c r="XEQ23" s="24"/>
      <c r="XEV23" s="24"/>
      <c r="XFA23" s="24"/>
    </row>
    <row r="24" spans="1:1023 1026:2048 2051:5118 5121:6143 6146:7168 7171:10238 10241:11263 11266:12288 12291:15358 15361:16383" x14ac:dyDescent="0.35">
      <c r="A24" s="24"/>
      <c r="B24" s="24"/>
      <c r="J24" s="197"/>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EA24" s="24"/>
      <c r="EF24" s="24"/>
      <c r="EK24" s="24"/>
      <c r="EP24" s="24"/>
      <c r="EU24" s="24"/>
      <c r="EZ24" s="24"/>
      <c r="FE24" s="24"/>
      <c r="FJ24" s="24"/>
      <c r="FO24" s="24"/>
      <c r="FT24" s="24"/>
      <c r="FY24" s="24"/>
      <c r="GD24" s="24"/>
      <c r="GI24" s="24"/>
      <c r="GN24" s="24"/>
      <c r="GS24" s="24"/>
      <c r="GX24" s="24"/>
      <c r="HC24" s="24"/>
      <c r="HH24" s="24"/>
      <c r="HM24" s="24"/>
      <c r="HR24" s="24"/>
      <c r="HW24" s="24"/>
      <c r="IB24" s="24"/>
      <c r="IG24" s="24"/>
      <c r="IL24" s="24"/>
      <c r="IQ24" s="24"/>
      <c r="IV24" s="24"/>
      <c r="JA24" s="24"/>
      <c r="JF24" s="24"/>
      <c r="JK24" s="24"/>
      <c r="JP24" s="24"/>
      <c r="JU24" s="24"/>
      <c r="JZ24" s="24"/>
      <c r="KE24" s="24"/>
      <c r="KJ24" s="24"/>
      <c r="KO24" s="24"/>
      <c r="KT24" s="24"/>
      <c r="KY24" s="24"/>
      <c r="LD24" s="24"/>
      <c r="LI24" s="24"/>
      <c r="LN24" s="24"/>
      <c r="LS24" s="24"/>
      <c r="LX24" s="24"/>
      <c r="MC24" s="24"/>
      <c r="MH24" s="24"/>
      <c r="MM24" s="24"/>
      <c r="MR24" s="24"/>
      <c r="MW24" s="24"/>
      <c r="NB24" s="24"/>
      <c r="NG24" s="24"/>
      <c r="NL24" s="24"/>
      <c r="NQ24" s="24"/>
      <c r="NV24" s="24"/>
      <c r="OA24" s="24"/>
      <c r="OF24" s="24"/>
      <c r="OK24" s="24"/>
      <c r="OP24" s="24"/>
      <c r="OU24" s="24"/>
      <c r="OZ24" s="24"/>
      <c r="PE24" s="24"/>
      <c r="PJ24" s="24"/>
      <c r="PO24" s="24"/>
      <c r="PT24" s="24"/>
      <c r="PY24" s="24"/>
      <c r="QD24" s="24"/>
      <c r="QI24" s="24"/>
      <c r="QN24" s="24"/>
      <c r="QS24" s="24"/>
      <c r="QX24" s="24"/>
      <c r="RC24" s="24"/>
      <c r="RH24" s="24"/>
      <c r="RM24" s="24"/>
      <c r="RR24" s="24"/>
      <c r="RW24" s="24"/>
      <c r="SB24" s="24"/>
      <c r="SG24" s="24"/>
      <c r="SL24" s="24"/>
      <c r="SQ24" s="24"/>
      <c r="SV24" s="24"/>
      <c r="TA24" s="24"/>
      <c r="TF24" s="24"/>
      <c r="TK24" s="24"/>
      <c r="TP24" s="24"/>
      <c r="TU24" s="24"/>
      <c r="TZ24" s="24"/>
      <c r="UE24" s="24"/>
      <c r="UJ24" s="24"/>
      <c r="UO24" s="24"/>
      <c r="UT24" s="24"/>
      <c r="UY24" s="24"/>
      <c r="VD24" s="24"/>
      <c r="VI24" s="24"/>
      <c r="VN24" s="24"/>
      <c r="VS24" s="24"/>
      <c r="VX24" s="24"/>
      <c r="WC24" s="24"/>
      <c r="WH24" s="24"/>
      <c r="WM24" s="24"/>
      <c r="WR24" s="24"/>
      <c r="WW24" s="24"/>
      <c r="XB24" s="24"/>
      <c r="XG24" s="24"/>
      <c r="XL24" s="24"/>
      <c r="XQ24" s="24"/>
      <c r="XV24" s="24"/>
      <c r="YA24" s="24"/>
      <c r="YF24" s="24"/>
      <c r="YK24" s="24"/>
      <c r="YP24" s="24"/>
      <c r="YU24" s="24"/>
      <c r="YZ24" s="24"/>
      <c r="ZE24" s="24"/>
      <c r="ZJ24" s="24"/>
      <c r="ZO24" s="24"/>
      <c r="ZT24" s="24"/>
      <c r="ZY24" s="24"/>
      <c r="AAD24" s="24"/>
      <c r="AAI24" s="24"/>
      <c r="AAN24" s="24"/>
      <c r="AAS24" s="24"/>
      <c r="AAX24" s="24"/>
      <c r="ABC24" s="24"/>
      <c r="ABH24" s="24"/>
      <c r="ABM24" s="24"/>
      <c r="ABR24" s="24"/>
      <c r="ABW24" s="24"/>
      <c r="ACB24" s="24"/>
      <c r="ACG24" s="24"/>
      <c r="ACL24" s="24"/>
      <c r="ACQ24" s="24"/>
      <c r="ACV24" s="24"/>
      <c r="ADA24" s="24"/>
      <c r="ADF24" s="24"/>
      <c r="ADK24" s="24"/>
      <c r="ADP24" s="24"/>
      <c r="ADU24" s="24"/>
      <c r="ADZ24" s="24"/>
      <c r="AEE24" s="24"/>
      <c r="AEJ24" s="24"/>
      <c r="AEO24" s="24"/>
      <c r="AET24" s="24"/>
      <c r="AEY24" s="24"/>
      <c r="AFD24" s="24"/>
      <c r="AFI24" s="24"/>
      <c r="AFN24" s="24"/>
      <c r="AFS24" s="24"/>
      <c r="AFX24" s="24"/>
      <c r="AGC24" s="24"/>
      <c r="AGH24" s="24"/>
      <c r="AGM24" s="24"/>
      <c r="AGR24" s="24"/>
      <c r="AGW24" s="24"/>
      <c r="AHB24" s="24"/>
      <c r="AHG24" s="24"/>
      <c r="AHL24" s="24"/>
      <c r="AHQ24" s="24"/>
      <c r="AHV24" s="24"/>
      <c r="AIA24" s="24"/>
      <c r="AIF24" s="24"/>
      <c r="AIK24" s="24"/>
      <c r="AIP24" s="24"/>
      <c r="AIU24" s="24"/>
      <c r="AIZ24" s="24"/>
      <c r="AJE24" s="24"/>
      <c r="AJJ24" s="24"/>
      <c r="AJO24" s="24"/>
      <c r="AJT24" s="24"/>
      <c r="AJY24" s="24"/>
      <c r="AKD24" s="24"/>
      <c r="AKI24" s="24"/>
      <c r="AKN24" s="24"/>
      <c r="AKS24" s="24"/>
      <c r="AKX24" s="24"/>
      <c r="ALC24" s="24"/>
      <c r="ALH24" s="24"/>
      <c r="ALM24" s="24"/>
      <c r="ALR24" s="24"/>
      <c r="ALW24" s="24"/>
      <c r="AMB24" s="24"/>
      <c r="AMG24" s="24"/>
      <c r="AML24" s="24"/>
      <c r="AMQ24" s="24"/>
      <c r="AMV24" s="24"/>
      <c r="ANA24" s="24"/>
      <c r="ANF24" s="24"/>
      <c r="ANK24" s="24"/>
      <c r="ANP24" s="24"/>
      <c r="ANU24" s="24"/>
      <c r="ANZ24" s="24"/>
      <c r="AOE24" s="24"/>
      <c r="AOJ24" s="24"/>
      <c r="AOO24" s="24"/>
      <c r="AOT24" s="24"/>
      <c r="AOY24" s="24"/>
      <c r="APD24" s="24"/>
      <c r="API24" s="24"/>
      <c r="APN24" s="24"/>
      <c r="APS24" s="24"/>
      <c r="APX24" s="24"/>
      <c r="AQC24" s="24"/>
      <c r="AQH24" s="24"/>
      <c r="AQM24" s="24"/>
      <c r="AQR24" s="24"/>
      <c r="AQW24" s="24"/>
      <c r="ARB24" s="24"/>
      <c r="ARG24" s="24"/>
      <c r="ARL24" s="24"/>
      <c r="ARQ24" s="24"/>
      <c r="ARV24" s="24"/>
      <c r="ASA24" s="24"/>
      <c r="ASF24" s="24"/>
      <c r="ASK24" s="24"/>
      <c r="ASP24" s="24"/>
      <c r="ASU24" s="24"/>
      <c r="ASZ24" s="24"/>
      <c r="ATE24" s="24"/>
      <c r="ATJ24" s="24"/>
      <c r="ATO24" s="24"/>
      <c r="ATT24" s="24"/>
      <c r="ATY24" s="24"/>
      <c r="AUD24" s="24"/>
      <c r="AUI24" s="24"/>
      <c r="AUN24" s="24"/>
      <c r="AUS24" s="24"/>
      <c r="AUX24" s="24"/>
      <c r="AVC24" s="24"/>
      <c r="AVH24" s="24"/>
      <c r="AVM24" s="24"/>
      <c r="AVR24" s="24"/>
      <c r="AVW24" s="24"/>
      <c r="AWB24" s="24"/>
      <c r="AWG24" s="24"/>
      <c r="AWL24" s="24"/>
      <c r="AWQ24" s="24"/>
      <c r="AWV24" s="24"/>
      <c r="AXA24" s="24"/>
      <c r="AXF24" s="24"/>
      <c r="AXK24" s="24"/>
      <c r="AXP24" s="24"/>
      <c r="AXU24" s="24"/>
      <c r="AXZ24" s="24"/>
      <c r="AYE24" s="24"/>
      <c r="AYJ24" s="24"/>
      <c r="AYO24" s="24"/>
      <c r="AYT24" s="24"/>
      <c r="AYY24" s="24"/>
      <c r="AZD24" s="24"/>
      <c r="AZI24" s="24"/>
      <c r="AZN24" s="24"/>
      <c r="AZS24" s="24"/>
      <c r="AZX24" s="24"/>
      <c r="BAC24" s="24"/>
      <c r="BAH24" s="24"/>
      <c r="BAM24" s="24"/>
      <c r="BAR24" s="24"/>
      <c r="BAW24" s="24"/>
      <c r="BBB24" s="24"/>
      <c r="BBG24" s="24"/>
      <c r="BBL24" s="24"/>
      <c r="BBQ24" s="24"/>
      <c r="BBV24" s="24"/>
      <c r="BCA24" s="24"/>
      <c r="BCF24" s="24"/>
      <c r="BCK24" s="24"/>
      <c r="BCP24" s="24"/>
      <c r="BCU24" s="24"/>
      <c r="BCZ24" s="24"/>
      <c r="BDE24" s="24"/>
      <c r="BDJ24" s="24"/>
      <c r="BDO24" s="24"/>
      <c r="BDT24" s="24"/>
      <c r="BDY24" s="24"/>
      <c r="BED24" s="24"/>
      <c r="BEI24" s="24"/>
      <c r="BEN24" s="24"/>
      <c r="BES24" s="24"/>
      <c r="BEX24" s="24"/>
      <c r="BFC24" s="24"/>
      <c r="BFH24" s="24"/>
      <c r="BFM24" s="24"/>
      <c r="BFR24" s="24"/>
      <c r="BFW24" s="24"/>
      <c r="BGB24" s="24"/>
      <c r="BGG24" s="24"/>
      <c r="BGL24" s="24"/>
      <c r="BGQ24" s="24"/>
      <c r="BGV24" s="24"/>
      <c r="BHA24" s="24"/>
      <c r="BHF24" s="24"/>
      <c r="BHK24" s="24"/>
      <c r="BHP24" s="24"/>
      <c r="BHU24" s="24"/>
      <c r="BHZ24" s="24"/>
      <c r="BIE24" s="24"/>
      <c r="BIJ24" s="24"/>
      <c r="BIO24" s="24"/>
      <c r="BIT24" s="24"/>
      <c r="BIY24" s="24"/>
      <c r="BJD24" s="24"/>
      <c r="BJI24" s="24"/>
      <c r="BJN24" s="24"/>
      <c r="BJS24" s="24"/>
      <c r="BJX24" s="24"/>
      <c r="BKC24" s="24"/>
      <c r="BKH24" s="24"/>
      <c r="BKM24" s="24"/>
      <c r="BKR24" s="24"/>
      <c r="BKW24" s="24"/>
      <c r="BLB24" s="24"/>
      <c r="BLG24" s="24"/>
      <c r="BLL24" s="24"/>
      <c r="BLQ24" s="24"/>
      <c r="BLV24" s="24"/>
      <c r="BMA24" s="24"/>
      <c r="BMF24" s="24"/>
      <c r="BMK24" s="24"/>
      <c r="BMP24" s="24"/>
      <c r="BMU24" s="24"/>
      <c r="BMZ24" s="24"/>
      <c r="BNE24" s="24"/>
      <c r="BNJ24" s="24"/>
      <c r="BNO24" s="24"/>
      <c r="BNT24" s="24"/>
      <c r="BNY24" s="24"/>
      <c r="BOD24" s="24"/>
      <c r="BOI24" s="24"/>
      <c r="BON24" s="24"/>
      <c r="BOS24" s="24"/>
      <c r="BOX24" s="24"/>
      <c r="BPC24" s="24"/>
      <c r="BPH24" s="24"/>
      <c r="BPM24" s="24"/>
      <c r="BPR24" s="24"/>
      <c r="BPW24" s="24"/>
      <c r="BQB24" s="24"/>
      <c r="BQG24" s="24"/>
      <c r="BQL24" s="24"/>
      <c r="BQQ24" s="24"/>
      <c r="BQV24" s="24"/>
      <c r="BRA24" s="24"/>
      <c r="BRF24" s="24"/>
      <c r="BRK24" s="24"/>
      <c r="BRP24" s="24"/>
      <c r="BRU24" s="24"/>
      <c r="BRZ24" s="24"/>
      <c r="BSE24" s="24"/>
      <c r="BSJ24" s="24"/>
      <c r="BSO24" s="24"/>
      <c r="BST24" s="24"/>
      <c r="BSY24" s="24"/>
      <c r="BTD24" s="24"/>
      <c r="BTI24" s="24"/>
      <c r="BTN24" s="24"/>
      <c r="BTS24" s="24"/>
      <c r="BTX24" s="24"/>
      <c r="BUC24" s="24"/>
      <c r="BUH24" s="24"/>
      <c r="BUM24" s="24"/>
      <c r="BUR24" s="24"/>
      <c r="BUW24" s="24"/>
      <c r="BVB24" s="24"/>
      <c r="BVG24" s="24"/>
      <c r="BVL24" s="24"/>
      <c r="BVQ24" s="24"/>
      <c r="BVV24" s="24"/>
      <c r="BWA24" s="24"/>
      <c r="BWF24" s="24"/>
      <c r="BWK24" s="24"/>
      <c r="BWP24" s="24"/>
      <c r="BWU24" s="24"/>
      <c r="BWZ24" s="24"/>
      <c r="BXE24" s="24"/>
      <c r="BXJ24" s="24"/>
      <c r="BXO24" s="24"/>
      <c r="BXT24" s="24"/>
      <c r="BXY24" s="24"/>
      <c r="BYD24" s="24"/>
      <c r="BYI24" s="24"/>
      <c r="BYN24" s="24"/>
      <c r="BYS24" s="24"/>
      <c r="BYX24" s="24"/>
      <c r="BZC24" s="24"/>
      <c r="BZH24" s="24"/>
      <c r="BZM24" s="24"/>
      <c r="BZR24" s="24"/>
      <c r="BZW24" s="24"/>
      <c r="CAB24" s="24"/>
      <c r="CAG24" s="24"/>
      <c r="CAL24" s="24"/>
      <c r="CAQ24" s="24"/>
      <c r="CAV24" s="24"/>
      <c r="CBA24" s="24"/>
      <c r="CBF24" s="24"/>
      <c r="CBK24" s="24"/>
      <c r="CBP24" s="24"/>
      <c r="CBU24" s="24"/>
      <c r="CBZ24" s="24"/>
      <c r="CCE24" s="24"/>
      <c r="CCJ24" s="24"/>
      <c r="CCO24" s="24"/>
      <c r="CCT24" s="24"/>
      <c r="CCY24" s="24"/>
      <c r="CDD24" s="24"/>
      <c r="CDI24" s="24"/>
      <c r="CDN24" s="24"/>
      <c r="CDS24" s="24"/>
      <c r="CDX24" s="24"/>
      <c r="CEC24" s="24"/>
      <c r="CEH24" s="24"/>
      <c r="CEM24" s="24"/>
      <c r="CER24" s="24"/>
      <c r="CEW24" s="24"/>
      <c r="CFB24" s="24"/>
      <c r="CFG24" s="24"/>
      <c r="CFL24" s="24"/>
      <c r="CFQ24" s="24"/>
      <c r="CFV24" s="24"/>
      <c r="CGA24" s="24"/>
      <c r="CGF24" s="24"/>
      <c r="CGK24" s="24"/>
      <c r="CGP24" s="24"/>
      <c r="CGU24" s="24"/>
      <c r="CGZ24" s="24"/>
      <c r="CHE24" s="24"/>
      <c r="CHJ24" s="24"/>
      <c r="CHO24" s="24"/>
      <c r="CHT24" s="24"/>
      <c r="CHY24" s="24"/>
      <c r="CID24" s="24"/>
      <c r="CII24" s="24"/>
      <c r="CIN24" s="24"/>
      <c r="CIS24" s="24"/>
      <c r="CIX24" s="24"/>
      <c r="CJC24" s="24"/>
      <c r="CJH24" s="24"/>
      <c r="CJM24" s="24"/>
      <c r="CJR24" s="24"/>
      <c r="CJW24" s="24"/>
      <c r="CKB24" s="24"/>
      <c r="CKG24" s="24"/>
      <c r="CKL24" s="24"/>
      <c r="CKQ24" s="24"/>
      <c r="CKV24" s="24"/>
      <c r="CLA24" s="24"/>
      <c r="CLF24" s="24"/>
      <c r="CLK24" s="24"/>
      <c r="CLP24" s="24"/>
      <c r="CLU24" s="24"/>
      <c r="CLZ24" s="24"/>
      <c r="CME24" s="24"/>
      <c r="CMJ24" s="24"/>
      <c r="CMO24" s="24"/>
      <c r="CMT24" s="24"/>
      <c r="CMY24" s="24"/>
      <c r="CND24" s="24"/>
      <c r="CNI24" s="24"/>
      <c r="CNN24" s="24"/>
      <c r="CNS24" s="24"/>
      <c r="CNX24" s="24"/>
      <c r="COC24" s="24"/>
      <c r="COH24" s="24"/>
      <c r="COM24" s="24"/>
      <c r="COR24" s="24"/>
      <c r="COW24" s="24"/>
      <c r="CPB24" s="24"/>
      <c r="CPG24" s="24"/>
      <c r="CPL24" s="24"/>
      <c r="CPQ24" s="24"/>
      <c r="CPV24" s="24"/>
      <c r="CQA24" s="24"/>
      <c r="CQF24" s="24"/>
      <c r="CQK24" s="24"/>
      <c r="CQP24" s="24"/>
      <c r="CQU24" s="24"/>
      <c r="CQZ24" s="24"/>
      <c r="CRE24" s="24"/>
      <c r="CRJ24" s="24"/>
      <c r="CRO24" s="24"/>
      <c r="CRT24" s="24"/>
      <c r="CRY24" s="24"/>
      <c r="CSD24" s="24"/>
      <c r="CSI24" s="24"/>
      <c r="CSN24" s="24"/>
      <c r="CSS24" s="24"/>
      <c r="CSX24" s="24"/>
      <c r="CTC24" s="24"/>
      <c r="CTH24" s="24"/>
      <c r="CTM24" s="24"/>
      <c r="CTR24" s="24"/>
      <c r="CTW24" s="24"/>
      <c r="CUB24" s="24"/>
      <c r="CUG24" s="24"/>
      <c r="CUL24" s="24"/>
      <c r="CUQ24" s="24"/>
      <c r="CUV24" s="24"/>
      <c r="CVA24" s="24"/>
      <c r="CVF24" s="24"/>
      <c r="CVK24" s="24"/>
      <c r="CVP24" s="24"/>
      <c r="CVU24" s="24"/>
      <c r="CVZ24" s="24"/>
      <c r="CWE24" s="24"/>
      <c r="CWJ24" s="24"/>
      <c r="CWO24" s="24"/>
      <c r="CWT24" s="24"/>
      <c r="CWY24" s="24"/>
      <c r="CXD24" s="24"/>
      <c r="CXI24" s="24"/>
      <c r="CXN24" s="24"/>
      <c r="CXS24" s="24"/>
      <c r="CXX24" s="24"/>
      <c r="CYC24" s="24"/>
      <c r="CYH24" s="24"/>
      <c r="CYM24" s="24"/>
      <c r="CYR24" s="24"/>
      <c r="CYW24" s="24"/>
      <c r="CZB24" s="24"/>
      <c r="CZG24" s="24"/>
      <c r="CZL24" s="24"/>
      <c r="CZQ24" s="24"/>
      <c r="CZV24" s="24"/>
      <c r="DAA24" s="24"/>
      <c r="DAF24" s="24"/>
      <c r="DAK24" s="24"/>
      <c r="DAP24" s="24"/>
      <c r="DAU24" s="24"/>
      <c r="DAZ24" s="24"/>
      <c r="DBE24" s="24"/>
      <c r="DBJ24" s="24"/>
      <c r="DBO24" s="24"/>
      <c r="DBT24" s="24"/>
      <c r="DBY24" s="24"/>
      <c r="DCD24" s="24"/>
      <c r="DCI24" s="24"/>
      <c r="DCN24" s="24"/>
      <c r="DCS24" s="24"/>
      <c r="DCX24" s="24"/>
      <c r="DDC24" s="24"/>
      <c r="DDH24" s="24"/>
      <c r="DDM24" s="24"/>
      <c r="DDR24" s="24"/>
      <c r="DDW24" s="24"/>
      <c r="DEB24" s="24"/>
      <c r="DEG24" s="24"/>
      <c r="DEL24" s="24"/>
      <c r="DEQ24" s="24"/>
      <c r="DEV24" s="24"/>
      <c r="DFA24" s="24"/>
      <c r="DFF24" s="24"/>
      <c r="DFK24" s="24"/>
      <c r="DFP24" s="24"/>
      <c r="DFU24" s="24"/>
      <c r="DFZ24" s="24"/>
      <c r="DGE24" s="24"/>
      <c r="DGJ24" s="24"/>
      <c r="DGO24" s="24"/>
      <c r="DGT24" s="24"/>
      <c r="DGY24" s="24"/>
      <c r="DHD24" s="24"/>
      <c r="DHI24" s="24"/>
      <c r="DHN24" s="24"/>
      <c r="DHS24" s="24"/>
      <c r="DHX24" s="24"/>
      <c r="DIC24" s="24"/>
      <c r="DIH24" s="24"/>
      <c r="DIM24" s="24"/>
      <c r="DIR24" s="24"/>
      <c r="DIW24" s="24"/>
      <c r="DJB24" s="24"/>
      <c r="DJG24" s="24"/>
      <c r="DJL24" s="24"/>
      <c r="DJQ24" s="24"/>
      <c r="DJV24" s="24"/>
      <c r="DKA24" s="24"/>
      <c r="DKF24" s="24"/>
      <c r="DKK24" s="24"/>
      <c r="DKP24" s="24"/>
      <c r="DKU24" s="24"/>
      <c r="DKZ24" s="24"/>
      <c r="DLE24" s="24"/>
      <c r="DLJ24" s="24"/>
      <c r="DLO24" s="24"/>
      <c r="DLT24" s="24"/>
      <c r="DLY24" s="24"/>
      <c r="DMD24" s="24"/>
      <c r="DMI24" s="24"/>
      <c r="DMN24" s="24"/>
      <c r="DMS24" s="24"/>
      <c r="DMX24" s="24"/>
      <c r="DNC24" s="24"/>
      <c r="DNH24" s="24"/>
      <c r="DNM24" s="24"/>
      <c r="DNR24" s="24"/>
      <c r="DNW24" s="24"/>
      <c r="DOB24" s="24"/>
      <c r="DOG24" s="24"/>
      <c r="DOL24" s="24"/>
      <c r="DOQ24" s="24"/>
      <c r="DOV24" s="24"/>
      <c r="DPA24" s="24"/>
      <c r="DPF24" s="24"/>
      <c r="DPK24" s="24"/>
      <c r="DPP24" s="24"/>
      <c r="DPU24" s="24"/>
      <c r="DPZ24" s="24"/>
      <c r="DQE24" s="24"/>
      <c r="DQJ24" s="24"/>
      <c r="DQO24" s="24"/>
      <c r="DQT24" s="24"/>
      <c r="DQY24" s="24"/>
      <c r="DRD24" s="24"/>
      <c r="DRI24" s="24"/>
      <c r="DRN24" s="24"/>
      <c r="DRS24" s="24"/>
      <c r="DRX24" s="24"/>
      <c r="DSC24" s="24"/>
      <c r="DSH24" s="24"/>
      <c r="DSM24" s="24"/>
      <c r="DSR24" s="24"/>
      <c r="DSW24" s="24"/>
      <c r="DTB24" s="24"/>
      <c r="DTG24" s="24"/>
      <c r="DTL24" s="24"/>
      <c r="DTQ24" s="24"/>
      <c r="DTV24" s="24"/>
      <c r="DUA24" s="24"/>
      <c r="DUF24" s="24"/>
      <c r="DUK24" s="24"/>
      <c r="DUP24" s="24"/>
      <c r="DUU24" s="24"/>
      <c r="DUZ24" s="24"/>
      <c r="DVE24" s="24"/>
      <c r="DVJ24" s="24"/>
      <c r="DVO24" s="24"/>
      <c r="DVT24" s="24"/>
      <c r="DVY24" s="24"/>
      <c r="DWD24" s="24"/>
      <c r="DWI24" s="24"/>
      <c r="DWN24" s="24"/>
      <c r="DWS24" s="24"/>
      <c r="DWX24" s="24"/>
      <c r="DXC24" s="24"/>
      <c r="DXH24" s="24"/>
      <c r="DXM24" s="24"/>
      <c r="DXR24" s="24"/>
      <c r="DXW24" s="24"/>
      <c r="DYB24" s="24"/>
      <c r="DYG24" s="24"/>
      <c r="DYL24" s="24"/>
      <c r="DYQ24" s="24"/>
      <c r="DYV24" s="24"/>
      <c r="DZA24" s="24"/>
      <c r="DZF24" s="24"/>
      <c r="DZK24" s="24"/>
      <c r="DZP24" s="24"/>
      <c r="DZU24" s="24"/>
      <c r="DZZ24" s="24"/>
      <c r="EAE24" s="24"/>
      <c r="EAJ24" s="24"/>
      <c r="EAO24" s="24"/>
      <c r="EAT24" s="24"/>
      <c r="EAY24" s="24"/>
      <c r="EBD24" s="24"/>
      <c r="EBI24" s="24"/>
      <c r="EBN24" s="24"/>
      <c r="EBS24" s="24"/>
      <c r="EBX24" s="24"/>
      <c r="ECC24" s="24"/>
      <c r="ECH24" s="24"/>
      <c r="ECM24" s="24"/>
      <c r="ECR24" s="24"/>
      <c r="ECW24" s="24"/>
      <c r="EDB24" s="24"/>
      <c r="EDG24" s="24"/>
      <c r="EDL24" s="24"/>
      <c r="EDQ24" s="24"/>
      <c r="EDV24" s="24"/>
      <c r="EEA24" s="24"/>
      <c r="EEF24" s="24"/>
      <c r="EEK24" s="24"/>
      <c r="EEP24" s="24"/>
      <c r="EEU24" s="24"/>
      <c r="EEZ24" s="24"/>
      <c r="EFE24" s="24"/>
      <c r="EFJ24" s="24"/>
      <c r="EFO24" s="24"/>
      <c r="EFT24" s="24"/>
      <c r="EFY24" s="24"/>
      <c r="EGD24" s="24"/>
      <c r="EGI24" s="24"/>
      <c r="EGN24" s="24"/>
      <c r="EGS24" s="24"/>
      <c r="EGX24" s="24"/>
      <c r="EHC24" s="24"/>
      <c r="EHH24" s="24"/>
      <c r="EHM24" s="24"/>
      <c r="EHR24" s="24"/>
      <c r="EHW24" s="24"/>
      <c r="EIB24" s="24"/>
      <c r="EIG24" s="24"/>
      <c r="EIL24" s="24"/>
      <c r="EIQ24" s="24"/>
      <c r="EIV24" s="24"/>
      <c r="EJA24" s="24"/>
      <c r="EJF24" s="24"/>
      <c r="EJK24" s="24"/>
      <c r="EJP24" s="24"/>
      <c r="EJU24" s="24"/>
      <c r="EJZ24" s="24"/>
      <c r="EKE24" s="24"/>
      <c r="EKJ24" s="24"/>
      <c r="EKO24" s="24"/>
      <c r="EKT24" s="24"/>
      <c r="EKY24" s="24"/>
      <c r="ELD24" s="24"/>
      <c r="ELI24" s="24"/>
      <c r="ELN24" s="24"/>
      <c r="ELS24" s="24"/>
      <c r="ELX24" s="24"/>
      <c r="EMC24" s="24"/>
      <c r="EMH24" s="24"/>
      <c r="EMM24" s="24"/>
      <c r="EMR24" s="24"/>
      <c r="EMW24" s="24"/>
      <c r="ENB24" s="24"/>
      <c r="ENG24" s="24"/>
      <c r="ENL24" s="24"/>
      <c r="ENQ24" s="24"/>
      <c r="ENV24" s="24"/>
      <c r="EOA24" s="24"/>
      <c r="EOF24" s="24"/>
      <c r="EOK24" s="24"/>
      <c r="EOP24" s="24"/>
      <c r="EOU24" s="24"/>
      <c r="EOZ24" s="24"/>
      <c r="EPE24" s="24"/>
      <c r="EPJ24" s="24"/>
      <c r="EPO24" s="24"/>
      <c r="EPT24" s="24"/>
      <c r="EPY24" s="24"/>
      <c r="EQD24" s="24"/>
      <c r="EQI24" s="24"/>
      <c r="EQN24" s="24"/>
      <c r="EQS24" s="24"/>
      <c r="EQX24" s="24"/>
      <c r="ERC24" s="24"/>
      <c r="ERH24" s="24"/>
      <c r="ERM24" s="24"/>
      <c r="ERR24" s="24"/>
      <c r="ERW24" s="24"/>
      <c r="ESB24" s="24"/>
      <c r="ESG24" s="24"/>
      <c r="ESL24" s="24"/>
      <c r="ESQ24" s="24"/>
      <c r="ESV24" s="24"/>
      <c r="ETA24" s="24"/>
      <c r="ETF24" s="24"/>
      <c r="ETK24" s="24"/>
      <c r="ETP24" s="24"/>
      <c r="ETU24" s="24"/>
      <c r="ETZ24" s="24"/>
      <c r="EUE24" s="24"/>
      <c r="EUJ24" s="24"/>
      <c r="EUO24" s="24"/>
      <c r="EUT24" s="24"/>
      <c r="EUY24" s="24"/>
      <c r="EVD24" s="24"/>
      <c r="EVI24" s="24"/>
      <c r="EVN24" s="24"/>
      <c r="EVS24" s="24"/>
      <c r="EVX24" s="24"/>
      <c r="EWC24" s="24"/>
      <c r="EWH24" s="24"/>
      <c r="EWM24" s="24"/>
      <c r="EWR24" s="24"/>
      <c r="EWW24" s="24"/>
      <c r="EXB24" s="24"/>
      <c r="EXG24" s="24"/>
      <c r="EXL24" s="24"/>
      <c r="EXQ24" s="24"/>
      <c r="EXV24" s="24"/>
      <c r="EYA24" s="24"/>
      <c r="EYF24" s="24"/>
      <c r="EYK24" s="24"/>
      <c r="EYP24" s="24"/>
      <c r="EYU24" s="24"/>
      <c r="EYZ24" s="24"/>
      <c r="EZE24" s="24"/>
      <c r="EZJ24" s="24"/>
      <c r="EZO24" s="24"/>
      <c r="EZT24" s="24"/>
      <c r="EZY24" s="24"/>
      <c r="FAD24" s="24"/>
      <c r="FAI24" s="24"/>
      <c r="FAN24" s="24"/>
      <c r="FAS24" s="24"/>
      <c r="FAX24" s="24"/>
      <c r="FBC24" s="24"/>
      <c r="FBH24" s="24"/>
      <c r="FBM24" s="24"/>
      <c r="FBR24" s="24"/>
      <c r="FBW24" s="24"/>
      <c r="FCB24" s="24"/>
      <c r="FCG24" s="24"/>
      <c r="FCL24" s="24"/>
      <c r="FCQ24" s="24"/>
      <c r="FCV24" s="24"/>
      <c r="FDA24" s="24"/>
      <c r="FDF24" s="24"/>
      <c r="FDK24" s="24"/>
      <c r="FDP24" s="24"/>
      <c r="FDU24" s="24"/>
      <c r="FDZ24" s="24"/>
      <c r="FEE24" s="24"/>
      <c r="FEJ24" s="24"/>
      <c r="FEO24" s="24"/>
      <c r="FET24" s="24"/>
      <c r="FEY24" s="24"/>
      <c r="FFD24" s="24"/>
      <c r="FFI24" s="24"/>
      <c r="FFN24" s="24"/>
      <c r="FFS24" s="24"/>
      <c r="FFX24" s="24"/>
      <c r="FGC24" s="24"/>
      <c r="FGH24" s="24"/>
      <c r="FGM24" s="24"/>
      <c r="FGR24" s="24"/>
      <c r="FGW24" s="24"/>
      <c r="FHB24" s="24"/>
      <c r="FHG24" s="24"/>
      <c r="FHL24" s="24"/>
      <c r="FHQ24" s="24"/>
      <c r="FHV24" s="24"/>
      <c r="FIA24" s="24"/>
      <c r="FIF24" s="24"/>
      <c r="FIK24" s="24"/>
      <c r="FIP24" s="24"/>
      <c r="FIU24" s="24"/>
      <c r="FIZ24" s="24"/>
      <c r="FJE24" s="24"/>
      <c r="FJJ24" s="24"/>
      <c r="FJO24" s="24"/>
      <c r="FJT24" s="24"/>
      <c r="FJY24" s="24"/>
      <c r="FKD24" s="24"/>
      <c r="FKI24" s="24"/>
      <c r="FKN24" s="24"/>
      <c r="FKS24" s="24"/>
      <c r="FKX24" s="24"/>
      <c r="FLC24" s="24"/>
      <c r="FLH24" s="24"/>
      <c r="FLM24" s="24"/>
      <c r="FLR24" s="24"/>
      <c r="FLW24" s="24"/>
      <c r="FMB24" s="24"/>
      <c r="FMG24" s="24"/>
      <c r="FML24" s="24"/>
      <c r="FMQ24" s="24"/>
      <c r="FMV24" s="24"/>
      <c r="FNA24" s="24"/>
      <c r="FNF24" s="24"/>
      <c r="FNK24" s="24"/>
      <c r="FNP24" s="24"/>
      <c r="FNU24" s="24"/>
      <c r="FNZ24" s="24"/>
      <c r="FOE24" s="24"/>
      <c r="FOJ24" s="24"/>
      <c r="FOO24" s="24"/>
      <c r="FOT24" s="24"/>
      <c r="FOY24" s="24"/>
      <c r="FPD24" s="24"/>
      <c r="FPI24" s="24"/>
      <c r="FPN24" s="24"/>
      <c r="FPS24" s="24"/>
      <c r="FPX24" s="24"/>
      <c r="FQC24" s="24"/>
      <c r="FQH24" s="24"/>
      <c r="FQM24" s="24"/>
      <c r="FQR24" s="24"/>
      <c r="FQW24" s="24"/>
      <c r="FRB24" s="24"/>
      <c r="FRG24" s="24"/>
      <c r="FRL24" s="24"/>
      <c r="FRQ24" s="24"/>
      <c r="FRV24" s="24"/>
      <c r="FSA24" s="24"/>
      <c r="FSF24" s="24"/>
      <c r="FSK24" s="24"/>
      <c r="FSP24" s="24"/>
      <c r="FSU24" s="24"/>
      <c r="FSZ24" s="24"/>
      <c r="FTE24" s="24"/>
      <c r="FTJ24" s="24"/>
      <c r="FTO24" s="24"/>
      <c r="FTT24" s="24"/>
      <c r="FTY24" s="24"/>
      <c r="FUD24" s="24"/>
      <c r="FUI24" s="24"/>
      <c r="FUN24" s="24"/>
      <c r="FUS24" s="24"/>
      <c r="FUX24" s="24"/>
      <c r="FVC24" s="24"/>
      <c r="FVH24" s="24"/>
      <c r="FVM24" s="24"/>
      <c r="FVR24" s="24"/>
      <c r="FVW24" s="24"/>
      <c r="FWB24" s="24"/>
      <c r="FWG24" s="24"/>
      <c r="FWL24" s="24"/>
      <c r="FWQ24" s="24"/>
      <c r="FWV24" s="24"/>
      <c r="FXA24" s="24"/>
      <c r="FXF24" s="24"/>
      <c r="FXK24" s="24"/>
      <c r="FXP24" s="24"/>
      <c r="FXU24" s="24"/>
      <c r="FXZ24" s="24"/>
      <c r="FYE24" s="24"/>
      <c r="FYJ24" s="24"/>
      <c r="FYO24" s="24"/>
      <c r="FYT24" s="24"/>
      <c r="FYY24" s="24"/>
      <c r="FZD24" s="24"/>
      <c r="FZI24" s="24"/>
      <c r="FZN24" s="24"/>
      <c r="FZS24" s="24"/>
      <c r="FZX24" s="24"/>
      <c r="GAC24" s="24"/>
      <c r="GAH24" s="24"/>
      <c r="GAM24" s="24"/>
      <c r="GAR24" s="24"/>
      <c r="GAW24" s="24"/>
      <c r="GBB24" s="24"/>
      <c r="GBG24" s="24"/>
      <c r="GBL24" s="24"/>
      <c r="GBQ24" s="24"/>
      <c r="GBV24" s="24"/>
      <c r="GCA24" s="24"/>
      <c r="GCF24" s="24"/>
      <c r="GCK24" s="24"/>
      <c r="GCP24" s="24"/>
      <c r="GCU24" s="24"/>
      <c r="GCZ24" s="24"/>
      <c r="GDE24" s="24"/>
      <c r="GDJ24" s="24"/>
      <c r="GDO24" s="24"/>
      <c r="GDT24" s="24"/>
      <c r="GDY24" s="24"/>
      <c r="GED24" s="24"/>
      <c r="GEI24" s="24"/>
      <c r="GEN24" s="24"/>
      <c r="GES24" s="24"/>
      <c r="GEX24" s="24"/>
      <c r="GFC24" s="24"/>
      <c r="GFH24" s="24"/>
      <c r="GFM24" s="24"/>
      <c r="GFR24" s="24"/>
      <c r="GFW24" s="24"/>
      <c r="GGB24" s="24"/>
      <c r="GGG24" s="24"/>
      <c r="GGL24" s="24"/>
      <c r="GGQ24" s="24"/>
      <c r="GGV24" s="24"/>
      <c r="GHA24" s="24"/>
      <c r="GHF24" s="24"/>
      <c r="GHK24" s="24"/>
      <c r="GHP24" s="24"/>
      <c r="GHU24" s="24"/>
      <c r="GHZ24" s="24"/>
      <c r="GIE24" s="24"/>
      <c r="GIJ24" s="24"/>
      <c r="GIO24" s="24"/>
      <c r="GIT24" s="24"/>
      <c r="GIY24" s="24"/>
      <c r="GJD24" s="24"/>
      <c r="GJI24" s="24"/>
      <c r="GJN24" s="24"/>
      <c r="GJS24" s="24"/>
      <c r="GJX24" s="24"/>
      <c r="GKC24" s="24"/>
      <c r="GKH24" s="24"/>
      <c r="GKM24" s="24"/>
      <c r="GKR24" s="24"/>
      <c r="GKW24" s="24"/>
      <c r="GLB24" s="24"/>
      <c r="GLG24" s="24"/>
      <c r="GLL24" s="24"/>
      <c r="GLQ24" s="24"/>
      <c r="GLV24" s="24"/>
      <c r="GMA24" s="24"/>
      <c r="GMF24" s="24"/>
      <c r="GMK24" s="24"/>
      <c r="GMP24" s="24"/>
      <c r="GMU24" s="24"/>
      <c r="GMZ24" s="24"/>
      <c r="GNE24" s="24"/>
      <c r="GNJ24" s="24"/>
      <c r="GNO24" s="24"/>
      <c r="GNT24" s="24"/>
      <c r="GNY24" s="24"/>
      <c r="GOD24" s="24"/>
      <c r="GOI24" s="24"/>
      <c r="GON24" s="24"/>
      <c r="GOS24" s="24"/>
      <c r="GOX24" s="24"/>
      <c r="GPC24" s="24"/>
      <c r="GPH24" s="24"/>
      <c r="GPM24" s="24"/>
      <c r="GPR24" s="24"/>
      <c r="GPW24" s="24"/>
      <c r="GQB24" s="24"/>
      <c r="GQG24" s="24"/>
      <c r="GQL24" s="24"/>
      <c r="GQQ24" s="24"/>
      <c r="GQV24" s="24"/>
      <c r="GRA24" s="24"/>
      <c r="GRF24" s="24"/>
      <c r="GRK24" s="24"/>
      <c r="GRP24" s="24"/>
      <c r="GRU24" s="24"/>
      <c r="GRZ24" s="24"/>
      <c r="GSE24" s="24"/>
      <c r="GSJ24" s="24"/>
      <c r="GSO24" s="24"/>
      <c r="GST24" s="24"/>
      <c r="GSY24" s="24"/>
      <c r="GTD24" s="24"/>
      <c r="GTI24" s="24"/>
      <c r="GTN24" s="24"/>
      <c r="GTS24" s="24"/>
      <c r="GTX24" s="24"/>
      <c r="GUC24" s="24"/>
      <c r="GUH24" s="24"/>
      <c r="GUM24" s="24"/>
      <c r="GUR24" s="24"/>
      <c r="GUW24" s="24"/>
      <c r="GVB24" s="24"/>
      <c r="GVG24" s="24"/>
      <c r="GVL24" s="24"/>
      <c r="GVQ24" s="24"/>
      <c r="GVV24" s="24"/>
      <c r="GWA24" s="24"/>
      <c r="GWF24" s="24"/>
      <c r="GWK24" s="24"/>
      <c r="GWP24" s="24"/>
      <c r="GWU24" s="24"/>
      <c r="GWZ24" s="24"/>
      <c r="GXE24" s="24"/>
      <c r="GXJ24" s="24"/>
      <c r="GXO24" s="24"/>
      <c r="GXT24" s="24"/>
      <c r="GXY24" s="24"/>
      <c r="GYD24" s="24"/>
      <c r="GYI24" s="24"/>
      <c r="GYN24" s="24"/>
      <c r="GYS24" s="24"/>
      <c r="GYX24" s="24"/>
      <c r="GZC24" s="24"/>
      <c r="GZH24" s="24"/>
      <c r="GZM24" s="24"/>
      <c r="GZR24" s="24"/>
      <c r="GZW24" s="24"/>
      <c r="HAB24" s="24"/>
      <c r="HAG24" s="24"/>
      <c r="HAL24" s="24"/>
      <c r="HAQ24" s="24"/>
      <c r="HAV24" s="24"/>
      <c r="HBA24" s="24"/>
      <c r="HBF24" s="24"/>
      <c r="HBK24" s="24"/>
      <c r="HBP24" s="24"/>
      <c r="HBU24" s="24"/>
      <c r="HBZ24" s="24"/>
      <c r="HCE24" s="24"/>
      <c r="HCJ24" s="24"/>
      <c r="HCO24" s="24"/>
      <c r="HCT24" s="24"/>
      <c r="HCY24" s="24"/>
      <c r="HDD24" s="24"/>
      <c r="HDI24" s="24"/>
      <c r="HDN24" s="24"/>
      <c r="HDS24" s="24"/>
      <c r="HDX24" s="24"/>
      <c r="HEC24" s="24"/>
      <c r="HEH24" s="24"/>
      <c r="HEM24" s="24"/>
      <c r="HER24" s="24"/>
      <c r="HEW24" s="24"/>
      <c r="HFB24" s="24"/>
      <c r="HFG24" s="24"/>
      <c r="HFL24" s="24"/>
      <c r="HFQ24" s="24"/>
      <c r="HFV24" s="24"/>
      <c r="HGA24" s="24"/>
      <c r="HGF24" s="24"/>
      <c r="HGK24" s="24"/>
      <c r="HGP24" s="24"/>
      <c r="HGU24" s="24"/>
      <c r="HGZ24" s="24"/>
      <c r="HHE24" s="24"/>
      <c r="HHJ24" s="24"/>
      <c r="HHO24" s="24"/>
      <c r="HHT24" s="24"/>
      <c r="HHY24" s="24"/>
      <c r="HID24" s="24"/>
      <c r="HII24" s="24"/>
      <c r="HIN24" s="24"/>
      <c r="HIS24" s="24"/>
      <c r="HIX24" s="24"/>
      <c r="HJC24" s="24"/>
      <c r="HJH24" s="24"/>
      <c r="HJM24" s="24"/>
      <c r="HJR24" s="24"/>
      <c r="HJW24" s="24"/>
      <c r="HKB24" s="24"/>
      <c r="HKG24" s="24"/>
      <c r="HKL24" s="24"/>
      <c r="HKQ24" s="24"/>
      <c r="HKV24" s="24"/>
      <c r="HLA24" s="24"/>
      <c r="HLF24" s="24"/>
      <c r="HLK24" s="24"/>
      <c r="HLP24" s="24"/>
      <c r="HLU24" s="24"/>
      <c r="HLZ24" s="24"/>
      <c r="HME24" s="24"/>
      <c r="HMJ24" s="24"/>
      <c r="HMO24" s="24"/>
      <c r="HMT24" s="24"/>
      <c r="HMY24" s="24"/>
      <c r="HND24" s="24"/>
      <c r="HNI24" s="24"/>
      <c r="HNN24" s="24"/>
      <c r="HNS24" s="24"/>
      <c r="HNX24" s="24"/>
      <c r="HOC24" s="24"/>
      <c r="HOH24" s="24"/>
      <c r="HOM24" s="24"/>
      <c r="HOR24" s="24"/>
      <c r="HOW24" s="24"/>
      <c r="HPB24" s="24"/>
      <c r="HPG24" s="24"/>
      <c r="HPL24" s="24"/>
      <c r="HPQ24" s="24"/>
      <c r="HPV24" s="24"/>
      <c r="HQA24" s="24"/>
      <c r="HQF24" s="24"/>
      <c r="HQK24" s="24"/>
      <c r="HQP24" s="24"/>
      <c r="HQU24" s="24"/>
      <c r="HQZ24" s="24"/>
      <c r="HRE24" s="24"/>
      <c r="HRJ24" s="24"/>
      <c r="HRO24" s="24"/>
      <c r="HRT24" s="24"/>
      <c r="HRY24" s="24"/>
      <c r="HSD24" s="24"/>
      <c r="HSI24" s="24"/>
      <c r="HSN24" s="24"/>
      <c r="HSS24" s="24"/>
      <c r="HSX24" s="24"/>
      <c r="HTC24" s="24"/>
      <c r="HTH24" s="24"/>
      <c r="HTM24" s="24"/>
      <c r="HTR24" s="24"/>
      <c r="HTW24" s="24"/>
      <c r="HUB24" s="24"/>
      <c r="HUG24" s="24"/>
      <c r="HUL24" s="24"/>
      <c r="HUQ24" s="24"/>
      <c r="HUV24" s="24"/>
      <c r="HVA24" s="24"/>
      <c r="HVF24" s="24"/>
      <c r="HVK24" s="24"/>
      <c r="HVP24" s="24"/>
      <c r="HVU24" s="24"/>
      <c r="HVZ24" s="24"/>
      <c r="HWE24" s="24"/>
      <c r="HWJ24" s="24"/>
      <c r="HWO24" s="24"/>
      <c r="HWT24" s="24"/>
      <c r="HWY24" s="24"/>
      <c r="HXD24" s="24"/>
      <c r="HXI24" s="24"/>
      <c r="HXN24" s="24"/>
      <c r="HXS24" s="24"/>
      <c r="HXX24" s="24"/>
      <c r="HYC24" s="24"/>
      <c r="HYH24" s="24"/>
      <c r="HYM24" s="24"/>
      <c r="HYR24" s="24"/>
      <c r="HYW24" s="24"/>
      <c r="HZB24" s="24"/>
      <c r="HZG24" s="24"/>
      <c r="HZL24" s="24"/>
      <c r="HZQ24" s="24"/>
      <c r="HZV24" s="24"/>
      <c r="IAA24" s="24"/>
      <c r="IAF24" s="24"/>
      <c r="IAK24" s="24"/>
      <c r="IAP24" s="24"/>
      <c r="IAU24" s="24"/>
      <c r="IAZ24" s="24"/>
      <c r="IBE24" s="24"/>
      <c r="IBJ24" s="24"/>
      <c r="IBO24" s="24"/>
      <c r="IBT24" s="24"/>
      <c r="IBY24" s="24"/>
      <c r="ICD24" s="24"/>
      <c r="ICI24" s="24"/>
      <c r="ICN24" s="24"/>
      <c r="ICS24" s="24"/>
      <c r="ICX24" s="24"/>
      <c r="IDC24" s="24"/>
      <c r="IDH24" s="24"/>
      <c r="IDM24" s="24"/>
      <c r="IDR24" s="24"/>
      <c r="IDW24" s="24"/>
      <c r="IEB24" s="24"/>
      <c r="IEG24" s="24"/>
      <c r="IEL24" s="24"/>
      <c r="IEQ24" s="24"/>
      <c r="IEV24" s="24"/>
      <c r="IFA24" s="24"/>
      <c r="IFF24" s="24"/>
      <c r="IFK24" s="24"/>
      <c r="IFP24" s="24"/>
      <c r="IFU24" s="24"/>
      <c r="IFZ24" s="24"/>
      <c r="IGE24" s="24"/>
      <c r="IGJ24" s="24"/>
      <c r="IGO24" s="24"/>
      <c r="IGT24" s="24"/>
      <c r="IGY24" s="24"/>
      <c r="IHD24" s="24"/>
      <c r="IHI24" s="24"/>
      <c r="IHN24" s="24"/>
      <c r="IHS24" s="24"/>
      <c r="IHX24" s="24"/>
      <c r="IIC24" s="24"/>
      <c r="IIH24" s="24"/>
      <c r="IIM24" s="24"/>
      <c r="IIR24" s="24"/>
      <c r="IIW24" s="24"/>
      <c r="IJB24" s="24"/>
      <c r="IJG24" s="24"/>
      <c r="IJL24" s="24"/>
      <c r="IJQ24" s="24"/>
      <c r="IJV24" s="24"/>
      <c r="IKA24" s="24"/>
      <c r="IKF24" s="24"/>
      <c r="IKK24" s="24"/>
      <c r="IKP24" s="24"/>
      <c r="IKU24" s="24"/>
      <c r="IKZ24" s="24"/>
      <c r="ILE24" s="24"/>
      <c r="ILJ24" s="24"/>
      <c r="ILO24" s="24"/>
      <c r="ILT24" s="24"/>
      <c r="ILY24" s="24"/>
      <c r="IMD24" s="24"/>
      <c r="IMI24" s="24"/>
      <c r="IMN24" s="24"/>
      <c r="IMS24" s="24"/>
      <c r="IMX24" s="24"/>
      <c r="INC24" s="24"/>
      <c r="INH24" s="24"/>
      <c r="INM24" s="24"/>
      <c r="INR24" s="24"/>
      <c r="INW24" s="24"/>
      <c r="IOB24" s="24"/>
      <c r="IOG24" s="24"/>
      <c r="IOL24" s="24"/>
      <c r="IOQ24" s="24"/>
      <c r="IOV24" s="24"/>
      <c r="IPA24" s="24"/>
      <c r="IPF24" s="24"/>
      <c r="IPK24" s="24"/>
      <c r="IPP24" s="24"/>
      <c r="IPU24" s="24"/>
      <c r="IPZ24" s="24"/>
      <c r="IQE24" s="24"/>
      <c r="IQJ24" s="24"/>
      <c r="IQO24" s="24"/>
      <c r="IQT24" s="24"/>
      <c r="IQY24" s="24"/>
      <c r="IRD24" s="24"/>
      <c r="IRI24" s="24"/>
      <c r="IRN24" s="24"/>
      <c r="IRS24" s="24"/>
      <c r="IRX24" s="24"/>
      <c r="ISC24" s="24"/>
      <c r="ISH24" s="24"/>
      <c r="ISM24" s="24"/>
      <c r="ISR24" s="24"/>
      <c r="ISW24" s="24"/>
      <c r="ITB24" s="24"/>
      <c r="ITG24" s="24"/>
      <c r="ITL24" s="24"/>
      <c r="ITQ24" s="24"/>
      <c r="ITV24" s="24"/>
      <c r="IUA24" s="24"/>
      <c r="IUF24" s="24"/>
      <c r="IUK24" s="24"/>
      <c r="IUP24" s="24"/>
      <c r="IUU24" s="24"/>
      <c r="IUZ24" s="24"/>
      <c r="IVE24" s="24"/>
      <c r="IVJ24" s="24"/>
      <c r="IVO24" s="24"/>
      <c r="IVT24" s="24"/>
      <c r="IVY24" s="24"/>
      <c r="IWD24" s="24"/>
      <c r="IWI24" s="24"/>
      <c r="IWN24" s="24"/>
      <c r="IWS24" s="24"/>
      <c r="IWX24" s="24"/>
      <c r="IXC24" s="24"/>
      <c r="IXH24" s="24"/>
      <c r="IXM24" s="24"/>
      <c r="IXR24" s="24"/>
      <c r="IXW24" s="24"/>
      <c r="IYB24" s="24"/>
      <c r="IYG24" s="24"/>
      <c r="IYL24" s="24"/>
      <c r="IYQ24" s="24"/>
      <c r="IYV24" s="24"/>
      <c r="IZA24" s="24"/>
      <c r="IZF24" s="24"/>
      <c r="IZK24" s="24"/>
      <c r="IZP24" s="24"/>
      <c r="IZU24" s="24"/>
      <c r="IZZ24" s="24"/>
      <c r="JAE24" s="24"/>
      <c r="JAJ24" s="24"/>
      <c r="JAO24" s="24"/>
      <c r="JAT24" s="24"/>
      <c r="JAY24" s="24"/>
      <c r="JBD24" s="24"/>
      <c r="JBI24" s="24"/>
      <c r="JBN24" s="24"/>
      <c r="JBS24" s="24"/>
      <c r="JBX24" s="24"/>
      <c r="JCC24" s="24"/>
      <c r="JCH24" s="24"/>
      <c r="JCM24" s="24"/>
      <c r="JCR24" s="24"/>
      <c r="JCW24" s="24"/>
      <c r="JDB24" s="24"/>
      <c r="JDG24" s="24"/>
      <c r="JDL24" s="24"/>
      <c r="JDQ24" s="24"/>
      <c r="JDV24" s="24"/>
      <c r="JEA24" s="24"/>
      <c r="JEF24" s="24"/>
      <c r="JEK24" s="24"/>
      <c r="JEP24" s="24"/>
      <c r="JEU24" s="24"/>
      <c r="JEZ24" s="24"/>
      <c r="JFE24" s="24"/>
      <c r="JFJ24" s="24"/>
      <c r="JFO24" s="24"/>
      <c r="JFT24" s="24"/>
      <c r="JFY24" s="24"/>
      <c r="JGD24" s="24"/>
      <c r="JGI24" s="24"/>
      <c r="JGN24" s="24"/>
      <c r="JGS24" s="24"/>
      <c r="JGX24" s="24"/>
      <c r="JHC24" s="24"/>
      <c r="JHH24" s="24"/>
      <c r="JHM24" s="24"/>
      <c r="JHR24" s="24"/>
      <c r="JHW24" s="24"/>
      <c r="JIB24" s="24"/>
      <c r="JIG24" s="24"/>
      <c r="JIL24" s="24"/>
      <c r="JIQ24" s="24"/>
      <c r="JIV24" s="24"/>
      <c r="JJA24" s="24"/>
      <c r="JJF24" s="24"/>
      <c r="JJK24" s="24"/>
      <c r="JJP24" s="24"/>
      <c r="JJU24" s="24"/>
      <c r="JJZ24" s="24"/>
      <c r="JKE24" s="24"/>
      <c r="JKJ24" s="24"/>
      <c r="JKO24" s="24"/>
      <c r="JKT24" s="24"/>
      <c r="JKY24" s="24"/>
      <c r="JLD24" s="24"/>
      <c r="JLI24" s="24"/>
      <c r="JLN24" s="24"/>
      <c r="JLS24" s="24"/>
      <c r="JLX24" s="24"/>
      <c r="JMC24" s="24"/>
      <c r="JMH24" s="24"/>
      <c r="JMM24" s="24"/>
      <c r="JMR24" s="24"/>
      <c r="JMW24" s="24"/>
      <c r="JNB24" s="24"/>
      <c r="JNG24" s="24"/>
      <c r="JNL24" s="24"/>
      <c r="JNQ24" s="24"/>
      <c r="JNV24" s="24"/>
      <c r="JOA24" s="24"/>
      <c r="JOF24" s="24"/>
      <c r="JOK24" s="24"/>
      <c r="JOP24" s="24"/>
      <c r="JOU24" s="24"/>
      <c r="JOZ24" s="24"/>
      <c r="JPE24" s="24"/>
      <c r="JPJ24" s="24"/>
      <c r="JPO24" s="24"/>
      <c r="JPT24" s="24"/>
      <c r="JPY24" s="24"/>
      <c r="JQD24" s="24"/>
      <c r="JQI24" s="24"/>
      <c r="JQN24" s="24"/>
      <c r="JQS24" s="24"/>
      <c r="JQX24" s="24"/>
      <c r="JRC24" s="24"/>
      <c r="JRH24" s="24"/>
      <c r="JRM24" s="24"/>
      <c r="JRR24" s="24"/>
      <c r="JRW24" s="24"/>
      <c r="JSB24" s="24"/>
      <c r="JSG24" s="24"/>
      <c r="JSL24" s="24"/>
      <c r="JSQ24" s="24"/>
      <c r="JSV24" s="24"/>
      <c r="JTA24" s="24"/>
      <c r="JTF24" s="24"/>
      <c r="JTK24" s="24"/>
      <c r="JTP24" s="24"/>
      <c r="JTU24" s="24"/>
      <c r="JTZ24" s="24"/>
      <c r="JUE24" s="24"/>
      <c r="JUJ24" s="24"/>
      <c r="JUO24" s="24"/>
      <c r="JUT24" s="24"/>
      <c r="JUY24" s="24"/>
      <c r="JVD24" s="24"/>
      <c r="JVI24" s="24"/>
      <c r="JVN24" s="24"/>
      <c r="JVS24" s="24"/>
      <c r="JVX24" s="24"/>
      <c r="JWC24" s="24"/>
      <c r="JWH24" s="24"/>
      <c r="JWM24" s="24"/>
      <c r="JWR24" s="24"/>
      <c r="JWW24" s="24"/>
      <c r="JXB24" s="24"/>
      <c r="JXG24" s="24"/>
      <c r="JXL24" s="24"/>
      <c r="JXQ24" s="24"/>
      <c r="JXV24" s="24"/>
      <c r="JYA24" s="24"/>
      <c r="JYF24" s="24"/>
      <c r="JYK24" s="24"/>
      <c r="JYP24" s="24"/>
      <c r="JYU24" s="24"/>
      <c r="JYZ24" s="24"/>
      <c r="JZE24" s="24"/>
      <c r="JZJ24" s="24"/>
      <c r="JZO24" s="24"/>
      <c r="JZT24" s="24"/>
      <c r="JZY24" s="24"/>
      <c r="KAD24" s="24"/>
      <c r="KAI24" s="24"/>
      <c r="KAN24" s="24"/>
      <c r="KAS24" s="24"/>
      <c r="KAX24" s="24"/>
      <c r="KBC24" s="24"/>
      <c r="KBH24" s="24"/>
      <c r="KBM24" s="24"/>
      <c r="KBR24" s="24"/>
      <c r="KBW24" s="24"/>
      <c r="KCB24" s="24"/>
      <c r="KCG24" s="24"/>
      <c r="KCL24" s="24"/>
      <c r="KCQ24" s="24"/>
      <c r="KCV24" s="24"/>
      <c r="KDA24" s="24"/>
      <c r="KDF24" s="24"/>
      <c r="KDK24" s="24"/>
      <c r="KDP24" s="24"/>
      <c r="KDU24" s="24"/>
      <c r="KDZ24" s="24"/>
      <c r="KEE24" s="24"/>
      <c r="KEJ24" s="24"/>
      <c r="KEO24" s="24"/>
      <c r="KET24" s="24"/>
      <c r="KEY24" s="24"/>
      <c r="KFD24" s="24"/>
      <c r="KFI24" s="24"/>
      <c r="KFN24" s="24"/>
      <c r="KFS24" s="24"/>
      <c r="KFX24" s="24"/>
      <c r="KGC24" s="24"/>
      <c r="KGH24" s="24"/>
      <c r="KGM24" s="24"/>
      <c r="KGR24" s="24"/>
      <c r="KGW24" s="24"/>
      <c r="KHB24" s="24"/>
      <c r="KHG24" s="24"/>
      <c r="KHL24" s="24"/>
      <c r="KHQ24" s="24"/>
      <c r="KHV24" s="24"/>
      <c r="KIA24" s="24"/>
      <c r="KIF24" s="24"/>
      <c r="KIK24" s="24"/>
      <c r="KIP24" s="24"/>
      <c r="KIU24" s="24"/>
      <c r="KIZ24" s="24"/>
      <c r="KJE24" s="24"/>
      <c r="KJJ24" s="24"/>
      <c r="KJO24" s="24"/>
      <c r="KJT24" s="24"/>
      <c r="KJY24" s="24"/>
      <c r="KKD24" s="24"/>
      <c r="KKI24" s="24"/>
      <c r="KKN24" s="24"/>
      <c r="KKS24" s="24"/>
      <c r="KKX24" s="24"/>
      <c r="KLC24" s="24"/>
      <c r="KLH24" s="24"/>
      <c r="KLM24" s="24"/>
      <c r="KLR24" s="24"/>
      <c r="KLW24" s="24"/>
      <c r="KMB24" s="24"/>
      <c r="KMG24" s="24"/>
      <c r="KML24" s="24"/>
      <c r="KMQ24" s="24"/>
      <c r="KMV24" s="24"/>
      <c r="KNA24" s="24"/>
      <c r="KNF24" s="24"/>
      <c r="KNK24" s="24"/>
      <c r="KNP24" s="24"/>
      <c r="KNU24" s="24"/>
      <c r="KNZ24" s="24"/>
      <c r="KOE24" s="24"/>
      <c r="KOJ24" s="24"/>
      <c r="KOO24" s="24"/>
      <c r="KOT24" s="24"/>
      <c r="KOY24" s="24"/>
      <c r="KPD24" s="24"/>
      <c r="KPI24" s="24"/>
      <c r="KPN24" s="24"/>
      <c r="KPS24" s="24"/>
      <c r="KPX24" s="24"/>
      <c r="KQC24" s="24"/>
      <c r="KQH24" s="24"/>
      <c r="KQM24" s="24"/>
      <c r="KQR24" s="24"/>
      <c r="KQW24" s="24"/>
      <c r="KRB24" s="24"/>
      <c r="KRG24" s="24"/>
      <c r="KRL24" s="24"/>
      <c r="KRQ24" s="24"/>
      <c r="KRV24" s="24"/>
      <c r="KSA24" s="24"/>
      <c r="KSF24" s="24"/>
      <c r="KSK24" s="24"/>
      <c r="KSP24" s="24"/>
      <c r="KSU24" s="24"/>
      <c r="KSZ24" s="24"/>
      <c r="KTE24" s="24"/>
      <c r="KTJ24" s="24"/>
      <c r="KTO24" s="24"/>
      <c r="KTT24" s="24"/>
      <c r="KTY24" s="24"/>
      <c r="KUD24" s="24"/>
      <c r="KUI24" s="24"/>
      <c r="KUN24" s="24"/>
      <c r="KUS24" s="24"/>
      <c r="KUX24" s="24"/>
      <c r="KVC24" s="24"/>
      <c r="KVH24" s="24"/>
      <c r="KVM24" s="24"/>
      <c r="KVR24" s="24"/>
      <c r="KVW24" s="24"/>
      <c r="KWB24" s="24"/>
      <c r="KWG24" s="24"/>
      <c r="KWL24" s="24"/>
      <c r="KWQ24" s="24"/>
      <c r="KWV24" s="24"/>
      <c r="KXA24" s="24"/>
      <c r="KXF24" s="24"/>
      <c r="KXK24" s="24"/>
      <c r="KXP24" s="24"/>
      <c r="KXU24" s="24"/>
      <c r="KXZ24" s="24"/>
      <c r="KYE24" s="24"/>
      <c r="KYJ24" s="24"/>
      <c r="KYO24" s="24"/>
      <c r="KYT24" s="24"/>
      <c r="KYY24" s="24"/>
      <c r="KZD24" s="24"/>
      <c r="KZI24" s="24"/>
      <c r="KZN24" s="24"/>
      <c r="KZS24" s="24"/>
      <c r="KZX24" s="24"/>
      <c r="LAC24" s="24"/>
      <c r="LAH24" s="24"/>
      <c r="LAM24" s="24"/>
      <c r="LAR24" s="24"/>
      <c r="LAW24" s="24"/>
      <c r="LBB24" s="24"/>
      <c r="LBG24" s="24"/>
      <c r="LBL24" s="24"/>
      <c r="LBQ24" s="24"/>
      <c r="LBV24" s="24"/>
      <c r="LCA24" s="24"/>
      <c r="LCF24" s="24"/>
      <c r="LCK24" s="24"/>
      <c r="LCP24" s="24"/>
      <c r="LCU24" s="24"/>
      <c r="LCZ24" s="24"/>
      <c r="LDE24" s="24"/>
      <c r="LDJ24" s="24"/>
      <c r="LDO24" s="24"/>
      <c r="LDT24" s="24"/>
      <c r="LDY24" s="24"/>
      <c r="LED24" s="24"/>
      <c r="LEI24" s="24"/>
      <c r="LEN24" s="24"/>
      <c r="LES24" s="24"/>
      <c r="LEX24" s="24"/>
      <c r="LFC24" s="24"/>
      <c r="LFH24" s="24"/>
      <c r="LFM24" s="24"/>
      <c r="LFR24" s="24"/>
      <c r="LFW24" s="24"/>
      <c r="LGB24" s="24"/>
      <c r="LGG24" s="24"/>
      <c r="LGL24" s="24"/>
      <c r="LGQ24" s="24"/>
      <c r="LGV24" s="24"/>
      <c r="LHA24" s="24"/>
      <c r="LHF24" s="24"/>
      <c r="LHK24" s="24"/>
      <c r="LHP24" s="24"/>
      <c r="LHU24" s="24"/>
      <c r="LHZ24" s="24"/>
      <c r="LIE24" s="24"/>
      <c r="LIJ24" s="24"/>
      <c r="LIO24" s="24"/>
      <c r="LIT24" s="24"/>
      <c r="LIY24" s="24"/>
      <c r="LJD24" s="24"/>
      <c r="LJI24" s="24"/>
      <c r="LJN24" s="24"/>
      <c r="LJS24" s="24"/>
      <c r="LJX24" s="24"/>
      <c r="LKC24" s="24"/>
      <c r="LKH24" s="24"/>
      <c r="LKM24" s="24"/>
      <c r="LKR24" s="24"/>
      <c r="LKW24" s="24"/>
      <c r="LLB24" s="24"/>
      <c r="LLG24" s="24"/>
      <c r="LLL24" s="24"/>
      <c r="LLQ24" s="24"/>
      <c r="LLV24" s="24"/>
      <c r="LMA24" s="24"/>
      <c r="LMF24" s="24"/>
      <c r="LMK24" s="24"/>
      <c r="LMP24" s="24"/>
      <c r="LMU24" s="24"/>
      <c r="LMZ24" s="24"/>
      <c r="LNE24" s="24"/>
      <c r="LNJ24" s="24"/>
      <c r="LNO24" s="24"/>
      <c r="LNT24" s="24"/>
      <c r="LNY24" s="24"/>
      <c r="LOD24" s="24"/>
      <c r="LOI24" s="24"/>
      <c r="LON24" s="24"/>
      <c r="LOS24" s="24"/>
      <c r="LOX24" s="24"/>
      <c r="LPC24" s="24"/>
      <c r="LPH24" s="24"/>
      <c r="LPM24" s="24"/>
      <c r="LPR24" s="24"/>
      <c r="LPW24" s="24"/>
      <c r="LQB24" s="24"/>
      <c r="LQG24" s="24"/>
      <c r="LQL24" s="24"/>
      <c r="LQQ24" s="24"/>
      <c r="LQV24" s="24"/>
      <c r="LRA24" s="24"/>
      <c r="LRF24" s="24"/>
      <c r="LRK24" s="24"/>
      <c r="LRP24" s="24"/>
      <c r="LRU24" s="24"/>
      <c r="LRZ24" s="24"/>
      <c r="LSE24" s="24"/>
      <c r="LSJ24" s="24"/>
      <c r="LSO24" s="24"/>
      <c r="LST24" s="24"/>
      <c r="LSY24" s="24"/>
      <c r="LTD24" s="24"/>
      <c r="LTI24" s="24"/>
      <c r="LTN24" s="24"/>
      <c r="LTS24" s="24"/>
      <c r="LTX24" s="24"/>
      <c r="LUC24" s="24"/>
      <c r="LUH24" s="24"/>
      <c r="LUM24" s="24"/>
      <c r="LUR24" s="24"/>
      <c r="LUW24" s="24"/>
      <c r="LVB24" s="24"/>
      <c r="LVG24" s="24"/>
      <c r="LVL24" s="24"/>
      <c r="LVQ24" s="24"/>
      <c r="LVV24" s="24"/>
      <c r="LWA24" s="24"/>
      <c r="LWF24" s="24"/>
      <c r="LWK24" s="24"/>
      <c r="LWP24" s="24"/>
      <c r="LWU24" s="24"/>
      <c r="LWZ24" s="24"/>
      <c r="LXE24" s="24"/>
      <c r="LXJ24" s="24"/>
      <c r="LXO24" s="24"/>
      <c r="LXT24" s="24"/>
      <c r="LXY24" s="24"/>
      <c r="LYD24" s="24"/>
      <c r="LYI24" s="24"/>
      <c r="LYN24" s="24"/>
      <c r="LYS24" s="24"/>
      <c r="LYX24" s="24"/>
      <c r="LZC24" s="24"/>
      <c r="LZH24" s="24"/>
      <c r="LZM24" s="24"/>
      <c r="LZR24" s="24"/>
      <c r="LZW24" s="24"/>
      <c r="MAB24" s="24"/>
      <c r="MAG24" s="24"/>
      <c r="MAL24" s="24"/>
      <c r="MAQ24" s="24"/>
      <c r="MAV24" s="24"/>
      <c r="MBA24" s="24"/>
      <c r="MBF24" s="24"/>
      <c r="MBK24" s="24"/>
      <c r="MBP24" s="24"/>
      <c r="MBU24" s="24"/>
      <c r="MBZ24" s="24"/>
      <c r="MCE24" s="24"/>
      <c r="MCJ24" s="24"/>
      <c r="MCO24" s="24"/>
      <c r="MCT24" s="24"/>
      <c r="MCY24" s="24"/>
      <c r="MDD24" s="24"/>
      <c r="MDI24" s="24"/>
      <c r="MDN24" s="24"/>
      <c r="MDS24" s="24"/>
      <c r="MDX24" s="24"/>
      <c r="MEC24" s="24"/>
      <c r="MEH24" s="24"/>
      <c r="MEM24" s="24"/>
      <c r="MER24" s="24"/>
      <c r="MEW24" s="24"/>
      <c r="MFB24" s="24"/>
      <c r="MFG24" s="24"/>
      <c r="MFL24" s="24"/>
      <c r="MFQ24" s="24"/>
      <c r="MFV24" s="24"/>
      <c r="MGA24" s="24"/>
      <c r="MGF24" s="24"/>
      <c r="MGK24" s="24"/>
      <c r="MGP24" s="24"/>
      <c r="MGU24" s="24"/>
      <c r="MGZ24" s="24"/>
      <c r="MHE24" s="24"/>
      <c r="MHJ24" s="24"/>
      <c r="MHO24" s="24"/>
      <c r="MHT24" s="24"/>
      <c r="MHY24" s="24"/>
      <c r="MID24" s="24"/>
      <c r="MII24" s="24"/>
      <c r="MIN24" s="24"/>
      <c r="MIS24" s="24"/>
      <c r="MIX24" s="24"/>
      <c r="MJC24" s="24"/>
      <c r="MJH24" s="24"/>
      <c r="MJM24" s="24"/>
      <c r="MJR24" s="24"/>
      <c r="MJW24" s="24"/>
      <c r="MKB24" s="24"/>
      <c r="MKG24" s="24"/>
      <c r="MKL24" s="24"/>
      <c r="MKQ24" s="24"/>
      <c r="MKV24" s="24"/>
      <c r="MLA24" s="24"/>
      <c r="MLF24" s="24"/>
      <c r="MLK24" s="24"/>
      <c r="MLP24" s="24"/>
      <c r="MLU24" s="24"/>
      <c r="MLZ24" s="24"/>
      <c r="MME24" s="24"/>
      <c r="MMJ24" s="24"/>
      <c r="MMO24" s="24"/>
      <c r="MMT24" s="24"/>
      <c r="MMY24" s="24"/>
      <c r="MND24" s="24"/>
      <c r="MNI24" s="24"/>
      <c r="MNN24" s="24"/>
      <c r="MNS24" s="24"/>
      <c r="MNX24" s="24"/>
      <c r="MOC24" s="24"/>
      <c r="MOH24" s="24"/>
      <c r="MOM24" s="24"/>
      <c r="MOR24" s="24"/>
      <c r="MOW24" s="24"/>
      <c r="MPB24" s="24"/>
      <c r="MPG24" s="24"/>
      <c r="MPL24" s="24"/>
      <c r="MPQ24" s="24"/>
      <c r="MPV24" s="24"/>
      <c r="MQA24" s="24"/>
      <c r="MQF24" s="24"/>
      <c r="MQK24" s="24"/>
      <c r="MQP24" s="24"/>
      <c r="MQU24" s="24"/>
      <c r="MQZ24" s="24"/>
      <c r="MRE24" s="24"/>
      <c r="MRJ24" s="24"/>
      <c r="MRO24" s="24"/>
      <c r="MRT24" s="24"/>
      <c r="MRY24" s="24"/>
      <c r="MSD24" s="24"/>
      <c r="MSI24" s="24"/>
      <c r="MSN24" s="24"/>
      <c r="MSS24" s="24"/>
      <c r="MSX24" s="24"/>
      <c r="MTC24" s="24"/>
      <c r="MTH24" s="24"/>
      <c r="MTM24" s="24"/>
      <c r="MTR24" s="24"/>
      <c r="MTW24" s="24"/>
      <c r="MUB24" s="24"/>
      <c r="MUG24" s="24"/>
      <c r="MUL24" s="24"/>
      <c r="MUQ24" s="24"/>
      <c r="MUV24" s="24"/>
      <c r="MVA24" s="24"/>
      <c r="MVF24" s="24"/>
      <c r="MVK24" s="24"/>
      <c r="MVP24" s="24"/>
      <c r="MVU24" s="24"/>
      <c r="MVZ24" s="24"/>
      <c r="MWE24" s="24"/>
      <c r="MWJ24" s="24"/>
      <c r="MWO24" s="24"/>
      <c r="MWT24" s="24"/>
      <c r="MWY24" s="24"/>
      <c r="MXD24" s="24"/>
      <c r="MXI24" s="24"/>
      <c r="MXN24" s="24"/>
      <c r="MXS24" s="24"/>
      <c r="MXX24" s="24"/>
      <c r="MYC24" s="24"/>
      <c r="MYH24" s="24"/>
      <c r="MYM24" s="24"/>
      <c r="MYR24" s="24"/>
      <c r="MYW24" s="24"/>
      <c r="MZB24" s="24"/>
      <c r="MZG24" s="24"/>
      <c r="MZL24" s="24"/>
      <c r="MZQ24" s="24"/>
      <c r="MZV24" s="24"/>
      <c r="NAA24" s="24"/>
      <c r="NAF24" s="24"/>
      <c r="NAK24" s="24"/>
      <c r="NAP24" s="24"/>
      <c r="NAU24" s="24"/>
      <c r="NAZ24" s="24"/>
      <c r="NBE24" s="24"/>
      <c r="NBJ24" s="24"/>
      <c r="NBO24" s="24"/>
      <c r="NBT24" s="24"/>
      <c r="NBY24" s="24"/>
      <c r="NCD24" s="24"/>
      <c r="NCI24" s="24"/>
      <c r="NCN24" s="24"/>
      <c r="NCS24" s="24"/>
      <c r="NCX24" s="24"/>
      <c r="NDC24" s="24"/>
      <c r="NDH24" s="24"/>
      <c r="NDM24" s="24"/>
      <c r="NDR24" s="24"/>
      <c r="NDW24" s="24"/>
      <c r="NEB24" s="24"/>
      <c r="NEG24" s="24"/>
      <c r="NEL24" s="24"/>
      <c r="NEQ24" s="24"/>
      <c r="NEV24" s="24"/>
      <c r="NFA24" s="24"/>
      <c r="NFF24" s="24"/>
      <c r="NFK24" s="24"/>
      <c r="NFP24" s="24"/>
      <c r="NFU24" s="24"/>
      <c r="NFZ24" s="24"/>
      <c r="NGE24" s="24"/>
      <c r="NGJ24" s="24"/>
      <c r="NGO24" s="24"/>
      <c r="NGT24" s="24"/>
      <c r="NGY24" s="24"/>
      <c r="NHD24" s="24"/>
      <c r="NHI24" s="24"/>
      <c r="NHN24" s="24"/>
      <c r="NHS24" s="24"/>
      <c r="NHX24" s="24"/>
      <c r="NIC24" s="24"/>
      <c r="NIH24" s="24"/>
      <c r="NIM24" s="24"/>
      <c r="NIR24" s="24"/>
      <c r="NIW24" s="24"/>
      <c r="NJB24" s="24"/>
      <c r="NJG24" s="24"/>
      <c r="NJL24" s="24"/>
      <c r="NJQ24" s="24"/>
      <c r="NJV24" s="24"/>
      <c r="NKA24" s="24"/>
      <c r="NKF24" s="24"/>
      <c r="NKK24" s="24"/>
      <c r="NKP24" s="24"/>
      <c r="NKU24" s="24"/>
      <c r="NKZ24" s="24"/>
      <c r="NLE24" s="24"/>
      <c r="NLJ24" s="24"/>
      <c r="NLO24" s="24"/>
      <c r="NLT24" s="24"/>
      <c r="NLY24" s="24"/>
      <c r="NMD24" s="24"/>
      <c r="NMI24" s="24"/>
      <c r="NMN24" s="24"/>
      <c r="NMS24" s="24"/>
      <c r="NMX24" s="24"/>
      <c r="NNC24" s="24"/>
      <c r="NNH24" s="24"/>
      <c r="NNM24" s="24"/>
      <c r="NNR24" s="24"/>
      <c r="NNW24" s="24"/>
      <c r="NOB24" s="24"/>
      <c r="NOG24" s="24"/>
      <c r="NOL24" s="24"/>
      <c r="NOQ24" s="24"/>
      <c r="NOV24" s="24"/>
      <c r="NPA24" s="24"/>
      <c r="NPF24" s="24"/>
      <c r="NPK24" s="24"/>
      <c r="NPP24" s="24"/>
      <c r="NPU24" s="24"/>
      <c r="NPZ24" s="24"/>
      <c r="NQE24" s="24"/>
      <c r="NQJ24" s="24"/>
      <c r="NQO24" s="24"/>
      <c r="NQT24" s="24"/>
      <c r="NQY24" s="24"/>
      <c r="NRD24" s="24"/>
      <c r="NRI24" s="24"/>
      <c r="NRN24" s="24"/>
      <c r="NRS24" s="24"/>
      <c r="NRX24" s="24"/>
      <c r="NSC24" s="24"/>
      <c r="NSH24" s="24"/>
      <c r="NSM24" s="24"/>
      <c r="NSR24" s="24"/>
      <c r="NSW24" s="24"/>
      <c r="NTB24" s="24"/>
      <c r="NTG24" s="24"/>
      <c r="NTL24" s="24"/>
      <c r="NTQ24" s="24"/>
      <c r="NTV24" s="24"/>
      <c r="NUA24" s="24"/>
      <c r="NUF24" s="24"/>
      <c r="NUK24" s="24"/>
      <c r="NUP24" s="24"/>
      <c r="NUU24" s="24"/>
      <c r="NUZ24" s="24"/>
      <c r="NVE24" s="24"/>
      <c r="NVJ24" s="24"/>
      <c r="NVO24" s="24"/>
      <c r="NVT24" s="24"/>
      <c r="NVY24" s="24"/>
      <c r="NWD24" s="24"/>
      <c r="NWI24" s="24"/>
      <c r="NWN24" s="24"/>
      <c r="NWS24" s="24"/>
      <c r="NWX24" s="24"/>
      <c r="NXC24" s="24"/>
      <c r="NXH24" s="24"/>
      <c r="NXM24" s="24"/>
      <c r="NXR24" s="24"/>
      <c r="NXW24" s="24"/>
      <c r="NYB24" s="24"/>
      <c r="NYG24" s="24"/>
      <c r="NYL24" s="24"/>
      <c r="NYQ24" s="24"/>
      <c r="NYV24" s="24"/>
      <c r="NZA24" s="24"/>
      <c r="NZF24" s="24"/>
      <c r="NZK24" s="24"/>
      <c r="NZP24" s="24"/>
      <c r="NZU24" s="24"/>
      <c r="NZZ24" s="24"/>
      <c r="OAE24" s="24"/>
      <c r="OAJ24" s="24"/>
      <c r="OAO24" s="24"/>
      <c r="OAT24" s="24"/>
      <c r="OAY24" s="24"/>
      <c r="OBD24" s="24"/>
      <c r="OBI24" s="24"/>
      <c r="OBN24" s="24"/>
      <c r="OBS24" s="24"/>
      <c r="OBX24" s="24"/>
      <c r="OCC24" s="24"/>
      <c r="OCH24" s="24"/>
      <c r="OCM24" s="24"/>
      <c r="OCR24" s="24"/>
      <c r="OCW24" s="24"/>
      <c r="ODB24" s="24"/>
      <c r="ODG24" s="24"/>
      <c r="ODL24" s="24"/>
      <c r="ODQ24" s="24"/>
      <c r="ODV24" s="24"/>
      <c r="OEA24" s="24"/>
      <c r="OEF24" s="24"/>
      <c r="OEK24" s="24"/>
      <c r="OEP24" s="24"/>
      <c r="OEU24" s="24"/>
      <c r="OEZ24" s="24"/>
      <c r="OFE24" s="24"/>
      <c r="OFJ24" s="24"/>
      <c r="OFO24" s="24"/>
      <c r="OFT24" s="24"/>
      <c r="OFY24" s="24"/>
      <c r="OGD24" s="24"/>
      <c r="OGI24" s="24"/>
      <c r="OGN24" s="24"/>
      <c r="OGS24" s="24"/>
      <c r="OGX24" s="24"/>
      <c r="OHC24" s="24"/>
      <c r="OHH24" s="24"/>
      <c r="OHM24" s="24"/>
      <c r="OHR24" s="24"/>
      <c r="OHW24" s="24"/>
      <c r="OIB24" s="24"/>
      <c r="OIG24" s="24"/>
      <c r="OIL24" s="24"/>
      <c r="OIQ24" s="24"/>
      <c r="OIV24" s="24"/>
      <c r="OJA24" s="24"/>
      <c r="OJF24" s="24"/>
      <c r="OJK24" s="24"/>
      <c r="OJP24" s="24"/>
      <c r="OJU24" s="24"/>
      <c r="OJZ24" s="24"/>
      <c r="OKE24" s="24"/>
      <c r="OKJ24" s="24"/>
      <c r="OKO24" s="24"/>
      <c r="OKT24" s="24"/>
      <c r="OKY24" s="24"/>
      <c r="OLD24" s="24"/>
      <c r="OLI24" s="24"/>
      <c r="OLN24" s="24"/>
      <c r="OLS24" s="24"/>
      <c r="OLX24" s="24"/>
      <c r="OMC24" s="24"/>
      <c r="OMH24" s="24"/>
      <c r="OMM24" s="24"/>
      <c r="OMR24" s="24"/>
      <c r="OMW24" s="24"/>
      <c r="ONB24" s="24"/>
      <c r="ONG24" s="24"/>
      <c r="ONL24" s="24"/>
      <c r="ONQ24" s="24"/>
      <c r="ONV24" s="24"/>
      <c r="OOA24" s="24"/>
      <c r="OOF24" s="24"/>
      <c r="OOK24" s="24"/>
      <c r="OOP24" s="24"/>
      <c r="OOU24" s="24"/>
      <c r="OOZ24" s="24"/>
      <c r="OPE24" s="24"/>
      <c r="OPJ24" s="24"/>
      <c r="OPO24" s="24"/>
      <c r="OPT24" s="24"/>
      <c r="OPY24" s="24"/>
      <c r="OQD24" s="24"/>
      <c r="OQI24" s="24"/>
      <c r="OQN24" s="24"/>
      <c r="OQS24" s="24"/>
      <c r="OQX24" s="24"/>
      <c r="ORC24" s="24"/>
      <c r="ORH24" s="24"/>
      <c r="ORM24" s="24"/>
      <c r="ORR24" s="24"/>
      <c r="ORW24" s="24"/>
      <c r="OSB24" s="24"/>
      <c r="OSG24" s="24"/>
      <c r="OSL24" s="24"/>
      <c r="OSQ24" s="24"/>
      <c r="OSV24" s="24"/>
      <c r="OTA24" s="24"/>
      <c r="OTF24" s="24"/>
      <c r="OTK24" s="24"/>
      <c r="OTP24" s="24"/>
      <c r="OTU24" s="24"/>
      <c r="OTZ24" s="24"/>
      <c r="OUE24" s="24"/>
      <c r="OUJ24" s="24"/>
      <c r="OUO24" s="24"/>
      <c r="OUT24" s="24"/>
      <c r="OUY24" s="24"/>
      <c r="OVD24" s="24"/>
      <c r="OVI24" s="24"/>
      <c r="OVN24" s="24"/>
      <c r="OVS24" s="24"/>
      <c r="OVX24" s="24"/>
      <c r="OWC24" s="24"/>
      <c r="OWH24" s="24"/>
      <c r="OWM24" s="24"/>
      <c r="OWR24" s="24"/>
      <c r="OWW24" s="24"/>
      <c r="OXB24" s="24"/>
      <c r="OXG24" s="24"/>
      <c r="OXL24" s="24"/>
      <c r="OXQ24" s="24"/>
      <c r="OXV24" s="24"/>
      <c r="OYA24" s="24"/>
      <c r="OYF24" s="24"/>
      <c r="OYK24" s="24"/>
      <c r="OYP24" s="24"/>
      <c r="OYU24" s="24"/>
      <c r="OYZ24" s="24"/>
      <c r="OZE24" s="24"/>
      <c r="OZJ24" s="24"/>
      <c r="OZO24" s="24"/>
      <c r="OZT24" s="24"/>
      <c r="OZY24" s="24"/>
      <c r="PAD24" s="24"/>
      <c r="PAI24" s="24"/>
      <c r="PAN24" s="24"/>
      <c r="PAS24" s="24"/>
      <c r="PAX24" s="24"/>
      <c r="PBC24" s="24"/>
      <c r="PBH24" s="24"/>
      <c r="PBM24" s="24"/>
      <c r="PBR24" s="24"/>
      <c r="PBW24" s="24"/>
      <c r="PCB24" s="24"/>
      <c r="PCG24" s="24"/>
      <c r="PCL24" s="24"/>
      <c r="PCQ24" s="24"/>
      <c r="PCV24" s="24"/>
      <c r="PDA24" s="24"/>
      <c r="PDF24" s="24"/>
      <c r="PDK24" s="24"/>
      <c r="PDP24" s="24"/>
      <c r="PDU24" s="24"/>
      <c r="PDZ24" s="24"/>
      <c r="PEE24" s="24"/>
      <c r="PEJ24" s="24"/>
      <c r="PEO24" s="24"/>
      <c r="PET24" s="24"/>
      <c r="PEY24" s="24"/>
      <c r="PFD24" s="24"/>
      <c r="PFI24" s="24"/>
      <c r="PFN24" s="24"/>
      <c r="PFS24" s="24"/>
      <c r="PFX24" s="24"/>
      <c r="PGC24" s="24"/>
      <c r="PGH24" s="24"/>
      <c r="PGM24" s="24"/>
      <c r="PGR24" s="24"/>
      <c r="PGW24" s="24"/>
      <c r="PHB24" s="24"/>
      <c r="PHG24" s="24"/>
      <c r="PHL24" s="24"/>
      <c r="PHQ24" s="24"/>
      <c r="PHV24" s="24"/>
      <c r="PIA24" s="24"/>
      <c r="PIF24" s="24"/>
      <c r="PIK24" s="24"/>
      <c r="PIP24" s="24"/>
      <c r="PIU24" s="24"/>
      <c r="PIZ24" s="24"/>
      <c r="PJE24" s="24"/>
      <c r="PJJ24" s="24"/>
      <c r="PJO24" s="24"/>
      <c r="PJT24" s="24"/>
      <c r="PJY24" s="24"/>
      <c r="PKD24" s="24"/>
      <c r="PKI24" s="24"/>
      <c r="PKN24" s="24"/>
      <c r="PKS24" s="24"/>
      <c r="PKX24" s="24"/>
      <c r="PLC24" s="24"/>
      <c r="PLH24" s="24"/>
      <c r="PLM24" s="24"/>
      <c r="PLR24" s="24"/>
      <c r="PLW24" s="24"/>
      <c r="PMB24" s="24"/>
      <c r="PMG24" s="24"/>
      <c r="PML24" s="24"/>
      <c r="PMQ24" s="24"/>
      <c r="PMV24" s="24"/>
      <c r="PNA24" s="24"/>
      <c r="PNF24" s="24"/>
      <c r="PNK24" s="24"/>
      <c r="PNP24" s="24"/>
      <c r="PNU24" s="24"/>
      <c r="PNZ24" s="24"/>
      <c r="POE24" s="24"/>
      <c r="POJ24" s="24"/>
      <c r="POO24" s="24"/>
      <c r="POT24" s="24"/>
      <c r="POY24" s="24"/>
      <c r="PPD24" s="24"/>
      <c r="PPI24" s="24"/>
      <c r="PPN24" s="24"/>
      <c r="PPS24" s="24"/>
      <c r="PPX24" s="24"/>
      <c r="PQC24" s="24"/>
      <c r="PQH24" s="24"/>
      <c r="PQM24" s="24"/>
      <c r="PQR24" s="24"/>
      <c r="PQW24" s="24"/>
      <c r="PRB24" s="24"/>
      <c r="PRG24" s="24"/>
      <c r="PRL24" s="24"/>
      <c r="PRQ24" s="24"/>
      <c r="PRV24" s="24"/>
      <c r="PSA24" s="24"/>
      <c r="PSF24" s="24"/>
      <c r="PSK24" s="24"/>
      <c r="PSP24" s="24"/>
      <c r="PSU24" s="24"/>
      <c r="PSZ24" s="24"/>
      <c r="PTE24" s="24"/>
      <c r="PTJ24" s="24"/>
      <c r="PTO24" s="24"/>
      <c r="PTT24" s="24"/>
      <c r="PTY24" s="24"/>
      <c r="PUD24" s="24"/>
      <c r="PUI24" s="24"/>
      <c r="PUN24" s="24"/>
      <c r="PUS24" s="24"/>
      <c r="PUX24" s="24"/>
      <c r="PVC24" s="24"/>
      <c r="PVH24" s="24"/>
      <c r="PVM24" s="24"/>
      <c r="PVR24" s="24"/>
      <c r="PVW24" s="24"/>
      <c r="PWB24" s="24"/>
      <c r="PWG24" s="24"/>
      <c r="PWL24" s="24"/>
      <c r="PWQ24" s="24"/>
      <c r="PWV24" s="24"/>
      <c r="PXA24" s="24"/>
      <c r="PXF24" s="24"/>
      <c r="PXK24" s="24"/>
      <c r="PXP24" s="24"/>
      <c r="PXU24" s="24"/>
      <c r="PXZ24" s="24"/>
      <c r="PYE24" s="24"/>
      <c r="PYJ24" s="24"/>
      <c r="PYO24" s="24"/>
      <c r="PYT24" s="24"/>
      <c r="PYY24" s="24"/>
      <c r="PZD24" s="24"/>
      <c r="PZI24" s="24"/>
      <c r="PZN24" s="24"/>
      <c r="PZS24" s="24"/>
      <c r="PZX24" s="24"/>
      <c r="QAC24" s="24"/>
      <c r="QAH24" s="24"/>
      <c r="QAM24" s="24"/>
      <c r="QAR24" s="24"/>
      <c r="QAW24" s="24"/>
      <c r="QBB24" s="24"/>
      <c r="QBG24" s="24"/>
      <c r="QBL24" s="24"/>
      <c r="QBQ24" s="24"/>
      <c r="QBV24" s="24"/>
      <c r="QCA24" s="24"/>
      <c r="QCF24" s="24"/>
      <c r="QCK24" s="24"/>
      <c r="QCP24" s="24"/>
      <c r="QCU24" s="24"/>
      <c r="QCZ24" s="24"/>
      <c r="QDE24" s="24"/>
      <c r="QDJ24" s="24"/>
      <c r="QDO24" s="24"/>
      <c r="QDT24" s="24"/>
      <c r="QDY24" s="24"/>
      <c r="QED24" s="24"/>
      <c r="QEI24" s="24"/>
      <c r="QEN24" s="24"/>
      <c r="QES24" s="24"/>
      <c r="QEX24" s="24"/>
      <c r="QFC24" s="24"/>
      <c r="QFH24" s="24"/>
      <c r="QFM24" s="24"/>
      <c r="QFR24" s="24"/>
      <c r="QFW24" s="24"/>
      <c r="QGB24" s="24"/>
      <c r="QGG24" s="24"/>
      <c r="QGL24" s="24"/>
      <c r="QGQ24" s="24"/>
      <c r="QGV24" s="24"/>
      <c r="QHA24" s="24"/>
      <c r="QHF24" s="24"/>
      <c r="QHK24" s="24"/>
      <c r="QHP24" s="24"/>
      <c r="QHU24" s="24"/>
      <c r="QHZ24" s="24"/>
      <c r="QIE24" s="24"/>
      <c r="QIJ24" s="24"/>
      <c r="QIO24" s="24"/>
      <c r="QIT24" s="24"/>
      <c r="QIY24" s="24"/>
      <c r="QJD24" s="24"/>
      <c r="QJI24" s="24"/>
      <c r="QJN24" s="24"/>
      <c r="QJS24" s="24"/>
      <c r="QJX24" s="24"/>
      <c r="QKC24" s="24"/>
      <c r="QKH24" s="24"/>
      <c r="QKM24" s="24"/>
      <c r="QKR24" s="24"/>
      <c r="QKW24" s="24"/>
      <c r="QLB24" s="24"/>
      <c r="QLG24" s="24"/>
      <c r="QLL24" s="24"/>
      <c r="QLQ24" s="24"/>
      <c r="QLV24" s="24"/>
      <c r="QMA24" s="24"/>
      <c r="QMF24" s="24"/>
      <c r="QMK24" s="24"/>
      <c r="QMP24" s="24"/>
      <c r="QMU24" s="24"/>
      <c r="QMZ24" s="24"/>
      <c r="QNE24" s="24"/>
      <c r="QNJ24" s="24"/>
      <c r="QNO24" s="24"/>
      <c r="QNT24" s="24"/>
      <c r="QNY24" s="24"/>
      <c r="QOD24" s="24"/>
      <c r="QOI24" s="24"/>
      <c r="QON24" s="24"/>
      <c r="QOS24" s="24"/>
      <c r="QOX24" s="24"/>
      <c r="QPC24" s="24"/>
      <c r="QPH24" s="24"/>
      <c r="QPM24" s="24"/>
      <c r="QPR24" s="24"/>
      <c r="QPW24" s="24"/>
      <c r="QQB24" s="24"/>
      <c r="QQG24" s="24"/>
      <c r="QQL24" s="24"/>
      <c r="QQQ24" s="24"/>
      <c r="QQV24" s="24"/>
      <c r="QRA24" s="24"/>
      <c r="QRF24" s="24"/>
      <c r="QRK24" s="24"/>
      <c r="QRP24" s="24"/>
      <c r="QRU24" s="24"/>
      <c r="QRZ24" s="24"/>
      <c r="QSE24" s="24"/>
      <c r="QSJ24" s="24"/>
      <c r="QSO24" s="24"/>
      <c r="QST24" s="24"/>
      <c r="QSY24" s="24"/>
      <c r="QTD24" s="24"/>
      <c r="QTI24" s="24"/>
      <c r="QTN24" s="24"/>
      <c r="QTS24" s="24"/>
      <c r="QTX24" s="24"/>
      <c r="QUC24" s="24"/>
      <c r="QUH24" s="24"/>
      <c r="QUM24" s="24"/>
      <c r="QUR24" s="24"/>
      <c r="QUW24" s="24"/>
      <c r="QVB24" s="24"/>
      <c r="QVG24" s="24"/>
      <c r="QVL24" s="24"/>
      <c r="QVQ24" s="24"/>
      <c r="QVV24" s="24"/>
      <c r="QWA24" s="24"/>
      <c r="QWF24" s="24"/>
      <c r="QWK24" s="24"/>
      <c r="QWP24" s="24"/>
      <c r="QWU24" s="24"/>
      <c r="QWZ24" s="24"/>
      <c r="QXE24" s="24"/>
      <c r="QXJ24" s="24"/>
      <c r="QXO24" s="24"/>
      <c r="QXT24" s="24"/>
      <c r="QXY24" s="24"/>
      <c r="QYD24" s="24"/>
      <c r="QYI24" s="24"/>
      <c r="QYN24" s="24"/>
      <c r="QYS24" s="24"/>
      <c r="QYX24" s="24"/>
      <c r="QZC24" s="24"/>
      <c r="QZH24" s="24"/>
      <c r="QZM24" s="24"/>
      <c r="QZR24" s="24"/>
      <c r="QZW24" s="24"/>
      <c r="RAB24" s="24"/>
      <c r="RAG24" s="24"/>
      <c r="RAL24" s="24"/>
      <c r="RAQ24" s="24"/>
      <c r="RAV24" s="24"/>
      <c r="RBA24" s="24"/>
      <c r="RBF24" s="24"/>
      <c r="RBK24" s="24"/>
      <c r="RBP24" s="24"/>
      <c r="RBU24" s="24"/>
      <c r="RBZ24" s="24"/>
      <c r="RCE24" s="24"/>
      <c r="RCJ24" s="24"/>
      <c r="RCO24" s="24"/>
      <c r="RCT24" s="24"/>
      <c r="RCY24" s="24"/>
      <c r="RDD24" s="24"/>
      <c r="RDI24" s="24"/>
      <c r="RDN24" s="24"/>
      <c r="RDS24" s="24"/>
      <c r="RDX24" s="24"/>
      <c r="REC24" s="24"/>
      <c r="REH24" s="24"/>
      <c r="REM24" s="24"/>
      <c r="RER24" s="24"/>
      <c r="REW24" s="24"/>
      <c r="RFB24" s="24"/>
      <c r="RFG24" s="24"/>
      <c r="RFL24" s="24"/>
      <c r="RFQ24" s="24"/>
      <c r="RFV24" s="24"/>
      <c r="RGA24" s="24"/>
      <c r="RGF24" s="24"/>
      <c r="RGK24" s="24"/>
      <c r="RGP24" s="24"/>
      <c r="RGU24" s="24"/>
      <c r="RGZ24" s="24"/>
      <c r="RHE24" s="24"/>
      <c r="RHJ24" s="24"/>
      <c r="RHO24" s="24"/>
      <c r="RHT24" s="24"/>
      <c r="RHY24" s="24"/>
      <c r="RID24" s="24"/>
      <c r="RII24" s="24"/>
      <c r="RIN24" s="24"/>
      <c r="RIS24" s="24"/>
      <c r="RIX24" s="24"/>
      <c r="RJC24" s="24"/>
      <c r="RJH24" s="24"/>
      <c r="RJM24" s="24"/>
      <c r="RJR24" s="24"/>
      <c r="RJW24" s="24"/>
      <c r="RKB24" s="24"/>
      <c r="RKG24" s="24"/>
      <c r="RKL24" s="24"/>
      <c r="RKQ24" s="24"/>
      <c r="RKV24" s="24"/>
      <c r="RLA24" s="24"/>
      <c r="RLF24" s="24"/>
      <c r="RLK24" s="24"/>
      <c r="RLP24" s="24"/>
      <c r="RLU24" s="24"/>
      <c r="RLZ24" s="24"/>
      <c r="RME24" s="24"/>
      <c r="RMJ24" s="24"/>
      <c r="RMO24" s="24"/>
      <c r="RMT24" s="24"/>
      <c r="RMY24" s="24"/>
      <c r="RND24" s="24"/>
      <c r="RNI24" s="24"/>
      <c r="RNN24" s="24"/>
      <c r="RNS24" s="24"/>
      <c r="RNX24" s="24"/>
      <c r="ROC24" s="24"/>
      <c r="ROH24" s="24"/>
      <c r="ROM24" s="24"/>
      <c r="ROR24" s="24"/>
      <c r="ROW24" s="24"/>
      <c r="RPB24" s="24"/>
      <c r="RPG24" s="24"/>
      <c r="RPL24" s="24"/>
      <c r="RPQ24" s="24"/>
      <c r="RPV24" s="24"/>
      <c r="RQA24" s="24"/>
      <c r="RQF24" s="24"/>
      <c r="RQK24" s="24"/>
      <c r="RQP24" s="24"/>
      <c r="RQU24" s="24"/>
      <c r="RQZ24" s="24"/>
      <c r="RRE24" s="24"/>
      <c r="RRJ24" s="24"/>
      <c r="RRO24" s="24"/>
      <c r="RRT24" s="24"/>
      <c r="RRY24" s="24"/>
      <c r="RSD24" s="24"/>
      <c r="RSI24" s="24"/>
      <c r="RSN24" s="24"/>
      <c r="RSS24" s="24"/>
      <c r="RSX24" s="24"/>
      <c r="RTC24" s="24"/>
      <c r="RTH24" s="24"/>
      <c r="RTM24" s="24"/>
      <c r="RTR24" s="24"/>
      <c r="RTW24" s="24"/>
      <c r="RUB24" s="24"/>
      <c r="RUG24" s="24"/>
      <c r="RUL24" s="24"/>
      <c r="RUQ24" s="24"/>
      <c r="RUV24" s="24"/>
      <c r="RVA24" s="24"/>
      <c r="RVF24" s="24"/>
      <c r="RVK24" s="24"/>
      <c r="RVP24" s="24"/>
      <c r="RVU24" s="24"/>
      <c r="RVZ24" s="24"/>
      <c r="RWE24" s="24"/>
      <c r="RWJ24" s="24"/>
      <c r="RWO24" s="24"/>
      <c r="RWT24" s="24"/>
      <c r="RWY24" s="24"/>
      <c r="RXD24" s="24"/>
      <c r="RXI24" s="24"/>
      <c r="RXN24" s="24"/>
      <c r="RXS24" s="24"/>
      <c r="RXX24" s="24"/>
      <c r="RYC24" s="24"/>
      <c r="RYH24" s="24"/>
      <c r="RYM24" s="24"/>
      <c r="RYR24" s="24"/>
      <c r="RYW24" s="24"/>
      <c r="RZB24" s="24"/>
      <c r="RZG24" s="24"/>
      <c r="RZL24" s="24"/>
      <c r="RZQ24" s="24"/>
      <c r="RZV24" s="24"/>
      <c r="SAA24" s="24"/>
      <c r="SAF24" s="24"/>
      <c r="SAK24" s="24"/>
      <c r="SAP24" s="24"/>
      <c r="SAU24" s="24"/>
      <c r="SAZ24" s="24"/>
      <c r="SBE24" s="24"/>
      <c r="SBJ24" s="24"/>
      <c r="SBO24" s="24"/>
      <c r="SBT24" s="24"/>
      <c r="SBY24" s="24"/>
      <c r="SCD24" s="24"/>
      <c r="SCI24" s="24"/>
      <c r="SCN24" s="24"/>
      <c r="SCS24" s="24"/>
      <c r="SCX24" s="24"/>
      <c r="SDC24" s="24"/>
      <c r="SDH24" s="24"/>
      <c r="SDM24" s="24"/>
      <c r="SDR24" s="24"/>
      <c r="SDW24" s="24"/>
      <c r="SEB24" s="24"/>
      <c r="SEG24" s="24"/>
      <c r="SEL24" s="24"/>
      <c r="SEQ24" s="24"/>
      <c r="SEV24" s="24"/>
      <c r="SFA24" s="24"/>
      <c r="SFF24" s="24"/>
      <c r="SFK24" s="24"/>
      <c r="SFP24" s="24"/>
      <c r="SFU24" s="24"/>
      <c r="SFZ24" s="24"/>
      <c r="SGE24" s="24"/>
      <c r="SGJ24" s="24"/>
      <c r="SGO24" s="24"/>
      <c r="SGT24" s="24"/>
      <c r="SGY24" s="24"/>
      <c r="SHD24" s="24"/>
      <c r="SHI24" s="24"/>
      <c r="SHN24" s="24"/>
      <c r="SHS24" s="24"/>
      <c r="SHX24" s="24"/>
      <c r="SIC24" s="24"/>
      <c r="SIH24" s="24"/>
      <c r="SIM24" s="24"/>
      <c r="SIR24" s="24"/>
      <c r="SIW24" s="24"/>
      <c r="SJB24" s="24"/>
      <c r="SJG24" s="24"/>
      <c r="SJL24" s="24"/>
      <c r="SJQ24" s="24"/>
      <c r="SJV24" s="24"/>
      <c r="SKA24" s="24"/>
      <c r="SKF24" s="24"/>
      <c r="SKK24" s="24"/>
      <c r="SKP24" s="24"/>
      <c r="SKU24" s="24"/>
      <c r="SKZ24" s="24"/>
      <c r="SLE24" s="24"/>
      <c r="SLJ24" s="24"/>
      <c r="SLO24" s="24"/>
      <c r="SLT24" s="24"/>
      <c r="SLY24" s="24"/>
      <c r="SMD24" s="24"/>
      <c r="SMI24" s="24"/>
      <c r="SMN24" s="24"/>
      <c r="SMS24" s="24"/>
      <c r="SMX24" s="24"/>
      <c r="SNC24" s="24"/>
      <c r="SNH24" s="24"/>
      <c r="SNM24" s="24"/>
      <c r="SNR24" s="24"/>
      <c r="SNW24" s="24"/>
      <c r="SOB24" s="24"/>
      <c r="SOG24" s="24"/>
      <c r="SOL24" s="24"/>
      <c r="SOQ24" s="24"/>
      <c r="SOV24" s="24"/>
      <c r="SPA24" s="24"/>
      <c r="SPF24" s="24"/>
      <c r="SPK24" s="24"/>
      <c r="SPP24" s="24"/>
      <c r="SPU24" s="24"/>
      <c r="SPZ24" s="24"/>
      <c r="SQE24" s="24"/>
      <c r="SQJ24" s="24"/>
      <c r="SQO24" s="24"/>
      <c r="SQT24" s="24"/>
      <c r="SQY24" s="24"/>
      <c r="SRD24" s="24"/>
      <c r="SRI24" s="24"/>
      <c r="SRN24" s="24"/>
      <c r="SRS24" s="24"/>
      <c r="SRX24" s="24"/>
      <c r="SSC24" s="24"/>
      <c r="SSH24" s="24"/>
      <c r="SSM24" s="24"/>
      <c r="SSR24" s="24"/>
      <c r="SSW24" s="24"/>
      <c r="STB24" s="24"/>
      <c r="STG24" s="24"/>
      <c r="STL24" s="24"/>
      <c r="STQ24" s="24"/>
      <c r="STV24" s="24"/>
      <c r="SUA24" s="24"/>
      <c r="SUF24" s="24"/>
      <c r="SUK24" s="24"/>
      <c r="SUP24" s="24"/>
      <c r="SUU24" s="24"/>
      <c r="SUZ24" s="24"/>
      <c r="SVE24" s="24"/>
      <c r="SVJ24" s="24"/>
      <c r="SVO24" s="24"/>
      <c r="SVT24" s="24"/>
      <c r="SVY24" s="24"/>
      <c r="SWD24" s="24"/>
      <c r="SWI24" s="24"/>
      <c r="SWN24" s="24"/>
      <c r="SWS24" s="24"/>
      <c r="SWX24" s="24"/>
      <c r="SXC24" s="24"/>
      <c r="SXH24" s="24"/>
      <c r="SXM24" s="24"/>
      <c r="SXR24" s="24"/>
      <c r="SXW24" s="24"/>
      <c r="SYB24" s="24"/>
      <c r="SYG24" s="24"/>
      <c r="SYL24" s="24"/>
      <c r="SYQ24" s="24"/>
      <c r="SYV24" s="24"/>
      <c r="SZA24" s="24"/>
      <c r="SZF24" s="24"/>
      <c r="SZK24" s="24"/>
      <c r="SZP24" s="24"/>
      <c r="SZU24" s="24"/>
      <c r="SZZ24" s="24"/>
      <c r="TAE24" s="24"/>
      <c r="TAJ24" s="24"/>
      <c r="TAO24" s="24"/>
      <c r="TAT24" s="24"/>
      <c r="TAY24" s="24"/>
      <c r="TBD24" s="24"/>
      <c r="TBI24" s="24"/>
      <c r="TBN24" s="24"/>
      <c r="TBS24" s="24"/>
      <c r="TBX24" s="24"/>
      <c r="TCC24" s="24"/>
      <c r="TCH24" s="24"/>
      <c r="TCM24" s="24"/>
      <c r="TCR24" s="24"/>
      <c r="TCW24" s="24"/>
      <c r="TDB24" s="24"/>
      <c r="TDG24" s="24"/>
      <c r="TDL24" s="24"/>
      <c r="TDQ24" s="24"/>
      <c r="TDV24" s="24"/>
      <c r="TEA24" s="24"/>
      <c r="TEF24" s="24"/>
      <c r="TEK24" s="24"/>
      <c r="TEP24" s="24"/>
      <c r="TEU24" s="24"/>
      <c r="TEZ24" s="24"/>
      <c r="TFE24" s="24"/>
      <c r="TFJ24" s="24"/>
      <c r="TFO24" s="24"/>
      <c r="TFT24" s="24"/>
      <c r="TFY24" s="24"/>
      <c r="TGD24" s="24"/>
      <c r="TGI24" s="24"/>
      <c r="TGN24" s="24"/>
      <c r="TGS24" s="24"/>
      <c r="TGX24" s="24"/>
      <c r="THC24" s="24"/>
      <c r="THH24" s="24"/>
      <c r="THM24" s="24"/>
      <c r="THR24" s="24"/>
      <c r="THW24" s="24"/>
      <c r="TIB24" s="24"/>
      <c r="TIG24" s="24"/>
      <c r="TIL24" s="24"/>
      <c r="TIQ24" s="24"/>
      <c r="TIV24" s="24"/>
      <c r="TJA24" s="24"/>
      <c r="TJF24" s="24"/>
      <c r="TJK24" s="24"/>
      <c r="TJP24" s="24"/>
      <c r="TJU24" s="24"/>
      <c r="TJZ24" s="24"/>
      <c r="TKE24" s="24"/>
      <c r="TKJ24" s="24"/>
      <c r="TKO24" s="24"/>
      <c r="TKT24" s="24"/>
      <c r="TKY24" s="24"/>
      <c r="TLD24" s="24"/>
      <c r="TLI24" s="24"/>
      <c r="TLN24" s="24"/>
      <c r="TLS24" s="24"/>
      <c r="TLX24" s="24"/>
      <c r="TMC24" s="24"/>
      <c r="TMH24" s="24"/>
      <c r="TMM24" s="24"/>
      <c r="TMR24" s="24"/>
      <c r="TMW24" s="24"/>
      <c r="TNB24" s="24"/>
      <c r="TNG24" s="24"/>
      <c r="TNL24" s="24"/>
      <c r="TNQ24" s="24"/>
      <c r="TNV24" s="24"/>
      <c r="TOA24" s="24"/>
      <c r="TOF24" s="24"/>
      <c r="TOK24" s="24"/>
      <c r="TOP24" s="24"/>
      <c r="TOU24" s="24"/>
      <c r="TOZ24" s="24"/>
      <c r="TPE24" s="24"/>
      <c r="TPJ24" s="24"/>
      <c r="TPO24" s="24"/>
      <c r="TPT24" s="24"/>
      <c r="TPY24" s="24"/>
      <c r="TQD24" s="24"/>
      <c r="TQI24" s="24"/>
      <c r="TQN24" s="24"/>
      <c r="TQS24" s="24"/>
      <c r="TQX24" s="24"/>
      <c r="TRC24" s="24"/>
      <c r="TRH24" s="24"/>
      <c r="TRM24" s="24"/>
      <c r="TRR24" s="24"/>
      <c r="TRW24" s="24"/>
      <c r="TSB24" s="24"/>
      <c r="TSG24" s="24"/>
      <c r="TSL24" s="24"/>
      <c r="TSQ24" s="24"/>
      <c r="TSV24" s="24"/>
      <c r="TTA24" s="24"/>
      <c r="TTF24" s="24"/>
      <c r="TTK24" s="24"/>
      <c r="TTP24" s="24"/>
      <c r="TTU24" s="24"/>
      <c r="TTZ24" s="24"/>
      <c r="TUE24" s="24"/>
      <c r="TUJ24" s="24"/>
      <c r="TUO24" s="24"/>
      <c r="TUT24" s="24"/>
      <c r="TUY24" s="24"/>
      <c r="TVD24" s="24"/>
      <c r="TVI24" s="24"/>
      <c r="TVN24" s="24"/>
      <c r="TVS24" s="24"/>
      <c r="TVX24" s="24"/>
      <c r="TWC24" s="24"/>
      <c r="TWH24" s="24"/>
      <c r="TWM24" s="24"/>
      <c r="TWR24" s="24"/>
      <c r="TWW24" s="24"/>
      <c r="TXB24" s="24"/>
      <c r="TXG24" s="24"/>
      <c r="TXL24" s="24"/>
      <c r="TXQ24" s="24"/>
      <c r="TXV24" s="24"/>
      <c r="TYA24" s="24"/>
      <c r="TYF24" s="24"/>
      <c r="TYK24" s="24"/>
      <c r="TYP24" s="24"/>
      <c r="TYU24" s="24"/>
      <c r="TYZ24" s="24"/>
      <c r="TZE24" s="24"/>
      <c r="TZJ24" s="24"/>
      <c r="TZO24" s="24"/>
      <c r="TZT24" s="24"/>
      <c r="TZY24" s="24"/>
      <c r="UAD24" s="24"/>
      <c r="UAI24" s="24"/>
      <c r="UAN24" s="24"/>
      <c r="UAS24" s="24"/>
      <c r="UAX24" s="24"/>
      <c r="UBC24" s="24"/>
      <c r="UBH24" s="24"/>
      <c r="UBM24" s="24"/>
      <c r="UBR24" s="24"/>
      <c r="UBW24" s="24"/>
      <c r="UCB24" s="24"/>
      <c r="UCG24" s="24"/>
      <c r="UCL24" s="24"/>
      <c r="UCQ24" s="24"/>
      <c r="UCV24" s="24"/>
      <c r="UDA24" s="24"/>
      <c r="UDF24" s="24"/>
      <c r="UDK24" s="24"/>
      <c r="UDP24" s="24"/>
      <c r="UDU24" s="24"/>
      <c r="UDZ24" s="24"/>
      <c r="UEE24" s="24"/>
      <c r="UEJ24" s="24"/>
      <c r="UEO24" s="24"/>
      <c r="UET24" s="24"/>
      <c r="UEY24" s="24"/>
      <c r="UFD24" s="24"/>
      <c r="UFI24" s="24"/>
      <c r="UFN24" s="24"/>
      <c r="UFS24" s="24"/>
      <c r="UFX24" s="24"/>
      <c r="UGC24" s="24"/>
      <c r="UGH24" s="24"/>
      <c r="UGM24" s="24"/>
      <c r="UGR24" s="24"/>
      <c r="UGW24" s="24"/>
      <c r="UHB24" s="24"/>
      <c r="UHG24" s="24"/>
      <c r="UHL24" s="24"/>
      <c r="UHQ24" s="24"/>
      <c r="UHV24" s="24"/>
      <c r="UIA24" s="24"/>
      <c r="UIF24" s="24"/>
      <c r="UIK24" s="24"/>
      <c r="UIP24" s="24"/>
      <c r="UIU24" s="24"/>
      <c r="UIZ24" s="24"/>
      <c r="UJE24" s="24"/>
      <c r="UJJ24" s="24"/>
      <c r="UJO24" s="24"/>
      <c r="UJT24" s="24"/>
      <c r="UJY24" s="24"/>
      <c r="UKD24" s="24"/>
      <c r="UKI24" s="24"/>
      <c r="UKN24" s="24"/>
      <c r="UKS24" s="24"/>
      <c r="UKX24" s="24"/>
      <c r="ULC24" s="24"/>
      <c r="ULH24" s="24"/>
      <c r="ULM24" s="24"/>
      <c r="ULR24" s="24"/>
      <c r="ULW24" s="24"/>
      <c r="UMB24" s="24"/>
      <c r="UMG24" s="24"/>
      <c r="UML24" s="24"/>
      <c r="UMQ24" s="24"/>
      <c r="UMV24" s="24"/>
      <c r="UNA24" s="24"/>
      <c r="UNF24" s="24"/>
      <c r="UNK24" s="24"/>
      <c r="UNP24" s="24"/>
      <c r="UNU24" s="24"/>
      <c r="UNZ24" s="24"/>
      <c r="UOE24" s="24"/>
      <c r="UOJ24" s="24"/>
      <c r="UOO24" s="24"/>
      <c r="UOT24" s="24"/>
      <c r="UOY24" s="24"/>
      <c r="UPD24" s="24"/>
      <c r="UPI24" s="24"/>
      <c r="UPN24" s="24"/>
      <c r="UPS24" s="24"/>
      <c r="UPX24" s="24"/>
      <c r="UQC24" s="24"/>
      <c r="UQH24" s="24"/>
      <c r="UQM24" s="24"/>
      <c r="UQR24" s="24"/>
      <c r="UQW24" s="24"/>
      <c r="URB24" s="24"/>
      <c r="URG24" s="24"/>
      <c r="URL24" s="24"/>
      <c r="URQ24" s="24"/>
      <c r="URV24" s="24"/>
      <c r="USA24" s="24"/>
      <c r="USF24" s="24"/>
      <c r="USK24" s="24"/>
      <c r="USP24" s="24"/>
      <c r="USU24" s="24"/>
      <c r="USZ24" s="24"/>
      <c r="UTE24" s="24"/>
      <c r="UTJ24" s="24"/>
      <c r="UTO24" s="24"/>
      <c r="UTT24" s="24"/>
      <c r="UTY24" s="24"/>
      <c r="UUD24" s="24"/>
      <c r="UUI24" s="24"/>
      <c r="UUN24" s="24"/>
      <c r="UUS24" s="24"/>
      <c r="UUX24" s="24"/>
      <c r="UVC24" s="24"/>
      <c r="UVH24" s="24"/>
      <c r="UVM24" s="24"/>
      <c r="UVR24" s="24"/>
      <c r="UVW24" s="24"/>
      <c r="UWB24" s="24"/>
      <c r="UWG24" s="24"/>
      <c r="UWL24" s="24"/>
      <c r="UWQ24" s="24"/>
      <c r="UWV24" s="24"/>
      <c r="UXA24" s="24"/>
      <c r="UXF24" s="24"/>
      <c r="UXK24" s="24"/>
      <c r="UXP24" s="24"/>
      <c r="UXU24" s="24"/>
      <c r="UXZ24" s="24"/>
      <c r="UYE24" s="24"/>
      <c r="UYJ24" s="24"/>
      <c r="UYO24" s="24"/>
      <c r="UYT24" s="24"/>
      <c r="UYY24" s="24"/>
      <c r="UZD24" s="24"/>
      <c r="UZI24" s="24"/>
      <c r="UZN24" s="24"/>
      <c r="UZS24" s="24"/>
      <c r="UZX24" s="24"/>
      <c r="VAC24" s="24"/>
      <c r="VAH24" s="24"/>
      <c r="VAM24" s="24"/>
      <c r="VAR24" s="24"/>
      <c r="VAW24" s="24"/>
      <c r="VBB24" s="24"/>
      <c r="VBG24" s="24"/>
      <c r="VBL24" s="24"/>
      <c r="VBQ24" s="24"/>
      <c r="VBV24" s="24"/>
      <c r="VCA24" s="24"/>
      <c r="VCF24" s="24"/>
      <c r="VCK24" s="24"/>
      <c r="VCP24" s="24"/>
      <c r="VCU24" s="24"/>
      <c r="VCZ24" s="24"/>
      <c r="VDE24" s="24"/>
      <c r="VDJ24" s="24"/>
      <c r="VDO24" s="24"/>
      <c r="VDT24" s="24"/>
      <c r="VDY24" s="24"/>
      <c r="VED24" s="24"/>
      <c r="VEI24" s="24"/>
      <c r="VEN24" s="24"/>
      <c r="VES24" s="24"/>
      <c r="VEX24" s="24"/>
      <c r="VFC24" s="24"/>
      <c r="VFH24" s="24"/>
      <c r="VFM24" s="24"/>
      <c r="VFR24" s="24"/>
      <c r="VFW24" s="24"/>
      <c r="VGB24" s="24"/>
      <c r="VGG24" s="24"/>
      <c r="VGL24" s="24"/>
      <c r="VGQ24" s="24"/>
      <c r="VGV24" s="24"/>
      <c r="VHA24" s="24"/>
      <c r="VHF24" s="24"/>
      <c r="VHK24" s="24"/>
      <c r="VHP24" s="24"/>
      <c r="VHU24" s="24"/>
      <c r="VHZ24" s="24"/>
      <c r="VIE24" s="24"/>
      <c r="VIJ24" s="24"/>
      <c r="VIO24" s="24"/>
      <c r="VIT24" s="24"/>
      <c r="VIY24" s="24"/>
      <c r="VJD24" s="24"/>
      <c r="VJI24" s="24"/>
      <c r="VJN24" s="24"/>
      <c r="VJS24" s="24"/>
      <c r="VJX24" s="24"/>
      <c r="VKC24" s="24"/>
      <c r="VKH24" s="24"/>
      <c r="VKM24" s="24"/>
      <c r="VKR24" s="24"/>
      <c r="VKW24" s="24"/>
      <c r="VLB24" s="24"/>
      <c r="VLG24" s="24"/>
      <c r="VLL24" s="24"/>
      <c r="VLQ24" s="24"/>
      <c r="VLV24" s="24"/>
      <c r="VMA24" s="24"/>
      <c r="VMF24" s="24"/>
      <c r="VMK24" s="24"/>
      <c r="VMP24" s="24"/>
      <c r="VMU24" s="24"/>
      <c r="VMZ24" s="24"/>
      <c r="VNE24" s="24"/>
      <c r="VNJ24" s="24"/>
      <c r="VNO24" s="24"/>
      <c r="VNT24" s="24"/>
      <c r="VNY24" s="24"/>
      <c r="VOD24" s="24"/>
      <c r="VOI24" s="24"/>
      <c r="VON24" s="24"/>
      <c r="VOS24" s="24"/>
      <c r="VOX24" s="24"/>
      <c r="VPC24" s="24"/>
      <c r="VPH24" s="24"/>
      <c r="VPM24" s="24"/>
      <c r="VPR24" s="24"/>
      <c r="VPW24" s="24"/>
      <c r="VQB24" s="24"/>
      <c r="VQG24" s="24"/>
      <c r="VQL24" s="24"/>
      <c r="VQQ24" s="24"/>
      <c r="VQV24" s="24"/>
      <c r="VRA24" s="24"/>
      <c r="VRF24" s="24"/>
      <c r="VRK24" s="24"/>
      <c r="VRP24" s="24"/>
      <c r="VRU24" s="24"/>
      <c r="VRZ24" s="24"/>
      <c r="VSE24" s="24"/>
      <c r="VSJ24" s="24"/>
      <c r="VSO24" s="24"/>
      <c r="VST24" s="24"/>
      <c r="VSY24" s="24"/>
      <c r="VTD24" s="24"/>
      <c r="VTI24" s="24"/>
      <c r="VTN24" s="24"/>
      <c r="VTS24" s="24"/>
      <c r="VTX24" s="24"/>
      <c r="VUC24" s="24"/>
      <c r="VUH24" s="24"/>
      <c r="VUM24" s="24"/>
      <c r="VUR24" s="24"/>
      <c r="VUW24" s="24"/>
      <c r="VVB24" s="24"/>
      <c r="VVG24" s="24"/>
      <c r="VVL24" s="24"/>
      <c r="VVQ24" s="24"/>
      <c r="VVV24" s="24"/>
      <c r="VWA24" s="24"/>
      <c r="VWF24" s="24"/>
      <c r="VWK24" s="24"/>
      <c r="VWP24" s="24"/>
      <c r="VWU24" s="24"/>
      <c r="VWZ24" s="24"/>
      <c r="VXE24" s="24"/>
      <c r="VXJ24" s="24"/>
      <c r="VXO24" s="24"/>
      <c r="VXT24" s="24"/>
      <c r="VXY24" s="24"/>
      <c r="VYD24" s="24"/>
      <c r="VYI24" s="24"/>
      <c r="VYN24" s="24"/>
      <c r="VYS24" s="24"/>
      <c r="VYX24" s="24"/>
      <c r="VZC24" s="24"/>
      <c r="VZH24" s="24"/>
      <c r="VZM24" s="24"/>
      <c r="VZR24" s="24"/>
      <c r="VZW24" s="24"/>
      <c r="WAB24" s="24"/>
      <c r="WAG24" s="24"/>
      <c r="WAL24" s="24"/>
      <c r="WAQ24" s="24"/>
      <c r="WAV24" s="24"/>
      <c r="WBA24" s="24"/>
      <c r="WBF24" s="24"/>
      <c r="WBK24" s="24"/>
      <c r="WBP24" s="24"/>
      <c r="WBU24" s="24"/>
      <c r="WBZ24" s="24"/>
      <c r="WCE24" s="24"/>
      <c r="WCJ24" s="24"/>
      <c r="WCO24" s="24"/>
      <c r="WCT24" s="24"/>
      <c r="WCY24" s="24"/>
      <c r="WDD24" s="24"/>
      <c r="WDI24" s="24"/>
      <c r="WDN24" s="24"/>
      <c r="WDS24" s="24"/>
      <c r="WDX24" s="24"/>
      <c r="WEC24" s="24"/>
      <c r="WEH24" s="24"/>
      <c r="WEM24" s="24"/>
      <c r="WER24" s="24"/>
      <c r="WEW24" s="24"/>
      <c r="WFB24" s="24"/>
      <c r="WFG24" s="24"/>
      <c r="WFL24" s="24"/>
      <c r="WFQ24" s="24"/>
      <c r="WFV24" s="24"/>
      <c r="WGA24" s="24"/>
      <c r="WGF24" s="24"/>
      <c r="WGK24" s="24"/>
      <c r="WGP24" s="24"/>
      <c r="WGU24" s="24"/>
      <c r="WGZ24" s="24"/>
      <c r="WHE24" s="24"/>
      <c r="WHJ24" s="24"/>
      <c r="WHO24" s="24"/>
      <c r="WHT24" s="24"/>
      <c r="WHY24" s="24"/>
      <c r="WID24" s="24"/>
      <c r="WII24" s="24"/>
      <c r="WIN24" s="24"/>
      <c r="WIS24" s="24"/>
      <c r="WIX24" s="24"/>
      <c r="WJC24" s="24"/>
      <c r="WJH24" s="24"/>
      <c r="WJM24" s="24"/>
      <c r="WJR24" s="24"/>
      <c r="WJW24" s="24"/>
      <c r="WKB24" s="24"/>
      <c r="WKG24" s="24"/>
      <c r="WKL24" s="24"/>
      <c r="WKQ24" s="24"/>
      <c r="WKV24" s="24"/>
      <c r="WLA24" s="24"/>
      <c r="WLF24" s="24"/>
      <c r="WLK24" s="24"/>
      <c r="WLP24" s="24"/>
      <c r="WLU24" s="24"/>
      <c r="WLZ24" s="24"/>
      <c r="WME24" s="24"/>
      <c r="WMJ24" s="24"/>
      <c r="WMO24" s="24"/>
      <c r="WMT24" s="24"/>
      <c r="WMY24" s="24"/>
      <c r="WND24" s="24"/>
      <c r="WNI24" s="24"/>
      <c r="WNN24" s="24"/>
      <c r="WNS24" s="24"/>
      <c r="WNX24" s="24"/>
      <c r="WOC24" s="24"/>
      <c r="WOH24" s="24"/>
      <c r="WOM24" s="24"/>
      <c r="WOR24" s="24"/>
      <c r="WOW24" s="24"/>
      <c r="WPB24" s="24"/>
      <c r="WPG24" s="24"/>
      <c r="WPL24" s="24"/>
      <c r="WPQ24" s="24"/>
      <c r="WPV24" s="24"/>
      <c r="WQA24" s="24"/>
      <c r="WQF24" s="24"/>
      <c r="WQK24" s="24"/>
      <c r="WQP24" s="24"/>
      <c r="WQU24" s="24"/>
      <c r="WQZ24" s="24"/>
      <c r="WRE24" s="24"/>
      <c r="WRJ24" s="24"/>
      <c r="WRO24" s="24"/>
      <c r="WRT24" s="24"/>
      <c r="WRY24" s="24"/>
      <c r="WSD24" s="24"/>
      <c r="WSI24" s="24"/>
      <c r="WSN24" s="24"/>
      <c r="WSS24" s="24"/>
      <c r="WSX24" s="24"/>
      <c r="WTC24" s="24"/>
      <c r="WTH24" s="24"/>
      <c r="WTM24" s="24"/>
      <c r="WTR24" s="24"/>
      <c r="WTW24" s="24"/>
      <c r="WUB24" s="24"/>
      <c r="WUG24" s="24"/>
      <c r="WUL24" s="24"/>
      <c r="WUQ24" s="24"/>
      <c r="WUV24" s="24"/>
      <c r="WVA24" s="24"/>
      <c r="WVF24" s="24"/>
      <c r="WVK24" s="24"/>
      <c r="WVP24" s="24"/>
      <c r="WVU24" s="24"/>
      <c r="WVZ24" s="24"/>
      <c r="WWE24" s="24"/>
      <c r="WWJ24" s="24"/>
      <c r="WWO24" s="24"/>
      <c r="WWT24" s="24"/>
      <c r="WWY24" s="24"/>
      <c r="WXD24" s="24"/>
      <c r="WXI24" s="24"/>
      <c r="WXN24" s="24"/>
      <c r="WXS24" s="24"/>
      <c r="WXX24" s="24"/>
      <c r="WYC24" s="24"/>
      <c r="WYH24" s="24"/>
      <c r="WYM24" s="24"/>
      <c r="WYR24" s="24"/>
      <c r="WYW24" s="24"/>
      <c r="WZB24" s="24"/>
      <c r="WZG24" s="24"/>
      <c r="WZL24" s="24"/>
      <c r="WZQ24" s="24"/>
      <c r="WZV24" s="24"/>
      <c r="XAA24" s="24"/>
      <c r="XAF24" s="24"/>
      <c r="XAK24" s="24"/>
      <c r="XAP24" s="24"/>
      <c r="XAU24" s="24"/>
      <c r="XAZ24" s="24"/>
      <c r="XBE24" s="24"/>
      <c r="XBJ24" s="24"/>
      <c r="XBO24" s="24"/>
      <c r="XBT24" s="24"/>
      <c r="XBY24" s="24"/>
      <c r="XCD24" s="24"/>
      <c r="XCI24" s="24"/>
      <c r="XCN24" s="24"/>
      <c r="XCS24" s="24"/>
      <c r="XCX24" s="24"/>
      <c r="XDC24" s="24"/>
      <c r="XDH24" s="24"/>
      <c r="XDM24" s="24"/>
      <c r="XDR24" s="24"/>
      <c r="XDW24" s="24"/>
      <c r="XEB24" s="24"/>
      <c r="XEG24" s="24"/>
      <c r="XEL24" s="24"/>
      <c r="XEQ24" s="24"/>
      <c r="XEV24" s="24"/>
      <c r="XFA24" s="24"/>
    </row>
    <row r="25" spans="1:1023 1026:2048 2051:5118 5121:6143 6146:7168 7171:10238 10241:11263 11266:12288 12291:15358 15361:16383" x14ac:dyDescent="0.35">
      <c r="B25" s="25" t="s">
        <v>458</v>
      </c>
      <c r="C25" s="84"/>
      <c r="D25" s="25"/>
      <c r="E25" s="25"/>
      <c r="F25" s="25"/>
      <c r="G25" s="25"/>
      <c r="H25" s="31"/>
      <c r="J25" s="404"/>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405"/>
      <c r="AO25" s="405"/>
      <c r="AP25" s="405"/>
      <c r="AQ25" s="405"/>
      <c r="AR25" s="405"/>
      <c r="AS25" s="405"/>
      <c r="AT25" s="405"/>
      <c r="AU25" s="405"/>
      <c r="AV25" s="405"/>
      <c r="AW25" s="405"/>
      <c r="AX25" s="405"/>
      <c r="AY25" s="405"/>
      <c r="AZ25" s="405"/>
      <c r="BA25" s="405"/>
      <c r="BB25" s="405"/>
      <c r="BC25" s="405"/>
      <c r="BD25" s="405"/>
      <c r="BE25" s="405"/>
      <c r="BF25" s="405"/>
      <c r="BG25" s="405"/>
      <c r="BH25" s="405"/>
      <c r="BI25" s="405"/>
      <c r="BJ25" s="405"/>
      <c r="BK25" s="405"/>
      <c r="BL25" s="405"/>
      <c r="BM25" s="405"/>
      <c r="BN25" s="405"/>
      <c r="BO25" s="405"/>
      <c r="BP25" s="405"/>
      <c r="BQ25" s="405"/>
      <c r="BR25" s="405"/>
      <c r="BS25" s="405"/>
      <c r="BT25" s="405"/>
      <c r="BU25" s="405"/>
      <c r="BV25" s="405"/>
      <c r="BW25" s="405"/>
      <c r="BX25" s="405"/>
      <c r="BY25" s="405"/>
      <c r="BZ25" s="405"/>
      <c r="CA25" s="405"/>
      <c r="CB25" s="405"/>
      <c r="CC25" s="405"/>
      <c r="CD25" s="405"/>
      <c r="CE25" s="405"/>
      <c r="CF25" s="405"/>
      <c r="CG25" s="405"/>
      <c r="CH25" s="405"/>
      <c r="CI25" s="405"/>
      <c r="CJ25" s="405"/>
      <c r="CK25" s="405"/>
      <c r="CL25" s="405"/>
      <c r="CM25" s="405"/>
      <c r="CN25" s="405"/>
      <c r="CO25" s="405"/>
      <c r="CP25" s="405"/>
      <c r="CQ25" s="405"/>
      <c r="CR25" s="405"/>
      <c r="CS25" s="405"/>
      <c r="CT25" s="405"/>
      <c r="CU25" s="405"/>
      <c r="CV25" s="405"/>
      <c r="CW25" s="405"/>
      <c r="CX25" s="405"/>
      <c r="CY25" s="405"/>
      <c r="CZ25" s="405"/>
      <c r="DA25" s="405"/>
      <c r="DB25" s="405"/>
      <c r="DC25" s="405"/>
      <c r="DD25" s="405"/>
      <c r="DE25" s="405"/>
      <c r="DF25" s="405"/>
      <c r="DG25" s="405"/>
      <c r="DH25" s="405"/>
      <c r="DI25" s="405"/>
      <c r="DJ25" s="405"/>
      <c r="DK25" s="405"/>
      <c r="DL25" s="405"/>
      <c r="DM25" s="405"/>
      <c r="DN25" s="405"/>
      <c r="DO25" s="405"/>
      <c r="DP25" s="405"/>
      <c r="DQ25" s="405"/>
      <c r="DR25" s="405"/>
      <c r="DS25" s="405"/>
      <c r="DT25" s="405"/>
      <c r="DU25" s="405"/>
      <c r="DV25" s="405"/>
      <c r="DW25" s="405"/>
      <c r="DX25" s="405"/>
      <c r="DY25" s="405"/>
    </row>
    <row r="26" spans="1:1023 1026:2048 2051:5118 5121:6143 6146:7168 7171:10238 10241:11263 11266:12288 12291:15358 15361:16383" x14ac:dyDescent="0.35">
      <c r="A26" s="24"/>
      <c r="B26" s="14"/>
      <c r="F26" s="24"/>
      <c r="K26" s="24"/>
      <c r="P26" s="24"/>
      <c r="U26" s="24"/>
      <c r="Z26" s="24"/>
      <c r="AE26" s="24"/>
      <c r="AJ26" s="24"/>
      <c r="AO26" s="24"/>
      <c r="AT26" s="24"/>
      <c r="AY26" s="24"/>
      <c r="BD26" s="24"/>
      <c r="BI26" s="24"/>
      <c r="BN26" s="24"/>
      <c r="BS26" s="24"/>
      <c r="BX26" s="24"/>
      <c r="CC26" s="24"/>
      <c r="CH26" s="24"/>
      <c r="CM26" s="24"/>
      <c r="CR26" s="24"/>
      <c r="CW26" s="24"/>
      <c r="DB26" s="24"/>
      <c r="DG26" s="24"/>
      <c r="DL26" s="24"/>
      <c r="DQ26" s="24"/>
      <c r="DV26" s="24"/>
      <c r="DY26" s="24"/>
      <c r="EA26" s="24"/>
      <c r="EF26" s="24"/>
      <c r="EK26" s="24"/>
      <c r="EP26" s="24"/>
      <c r="EU26" s="24"/>
      <c r="EZ26" s="24"/>
      <c r="FE26" s="24"/>
      <c r="FJ26" s="24"/>
      <c r="FO26" s="24"/>
      <c r="FT26" s="24"/>
      <c r="FY26" s="24"/>
      <c r="GD26" s="24"/>
      <c r="GI26" s="24"/>
      <c r="GN26" s="24"/>
      <c r="GS26" s="24"/>
      <c r="GX26" s="24"/>
      <c r="HC26" s="24"/>
      <c r="HH26" s="24"/>
      <c r="HM26" s="24"/>
      <c r="HR26" s="24"/>
      <c r="HW26" s="24"/>
      <c r="IB26" s="24"/>
      <c r="IG26" s="24"/>
      <c r="IL26" s="24"/>
      <c r="IQ26" s="24"/>
      <c r="IV26" s="24"/>
      <c r="JA26" s="24"/>
      <c r="JF26" s="24"/>
      <c r="JK26" s="24"/>
      <c r="JP26" s="24"/>
      <c r="JU26" s="24"/>
      <c r="JZ26" s="24"/>
      <c r="KE26" s="24"/>
      <c r="KJ26" s="24"/>
      <c r="KO26" s="24"/>
      <c r="KT26" s="24"/>
      <c r="KY26" s="24"/>
      <c r="LD26" s="24"/>
      <c r="LI26" s="24"/>
      <c r="LN26" s="24"/>
      <c r="LS26" s="24"/>
      <c r="LX26" s="24"/>
      <c r="MC26" s="24"/>
      <c r="MH26" s="24"/>
      <c r="MM26" s="24"/>
      <c r="MR26" s="24"/>
      <c r="MW26" s="24"/>
      <c r="NB26" s="24"/>
      <c r="NG26" s="24"/>
      <c r="NL26" s="24"/>
      <c r="NQ26" s="24"/>
      <c r="NV26" s="24"/>
      <c r="OA26" s="24"/>
      <c r="OF26" s="24"/>
      <c r="OK26" s="24"/>
      <c r="OP26" s="24"/>
      <c r="OU26" s="24"/>
      <c r="OZ26" s="24"/>
      <c r="PE26" s="24"/>
      <c r="PJ26" s="24"/>
      <c r="PO26" s="24"/>
      <c r="PT26" s="24"/>
      <c r="PY26" s="24"/>
      <c r="QD26" s="24"/>
      <c r="QI26" s="24"/>
      <c r="QN26" s="24"/>
      <c r="QS26" s="24"/>
      <c r="QX26" s="24"/>
      <c r="RC26" s="24"/>
      <c r="RH26" s="24"/>
      <c r="RM26" s="24"/>
      <c r="RR26" s="24"/>
      <c r="RW26" s="24"/>
      <c r="SB26" s="24"/>
      <c r="SG26" s="24"/>
      <c r="SL26" s="24"/>
      <c r="SQ26" s="24"/>
      <c r="SV26" s="24"/>
      <c r="TA26" s="24"/>
      <c r="TF26" s="24"/>
      <c r="TK26" s="24"/>
      <c r="TP26" s="24"/>
      <c r="TU26" s="24"/>
      <c r="TZ26" s="24"/>
      <c r="UE26" s="24"/>
      <c r="UJ26" s="24"/>
      <c r="UO26" s="24"/>
      <c r="UT26" s="24"/>
      <c r="UY26" s="24"/>
      <c r="VD26" s="24"/>
      <c r="VI26" s="24"/>
      <c r="VN26" s="24"/>
      <c r="VS26" s="24"/>
      <c r="VX26" s="24"/>
      <c r="WC26" s="24"/>
      <c r="WH26" s="24"/>
      <c r="WM26" s="24"/>
      <c r="WR26" s="24"/>
      <c r="WW26" s="24"/>
      <c r="XB26" s="24"/>
      <c r="XG26" s="24"/>
      <c r="XL26" s="24"/>
      <c r="XQ26" s="24"/>
      <c r="XV26" s="24"/>
      <c r="YA26" s="24"/>
      <c r="YF26" s="24"/>
      <c r="YK26" s="24"/>
      <c r="YP26" s="24"/>
      <c r="YU26" s="24"/>
      <c r="YZ26" s="24"/>
      <c r="ZE26" s="24"/>
      <c r="ZJ26" s="24"/>
      <c r="ZO26" s="24"/>
      <c r="ZT26" s="24"/>
      <c r="ZY26" s="24"/>
      <c r="AAD26" s="24"/>
      <c r="AAI26" s="24"/>
      <c r="AAN26" s="24"/>
      <c r="AAS26" s="24"/>
      <c r="AAX26" s="24"/>
      <c r="ABC26" s="24"/>
      <c r="ABH26" s="24"/>
      <c r="ABM26" s="24"/>
      <c r="ABR26" s="24"/>
      <c r="ABW26" s="24"/>
      <c r="ACB26" s="24"/>
      <c r="ACG26" s="24"/>
      <c r="ACL26" s="24"/>
      <c r="ACQ26" s="24"/>
      <c r="ACV26" s="24"/>
      <c r="ADA26" s="24"/>
      <c r="ADF26" s="24"/>
      <c r="ADK26" s="24"/>
      <c r="ADP26" s="24"/>
      <c r="ADU26" s="24"/>
      <c r="ADZ26" s="24"/>
      <c r="AEE26" s="24"/>
      <c r="AEJ26" s="24"/>
      <c r="AEO26" s="24"/>
      <c r="AET26" s="24"/>
      <c r="AEY26" s="24"/>
      <c r="AFD26" s="24"/>
      <c r="AFI26" s="24"/>
      <c r="AFN26" s="24"/>
      <c r="AFS26" s="24"/>
      <c r="AFX26" s="24"/>
      <c r="AGC26" s="24"/>
      <c r="AGH26" s="24"/>
      <c r="AGM26" s="24"/>
      <c r="AGR26" s="24"/>
      <c r="AGW26" s="24"/>
      <c r="AHB26" s="24"/>
      <c r="AHG26" s="24"/>
      <c r="AHL26" s="24"/>
      <c r="AHQ26" s="24"/>
      <c r="AHV26" s="24"/>
      <c r="AIA26" s="24"/>
      <c r="AIF26" s="24"/>
      <c r="AIK26" s="24"/>
      <c r="AIP26" s="24"/>
      <c r="AIU26" s="24"/>
      <c r="AIZ26" s="24"/>
      <c r="AJE26" s="24"/>
      <c r="AJJ26" s="24"/>
      <c r="AJO26" s="24"/>
      <c r="AJT26" s="24"/>
      <c r="AJY26" s="24"/>
      <c r="AKD26" s="24"/>
      <c r="AKI26" s="24"/>
      <c r="AKN26" s="24"/>
      <c r="AKS26" s="24"/>
      <c r="AKX26" s="24"/>
      <c r="ALC26" s="24"/>
      <c r="ALH26" s="24"/>
      <c r="ALM26" s="24"/>
      <c r="ALR26" s="24"/>
      <c r="ALW26" s="24"/>
      <c r="AMB26" s="24"/>
      <c r="AMG26" s="24"/>
      <c r="AML26" s="24"/>
      <c r="AMQ26" s="24"/>
      <c r="AMV26" s="24"/>
      <c r="ANA26" s="24"/>
      <c r="ANF26" s="24"/>
      <c r="ANK26" s="24"/>
      <c r="ANP26" s="24"/>
      <c r="ANU26" s="24"/>
      <c r="ANZ26" s="24"/>
      <c r="AOE26" s="24"/>
      <c r="AOJ26" s="24"/>
      <c r="AOO26" s="24"/>
      <c r="AOT26" s="24"/>
      <c r="AOY26" s="24"/>
      <c r="APD26" s="24"/>
      <c r="API26" s="24"/>
      <c r="APN26" s="24"/>
      <c r="APS26" s="24"/>
      <c r="APX26" s="24"/>
      <c r="AQC26" s="24"/>
      <c r="AQH26" s="24"/>
      <c r="AQM26" s="24"/>
      <c r="AQR26" s="24"/>
      <c r="AQW26" s="24"/>
      <c r="ARB26" s="24"/>
      <c r="ARG26" s="24"/>
      <c r="ARL26" s="24"/>
      <c r="ARQ26" s="24"/>
      <c r="ARV26" s="24"/>
      <c r="ASA26" s="24"/>
      <c r="ASF26" s="24"/>
      <c r="ASK26" s="24"/>
      <c r="ASP26" s="24"/>
      <c r="ASU26" s="24"/>
      <c r="ASZ26" s="24"/>
      <c r="ATE26" s="24"/>
      <c r="ATJ26" s="24"/>
      <c r="ATO26" s="24"/>
      <c r="ATT26" s="24"/>
      <c r="ATY26" s="24"/>
      <c r="AUD26" s="24"/>
      <c r="AUI26" s="24"/>
      <c r="AUN26" s="24"/>
      <c r="AUS26" s="24"/>
      <c r="AUX26" s="24"/>
      <c r="AVC26" s="24"/>
      <c r="AVH26" s="24"/>
      <c r="AVM26" s="24"/>
      <c r="AVR26" s="24"/>
      <c r="AVW26" s="24"/>
      <c r="AWB26" s="24"/>
      <c r="AWG26" s="24"/>
      <c r="AWL26" s="24"/>
      <c r="AWQ26" s="24"/>
      <c r="AWV26" s="24"/>
      <c r="AXA26" s="24"/>
      <c r="AXF26" s="24"/>
      <c r="AXK26" s="24"/>
      <c r="AXP26" s="24"/>
      <c r="AXU26" s="24"/>
      <c r="AXZ26" s="24"/>
      <c r="AYE26" s="24"/>
      <c r="AYJ26" s="24"/>
      <c r="AYO26" s="24"/>
      <c r="AYT26" s="24"/>
      <c r="AYY26" s="24"/>
      <c r="AZD26" s="24"/>
      <c r="AZI26" s="24"/>
      <c r="AZN26" s="24"/>
      <c r="AZS26" s="24"/>
      <c r="AZX26" s="24"/>
      <c r="BAC26" s="24"/>
      <c r="BAH26" s="24"/>
      <c r="BAM26" s="24"/>
      <c r="BAR26" s="24"/>
      <c r="BAW26" s="24"/>
      <c r="BBB26" s="24"/>
      <c r="BBG26" s="24"/>
      <c r="BBL26" s="24"/>
      <c r="BBQ26" s="24"/>
      <c r="BBV26" s="24"/>
      <c r="BCA26" s="24"/>
      <c r="BCF26" s="24"/>
      <c r="BCK26" s="24"/>
      <c r="BCP26" s="24"/>
      <c r="BCU26" s="24"/>
      <c r="BCZ26" s="24"/>
      <c r="BDE26" s="24"/>
      <c r="BDJ26" s="24"/>
      <c r="BDO26" s="24"/>
      <c r="BDT26" s="24"/>
      <c r="BDY26" s="24"/>
      <c r="BED26" s="24"/>
      <c r="BEI26" s="24"/>
      <c r="BEN26" s="24"/>
      <c r="BES26" s="24"/>
      <c r="BEX26" s="24"/>
      <c r="BFC26" s="24"/>
      <c r="BFH26" s="24"/>
      <c r="BFM26" s="24"/>
      <c r="BFR26" s="24"/>
      <c r="BFW26" s="24"/>
      <c r="BGB26" s="24"/>
      <c r="BGG26" s="24"/>
      <c r="BGL26" s="24"/>
      <c r="BGQ26" s="24"/>
      <c r="BGV26" s="24"/>
      <c r="BHA26" s="24"/>
      <c r="BHF26" s="24"/>
      <c r="BHK26" s="24"/>
      <c r="BHP26" s="24"/>
      <c r="BHU26" s="24"/>
      <c r="BHZ26" s="24"/>
      <c r="BIE26" s="24"/>
      <c r="BIJ26" s="24"/>
      <c r="BIO26" s="24"/>
      <c r="BIT26" s="24"/>
      <c r="BIY26" s="24"/>
      <c r="BJD26" s="24"/>
      <c r="BJI26" s="24"/>
      <c r="BJN26" s="24"/>
      <c r="BJS26" s="24"/>
      <c r="BJX26" s="24"/>
      <c r="BKC26" s="24"/>
      <c r="BKH26" s="24"/>
      <c r="BKM26" s="24"/>
      <c r="BKR26" s="24"/>
      <c r="BKW26" s="24"/>
      <c r="BLB26" s="24"/>
      <c r="BLG26" s="24"/>
      <c r="BLL26" s="24"/>
      <c r="BLQ26" s="24"/>
      <c r="BLV26" s="24"/>
      <c r="BMA26" s="24"/>
      <c r="BMF26" s="24"/>
      <c r="BMK26" s="24"/>
      <c r="BMP26" s="24"/>
      <c r="BMU26" s="24"/>
      <c r="BMZ26" s="24"/>
      <c r="BNE26" s="24"/>
      <c r="BNJ26" s="24"/>
      <c r="BNO26" s="24"/>
      <c r="BNT26" s="24"/>
      <c r="BNY26" s="24"/>
      <c r="BOD26" s="24"/>
      <c r="BOI26" s="24"/>
      <c r="BON26" s="24"/>
      <c r="BOS26" s="24"/>
      <c r="BOX26" s="24"/>
      <c r="BPC26" s="24"/>
      <c r="BPH26" s="24"/>
      <c r="BPM26" s="24"/>
      <c r="BPR26" s="24"/>
      <c r="BPW26" s="24"/>
      <c r="BQB26" s="24"/>
      <c r="BQG26" s="24"/>
      <c r="BQL26" s="24"/>
      <c r="BQQ26" s="24"/>
      <c r="BQV26" s="24"/>
      <c r="BRA26" s="24"/>
      <c r="BRF26" s="24"/>
      <c r="BRK26" s="24"/>
      <c r="BRP26" s="24"/>
      <c r="BRU26" s="24"/>
      <c r="BRZ26" s="24"/>
      <c r="BSE26" s="24"/>
      <c r="BSJ26" s="24"/>
      <c r="BSO26" s="24"/>
      <c r="BST26" s="24"/>
      <c r="BSY26" s="24"/>
      <c r="BTD26" s="24"/>
      <c r="BTI26" s="24"/>
      <c r="BTN26" s="24"/>
      <c r="BTS26" s="24"/>
      <c r="BTX26" s="24"/>
      <c r="BUC26" s="24"/>
      <c r="BUH26" s="24"/>
      <c r="BUM26" s="24"/>
      <c r="BUR26" s="24"/>
      <c r="BUW26" s="24"/>
      <c r="BVB26" s="24"/>
      <c r="BVG26" s="24"/>
      <c r="BVL26" s="24"/>
      <c r="BVQ26" s="24"/>
      <c r="BVV26" s="24"/>
      <c r="BWA26" s="24"/>
      <c r="BWF26" s="24"/>
      <c r="BWK26" s="24"/>
      <c r="BWP26" s="24"/>
      <c r="BWU26" s="24"/>
      <c r="BWZ26" s="24"/>
      <c r="BXE26" s="24"/>
      <c r="BXJ26" s="24"/>
      <c r="BXO26" s="24"/>
      <c r="BXT26" s="24"/>
      <c r="BXY26" s="24"/>
      <c r="BYD26" s="24"/>
      <c r="BYI26" s="24"/>
      <c r="BYN26" s="24"/>
      <c r="BYS26" s="24"/>
      <c r="BYX26" s="24"/>
      <c r="BZC26" s="24"/>
      <c r="BZH26" s="24"/>
      <c r="BZM26" s="24"/>
      <c r="BZR26" s="24"/>
      <c r="BZW26" s="24"/>
      <c r="CAB26" s="24"/>
      <c r="CAG26" s="24"/>
      <c r="CAL26" s="24"/>
      <c r="CAQ26" s="24"/>
      <c r="CAV26" s="24"/>
      <c r="CBA26" s="24"/>
      <c r="CBF26" s="24"/>
      <c r="CBK26" s="24"/>
      <c r="CBP26" s="24"/>
      <c r="CBU26" s="24"/>
      <c r="CBZ26" s="24"/>
      <c r="CCE26" s="24"/>
      <c r="CCJ26" s="24"/>
      <c r="CCO26" s="24"/>
      <c r="CCT26" s="24"/>
      <c r="CCY26" s="24"/>
      <c r="CDD26" s="24"/>
      <c r="CDI26" s="24"/>
      <c r="CDN26" s="24"/>
      <c r="CDS26" s="24"/>
      <c r="CDX26" s="24"/>
      <c r="CEC26" s="24"/>
      <c r="CEH26" s="24"/>
      <c r="CEM26" s="24"/>
      <c r="CER26" s="24"/>
      <c r="CEW26" s="24"/>
      <c r="CFB26" s="24"/>
      <c r="CFG26" s="24"/>
      <c r="CFL26" s="24"/>
      <c r="CFQ26" s="24"/>
      <c r="CFV26" s="24"/>
      <c r="CGA26" s="24"/>
      <c r="CGF26" s="24"/>
      <c r="CGK26" s="24"/>
      <c r="CGP26" s="24"/>
      <c r="CGU26" s="24"/>
      <c r="CGZ26" s="24"/>
      <c r="CHE26" s="24"/>
      <c r="CHJ26" s="24"/>
      <c r="CHO26" s="24"/>
      <c r="CHT26" s="24"/>
      <c r="CHY26" s="24"/>
      <c r="CID26" s="24"/>
      <c r="CII26" s="24"/>
      <c r="CIN26" s="24"/>
      <c r="CIS26" s="24"/>
      <c r="CIX26" s="24"/>
      <c r="CJC26" s="24"/>
      <c r="CJH26" s="24"/>
      <c r="CJM26" s="24"/>
      <c r="CJR26" s="24"/>
      <c r="CJW26" s="24"/>
      <c r="CKB26" s="24"/>
      <c r="CKG26" s="24"/>
      <c r="CKL26" s="24"/>
      <c r="CKQ26" s="24"/>
      <c r="CKV26" s="24"/>
      <c r="CLA26" s="24"/>
      <c r="CLF26" s="24"/>
      <c r="CLK26" s="24"/>
      <c r="CLP26" s="24"/>
      <c r="CLU26" s="24"/>
      <c r="CLZ26" s="24"/>
      <c r="CME26" s="24"/>
      <c r="CMJ26" s="24"/>
      <c r="CMO26" s="24"/>
      <c r="CMT26" s="24"/>
      <c r="CMY26" s="24"/>
      <c r="CND26" s="24"/>
      <c r="CNI26" s="24"/>
      <c r="CNN26" s="24"/>
      <c r="CNS26" s="24"/>
      <c r="CNX26" s="24"/>
      <c r="COC26" s="24"/>
      <c r="COH26" s="24"/>
      <c r="COM26" s="24"/>
      <c r="COR26" s="24"/>
      <c r="COW26" s="24"/>
      <c r="CPB26" s="24"/>
      <c r="CPG26" s="24"/>
      <c r="CPL26" s="24"/>
      <c r="CPQ26" s="24"/>
      <c r="CPV26" s="24"/>
      <c r="CQA26" s="24"/>
      <c r="CQF26" s="24"/>
      <c r="CQK26" s="24"/>
      <c r="CQP26" s="24"/>
      <c r="CQU26" s="24"/>
      <c r="CQZ26" s="24"/>
      <c r="CRE26" s="24"/>
      <c r="CRJ26" s="24"/>
      <c r="CRO26" s="24"/>
      <c r="CRT26" s="24"/>
      <c r="CRY26" s="24"/>
      <c r="CSD26" s="24"/>
      <c r="CSI26" s="24"/>
      <c r="CSN26" s="24"/>
      <c r="CSS26" s="24"/>
      <c r="CSX26" s="24"/>
      <c r="CTC26" s="24"/>
      <c r="CTH26" s="24"/>
      <c r="CTM26" s="24"/>
      <c r="CTR26" s="24"/>
      <c r="CTW26" s="24"/>
      <c r="CUB26" s="24"/>
      <c r="CUG26" s="24"/>
      <c r="CUL26" s="24"/>
      <c r="CUQ26" s="24"/>
      <c r="CUV26" s="24"/>
      <c r="CVA26" s="24"/>
      <c r="CVF26" s="24"/>
      <c r="CVK26" s="24"/>
      <c r="CVP26" s="24"/>
      <c r="CVU26" s="24"/>
      <c r="CVZ26" s="24"/>
      <c r="CWE26" s="24"/>
      <c r="CWJ26" s="24"/>
      <c r="CWO26" s="24"/>
      <c r="CWT26" s="24"/>
      <c r="CWY26" s="24"/>
      <c r="CXD26" s="24"/>
      <c r="CXI26" s="24"/>
      <c r="CXN26" s="24"/>
      <c r="CXS26" s="24"/>
      <c r="CXX26" s="24"/>
      <c r="CYC26" s="24"/>
      <c r="CYH26" s="24"/>
      <c r="CYM26" s="24"/>
      <c r="CYR26" s="24"/>
      <c r="CYW26" s="24"/>
      <c r="CZB26" s="24"/>
      <c r="CZG26" s="24"/>
      <c r="CZL26" s="24"/>
      <c r="CZQ26" s="24"/>
      <c r="CZV26" s="24"/>
      <c r="DAA26" s="24"/>
      <c r="DAF26" s="24"/>
      <c r="DAK26" s="24"/>
      <c r="DAP26" s="24"/>
      <c r="DAU26" s="24"/>
      <c r="DAZ26" s="24"/>
      <c r="DBE26" s="24"/>
      <c r="DBJ26" s="24"/>
      <c r="DBO26" s="24"/>
      <c r="DBT26" s="24"/>
      <c r="DBY26" s="24"/>
      <c r="DCD26" s="24"/>
      <c r="DCI26" s="24"/>
      <c r="DCN26" s="24"/>
      <c r="DCS26" s="24"/>
      <c r="DCX26" s="24"/>
      <c r="DDC26" s="24"/>
      <c r="DDH26" s="24"/>
      <c r="DDM26" s="24"/>
      <c r="DDR26" s="24"/>
      <c r="DDW26" s="24"/>
      <c r="DEB26" s="24"/>
      <c r="DEG26" s="24"/>
      <c r="DEL26" s="24"/>
      <c r="DEQ26" s="24"/>
      <c r="DEV26" s="24"/>
      <c r="DFA26" s="24"/>
      <c r="DFF26" s="24"/>
      <c r="DFK26" s="24"/>
      <c r="DFP26" s="24"/>
      <c r="DFU26" s="24"/>
      <c r="DFZ26" s="24"/>
      <c r="DGE26" s="24"/>
      <c r="DGJ26" s="24"/>
      <c r="DGO26" s="24"/>
      <c r="DGT26" s="24"/>
      <c r="DGY26" s="24"/>
      <c r="DHD26" s="24"/>
      <c r="DHI26" s="24"/>
      <c r="DHN26" s="24"/>
      <c r="DHS26" s="24"/>
      <c r="DHX26" s="24"/>
      <c r="DIC26" s="24"/>
      <c r="DIH26" s="24"/>
      <c r="DIM26" s="24"/>
      <c r="DIR26" s="24"/>
      <c r="DIW26" s="24"/>
      <c r="DJB26" s="24"/>
      <c r="DJG26" s="24"/>
      <c r="DJL26" s="24"/>
      <c r="DJQ26" s="24"/>
      <c r="DJV26" s="24"/>
      <c r="DKA26" s="24"/>
      <c r="DKF26" s="24"/>
      <c r="DKK26" s="24"/>
      <c r="DKP26" s="24"/>
      <c r="DKU26" s="24"/>
      <c r="DKZ26" s="24"/>
      <c r="DLE26" s="24"/>
      <c r="DLJ26" s="24"/>
      <c r="DLO26" s="24"/>
      <c r="DLT26" s="24"/>
      <c r="DLY26" s="24"/>
      <c r="DMD26" s="24"/>
      <c r="DMI26" s="24"/>
      <c r="DMN26" s="24"/>
      <c r="DMS26" s="24"/>
      <c r="DMX26" s="24"/>
      <c r="DNC26" s="24"/>
      <c r="DNH26" s="24"/>
      <c r="DNM26" s="24"/>
      <c r="DNR26" s="24"/>
      <c r="DNW26" s="24"/>
      <c r="DOB26" s="24"/>
      <c r="DOG26" s="24"/>
      <c r="DOL26" s="24"/>
      <c r="DOQ26" s="24"/>
      <c r="DOV26" s="24"/>
      <c r="DPA26" s="24"/>
      <c r="DPF26" s="24"/>
      <c r="DPK26" s="24"/>
      <c r="DPP26" s="24"/>
      <c r="DPU26" s="24"/>
      <c r="DPZ26" s="24"/>
      <c r="DQE26" s="24"/>
      <c r="DQJ26" s="24"/>
      <c r="DQO26" s="24"/>
      <c r="DQT26" s="24"/>
      <c r="DQY26" s="24"/>
      <c r="DRD26" s="24"/>
      <c r="DRI26" s="24"/>
      <c r="DRN26" s="24"/>
      <c r="DRS26" s="24"/>
      <c r="DRX26" s="24"/>
      <c r="DSC26" s="24"/>
      <c r="DSH26" s="24"/>
      <c r="DSM26" s="24"/>
      <c r="DSR26" s="24"/>
      <c r="DSW26" s="24"/>
      <c r="DTB26" s="24"/>
      <c r="DTG26" s="24"/>
      <c r="DTL26" s="24"/>
      <c r="DTQ26" s="24"/>
      <c r="DTV26" s="24"/>
      <c r="DUA26" s="24"/>
      <c r="DUF26" s="24"/>
      <c r="DUK26" s="24"/>
      <c r="DUP26" s="24"/>
      <c r="DUU26" s="24"/>
      <c r="DUZ26" s="24"/>
      <c r="DVE26" s="24"/>
      <c r="DVJ26" s="24"/>
      <c r="DVO26" s="24"/>
      <c r="DVT26" s="24"/>
      <c r="DVY26" s="24"/>
      <c r="DWD26" s="24"/>
      <c r="DWI26" s="24"/>
      <c r="DWN26" s="24"/>
      <c r="DWS26" s="24"/>
      <c r="DWX26" s="24"/>
      <c r="DXC26" s="24"/>
      <c r="DXH26" s="24"/>
      <c r="DXM26" s="24"/>
      <c r="DXR26" s="24"/>
      <c r="DXW26" s="24"/>
      <c r="DYB26" s="24"/>
      <c r="DYG26" s="24"/>
      <c r="DYL26" s="24"/>
      <c r="DYQ26" s="24"/>
      <c r="DYV26" s="24"/>
      <c r="DZA26" s="24"/>
      <c r="DZF26" s="24"/>
      <c r="DZK26" s="24"/>
      <c r="DZP26" s="24"/>
      <c r="DZU26" s="24"/>
      <c r="DZZ26" s="24"/>
      <c r="EAE26" s="24"/>
      <c r="EAJ26" s="24"/>
      <c r="EAO26" s="24"/>
      <c r="EAT26" s="24"/>
      <c r="EAY26" s="24"/>
      <c r="EBD26" s="24"/>
      <c r="EBI26" s="24"/>
      <c r="EBN26" s="24"/>
      <c r="EBS26" s="24"/>
      <c r="EBX26" s="24"/>
      <c r="ECC26" s="24"/>
      <c r="ECH26" s="24"/>
      <c r="ECM26" s="24"/>
      <c r="ECR26" s="24"/>
      <c r="ECW26" s="24"/>
      <c r="EDB26" s="24"/>
      <c r="EDG26" s="24"/>
      <c r="EDL26" s="24"/>
      <c r="EDQ26" s="24"/>
      <c r="EDV26" s="24"/>
      <c r="EEA26" s="24"/>
      <c r="EEF26" s="24"/>
      <c r="EEK26" s="24"/>
      <c r="EEP26" s="24"/>
      <c r="EEU26" s="24"/>
      <c r="EEZ26" s="24"/>
      <c r="EFE26" s="24"/>
      <c r="EFJ26" s="24"/>
      <c r="EFO26" s="24"/>
      <c r="EFT26" s="24"/>
      <c r="EFY26" s="24"/>
      <c r="EGD26" s="24"/>
      <c r="EGI26" s="24"/>
      <c r="EGN26" s="24"/>
      <c r="EGS26" s="24"/>
      <c r="EGX26" s="24"/>
      <c r="EHC26" s="24"/>
      <c r="EHH26" s="24"/>
      <c r="EHM26" s="24"/>
      <c r="EHR26" s="24"/>
      <c r="EHW26" s="24"/>
      <c r="EIB26" s="24"/>
      <c r="EIG26" s="24"/>
      <c r="EIL26" s="24"/>
      <c r="EIQ26" s="24"/>
      <c r="EIV26" s="24"/>
      <c r="EJA26" s="24"/>
      <c r="EJF26" s="24"/>
      <c r="EJK26" s="24"/>
      <c r="EJP26" s="24"/>
      <c r="EJU26" s="24"/>
      <c r="EJZ26" s="24"/>
      <c r="EKE26" s="24"/>
      <c r="EKJ26" s="24"/>
      <c r="EKO26" s="24"/>
      <c r="EKT26" s="24"/>
      <c r="EKY26" s="24"/>
      <c r="ELD26" s="24"/>
      <c r="ELI26" s="24"/>
      <c r="ELN26" s="24"/>
      <c r="ELS26" s="24"/>
      <c r="ELX26" s="24"/>
      <c r="EMC26" s="24"/>
      <c r="EMH26" s="24"/>
      <c r="EMM26" s="24"/>
      <c r="EMR26" s="24"/>
      <c r="EMW26" s="24"/>
      <c r="ENB26" s="24"/>
      <c r="ENG26" s="24"/>
      <c r="ENL26" s="24"/>
      <c r="ENQ26" s="24"/>
      <c r="ENV26" s="24"/>
      <c r="EOA26" s="24"/>
      <c r="EOF26" s="24"/>
      <c r="EOK26" s="24"/>
      <c r="EOP26" s="24"/>
      <c r="EOU26" s="24"/>
      <c r="EOZ26" s="24"/>
      <c r="EPE26" s="24"/>
      <c r="EPJ26" s="24"/>
      <c r="EPO26" s="24"/>
      <c r="EPT26" s="24"/>
      <c r="EPY26" s="24"/>
      <c r="EQD26" s="24"/>
      <c r="EQI26" s="24"/>
      <c r="EQN26" s="24"/>
      <c r="EQS26" s="24"/>
      <c r="EQX26" s="24"/>
      <c r="ERC26" s="24"/>
      <c r="ERH26" s="24"/>
      <c r="ERM26" s="24"/>
      <c r="ERR26" s="24"/>
      <c r="ERW26" s="24"/>
      <c r="ESB26" s="24"/>
      <c r="ESG26" s="24"/>
      <c r="ESL26" s="24"/>
      <c r="ESQ26" s="24"/>
      <c r="ESV26" s="24"/>
      <c r="ETA26" s="24"/>
      <c r="ETF26" s="24"/>
      <c r="ETK26" s="24"/>
      <c r="ETP26" s="24"/>
      <c r="ETU26" s="24"/>
      <c r="ETZ26" s="24"/>
      <c r="EUE26" s="24"/>
      <c r="EUJ26" s="24"/>
      <c r="EUO26" s="24"/>
      <c r="EUT26" s="24"/>
      <c r="EUY26" s="24"/>
      <c r="EVD26" s="24"/>
      <c r="EVI26" s="24"/>
      <c r="EVN26" s="24"/>
      <c r="EVS26" s="24"/>
      <c r="EVX26" s="24"/>
      <c r="EWC26" s="24"/>
      <c r="EWH26" s="24"/>
      <c r="EWM26" s="24"/>
      <c r="EWR26" s="24"/>
      <c r="EWW26" s="24"/>
      <c r="EXB26" s="24"/>
      <c r="EXG26" s="24"/>
      <c r="EXL26" s="24"/>
      <c r="EXQ26" s="24"/>
      <c r="EXV26" s="24"/>
      <c r="EYA26" s="24"/>
      <c r="EYF26" s="24"/>
      <c r="EYK26" s="24"/>
      <c r="EYP26" s="24"/>
      <c r="EYU26" s="24"/>
      <c r="EYZ26" s="24"/>
      <c r="EZE26" s="24"/>
      <c r="EZJ26" s="24"/>
      <c r="EZO26" s="24"/>
      <c r="EZT26" s="24"/>
      <c r="EZY26" s="24"/>
      <c r="FAD26" s="24"/>
      <c r="FAI26" s="24"/>
      <c r="FAN26" s="24"/>
      <c r="FAS26" s="24"/>
      <c r="FAX26" s="24"/>
      <c r="FBC26" s="24"/>
      <c r="FBH26" s="24"/>
      <c r="FBM26" s="24"/>
      <c r="FBR26" s="24"/>
      <c r="FBW26" s="24"/>
      <c r="FCB26" s="24"/>
      <c r="FCG26" s="24"/>
      <c r="FCL26" s="24"/>
      <c r="FCQ26" s="24"/>
      <c r="FCV26" s="24"/>
      <c r="FDA26" s="24"/>
      <c r="FDF26" s="24"/>
      <c r="FDK26" s="24"/>
      <c r="FDP26" s="24"/>
      <c r="FDU26" s="24"/>
      <c r="FDZ26" s="24"/>
      <c r="FEE26" s="24"/>
      <c r="FEJ26" s="24"/>
      <c r="FEO26" s="24"/>
      <c r="FET26" s="24"/>
      <c r="FEY26" s="24"/>
      <c r="FFD26" s="24"/>
      <c r="FFI26" s="24"/>
      <c r="FFN26" s="24"/>
      <c r="FFS26" s="24"/>
      <c r="FFX26" s="24"/>
      <c r="FGC26" s="24"/>
      <c r="FGH26" s="24"/>
      <c r="FGM26" s="24"/>
      <c r="FGR26" s="24"/>
      <c r="FGW26" s="24"/>
      <c r="FHB26" s="24"/>
      <c r="FHG26" s="24"/>
      <c r="FHL26" s="24"/>
      <c r="FHQ26" s="24"/>
      <c r="FHV26" s="24"/>
      <c r="FIA26" s="24"/>
      <c r="FIF26" s="24"/>
      <c r="FIK26" s="24"/>
      <c r="FIP26" s="24"/>
      <c r="FIU26" s="24"/>
      <c r="FIZ26" s="24"/>
      <c r="FJE26" s="24"/>
      <c r="FJJ26" s="24"/>
      <c r="FJO26" s="24"/>
      <c r="FJT26" s="24"/>
      <c r="FJY26" s="24"/>
      <c r="FKD26" s="24"/>
      <c r="FKI26" s="24"/>
      <c r="FKN26" s="24"/>
      <c r="FKS26" s="24"/>
      <c r="FKX26" s="24"/>
      <c r="FLC26" s="24"/>
      <c r="FLH26" s="24"/>
      <c r="FLM26" s="24"/>
      <c r="FLR26" s="24"/>
      <c r="FLW26" s="24"/>
      <c r="FMB26" s="24"/>
      <c r="FMG26" s="24"/>
      <c r="FML26" s="24"/>
      <c r="FMQ26" s="24"/>
      <c r="FMV26" s="24"/>
      <c r="FNA26" s="24"/>
      <c r="FNF26" s="24"/>
      <c r="FNK26" s="24"/>
      <c r="FNP26" s="24"/>
      <c r="FNU26" s="24"/>
      <c r="FNZ26" s="24"/>
      <c r="FOE26" s="24"/>
      <c r="FOJ26" s="24"/>
      <c r="FOO26" s="24"/>
      <c r="FOT26" s="24"/>
      <c r="FOY26" s="24"/>
      <c r="FPD26" s="24"/>
      <c r="FPI26" s="24"/>
      <c r="FPN26" s="24"/>
      <c r="FPS26" s="24"/>
      <c r="FPX26" s="24"/>
      <c r="FQC26" s="24"/>
      <c r="FQH26" s="24"/>
      <c r="FQM26" s="24"/>
      <c r="FQR26" s="24"/>
      <c r="FQW26" s="24"/>
      <c r="FRB26" s="24"/>
      <c r="FRG26" s="24"/>
      <c r="FRL26" s="24"/>
      <c r="FRQ26" s="24"/>
      <c r="FRV26" s="24"/>
      <c r="FSA26" s="24"/>
      <c r="FSF26" s="24"/>
      <c r="FSK26" s="24"/>
      <c r="FSP26" s="24"/>
      <c r="FSU26" s="24"/>
      <c r="FSZ26" s="24"/>
      <c r="FTE26" s="24"/>
      <c r="FTJ26" s="24"/>
      <c r="FTO26" s="24"/>
      <c r="FTT26" s="24"/>
      <c r="FTY26" s="24"/>
      <c r="FUD26" s="24"/>
      <c r="FUI26" s="24"/>
      <c r="FUN26" s="24"/>
      <c r="FUS26" s="24"/>
      <c r="FUX26" s="24"/>
      <c r="FVC26" s="24"/>
      <c r="FVH26" s="24"/>
      <c r="FVM26" s="24"/>
      <c r="FVR26" s="24"/>
      <c r="FVW26" s="24"/>
      <c r="FWB26" s="24"/>
      <c r="FWG26" s="24"/>
      <c r="FWL26" s="24"/>
      <c r="FWQ26" s="24"/>
      <c r="FWV26" s="24"/>
      <c r="FXA26" s="24"/>
      <c r="FXF26" s="24"/>
      <c r="FXK26" s="24"/>
      <c r="FXP26" s="24"/>
      <c r="FXU26" s="24"/>
      <c r="FXZ26" s="24"/>
      <c r="FYE26" s="24"/>
      <c r="FYJ26" s="24"/>
      <c r="FYO26" s="24"/>
      <c r="FYT26" s="24"/>
      <c r="FYY26" s="24"/>
      <c r="FZD26" s="24"/>
      <c r="FZI26" s="24"/>
      <c r="FZN26" s="24"/>
      <c r="FZS26" s="24"/>
      <c r="FZX26" s="24"/>
      <c r="GAC26" s="24"/>
      <c r="GAH26" s="24"/>
      <c r="GAM26" s="24"/>
      <c r="GAR26" s="24"/>
      <c r="GAW26" s="24"/>
      <c r="GBB26" s="24"/>
      <c r="GBG26" s="24"/>
      <c r="GBL26" s="24"/>
      <c r="GBQ26" s="24"/>
      <c r="GBV26" s="24"/>
      <c r="GCA26" s="24"/>
      <c r="GCF26" s="24"/>
      <c r="GCK26" s="24"/>
      <c r="GCP26" s="24"/>
      <c r="GCU26" s="24"/>
      <c r="GCZ26" s="24"/>
      <c r="GDE26" s="24"/>
      <c r="GDJ26" s="24"/>
      <c r="GDO26" s="24"/>
      <c r="GDT26" s="24"/>
      <c r="GDY26" s="24"/>
      <c r="GED26" s="24"/>
      <c r="GEI26" s="24"/>
      <c r="GEN26" s="24"/>
      <c r="GES26" s="24"/>
      <c r="GEX26" s="24"/>
      <c r="GFC26" s="24"/>
      <c r="GFH26" s="24"/>
      <c r="GFM26" s="24"/>
      <c r="GFR26" s="24"/>
      <c r="GFW26" s="24"/>
      <c r="GGB26" s="24"/>
      <c r="GGG26" s="24"/>
      <c r="GGL26" s="24"/>
      <c r="GGQ26" s="24"/>
      <c r="GGV26" s="24"/>
      <c r="GHA26" s="24"/>
      <c r="GHF26" s="24"/>
      <c r="GHK26" s="24"/>
      <c r="GHP26" s="24"/>
      <c r="GHU26" s="24"/>
      <c r="GHZ26" s="24"/>
      <c r="GIE26" s="24"/>
      <c r="GIJ26" s="24"/>
      <c r="GIO26" s="24"/>
      <c r="GIT26" s="24"/>
      <c r="GIY26" s="24"/>
      <c r="GJD26" s="24"/>
      <c r="GJI26" s="24"/>
      <c r="GJN26" s="24"/>
      <c r="GJS26" s="24"/>
      <c r="GJX26" s="24"/>
      <c r="GKC26" s="24"/>
      <c r="GKH26" s="24"/>
      <c r="GKM26" s="24"/>
      <c r="GKR26" s="24"/>
      <c r="GKW26" s="24"/>
      <c r="GLB26" s="24"/>
      <c r="GLG26" s="24"/>
      <c r="GLL26" s="24"/>
      <c r="GLQ26" s="24"/>
      <c r="GLV26" s="24"/>
      <c r="GMA26" s="24"/>
      <c r="GMF26" s="24"/>
      <c r="GMK26" s="24"/>
      <c r="GMP26" s="24"/>
      <c r="GMU26" s="24"/>
      <c r="GMZ26" s="24"/>
      <c r="GNE26" s="24"/>
      <c r="GNJ26" s="24"/>
      <c r="GNO26" s="24"/>
      <c r="GNT26" s="24"/>
      <c r="GNY26" s="24"/>
      <c r="GOD26" s="24"/>
      <c r="GOI26" s="24"/>
      <c r="GON26" s="24"/>
      <c r="GOS26" s="24"/>
      <c r="GOX26" s="24"/>
      <c r="GPC26" s="24"/>
      <c r="GPH26" s="24"/>
      <c r="GPM26" s="24"/>
      <c r="GPR26" s="24"/>
      <c r="GPW26" s="24"/>
      <c r="GQB26" s="24"/>
      <c r="GQG26" s="24"/>
      <c r="GQL26" s="24"/>
      <c r="GQQ26" s="24"/>
      <c r="GQV26" s="24"/>
      <c r="GRA26" s="24"/>
      <c r="GRF26" s="24"/>
      <c r="GRK26" s="24"/>
      <c r="GRP26" s="24"/>
      <c r="GRU26" s="24"/>
      <c r="GRZ26" s="24"/>
      <c r="GSE26" s="24"/>
      <c r="GSJ26" s="24"/>
      <c r="GSO26" s="24"/>
      <c r="GST26" s="24"/>
      <c r="GSY26" s="24"/>
      <c r="GTD26" s="24"/>
      <c r="GTI26" s="24"/>
      <c r="GTN26" s="24"/>
      <c r="GTS26" s="24"/>
      <c r="GTX26" s="24"/>
      <c r="GUC26" s="24"/>
      <c r="GUH26" s="24"/>
      <c r="GUM26" s="24"/>
      <c r="GUR26" s="24"/>
      <c r="GUW26" s="24"/>
      <c r="GVB26" s="24"/>
      <c r="GVG26" s="24"/>
      <c r="GVL26" s="24"/>
      <c r="GVQ26" s="24"/>
      <c r="GVV26" s="24"/>
      <c r="GWA26" s="24"/>
      <c r="GWF26" s="24"/>
      <c r="GWK26" s="24"/>
      <c r="GWP26" s="24"/>
      <c r="GWU26" s="24"/>
      <c r="GWZ26" s="24"/>
      <c r="GXE26" s="24"/>
      <c r="GXJ26" s="24"/>
      <c r="GXO26" s="24"/>
      <c r="GXT26" s="24"/>
      <c r="GXY26" s="24"/>
      <c r="GYD26" s="24"/>
      <c r="GYI26" s="24"/>
      <c r="GYN26" s="24"/>
      <c r="GYS26" s="24"/>
      <c r="GYX26" s="24"/>
      <c r="GZC26" s="24"/>
      <c r="GZH26" s="24"/>
      <c r="GZM26" s="24"/>
      <c r="GZR26" s="24"/>
      <c r="GZW26" s="24"/>
      <c r="HAB26" s="24"/>
      <c r="HAG26" s="24"/>
      <c r="HAL26" s="24"/>
      <c r="HAQ26" s="24"/>
      <c r="HAV26" s="24"/>
      <c r="HBA26" s="24"/>
      <c r="HBF26" s="24"/>
      <c r="HBK26" s="24"/>
      <c r="HBP26" s="24"/>
      <c r="HBU26" s="24"/>
      <c r="HBZ26" s="24"/>
      <c r="HCE26" s="24"/>
      <c r="HCJ26" s="24"/>
      <c r="HCO26" s="24"/>
      <c r="HCT26" s="24"/>
      <c r="HCY26" s="24"/>
      <c r="HDD26" s="24"/>
      <c r="HDI26" s="24"/>
      <c r="HDN26" s="24"/>
      <c r="HDS26" s="24"/>
      <c r="HDX26" s="24"/>
      <c r="HEC26" s="24"/>
      <c r="HEH26" s="24"/>
      <c r="HEM26" s="24"/>
      <c r="HER26" s="24"/>
      <c r="HEW26" s="24"/>
      <c r="HFB26" s="24"/>
      <c r="HFG26" s="24"/>
      <c r="HFL26" s="24"/>
      <c r="HFQ26" s="24"/>
      <c r="HFV26" s="24"/>
      <c r="HGA26" s="24"/>
      <c r="HGF26" s="24"/>
      <c r="HGK26" s="24"/>
      <c r="HGP26" s="24"/>
      <c r="HGU26" s="24"/>
      <c r="HGZ26" s="24"/>
      <c r="HHE26" s="24"/>
      <c r="HHJ26" s="24"/>
      <c r="HHO26" s="24"/>
      <c r="HHT26" s="24"/>
      <c r="HHY26" s="24"/>
      <c r="HID26" s="24"/>
      <c r="HII26" s="24"/>
      <c r="HIN26" s="24"/>
      <c r="HIS26" s="24"/>
      <c r="HIX26" s="24"/>
      <c r="HJC26" s="24"/>
      <c r="HJH26" s="24"/>
      <c r="HJM26" s="24"/>
      <c r="HJR26" s="24"/>
      <c r="HJW26" s="24"/>
      <c r="HKB26" s="24"/>
      <c r="HKG26" s="24"/>
      <c r="HKL26" s="24"/>
      <c r="HKQ26" s="24"/>
      <c r="HKV26" s="24"/>
      <c r="HLA26" s="24"/>
      <c r="HLF26" s="24"/>
      <c r="HLK26" s="24"/>
      <c r="HLP26" s="24"/>
      <c r="HLU26" s="24"/>
      <c r="HLZ26" s="24"/>
      <c r="HME26" s="24"/>
      <c r="HMJ26" s="24"/>
      <c r="HMO26" s="24"/>
      <c r="HMT26" s="24"/>
      <c r="HMY26" s="24"/>
      <c r="HND26" s="24"/>
      <c r="HNI26" s="24"/>
      <c r="HNN26" s="24"/>
      <c r="HNS26" s="24"/>
      <c r="HNX26" s="24"/>
      <c r="HOC26" s="24"/>
      <c r="HOH26" s="24"/>
      <c r="HOM26" s="24"/>
      <c r="HOR26" s="24"/>
      <c r="HOW26" s="24"/>
      <c r="HPB26" s="24"/>
      <c r="HPG26" s="24"/>
      <c r="HPL26" s="24"/>
      <c r="HPQ26" s="24"/>
      <c r="HPV26" s="24"/>
      <c r="HQA26" s="24"/>
      <c r="HQF26" s="24"/>
      <c r="HQK26" s="24"/>
      <c r="HQP26" s="24"/>
      <c r="HQU26" s="24"/>
      <c r="HQZ26" s="24"/>
      <c r="HRE26" s="24"/>
      <c r="HRJ26" s="24"/>
      <c r="HRO26" s="24"/>
      <c r="HRT26" s="24"/>
      <c r="HRY26" s="24"/>
      <c r="HSD26" s="24"/>
      <c r="HSI26" s="24"/>
      <c r="HSN26" s="24"/>
      <c r="HSS26" s="24"/>
      <c r="HSX26" s="24"/>
      <c r="HTC26" s="24"/>
      <c r="HTH26" s="24"/>
      <c r="HTM26" s="24"/>
      <c r="HTR26" s="24"/>
      <c r="HTW26" s="24"/>
      <c r="HUB26" s="24"/>
      <c r="HUG26" s="24"/>
      <c r="HUL26" s="24"/>
      <c r="HUQ26" s="24"/>
      <c r="HUV26" s="24"/>
      <c r="HVA26" s="24"/>
      <c r="HVF26" s="24"/>
      <c r="HVK26" s="24"/>
      <c r="HVP26" s="24"/>
      <c r="HVU26" s="24"/>
      <c r="HVZ26" s="24"/>
      <c r="HWE26" s="24"/>
      <c r="HWJ26" s="24"/>
      <c r="HWO26" s="24"/>
      <c r="HWT26" s="24"/>
      <c r="HWY26" s="24"/>
      <c r="HXD26" s="24"/>
      <c r="HXI26" s="24"/>
      <c r="HXN26" s="24"/>
      <c r="HXS26" s="24"/>
      <c r="HXX26" s="24"/>
      <c r="HYC26" s="24"/>
      <c r="HYH26" s="24"/>
      <c r="HYM26" s="24"/>
      <c r="HYR26" s="24"/>
      <c r="HYW26" s="24"/>
      <c r="HZB26" s="24"/>
      <c r="HZG26" s="24"/>
      <c r="HZL26" s="24"/>
      <c r="HZQ26" s="24"/>
      <c r="HZV26" s="24"/>
      <c r="IAA26" s="24"/>
      <c r="IAF26" s="24"/>
      <c r="IAK26" s="24"/>
      <c r="IAP26" s="24"/>
      <c r="IAU26" s="24"/>
      <c r="IAZ26" s="24"/>
      <c r="IBE26" s="24"/>
      <c r="IBJ26" s="24"/>
      <c r="IBO26" s="24"/>
      <c r="IBT26" s="24"/>
      <c r="IBY26" s="24"/>
      <c r="ICD26" s="24"/>
      <c r="ICI26" s="24"/>
      <c r="ICN26" s="24"/>
      <c r="ICS26" s="24"/>
      <c r="ICX26" s="24"/>
      <c r="IDC26" s="24"/>
      <c r="IDH26" s="24"/>
      <c r="IDM26" s="24"/>
      <c r="IDR26" s="24"/>
      <c r="IDW26" s="24"/>
      <c r="IEB26" s="24"/>
      <c r="IEG26" s="24"/>
      <c r="IEL26" s="24"/>
      <c r="IEQ26" s="24"/>
      <c r="IEV26" s="24"/>
      <c r="IFA26" s="24"/>
      <c r="IFF26" s="24"/>
      <c r="IFK26" s="24"/>
      <c r="IFP26" s="24"/>
      <c r="IFU26" s="24"/>
      <c r="IFZ26" s="24"/>
      <c r="IGE26" s="24"/>
      <c r="IGJ26" s="24"/>
      <c r="IGO26" s="24"/>
      <c r="IGT26" s="24"/>
      <c r="IGY26" s="24"/>
      <c r="IHD26" s="24"/>
      <c r="IHI26" s="24"/>
      <c r="IHN26" s="24"/>
      <c r="IHS26" s="24"/>
      <c r="IHX26" s="24"/>
      <c r="IIC26" s="24"/>
      <c r="IIH26" s="24"/>
      <c r="IIM26" s="24"/>
      <c r="IIR26" s="24"/>
      <c r="IIW26" s="24"/>
      <c r="IJB26" s="24"/>
      <c r="IJG26" s="24"/>
      <c r="IJL26" s="24"/>
      <c r="IJQ26" s="24"/>
      <c r="IJV26" s="24"/>
      <c r="IKA26" s="24"/>
      <c r="IKF26" s="24"/>
      <c r="IKK26" s="24"/>
      <c r="IKP26" s="24"/>
      <c r="IKU26" s="24"/>
      <c r="IKZ26" s="24"/>
      <c r="ILE26" s="24"/>
      <c r="ILJ26" s="24"/>
      <c r="ILO26" s="24"/>
      <c r="ILT26" s="24"/>
      <c r="ILY26" s="24"/>
      <c r="IMD26" s="24"/>
      <c r="IMI26" s="24"/>
      <c r="IMN26" s="24"/>
      <c r="IMS26" s="24"/>
      <c r="IMX26" s="24"/>
      <c r="INC26" s="24"/>
      <c r="INH26" s="24"/>
      <c r="INM26" s="24"/>
      <c r="INR26" s="24"/>
      <c r="INW26" s="24"/>
      <c r="IOB26" s="24"/>
      <c r="IOG26" s="24"/>
      <c r="IOL26" s="24"/>
      <c r="IOQ26" s="24"/>
      <c r="IOV26" s="24"/>
      <c r="IPA26" s="24"/>
      <c r="IPF26" s="24"/>
      <c r="IPK26" s="24"/>
      <c r="IPP26" s="24"/>
      <c r="IPU26" s="24"/>
      <c r="IPZ26" s="24"/>
      <c r="IQE26" s="24"/>
      <c r="IQJ26" s="24"/>
      <c r="IQO26" s="24"/>
      <c r="IQT26" s="24"/>
      <c r="IQY26" s="24"/>
      <c r="IRD26" s="24"/>
      <c r="IRI26" s="24"/>
      <c r="IRN26" s="24"/>
      <c r="IRS26" s="24"/>
      <c r="IRX26" s="24"/>
      <c r="ISC26" s="24"/>
      <c r="ISH26" s="24"/>
      <c r="ISM26" s="24"/>
      <c r="ISR26" s="24"/>
      <c r="ISW26" s="24"/>
      <c r="ITB26" s="24"/>
      <c r="ITG26" s="24"/>
      <c r="ITL26" s="24"/>
      <c r="ITQ26" s="24"/>
      <c r="ITV26" s="24"/>
      <c r="IUA26" s="24"/>
      <c r="IUF26" s="24"/>
      <c r="IUK26" s="24"/>
      <c r="IUP26" s="24"/>
      <c r="IUU26" s="24"/>
      <c r="IUZ26" s="24"/>
      <c r="IVE26" s="24"/>
      <c r="IVJ26" s="24"/>
      <c r="IVO26" s="24"/>
      <c r="IVT26" s="24"/>
      <c r="IVY26" s="24"/>
      <c r="IWD26" s="24"/>
      <c r="IWI26" s="24"/>
      <c r="IWN26" s="24"/>
      <c r="IWS26" s="24"/>
      <c r="IWX26" s="24"/>
      <c r="IXC26" s="24"/>
      <c r="IXH26" s="24"/>
      <c r="IXM26" s="24"/>
      <c r="IXR26" s="24"/>
      <c r="IXW26" s="24"/>
      <c r="IYB26" s="24"/>
      <c r="IYG26" s="24"/>
      <c r="IYL26" s="24"/>
      <c r="IYQ26" s="24"/>
      <c r="IYV26" s="24"/>
      <c r="IZA26" s="24"/>
      <c r="IZF26" s="24"/>
      <c r="IZK26" s="24"/>
      <c r="IZP26" s="24"/>
      <c r="IZU26" s="24"/>
      <c r="IZZ26" s="24"/>
      <c r="JAE26" s="24"/>
      <c r="JAJ26" s="24"/>
      <c r="JAO26" s="24"/>
      <c r="JAT26" s="24"/>
      <c r="JAY26" s="24"/>
      <c r="JBD26" s="24"/>
      <c r="JBI26" s="24"/>
      <c r="JBN26" s="24"/>
      <c r="JBS26" s="24"/>
      <c r="JBX26" s="24"/>
      <c r="JCC26" s="24"/>
      <c r="JCH26" s="24"/>
      <c r="JCM26" s="24"/>
      <c r="JCR26" s="24"/>
      <c r="JCW26" s="24"/>
      <c r="JDB26" s="24"/>
      <c r="JDG26" s="24"/>
      <c r="JDL26" s="24"/>
      <c r="JDQ26" s="24"/>
      <c r="JDV26" s="24"/>
      <c r="JEA26" s="24"/>
      <c r="JEF26" s="24"/>
      <c r="JEK26" s="24"/>
      <c r="JEP26" s="24"/>
      <c r="JEU26" s="24"/>
      <c r="JEZ26" s="24"/>
      <c r="JFE26" s="24"/>
      <c r="JFJ26" s="24"/>
      <c r="JFO26" s="24"/>
      <c r="JFT26" s="24"/>
      <c r="JFY26" s="24"/>
      <c r="JGD26" s="24"/>
      <c r="JGI26" s="24"/>
      <c r="JGN26" s="24"/>
      <c r="JGS26" s="24"/>
      <c r="JGX26" s="24"/>
      <c r="JHC26" s="24"/>
      <c r="JHH26" s="24"/>
      <c r="JHM26" s="24"/>
      <c r="JHR26" s="24"/>
      <c r="JHW26" s="24"/>
      <c r="JIB26" s="24"/>
      <c r="JIG26" s="24"/>
      <c r="JIL26" s="24"/>
      <c r="JIQ26" s="24"/>
      <c r="JIV26" s="24"/>
      <c r="JJA26" s="24"/>
      <c r="JJF26" s="24"/>
      <c r="JJK26" s="24"/>
      <c r="JJP26" s="24"/>
      <c r="JJU26" s="24"/>
      <c r="JJZ26" s="24"/>
      <c r="JKE26" s="24"/>
      <c r="JKJ26" s="24"/>
      <c r="JKO26" s="24"/>
      <c r="JKT26" s="24"/>
      <c r="JKY26" s="24"/>
      <c r="JLD26" s="24"/>
      <c r="JLI26" s="24"/>
      <c r="JLN26" s="24"/>
      <c r="JLS26" s="24"/>
      <c r="JLX26" s="24"/>
      <c r="JMC26" s="24"/>
      <c r="JMH26" s="24"/>
      <c r="JMM26" s="24"/>
      <c r="JMR26" s="24"/>
      <c r="JMW26" s="24"/>
      <c r="JNB26" s="24"/>
      <c r="JNG26" s="24"/>
      <c r="JNL26" s="24"/>
      <c r="JNQ26" s="24"/>
      <c r="JNV26" s="24"/>
      <c r="JOA26" s="24"/>
      <c r="JOF26" s="24"/>
      <c r="JOK26" s="24"/>
      <c r="JOP26" s="24"/>
      <c r="JOU26" s="24"/>
      <c r="JOZ26" s="24"/>
      <c r="JPE26" s="24"/>
      <c r="JPJ26" s="24"/>
      <c r="JPO26" s="24"/>
      <c r="JPT26" s="24"/>
      <c r="JPY26" s="24"/>
      <c r="JQD26" s="24"/>
      <c r="JQI26" s="24"/>
      <c r="JQN26" s="24"/>
      <c r="JQS26" s="24"/>
      <c r="JQX26" s="24"/>
      <c r="JRC26" s="24"/>
      <c r="JRH26" s="24"/>
      <c r="JRM26" s="24"/>
      <c r="JRR26" s="24"/>
      <c r="JRW26" s="24"/>
      <c r="JSB26" s="24"/>
      <c r="JSG26" s="24"/>
      <c r="JSL26" s="24"/>
      <c r="JSQ26" s="24"/>
      <c r="JSV26" s="24"/>
      <c r="JTA26" s="24"/>
      <c r="JTF26" s="24"/>
      <c r="JTK26" s="24"/>
      <c r="JTP26" s="24"/>
      <c r="JTU26" s="24"/>
      <c r="JTZ26" s="24"/>
      <c r="JUE26" s="24"/>
      <c r="JUJ26" s="24"/>
      <c r="JUO26" s="24"/>
      <c r="JUT26" s="24"/>
      <c r="JUY26" s="24"/>
      <c r="JVD26" s="24"/>
      <c r="JVI26" s="24"/>
      <c r="JVN26" s="24"/>
      <c r="JVS26" s="24"/>
      <c r="JVX26" s="24"/>
      <c r="JWC26" s="24"/>
      <c r="JWH26" s="24"/>
      <c r="JWM26" s="24"/>
      <c r="JWR26" s="24"/>
      <c r="JWW26" s="24"/>
      <c r="JXB26" s="24"/>
      <c r="JXG26" s="24"/>
      <c r="JXL26" s="24"/>
      <c r="JXQ26" s="24"/>
      <c r="JXV26" s="24"/>
      <c r="JYA26" s="24"/>
      <c r="JYF26" s="24"/>
      <c r="JYK26" s="24"/>
      <c r="JYP26" s="24"/>
      <c r="JYU26" s="24"/>
      <c r="JYZ26" s="24"/>
      <c r="JZE26" s="24"/>
      <c r="JZJ26" s="24"/>
      <c r="JZO26" s="24"/>
      <c r="JZT26" s="24"/>
      <c r="JZY26" s="24"/>
      <c r="KAD26" s="24"/>
      <c r="KAI26" s="24"/>
      <c r="KAN26" s="24"/>
      <c r="KAS26" s="24"/>
      <c r="KAX26" s="24"/>
      <c r="KBC26" s="24"/>
      <c r="KBH26" s="24"/>
      <c r="KBM26" s="24"/>
      <c r="KBR26" s="24"/>
      <c r="KBW26" s="24"/>
      <c r="KCB26" s="24"/>
      <c r="KCG26" s="24"/>
      <c r="KCL26" s="24"/>
      <c r="KCQ26" s="24"/>
      <c r="KCV26" s="24"/>
      <c r="KDA26" s="24"/>
      <c r="KDF26" s="24"/>
      <c r="KDK26" s="24"/>
      <c r="KDP26" s="24"/>
      <c r="KDU26" s="24"/>
      <c r="KDZ26" s="24"/>
      <c r="KEE26" s="24"/>
      <c r="KEJ26" s="24"/>
      <c r="KEO26" s="24"/>
      <c r="KET26" s="24"/>
      <c r="KEY26" s="24"/>
      <c r="KFD26" s="24"/>
      <c r="KFI26" s="24"/>
      <c r="KFN26" s="24"/>
      <c r="KFS26" s="24"/>
      <c r="KFX26" s="24"/>
      <c r="KGC26" s="24"/>
      <c r="KGH26" s="24"/>
      <c r="KGM26" s="24"/>
      <c r="KGR26" s="24"/>
      <c r="KGW26" s="24"/>
      <c r="KHB26" s="24"/>
      <c r="KHG26" s="24"/>
      <c r="KHL26" s="24"/>
      <c r="KHQ26" s="24"/>
      <c r="KHV26" s="24"/>
      <c r="KIA26" s="24"/>
      <c r="KIF26" s="24"/>
      <c r="KIK26" s="24"/>
      <c r="KIP26" s="24"/>
      <c r="KIU26" s="24"/>
      <c r="KIZ26" s="24"/>
      <c r="KJE26" s="24"/>
      <c r="KJJ26" s="24"/>
      <c r="KJO26" s="24"/>
      <c r="KJT26" s="24"/>
      <c r="KJY26" s="24"/>
      <c r="KKD26" s="24"/>
      <c r="KKI26" s="24"/>
      <c r="KKN26" s="24"/>
      <c r="KKS26" s="24"/>
      <c r="KKX26" s="24"/>
      <c r="KLC26" s="24"/>
      <c r="KLH26" s="24"/>
      <c r="KLM26" s="24"/>
      <c r="KLR26" s="24"/>
      <c r="KLW26" s="24"/>
      <c r="KMB26" s="24"/>
      <c r="KMG26" s="24"/>
      <c r="KML26" s="24"/>
      <c r="KMQ26" s="24"/>
      <c r="KMV26" s="24"/>
      <c r="KNA26" s="24"/>
      <c r="KNF26" s="24"/>
      <c r="KNK26" s="24"/>
      <c r="KNP26" s="24"/>
      <c r="KNU26" s="24"/>
      <c r="KNZ26" s="24"/>
      <c r="KOE26" s="24"/>
      <c r="KOJ26" s="24"/>
      <c r="KOO26" s="24"/>
      <c r="KOT26" s="24"/>
      <c r="KOY26" s="24"/>
      <c r="KPD26" s="24"/>
      <c r="KPI26" s="24"/>
      <c r="KPN26" s="24"/>
      <c r="KPS26" s="24"/>
      <c r="KPX26" s="24"/>
      <c r="KQC26" s="24"/>
      <c r="KQH26" s="24"/>
      <c r="KQM26" s="24"/>
      <c r="KQR26" s="24"/>
      <c r="KQW26" s="24"/>
      <c r="KRB26" s="24"/>
      <c r="KRG26" s="24"/>
      <c r="KRL26" s="24"/>
      <c r="KRQ26" s="24"/>
      <c r="KRV26" s="24"/>
      <c r="KSA26" s="24"/>
      <c r="KSF26" s="24"/>
      <c r="KSK26" s="24"/>
      <c r="KSP26" s="24"/>
      <c r="KSU26" s="24"/>
      <c r="KSZ26" s="24"/>
      <c r="KTE26" s="24"/>
      <c r="KTJ26" s="24"/>
      <c r="KTO26" s="24"/>
      <c r="KTT26" s="24"/>
      <c r="KTY26" s="24"/>
      <c r="KUD26" s="24"/>
      <c r="KUI26" s="24"/>
      <c r="KUN26" s="24"/>
      <c r="KUS26" s="24"/>
      <c r="KUX26" s="24"/>
      <c r="KVC26" s="24"/>
      <c r="KVH26" s="24"/>
      <c r="KVM26" s="24"/>
      <c r="KVR26" s="24"/>
      <c r="KVW26" s="24"/>
      <c r="KWB26" s="24"/>
      <c r="KWG26" s="24"/>
      <c r="KWL26" s="24"/>
      <c r="KWQ26" s="24"/>
      <c r="KWV26" s="24"/>
      <c r="KXA26" s="24"/>
      <c r="KXF26" s="24"/>
      <c r="KXK26" s="24"/>
      <c r="KXP26" s="24"/>
      <c r="KXU26" s="24"/>
      <c r="KXZ26" s="24"/>
      <c r="KYE26" s="24"/>
      <c r="KYJ26" s="24"/>
      <c r="KYO26" s="24"/>
      <c r="KYT26" s="24"/>
      <c r="KYY26" s="24"/>
      <c r="KZD26" s="24"/>
      <c r="KZI26" s="24"/>
      <c r="KZN26" s="24"/>
      <c r="KZS26" s="24"/>
      <c r="KZX26" s="24"/>
      <c r="LAC26" s="24"/>
      <c r="LAH26" s="24"/>
      <c r="LAM26" s="24"/>
      <c r="LAR26" s="24"/>
      <c r="LAW26" s="24"/>
      <c r="LBB26" s="24"/>
      <c r="LBG26" s="24"/>
      <c r="LBL26" s="24"/>
      <c r="LBQ26" s="24"/>
      <c r="LBV26" s="24"/>
      <c r="LCA26" s="24"/>
      <c r="LCF26" s="24"/>
      <c r="LCK26" s="24"/>
      <c r="LCP26" s="24"/>
      <c r="LCU26" s="24"/>
      <c r="LCZ26" s="24"/>
      <c r="LDE26" s="24"/>
      <c r="LDJ26" s="24"/>
      <c r="LDO26" s="24"/>
      <c r="LDT26" s="24"/>
      <c r="LDY26" s="24"/>
      <c r="LED26" s="24"/>
      <c r="LEI26" s="24"/>
      <c r="LEN26" s="24"/>
      <c r="LES26" s="24"/>
      <c r="LEX26" s="24"/>
      <c r="LFC26" s="24"/>
      <c r="LFH26" s="24"/>
      <c r="LFM26" s="24"/>
      <c r="LFR26" s="24"/>
      <c r="LFW26" s="24"/>
      <c r="LGB26" s="24"/>
      <c r="LGG26" s="24"/>
      <c r="LGL26" s="24"/>
      <c r="LGQ26" s="24"/>
      <c r="LGV26" s="24"/>
      <c r="LHA26" s="24"/>
      <c r="LHF26" s="24"/>
      <c r="LHK26" s="24"/>
      <c r="LHP26" s="24"/>
      <c r="LHU26" s="24"/>
      <c r="LHZ26" s="24"/>
      <c r="LIE26" s="24"/>
      <c r="LIJ26" s="24"/>
      <c r="LIO26" s="24"/>
      <c r="LIT26" s="24"/>
      <c r="LIY26" s="24"/>
      <c r="LJD26" s="24"/>
      <c r="LJI26" s="24"/>
      <c r="LJN26" s="24"/>
      <c r="LJS26" s="24"/>
      <c r="LJX26" s="24"/>
      <c r="LKC26" s="24"/>
      <c r="LKH26" s="24"/>
      <c r="LKM26" s="24"/>
      <c r="LKR26" s="24"/>
      <c r="LKW26" s="24"/>
      <c r="LLB26" s="24"/>
      <c r="LLG26" s="24"/>
      <c r="LLL26" s="24"/>
      <c r="LLQ26" s="24"/>
      <c r="LLV26" s="24"/>
      <c r="LMA26" s="24"/>
      <c r="LMF26" s="24"/>
      <c r="LMK26" s="24"/>
      <c r="LMP26" s="24"/>
      <c r="LMU26" s="24"/>
      <c r="LMZ26" s="24"/>
      <c r="LNE26" s="24"/>
      <c r="LNJ26" s="24"/>
      <c r="LNO26" s="24"/>
      <c r="LNT26" s="24"/>
      <c r="LNY26" s="24"/>
      <c r="LOD26" s="24"/>
      <c r="LOI26" s="24"/>
      <c r="LON26" s="24"/>
      <c r="LOS26" s="24"/>
      <c r="LOX26" s="24"/>
      <c r="LPC26" s="24"/>
      <c r="LPH26" s="24"/>
      <c r="LPM26" s="24"/>
      <c r="LPR26" s="24"/>
      <c r="LPW26" s="24"/>
      <c r="LQB26" s="24"/>
      <c r="LQG26" s="24"/>
      <c r="LQL26" s="24"/>
      <c r="LQQ26" s="24"/>
      <c r="LQV26" s="24"/>
      <c r="LRA26" s="24"/>
      <c r="LRF26" s="24"/>
      <c r="LRK26" s="24"/>
      <c r="LRP26" s="24"/>
      <c r="LRU26" s="24"/>
      <c r="LRZ26" s="24"/>
      <c r="LSE26" s="24"/>
      <c r="LSJ26" s="24"/>
      <c r="LSO26" s="24"/>
      <c r="LST26" s="24"/>
      <c r="LSY26" s="24"/>
      <c r="LTD26" s="24"/>
      <c r="LTI26" s="24"/>
      <c r="LTN26" s="24"/>
      <c r="LTS26" s="24"/>
      <c r="LTX26" s="24"/>
      <c r="LUC26" s="24"/>
      <c r="LUH26" s="24"/>
      <c r="LUM26" s="24"/>
      <c r="LUR26" s="24"/>
      <c r="LUW26" s="24"/>
      <c r="LVB26" s="24"/>
      <c r="LVG26" s="24"/>
      <c r="LVL26" s="24"/>
      <c r="LVQ26" s="24"/>
      <c r="LVV26" s="24"/>
      <c r="LWA26" s="24"/>
      <c r="LWF26" s="24"/>
      <c r="LWK26" s="24"/>
      <c r="LWP26" s="24"/>
      <c r="LWU26" s="24"/>
      <c r="LWZ26" s="24"/>
      <c r="LXE26" s="24"/>
      <c r="LXJ26" s="24"/>
      <c r="LXO26" s="24"/>
      <c r="LXT26" s="24"/>
      <c r="LXY26" s="24"/>
      <c r="LYD26" s="24"/>
      <c r="LYI26" s="24"/>
      <c r="LYN26" s="24"/>
      <c r="LYS26" s="24"/>
      <c r="LYX26" s="24"/>
      <c r="LZC26" s="24"/>
      <c r="LZH26" s="24"/>
      <c r="LZM26" s="24"/>
      <c r="LZR26" s="24"/>
      <c r="LZW26" s="24"/>
      <c r="MAB26" s="24"/>
      <c r="MAG26" s="24"/>
      <c r="MAL26" s="24"/>
      <c r="MAQ26" s="24"/>
      <c r="MAV26" s="24"/>
      <c r="MBA26" s="24"/>
      <c r="MBF26" s="24"/>
      <c r="MBK26" s="24"/>
      <c r="MBP26" s="24"/>
      <c r="MBU26" s="24"/>
      <c r="MBZ26" s="24"/>
      <c r="MCE26" s="24"/>
      <c r="MCJ26" s="24"/>
      <c r="MCO26" s="24"/>
      <c r="MCT26" s="24"/>
      <c r="MCY26" s="24"/>
      <c r="MDD26" s="24"/>
      <c r="MDI26" s="24"/>
      <c r="MDN26" s="24"/>
      <c r="MDS26" s="24"/>
      <c r="MDX26" s="24"/>
      <c r="MEC26" s="24"/>
      <c r="MEH26" s="24"/>
      <c r="MEM26" s="24"/>
      <c r="MER26" s="24"/>
      <c r="MEW26" s="24"/>
      <c r="MFB26" s="24"/>
      <c r="MFG26" s="24"/>
      <c r="MFL26" s="24"/>
      <c r="MFQ26" s="24"/>
      <c r="MFV26" s="24"/>
      <c r="MGA26" s="24"/>
      <c r="MGF26" s="24"/>
      <c r="MGK26" s="24"/>
      <c r="MGP26" s="24"/>
      <c r="MGU26" s="24"/>
      <c r="MGZ26" s="24"/>
      <c r="MHE26" s="24"/>
      <c r="MHJ26" s="24"/>
      <c r="MHO26" s="24"/>
      <c r="MHT26" s="24"/>
      <c r="MHY26" s="24"/>
      <c r="MID26" s="24"/>
      <c r="MII26" s="24"/>
      <c r="MIN26" s="24"/>
      <c r="MIS26" s="24"/>
      <c r="MIX26" s="24"/>
      <c r="MJC26" s="24"/>
      <c r="MJH26" s="24"/>
      <c r="MJM26" s="24"/>
      <c r="MJR26" s="24"/>
      <c r="MJW26" s="24"/>
      <c r="MKB26" s="24"/>
      <c r="MKG26" s="24"/>
      <c r="MKL26" s="24"/>
      <c r="MKQ26" s="24"/>
      <c r="MKV26" s="24"/>
      <c r="MLA26" s="24"/>
      <c r="MLF26" s="24"/>
      <c r="MLK26" s="24"/>
      <c r="MLP26" s="24"/>
      <c r="MLU26" s="24"/>
      <c r="MLZ26" s="24"/>
      <c r="MME26" s="24"/>
      <c r="MMJ26" s="24"/>
      <c r="MMO26" s="24"/>
      <c r="MMT26" s="24"/>
      <c r="MMY26" s="24"/>
      <c r="MND26" s="24"/>
      <c r="MNI26" s="24"/>
      <c r="MNN26" s="24"/>
      <c r="MNS26" s="24"/>
      <c r="MNX26" s="24"/>
      <c r="MOC26" s="24"/>
      <c r="MOH26" s="24"/>
      <c r="MOM26" s="24"/>
      <c r="MOR26" s="24"/>
      <c r="MOW26" s="24"/>
      <c r="MPB26" s="24"/>
      <c r="MPG26" s="24"/>
      <c r="MPL26" s="24"/>
      <c r="MPQ26" s="24"/>
      <c r="MPV26" s="24"/>
      <c r="MQA26" s="24"/>
      <c r="MQF26" s="24"/>
      <c r="MQK26" s="24"/>
      <c r="MQP26" s="24"/>
      <c r="MQU26" s="24"/>
      <c r="MQZ26" s="24"/>
      <c r="MRE26" s="24"/>
      <c r="MRJ26" s="24"/>
      <c r="MRO26" s="24"/>
      <c r="MRT26" s="24"/>
      <c r="MRY26" s="24"/>
      <c r="MSD26" s="24"/>
      <c r="MSI26" s="24"/>
      <c r="MSN26" s="24"/>
      <c r="MSS26" s="24"/>
      <c r="MSX26" s="24"/>
      <c r="MTC26" s="24"/>
      <c r="MTH26" s="24"/>
      <c r="MTM26" s="24"/>
      <c r="MTR26" s="24"/>
      <c r="MTW26" s="24"/>
      <c r="MUB26" s="24"/>
      <c r="MUG26" s="24"/>
      <c r="MUL26" s="24"/>
      <c r="MUQ26" s="24"/>
      <c r="MUV26" s="24"/>
      <c r="MVA26" s="24"/>
      <c r="MVF26" s="24"/>
      <c r="MVK26" s="24"/>
      <c r="MVP26" s="24"/>
      <c r="MVU26" s="24"/>
      <c r="MVZ26" s="24"/>
      <c r="MWE26" s="24"/>
      <c r="MWJ26" s="24"/>
      <c r="MWO26" s="24"/>
      <c r="MWT26" s="24"/>
      <c r="MWY26" s="24"/>
      <c r="MXD26" s="24"/>
      <c r="MXI26" s="24"/>
      <c r="MXN26" s="24"/>
      <c r="MXS26" s="24"/>
      <c r="MXX26" s="24"/>
      <c r="MYC26" s="24"/>
      <c r="MYH26" s="24"/>
      <c r="MYM26" s="24"/>
      <c r="MYR26" s="24"/>
      <c r="MYW26" s="24"/>
      <c r="MZB26" s="24"/>
      <c r="MZG26" s="24"/>
      <c r="MZL26" s="24"/>
      <c r="MZQ26" s="24"/>
      <c r="MZV26" s="24"/>
      <c r="NAA26" s="24"/>
      <c r="NAF26" s="24"/>
      <c r="NAK26" s="24"/>
      <c r="NAP26" s="24"/>
      <c r="NAU26" s="24"/>
      <c r="NAZ26" s="24"/>
      <c r="NBE26" s="24"/>
      <c r="NBJ26" s="24"/>
      <c r="NBO26" s="24"/>
      <c r="NBT26" s="24"/>
      <c r="NBY26" s="24"/>
      <c r="NCD26" s="24"/>
      <c r="NCI26" s="24"/>
      <c r="NCN26" s="24"/>
      <c r="NCS26" s="24"/>
      <c r="NCX26" s="24"/>
      <c r="NDC26" s="24"/>
      <c r="NDH26" s="24"/>
      <c r="NDM26" s="24"/>
      <c r="NDR26" s="24"/>
      <c r="NDW26" s="24"/>
      <c r="NEB26" s="24"/>
      <c r="NEG26" s="24"/>
      <c r="NEL26" s="24"/>
      <c r="NEQ26" s="24"/>
      <c r="NEV26" s="24"/>
      <c r="NFA26" s="24"/>
      <c r="NFF26" s="24"/>
      <c r="NFK26" s="24"/>
      <c r="NFP26" s="24"/>
      <c r="NFU26" s="24"/>
      <c r="NFZ26" s="24"/>
      <c r="NGE26" s="24"/>
      <c r="NGJ26" s="24"/>
      <c r="NGO26" s="24"/>
      <c r="NGT26" s="24"/>
      <c r="NGY26" s="24"/>
      <c r="NHD26" s="24"/>
      <c r="NHI26" s="24"/>
      <c r="NHN26" s="24"/>
      <c r="NHS26" s="24"/>
      <c r="NHX26" s="24"/>
      <c r="NIC26" s="24"/>
      <c r="NIH26" s="24"/>
      <c r="NIM26" s="24"/>
      <c r="NIR26" s="24"/>
      <c r="NIW26" s="24"/>
      <c r="NJB26" s="24"/>
      <c r="NJG26" s="24"/>
      <c r="NJL26" s="24"/>
      <c r="NJQ26" s="24"/>
      <c r="NJV26" s="24"/>
      <c r="NKA26" s="24"/>
      <c r="NKF26" s="24"/>
      <c r="NKK26" s="24"/>
      <c r="NKP26" s="24"/>
      <c r="NKU26" s="24"/>
      <c r="NKZ26" s="24"/>
      <c r="NLE26" s="24"/>
      <c r="NLJ26" s="24"/>
      <c r="NLO26" s="24"/>
      <c r="NLT26" s="24"/>
      <c r="NLY26" s="24"/>
      <c r="NMD26" s="24"/>
      <c r="NMI26" s="24"/>
      <c r="NMN26" s="24"/>
      <c r="NMS26" s="24"/>
      <c r="NMX26" s="24"/>
      <c r="NNC26" s="24"/>
      <c r="NNH26" s="24"/>
      <c r="NNM26" s="24"/>
      <c r="NNR26" s="24"/>
      <c r="NNW26" s="24"/>
      <c r="NOB26" s="24"/>
      <c r="NOG26" s="24"/>
      <c r="NOL26" s="24"/>
      <c r="NOQ26" s="24"/>
      <c r="NOV26" s="24"/>
      <c r="NPA26" s="24"/>
      <c r="NPF26" s="24"/>
      <c r="NPK26" s="24"/>
      <c r="NPP26" s="24"/>
      <c r="NPU26" s="24"/>
      <c r="NPZ26" s="24"/>
      <c r="NQE26" s="24"/>
      <c r="NQJ26" s="24"/>
      <c r="NQO26" s="24"/>
      <c r="NQT26" s="24"/>
      <c r="NQY26" s="24"/>
      <c r="NRD26" s="24"/>
      <c r="NRI26" s="24"/>
      <c r="NRN26" s="24"/>
      <c r="NRS26" s="24"/>
      <c r="NRX26" s="24"/>
      <c r="NSC26" s="24"/>
      <c r="NSH26" s="24"/>
      <c r="NSM26" s="24"/>
      <c r="NSR26" s="24"/>
      <c r="NSW26" s="24"/>
      <c r="NTB26" s="24"/>
      <c r="NTG26" s="24"/>
      <c r="NTL26" s="24"/>
      <c r="NTQ26" s="24"/>
      <c r="NTV26" s="24"/>
      <c r="NUA26" s="24"/>
      <c r="NUF26" s="24"/>
      <c r="NUK26" s="24"/>
      <c r="NUP26" s="24"/>
      <c r="NUU26" s="24"/>
      <c r="NUZ26" s="24"/>
      <c r="NVE26" s="24"/>
      <c r="NVJ26" s="24"/>
      <c r="NVO26" s="24"/>
      <c r="NVT26" s="24"/>
      <c r="NVY26" s="24"/>
      <c r="NWD26" s="24"/>
      <c r="NWI26" s="24"/>
      <c r="NWN26" s="24"/>
      <c r="NWS26" s="24"/>
      <c r="NWX26" s="24"/>
      <c r="NXC26" s="24"/>
      <c r="NXH26" s="24"/>
      <c r="NXM26" s="24"/>
      <c r="NXR26" s="24"/>
      <c r="NXW26" s="24"/>
      <c r="NYB26" s="24"/>
      <c r="NYG26" s="24"/>
      <c r="NYL26" s="24"/>
      <c r="NYQ26" s="24"/>
      <c r="NYV26" s="24"/>
      <c r="NZA26" s="24"/>
      <c r="NZF26" s="24"/>
      <c r="NZK26" s="24"/>
      <c r="NZP26" s="24"/>
      <c r="NZU26" s="24"/>
      <c r="NZZ26" s="24"/>
      <c r="OAE26" s="24"/>
      <c r="OAJ26" s="24"/>
      <c r="OAO26" s="24"/>
      <c r="OAT26" s="24"/>
      <c r="OAY26" s="24"/>
      <c r="OBD26" s="24"/>
      <c r="OBI26" s="24"/>
      <c r="OBN26" s="24"/>
      <c r="OBS26" s="24"/>
      <c r="OBX26" s="24"/>
      <c r="OCC26" s="24"/>
      <c r="OCH26" s="24"/>
      <c r="OCM26" s="24"/>
      <c r="OCR26" s="24"/>
      <c r="OCW26" s="24"/>
      <c r="ODB26" s="24"/>
      <c r="ODG26" s="24"/>
      <c r="ODL26" s="24"/>
      <c r="ODQ26" s="24"/>
      <c r="ODV26" s="24"/>
      <c r="OEA26" s="24"/>
      <c r="OEF26" s="24"/>
      <c r="OEK26" s="24"/>
      <c r="OEP26" s="24"/>
      <c r="OEU26" s="24"/>
      <c r="OEZ26" s="24"/>
      <c r="OFE26" s="24"/>
      <c r="OFJ26" s="24"/>
      <c r="OFO26" s="24"/>
      <c r="OFT26" s="24"/>
      <c r="OFY26" s="24"/>
      <c r="OGD26" s="24"/>
      <c r="OGI26" s="24"/>
      <c r="OGN26" s="24"/>
      <c r="OGS26" s="24"/>
      <c r="OGX26" s="24"/>
      <c r="OHC26" s="24"/>
      <c r="OHH26" s="24"/>
      <c r="OHM26" s="24"/>
      <c r="OHR26" s="24"/>
      <c r="OHW26" s="24"/>
      <c r="OIB26" s="24"/>
      <c r="OIG26" s="24"/>
      <c r="OIL26" s="24"/>
      <c r="OIQ26" s="24"/>
      <c r="OIV26" s="24"/>
      <c r="OJA26" s="24"/>
      <c r="OJF26" s="24"/>
      <c r="OJK26" s="24"/>
      <c r="OJP26" s="24"/>
      <c r="OJU26" s="24"/>
      <c r="OJZ26" s="24"/>
      <c r="OKE26" s="24"/>
      <c r="OKJ26" s="24"/>
      <c r="OKO26" s="24"/>
      <c r="OKT26" s="24"/>
      <c r="OKY26" s="24"/>
      <c r="OLD26" s="24"/>
      <c r="OLI26" s="24"/>
      <c r="OLN26" s="24"/>
      <c r="OLS26" s="24"/>
      <c r="OLX26" s="24"/>
      <c r="OMC26" s="24"/>
      <c r="OMH26" s="24"/>
      <c r="OMM26" s="24"/>
      <c r="OMR26" s="24"/>
      <c r="OMW26" s="24"/>
      <c r="ONB26" s="24"/>
      <c r="ONG26" s="24"/>
      <c r="ONL26" s="24"/>
      <c r="ONQ26" s="24"/>
      <c r="ONV26" s="24"/>
      <c r="OOA26" s="24"/>
      <c r="OOF26" s="24"/>
      <c r="OOK26" s="24"/>
      <c r="OOP26" s="24"/>
      <c r="OOU26" s="24"/>
      <c r="OOZ26" s="24"/>
      <c r="OPE26" s="24"/>
      <c r="OPJ26" s="24"/>
      <c r="OPO26" s="24"/>
      <c r="OPT26" s="24"/>
      <c r="OPY26" s="24"/>
      <c r="OQD26" s="24"/>
      <c r="OQI26" s="24"/>
      <c r="OQN26" s="24"/>
      <c r="OQS26" s="24"/>
      <c r="OQX26" s="24"/>
      <c r="ORC26" s="24"/>
      <c r="ORH26" s="24"/>
      <c r="ORM26" s="24"/>
      <c r="ORR26" s="24"/>
      <c r="ORW26" s="24"/>
      <c r="OSB26" s="24"/>
      <c r="OSG26" s="24"/>
      <c r="OSL26" s="24"/>
      <c r="OSQ26" s="24"/>
      <c r="OSV26" s="24"/>
      <c r="OTA26" s="24"/>
      <c r="OTF26" s="24"/>
      <c r="OTK26" s="24"/>
      <c r="OTP26" s="24"/>
      <c r="OTU26" s="24"/>
      <c r="OTZ26" s="24"/>
      <c r="OUE26" s="24"/>
      <c r="OUJ26" s="24"/>
      <c r="OUO26" s="24"/>
      <c r="OUT26" s="24"/>
      <c r="OUY26" s="24"/>
      <c r="OVD26" s="24"/>
      <c r="OVI26" s="24"/>
      <c r="OVN26" s="24"/>
      <c r="OVS26" s="24"/>
      <c r="OVX26" s="24"/>
      <c r="OWC26" s="24"/>
      <c r="OWH26" s="24"/>
      <c r="OWM26" s="24"/>
      <c r="OWR26" s="24"/>
      <c r="OWW26" s="24"/>
      <c r="OXB26" s="24"/>
      <c r="OXG26" s="24"/>
      <c r="OXL26" s="24"/>
      <c r="OXQ26" s="24"/>
      <c r="OXV26" s="24"/>
      <c r="OYA26" s="24"/>
      <c r="OYF26" s="24"/>
      <c r="OYK26" s="24"/>
      <c r="OYP26" s="24"/>
      <c r="OYU26" s="24"/>
      <c r="OYZ26" s="24"/>
      <c r="OZE26" s="24"/>
      <c r="OZJ26" s="24"/>
      <c r="OZO26" s="24"/>
      <c r="OZT26" s="24"/>
      <c r="OZY26" s="24"/>
      <c r="PAD26" s="24"/>
      <c r="PAI26" s="24"/>
      <c r="PAN26" s="24"/>
      <c r="PAS26" s="24"/>
      <c r="PAX26" s="24"/>
      <c r="PBC26" s="24"/>
      <c r="PBH26" s="24"/>
      <c r="PBM26" s="24"/>
      <c r="PBR26" s="24"/>
      <c r="PBW26" s="24"/>
      <c r="PCB26" s="24"/>
      <c r="PCG26" s="24"/>
      <c r="PCL26" s="24"/>
      <c r="PCQ26" s="24"/>
      <c r="PCV26" s="24"/>
      <c r="PDA26" s="24"/>
      <c r="PDF26" s="24"/>
      <c r="PDK26" s="24"/>
      <c r="PDP26" s="24"/>
      <c r="PDU26" s="24"/>
      <c r="PDZ26" s="24"/>
      <c r="PEE26" s="24"/>
      <c r="PEJ26" s="24"/>
      <c r="PEO26" s="24"/>
      <c r="PET26" s="24"/>
      <c r="PEY26" s="24"/>
      <c r="PFD26" s="24"/>
      <c r="PFI26" s="24"/>
      <c r="PFN26" s="24"/>
      <c r="PFS26" s="24"/>
      <c r="PFX26" s="24"/>
      <c r="PGC26" s="24"/>
      <c r="PGH26" s="24"/>
      <c r="PGM26" s="24"/>
      <c r="PGR26" s="24"/>
      <c r="PGW26" s="24"/>
      <c r="PHB26" s="24"/>
      <c r="PHG26" s="24"/>
      <c r="PHL26" s="24"/>
      <c r="PHQ26" s="24"/>
      <c r="PHV26" s="24"/>
      <c r="PIA26" s="24"/>
      <c r="PIF26" s="24"/>
      <c r="PIK26" s="24"/>
      <c r="PIP26" s="24"/>
      <c r="PIU26" s="24"/>
      <c r="PIZ26" s="24"/>
      <c r="PJE26" s="24"/>
      <c r="PJJ26" s="24"/>
      <c r="PJO26" s="24"/>
      <c r="PJT26" s="24"/>
      <c r="PJY26" s="24"/>
      <c r="PKD26" s="24"/>
      <c r="PKI26" s="24"/>
      <c r="PKN26" s="24"/>
      <c r="PKS26" s="24"/>
      <c r="PKX26" s="24"/>
      <c r="PLC26" s="24"/>
      <c r="PLH26" s="24"/>
      <c r="PLM26" s="24"/>
      <c r="PLR26" s="24"/>
      <c r="PLW26" s="24"/>
      <c r="PMB26" s="24"/>
      <c r="PMG26" s="24"/>
      <c r="PML26" s="24"/>
      <c r="PMQ26" s="24"/>
      <c r="PMV26" s="24"/>
      <c r="PNA26" s="24"/>
      <c r="PNF26" s="24"/>
      <c r="PNK26" s="24"/>
      <c r="PNP26" s="24"/>
      <c r="PNU26" s="24"/>
      <c r="PNZ26" s="24"/>
      <c r="POE26" s="24"/>
      <c r="POJ26" s="24"/>
      <c r="POO26" s="24"/>
      <c r="POT26" s="24"/>
      <c r="POY26" s="24"/>
      <c r="PPD26" s="24"/>
      <c r="PPI26" s="24"/>
      <c r="PPN26" s="24"/>
      <c r="PPS26" s="24"/>
      <c r="PPX26" s="24"/>
      <c r="PQC26" s="24"/>
      <c r="PQH26" s="24"/>
      <c r="PQM26" s="24"/>
      <c r="PQR26" s="24"/>
      <c r="PQW26" s="24"/>
      <c r="PRB26" s="24"/>
      <c r="PRG26" s="24"/>
      <c r="PRL26" s="24"/>
      <c r="PRQ26" s="24"/>
      <c r="PRV26" s="24"/>
      <c r="PSA26" s="24"/>
      <c r="PSF26" s="24"/>
      <c r="PSK26" s="24"/>
      <c r="PSP26" s="24"/>
      <c r="PSU26" s="24"/>
      <c r="PSZ26" s="24"/>
      <c r="PTE26" s="24"/>
      <c r="PTJ26" s="24"/>
      <c r="PTO26" s="24"/>
      <c r="PTT26" s="24"/>
      <c r="PTY26" s="24"/>
      <c r="PUD26" s="24"/>
      <c r="PUI26" s="24"/>
      <c r="PUN26" s="24"/>
      <c r="PUS26" s="24"/>
      <c r="PUX26" s="24"/>
      <c r="PVC26" s="24"/>
      <c r="PVH26" s="24"/>
      <c r="PVM26" s="24"/>
      <c r="PVR26" s="24"/>
      <c r="PVW26" s="24"/>
      <c r="PWB26" s="24"/>
      <c r="PWG26" s="24"/>
      <c r="PWL26" s="24"/>
      <c r="PWQ26" s="24"/>
      <c r="PWV26" s="24"/>
      <c r="PXA26" s="24"/>
      <c r="PXF26" s="24"/>
      <c r="PXK26" s="24"/>
      <c r="PXP26" s="24"/>
      <c r="PXU26" s="24"/>
      <c r="PXZ26" s="24"/>
      <c r="PYE26" s="24"/>
      <c r="PYJ26" s="24"/>
      <c r="PYO26" s="24"/>
      <c r="PYT26" s="24"/>
      <c r="PYY26" s="24"/>
      <c r="PZD26" s="24"/>
      <c r="PZI26" s="24"/>
      <c r="PZN26" s="24"/>
      <c r="PZS26" s="24"/>
      <c r="PZX26" s="24"/>
      <c r="QAC26" s="24"/>
      <c r="QAH26" s="24"/>
      <c r="QAM26" s="24"/>
      <c r="QAR26" s="24"/>
      <c r="QAW26" s="24"/>
      <c r="QBB26" s="24"/>
      <c r="QBG26" s="24"/>
      <c r="QBL26" s="24"/>
      <c r="QBQ26" s="24"/>
      <c r="QBV26" s="24"/>
      <c r="QCA26" s="24"/>
      <c r="QCF26" s="24"/>
      <c r="QCK26" s="24"/>
      <c r="QCP26" s="24"/>
      <c r="QCU26" s="24"/>
      <c r="QCZ26" s="24"/>
      <c r="QDE26" s="24"/>
      <c r="QDJ26" s="24"/>
      <c r="QDO26" s="24"/>
      <c r="QDT26" s="24"/>
      <c r="QDY26" s="24"/>
      <c r="QED26" s="24"/>
      <c r="QEI26" s="24"/>
      <c r="QEN26" s="24"/>
      <c r="QES26" s="24"/>
      <c r="QEX26" s="24"/>
      <c r="QFC26" s="24"/>
      <c r="QFH26" s="24"/>
      <c r="QFM26" s="24"/>
      <c r="QFR26" s="24"/>
      <c r="QFW26" s="24"/>
      <c r="QGB26" s="24"/>
      <c r="QGG26" s="24"/>
      <c r="QGL26" s="24"/>
      <c r="QGQ26" s="24"/>
      <c r="QGV26" s="24"/>
      <c r="QHA26" s="24"/>
      <c r="QHF26" s="24"/>
      <c r="QHK26" s="24"/>
      <c r="QHP26" s="24"/>
      <c r="QHU26" s="24"/>
      <c r="QHZ26" s="24"/>
      <c r="QIE26" s="24"/>
      <c r="QIJ26" s="24"/>
      <c r="QIO26" s="24"/>
      <c r="QIT26" s="24"/>
      <c r="QIY26" s="24"/>
      <c r="QJD26" s="24"/>
      <c r="QJI26" s="24"/>
      <c r="QJN26" s="24"/>
      <c r="QJS26" s="24"/>
      <c r="QJX26" s="24"/>
      <c r="QKC26" s="24"/>
      <c r="QKH26" s="24"/>
      <c r="QKM26" s="24"/>
      <c r="QKR26" s="24"/>
      <c r="QKW26" s="24"/>
      <c r="QLB26" s="24"/>
      <c r="QLG26" s="24"/>
      <c r="QLL26" s="24"/>
      <c r="QLQ26" s="24"/>
      <c r="QLV26" s="24"/>
      <c r="QMA26" s="24"/>
      <c r="QMF26" s="24"/>
      <c r="QMK26" s="24"/>
      <c r="QMP26" s="24"/>
      <c r="QMU26" s="24"/>
      <c r="QMZ26" s="24"/>
      <c r="QNE26" s="24"/>
      <c r="QNJ26" s="24"/>
      <c r="QNO26" s="24"/>
      <c r="QNT26" s="24"/>
      <c r="QNY26" s="24"/>
      <c r="QOD26" s="24"/>
      <c r="QOI26" s="24"/>
      <c r="QON26" s="24"/>
      <c r="QOS26" s="24"/>
      <c r="QOX26" s="24"/>
      <c r="QPC26" s="24"/>
      <c r="QPH26" s="24"/>
      <c r="QPM26" s="24"/>
      <c r="QPR26" s="24"/>
      <c r="QPW26" s="24"/>
      <c r="QQB26" s="24"/>
      <c r="QQG26" s="24"/>
      <c r="QQL26" s="24"/>
      <c r="QQQ26" s="24"/>
      <c r="QQV26" s="24"/>
      <c r="QRA26" s="24"/>
      <c r="QRF26" s="24"/>
      <c r="QRK26" s="24"/>
      <c r="QRP26" s="24"/>
      <c r="QRU26" s="24"/>
      <c r="QRZ26" s="24"/>
      <c r="QSE26" s="24"/>
      <c r="QSJ26" s="24"/>
      <c r="QSO26" s="24"/>
      <c r="QST26" s="24"/>
      <c r="QSY26" s="24"/>
      <c r="QTD26" s="24"/>
      <c r="QTI26" s="24"/>
      <c r="QTN26" s="24"/>
      <c r="QTS26" s="24"/>
      <c r="QTX26" s="24"/>
      <c r="QUC26" s="24"/>
      <c r="QUH26" s="24"/>
      <c r="QUM26" s="24"/>
      <c r="QUR26" s="24"/>
      <c r="QUW26" s="24"/>
      <c r="QVB26" s="24"/>
      <c r="QVG26" s="24"/>
      <c r="QVL26" s="24"/>
      <c r="QVQ26" s="24"/>
      <c r="QVV26" s="24"/>
      <c r="QWA26" s="24"/>
      <c r="QWF26" s="24"/>
      <c r="QWK26" s="24"/>
      <c r="QWP26" s="24"/>
      <c r="QWU26" s="24"/>
      <c r="QWZ26" s="24"/>
      <c r="QXE26" s="24"/>
      <c r="QXJ26" s="24"/>
      <c r="QXO26" s="24"/>
      <c r="QXT26" s="24"/>
      <c r="QXY26" s="24"/>
      <c r="QYD26" s="24"/>
      <c r="QYI26" s="24"/>
      <c r="QYN26" s="24"/>
      <c r="QYS26" s="24"/>
      <c r="QYX26" s="24"/>
      <c r="QZC26" s="24"/>
      <c r="QZH26" s="24"/>
      <c r="QZM26" s="24"/>
      <c r="QZR26" s="24"/>
      <c r="QZW26" s="24"/>
      <c r="RAB26" s="24"/>
      <c r="RAG26" s="24"/>
      <c r="RAL26" s="24"/>
      <c r="RAQ26" s="24"/>
      <c r="RAV26" s="24"/>
      <c r="RBA26" s="24"/>
      <c r="RBF26" s="24"/>
      <c r="RBK26" s="24"/>
      <c r="RBP26" s="24"/>
      <c r="RBU26" s="24"/>
      <c r="RBZ26" s="24"/>
      <c r="RCE26" s="24"/>
      <c r="RCJ26" s="24"/>
      <c r="RCO26" s="24"/>
      <c r="RCT26" s="24"/>
      <c r="RCY26" s="24"/>
      <c r="RDD26" s="24"/>
      <c r="RDI26" s="24"/>
      <c r="RDN26" s="24"/>
      <c r="RDS26" s="24"/>
      <c r="RDX26" s="24"/>
      <c r="REC26" s="24"/>
      <c r="REH26" s="24"/>
      <c r="REM26" s="24"/>
      <c r="RER26" s="24"/>
      <c r="REW26" s="24"/>
      <c r="RFB26" s="24"/>
      <c r="RFG26" s="24"/>
      <c r="RFL26" s="24"/>
      <c r="RFQ26" s="24"/>
      <c r="RFV26" s="24"/>
      <c r="RGA26" s="24"/>
      <c r="RGF26" s="24"/>
      <c r="RGK26" s="24"/>
      <c r="RGP26" s="24"/>
      <c r="RGU26" s="24"/>
      <c r="RGZ26" s="24"/>
      <c r="RHE26" s="24"/>
      <c r="RHJ26" s="24"/>
      <c r="RHO26" s="24"/>
      <c r="RHT26" s="24"/>
      <c r="RHY26" s="24"/>
      <c r="RID26" s="24"/>
      <c r="RII26" s="24"/>
      <c r="RIN26" s="24"/>
      <c r="RIS26" s="24"/>
      <c r="RIX26" s="24"/>
      <c r="RJC26" s="24"/>
      <c r="RJH26" s="24"/>
      <c r="RJM26" s="24"/>
      <c r="RJR26" s="24"/>
      <c r="RJW26" s="24"/>
      <c r="RKB26" s="24"/>
      <c r="RKG26" s="24"/>
      <c r="RKL26" s="24"/>
      <c r="RKQ26" s="24"/>
      <c r="RKV26" s="24"/>
      <c r="RLA26" s="24"/>
      <c r="RLF26" s="24"/>
      <c r="RLK26" s="24"/>
      <c r="RLP26" s="24"/>
      <c r="RLU26" s="24"/>
      <c r="RLZ26" s="24"/>
      <c r="RME26" s="24"/>
      <c r="RMJ26" s="24"/>
      <c r="RMO26" s="24"/>
      <c r="RMT26" s="24"/>
      <c r="RMY26" s="24"/>
      <c r="RND26" s="24"/>
      <c r="RNI26" s="24"/>
      <c r="RNN26" s="24"/>
      <c r="RNS26" s="24"/>
      <c r="RNX26" s="24"/>
      <c r="ROC26" s="24"/>
      <c r="ROH26" s="24"/>
      <c r="ROM26" s="24"/>
      <c r="ROR26" s="24"/>
      <c r="ROW26" s="24"/>
      <c r="RPB26" s="24"/>
      <c r="RPG26" s="24"/>
      <c r="RPL26" s="24"/>
      <c r="RPQ26" s="24"/>
      <c r="RPV26" s="24"/>
      <c r="RQA26" s="24"/>
      <c r="RQF26" s="24"/>
      <c r="RQK26" s="24"/>
      <c r="RQP26" s="24"/>
      <c r="RQU26" s="24"/>
      <c r="RQZ26" s="24"/>
      <c r="RRE26" s="24"/>
      <c r="RRJ26" s="24"/>
      <c r="RRO26" s="24"/>
      <c r="RRT26" s="24"/>
      <c r="RRY26" s="24"/>
      <c r="RSD26" s="24"/>
      <c r="RSI26" s="24"/>
      <c r="RSN26" s="24"/>
      <c r="RSS26" s="24"/>
      <c r="RSX26" s="24"/>
      <c r="RTC26" s="24"/>
      <c r="RTH26" s="24"/>
      <c r="RTM26" s="24"/>
      <c r="RTR26" s="24"/>
      <c r="RTW26" s="24"/>
      <c r="RUB26" s="24"/>
      <c r="RUG26" s="24"/>
      <c r="RUL26" s="24"/>
      <c r="RUQ26" s="24"/>
      <c r="RUV26" s="24"/>
      <c r="RVA26" s="24"/>
      <c r="RVF26" s="24"/>
      <c r="RVK26" s="24"/>
      <c r="RVP26" s="24"/>
      <c r="RVU26" s="24"/>
      <c r="RVZ26" s="24"/>
      <c r="RWE26" s="24"/>
      <c r="RWJ26" s="24"/>
      <c r="RWO26" s="24"/>
      <c r="RWT26" s="24"/>
      <c r="RWY26" s="24"/>
      <c r="RXD26" s="24"/>
      <c r="RXI26" s="24"/>
      <c r="RXN26" s="24"/>
      <c r="RXS26" s="24"/>
      <c r="RXX26" s="24"/>
      <c r="RYC26" s="24"/>
      <c r="RYH26" s="24"/>
      <c r="RYM26" s="24"/>
      <c r="RYR26" s="24"/>
      <c r="RYW26" s="24"/>
      <c r="RZB26" s="24"/>
      <c r="RZG26" s="24"/>
      <c r="RZL26" s="24"/>
      <c r="RZQ26" s="24"/>
      <c r="RZV26" s="24"/>
      <c r="SAA26" s="24"/>
      <c r="SAF26" s="24"/>
      <c r="SAK26" s="24"/>
      <c r="SAP26" s="24"/>
      <c r="SAU26" s="24"/>
      <c r="SAZ26" s="24"/>
      <c r="SBE26" s="24"/>
      <c r="SBJ26" s="24"/>
      <c r="SBO26" s="24"/>
      <c r="SBT26" s="24"/>
      <c r="SBY26" s="24"/>
      <c r="SCD26" s="24"/>
      <c r="SCI26" s="24"/>
      <c r="SCN26" s="24"/>
      <c r="SCS26" s="24"/>
      <c r="SCX26" s="24"/>
      <c r="SDC26" s="24"/>
      <c r="SDH26" s="24"/>
      <c r="SDM26" s="24"/>
      <c r="SDR26" s="24"/>
      <c r="SDW26" s="24"/>
      <c r="SEB26" s="24"/>
      <c r="SEG26" s="24"/>
      <c r="SEL26" s="24"/>
      <c r="SEQ26" s="24"/>
      <c r="SEV26" s="24"/>
      <c r="SFA26" s="24"/>
      <c r="SFF26" s="24"/>
      <c r="SFK26" s="24"/>
      <c r="SFP26" s="24"/>
      <c r="SFU26" s="24"/>
      <c r="SFZ26" s="24"/>
      <c r="SGE26" s="24"/>
      <c r="SGJ26" s="24"/>
      <c r="SGO26" s="24"/>
      <c r="SGT26" s="24"/>
      <c r="SGY26" s="24"/>
      <c r="SHD26" s="24"/>
      <c r="SHI26" s="24"/>
      <c r="SHN26" s="24"/>
      <c r="SHS26" s="24"/>
      <c r="SHX26" s="24"/>
      <c r="SIC26" s="24"/>
      <c r="SIH26" s="24"/>
      <c r="SIM26" s="24"/>
      <c r="SIR26" s="24"/>
      <c r="SIW26" s="24"/>
      <c r="SJB26" s="24"/>
      <c r="SJG26" s="24"/>
      <c r="SJL26" s="24"/>
      <c r="SJQ26" s="24"/>
      <c r="SJV26" s="24"/>
      <c r="SKA26" s="24"/>
      <c r="SKF26" s="24"/>
      <c r="SKK26" s="24"/>
      <c r="SKP26" s="24"/>
      <c r="SKU26" s="24"/>
      <c r="SKZ26" s="24"/>
      <c r="SLE26" s="24"/>
      <c r="SLJ26" s="24"/>
      <c r="SLO26" s="24"/>
      <c r="SLT26" s="24"/>
      <c r="SLY26" s="24"/>
      <c r="SMD26" s="24"/>
      <c r="SMI26" s="24"/>
      <c r="SMN26" s="24"/>
      <c r="SMS26" s="24"/>
      <c r="SMX26" s="24"/>
      <c r="SNC26" s="24"/>
      <c r="SNH26" s="24"/>
      <c r="SNM26" s="24"/>
      <c r="SNR26" s="24"/>
      <c r="SNW26" s="24"/>
      <c r="SOB26" s="24"/>
      <c r="SOG26" s="24"/>
      <c r="SOL26" s="24"/>
      <c r="SOQ26" s="24"/>
      <c r="SOV26" s="24"/>
      <c r="SPA26" s="24"/>
      <c r="SPF26" s="24"/>
      <c r="SPK26" s="24"/>
      <c r="SPP26" s="24"/>
      <c r="SPU26" s="24"/>
      <c r="SPZ26" s="24"/>
      <c r="SQE26" s="24"/>
      <c r="SQJ26" s="24"/>
      <c r="SQO26" s="24"/>
      <c r="SQT26" s="24"/>
      <c r="SQY26" s="24"/>
      <c r="SRD26" s="24"/>
      <c r="SRI26" s="24"/>
      <c r="SRN26" s="24"/>
      <c r="SRS26" s="24"/>
      <c r="SRX26" s="24"/>
      <c r="SSC26" s="24"/>
      <c r="SSH26" s="24"/>
      <c r="SSM26" s="24"/>
      <c r="SSR26" s="24"/>
      <c r="SSW26" s="24"/>
      <c r="STB26" s="24"/>
      <c r="STG26" s="24"/>
      <c r="STL26" s="24"/>
      <c r="STQ26" s="24"/>
      <c r="STV26" s="24"/>
      <c r="SUA26" s="24"/>
      <c r="SUF26" s="24"/>
      <c r="SUK26" s="24"/>
      <c r="SUP26" s="24"/>
      <c r="SUU26" s="24"/>
      <c r="SUZ26" s="24"/>
      <c r="SVE26" s="24"/>
      <c r="SVJ26" s="24"/>
      <c r="SVO26" s="24"/>
      <c r="SVT26" s="24"/>
      <c r="SVY26" s="24"/>
      <c r="SWD26" s="24"/>
      <c r="SWI26" s="24"/>
      <c r="SWN26" s="24"/>
      <c r="SWS26" s="24"/>
      <c r="SWX26" s="24"/>
      <c r="SXC26" s="24"/>
      <c r="SXH26" s="24"/>
      <c r="SXM26" s="24"/>
      <c r="SXR26" s="24"/>
      <c r="SXW26" s="24"/>
      <c r="SYB26" s="24"/>
      <c r="SYG26" s="24"/>
      <c r="SYL26" s="24"/>
      <c r="SYQ26" s="24"/>
      <c r="SYV26" s="24"/>
      <c r="SZA26" s="24"/>
      <c r="SZF26" s="24"/>
      <c r="SZK26" s="24"/>
      <c r="SZP26" s="24"/>
      <c r="SZU26" s="24"/>
      <c r="SZZ26" s="24"/>
      <c r="TAE26" s="24"/>
      <c r="TAJ26" s="24"/>
      <c r="TAO26" s="24"/>
      <c r="TAT26" s="24"/>
      <c r="TAY26" s="24"/>
      <c r="TBD26" s="24"/>
      <c r="TBI26" s="24"/>
      <c r="TBN26" s="24"/>
      <c r="TBS26" s="24"/>
      <c r="TBX26" s="24"/>
      <c r="TCC26" s="24"/>
      <c r="TCH26" s="24"/>
      <c r="TCM26" s="24"/>
      <c r="TCR26" s="24"/>
      <c r="TCW26" s="24"/>
      <c r="TDB26" s="24"/>
      <c r="TDG26" s="24"/>
      <c r="TDL26" s="24"/>
      <c r="TDQ26" s="24"/>
      <c r="TDV26" s="24"/>
      <c r="TEA26" s="24"/>
      <c r="TEF26" s="24"/>
      <c r="TEK26" s="24"/>
      <c r="TEP26" s="24"/>
      <c r="TEU26" s="24"/>
      <c r="TEZ26" s="24"/>
      <c r="TFE26" s="24"/>
      <c r="TFJ26" s="24"/>
      <c r="TFO26" s="24"/>
      <c r="TFT26" s="24"/>
      <c r="TFY26" s="24"/>
      <c r="TGD26" s="24"/>
      <c r="TGI26" s="24"/>
      <c r="TGN26" s="24"/>
      <c r="TGS26" s="24"/>
      <c r="TGX26" s="24"/>
      <c r="THC26" s="24"/>
      <c r="THH26" s="24"/>
      <c r="THM26" s="24"/>
      <c r="THR26" s="24"/>
      <c r="THW26" s="24"/>
      <c r="TIB26" s="24"/>
      <c r="TIG26" s="24"/>
      <c r="TIL26" s="24"/>
      <c r="TIQ26" s="24"/>
      <c r="TIV26" s="24"/>
      <c r="TJA26" s="24"/>
      <c r="TJF26" s="24"/>
      <c r="TJK26" s="24"/>
      <c r="TJP26" s="24"/>
      <c r="TJU26" s="24"/>
      <c r="TJZ26" s="24"/>
      <c r="TKE26" s="24"/>
      <c r="TKJ26" s="24"/>
      <c r="TKO26" s="24"/>
      <c r="TKT26" s="24"/>
      <c r="TKY26" s="24"/>
      <c r="TLD26" s="24"/>
      <c r="TLI26" s="24"/>
      <c r="TLN26" s="24"/>
      <c r="TLS26" s="24"/>
      <c r="TLX26" s="24"/>
      <c r="TMC26" s="24"/>
      <c r="TMH26" s="24"/>
      <c r="TMM26" s="24"/>
      <c r="TMR26" s="24"/>
      <c r="TMW26" s="24"/>
      <c r="TNB26" s="24"/>
      <c r="TNG26" s="24"/>
      <c r="TNL26" s="24"/>
      <c r="TNQ26" s="24"/>
      <c r="TNV26" s="24"/>
      <c r="TOA26" s="24"/>
      <c r="TOF26" s="24"/>
      <c r="TOK26" s="24"/>
      <c r="TOP26" s="24"/>
      <c r="TOU26" s="24"/>
      <c r="TOZ26" s="24"/>
      <c r="TPE26" s="24"/>
      <c r="TPJ26" s="24"/>
      <c r="TPO26" s="24"/>
      <c r="TPT26" s="24"/>
      <c r="TPY26" s="24"/>
      <c r="TQD26" s="24"/>
      <c r="TQI26" s="24"/>
      <c r="TQN26" s="24"/>
      <c r="TQS26" s="24"/>
      <c r="TQX26" s="24"/>
      <c r="TRC26" s="24"/>
      <c r="TRH26" s="24"/>
      <c r="TRM26" s="24"/>
      <c r="TRR26" s="24"/>
      <c r="TRW26" s="24"/>
      <c r="TSB26" s="24"/>
      <c r="TSG26" s="24"/>
      <c r="TSL26" s="24"/>
      <c r="TSQ26" s="24"/>
      <c r="TSV26" s="24"/>
      <c r="TTA26" s="24"/>
      <c r="TTF26" s="24"/>
      <c r="TTK26" s="24"/>
      <c r="TTP26" s="24"/>
      <c r="TTU26" s="24"/>
      <c r="TTZ26" s="24"/>
      <c r="TUE26" s="24"/>
      <c r="TUJ26" s="24"/>
      <c r="TUO26" s="24"/>
      <c r="TUT26" s="24"/>
      <c r="TUY26" s="24"/>
      <c r="TVD26" s="24"/>
      <c r="TVI26" s="24"/>
      <c r="TVN26" s="24"/>
      <c r="TVS26" s="24"/>
      <c r="TVX26" s="24"/>
      <c r="TWC26" s="24"/>
      <c r="TWH26" s="24"/>
      <c r="TWM26" s="24"/>
      <c r="TWR26" s="24"/>
      <c r="TWW26" s="24"/>
      <c r="TXB26" s="24"/>
      <c r="TXG26" s="24"/>
      <c r="TXL26" s="24"/>
      <c r="TXQ26" s="24"/>
      <c r="TXV26" s="24"/>
      <c r="TYA26" s="24"/>
      <c r="TYF26" s="24"/>
      <c r="TYK26" s="24"/>
      <c r="TYP26" s="24"/>
      <c r="TYU26" s="24"/>
      <c r="TYZ26" s="24"/>
      <c r="TZE26" s="24"/>
      <c r="TZJ26" s="24"/>
      <c r="TZO26" s="24"/>
      <c r="TZT26" s="24"/>
      <c r="TZY26" s="24"/>
      <c r="UAD26" s="24"/>
      <c r="UAI26" s="24"/>
      <c r="UAN26" s="24"/>
      <c r="UAS26" s="24"/>
      <c r="UAX26" s="24"/>
      <c r="UBC26" s="24"/>
      <c r="UBH26" s="24"/>
      <c r="UBM26" s="24"/>
      <c r="UBR26" s="24"/>
      <c r="UBW26" s="24"/>
      <c r="UCB26" s="24"/>
      <c r="UCG26" s="24"/>
      <c r="UCL26" s="24"/>
      <c r="UCQ26" s="24"/>
      <c r="UCV26" s="24"/>
      <c r="UDA26" s="24"/>
      <c r="UDF26" s="24"/>
      <c r="UDK26" s="24"/>
      <c r="UDP26" s="24"/>
      <c r="UDU26" s="24"/>
      <c r="UDZ26" s="24"/>
      <c r="UEE26" s="24"/>
      <c r="UEJ26" s="24"/>
      <c r="UEO26" s="24"/>
      <c r="UET26" s="24"/>
      <c r="UEY26" s="24"/>
      <c r="UFD26" s="24"/>
      <c r="UFI26" s="24"/>
      <c r="UFN26" s="24"/>
      <c r="UFS26" s="24"/>
      <c r="UFX26" s="24"/>
      <c r="UGC26" s="24"/>
      <c r="UGH26" s="24"/>
      <c r="UGM26" s="24"/>
      <c r="UGR26" s="24"/>
      <c r="UGW26" s="24"/>
      <c r="UHB26" s="24"/>
      <c r="UHG26" s="24"/>
      <c r="UHL26" s="24"/>
      <c r="UHQ26" s="24"/>
      <c r="UHV26" s="24"/>
      <c r="UIA26" s="24"/>
      <c r="UIF26" s="24"/>
      <c r="UIK26" s="24"/>
      <c r="UIP26" s="24"/>
      <c r="UIU26" s="24"/>
      <c r="UIZ26" s="24"/>
      <c r="UJE26" s="24"/>
      <c r="UJJ26" s="24"/>
      <c r="UJO26" s="24"/>
      <c r="UJT26" s="24"/>
      <c r="UJY26" s="24"/>
      <c r="UKD26" s="24"/>
      <c r="UKI26" s="24"/>
      <c r="UKN26" s="24"/>
      <c r="UKS26" s="24"/>
      <c r="UKX26" s="24"/>
      <c r="ULC26" s="24"/>
      <c r="ULH26" s="24"/>
      <c r="ULM26" s="24"/>
      <c r="ULR26" s="24"/>
      <c r="ULW26" s="24"/>
      <c r="UMB26" s="24"/>
      <c r="UMG26" s="24"/>
      <c r="UML26" s="24"/>
      <c r="UMQ26" s="24"/>
      <c r="UMV26" s="24"/>
      <c r="UNA26" s="24"/>
      <c r="UNF26" s="24"/>
      <c r="UNK26" s="24"/>
      <c r="UNP26" s="24"/>
      <c r="UNU26" s="24"/>
      <c r="UNZ26" s="24"/>
      <c r="UOE26" s="24"/>
      <c r="UOJ26" s="24"/>
      <c r="UOO26" s="24"/>
      <c r="UOT26" s="24"/>
      <c r="UOY26" s="24"/>
      <c r="UPD26" s="24"/>
      <c r="UPI26" s="24"/>
      <c r="UPN26" s="24"/>
      <c r="UPS26" s="24"/>
      <c r="UPX26" s="24"/>
      <c r="UQC26" s="24"/>
      <c r="UQH26" s="24"/>
      <c r="UQM26" s="24"/>
      <c r="UQR26" s="24"/>
      <c r="UQW26" s="24"/>
      <c r="URB26" s="24"/>
      <c r="URG26" s="24"/>
      <c r="URL26" s="24"/>
      <c r="URQ26" s="24"/>
      <c r="URV26" s="24"/>
      <c r="USA26" s="24"/>
      <c r="USF26" s="24"/>
      <c r="USK26" s="24"/>
      <c r="USP26" s="24"/>
      <c r="USU26" s="24"/>
      <c r="USZ26" s="24"/>
      <c r="UTE26" s="24"/>
      <c r="UTJ26" s="24"/>
      <c r="UTO26" s="24"/>
      <c r="UTT26" s="24"/>
      <c r="UTY26" s="24"/>
      <c r="UUD26" s="24"/>
      <c r="UUI26" s="24"/>
      <c r="UUN26" s="24"/>
      <c r="UUS26" s="24"/>
      <c r="UUX26" s="24"/>
      <c r="UVC26" s="24"/>
      <c r="UVH26" s="24"/>
      <c r="UVM26" s="24"/>
      <c r="UVR26" s="24"/>
      <c r="UVW26" s="24"/>
      <c r="UWB26" s="24"/>
      <c r="UWG26" s="24"/>
      <c r="UWL26" s="24"/>
      <c r="UWQ26" s="24"/>
      <c r="UWV26" s="24"/>
      <c r="UXA26" s="24"/>
      <c r="UXF26" s="24"/>
      <c r="UXK26" s="24"/>
      <c r="UXP26" s="24"/>
      <c r="UXU26" s="24"/>
      <c r="UXZ26" s="24"/>
      <c r="UYE26" s="24"/>
      <c r="UYJ26" s="24"/>
      <c r="UYO26" s="24"/>
      <c r="UYT26" s="24"/>
      <c r="UYY26" s="24"/>
      <c r="UZD26" s="24"/>
      <c r="UZI26" s="24"/>
      <c r="UZN26" s="24"/>
      <c r="UZS26" s="24"/>
      <c r="UZX26" s="24"/>
      <c r="VAC26" s="24"/>
      <c r="VAH26" s="24"/>
      <c r="VAM26" s="24"/>
      <c r="VAR26" s="24"/>
      <c r="VAW26" s="24"/>
      <c r="VBB26" s="24"/>
      <c r="VBG26" s="24"/>
      <c r="VBL26" s="24"/>
      <c r="VBQ26" s="24"/>
      <c r="VBV26" s="24"/>
      <c r="VCA26" s="24"/>
      <c r="VCF26" s="24"/>
      <c r="VCK26" s="24"/>
      <c r="VCP26" s="24"/>
      <c r="VCU26" s="24"/>
      <c r="VCZ26" s="24"/>
      <c r="VDE26" s="24"/>
      <c r="VDJ26" s="24"/>
      <c r="VDO26" s="24"/>
      <c r="VDT26" s="24"/>
      <c r="VDY26" s="24"/>
      <c r="VED26" s="24"/>
      <c r="VEI26" s="24"/>
      <c r="VEN26" s="24"/>
      <c r="VES26" s="24"/>
      <c r="VEX26" s="24"/>
      <c r="VFC26" s="24"/>
      <c r="VFH26" s="24"/>
      <c r="VFM26" s="24"/>
      <c r="VFR26" s="24"/>
      <c r="VFW26" s="24"/>
      <c r="VGB26" s="24"/>
      <c r="VGG26" s="24"/>
      <c r="VGL26" s="24"/>
      <c r="VGQ26" s="24"/>
      <c r="VGV26" s="24"/>
      <c r="VHA26" s="24"/>
      <c r="VHF26" s="24"/>
      <c r="VHK26" s="24"/>
      <c r="VHP26" s="24"/>
      <c r="VHU26" s="24"/>
      <c r="VHZ26" s="24"/>
      <c r="VIE26" s="24"/>
      <c r="VIJ26" s="24"/>
      <c r="VIO26" s="24"/>
      <c r="VIT26" s="24"/>
      <c r="VIY26" s="24"/>
      <c r="VJD26" s="24"/>
      <c r="VJI26" s="24"/>
      <c r="VJN26" s="24"/>
      <c r="VJS26" s="24"/>
      <c r="VJX26" s="24"/>
      <c r="VKC26" s="24"/>
      <c r="VKH26" s="24"/>
      <c r="VKM26" s="24"/>
      <c r="VKR26" s="24"/>
      <c r="VKW26" s="24"/>
      <c r="VLB26" s="24"/>
      <c r="VLG26" s="24"/>
      <c r="VLL26" s="24"/>
      <c r="VLQ26" s="24"/>
      <c r="VLV26" s="24"/>
      <c r="VMA26" s="24"/>
      <c r="VMF26" s="24"/>
      <c r="VMK26" s="24"/>
      <c r="VMP26" s="24"/>
      <c r="VMU26" s="24"/>
      <c r="VMZ26" s="24"/>
      <c r="VNE26" s="24"/>
      <c r="VNJ26" s="24"/>
      <c r="VNO26" s="24"/>
      <c r="VNT26" s="24"/>
      <c r="VNY26" s="24"/>
      <c r="VOD26" s="24"/>
      <c r="VOI26" s="24"/>
      <c r="VON26" s="24"/>
      <c r="VOS26" s="24"/>
      <c r="VOX26" s="24"/>
      <c r="VPC26" s="24"/>
      <c r="VPH26" s="24"/>
      <c r="VPM26" s="24"/>
      <c r="VPR26" s="24"/>
      <c r="VPW26" s="24"/>
      <c r="VQB26" s="24"/>
      <c r="VQG26" s="24"/>
      <c r="VQL26" s="24"/>
      <c r="VQQ26" s="24"/>
      <c r="VQV26" s="24"/>
      <c r="VRA26" s="24"/>
      <c r="VRF26" s="24"/>
      <c r="VRK26" s="24"/>
      <c r="VRP26" s="24"/>
      <c r="VRU26" s="24"/>
      <c r="VRZ26" s="24"/>
      <c r="VSE26" s="24"/>
      <c r="VSJ26" s="24"/>
      <c r="VSO26" s="24"/>
      <c r="VST26" s="24"/>
      <c r="VSY26" s="24"/>
      <c r="VTD26" s="24"/>
      <c r="VTI26" s="24"/>
      <c r="VTN26" s="24"/>
      <c r="VTS26" s="24"/>
      <c r="VTX26" s="24"/>
      <c r="VUC26" s="24"/>
      <c r="VUH26" s="24"/>
      <c r="VUM26" s="24"/>
      <c r="VUR26" s="24"/>
      <c r="VUW26" s="24"/>
      <c r="VVB26" s="24"/>
      <c r="VVG26" s="24"/>
      <c r="VVL26" s="24"/>
      <c r="VVQ26" s="24"/>
      <c r="VVV26" s="24"/>
      <c r="VWA26" s="24"/>
      <c r="VWF26" s="24"/>
      <c r="VWK26" s="24"/>
      <c r="VWP26" s="24"/>
      <c r="VWU26" s="24"/>
      <c r="VWZ26" s="24"/>
      <c r="VXE26" s="24"/>
      <c r="VXJ26" s="24"/>
      <c r="VXO26" s="24"/>
      <c r="VXT26" s="24"/>
      <c r="VXY26" s="24"/>
      <c r="VYD26" s="24"/>
      <c r="VYI26" s="24"/>
      <c r="VYN26" s="24"/>
      <c r="VYS26" s="24"/>
      <c r="VYX26" s="24"/>
      <c r="VZC26" s="24"/>
      <c r="VZH26" s="24"/>
      <c r="VZM26" s="24"/>
      <c r="VZR26" s="24"/>
      <c r="VZW26" s="24"/>
      <c r="WAB26" s="24"/>
      <c r="WAG26" s="24"/>
      <c r="WAL26" s="24"/>
      <c r="WAQ26" s="24"/>
      <c r="WAV26" s="24"/>
      <c r="WBA26" s="24"/>
      <c r="WBF26" s="24"/>
      <c r="WBK26" s="24"/>
      <c r="WBP26" s="24"/>
      <c r="WBU26" s="24"/>
      <c r="WBZ26" s="24"/>
      <c r="WCE26" s="24"/>
      <c r="WCJ26" s="24"/>
      <c r="WCO26" s="24"/>
      <c r="WCT26" s="24"/>
      <c r="WCY26" s="24"/>
      <c r="WDD26" s="24"/>
      <c r="WDI26" s="24"/>
      <c r="WDN26" s="24"/>
      <c r="WDS26" s="24"/>
      <c r="WDX26" s="24"/>
      <c r="WEC26" s="24"/>
      <c r="WEH26" s="24"/>
      <c r="WEM26" s="24"/>
      <c r="WER26" s="24"/>
      <c r="WEW26" s="24"/>
      <c r="WFB26" s="24"/>
      <c r="WFG26" s="24"/>
      <c r="WFL26" s="24"/>
      <c r="WFQ26" s="24"/>
      <c r="WFV26" s="24"/>
      <c r="WGA26" s="24"/>
      <c r="WGF26" s="24"/>
      <c r="WGK26" s="24"/>
      <c r="WGP26" s="24"/>
      <c r="WGU26" s="24"/>
      <c r="WGZ26" s="24"/>
      <c r="WHE26" s="24"/>
      <c r="WHJ26" s="24"/>
      <c r="WHO26" s="24"/>
      <c r="WHT26" s="24"/>
      <c r="WHY26" s="24"/>
      <c r="WID26" s="24"/>
      <c r="WII26" s="24"/>
      <c r="WIN26" s="24"/>
      <c r="WIS26" s="24"/>
      <c r="WIX26" s="24"/>
      <c r="WJC26" s="24"/>
      <c r="WJH26" s="24"/>
      <c r="WJM26" s="24"/>
      <c r="WJR26" s="24"/>
      <c r="WJW26" s="24"/>
      <c r="WKB26" s="24"/>
      <c r="WKG26" s="24"/>
      <c r="WKL26" s="24"/>
      <c r="WKQ26" s="24"/>
      <c r="WKV26" s="24"/>
      <c r="WLA26" s="24"/>
      <c r="WLF26" s="24"/>
      <c r="WLK26" s="24"/>
      <c r="WLP26" s="24"/>
      <c r="WLU26" s="24"/>
      <c r="WLZ26" s="24"/>
      <c r="WME26" s="24"/>
      <c r="WMJ26" s="24"/>
      <c r="WMO26" s="24"/>
      <c r="WMT26" s="24"/>
      <c r="WMY26" s="24"/>
      <c r="WND26" s="24"/>
      <c r="WNI26" s="24"/>
      <c r="WNN26" s="24"/>
      <c r="WNS26" s="24"/>
      <c r="WNX26" s="24"/>
      <c r="WOC26" s="24"/>
      <c r="WOH26" s="24"/>
      <c r="WOM26" s="24"/>
      <c r="WOR26" s="24"/>
      <c r="WOW26" s="24"/>
      <c r="WPB26" s="24"/>
      <c r="WPG26" s="24"/>
      <c r="WPL26" s="24"/>
      <c r="WPQ26" s="24"/>
      <c r="WPV26" s="24"/>
      <c r="WQA26" s="24"/>
      <c r="WQF26" s="24"/>
      <c r="WQK26" s="24"/>
      <c r="WQP26" s="24"/>
      <c r="WQU26" s="24"/>
      <c r="WQZ26" s="24"/>
      <c r="WRE26" s="24"/>
      <c r="WRJ26" s="24"/>
      <c r="WRO26" s="24"/>
      <c r="WRT26" s="24"/>
      <c r="WRY26" s="24"/>
      <c r="WSD26" s="24"/>
      <c r="WSI26" s="24"/>
      <c r="WSN26" s="24"/>
      <c r="WSS26" s="24"/>
      <c r="WSX26" s="24"/>
      <c r="WTC26" s="24"/>
      <c r="WTH26" s="24"/>
      <c r="WTM26" s="24"/>
      <c r="WTR26" s="24"/>
      <c r="WTW26" s="24"/>
      <c r="WUB26" s="24"/>
      <c r="WUG26" s="24"/>
      <c r="WUL26" s="24"/>
      <c r="WUQ26" s="24"/>
      <c r="WUV26" s="24"/>
      <c r="WVA26" s="24"/>
      <c r="WVF26" s="24"/>
      <c r="WVK26" s="24"/>
      <c r="WVP26" s="24"/>
      <c r="WVU26" s="24"/>
      <c r="WVZ26" s="24"/>
      <c r="WWE26" s="24"/>
      <c r="WWJ26" s="24"/>
      <c r="WWO26" s="24"/>
      <c r="WWT26" s="24"/>
      <c r="WWY26" s="24"/>
      <c r="WXD26" s="24"/>
      <c r="WXI26" s="24"/>
      <c r="WXN26" s="24"/>
      <c r="WXS26" s="24"/>
      <c r="WXX26" s="24"/>
      <c r="WYC26" s="24"/>
      <c r="WYH26" s="24"/>
      <c r="WYM26" s="24"/>
      <c r="WYR26" s="24"/>
      <c r="WYW26" s="24"/>
      <c r="WZB26" s="24"/>
      <c r="WZG26" s="24"/>
      <c r="WZL26" s="24"/>
      <c r="WZQ26" s="24"/>
      <c r="WZV26" s="24"/>
      <c r="XAA26" s="24"/>
      <c r="XAF26" s="24"/>
      <c r="XAK26" s="24"/>
      <c r="XAP26" s="24"/>
      <c r="XAU26" s="24"/>
      <c r="XAZ26" s="24"/>
      <c r="XBE26" s="24"/>
      <c r="XBJ26" s="24"/>
      <c r="XBO26" s="24"/>
      <c r="XBT26" s="24"/>
      <c r="XBY26" s="24"/>
      <c r="XCD26" s="24"/>
      <c r="XCI26" s="24"/>
      <c r="XCN26" s="24"/>
      <c r="XCS26" s="24"/>
      <c r="XCX26" s="24"/>
      <c r="XDC26" s="24"/>
      <c r="XDH26" s="24"/>
      <c r="XDM26" s="24"/>
      <c r="XDR26" s="24"/>
      <c r="XDW26" s="24"/>
      <c r="XEB26" s="24"/>
      <c r="XEG26" s="24"/>
      <c r="XEL26" s="24"/>
      <c r="XEQ26" s="24"/>
      <c r="XEV26" s="24"/>
      <c r="XFA26" s="24"/>
    </row>
    <row r="27" spans="1:1023 1026:2048 2051:5118 5121:6143 6146:7168 7171:10238 10241:11263 11266:12288 12291:15358 15361:16383" x14ac:dyDescent="0.35">
      <c r="A27" s="24"/>
      <c r="B27" s="14"/>
      <c r="C27" s="24" t="s">
        <v>459</v>
      </c>
      <c r="K27" s="24"/>
      <c r="P27" s="24"/>
      <c r="U27" s="24"/>
      <c r="Z27" s="24"/>
      <c r="AE27" s="24"/>
      <c r="AJ27" s="24"/>
      <c r="AO27" s="24"/>
      <c r="AT27" s="24"/>
      <c r="AY27" s="24"/>
      <c r="BD27" s="24"/>
      <c r="BI27" s="24"/>
      <c r="BN27" s="24"/>
      <c r="BS27" s="24"/>
      <c r="BX27" s="24"/>
      <c r="CC27" s="24"/>
      <c r="CH27" s="24"/>
      <c r="CM27" s="24"/>
      <c r="CR27" s="24"/>
      <c r="CW27" s="24"/>
      <c r="DB27" s="24"/>
      <c r="DG27" s="24"/>
      <c r="DL27" s="24"/>
      <c r="DQ27" s="24"/>
      <c r="DV27" s="24"/>
      <c r="DY27" s="24"/>
      <c r="EA27" s="24"/>
      <c r="EF27" s="24"/>
      <c r="EK27" s="24"/>
      <c r="EP27" s="24"/>
      <c r="EU27" s="24"/>
      <c r="EZ27" s="24"/>
      <c r="FE27" s="24"/>
      <c r="FJ27" s="24"/>
      <c r="FO27" s="24"/>
      <c r="FT27" s="24"/>
      <c r="FY27" s="24"/>
      <c r="GD27" s="24"/>
      <c r="GI27" s="24"/>
      <c r="GN27" s="24"/>
      <c r="GS27" s="24"/>
      <c r="GX27" s="24"/>
      <c r="HC27" s="24"/>
      <c r="HH27" s="24"/>
      <c r="HM27" s="24"/>
      <c r="HR27" s="24"/>
      <c r="HW27" s="24"/>
      <c r="IB27" s="24"/>
      <c r="IG27" s="24"/>
      <c r="IL27" s="24"/>
      <c r="IQ27" s="24"/>
      <c r="IV27" s="24"/>
      <c r="JA27" s="24"/>
      <c r="JF27" s="24"/>
      <c r="JK27" s="24"/>
      <c r="JP27" s="24"/>
      <c r="JU27" s="24"/>
      <c r="JZ27" s="24"/>
      <c r="KE27" s="24"/>
      <c r="KJ27" s="24"/>
      <c r="KO27" s="24"/>
      <c r="KT27" s="24"/>
      <c r="KY27" s="24"/>
      <c r="LD27" s="24"/>
      <c r="LI27" s="24"/>
      <c r="LN27" s="24"/>
      <c r="LS27" s="24"/>
      <c r="LX27" s="24"/>
      <c r="MC27" s="24"/>
      <c r="MH27" s="24"/>
      <c r="MM27" s="24"/>
      <c r="MR27" s="24"/>
      <c r="MW27" s="24"/>
      <c r="NB27" s="24"/>
      <c r="NG27" s="24"/>
      <c r="NL27" s="24"/>
      <c r="NQ27" s="24"/>
      <c r="NV27" s="24"/>
      <c r="OA27" s="24"/>
      <c r="OF27" s="24"/>
      <c r="OK27" s="24"/>
      <c r="OP27" s="24"/>
      <c r="OU27" s="24"/>
      <c r="OZ27" s="24"/>
      <c r="PE27" s="24"/>
      <c r="PJ27" s="24"/>
      <c r="PO27" s="24"/>
      <c r="PT27" s="24"/>
      <c r="PY27" s="24"/>
      <c r="QD27" s="24"/>
      <c r="QI27" s="24"/>
      <c r="QN27" s="24"/>
      <c r="QS27" s="24"/>
      <c r="QX27" s="24"/>
      <c r="RC27" s="24"/>
      <c r="RH27" s="24"/>
      <c r="RM27" s="24"/>
      <c r="RR27" s="24"/>
      <c r="RW27" s="24"/>
      <c r="SB27" s="24"/>
      <c r="SG27" s="24"/>
      <c r="SL27" s="24"/>
      <c r="SQ27" s="24"/>
      <c r="SV27" s="24"/>
      <c r="TA27" s="24"/>
      <c r="TF27" s="24"/>
      <c r="TK27" s="24"/>
      <c r="TP27" s="24"/>
      <c r="TU27" s="24"/>
      <c r="TZ27" s="24"/>
      <c r="UE27" s="24"/>
      <c r="UJ27" s="24"/>
      <c r="UO27" s="24"/>
      <c r="UT27" s="24"/>
      <c r="UY27" s="24"/>
      <c r="VD27" s="24"/>
      <c r="VI27" s="24"/>
      <c r="VN27" s="24"/>
      <c r="VS27" s="24"/>
      <c r="VX27" s="24"/>
      <c r="WC27" s="24"/>
      <c r="WH27" s="24"/>
      <c r="WM27" s="24"/>
      <c r="WR27" s="24"/>
      <c r="WW27" s="24"/>
      <c r="XB27" s="24"/>
      <c r="XG27" s="24"/>
      <c r="XL27" s="24"/>
      <c r="XQ27" s="24"/>
      <c r="XV27" s="24"/>
      <c r="YA27" s="24"/>
      <c r="YF27" s="24"/>
      <c r="YK27" s="24"/>
      <c r="YP27" s="24"/>
      <c r="YU27" s="24"/>
      <c r="YZ27" s="24"/>
      <c r="ZE27" s="24"/>
      <c r="ZJ27" s="24"/>
      <c r="ZO27" s="24"/>
      <c r="ZT27" s="24"/>
      <c r="ZY27" s="24"/>
      <c r="AAD27" s="24"/>
      <c r="AAI27" s="24"/>
      <c r="AAN27" s="24"/>
      <c r="AAS27" s="24"/>
      <c r="AAX27" s="24"/>
      <c r="ABC27" s="24"/>
      <c r="ABH27" s="24"/>
      <c r="ABM27" s="24"/>
      <c r="ABR27" s="24"/>
      <c r="ABW27" s="24"/>
      <c r="ACB27" s="24"/>
      <c r="ACG27" s="24"/>
      <c r="ACL27" s="24"/>
      <c r="ACQ27" s="24"/>
      <c r="ACV27" s="24"/>
      <c r="ADA27" s="24"/>
      <c r="ADF27" s="24"/>
      <c r="ADK27" s="24"/>
      <c r="ADP27" s="24"/>
      <c r="ADU27" s="24"/>
      <c r="ADZ27" s="24"/>
      <c r="AEE27" s="24"/>
      <c r="AEJ27" s="24"/>
      <c r="AEO27" s="24"/>
      <c r="AET27" s="24"/>
      <c r="AEY27" s="24"/>
      <c r="AFD27" s="24"/>
      <c r="AFI27" s="24"/>
      <c r="AFN27" s="24"/>
      <c r="AFS27" s="24"/>
      <c r="AFX27" s="24"/>
      <c r="AGC27" s="24"/>
      <c r="AGH27" s="24"/>
      <c r="AGM27" s="24"/>
      <c r="AGR27" s="24"/>
      <c r="AGW27" s="24"/>
      <c r="AHB27" s="24"/>
      <c r="AHG27" s="24"/>
      <c r="AHL27" s="24"/>
      <c r="AHQ27" s="24"/>
      <c r="AHV27" s="24"/>
      <c r="AIA27" s="24"/>
      <c r="AIF27" s="24"/>
      <c r="AIK27" s="24"/>
      <c r="AIP27" s="24"/>
      <c r="AIU27" s="24"/>
      <c r="AIZ27" s="24"/>
      <c r="AJE27" s="24"/>
      <c r="AJJ27" s="24"/>
      <c r="AJO27" s="24"/>
      <c r="AJT27" s="24"/>
      <c r="AJY27" s="24"/>
      <c r="AKD27" s="24"/>
      <c r="AKI27" s="24"/>
      <c r="AKN27" s="24"/>
      <c r="AKS27" s="24"/>
      <c r="AKX27" s="24"/>
      <c r="ALC27" s="24"/>
      <c r="ALH27" s="24"/>
      <c r="ALM27" s="24"/>
      <c r="ALR27" s="24"/>
      <c r="ALW27" s="24"/>
      <c r="AMB27" s="24"/>
      <c r="AMG27" s="24"/>
      <c r="AML27" s="24"/>
      <c r="AMQ27" s="24"/>
      <c r="AMV27" s="24"/>
      <c r="ANA27" s="24"/>
      <c r="ANF27" s="24"/>
      <c r="ANK27" s="24"/>
      <c r="ANP27" s="24"/>
      <c r="ANU27" s="24"/>
      <c r="ANZ27" s="24"/>
      <c r="AOE27" s="24"/>
      <c r="AOJ27" s="24"/>
      <c r="AOO27" s="24"/>
      <c r="AOT27" s="24"/>
      <c r="AOY27" s="24"/>
      <c r="APD27" s="24"/>
      <c r="API27" s="24"/>
      <c r="APN27" s="24"/>
      <c r="APS27" s="24"/>
      <c r="APX27" s="24"/>
      <c r="AQC27" s="24"/>
      <c r="AQH27" s="24"/>
      <c r="AQM27" s="24"/>
      <c r="AQR27" s="24"/>
      <c r="AQW27" s="24"/>
      <c r="ARB27" s="24"/>
      <c r="ARG27" s="24"/>
      <c r="ARL27" s="24"/>
      <c r="ARQ27" s="24"/>
      <c r="ARV27" s="24"/>
      <c r="ASA27" s="24"/>
      <c r="ASF27" s="24"/>
      <c r="ASK27" s="24"/>
      <c r="ASP27" s="24"/>
      <c r="ASU27" s="24"/>
      <c r="ASZ27" s="24"/>
      <c r="ATE27" s="24"/>
      <c r="ATJ27" s="24"/>
      <c r="ATO27" s="24"/>
      <c r="ATT27" s="24"/>
      <c r="ATY27" s="24"/>
      <c r="AUD27" s="24"/>
      <c r="AUI27" s="24"/>
      <c r="AUN27" s="24"/>
      <c r="AUS27" s="24"/>
      <c r="AUX27" s="24"/>
      <c r="AVC27" s="24"/>
      <c r="AVH27" s="24"/>
      <c r="AVM27" s="24"/>
      <c r="AVR27" s="24"/>
      <c r="AVW27" s="24"/>
      <c r="AWB27" s="24"/>
      <c r="AWG27" s="24"/>
      <c r="AWL27" s="24"/>
      <c r="AWQ27" s="24"/>
      <c r="AWV27" s="24"/>
      <c r="AXA27" s="24"/>
      <c r="AXF27" s="24"/>
      <c r="AXK27" s="24"/>
      <c r="AXP27" s="24"/>
      <c r="AXU27" s="24"/>
      <c r="AXZ27" s="24"/>
      <c r="AYE27" s="24"/>
      <c r="AYJ27" s="24"/>
      <c r="AYO27" s="24"/>
      <c r="AYT27" s="24"/>
      <c r="AYY27" s="24"/>
      <c r="AZD27" s="24"/>
      <c r="AZI27" s="24"/>
      <c r="AZN27" s="24"/>
      <c r="AZS27" s="24"/>
      <c r="AZX27" s="24"/>
      <c r="BAC27" s="24"/>
      <c r="BAH27" s="24"/>
      <c r="BAM27" s="24"/>
      <c r="BAR27" s="24"/>
      <c r="BAW27" s="24"/>
      <c r="BBB27" s="24"/>
      <c r="BBG27" s="24"/>
      <c r="BBL27" s="24"/>
      <c r="BBQ27" s="24"/>
      <c r="BBV27" s="24"/>
      <c r="BCA27" s="24"/>
      <c r="BCF27" s="24"/>
      <c r="BCK27" s="24"/>
      <c r="BCP27" s="24"/>
      <c r="BCU27" s="24"/>
      <c r="BCZ27" s="24"/>
      <c r="BDE27" s="24"/>
      <c r="BDJ27" s="24"/>
      <c r="BDO27" s="24"/>
      <c r="BDT27" s="24"/>
      <c r="BDY27" s="24"/>
      <c r="BED27" s="24"/>
      <c r="BEI27" s="24"/>
      <c r="BEN27" s="24"/>
      <c r="BES27" s="24"/>
      <c r="BEX27" s="24"/>
      <c r="BFC27" s="24"/>
      <c r="BFH27" s="24"/>
      <c r="BFM27" s="24"/>
      <c r="BFR27" s="24"/>
      <c r="BFW27" s="24"/>
      <c r="BGB27" s="24"/>
      <c r="BGG27" s="24"/>
      <c r="BGL27" s="24"/>
      <c r="BGQ27" s="24"/>
      <c r="BGV27" s="24"/>
      <c r="BHA27" s="24"/>
      <c r="BHF27" s="24"/>
      <c r="BHK27" s="24"/>
      <c r="BHP27" s="24"/>
      <c r="BHU27" s="24"/>
      <c r="BHZ27" s="24"/>
      <c r="BIE27" s="24"/>
      <c r="BIJ27" s="24"/>
      <c r="BIO27" s="24"/>
      <c r="BIT27" s="24"/>
      <c r="BIY27" s="24"/>
      <c r="BJD27" s="24"/>
      <c r="BJI27" s="24"/>
      <c r="BJN27" s="24"/>
      <c r="BJS27" s="24"/>
      <c r="BJX27" s="24"/>
      <c r="BKC27" s="24"/>
      <c r="BKH27" s="24"/>
      <c r="BKM27" s="24"/>
      <c r="BKR27" s="24"/>
      <c r="BKW27" s="24"/>
      <c r="BLB27" s="24"/>
      <c r="BLG27" s="24"/>
      <c r="BLL27" s="24"/>
      <c r="BLQ27" s="24"/>
      <c r="BLV27" s="24"/>
      <c r="BMA27" s="24"/>
      <c r="BMF27" s="24"/>
      <c r="BMK27" s="24"/>
      <c r="BMP27" s="24"/>
      <c r="BMU27" s="24"/>
      <c r="BMZ27" s="24"/>
      <c r="BNE27" s="24"/>
      <c r="BNJ27" s="24"/>
      <c r="BNO27" s="24"/>
      <c r="BNT27" s="24"/>
      <c r="BNY27" s="24"/>
      <c r="BOD27" s="24"/>
      <c r="BOI27" s="24"/>
      <c r="BON27" s="24"/>
      <c r="BOS27" s="24"/>
      <c r="BOX27" s="24"/>
      <c r="BPC27" s="24"/>
      <c r="BPH27" s="24"/>
      <c r="BPM27" s="24"/>
      <c r="BPR27" s="24"/>
      <c r="BPW27" s="24"/>
      <c r="BQB27" s="24"/>
      <c r="BQG27" s="24"/>
      <c r="BQL27" s="24"/>
      <c r="BQQ27" s="24"/>
      <c r="BQV27" s="24"/>
      <c r="BRA27" s="24"/>
      <c r="BRF27" s="24"/>
      <c r="BRK27" s="24"/>
      <c r="BRP27" s="24"/>
      <c r="BRU27" s="24"/>
      <c r="BRZ27" s="24"/>
      <c r="BSE27" s="24"/>
      <c r="BSJ27" s="24"/>
      <c r="BSO27" s="24"/>
      <c r="BST27" s="24"/>
      <c r="BSY27" s="24"/>
      <c r="BTD27" s="24"/>
      <c r="BTI27" s="24"/>
      <c r="BTN27" s="24"/>
      <c r="BTS27" s="24"/>
      <c r="BTX27" s="24"/>
      <c r="BUC27" s="24"/>
      <c r="BUH27" s="24"/>
      <c r="BUM27" s="24"/>
      <c r="BUR27" s="24"/>
      <c r="BUW27" s="24"/>
      <c r="BVB27" s="24"/>
      <c r="BVG27" s="24"/>
      <c r="BVL27" s="24"/>
      <c r="BVQ27" s="24"/>
      <c r="BVV27" s="24"/>
      <c r="BWA27" s="24"/>
      <c r="BWF27" s="24"/>
      <c r="BWK27" s="24"/>
      <c r="BWP27" s="24"/>
      <c r="BWU27" s="24"/>
      <c r="BWZ27" s="24"/>
      <c r="BXE27" s="24"/>
      <c r="BXJ27" s="24"/>
      <c r="BXO27" s="24"/>
      <c r="BXT27" s="24"/>
      <c r="BXY27" s="24"/>
      <c r="BYD27" s="24"/>
      <c r="BYI27" s="24"/>
      <c r="BYN27" s="24"/>
      <c r="BYS27" s="24"/>
      <c r="BYX27" s="24"/>
      <c r="BZC27" s="24"/>
      <c r="BZH27" s="24"/>
      <c r="BZM27" s="24"/>
      <c r="BZR27" s="24"/>
      <c r="BZW27" s="24"/>
      <c r="CAB27" s="24"/>
      <c r="CAG27" s="24"/>
      <c r="CAL27" s="24"/>
      <c r="CAQ27" s="24"/>
      <c r="CAV27" s="24"/>
      <c r="CBA27" s="24"/>
      <c r="CBF27" s="24"/>
      <c r="CBK27" s="24"/>
      <c r="CBP27" s="24"/>
      <c r="CBU27" s="24"/>
      <c r="CBZ27" s="24"/>
      <c r="CCE27" s="24"/>
      <c r="CCJ27" s="24"/>
      <c r="CCO27" s="24"/>
      <c r="CCT27" s="24"/>
      <c r="CCY27" s="24"/>
      <c r="CDD27" s="24"/>
      <c r="CDI27" s="24"/>
      <c r="CDN27" s="24"/>
      <c r="CDS27" s="24"/>
      <c r="CDX27" s="24"/>
      <c r="CEC27" s="24"/>
      <c r="CEH27" s="24"/>
      <c r="CEM27" s="24"/>
      <c r="CER27" s="24"/>
      <c r="CEW27" s="24"/>
      <c r="CFB27" s="24"/>
      <c r="CFG27" s="24"/>
      <c r="CFL27" s="24"/>
      <c r="CFQ27" s="24"/>
      <c r="CFV27" s="24"/>
      <c r="CGA27" s="24"/>
      <c r="CGF27" s="24"/>
      <c r="CGK27" s="24"/>
      <c r="CGP27" s="24"/>
      <c r="CGU27" s="24"/>
      <c r="CGZ27" s="24"/>
      <c r="CHE27" s="24"/>
      <c r="CHJ27" s="24"/>
      <c r="CHO27" s="24"/>
      <c r="CHT27" s="24"/>
      <c r="CHY27" s="24"/>
      <c r="CID27" s="24"/>
      <c r="CII27" s="24"/>
      <c r="CIN27" s="24"/>
      <c r="CIS27" s="24"/>
      <c r="CIX27" s="24"/>
      <c r="CJC27" s="24"/>
      <c r="CJH27" s="24"/>
      <c r="CJM27" s="24"/>
      <c r="CJR27" s="24"/>
      <c r="CJW27" s="24"/>
      <c r="CKB27" s="24"/>
      <c r="CKG27" s="24"/>
      <c r="CKL27" s="24"/>
      <c r="CKQ27" s="24"/>
      <c r="CKV27" s="24"/>
      <c r="CLA27" s="24"/>
      <c r="CLF27" s="24"/>
      <c r="CLK27" s="24"/>
      <c r="CLP27" s="24"/>
      <c r="CLU27" s="24"/>
      <c r="CLZ27" s="24"/>
      <c r="CME27" s="24"/>
      <c r="CMJ27" s="24"/>
      <c r="CMO27" s="24"/>
      <c r="CMT27" s="24"/>
      <c r="CMY27" s="24"/>
      <c r="CND27" s="24"/>
      <c r="CNI27" s="24"/>
      <c r="CNN27" s="24"/>
      <c r="CNS27" s="24"/>
      <c r="CNX27" s="24"/>
      <c r="COC27" s="24"/>
      <c r="COH27" s="24"/>
      <c r="COM27" s="24"/>
      <c r="COR27" s="24"/>
      <c r="COW27" s="24"/>
      <c r="CPB27" s="24"/>
      <c r="CPG27" s="24"/>
      <c r="CPL27" s="24"/>
      <c r="CPQ27" s="24"/>
      <c r="CPV27" s="24"/>
      <c r="CQA27" s="24"/>
      <c r="CQF27" s="24"/>
      <c r="CQK27" s="24"/>
      <c r="CQP27" s="24"/>
      <c r="CQU27" s="24"/>
      <c r="CQZ27" s="24"/>
      <c r="CRE27" s="24"/>
      <c r="CRJ27" s="24"/>
      <c r="CRO27" s="24"/>
      <c r="CRT27" s="24"/>
      <c r="CRY27" s="24"/>
      <c r="CSD27" s="24"/>
      <c r="CSI27" s="24"/>
      <c r="CSN27" s="24"/>
      <c r="CSS27" s="24"/>
      <c r="CSX27" s="24"/>
      <c r="CTC27" s="24"/>
      <c r="CTH27" s="24"/>
      <c r="CTM27" s="24"/>
      <c r="CTR27" s="24"/>
      <c r="CTW27" s="24"/>
      <c r="CUB27" s="24"/>
      <c r="CUG27" s="24"/>
      <c r="CUL27" s="24"/>
      <c r="CUQ27" s="24"/>
      <c r="CUV27" s="24"/>
      <c r="CVA27" s="24"/>
      <c r="CVF27" s="24"/>
      <c r="CVK27" s="24"/>
      <c r="CVP27" s="24"/>
      <c r="CVU27" s="24"/>
      <c r="CVZ27" s="24"/>
      <c r="CWE27" s="24"/>
      <c r="CWJ27" s="24"/>
      <c r="CWO27" s="24"/>
      <c r="CWT27" s="24"/>
      <c r="CWY27" s="24"/>
      <c r="CXD27" s="24"/>
      <c r="CXI27" s="24"/>
      <c r="CXN27" s="24"/>
      <c r="CXS27" s="24"/>
      <c r="CXX27" s="24"/>
      <c r="CYC27" s="24"/>
      <c r="CYH27" s="24"/>
      <c r="CYM27" s="24"/>
      <c r="CYR27" s="24"/>
      <c r="CYW27" s="24"/>
      <c r="CZB27" s="24"/>
      <c r="CZG27" s="24"/>
      <c r="CZL27" s="24"/>
      <c r="CZQ27" s="24"/>
      <c r="CZV27" s="24"/>
      <c r="DAA27" s="24"/>
      <c r="DAF27" s="24"/>
      <c r="DAK27" s="24"/>
      <c r="DAP27" s="24"/>
      <c r="DAU27" s="24"/>
      <c r="DAZ27" s="24"/>
      <c r="DBE27" s="24"/>
      <c r="DBJ27" s="24"/>
      <c r="DBO27" s="24"/>
      <c r="DBT27" s="24"/>
      <c r="DBY27" s="24"/>
      <c r="DCD27" s="24"/>
      <c r="DCI27" s="24"/>
      <c r="DCN27" s="24"/>
      <c r="DCS27" s="24"/>
      <c r="DCX27" s="24"/>
      <c r="DDC27" s="24"/>
      <c r="DDH27" s="24"/>
      <c r="DDM27" s="24"/>
      <c r="DDR27" s="24"/>
      <c r="DDW27" s="24"/>
      <c r="DEB27" s="24"/>
      <c r="DEG27" s="24"/>
      <c r="DEL27" s="24"/>
      <c r="DEQ27" s="24"/>
      <c r="DEV27" s="24"/>
      <c r="DFA27" s="24"/>
      <c r="DFF27" s="24"/>
      <c r="DFK27" s="24"/>
      <c r="DFP27" s="24"/>
      <c r="DFU27" s="24"/>
      <c r="DFZ27" s="24"/>
      <c r="DGE27" s="24"/>
      <c r="DGJ27" s="24"/>
      <c r="DGO27" s="24"/>
      <c r="DGT27" s="24"/>
      <c r="DGY27" s="24"/>
      <c r="DHD27" s="24"/>
      <c r="DHI27" s="24"/>
      <c r="DHN27" s="24"/>
      <c r="DHS27" s="24"/>
      <c r="DHX27" s="24"/>
      <c r="DIC27" s="24"/>
      <c r="DIH27" s="24"/>
      <c r="DIM27" s="24"/>
      <c r="DIR27" s="24"/>
      <c r="DIW27" s="24"/>
      <c r="DJB27" s="24"/>
      <c r="DJG27" s="24"/>
      <c r="DJL27" s="24"/>
      <c r="DJQ27" s="24"/>
      <c r="DJV27" s="24"/>
      <c r="DKA27" s="24"/>
      <c r="DKF27" s="24"/>
      <c r="DKK27" s="24"/>
      <c r="DKP27" s="24"/>
      <c r="DKU27" s="24"/>
      <c r="DKZ27" s="24"/>
      <c r="DLE27" s="24"/>
      <c r="DLJ27" s="24"/>
      <c r="DLO27" s="24"/>
      <c r="DLT27" s="24"/>
      <c r="DLY27" s="24"/>
      <c r="DMD27" s="24"/>
      <c r="DMI27" s="24"/>
      <c r="DMN27" s="24"/>
      <c r="DMS27" s="24"/>
      <c r="DMX27" s="24"/>
      <c r="DNC27" s="24"/>
      <c r="DNH27" s="24"/>
      <c r="DNM27" s="24"/>
      <c r="DNR27" s="24"/>
      <c r="DNW27" s="24"/>
      <c r="DOB27" s="24"/>
      <c r="DOG27" s="24"/>
      <c r="DOL27" s="24"/>
      <c r="DOQ27" s="24"/>
      <c r="DOV27" s="24"/>
      <c r="DPA27" s="24"/>
      <c r="DPF27" s="24"/>
      <c r="DPK27" s="24"/>
      <c r="DPP27" s="24"/>
      <c r="DPU27" s="24"/>
      <c r="DPZ27" s="24"/>
      <c r="DQE27" s="24"/>
      <c r="DQJ27" s="24"/>
      <c r="DQO27" s="24"/>
      <c r="DQT27" s="24"/>
      <c r="DQY27" s="24"/>
      <c r="DRD27" s="24"/>
      <c r="DRI27" s="24"/>
      <c r="DRN27" s="24"/>
      <c r="DRS27" s="24"/>
      <c r="DRX27" s="24"/>
      <c r="DSC27" s="24"/>
      <c r="DSH27" s="24"/>
      <c r="DSM27" s="24"/>
      <c r="DSR27" s="24"/>
      <c r="DSW27" s="24"/>
      <c r="DTB27" s="24"/>
      <c r="DTG27" s="24"/>
      <c r="DTL27" s="24"/>
      <c r="DTQ27" s="24"/>
      <c r="DTV27" s="24"/>
      <c r="DUA27" s="24"/>
      <c r="DUF27" s="24"/>
      <c r="DUK27" s="24"/>
      <c r="DUP27" s="24"/>
      <c r="DUU27" s="24"/>
      <c r="DUZ27" s="24"/>
      <c r="DVE27" s="24"/>
      <c r="DVJ27" s="24"/>
      <c r="DVO27" s="24"/>
      <c r="DVT27" s="24"/>
      <c r="DVY27" s="24"/>
      <c r="DWD27" s="24"/>
      <c r="DWI27" s="24"/>
      <c r="DWN27" s="24"/>
      <c r="DWS27" s="24"/>
      <c r="DWX27" s="24"/>
      <c r="DXC27" s="24"/>
      <c r="DXH27" s="24"/>
      <c r="DXM27" s="24"/>
      <c r="DXR27" s="24"/>
      <c r="DXW27" s="24"/>
      <c r="DYB27" s="24"/>
      <c r="DYG27" s="24"/>
      <c r="DYL27" s="24"/>
      <c r="DYQ27" s="24"/>
      <c r="DYV27" s="24"/>
      <c r="DZA27" s="24"/>
      <c r="DZF27" s="24"/>
      <c r="DZK27" s="24"/>
      <c r="DZP27" s="24"/>
      <c r="DZU27" s="24"/>
      <c r="DZZ27" s="24"/>
      <c r="EAE27" s="24"/>
      <c r="EAJ27" s="24"/>
      <c r="EAO27" s="24"/>
      <c r="EAT27" s="24"/>
      <c r="EAY27" s="24"/>
      <c r="EBD27" s="24"/>
      <c r="EBI27" s="24"/>
      <c r="EBN27" s="24"/>
      <c r="EBS27" s="24"/>
      <c r="EBX27" s="24"/>
      <c r="ECC27" s="24"/>
      <c r="ECH27" s="24"/>
      <c r="ECM27" s="24"/>
      <c r="ECR27" s="24"/>
      <c r="ECW27" s="24"/>
      <c r="EDB27" s="24"/>
      <c r="EDG27" s="24"/>
      <c r="EDL27" s="24"/>
      <c r="EDQ27" s="24"/>
      <c r="EDV27" s="24"/>
      <c r="EEA27" s="24"/>
      <c r="EEF27" s="24"/>
      <c r="EEK27" s="24"/>
      <c r="EEP27" s="24"/>
      <c r="EEU27" s="24"/>
      <c r="EEZ27" s="24"/>
      <c r="EFE27" s="24"/>
      <c r="EFJ27" s="24"/>
      <c r="EFO27" s="24"/>
      <c r="EFT27" s="24"/>
      <c r="EFY27" s="24"/>
      <c r="EGD27" s="24"/>
      <c r="EGI27" s="24"/>
      <c r="EGN27" s="24"/>
      <c r="EGS27" s="24"/>
      <c r="EGX27" s="24"/>
      <c r="EHC27" s="24"/>
      <c r="EHH27" s="24"/>
      <c r="EHM27" s="24"/>
      <c r="EHR27" s="24"/>
      <c r="EHW27" s="24"/>
      <c r="EIB27" s="24"/>
      <c r="EIG27" s="24"/>
      <c r="EIL27" s="24"/>
      <c r="EIQ27" s="24"/>
      <c r="EIV27" s="24"/>
      <c r="EJA27" s="24"/>
      <c r="EJF27" s="24"/>
      <c r="EJK27" s="24"/>
      <c r="EJP27" s="24"/>
      <c r="EJU27" s="24"/>
      <c r="EJZ27" s="24"/>
      <c r="EKE27" s="24"/>
      <c r="EKJ27" s="24"/>
      <c r="EKO27" s="24"/>
      <c r="EKT27" s="24"/>
      <c r="EKY27" s="24"/>
      <c r="ELD27" s="24"/>
      <c r="ELI27" s="24"/>
      <c r="ELN27" s="24"/>
      <c r="ELS27" s="24"/>
      <c r="ELX27" s="24"/>
      <c r="EMC27" s="24"/>
      <c r="EMH27" s="24"/>
      <c r="EMM27" s="24"/>
      <c r="EMR27" s="24"/>
      <c r="EMW27" s="24"/>
      <c r="ENB27" s="24"/>
      <c r="ENG27" s="24"/>
      <c r="ENL27" s="24"/>
      <c r="ENQ27" s="24"/>
      <c r="ENV27" s="24"/>
      <c r="EOA27" s="24"/>
      <c r="EOF27" s="24"/>
      <c r="EOK27" s="24"/>
      <c r="EOP27" s="24"/>
      <c r="EOU27" s="24"/>
      <c r="EOZ27" s="24"/>
      <c r="EPE27" s="24"/>
      <c r="EPJ27" s="24"/>
      <c r="EPO27" s="24"/>
      <c r="EPT27" s="24"/>
      <c r="EPY27" s="24"/>
      <c r="EQD27" s="24"/>
      <c r="EQI27" s="24"/>
      <c r="EQN27" s="24"/>
      <c r="EQS27" s="24"/>
      <c r="EQX27" s="24"/>
      <c r="ERC27" s="24"/>
      <c r="ERH27" s="24"/>
      <c r="ERM27" s="24"/>
      <c r="ERR27" s="24"/>
      <c r="ERW27" s="24"/>
      <c r="ESB27" s="24"/>
      <c r="ESG27" s="24"/>
      <c r="ESL27" s="24"/>
      <c r="ESQ27" s="24"/>
      <c r="ESV27" s="24"/>
      <c r="ETA27" s="24"/>
      <c r="ETF27" s="24"/>
      <c r="ETK27" s="24"/>
      <c r="ETP27" s="24"/>
      <c r="ETU27" s="24"/>
      <c r="ETZ27" s="24"/>
      <c r="EUE27" s="24"/>
      <c r="EUJ27" s="24"/>
      <c r="EUO27" s="24"/>
      <c r="EUT27" s="24"/>
      <c r="EUY27" s="24"/>
      <c r="EVD27" s="24"/>
      <c r="EVI27" s="24"/>
      <c r="EVN27" s="24"/>
      <c r="EVS27" s="24"/>
      <c r="EVX27" s="24"/>
      <c r="EWC27" s="24"/>
      <c r="EWH27" s="24"/>
      <c r="EWM27" s="24"/>
      <c r="EWR27" s="24"/>
      <c r="EWW27" s="24"/>
      <c r="EXB27" s="24"/>
      <c r="EXG27" s="24"/>
      <c r="EXL27" s="24"/>
      <c r="EXQ27" s="24"/>
      <c r="EXV27" s="24"/>
      <c r="EYA27" s="24"/>
      <c r="EYF27" s="24"/>
      <c r="EYK27" s="24"/>
      <c r="EYP27" s="24"/>
      <c r="EYU27" s="24"/>
      <c r="EYZ27" s="24"/>
      <c r="EZE27" s="24"/>
      <c r="EZJ27" s="24"/>
      <c r="EZO27" s="24"/>
      <c r="EZT27" s="24"/>
      <c r="EZY27" s="24"/>
      <c r="FAD27" s="24"/>
      <c r="FAI27" s="24"/>
      <c r="FAN27" s="24"/>
      <c r="FAS27" s="24"/>
      <c r="FAX27" s="24"/>
      <c r="FBC27" s="24"/>
      <c r="FBH27" s="24"/>
      <c r="FBM27" s="24"/>
      <c r="FBR27" s="24"/>
      <c r="FBW27" s="24"/>
      <c r="FCB27" s="24"/>
      <c r="FCG27" s="24"/>
      <c r="FCL27" s="24"/>
      <c r="FCQ27" s="24"/>
      <c r="FCV27" s="24"/>
      <c r="FDA27" s="24"/>
      <c r="FDF27" s="24"/>
      <c r="FDK27" s="24"/>
      <c r="FDP27" s="24"/>
      <c r="FDU27" s="24"/>
      <c r="FDZ27" s="24"/>
      <c r="FEE27" s="24"/>
      <c r="FEJ27" s="24"/>
      <c r="FEO27" s="24"/>
      <c r="FET27" s="24"/>
      <c r="FEY27" s="24"/>
      <c r="FFD27" s="24"/>
      <c r="FFI27" s="24"/>
      <c r="FFN27" s="24"/>
      <c r="FFS27" s="24"/>
      <c r="FFX27" s="24"/>
      <c r="FGC27" s="24"/>
      <c r="FGH27" s="24"/>
      <c r="FGM27" s="24"/>
      <c r="FGR27" s="24"/>
      <c r="FGW27" s="24"/>
      <c r="FHB27" s="24"/>
      <c r="FHG27" s="24"/>
      <c r="FHL27" s="24"/>
      <c r="FHQ27" s="24"/>
      <c r="FHV27" s="24"/>
      <c r="FIA27" s="24"/>
      <c r="FIF27" s="24"/>
      <c r="FIK27" s="24"/>
      <c r="FIP27" s="24"/>
      <c r="FIU27" s="24"/>
      <c r="FIZ27" s="24"/>
      <c r="FJE27" s="24"/>
      <c r="FJJ27" s="24"/>
      <c r="FJO27" s="24"/>
      <c r="FJT27" s="24"/>
      <c r="FJY27" s="24"/>
      <c r="FKD27" s="24"/>
      <c r="FKI27" s="24"/>
      <c r="FKN27" s="24"/>
      <c r="FKS27" s="24"/>
      <c r="FKX27" s="24"/>
      <c r="FLC27" s="24"/>
      <c r="FLH27" s="24"/>
      <c r="FLM27" s="24"/>
      <c r="FLR27" s="24"/>
      <c r="FLW27" s="24"/>
      <c r="FMB27" s="24"/>
      <c r="FMG27" s="24"/>
      <c r="FML27" s="24"/>
      <c r="FMQ27" s="24"/>
      <c r="FMV27" s="24"/>
      <c r="FNA27" s="24"/>
      <c r="FNF27" s="24"/>
      <c r="FNK27" s="24"/>
      <c r="FNP27" s="24"/>
      <c r="FNU27" s="24"/>
      <c r="FNZ27" s="24"/>
      <c r="FOE27" s="24"/>
      <c r="FOJ27" s="24"/>
      <c r="FOO27" s="24"/>
      <c r="FOT27" s="24"/>
      <c r="FOY27" s="24"/>
      <c r="FPD27" s="24"/>
      <c r="FPI27" s="24"/>
      <c r="FPN27" s="24"/>
      <c r="FPS27" s="24"/>
      <c r="FPX27" s="24"/>
      <c r="FQC27" s="24"/>
      <c r="FQH27" s="24"/>
      <c r="FQM27" s="24"/>
      <c r="FQR27" s="24"/>
      <c r="FQW27" s="24"/>
      <c r="FRB27" s="24"/>
      <c r="FRG27" s="24"/>
      <c r="FRL27" s="24"/>
      <c r="FRQ27" s="24"/>
      <c r="FRV27" s="24"/>
      <c r="FSA27" s="24"/>
      <c r="FSF27" s="24"/>
      <c r="FSK27" s="24"/>
      <c r="FSP27" s="24"/>
      <c r="FSU27" s="24"/>
      <c r="FSZ27" s="24"/>
      <c r="FTE27" s="24"/>
      <c r="FTJ27" s="24"/>
      <c r="FTO27" s="24"/>
      <c r="FTT27" s="24"/>
      <c r="FTY27" s="24"/>
      <c r="FUD27" s="24"/>
      <c r="FUI27" s="24"/>
      <c r="FUN27" s="24"/>
      <c r="FUS27" s="24"/>
      <c r="FUX27" s="24"/>
      <c r="FVC27" s="24"/>
      <c r="FVH27" s="24"/>
      <c r="FVM27" s="24"/>
      <c r="FVR27" s="24"/>
      <c r="FVW27" s="24"/>
      <c r="FWB27" s="24"/>
      <c r="FWG27" s="24"/>
      <c r="FWL27" s="24"/>
      <c r="FWQ27" s="24"/>
      <c r="FWV27" s="24"/>
      <c r="FXA27" s="24"/>
      <c r="FXF27" s="24"/>
      <c r="FXK27" s="24"/>
      <c r="FXP27" s="24"/>
      <c r="FXU27" s="24"/>
      <c r="FXZ27" s="24"/>
      <c r="FYE27" s="24"/>
      <c r="FYJ27" s="24"/>
      <c r="FYO27" s="24"/>
      <c r="FYT27" s="24"/>
      <c r="FYY27" s="24"/>
      <c r="FZD27" s="24"/>
      <c r="FZI27" s="24"/>
      <c r="FZN27" s="24"/>
      <c r="FZS27" s="24"/>
      <c r="FZX27" s="24"/>
      <c r="GAC27" s="24"/>
      <c r="GAH27" s="24"/>
      <c r="GAM27" s="24"/>
      <c r="GAR27" s="24"/>
      <c r="GAW27" s="24"/>
      <c r="GBB27" s="24"/>
      <c r="GBG27" s="24"/>
      <c r="GBL27" s="24"/>
      <c r="GBQ27" s="24"/>
      <c r="GBV27" s="24"/>
      <c r="GCA27" s="24"/>
      <c r="GCF27" s="24"/>
      <c r="GCK27" s="24"/>
      <c r="GCP27" s="24"/>
      <c r="GCU27" s="24"/>
      <c r="GCZ27" s="24"/>
      <c r="GDE27" s="24"/>
      <c r="GDJ27" s="24"/>
      <c r="GDO27" s="24"/>
      <c r="GDT27" s="24"/>
      <c r="GDY27" s="24"/>
      <c r="GED27" s="24"/>
      <c r="GEI27" s="24"/>
      <c r="GEN27" s="24"/>
      <c r="GES27" s="24"/>
      <c r="GEX27" s="24"/>
      <c r="GFC27" s="24"/>
      <c r="GFH27" s="24"/>
      <c r="GFM27" s="24"/>
      <c r="GFR27" s="24"/>
      <c r="GFW27" s="24"/>
      <c r="GGB27" s="24"/>
      <c r="GGG27" s="24"/>
      <c r="GGL27" s="24"/>
      <c r="GGQ27" s="24"/>
      <c r="GGV27" s="24"/>
      <c r="GHA27" s="24"/>
      <c r="GHF27" s="24"/>
      <c r="GHK27" s="24"/>
      <c r="GHP27" s="24"/>
      <c r="GHU27" s="24"/>
      <c r="GHZ27" s="24"/>
      <c r="GIE27" s="24"/>
      <c r="GIJ27" s="24"/>
      <c r="GIO27" s="24"/>
      <c r="GIT27" s="24"/>
      <c r="GIY27" s="24"/>
      <c r="GJD27" s="24"/>
      <c r="GJI27" s="24"/>
      <c r="GJN27" s="24"/>
      <c r="GJS27" s="24"/>
      <c r="GJX27" s="24"/>
      <c r="GKC27" s="24"/>
      <c r="GKH27" s="24"/>
      <c r="GKM27" s="24"/>
      <c r="GKR27" s="24"/>
      <c r="GKW27" s="24"/>
      <c r="GLB27" s="24"/>
      <c r="GLG27" s="24"/>
      <c r="GLL27" s="24"/>
      <c r="GLQ27" s="24"/>
      <c r="GLV27" s="24"/>
      <c r="GMA27" s="24"/>
      <c r="GMF27" s="24"/>
      <c r="GMK27" s="24"/>
      <c r="GMP27" s="24"/>
      <c r="GMU27" s="24"/>
      <c r="GMZ27" s="24"/>
      <c r="GNE27" s="24"/>
      <c r="GNJ27" s="24"/>
      <c r="GNO27" s="24"/>
      <c r="GNT27" s="24"/>
      <c r="GNY27" s="24"/>
      <c r="GOD27" s="24"/>
      <c r="GOI27" s="24"/>
      <c r="GON27" s="24"/>
      <c r="GOS27" s="24"/>
      <c r="GOX27" s="24"/>
      <c r="GPC27" s="24"/>
      <c r="GPH27" s="24"/>
      <c r="GPM27" s="24"/>
      <c r="GPR27" s="24"/>
      <c r="GPW27" s="24"/>
      <c r="GQB27" s="24"/>
      <c r="GQG27" s="24"/>
      <c r="GQL27" s="24"/>
      <c r="GQQ27" s="24"/>
      <c r="GQV27" s="24"/>
      <c r="GRA27" s="24"/>
      <c r="GRF27" s="24"/>
      <c r="GRK27" s="24"/>
      <c r="GRP27" s="24"/>
      <c r="GRU27" s="24"/>
      <c r="GRZ27" s="24"/>
      <c r="GSE27" s="24"/>
      <c r="GSJ27" s="24"/>
      <c r="GSO27" s="24"/>
      <c r="GST27" s="24"/>
      <c r="GSY27" s="24"/>
      <c r="GTD27" s="24"/>
      <c r="GTI27" s="24"/>
      <c r="GTN27" s="24"/>
      <c r="GTS27" s="24"/>
      <c r="GTX27" s="24"/>
      <c r="GUC27" s="24"/>
      <c r="GUH27" s="24"/>
      <c r="GUM27" s="24"/>
      <c r="GUR27" s="24"/>
      <c r="GUW27" s="24"/>
      <c r="GVB27" s="24"/>
      <c r="GVG27" s="24"/>
      <c r="GVL27" s="24"/>
      <c r="GVQ27" s="24"/>
      <c r="GVV27" s="24"/>
      <c r="GWA27" s="24"/>
      <c r="GWF27" s="24"/>
      <c r="GWK27" s="24"/>
      <c r="GWP27" s="24"/>
      <c r="GWU27" s="24"/>
      <c r="GWZ27" s="24"/>
      <c r="GXE27" s="24"/>
      <c r="GXJ27" s="24"/>
      <c r="GXO27" s="24"/>
      <c r="GXT27" s="24"/>
      <c r="GXY27" s="24"/>
      <c r="GYD27" s="24"/>
      <c r="GYI27" s="24"/>
      <c r="GYN27" s="24"/>
      <c r="GYS27" s="24"/>
      <c r="GYX27" s="24"/>
      <c r="GZC27" s="24"/>
      <c r="GZH27" s="24"/>
      <c r="GZM27" s="24"/>
      <c r="GZR27" s="24"/>
      <c r="GZW27" s="24"/>
      <c r="HAB27" s="24"/>
      <c r="HAG27" s="24"/>
      <c r="HAL27" s="24"/>
      <c r="HAQ27" s="24"/>
      <c r="HAV27" s="24"/>
      <c r="HBA27" s="24"/>
      <c r="HBF27" s="24"/>
      <c r="HBK27" s="24"/>
      <c r="HBP27" s="24"/>
      <c r="HBU27" s="24"/>
      <c r="HBZ27" s="24"/>
      <c r="HCE27" s="24"/>
      <c r="HCJ27" s="24"/>
      <c r="HCO27" s="24"/>
      <c r="HCT27" s="24"/>
      <c r="HCY27" s="24"/>
      <c r="HDD27" s="24"/>
      <c r="HDI27" s="24"/>
      <c r="HDN27" s="24"/>
      <c r="HDS27" s="24"/>
      <c r="HDX27" s="24"/>
      <c r="HEC27" s="24"/>
      <c r="HEH27" s="24"/>
      <c r="HEM27" s="24"/>
      <c r="HER27" s="24"/>
      <c r="HEW27" s="24"/>
      <c r="HFB27" s="24"/>
      <c r="HFG27" s="24"/>
      <c r="HFL27" s="24"/>
      <c r="HFQ27" s="24"/>
      <c r="HFV27" s="24"/>
      <c r="HGA27" s="24"/>
      <c r="HGF27" s="24"/>
      <c r="HGK27" s="24"/>
      <c r="HGP27" s="24"/>
      <c r="HGU27" s="24"/>
      <c r="HGZ27" s="24"/>
      <c r="HHE27" s="24"/>
      <c r="HHJ27" s="24"/>
      <c r="HHO27" s="24"/>
      <c r="HHT27" s="24"/>
      <c r="HHY27" s="24"/>
      <c r="HID27" s="24"/>
      <c r="HII27" s="24"/>
      <c r="HIN27" s="24"/>
      <c r="HIS27" s="24"/>
      <c r="HIX27" s="24"/>
      <c r="HJC27" s="24"/>
      <c r="HJH27" s="24"/>
      <c r="HJM27" s="24"/>
      <c r="HJR27" s="24"/>
      <c r="HJW27" s="24"/>
      <c r="HKB27" s="24"/>
      <c r="HKG27" s="24"/>
      <c r="HKL27" s="24"/>
      <c r="HKQ27" s="24"/>
      <c r="HKV27" s="24"/>
      <c r="HLA27" s="24"/>
      <c r="HLF27" s="24"/>
      <c r="HLK27" s="24"/>
      <c r="HLP27" s="24"/>
      <c r="HLU27" s="24"/>
      <c r="HLZ27" s="24"/>
      <c r="HME27" s="24"/>
      <c r="HMJ27" s="24"/>
      <c r="HMO27" s="24"/>
      <c r="HMT27" s="24"/>
      <c r="HMY27" s="24"/>
      <c r="HND27" s="24"/>
      <c r="HNI27" s="24"/>
      <c r="HNN27" s="24"/>
      <c r="HNS27" s="24"/>
      <c r="HNX27" s="24"/>
      <c r="HOC27" s="24"/>
      <c r="HOH27" s="24"/>
      <c r="HOM27" s="24"/>
      <c r="HOR27" s="24"/>
      <c r="HOW27" s="24"/>
      <c r="HPB27" s="24"/>
      <c r="HPG27" s="24"/>
      <c r="HPL27" s="24"/>
      <c r="HPQ27" s="24"/>
      <c r="HPV27" s="24"/>
      <c r="HQA27" s="24"/>
      <c r="HQF27" s="24"/>
      <c r="HQK27" s="24"/>
      <c r="HQP27" s="24"/>
      <c r="HQU27" s="24"/>
      <c r="HQZ27" s="24"/>
      <c r="HRE27" s="24"/>
      <c r="HRJ27" s="24"/>
      <c r="HRO27" s="24"/>
      <c r="HRT27" s="24"/>
      <c r="HRY27" s="24"/>
      <c r="HSD27" s="24"/>
      <c r="HSI27" s="24"/>
      <c r="HSN27" s="24"/>
      <c r="HSS27" s="24"/>
      <c r="HSX27" s="24"/>
      <c r="HTC27" s="24"/>
      <c r="HTH27" s="24"/>
      <c r="HTM27" s="24"/>
      <c r="HTR27" s="24"/>
      <c r="HTW27" s="24"/>
      <c r="HUB27" s="24"/>
      <c r="HUG27" s="24"/>
      <c r="HUL27" s="24"/>
      <c r="HUQ27" s="24"/>
      <c r="HUV27" s="24"/>
      <c r="HVA27" s="24"/>
      <c r="HVF27" s="24"/>
      <c r="HVK27" s="24"/>
      <c r="HVP27" s="24"/>
      <c r="HVU27" s="24"/>
      <c r="HVZ27" s="24"/>
      <c r="HWE27" s="24"/>
      <c r="HWJ27" s="24"/>
      <c r="HWO27" s="24"/>
      <c r="HWT27" s="24"/>
      <c r="HWY27" s="24"/>
      <c r="HXD27" s="24"/>
      <c r="HXI27" s="24"/>
      <c r="HXN27" s="24"/>
      <c r="HXS27" s="24"/>
      <c r="HXX27" s="24"/>
      <c r="HYC27" s="24"/>
      <c r="HYH27" s="24"/>
      <c r="HYM27" s="24"/>
      <c r="HYR27" s="24"/>
      <c r="HYW27" s="24"/>
      <c r="HZB27" s="24"/>
      <c r="HZG27" s="24"/>
      <c r="HZL27" s="24"/>
      <c r="HZQ27" s="24"/>
      <c r="HZV27" s="24"/>
      <c r="IAA27" s="24"/>
      <c r="IAF27" s="24"/>
      <c r="IAK27" s="24"/>
      <c r="IAP27" s="24"/>
      <c r="IAU27" s="24"/>
      <c r="IAZ27" s="24"/>
      <c r="IBE27" s="24"/>
      <c r="IBJ27" s="24"/>
      <c r="IBO27" s="24"/>
      <c r="IBT27" s="24"/>
      <c r="IBY27" s="24"/>
      <c r="ICD27" s="24"/>
      <c r="ICI27" s="24"/>
      <c r="ICN27" s="24"/>
      <c r="ICS27" s="24"/>
      <c r="ICX27" s="24"/>
      <c r="IDC27" s="24"/>
      <c r="IDH27" s="24"/>
      <c r="IDM27" s="24"/>
      <c r="IDR27" s="24"/>
      <c r="IDW27" s="24"/>
      <c r="IEB27" s="24"/>
      <c r="IEG27" s="24"/>
      <c r="IEL27" s="24"/>
      <c r="IEQ27" s="24"/>
      <c r="IEV27" s="24"/>
      <c r="IFA27" s="24"/>
      <c r="IFF27" s="24"/>
      <c r="IFK27" s="24"/>
      <c r="IFP27" s="24"/>
      <c r="IFU27" s="24"/>
      <c r="IFZ27" s="24"/>
      <c r="IGE27" s="24"/>
      <c r="IGJ27" s="24"/>
      <c r="IGO27" s="24"/>
      <c r="IGT27" s="24"/>
      <c r="IGY27" s="24"/>
      <c r="IHD27" s="24"/>
      <c r="IHI27" s="24"/>
      <c r="IHN27" s="24"/>
      <c r="IHS27" s="24"/>
      <c r="IHX27" s="24"/>
      <c r="IIC27" s="24"/>
      <c r="IIH27" s="24"/>
      <c r="IIM27" s="24"/>
      <c r="IIR27" s="24"/>
      <c r="IIW27" s="24"/>
      <c r="IJB27" s="24"/>
      <c r="IJG27" s="24"/>
      <c r="IJL27" s="24"/>
      <c r="IJQ27" s="24"/>
      <c r="IJV27" s="24"/>
      <c r="IKA27" s="24"/>
      <c r="IKF27" s="24"/>
      <c r="IKK27" s="24"/>
      <c r="IKP27" s="24"/>
      <c r="IKU27" s="24"/>
      <c r="IKZ27" s="24"/>
      <c r="ILE27" s="24"/>
      <c r="ILJ27" s="24"/>
      <c r="ILO27" s="24"/>
      <c r="ILT27" s="24"/>
      <c r="ILY27" s="24"/>
      <c r="IMD27" s="24"/>
      <c r="IMI27" s="24"/>
      <c r="IMN27" s="24"/>
      <c r="IMS27" s="24"/>
      <c r="IMX27" s="24"/>
      <c r="INC27" s="24"/>
      <c r="INH27" s="24"/>
      <c r="INM27" s="24"/>
      <c r="INR27" s="24"/>
      <c r="INW27" s="24"/>
      <c r="IOB27" s="24"/>
      <c r="IOG27" s="24"/>
      <c r="IOL27" s="24"/>
      <c r="IOQ27" s="24"/>
      <c r="IOV27" s="24"/>
      <c r="IPA27" s="24"/>
      <c r="IPF27" s="24"/>
      <c r="IPK27" s="24"/>
      <c r="IPP27" s="24"/>
      <c r="IPU27" s="24"/>
      <c r="IPZ27" s="24"/>
      <c r="IQE27" s="24"/>
      <c r="IQJ27" s="24"/>
      <c r="IQO27" s="24"/>
      <c r="IQT27" s="24"/>
      <c r="IQY27" s="24"/>
      <c r="IRD27" s="24"/>
      <c r="IRI27" s="24"/>
      <c r="IRN27" s="24"/>
      <c r="IRS27" s="24"/>
      <c r="IRX27" s="24"/>
      <c r="ISC27" s="24"/>
      <c r="ISH27" s="24"/>
      <c r="ISM27" s="24"/>
      <c r="ISR27" s="24"/>
      <c r="ISW27" s="24"/>
      <c r="ITB27" s="24"/>
      <c r="ITG27" s="24"/>
      <c r="ITL27" s="24"/>
      <c r="ITQ27" s="24"/>
      <c r="ITV27" s="24"/>
      <c r="IUA27" s="24"/>
      <c r="IUF27" s="24"/>
      <c r="IUK27" s="24"/>
      <c r="IUP27" s="24"/>
      <c r="IUU27" s="24"/>
      <c r="IUZ27" s="24"/>
      <c r="IVE27" s="24"/>
      <c r="IVJ27" s="24"/>
      <c r="IVO27" s="24"/>
      <c r="IVT27" s="24"/>
      <c r="IVY27" s="24"/>
      <c r="IWD27" s="24"/>
      <c r="IWI27" s="24"/>
      <c r="IWN27" s="24"/>
      <c r="IWS27" s="24"/>
      <c r="IWX27" s="24"/>
      <c r="IXC27" s="24"/>
      <c r="IXH27" s="24"/>
      <c r="IXM27" s="24"/>
      <c r="IXR27" s="24"/>
      <c r="IXW27" s="24"/>
      <c r="IYB27" s="24"/>
      <c r="IYG27" s="24"/>
      <c r="IYL27" s="24"/>
      <c r="IYQ27" s="24"/>
      <c r="IYV27" s="24"/>
      <c r="IZA27" s="24"/>
      <c r="IZF27" s="24"/>
      <c r="IZK27" s="24"/>
      <c r="IZP27" s="24"/>
      <c r="IZU27" s="24"/>
      <c r="IZZ27" s="24"/>
      <c r="JAE27" s="24"/>
      <c r="JAJ27" s="24"/>
      <c r="JAO27" s="24"/>
      <c r="JAT27" s="24"/>
      <c r="JAY27" s="24"/>
      <c r="JBD27" s="24"/>
      <c r="JBI27" s="24"/>
      <c r="JBN27" s="24"/>
      <c r="JBS27" s="24"/>
      <c r="JBX27" s="24"/>
      <c r="JCC27" s="24"/>
      <c r="JCH27" s="24"/>
      <c r="JCM27" s="24"/>
      <c r="JCR27" s="24"/>
      <c r="JCW27" s="24"/>
      <c r="JDB27" s="24"/>
      <c r="JDG27" s="24"/>
      <c r="JDL27" s="24"/>
      <c r="JDQ27" s="24"/>
      <c r="JDV27" s="24"/>
      <c r="JEA27" s="24"/>
      <c r="JEF27" s="24"/>
      <c r="JEK27" s="24"/>
      <c r="JEP27" s="24"/>
      <c r="JEU27" s="24"/>
      <c r="JEZ27" s="24"/>
      <c r="JFE27" s="24"/>
      <c r="JFJ27" s="24"/>
      <c r="JFO27" s="24"/>
      <c r="JFT27" s="24"/>
      <c r="JFY27" s="24"/>
      <c r="JGD27" s="24"/>
      <c r="JGI27" s="24"/>
      <c r="JGN27" s="24"/>
      <c r="JGS27" s="24"/>
      <c r="JGX27" s="24"/>
      <c r="JHC27" s="24"/>
      <c r="JHH27" s="24"/>
      <c r="JHM27" s="24"/>
      <c r="JHR27" s="24"/>
      <c r="JHW27" s="24"/>
      <c r="JIB27" s="24"/>
      <c r="JIG27" s="24"/>
      <c r="JIL27" s="24"/>
      <c r="JIQ27" s="24"/>
      <c r="JIV27" s="24"/>
      <c r="JJA27" s="24"/>
      <c r="JJF27" s="24"/>
      <c r="JJK27" s="24"/>
      <c r="JJP27" s="24"/>
      <c r="JJU27" s="24"/>
      <c r="JJZ27" s="24"/>
      <c r="JKE27" s="24"/>
      <c r="JKJ27" s="24"/>
      <c r="JKO27" s="24"/>
      <c r="JKT27" s="24"/>
      <c r="JKY27" s="24"/>
      <c r="JLD27" s="24"/>
      <c r="JLI27" s="24"/>
      <c r="JLN27" s="24"/>
      <c r="JLS27" s="24"/>
      <c r="JLX27" s="24"/>
      <c r="JMC27" s="24"/>
      <c r="JMH27" s="24"/>
      <c r="JMM27" s="24"/>
      <c r="JMR27" s="24"/>
      <c r="JMW27" s="24"/>
      <c r="JNB27" s="24"/>
      <c r="JNG27" s="24"/>
      <c r="JNL27" s="24"/>
      <c r="JNQ27" s="24"/>
      <c r="JNV27" s="24"/>
      <c r="JOA27" s="24"/>
      <c r="JOF27" s="24"/>
      <c r="JOK27" s="24"/>
      <c r="JOP27" s="24"/>
      <c r="JOU27" s="24"/>
      <c r="JOZ27" s="24"/>
      <c r="JPE27" s="24"/>
      <c r="JPJ27" s="24"/>
      <c r="JPO27" s="24"/>
      <c r="JPT27" s="24"/>
      <c r="JPY27" s="24"/>
      <c r="JQD27" s="24"/>
      <c r="JQI27" s="24"/>
      <c r="JQN27" s="24"/>
      <c r="JQS27" s="24"/>
      <c r="JQX27" s="24"/>
      <c r="JRC27" s="24"/>
      <c r="JRH27" s="24"/>
      <c r="JRM27" s="24"/>
      <c r="JRR27" s="24"/>
      <c r="JRW27" s="24"/>
      <c r="JSB27" s="24"/>
      <c r="JSG27" s="24"/>
      <c r="JSL27" s="24"/>
      <c r="JSQ27" s="24"/>
      <c r="JSV27" s="24"/>
      <c r="JTA27" s="24"/>
      <c r="JTF27" s="24"/>
      <c r="JTK27" s="24"/>
      <c r="JTP27" s="24"/>
      <c r="JTU27" s="24"/>
      <c r="JTZ27" s="24"/>
      <c r="JUE27" s="24"/>
      <c r="JUJ27" s="24"/>
      <c r="JUO27" s="24"/>
      <c r="JUT27" s="24"/>
      <c r="JUY27" s="24"/>
      <c r="JVD27" s="24"/>
      <c r="JVI27" s="24"/>
      <c r="JVN27" s="24"/>
      <c r="JVS27" s="24"/>
      <c r="JVX27" s="24"/>
      <c r="JWC27" s="24"/>
      <c r="JWH27" s="24"/>
      <c r="JWM27" s="24"/>
      <c r="JWR27" s="24"/>
      <c r="JWW27" s="24"/>
      <c r="JXB27" s="24"/>
      <c r="JXG27" s="24"/>
      <c r="JXL27" s="24"/>
      <c r="JXQ27" s="24"/>
      <c r="JXV27" s="24"/>
      <c r="JYA27" s="24"/>
      <c r="JYF27" s="24"/>
      <c r="JYK27" s="24"/>
      <c r="JYP27" s="24"/>
      <c r="JYU27" s="24"/>
      <c r="JYZ27" s="24"/>
      <c r="JZE27" s="24"/>
      <c r="JZJ27" s="24"/>
      <c r="JZO27" s="24"/>
      <c r="JZT27" s="24"/>
      <c r="JZY27" s="24"/>
      <c r="KAD27" s="24"/>
      <c r="KAI27" s="24"/>
      <c r="KAN27" s="24"/>
      <c r="KAS27" s="24"/>
      <c r="KAX27" s="24"/>
      <c r="KBC27" s="24"/>
      <c r="KBH27" s="24"/>
      <c r="KBM27" s="24"/>
      <c r="KBR27" s="24"/>
      <c r="KBW27" s="24"/>
      <c r="KCB27" s="24"/>
      <c r="KCG27" s="24"/>
      <c r="KCL27" s="24"/>
      <c r="KCQ27" s="24"/>
      <c r="KCV27" s="24"/>
      <c r="KDA27" s="24"/>
      <c r="KDF27" s="24"/>
      <c r="KDK27" s="24"/>
      <c r="KDP27" s="24"/>
      <c r="KDU27" s="24"/>
      <c r="KDZ27" s="24"/>
      <c r="KEE27" s="24"/>
      <c r="KEJ27" s="24"/>
      <c r="KEO27" s="24"/>
      <c r="KET27" s="24"/>
      <c r="KEY27" s="24"/>
      <c r="KFD27" s="24"/>
      <c r="KFI27" s="24"/>
      <c r="KFN27" s="24"/>
      <c r="KFS27" s="24"/>
      <c r="KFX27" s="24"/>
      <c r="KGC27" s="24"/>
      <c r="KGH27" s="24"/>
      <c r="KGM27" s="24"/>
      <c r="KGR27" s="24"/>
      <c r="KGW27" s="24"/>
      <c r="KHB27" s="24"/>
      <c r="KHG27" s="24"/>
      <c r="KHL27" s="24"/>
      <c r="KHQ27" s="24"/>
      <c r="KHV27" s="24"/>
      <c r="KIA27" s="24"/>
      <c r="KIF27" s="24"/>
      <c r="KIK27" s="24"/>
      <c r="KIP27" s="24"/>
      <c r="KIU27" s="24"/>
      <c r="KIZ27" s="24"/>
      <c r="KJE27" s="24"/>
      <c r="KJJ27" s="24"/>
      <c r="KJO27" s="24"/>
      <c r="KJT27" s="24"/>
      <c r="KJY27" s="24"/>
      <c r="KKD27" s="24"/>
      <c r="KKI27" s="24"/>
      <c r="KKN27" s="24"/>
      <c r="KKS27" s="24"/>
      <c r="KKX27" s="24"/>
      <c r="KLC27" s="24"/>
      <c r="KLH27" s="24"/>
      <c r="KLM27" s="24"/>
      <c r="KLR27" s="24"/>
      <c r="KLW27" s="24"/>
      <c r="KMB27" s="24"/>
      <c r="KMG27" s="24"/>
      <c r="KML27" s="24"/>
      <c r="KMQ27" s="24"/>
      <c r="KMV27" s="24"/>
      <c r="KNA27" s="24"/>
      <c r="KNF27" s="24"/>
      <c r="KNK27" s="24"/>
      <c r="KNP27" s="24"/>
      <c r="KNU27" s="24"/>
      <c r="KNZ27" s="24"/>
      <c r="KOE27" s="24"/>
      <c r="KOJ27" s="24"/>
      <c r="KOO27" s="24"/>
      <c r="KOT27" s="24"/>
      <c r="KOY27" s="24"/>
      <c r="KPD27" s="24"/>
      <c r="KPI27" s="24"/>
      <c r="KPN27" s="24"/>
      <c r="KPS27" s="24"/>
      <c r="KPX27" s="24"/>
      <c r="KQC27" s="24"/>
      <c r="KQH27" s="24"/>
      <c r="KQM27" s="24"/>
      <c r="KQR27" s="24"/>
      <c r="KQW27" s="24"/>
      <c r="KRB27" s="24"/>
      <c r="KRG27" s="24"/>
      <c r="KRL27" s="24"/>
      <c r="KRQ27" s="24"/>
      <c r="KRV27" s="24"/>
      <c r="KSA27" s="24"/>
      <c r="KSF27" s="24"/>
      <c r="KSK27" s="24"/>
      <c r="KSP27" s="24"/>
      <c r="KSU27" s="24"/>
      <c r="KSZ27" s="24"/>
      <c r="KTE27" s="24"/>
      <c r="KTJ27" s="24"/>
      <c r="KTO27" s="24"/>
      <c r="KTT27" s="24"/>
      <c r="KTY27" s="24"/>
      <c r="KUD27" s="24"/>
      <c r="KUI27" s="24"/>
      <c r="KUN27" s="24"/>
      <c r="KUS27" s="24"/>
      <c r="KUX27" s="24"/>
      <c r="KVC27" s="24"/>
      <c r="KVH27" s="24"/>
      <c r="KVM27" s="24"/>
      <c r="KVR27" s="24"/>
      <c r="KVW27" s="24"/>
      <c r="KWB27" s="24"/>
      <c r="KWG27" s="24"/>
      <c r="KWL27" s="24"/>
      <c r="KWQ27" s="24"/>
      <c r="KWV27" s="24"/>
      <c r="KXA27" s="24"/>
      <c r="KXF27" s="24"/>
      <c r="KXK27" s="24"/>
      <c r="KXP27" s="24"/>
      <c r="KXU27" s="24"/>
      <c r="KXZ27" s="24"/>
      <c r="KYE27" s="24"/>
      <c r="KYJ27" s="24"/>
      <c r="KYO27" s="24"/>
      <c r="KYT27" s="24"/>
      <c r="KYY27" s="24"/>
      <c r="KZD27" s="24"/>
      <c r="KZI27" s="24"/>
      <c r="KZN27" s="24"/>
      <c r="KZS27" s="24"/>
      <c r="KZX27" s="24"/>
      <c r="LAC27" s="24"/>
      <c r="LAH27" s="24"/>
      <c r="LAM27" s="24"/>
      <c r="LAR27" s="24"/>
      <c r="LAW27" s="24"/>
      <c r="LBB27" s="24"/>
      <c r="LBG27" s="24"/>
      <c r="LBL27" s="24"/>
      <c r="LBQ27" s="24"/>
      <c r="LBV27" s="24"/>
      <c r="LCA27" s="24"/>
      <c r="LCF27" s="24"/>
      <c r="LCK27" s="24"/>
      <c r="LCP27" s="24"/>
      <c r="LCU27" s="24"/>
      <c r="LCZ27" s="24"/>
      <c r="LDE27" s="24"/>
      <c r="LDJ27" s="24"/>
      <c r="LDO27" s="24"/>
      <c r="LDT27" s="24"/>
      <c r="LDY27" s="24"/>
      <c r="LED27" s="24"/>
      <c r="LEI27" s="24"/>
      <c r="LEN27" s="24"/>
      <c r="LES27" s="24"/>
      <c r="LEX27" s="24"/>
      <c r="LFC27" s="24"/>
      <c r="LFH27" s="24"/>
      <c r="LFM27" s="24"/>
      <c r="LFR27" s="24"/>
      <c r="LFW27" s="24"/>
      <c r="LGB27" s="24"/>
      <c r="LGG27" s="24"/>
      <c r="LGL27" s="24"/>
      <c r="LGQ27" s="24"/>
      <c r="LGV27" s="24"/>
      <c r="LHA27" s="24"/>
      <c r="LHF27" s="24"/>
      <c r="LHK27" s="24"/>
      <c r="LHP27" s="24"/>
      <c r="LHU27" s="24"/>
      <c r="LHZ27" s="24"/>
      <c r="LIE27" s="24"/>
      <c r="LIJ27" s="24"/>
      <c r="LIO27" s="24"/>
      <c r="LIT27" s="24"/>
      <c r="LIY27" s="24"/>
      <c r="LJD27" s="24"/>
      <c r="LJI27" s="24"/>
      <c r="LJN27" s="24"/>
      <c r="LJS27" s="24"/>
      <c r="LJX27" s="24"/>
      <c r="LKC27" s="24"/>
      <c r="LKH27" s="24"/>
      <c r="LKM27" s="24"/>
      <c r="LKR27" s="24"/>
      <c r="LKW27" s="24"/>
      <c r="LLB27" s="24"/>
      <c r="LLG27" s="24"/>
      <c r="LLL27" s="24"/>
      <c r="LLQ27" s="24"/>
      <c r="LLV27" s="24"/>
      <c r="LMA27" s="24"/>
      <c r="LMF27" s="24"/>
      <c r="LMK27" s="24"/>
      <c r="LMP27" s="24"/>
      <c r="LMU27" s="24"/>
      <c r="LMZ27" s="24"/>
      <c r="LNE27" s="24"/>
      <c r="LNJ27" s="24"/>
      <c r="LNO27" s="24"/>
      <c r="LNT27" s="24"/>
      <c r="LNY27" s="24"/>
      <c r="LOD27" s="24"/>
      <c r="LOI27" s="24"/>
      <c r="LON27" s="24"/>
      <c r="LOS27" s="24"/>
      <c r="LOX27" s="24"/>
      <c r="LPC27" s="24"/>
      <c r="LPH27" s="24"/>
      <c r="LPM27" s="24"/>
      <c r="LPR27" s="24"/>
      <c r="LPW27" s="24"/>
      <c r="LQB27" s="24"/>
      <c r="LQG27" s="24"/>
      <c r="LQL27" s="24"/>
      <c r="LQQ27" s="24"/>
      <c r="LQV27" s="24"/>
      <c r="LRA27" s="24"/>
      <c r="LRF27" s="24"/>
      <c r="LRK27" s="24"/>
      <c r="LRP27" s="24"/>
      <c r="LRU27" s="24"/>
      <c r="LRZ27" s="24"/>
      <c r="LSE27" s="24"/>
      <c r="LSJ27" s="24"/>
      <c r="LSO27" s="24"/>
      <c r="LST27" s="24"/>
      <c r="LSY27" s="24"/>
      <c r="LTD27" s="24"/>
      <c r="LTI27" s="24"/>
      <c r="LTN27" s="24"/>
      <c r="LTS27" s="24"/>
      <c r="LTX27" s="24"/>
      <c r="LUC27" s="24"/>
      <c r="LUH27" s="24"/>
      <c r="LUM27" s="24"/>
      <c r="LUR27" s="24"/>
      <c r="LUW27" s="24"/>
      <c r="LVB27" s="24"/>
      <c r="LVG27" s="24"/>
      <c r="LVL27" s="24"/>
      <c r="LVQ27" s="24"/>
      <c r="LVV27" s="24"/>
      <c r="LWA27" s="24"/>
      <c r="LWF27" s="24"/>
      <c r="LWK27" s="24"/>
      <c r="LWP27" s="24"/>
      <c r="LWU27" s="24"/>
      <c r="LWZ27" s="24"/>
      <c r="LXE27" s="24"/>
      <c r="LXJ27" s="24"/>
      <c r="LXO27" s="24"/>
      <c r="LXT27" s="24"/>
      <c r="LXY27" s="24"/>
      <c r="LYD27" s="24"/>
      <c r="LYI27" s="24"/>
      <c r="LYN27" s="24"/>
      <c r="LYS27" s="24"/>
      <c r="LYX27" s="24"/>
      <c r="LZC27" s="24"/>
      <c r="LZH27" s="24"/>
      <c r="LZM27" s="24"/>
      <c r="LZR27" s="24"/>
      <c r="LZW27" s="24"/>
      <c r="MAB27" s="24"/>
      <c r="MAG27" s="24"/>
      <c r="MAL27" s="24"/>
      <c r="MAQ27" s="24"/>
      <c r="MAV27" s="24"/>
      <c r="MBA27" s="24"/>
      <c r="MBF27" s="24"/>
      <c r="MBK27" s="24"/>
      <c r="MBP27" s="24"/>
      <c r="MBU27" s="24"/>
      <c r="MBZ27" s="24"/>
      <c r="MCE27" s="24"/>
      <c r="MCJ27" s="24"/>
      <c r="MCO27" s="24"/>
      <c r="MCT27" s="24"/>
      <c r="MCY27" s="24"/>
      <c r="MDD27" s="24"/>
      <c r="MDI27" s="24"/>
      <c r="MDN27" s="24"/>
      <c r="MDS27" s="24"/>
      <c r="MDX27" s="24"/>
      <c r="MEC27" s="24"/>
      <c r="MEH27" s="24"/>
      <c r="MEM27" s="24"/>
      <c r="MER27" s="24"/>
      <c r="MEW27" s="24"/>
      <c r="MFB27" s="24"/>
      <c r="MFG27" s="24"/>
      <c r="MFL27" s="24"/>
      <c r="MFQ27" s="24"/>
      <c r="MFV27" s="24"/>
      <c r="MGA27" s="24"/>
      <c r="MGF27" s="24"/>
      <c r="MGK27" s="24"/>
      <c r="MGP27" s="24"/>
      <c r="MGU27" s="24"/>
      <c r="MGZ27" s="24"/>
      <c r="MHE27" s="24"/>
      <c r="MHJ27" s="24"/>
      <c r="MHO27" s="24"/>
      <c r="MHT27" s="24"/>
      <c r="MHY27" s="24"/>
      <c r="MID27" s="24"/>
      <c r="MII27" s="24"/>
      <c r="MIN27" s="24"/>
      <c r="MIS27" s="24"/>
      <c r="MIX27" s="24"/>
      <c r="MJC27" s="24"/>
      <c r="MJH27" s="24"/>
      <c r="MJM27" s="24"/>
      <c r="MJR27" s="24"/>
      <c r="MJW27" s="24"/>
      <c r="MKB27" s="24"/>
      <c r="MKG27" s="24"/>
      <c r="MKL27" s="24"/>
      <c r="MKQ27" s="24"/>
      <c r="MKV27" s="24"/>
      <c r="MLA27" s="24"/>
      <c r="MLF27" s="24"/>
      <c r="MLK27" s="24"/>
      <c r="MLP27" s="24"/>
      <c r="MLU27" s="24"/>
      <c r="MLZ27" s="24"/>
      <c r="MME27" s="24"/>
      <c r="MMJ27" s="24"/>
      <c r="MMO27" s="24"/>
      <c r="MMT27" s="24"/>
      <c r="MMY27" s="24"/>
      <c r="MND27" s="24"/>
      <c r="MNI27" s="24"/>
      <c r="MNN27" s="24"/>
      <c r="MNS27" s="24"/>
      <c r="MNX27" s="24"/>
      <c r="MOC27" s="24"/>
      <c r="MOH27" s="24"/>
      <c r="MOM27" s="24"/>
      <c r="MOR27" s="24"/>
      <c r="MOW27" s="24"/>
      <c r="MPB27" s="24"/>
      <c r="MPG27" s="24"/>
      <c r="MPL27" s="24"/>
      <c r="MPQ27" s="24"/>
      <c r="MPV27" s="24"/>
      <c r="MQA27" s="24"/>
      <c r="MQF27" s="24"/>
      <c r="MQK27" s="24"/>
      <c r="MQP27" s="24"/>
      <c r="MQU27" s="24"/>
      <c r="MQZ27" s="24"/>
      <c r="MRE27" s="24"/>
      <c r="MRJ27" s="24"/>
      <c r="MRO27" s="24"/>
      <c r="MRT27" s="24"/>
      <c r="MRY27" s="24"/>
      <c r="MSD27" s="24"/>
      <c r="MSI27" s="24"/>
      <c r="MSN27" s="24"/>
      <c r="MSS27" s="24"/>
      <c r="MSX27" s="24"/>
      <c r="MTC27" s="24"/>
      <c r="MTH27" s="24"/>
      <c r="MTM27" s="24"/>
      <c r="MTR27" s="24"/>
      <c r="MTW27" s="24"/>
      <c r="MUB27" s="24"/>
      <c r="MUG27" s="24"/>
      <c r="MUL27" s="24"/>
      <c r="MUQ27" s="24"/>
      <c r="MUV27" s="24"/>
      <c r="MVA27" s="24"/>
      <c r="MVF27" s="24"/>
      <c r="MVK27" s="24"/>
      <c r="MVP27" s="24"/>
      <c r="MVU27" s="24"/>
      <c r="MVZ27" s="24"/>
      <c r="MWE27" s="24"/>
      <c r="MWJ27" s="24"/>
      <c r="MWO27" s="24"/>
      <c r="MWT27" s="24"/>
      <c r="MWY27" s="24"/>
      <c r="MXD27" s="24"/>
      <c r="MXI27" s="24"/>
      <c r="MXN27" s="24"/>
      <c r="MXS27" s="24"/>
      <c r="MXX27" s="24"/>
      <c r="MYC27" s="24"/>
      <c r="MYH27" s="24"/>
      <c r="MYM27" s="24"/>
      <c r="MYR27" s="24"/>
      <c r="MYW27" s="24"/>
      <c r="MZB27" s="24"/>
      <c r="MZG27" s="24"/>
      <c r="MZL27" s="24"/>
      <c r="MZQ27" s="24"/>
      <c r="MZV27" s="24"/>
      <c r="NAA27" s="24"/>
      <c r="NAF27" s="24"/>
      <c r="NAK27" s="24"/>
      <c r="NAP27" s="24"/>
      <c r="NAU27" s="24"/>
      <c r="NAZ27" s="24"/>
      <c r="NBE27" s="24"/>
      <c r="NBJ27" s="24"/>
      <c r="NBO27" s="24"/>
      <c r="NBT27" s="24"/>
      <c r="NBY27" s="24"/>
      <c r="NCD27" s="24"/>
      <c r="NCI27" s="24"/>
      <c r="NCN27" s="24"/>
      <c r="NCS27" s="24"/>
      <c r="NCX27" s="24"/>
      <c r="NDC27" s="24"/>
      <c r="NDH27" s="24"/>
      <c r="NDM27" s="24"/>
      <c r="NDR27" s="24"/>
      <c r="NDW27" s="24"/>
      <c r="NEB27" s="24"/>
      <c r="NEG27" s="24"/>
      <c r="NEL27" s="24"/>
      <c r="NEQ27" s="24"/>
      <c r="NEV27" s="24"/>
      <c r="NFA27" s="24"/>
      <c r="NFF27" s="24"/>
      <c r="NFK27" s="24"/>
      <c r="NFP27" s="24"/>
      <c r="NFU27" s="24"/>
      <c r="NFZ27" s="24"/>
      <c r="NGE27" s="24"/>
      <c r="NGJ27" s="24"/>
      <c r="NGO27" s="24"/>
      <c r="NGT27" s="24"/>
      <c r="NGY27" s="24"/>
      <c r="NHD27" s="24"/>
      <c r="NHI27" s="24"/>
      <c r="NHN27" s="24"/>
      <c r="NHS27" s="24"/>
      <c r="NHX27" s="24"/>
      <c r="NIC27" s="24"/>
      <c r="NIH27" s="24"/>
      <c r="NIM27" s="24"/>
      <c r="NIR27" s="24"/>
      <c r="NIW27" s="24"/>
      <c r="NJB27" s="24"/>
      <c r="NJG27" s="24"/>
      <c r="NJL27" s="24"/>
      <c r="NJQ27" s="24"/>
      <c r="NJV27" s="24"/>
      <c r="NKA27" s="24"/>
      <c r="NKF27" s="24"/>
      <c r="NKK27" s="24"/>
      <c r="NKP27" s="24"/>
      <c r="NKU27" s="24"/>
      <c r="NKZ27" s="24"/>
      <c r="NLE27" s="24"/>
      <c r="NLJ27" s="24"/>
      <c r="NLO27" s="24"/>
      <c r="NLT27" s="24"/>
      <c r="NLY27" s="24"/>
      <c r="NMD27" s="24"/>
      <c r="NMI27" s="24"/>
      <c r="NMN27" s="24"/>
      <c r="NMS27" s="24"/>
      <c r="NMX27" s="24"/>
      <c r="NNC27" s="24"/>
      <c r="NNH27" s="24"/>
      <c r="NNM27" s="24"/>
      <c r="NNR27" s="24"/>
      <c r="NNW27" s="24"/>
      <c r="NOB27" s="24"/>
      <c r="NOG27" s="24"/>
      <c r="NOL27" s="24"/>
      <c r="NOQ27" s="24"/>
      <c r="NOV27" s="24"/>
      <c r="NPA27" s="24"/>
      <c r="NPF27" s="24"/>
      <c r="NPK27" s="24"/>
      <c r="NPP27" s="24"/>
      <c r="NPU27" s="24"/>
      <c r="NPZ27" s="24"/>
      <c r="NQE27" s="24"/>
      <c r="NQJ27" s="24"/>
      <c r="NQO27" s="24"/>
      <c r="NQT27" s="24"/>
      <c r="NQY27" s="24"/>
      <c r="NRD27" s="24"/>
      <c r="NRI27" s="24"/>
      <c r="NRN27" s="24"/>
      <c r="NRS27" s="24"/>
      <c r="NRX27" s="24"/>
      <c r="NSC27" s="24"/>
      <c r="NSH27" s="24"/>
      <c r="NSM27" s="24"/>
      <c r="NSR27" s="24"/>
      <c r="NSW27" s="24"/>
      <c r="NTB27" s="24"/>
      <c r="NTG27" s="24"/>
      <c r="NTL27" s="24"/>
      <c r="NTQ27" s="24"/>
      <c r="NTV27" s="24"/>
      <c r="NUA27" s="24"/>
      <c r="NUF27" s="24"/>
      <c r="NUK27" s="24"/>
      <c r="NUP27" s="24"/>
      <c r="NUU27" s="24"/>
      <c r="NUZ27" s="24"/>
      <c r="NVE27" s="24"/>
      <c r="NVJ27" s="24"/>
      <c r="NVO27" s="24"/>
      <c r="NVT27" s="24"/>
      <c r="NVY27" s="24"/>
      <c r="NWD27" s="24"/>
      <c r="NWI27" s="24"/>
      <c r="NWN27" s="24"/>
      <c r="NWS27" s="24"/>
      <c r="NWX27" s="24"/>
      <c r="NXC27" s="24"/>
      <c r="NXH27" s="24"/>
      <c r="NXM27" s="24"/>
      <c r="NXR27" s="24"/>
      <c r="NXW27" s="24"/>
      <c r="NYB27" s="24"/>
      <c r="NYG27" s="24"/>
      <c r="NYL27" s="24"/>
      <c r="NYQ27" s="24"/>
      <c r="NYV27" s="24"/>
      <c r="NZA27" s="24"/>
      <c r="NZF27" s="24"/>
      <c r="NZK27" s="24"/>
      <c r="NZP27" s="24"/>
      <c r="NZU27" s="24"/>
      <c r="NZZ27" s="24"/>
      <c r="OAE27" s="24"/>
      <c r="OAJ27" s="24"/>
      <c r="OAO27" s="24"/>
      <c r="OAT27" s="24"/>
      <c r="OAY27" s="24"/>
      <c r="OBD27" s="24"/>
      <c r="OBI27" s="24"/>
      <c r="OBN27" s="24"/>
      <c r="OBS27" s="24"/>
      <c r="OBX27" s="24"/>
      <c r="OCC27" s="24"/>
      <c r="OCH27" s="24"/>
      <c r="OCM27" s="24"/>
      <c r="OCR27" s="24"/>
      <c r="OCW27" s="24"/>
      <c r="ODB27" s="24"/>
      <c r="ODG27" s="24"/>
      <c r="ODL27" s="24"/>
      <c r="ODQ27" s="24"/>
      <c r="ODV27" s="24"/>
      <c r="OEA27" s="24"/>
      <c r="OEF27" s="24"/>
      <c r="OEK27" s="24"/>
      <c r="OEP27" s="24"/>
      <c r="OEU27" s="24"/>
      <c r="OEZ27" s="24"/>
      <c r="OFE27" s="24"/>
      <c r="OFJ27" s="24"/>
      <c r="OFO27" s="24"/>
      <c r="OFT27" s="24"/>
      <c r="OFY27" s="24"/>
      <c r="OGD27" s="24"/>
      <c r="OGI27" s="24"/>
      <c r="OGN27" s="24"/>
      <c r="OGS27" s="24"/>
      <c r="OGX27" s="24"/>
      <c r="OHC27" s="24"/>
      <c r="OHH27" s="24"/>
      <c r="OHM27" s="24"/>
      <c r="OHR27" s="24"/>
      <c r="OHW27" s="24"/>
      <c r="OIB27" s="24"/>
      <c r="OIG27" s="24"/>
      <c r="OIL27" s="24"/>
      <c r="OIQ27" s="24"/>
      <c r="OIV27" s="24"/>
      <c r="OJA27" s="24"/>
      <c r="OJF27" s="24"/>
      <c r="OJK27" s="24"/>
      <c r="OJP27" s="24"/>
      <c r="OJU27" s="24"/>
      <c r="OJZ27" s="24"/>
      <c r="OKE27" s="24"/>
      <c r="OKJ27" s="24"/>
      <c r="OKO27" s="24"/>
      <c r="OKT27" s="24"/>
      <c r="OKY27" s="24"/>
      <c r="OLD27" s="24"/>
      <c r="OLI27" s="24"/>
      <c r="OLN27" s="24"/>
      <c r="OLS27" s="24"/>
      <c r="OLX27" s="24"/>
      <c r="OMC27" s="24"/>
      <c r="OMH27" s="24"/>
      <c r="OMM27" s="24"/>
      <c r="OMR27" s="24"/>
      <c r="OMW27" s="24"/>
      <c r="ONB27" s="24"/>
      <c r="ONG27" s="24"/>
      <c r="ONL27" s="24"/>
      <c r="ONQ27" s="24"/>
      <c r="ONV27" s="24"/>
      <c r="OOA27" s="24"/>
      <c r="OOF27" s="24"/>
      <c r="OOK27" s="24"/>
      <c r="OOP27" s="24"/>
      <c r="OOU27" s="24"/>
      <c r="OOZ27" s="24"/>
      <c r="OPE27" s="24"/>
      <c r="OPJ27" s="24"/>
      <c r="OPO27" s="24"/>
      <c r="OPT27" s="24"/>
      <c r="OPY27" s="24"/>
      <c r="OQD27" s="24"/>
      <c r="OQI27" s="24"/>
      <c r="OQN27" s="24"/>
      <c r="OQS27" s="24"/>
      <c r="OQX27" s="24"/>
      <c r="ORC27" s="24"/>
      <c r="ORH27" s="24"/>
      <c r="ORM27" s="24"/>
      <c r="ORR27" s="24"/>
      <c r="ORW27" s="24"/>
      <c r="OSB27" s="24"/>
      <c r="OSG27" s="24"/>
      <c r="OSL27" s="24"/>
      <c r="OSQ27" s="24"/>
      <c r="OSV27" s="24"/>
      <c r="OTA27" s="24"/>
      <c r="OTF27" s="24"/>
      <c r="OTK27" s="24"/>
      <c r="OTP27" s="24"/>
      <c r="OTU27" s="24"/>
      <c r="OTZ27" s="24"/>
      <c r="OUE27" s="24"/>
      <c r="OUJ27" s="24"/>
      <c r="OUO27" s="24"/>
      <c r="OUT27" s="24"/>
      <c r="OUY27" s="24"/>
      <c r="OVD27" s="24"/>
      <c r="OVI27" s="24"/>
      <c r="OVN27" s="24"/>
      <c r="OVS27" s="24"/>
      <c r="OVX27" s="24"/>
      <c r="OWC27" s="24"/>
      <c r="OWH27" s="24"/>
      <c r="OWM27" s="24"/>
      <c r="OWR27" s="24"/>
      <c r="OWW27" s="24"/>
      <c r="OXB27" s="24"/>
      <c r="OXG27" s="24"/>
      <c r="OXL27" s="24"/>
      <c r="OXQ27" s="24"/>
      <c r="OXV27" s="24"/>
      <c r="OYA27" s="24"/>
      <c r="OYF27" s="24"/>
      <c r="OYK27" s="24"/>
      <c r="OYP27" s="24"/>
      <c r="OYU27" s="24"/>
      <c r="OYZ27" s="24"/>
      <c r="OZE27" s="24"/>
      <c r="OZJ27" s="24"/>
      <c r="OZO27" s="24"/>
      <c r="OZT27" s="24"/>
      <c r="OZY27" s="24"/>
      <c r="PAD27" s="24"/>
      <c r="PAI27" s="24"/>
      <c r="PAN27" s="24"/>
      <c r="PAS27" s="24"/>
      <c r="PAX27" s="24"/>
      <c r="PBC27" s="24"/>
      <c r="PBH27" s="24"/>
      <c r="PBM27" s="24"/>
      <c r="PBR27" s="24"/>
      <c r="PBW27" s="24"/>
      <c r="PCB27" s="24"/>
      <c r="PCG27" s="24"/>
      <c r="PCL27" s="24"/>
      <c r="PCQ27" s="24"/>
      <c r="PCV27" s="24"/>
      <c r="PDA27" s="24"/>
      <c r="PDF27" s="24"/>
      <c r="PDK27" s="24"/>
      <c r="PDP27" s="24"/>
      <c r="PDU27" s="24"/>
      <c r="PDZ27" s="24"/>
      <c r="PEE27" s="24"/>
      <c r="PEJ27" s="24"/>
      <c r="PEO27" s="24"/>
      <c r="PET27" s="24"/>
      <c r="PEY27" s="24"/>
      <c r="PFD27" s="24"/>
      <c r="PFI27" s="24"/>
      <c r="PFN27" s="24"/>
      <c r="PFS27" s="24"/>
      <c r="PFX27" s="24"/>
      <c r="PGC27" s="24"/>
      <c r="PGH27" s="24"/>
      <c r="PGM27" s="24"/>
      <c r="PGR27" s="24"/>
      <c r="PGW27" s="24"/>
      <c r="PHB27" s="24"/>
      <c r="PHG27" s="24"/>
      <c r="PHL27" s="24"/>
      <c r="PHQ27" s="24"/>
      <c r="PHV27" s="24"/>
      <c r="PIA27" s="24"/>
      <c r="PIF27" s="24"/>
      <c r="PIK27" s="24"/>
      <c r="PIP27" s="24"/>
      <c r="PIU27" s="24"/>
      <c r="PIZ27" s="24"/>
      <c r="PJE27" s="24"/>
      <c r="PJJ27" s="24"/>
      <c r="PJO27" s="24"/>
      <c r="PJT27" s="24"/>
      <c r="PJY27" s="24"/>
      <c r="PKD27" s="24"/>
      <c r="PKI27" s="24"/>
      <c r="PKN27" s="24"/>
      <c r="PKS27" s="24"/>
      <c r="PKX27" s="24"/>
      <c r="PLC27" s="24"/>
      <c r="PLH27" s="24"/>
      <c r="PLM27" s="24"/>
      <c r="PLR27" s="24"/>
      <c r="PLW27" s="24"/>
      <c r="PMB27" s="24"/>
      <c r="PMG27" s="24"/>
      <c r="PML27" s="24"/>
      <c r="PMQ27" s="24"/>
      <c r="PMV27" s="24"/>
      <c r="PNA27" s="24"/>
      <c r="PNF27" s="24"/>
      <c r="PNK27" s="24"/>
      <c r="PNP27" s="24"/>
      <c r="PNU27" s="24"/>
      <c r="PNZ27" s="24"/>
      <c r="POE27" s="24"/>
      <c r="POJ27" s="24"/>
      <c r="POO27" s="24"/>
      <c r="POT27" s="24"/>
      <c r="POY27" s="24"/>
      <c r="PPD27" s="24"/>
      <c r="PPI27" s="24"/>
      <c r="PPN27" s="24"/>
      <c r="PPS27" s="24"/>
      <c r="PPX27" s="24"/>
      <c r="PQC27" s="24"/>
      <c r="PQH27" s="24"/>
      <c r="PQM27" s="24"/>
      <c r="PQR27" s="24"/>
      <c r="PQW27" s="24"/>
      <c r="PRB27" s="24"/>
      <c r="PRG27" s="24"/>
      <c r="PRL27" s="24"/>
      <c r="PRQ27" s="24"/>
      <c r="PRV27" s="24"/>
      <c r="PSA27" s="24"/>
      <c r="PSF27" s="24"/>
      <c r="PSK27" s="24"/>
      <c r="PSP27" s="24"/>
      <c r="PSU27" s="24"/>
      <c r="PSZ27" s="24"/>
      <c r="PTE27" s="24"/>
      <c r="PTJ27" s="24"/>
      <c r="PTO27" s="24"/>
      <c r="PTT27" s="24"/>
      <c r="PTY27" s="24"/>
      <c r="PUD27" s="24"/>
      <c r="PUI27" s="24"/>
      <c r="PUN27" s="24"/>
      <c r="PUS27" s="24"/>
      <c r="PUX27" s="24"/>
      <c r="PVC27" s="24"/>
      <c r="PVH27" s="24"/>
      <c r="PVM27" s="24"/>
      <c r="PVR27" s="24"/>
      <c r="PVW27" s="24"/>
      <c r="PWB27" s="24"/>
      <c r="PWG27" s="24"/>
      <c r="PWL27" s="24"/>
      <c r="PWQ27" s="24"/>
      <c r="PWV27" s="24"/>
      <c r="PXA27" s="24"/>
      <c r="PXF27" s="24"/>
      <c r="PXK27" s="24"/>
      <c r="PXP27" s="24"/>
      <c r="PXU27" s="24"/>
      <c r="PXZ27" s="24"/>
      <c r="PYE27" s="24"/>
      <c r="PYJ27" s="24"/>
      <c r="PYO27" s="24"/>
      <c r="PYT27" s="24"/>
      <c r="PYY27" s="24"/>
      <c r="PZD27" s="24"/>
      <c r="PZI27" s="24"/>
      <c r="PZN27" s="24"/>
      <c r="PZS27" s="24"/>
      <c r="PZX27" s="24"/>
      <c r="QAC27" s="24"/>
      <c r="QAH27" s="24"/>
      <c r="QAM27" s="24"/>
      <c r="QAR27" s="24"/>
      <c r="QAW27" s="24"/>
      <c r="QBB27" s="24"/>
      <c r="QBG27" s="24"/>
      <c r="QBL27" s="24"/>
      <c r="QBQ27" s="24"/>
      <c r="QBV27" s="24"/>
      <c r="QCA27" s="24"/>
      <c r="QCF27" s="24"/>
      <c r="QCK27" s="24"/>
      <c r="QCP27" s="24"/>
      <c r="QCU27" s="24"/>
      <c r="QCZ27" s="24"/>
      <c r="QDE27" s="24"/>
      <c r="QDJ27" s="24"/>
      <c r="QDO27" s="24"/>
      <c r="QDT27" s="24"/>
      <c r="QDY27" s="24"/>
      <c r="QED27" s="24"/>
      <c r="QEI27" s="24"/>
      <c r="QEN27" s="24"/>
      <c r="QES27" s="24"/>
      <c r="QEX27" s="24"/>
      <c r="QFC27" s="24"/>
      <c r="QFH27" s="24"/>
      <c r="QFM27" s="24"/>
      <c r="QFR27" s="24"/>
      <c r="QFW27" s="24"/>
      <c r="QGB27" s="24"/>
      <c r="QGG27" s="24"/>
      <c r="QGL27" s="24"/>
      <c r="QGQ27" s="24"/>
      <c r="QGV27" s="24"/>
      <c r="QHA27" s="24"/>
      <c r="QHF27" s="24"/>
      <c r="QHK27" s="24"/>
      <c r="QHP27" s="24"/>
      <c r="QHU27" s="24"/>
      <c r="QHZ27" s="24"/>
      <c r="QIE27" s="24"/>
      <c r="QIJ27" s="24"/>
      <c r="QIO27" s="24"/>
      <c r="QIT27" s="24"/>
      <c r="QIY27" s="24"/>
      <c r="QJD27" s="24"/>
      <c r="QJI27" s="24"/>
      <c r="QJN27" s="24"/>
      <c r="QJS27" s="24"/>
      <c r="QJX27" s="24"/>
      <c r="QKC27" s="24"/>
      <c r="QKH27" s="24"/>
      <c r="QKM27" s="24"/>
      <c r="QKR27" s="24"/>
      <c r="QKW27" s="24"/>
      <c r="QLB27" s="24"/>
      <c r="QLG27" s="24"/>
      <c r="QLL27" s="24"/>
      <c r="QLQ27" s="24"/>
      <c r="QLV27" s="24"/>
      <c r="QMA27" s="24"/>
      <c r="QMF27" s="24"/>
      <c r="QMK27" s="24"/>
      <c r="QMP27" s="24"/>
      <c r="QMU27" s="24"/>
      <c r="QMZ27" s="24"/>
      <c r="QNE27" s="24"/>
      <c r="QNJ27" s="24"/>
      <c r="QNO27" s="24"/>
      <c r="QNT27" s="24"/>
      <c r="QNY27" s="24"/>
      <c r="QOD27" s="24"/>
      <c r="QOI27" s="24"/>
      <c r="QON27" s="24"/>
      <c r="QOS27" s="24"/>
      <c r="QOX27" s="24"/>
      <c r="QPC27" s="24"/>
      <c r="QPH27" s="24"/>
      <c r="QPM27" s="24"/>
      <c r="QPR27" s="24"/>
      <c r="QPW27" s="24"/>
      <c r="QQB27" s="24"/>
      <c r="QQG27" s="24"/>
      <c r="QQL27" s="24"/>
      <c r="QQQ27" s="24"/>
      <c r="QQV27" s="24"/>
      <c r="QRA27" s="24"/>
      <c r="QRF27" s="24"/>
      <c r="QRK27" s="24"/>
      <c r="QRP27" s="24"/>
      <c r="QRU27" s="24"/>
      <c r="QRZ27" s="24"/>
      <c r="QSE27" s="24"/>
      <c r="QSJ27" s="24"/>
      <c r="QSO27" s="24"/>
      <c r="QST27" s="24"/>
      <c r="QSY27" s="24"/>
      <c r="QTD27" s="24"/>
      <c r="QTI27" s="24"/>
      <c r="QTN27" s="24"/>
      <c r="QTS27" s="24"/>
      <c r="QTX27" s="24"/>
      <c r="QUC27" s="24"/>
      <c r="QUH27" s="24"/>
      <c r="QUM27" s="24"/>
      <c r="QUR27" s="24"/>
      <c r="QUW27" s="24"/>
      <c r="QVB27" s="24"/>
      <c r="QVG27" s="24"/>
      <c r="QVL27" s="24"/>
      <c r="QVQ27" s="24"/>
      <c r="QVV27" s="24"/>
      <c r="QWA27" s="24"/>
      <c r="QWF27" s="24"/>
      <c r="QWK27" s="24"/>
      <c r="QWP27" s="24"/>
      <c r="QWU27" s="24"/>
      <c r="QWZ27" s="24"/>
      <c r="QXE27" s="24"/>
      <c r="QXJ27" s="24"/>
      <c r="QXO27" s="24"/>
      <c r="QXT27" s="24"/>
      <c r="QXY27" s="24"/>
      <c r="QYD27" s="24"/>
      <c r="QYI27" s="24"/>
      <c r="QYN27" s="24"/>
      <c r="QYS27" s="24"/>
      <c r="QYX27" s="24"/>
      <c r="QZC27" s="24"/>
      <c r="QZH27" s="24"/>
      <c r="QZM27" s="24"/>
      <c r="QZR27" s="24"/>
      <c r="QZW27" s="24"/>
      <c r="RAB27" s="24"/>
      <c r="RAG27" s="24"/>
      <c r="RAL27" s="24"/>
      <c r="RAQ27" s="24"/>
      <c r="RAV27" s="24"/>
      <c r="RBA27" s="24"/>
      <c r="RBF27" s="24"/>
      <c r="RBK27" s="24"/>
      <c r="RBP27" s="24"/>
      <c r="RBU27" s="24"/>
      <c r="RBZ27" s="24"/>
      <c r="RCE27" s="24"/>
      <c r="RCJ27" s="24"/>
      <c r="RCO27" s="24"/>
      <c r="RCT27" s="24"/>
      <c r="RCY27" s="24"/>
      <c r="RDD27" s="24"/>
      <c r="RDI27" s="24"/>
      <c r="RDN27" s="24"/>
      <c r="RDS27" s="24"/>
      <c r="RDX27" s="24"/>
      <c r="REC27" s="24"/>
      <c r="REH27" s="24"/>
      <c r="REM27" s="24"/>
      <c r="RER27" s="24"/>
      <c r="REW27" s="24"/>
      <c r="RFB27" s="24"/>
      <c r="RFG27" s="24"/>
      <c r="RFL27" s="24"/>
      <c r="RFQ27" s="24"/>
      <c r="RFV27" s="24"/>
      <c r="RGA27" s="24"/>
      <c r="RGF27" s="24"/>
      <c r="RGK27" s="24"/>
      <c r="RGP27" s="24"/>
      <c r="RGU27" s="24"/>
      <c r="RGZ27" s="24"/>
      <c r="RHE27" s="24"/>
      <c r="RHJ27" s="24"/>
      <c r="RHO27" s="24"/>
      <c r="RHT27" s="24"/>
      <c r="RHY27" s="24"/>
      <c r="RID27" s="24"/>
      <c r="RII27" s="24"/>
      <c r="RIN27" s="24"/>
      <c r="RIS27" s="24"/>
      <c r="RIX27" s="24"/>
      <c r="RJC27" s="24"/>
      <c r="RJH27" s="24"/>
      <c r="RJM27" s="24"/>
      <c r="RJR27" s="24"/>
      <c r="RJW27" s="24"/>
      <c r="RKB27" s="24"/>
      <c r="RKG27" s="24"/>
      <c r="RKL27" s="24"/>
      <c r="RKQ27" s="24"/>
      <c r="RKV27" s="24"/>
      <c r="RLA27" s="24"/>
      <c r="RLF27" s="24"/>
      <c r="RLK27" s="24"/>
      <c r="RLP27" s="24"/>
      <c r="RLU27" s="24"/>
      <c r="RLZ27" s="24"/>
      <c r="RME27" s="24"/>
      <c r="RMJ27" s="24"/>
      <c r="RMO27" s="24"/>
      <c r="RMT27" s="24"/>
      <c r="RMY27" s="24"/>
      <c r="RND27" s="24"/>
      <c r="RNI27" s="24"/>
      <c r="RNN27" s="24"/>
      <c r="RNS27" s="24"/>
      <c r="RNX27" s="24"/>
      <c r="ROC27" s="24"/>
      <c r="ROH27" s="24"/>
      <c r="ROM27" s="24"/>
      <c r="ROR27" s="24"/>
      <c r="ROW27" s="24"/>
      <c r="RPB27" s="24"/>
      <c r="RPG27" s="24"/>
      <c r="RPL27" s="24"/>
      <c r="RPQ27" s="24"/>
      <c r="RPV27" s="24"/>
      <c r="RQA27" s="24"/>
      <c r="RQF27" s="24"/>
      <c r="RQK27" s="24"/>
      <c r="RQP27" s="24"/>
      <c r="RQU27" s="24"/>
      <c r="RQZ27" s="24"/>
      <c r="RRE27" s="24"/>
      <c r="RRJ27" s="24"/>
      <c r="RRO27" s="24"/>
      <c r="RRT27" s="24"/>
      <c r="RRY27" s="24"/>
      <c r="RSD27" s="24"/>
      <c r="RSI27" s="24"/>
      <c r="RSN27" s="24"/>
      <c r="RSS27" s="24"/>
      <c r="RSX27" s="24"/>
      <c r="RTC27" s="24"/>
      <c r="RTH27" s="24"/>
      <c r="RTM27" s="24"/>
      <c r="RTR27" s="24"/>
      <c r="RTW27" s="24"/>
      <c r="RUB27" s="24"/>
      <c r="RUG27" s="24"/>
      <c r="RUL27" s="24"/>
      <c r="RUQ27" s="24"/>
      <c r="RUV27" s="24"/>
      <c r="RVA27" s="24"/>
      <c r="RVF27" s="24"/>
      <c r="RVK27" s="24"/>
      <c r="RVP27" s="24"/>
      <c r="RVU27" s="24"/>
      <c r="RVZ27" s="24"/>
      <c r="RWE27" s="24"/>
      <c r="RWJ27" s="24"/>
      <c r="RWO27" s="24"/>
      <c r="RWT27" s="24"/>
      <c r="RWY27" s="24"/>
      <c r="RXD27" s="24"/>
      <c r="RXI27" s="24"/>
      <c r="RXN27" s="24"/>
      <c r="RXS27" s="24"/>
      <c r="RXX27" s="24"/>
      <c r="RYC27" s="24"/>
      <c r="RYH27" s="24"/>
      <c r="RYM27" s="24"/>
      <c r="RYR27" s="24"/>
      <c r="RYW27" s="24"/>
      <c r="RZB27" s="24"/>
      <c r="RZG27" s="24"/>
      <c r="RZL27" s="24"/>
      <c r="RZQ27" s="24"/>
      <c r="RZV27" s="24"/>
      <c r="SAA27" s="24"/>
      <c r="SAF27" s="24"/>
      <c r="SAK27" s="24"/>
      <c r="SAP27" s="24"/>
      <c r="SAU27" s="24"/>
      <c r="SAZ27" s="24"/>
      <c r="SBE27" s="24"/>
      <c r="SBJ27" s="24"/>
      <c r="SBO27" s="24"/>
      <c r="SBT27" s="24"/>
      <c r="SBY27" s="24"/>
      <c r="SCD27" s="24"/>
      <c r="SCI27" s="24"/>
      <c r="SCN27" s="24"/>
      <c r="SCS27" s="24"/>
      <c r="SCX27" s="24"/>
      <c r="SDC27" s="24"/>
      <c r="SDH27" s="24"/>
      <c r="SDM27" s="24"/>
      <c r="SDR27" s="24"/>
      <c r="SDW27" s="24"/>
      <c r="SEB27" s="24"/>
      <c r="SEG27" s="24"/>
      <c r="SEL27" s="24"/>
      <c r="SEQ27" s="24"/>
      <c r="SEV27" s="24"/>
      <c r="SFA27" s="24"/>
      <c r="SFF27" s="24"/>
      <c r="SFK27" s="24"/>
      <c r="SFP27" s="24"/>
      <c r="SFU27" s="24"/>
      <c r="SFZ27" s="24"/>
      <c r="SGE27" s="24"/>
      <c r="SGJ27" s="24"/>
      <c r="SGO27" s="24"/>
      <c r="SGT27" s="24"/>
      <c r="SGY27" s="24"/>
      <c r="SHD27" s="24"/>
      <c r="SHI27" s="24"/>
      <c r="SHN27" s="24"/>
      <c r="SHS27" s="24"/>
      <c r="SHX27" s="24"/>
      <c r="SIC27" s="24"/>
      <c r="SIH27" s="24"/>
      <c r="SIM27" s="24"/>
      <c r="SIR27" s="24"/>
      <c r="SIW27" s="24"/>
      <c r="SJB27" s="24"/>
      <c r="SJG27" s="24"/>
      <c r="SJL27" s="24"/>
      <c r="SJQ27" s="24"/>
      <c r="SJV27" s="24"/>
      <c r="SKA27" s="24"/>
      <c r="SKF27" s="24"/>
      <c r="SKK27" s="24"/>
      <c r="SKP27" s="24"/>
      <c r="SKU27" s="24"/>
      <c r="SKZ27" s="24"/>
      <c r="SLE27" s="24"/>
      <c r="SLJ27" s="24"/>
      <c r="SLO27" s="24"/>
      <c r="SLT27" s="24"/>
      <c r="SLY27" s="24"/>
      <c r="SMD27" s="24"/>
      <c r="SMI27" s="24"/>
      <c r="SMN27" s="24"/>
      <c r="SMS27" s="24"/>
      <c r="SMX27" s="24"/>
      <c r="SNC27" s="24"/>
      <c r="SNH27" s="24"/>
      <c r="SNM27" s="24"/>
      <c r="SNR27" s="24"/>
      <c r="SNW27" s="24"/>
      <c r="SOB27" s="24"/>
      <c r="SOG27" s="24"/>
      <c r="SOL27" s="24"/>
      <c r="SOQ27" s="24"/>
      <c r="SOV27" s="24"/>
      <c r="SPA27" s="24"/>
      <c r="SPF27" s="24"/>
      <c r="SPK27" s="24"/>
      <c r="SPP27" s="24"/>
      <c r="SPU27" s="24"/>
      <c r="SPZ27" s="24"/>
      <c r="SQE27" s="24"/>
      <c r="SQJ27" s="24"/>
      <c r="SQO27" s="24"/>
      <c r="SQT27" s="24"/>
      <c r="SQY27" s="24"/>
      <c r="SRD27" s="24"/>
      <c r="SRI27" s="24"/>
      <c r="SRN27" s="24"/>
      <c r="SRS27" s="24"/>
      <c r="SRX27" s="24"/>
      <c r="SSC27" s="24"/>
      <c r="SSH27" s="24"/>
      <c r="SSM27" s="24"/>
      <c r="SSR27" s="24"/>
      <c r="SSW27" s="24"/>
      <c r="STB27" s="24"/>
      <c r="STG27" s="24"/>
      <c r="STL27" s="24"/>
      <c r="STQ27" s="24"/>
      <c r="STV27" s="24"/>
      <c r="SUA27" s="24"/>
      <c r="SUF27" s="24"/>
      <c r="SUK27" s="24"/>
      <c r="SUP27" s="24"/>
      <c r="SUU27" s="24"/>
      <c r="SUZ27" s="24"/>
      <c r="SVE27" s="24"/>
      <c r="SVJ27" s="24"/>
      <c r="SVO27" s="24"/>
      <c r="SVT27" s="24"/>
      <c r="SVY27" s="24"/>
      <c r="SWD27" s="24"/>
      <c r="SWI27" s="24"/>
      <c r="SWN27" s="24"/>
      <c r="SWS27" s="24"/>
      <c r="SWX27" s="24"/>
      <c r="SXC27" s="24"/>
      <c r="SXH27" s="24"/>
      <c r="SXM27" s="24"/>
      <c r="SXR27" s="24"/>
      <c r="SXW27" s="24"/>
      <c r="SYB27" s="24"/>
      <c r="SYG27" s="24"/>
      <c r="SYL27" s="24"/>
      <c r="SYQ27" s="24"/>
      <c r="SYV27" s="24"/>
      <c r="SZA27" s="24"/>
      <c r="SZF27" s="24"/>
      <c r="SZK27" s="24"/>
      <c r="SZP27" s="24"/>
      <c r="SZU27" s="24"/>
      <c r="SZZ27" s="24"/>
      <c r="TAE27" s="24"/>
      <c r="TAJ27" s="24"/>
      <c r="TAO27" s="24"/>
      <c r="TAT27" s="24"/>
      <c r="TAY27" s="24"/>
      <c r="TBD27" s="24"/>
      <c r="TBI27" s="24"/>
      <c r="TBN27" s="24"/>
      <c r="TBS27" s="24"/>
      <c r="TBX27" s="24"/>
      <c r="TCC27" s="24"/>
      <c r="TCH27" s="24"/>
      <c r="TCM27" s="24"/>
      <c r="TCR27" s="24"/>
      <c r="TCW27" s="24"/>
      <c r="TDB27" s="24"/>
      <c r="TDG27" s="24"/>
      <c r="TDL27" s="24"/>
      <c r="TDQ27" s="24"/>
      <c r="TDV27" s="24"/>
      <c r="TEA27" s="24"/>
      <c r="TEF27" s="24"/>
      <c r="TEK27" s="24"/>
      <c r="TEP27" s="24"/>
      <c r="TEU27" s="24"/>
      <c r="TEZ27" s="24"/>
      <c r="TFE27" s="24"/>
      <c r="TFJ27" s="24"/>
      <c r="TFO27" s="24"/>
      <c r="TFT27" s="24"/>
      <c r="TFY27" s="24"/>
      <c r="TGD27" s="24"/>
      <c r="TGI27" s="24"/>
      <c r="TGN27" s="24"/>
      <c r="TGS27" s="24"/>
      <c r="TGX27" s="24"/>
      <c r="THC27" s="24"/>
      <c r="THH27" s="24"/>
      <c r="THM27" s="24"/>
      <c r="THR27" s="24"/>
      <c r="THW27" s="24"/>
      <c r="TIB27" s="24"/>
      <c r="TIG27" s="24"/>
      <c r="TIL27" s="24"/>
      <c r="TIQ27" s="24"/>
      <c r="TIV27" s="24"/>
      <c r="TJA27" s="24"/>
      <c r="TJF27" s="24"/>
      <c r="TJK27" s="24"/>
      <c r="TJP27" s="24"/>
      <c r="TJU27" s="24"/>
      <c r="TJZ27" s="24"/>
      <c r="TKE27" s="24"/>
      <c r="TKJ27" s="24"/>
      <c r="TKO27" s="24"/>
      <c r="TKT27" s="24"/>
      <c r="TKY27" s="24"/>
      <c r="TLD27" s="24"/>
      <c r="TLI27" s="24"/>
      <c r="TLN27" s="24"/>
      <c r="TLS27" s="24"/>
      <c r="TLX27" s="24"/>
      <c r="TMC27" s="24"/>
      <c r="TMH27" s="24"/>
      <c r="TMM27" s="24"/>
      <c r="TMR27" s="24"/>
      <c r="TMW27" s="24"/>
      <c r="TNB27" s="24"/>
      <c r="TNG27" s="24"/>
      <c r="TNL27" s="24"/>
      <c r="TNQ27" s="24"/>
      <c r="TNV27" s="24"/>
      <c r="TOA27" s="24"/>
      <c r="TOF27" s="24"/>
      <c r="TOK27" s="24"/>
      <c r="TOP27" s="24"/>
      <c r="TOU27" s="24"/>
      <c r="TOZ27" s="24"/>
      <c r="TPE27" s="24"/>
      <c r="TPJ27" s="24"/>
      <c r="TPO27" s="24"/>
      <c r="TPT27" s="24"/>
      <c r="TPY27" s="24"/>
      <c r="TQD27" s="24"/>
      <c r="TQI27" s="24"/>
      <c r="TQN27" s="24"/>
      <c r="TQS27" s="24"/>
      <c r="TQX27" s="24"/>
      <c r="TRC27" s="24"/>
      <c r="TRH27" s="24"/>
      <c r="TRM27" s="24"/>
      <c r="TRR27" s="24"/>
      <c r="TRW27" s="24"/>
      <c r="TSB27" s="24"/>
      <c r="TSG27" s="24"/>
      <c r="TSL27" s="24"/>
      <c r="TSQ27" s="24"/>
      <c r="TSV27" s="24"/>
      <c r="TTA27" s="24"/>
      <c r="TTF27" s="24"/>
      <c r="TTK27" s="24"/>
      <c r="TTP27" s="24"/>
      <c r="TTU27" s="24"/>
      <c r="TTZ27" s="24"/>
      <c r="TUE27" s="24"/>
      <c r="TUJ27" s="24"/>
      <c r="TUO27" s="24"/>
      <c r="TUT27" s="24"/>
      <c r="TUY27" s="24"/>
      <c r="TVD27" s="24"/>
      <c r="TVI27" s="24"/>
      <c r="TVN27" s="24"/>
      <c r="TVS27" s="24"/>
      <c r="TVX27" s="24"/>
      <c r="TWC27" s="24"/>
      <c r="TWH27" s="24"/>
      <c r="TWM27" s="24"/>
      <c r="TWR27" s="24"/>
      <c r="TWW27" s="24"/>
      <c r="TXB27" s="24"/>
      <c r="TXG27" s="24"/>
      <c r="TXL27" s="24"/>
      <c r="TXQ27" s="24"/>
      <c r="TXV27" s="24"/>
      <c r="TYA27" s="24"/>
      <c r="TYF27" s="24"/>
      <c r="TYK27" s="24"/>
      <c r="TYP27" s="24"/>
      <c r="TYU27" s="24"/>
      <c r="TYZ27" s="24"/>
      <c r="TZE27" s="24"/>
      <c r="TZJ27" s="24"/>
      <c r="TZO27" s="24"/>
      <c r="TZT27" s="24"/>
      <c r="TZY27" s="24"/>
      <c r="UAD27" s="24"/>
      <c r="UAI27" s="24"/>
      <c r="UAN27" s="24"/>
      <c r="UAS27" s="24"/>
      <c r="UAX27" s="24"/>
      <c r="UBC27" s="24"/>
      <c r="UBH27" s="24"/>
      <c r="UBM27" s="24"/>
      <c r="UBR27" s="24"/>
      <c r="UBW27" s="24"/>
      <c r="UCB27" s="24"/>
      <c r="UCG27" s="24"/>
      <c r="UCL27" s="24"/>
      <c r="UCQ27" s="24"/>
      <c r="UCV27" s="24"/>
      <c r="UDA27" s="24"/>
      <c r="UDF27" s="24"/>
      <c r="UDK27" s="24"/>
      <c r="UDP27" s="24"/>
      <c r="UDU27" s="24"/>
      <c r="UDZ27" s="24"/>
      <c r="UEE27" s="24"/>
      <c r="UEJ27" s="24"/>
      <c r="UEO27" s="24"/>
      <c r="UET27" s="24"/>
      <c r="UEY27" s="24"/>
      <c r="UFD27" s="24"/>
      <c r="UFI27" s="24"/>
      <c r="UFN27" s="24"/>
      <c r="UFS27" s="24"/>
      <c r="UFX27" s="24"/>
      <c r="UGC27" s="24"/>
      <c r="UGH27" s="24"/>
      <c r="UGM27" s="24"/>
      <c r="UGR27" s="24"/>
      <c r="UGW27" s="24"/>
      <c r="UHB27" s="24"/>
      <c r="UHG27" s="24"/>
      <c r="UHL27" s="24"/>
      <c r="UHQ27" s="24"/>
      <c r="UHV27" s="24"/>
      <c r="UIA27" s="24"/>
      <c r="UIF27" s="24"/>
      <c r="UIK27" s="24"/>
      <c r="UIP27" s="24"/>
      <c r="UIU27" s="24"/>
      <c r="UIZ27" s="24"/>
      <c r="UJE27" s="24"/>
      <c r="UJJ27" s="24"/>
      <c r="UJO27" s="24"/>
      <c r="UJT27" s="24"/>
      <c r="UJY27" s="24"/>
      <c r="UKD27" s="24"/>
      <c r="UKI27" s="24"/>
      <c r="UKN27" s="24"/>
      <c r="UKS27" s="24"/>
      <c r="UKX27" s="24"/>
      <c r="ULC27" s="24"/>
      <c r="ULH27" s="24"/>
      <c r="ULM27" s="24"/>
      <c r="ULR27" s="24"/>
      <c r="ULW27" s="24"/>
      <c r="UMB27" s="24"/>
      <c r="UMG27" s="24"/>
      <c r="UML27" s="24"/>
      <c r="UMQ27" s="24"/>
      <c r="UMV27" s="24"/>
      <c r="UNA27" s="24"/>
      <c r="UNF27" s="24"/>
      <c r="UNK27" s="24"/>
      <c r="UNP27" s="24"/>
      <c r="UNU27" s="24"/>
      <c r="UNZ27" s="24"/>
      <c r="UOE27" s="24"/>
      <c r="UOJ27" s="24"/>
      <c r="UOO27" s="24"/>
      <c r="UOT27" s="24"/>
      <c r="UOY27" s="24"/>
      <c r="UPD27" s="24"/>
      <c r="UPI27" s="24"/>
      <c r="UPN27" s="24"/>
      <c r="UPS27" s="24"/>
      <c r="UPX27" s="24"/>
      <c r="UQC27" s="24"/>
      <c r="UQH27" s="24"/>
      <c r="UQM27" s="24"/>
      <c r="UQR27" s="24"/>
      <c r="UQW27" s="24"/>
      <c r="URB27" s="24"/>
      <c r="URG27" s="24"/>
      <c r="URL27" s="24"/>
      <c r="URQ27" s="24"/>
      <c r="URV27" s="24"/>
      <c r="USA27" s="24"/>
      <c r="USF27" s="24"/>
      <c r="USK27" s="24"/>
      <c r="USP27" s="24"/>
      <c r="USU27" s="24"/>
      <c r="USZ27" s="24"/>
      <c r="UTE27" s="24"/>
      <c r="UTJ27" s="24"/>
      <c r="UTO27" s="24"/>
      <c r="UTT27" s="24"/>
      <c r="UTY27" s="24"/>
      <c r="UUD27" s="24"/>
      <c r="UUI27" s="24"/>
      <c r="UUN27" s="24"/>
      <c r="UUS27" s="24"/>
      <c r="UUX27" s="24"/>
      <c r="UVC27" s="24"/>
      <c r="UVH27" s="24"/>
      <c r="UVM27" s="24"/>
      <c r="UVR27" s="24"/>
      <c r="UVW27" s="24"/>
      <c r="UWB27" s="24"/>
      <c r="UWG27" s="24"/>
      <c r="UWL27" s="24"/>
      <c r="UWQ27" s="24"/>
      <c r="UWV27" s="24"/>
      <c r="UXA27" s="24"/>
      <c r="UXF27" s="24"/>
      <c r="UXK27" s="24"/>
      <c r="UXP27" s="24"/>
      <c r="UXU27" s="24"/>
      <c r="UXZ27" s="24"/>
      <c r="UYE27" s="24"/>
      <c r="UYJ27" s="24"/>
      <c r="UYO27" s="24"/>
      <c r="UYT27" s="24"/>
      <c r="UYY27" s="24"/>
      <c r="UZD27" s="24"/>
      <c r="UZI27" s="24"/>
      <c r="UZN27" s="24"/>
      <c r="UZS27" s="24"/>
      <c r="UZX27" s="24"/>
      <c r="VAC27" s="24"/>
      <c r="VAH27" s="24"/>
      <c r="VAM27" s="24"/>
      <c r="VAR27" s="24"/>
      <c r="VAW27" s="24"/>
      <c r="VBB27" s="24"/>
      <c r="VBG27" s="24"/>
      <c r="VBL27" s="24"/>
      <c r="VBQ27" s="24"/>
      <c r="VBV27" s="24"/>
      <c r="VCA27" s="24"/>
      <c r="VCF27" s="24"/>
      <c r="VCK27" s="24"/>
      <c r="VCP27" s="24"/>
      <c r="VCU27" s="24"/>
      <c r="VCZ27" s="24"/>
      <c r="VDE27" s="24"/>
      <c r="VDJ27" s="24"/>
      <c r="VDO27" s="24"/>
      <c r="VDT27" s="24"/>
      <c r="VDY27" s="24"/>
      <c r="VED27" s="24"/>
      <c r="VEI27" s="24"/>
      <c r="VEN27" s="24"/>
      <c r="VES27" s="24"/>
      <c r="VEX27" s="24"/>
      <c r="VFC27" s="24"/>
      <c r="VFH27" s="24"/>
      <c r="VFM27" s="24"/>
      <c r="VFR27" s="24"/>
      <c r="VFW27" s="24"/>
      <c r="VGB27" s="24"/>
      <c r="VGG27" s="24"/>
      <c r="VGL27" s="24"/>
      <c r="VGQ27" s="24"/>
      <c r="VGV27" s="24"/>
      <c r="VHA27" s="24"/>
      <c r="VHF27" s="24"/>
      <c r="VHK27" s="24"/>
      <c r="VHP27" s="24"/>
      <c r="VHU27" s="24"/>
      <c r="VHZ27" s="24"/>
      <c r="VIE27" s="24"/>
      <c r="VIJ27" s="24"/>
      <c r="VIO27" s="24"/>
      <c r="VIT27" s="24"/>
      <c r="VIY27" s="24"/>
      <c r="VJD27" s="24"/>
      <c r="VJI27" s="24"/>
      <c r="VJN27" s="24"/>
      <c r="VJS27" s="24"/>
      <c r="VJX27" s="24"/>
      <c r="VKC27" s="24"/>
      <c r="VKH27" s="24"/>
      <c r="VKM27" s="24"/>
      <c r="VKR27" s="24"/>
      <c r="VKW27" s="24"/>
      <c r="VLB27" s="24"/>
      <c r="VLG27" s="24"/>
      <c r="VLL27" s="24"/>
      <c r="VLQ27" s="24"/>
      <c r="VLV27" s="24"/>
      <c r="VMA27" s="24"/>
      <c r="VMF27" s="24"/>
      <c r="VMK27" s="24"/>
      <c r="VMP27" s="24"/>
      <c r="VMU27" s="24"/>
      <c r="VMZ27" s="24"/>
      <c r="VNE27" s="24"/>
      <c r="VNJ27" s="24"/>
      <c r="VNO27" s="24"/>
      <c r="VNT27" s="24"/>
      <c r="VNY27" s="24"/>
      <c r="VOD27" s="24"/>
      <c r="VOI27" s="24"/>
      <c r="VON27" s="24"/>
      <c r="VOS27" s="24"/>
      <c r="VOX27" s="24"/>
      <c r="VPC27" s="24"/>
      <c r="VPH27" s="24"/>
      <c r="VPM27" s="24"/>
      <c r="VPR27" s="24"/>
      <c r="VPW27" s="24"/>
      <c r="VQB27" s="24"/>
      <c r="VQG27" s="24"/>
      <c r="VQL27" s="24"/>
      <c r="VQQ27" s="24"/>
      <c r="VQV27" s="24"/>
      <c r="VRA27" s="24"/>
      <c r="VRF27" s="24"/>
      <c r="VRK27" s="24"/>
      <c r="VRP27" s="24"/>
      <c r="VRU27" s="24"/>
      <c r="VRZ27" s="24"/>
      <c r="VSE27" s="24"/>
      <c r="VSJ27" s="24"/>
      <c r="VSO27" s="24"/>
      <c r="VST27" s="24"/>
      <c r="VSY27" s="24"/>
      <c r="VTD27" s="24"/>
      <c r="VTI27" s="24"/>
      <c r="VTN27" s="24"/>
      <c r="VTS27" s="24"/>
      <c r="VTX27" s="24"/>
      <c r="VUC27" s="24"/>
      <c r="VUH27" s="24"/>
      <c r="VUM27" s="24"/>
      <c r="VUR27" s="24"/>
      <c r="VUW27" s="24"/>
      <c r="VVB27" s="24"/>
      <c r="VVG27" s="24"/>
      <c r="VVL27" s="24"/>
      <c r="VVQ27" s="24"/>
      <c r="VVV27" s="24"/>
      <c r="VWA27" s="24"/>
      <c r="VWF27" s="24"/>
      <c r="VWK27" s="24"/>
      <c r="VWP27" s="24"/>
      <c r="VWU27" s="24"/>
      <c r="VWZ27" s="24"/>
      <c r="VXE27" s="24"/>
      <c r="VXJ27" s="24"/>
      <c r="VXO27" s="24"/>
      <c r="VXT27" s="24"/>
      <c r="VXY27" s="24"/>
      <c r="VYD27" s="24"/>
      <c r="VYI27" s="24"/>
      <c r="VYN27" s="24"/>
      <c r="VYS27" s="24"/>
      <c r="VYX27" s="24"/>
      <c r="VZC27" s="24"/>
      <c r="VZH27" s="24"/>
      <c r="VZM27" s="24"/>
      <c r="VZR27" s="24"/>
      <c r="VZW27" s="24"/>
      <c r="WAB27" s="24"/>
      <c r="WAG27" s="24"/>
      <c r="WAL27" s="24"/>
      <c r="WAQ27" s="24"/>
      <c r="WAV27" s="24"/>
      <c r="WBA27" s="24"/>
      <c r="WBF27" s="24"/>
      <c r="WBK27" s="24"/>
      <c r="WBP27" s="24"/>
      <c r="WBU27" s="24"/>
      <c r="WBZ27" s="24"/>
      <c r="WCE27" s="24"/>
      <c r="WCJ27" s="24"/>
      <c r="WCO27" s="24"/>
      <c r="WCT27" s="24"/>
      <c r="WCY27" s="24"/>
      <c r="WDD27" s="24"/>
      <c r="WDI27" s="24"/>
      <c r="WDN27" s="24"/>
      <c r="WDS27" s="24"/>
      <c r="WDX27" s="24"/>
      <c r="WEC27" s="24"/>
      <c r="WEH27" s="24"/>
      <c r="WEM27" s="24"/>
      <c r="WER27" s="24"/>
      <c r="WEW27" s="24"/>
      <c r="WFB27" s="24"/>
      <c r="WFG27" s="24"/>
      <c r="WFL27" s="24"/>
      <c r="WFQ27" s="24"/>
      <c r="WFV27" s="24"/>
      <c r="WGA27" s="24"/>
      <c r="WGF27" s="24"/>
      <c r="WGK27" s="24"/>
      <c r="WGP27" s="24"/>
      <c r="WGU27" s="24"/>
      <c r="WGZ27" s="24"/>
      <c r="WHE27" s="24"/>
      <c r="WHJ27" s="24"/>
      <c r="WHO27" s="24"/>
      <c r="WHT27" s="24"/>
      <c r="WHY27" s="24"/>
      <c r="WID27" s="24"/>
      <c r="WII27" s="24"/>
      <c r="WIN27" s="24"/>
      <c r="WIS27" s="24"/>
      <c r="WIX27" s="24"/>
      <c r="WJC27" s="24"/>
      <c r="WJH27" s="24"/>
      <c r="WJM27" s="24"/>
      <c r="WJR27" s="24"/>
      <c r="WJW27" s="24"/>
      <c r="WKB27" s="24"/>
      <c r="WKG27" s="24"/>
      <c r="WKL27" s="24"/>
      <c r="WKQ27" s="24"/>
      <c r="WKV27" s="24"/>
      <c r="WLA27" s="24"/>
      <c r="WLF27" s="24"/>
      <c r="WLK27" s="24"/>
      <c r="WLP27" s="24"/>
      <c r="WLU27" s="24"/>
      <c r="WLZ27" s="24"/>
      <c r="WME27" s="24"/>
      <c r="WMJ27" s="24"/>
      <c r="WMO27" s="24"/>
      <c r="WMT27" s="24"/>
      <c r="WMY27" s="24"/>
      <c r="WND27" s="24"/>
      <c r="WNI27" s="24"/>
      <c r="WNN27" s="24"/>
      <c r="WNS27" s="24"/>
      <c r="WNX27" s="24"/>
      <c r="WOC27" s="24"/>
      <c r="WOH27" s="24"/>
      <c r="WOM27" s="24"/>
      <c r="WOR27" s="24"/>
      <c r="WOW27" s="24"/>
      <c r="WPB27" s="24"/>
      <c r="WPG27" s="24"/>
      <c r="WPL27" s="24"/>
      <c r="WPQ27" s="24"/>
      <c r="WPV27" s="24"/>
      <c r="WQA27" s="24"/>
      <c r="WQF27" s="24"/>
      <c r="WQK27" s="24"/>
      <c r="WQP27" s="24"/>
      <c r="WQU27" s="24"/>
      <c r="WQZ27" s="24"/>
      <c r="WRE27" s="24"/>
      <c r="WRJ27" s="24"/>
      <c r="WRO27" s="24"/>
      <c r="WRT27" s="24"/>
      <c r="WRY27" s="24"/>
      <c r="WSD27" s="24"/>
      <c r="WSI27" s="24"/>
      <c r="WSN27" s="24"/>
      <c r="WSS27" s="24"/>
      <c r="WSX27" s="24"/>
      <c r="WTC27" s="24"/>
      <c r="WTH27" s="24"/>
      <c r="WTM27" s="24"/>
      <c r="WTR27" s="24"/>
      <c r="WTW27" s="24"/>
      <c r="WUB27" s="24"/>
      <c r="WUG27" s="24"/>
      <c r="WUL27" s="24"/>
      <c r="WUQ27" s="24"/>
      <c r="WUV27" s="24"/>
      <c r="WVA27" s="24"/>
      <c r="WVF27" s="24"/>
      <c r="WVK27" s="24"/>
      <c r="WVP27" s="24"/>
      <c r="WVU27" s="24"/>
      <c r="WVZ27" s="24"/>
      <c r="WWE27" s="24"/>
      <c r="WWJ27" s="24"/>
      <c r="WWO27" s="24"/>
      <c r="WWT27" s="24"/>
      <c r="WWY27" s="24"/>
      <c r="WXD27" s="24"/>
      <c r="WXI27" s="24"/>
      <c r="WXN27" s="24"/>
      <c r="WXS27" s="24"/>
      <c r="WXX27" s="24"/>
      <c r="WYC27" s="24"/>
      <c r="WYH27" s="24"/>
      <c r="WYM27" s="24"/>
      <c r="WYR27" s="24"/>
      <c r="WYW27" s="24"/>
      <c r="WZB27" s="24"/>
      <c r="WZG27" s="24"/>
      <c r="WZL27" s="24"/>
      <c r="WZQ27" s="24"/>
      <c r="WZV27" s="24"/>
      <c r="XAA27" s="24"/>
      <c r="XAF27" s="24"/>
      <c r="XAK27" s="24"/>
      <c r="XAP27" s="24"/>
      <c r="XAU27" s="24"/>
      <c r="XAZ27" s="24"/>
      <c r="XBE27" s="24"/>
      <c r="XBJ27" s="24"/>
      <c r="XBO27" s="24"/>
      <c r="XBT27" s="24"/>
      <c r="XBY27" s="24"/>
      <c r="XCD27" s="24"/>
      <c r="XCI27" s="24"/>
      <c r="XCN27" s="24"/>
      <c r="XCS27" s="24"/>
      <c r="XCX27" s="24"/>
      <c r="XDC27" s="24"/>
      <c r="XDH27" s="24"/>
      <c r="XDM27" s="24"/>
      <c r="XDR27" s="24"/>
      <c r="XDW27" s="24"/>
      <c r="XEB27" s="24"/>
      <c r="XEG27" s="24"/>
      <c r="XEL27" s="24"/>
      <c r="XEQ27" s="24"/>
      <c r="XEV27" s="24"/>
      <c r="XFA27" s="24"/>
    </row>
    <row r="28" spans="1:1023 1026:2048 2051:5118 5121:6143 6146:7168 7171:10238 10241:11263 11266:12288 12291:15358 15361:16383" x14ac:dyDescent="0.35">
      <c r="A28" s="24"/>
      <c r="B28" s="14"/>
      <c r="C28" s="14"/>
      <c r="D28" s="24" t="s">
        <v>183</v>
      </c>
      <c r="K28" s="24"/>
      <c r="P28" s="24"/>
      <c r="U28" s="24"/>
      <c r="Z28" s="24"/>
      <c r="AE28" s="24"/>
      <c r="AJ28" s="24"/>
      <c r="AO28" s="24"/>
      <c r="AT28" s="24"/>
      <c r="AY28" s="24"/>
      <c r="BD28" s="24"/>
      <c r="BI28" s="24"/>
      <c r="BN28" s="24"/>
      <c r="BS28" s="24"/>
      <c r="BX28" s="24"/>
      <c r="CC28" s="24"/>
      <c r="CH28" s="24"/>
      <c r="CM28" s="24"/>
      <c r="CR28" s="24"/>
      <c r="CW28" s="24"/>
      <c r="DB28" s="24"/>
      <c r="DG28" s="24"/>
      <c r="DL28" s="24"/>
      <c r="DQ28" s="24"/>
      <c r="DV28" s="24"/>
      <c r="DY28" s="24"/>
      <c r="EA28" s="24"/>
      <c r="EF28" s="24"/>
      <c r="EK28" s="24"/>
      <c r="EP28" s="24"/>
      <c r="EU28" s="24"/>
      <c r="EZ28" s="24"/>
      <c r="FE28" s="24"/>
      <c r="FJ28" s="24"/>
      <c r="FO28" s="24"/>
      <c r="FT28" s="24"/>
      <c r="FY28" s="24"/>
      <c r="GD28" s="24"/>
      <c r="GI28" s="24"/>
      <c r="GN28" s="24"/>
      <c r="GS28" s="24"/>
      <c r="GX28" s="24"/>
      <c r="HC28" s="24"/>
      <c r="HH28" s="24"/>
      <c r="HM28" s="24"/>
      <c r="HR28" s="24"/>
      <c r="HW28" s="24"/>
      <c r="IB28" s="24"/>
      <c r="IG28" s="24"/>
      <c r="IL28" s="24"/>
      <c r="IQ28" s="24"/>
      <c r="IV28" s="24"/>
      <c r="JA28" s="24"/>
      <c r="JF28" s="24"/>
      <c r="JK28" s="24"/>
      <c r="JP28" s="24"/>
      <c r="JU28" s="24"/>
      <c r="JZ28" s="24"/>
      <c r="KE28" s="24"/>
      <c r="KJ28" s="24"/>
      <c r="KO28" s="24"/>
      <c r="KT28" s="24"/>
      <c r="KY28" s="24"/>
      <c r="LD28" s="24"/>
      <c r="LI28" s="24"/>
      <c r="LN28" s="24"/>
      <c r="LS28" s="24"/>
      <c r="LX28" s="24"/>
      <c r="MC28" s="24"/>
      <c r="MH28" s="24"/>
      <c r="MM28" s="24"/>
      <c r="MR28" s="24"/>
      <c r="MW28" s="24"/>
      <c r="NB28" s="24"/>
      <c r="NG28" s="24"/>
      <c r="NL28" s="24"/>
      <c r="NQ28" s="24"/>
      <c r="NV28" s="24"/>
      <c r="OA28" s="24"/>
      <c r="OF28" s="24"/>
      <c r="OK28" s="24"/>
      <c r="OP28" s="24"/>
      <c r="OU28" s="24"/>
      <c r="OZ28" s="24"/>
      <c r="PE28" s="24"/>
      <c r="PJ28" s="24"/>
      <c r="PO28" s="24"/>
      <c r="PT28" s="24"/>
      <c r="PY28" s="24"/>
      <c r="QD28" s="24"/>
      <c r="QI28" s="24"/>
      <c r="QN28" s="24"/>
      <c r="QS28" s="24"/>
      <c r="QX28" s="24"/>
      <c r="RC28" s="24"/>
      <c r="RH28" s="24"/>
      <c r="RM28" s="24"/>
      <c r="RR28" s="24"/>
      <c r="RW28" s="24"/>
      <c r="SB28" s="24"/>
      <c r="SG28" s="24"/>
      <c r="SL28" s="24"/>
      <c r="SQ28" s="24"/>
      <c r="SV28" s="24"/>
      <c r="TA28" s="24"/>
      <c r="TF28" s="24"/>
      <c r="TK28" s="24"/>
      <c r="TP28" s="24"/>
      <c r="TU28" s="24"/>
      <c r="TZ28" s="24"/>
      <c r="UE28" s="24"/>
      <c r="UJ28" s="24"/>
      <c r="UO28" s="24"/>
      <c r="UT28" s="24"/>
      <c r="UY28" s="24"/>
      <c r="VD28" s="24"/>
      <c r="VI28" s="24"/>
      <c r="VN28" s="24"/>
      <c r="VS28" s="24"/>
      <c r="VX28" s="24"/>
      <c r="WC28" s="24"/>
      <c r="WH28" s="24"/>
      <c r="WM28" s="24"/>
      <c r="WR28" s="24"/>
      <c r="WW28" s="24"/>
      <c r="XB28" s="24"/>
      <c r="XG28" s="24"/>
      <c r="XL28" s="24"/>
      <c r="XQ28" s="24"/>
      <c r="XV28" s="24"/>
      <c r="YA28" s="24"/>
      <c r="YF28" s="24"/>
      <c r="YK28" s="24"/>
      <c r="YP28" s="24"/>
      <c r="YU28" s="24"/>
      <c r="YZ28" s="24"/>
      <c r="ZE28" s="24"/>
      <c r="ZJ28" s="24"/>
      <c r="ZO28" s="24"/>
      <c r="ZT28" s="24"/>
      <c r="ZY28" s="24"/>
      <c r="AAD28" s="24"/>
      <c r="AAI28" s="24"/>
      <c r="AAN28" s="24"/>
      <c r="AAS28" s="24"/>
      <c r="AAX28" s="24"/>
      <c r="ABC28" s="24"/>
      <c r="ABH28" s="24"/>
      <c r="ABM28" s="24"/>
      <c r="ABR28" s="24"/>
      <c r="ABW28" s="24"/>
      <c r="ACB28" s="24"/>
      <c r="ACG28" s="24"/>
      <c r="ACL28" s="24"/>
      <c r="ACQ28" s="24"/>
      <c r="ACV28" s="24"/>
      <c r="ADA28" s="24"/>
      <c r="ADF28" s="24"/>
      <c r="ADK28" s="24"/>
      <c r="ADP28" s="24"/>
      <c r="ADU28" s="24"/>
      <c r="ADZ28" s="24"/>
      <c r="AEE28" s="24"/>
      <c r="AEJ28" s="24"/>
      <c r="AEO28" s="24"/>
      <c r="AET28" s="24"/>
      <c r="AEY28" s="24"/>
      <c r="AFD28" s="24"/>
      <c r="AFI28" s="24"/>
      <c r="AFN28" s="24"/>
      <c r="AFS28" s="24"/>
      <c r="AFX28" s="24"/>
      <c r="AGC28" s="24"/>
      <c r="AGH28" s="24"/>
      <c r="AGM28" s="24"/>
      <c r="AGR28" s="24"/>
      <c r="AGW28" s="24"/>
      <c r="AHB28" s="24"/>
      <c r="AHG28" s="24"/>
      <c r="AHL28" s="24"/>
      <c r="AHQ28" s="24"/>
      <c r="AHV28" s="24"/>
      <c r="AIA28" s="24"/>
      <c r="AIF28" s="24"/>
      <c r="AIK28" s="24"/>
      <c r="AIP28" s="24"/>
      <c r="AIU28" s="24"/>
      <c r="AIZ28" s="24"/>
      <c r="AJE28" s="24"/>
      <c r="AJJ28" s="24"/>
      <c r="AJO28" s="24"/>
      <c r="AJT28" s="24"/>
      <c r="AJY28" s="24"/>
      <c r="AKD28" s="24"/>
      <c r="AKI28" s="24"/>
      <c r="AKN28" s="24"/>
      <c r="AKS28" s="24"/>
      <c r="AKX28" s="24"/>
      <c r="ALC28" s="24"/>
      <c r="ALH28" s="24"/>
      <c r="ALM28" s="24"/>
      <c r="ALR28" s="24"/>
      <c r="ALW28" s="24"/>
      <c r="AMB28" s="24"/>
      <c r="AMG28" s="24"/>
      <c r="AML28" s="24"/>
      <c r="AMQ28" s="24"/>
      <c r="AMV28" s="24"/>
      <c r="ANA28" s="24"/>
      <c r="ANF28" s="24"/>
      <c r="ANK28" s="24"/>
      <c r="ANP28" s="24"/>
      <c r="ANU28" s="24"/>
      <c r="ANZ28" s="24"/>
      <c r="AOE28" s="24"/>
      <c r="AOJ28" s="24"/>
      <c r="AOO28" s="24"/>
      <c r="AOT28" s="24"/>
      <c r="AOY28" s="24"/>
      <c r="APD28" s="24"/>
      <c r="API28" s="24"/>
      <c r="APN28" s="24"/>
      <c r="APS28" s="24"/>
      <c r="APX28" s="24"/>
      <c r="AQC28" s="24"/>
      <c r="AQH28" s="24"/>
      <c r="AQM28" s="24"/>
      <c r="AQR28" s="24"/>
      <c r="AQW28" s="24"/>
      <c r="ARB28" s="24"/>
      <c r="ARG28" s="24"/>
      <c r="ARL28" s="24"/>
      <c r="ARQ28" s="24"/>
      <c r="ARV28" s="24"/>
      <c r="ASA28" s="24"/>
      <c r="ASF28" s="24"/>
      <c r="ASK28" s="24"/>
      <c r="ASP28" s="24"/>
      <c r="ASU28" s="24"/>
      <c r="ASZ28" s="24"/>
      <c r="ATE28" s="24"/>
      <c r="ATJ28" s="24"/>
      <c r="ATO28" s="24"/>
      <c r="ATT28" s="24"/>
      <c r="ATY28" s="24"/>
      <c r="AUD28" s="24"/>
      <c r="AUI28" s="24"/>
      <c r="AUN28" s="24"/>
      <c r="AUS28" s="24"/>
      <c r="AUX28" s="24"/>
      <c r="AVC28" s="24"/>
      <c r="AVH28" s="24"/>
      <c r="AVM28" s="24"/>
      <c r="AVR28" s="24"/>
      <c r="AVW28" s="24"/>
      <c r="AWB28" s="24"/>
      <c r="AWG28" s="24"/>
      <c r="AWL28" s="24"/>
      <c r="AWQ28" s="24"/>
      <c r="AWV28" s="24"/>
      <c r="AXA28" s="24"/>
      <c r="AXF28" s="24"/>
      <c r="AXK28" s="24"/>
      <c r="AXP28" s="24"/>
      <c r="AXU28" s="24"/>
      <c r="AXZ28" s="24"/>
      <c r="AYE28" s="24"/>
      <c r="AYJ28" s="24"/>
      <c r="AYO28" s="24"/>
      <c r="AYT28" s="24"/>
      <c r="AYY28" s="24"/>
      <c r="AZD28" s="24"/>
      <c r="AZI28" s="24"/>
      <c r="AZN28" s="24"/>
      <c r="AZS28" s="24"/>
      <c r="AZX28" s="24"/>
      <c r="BAC28" s="24"/>
      <c r="BAH28" s="24"/>
      <c r="BAM28" s="24"/>
      <c r="BAR28" s="24"/>
      <c r="BAW28" s="24"/>
      <c r="BBB28" s="24"/>
      <c r="BBG28" s="24"/>
      <c r="BBL28" s="24"/>
      <c r="BBQ28" s="24"/>
      <c r="BBV28" s="24"/>
      <c r="BCA28" s="24"/>
      <c r="BCF28" s="24"/>
      <c r="BCK28" s="24"/>
      <c r="BCP28" s="24"/>
      <c r="BCU28" s="24"/>
      <c r="BCZ28" s="24"/>
      <c r="BDE28" s="24"/>
      <c r="BDJ28" s="24"/>
      <c r="BDO28" s="24"/>
      <c r="BDT28" s="24"/>
      <c r="BDY28" s="24"/>
      <c r="BED28" s="24"/>
      <c r="BEI28" s="24"/>
      <c r="BEN28" s="24"/>
      <c r="BES28" s="24"/>
      <c r="BEX28" s="24"/>
      <c r="BFC28" s="24"/>
      <c r="BFH28" s="24"/>
      <c r="BFM28" s="24"/>
      <c r="BFR28" s="24"/>
      <c r="BFW28" s="24"/>
      <c r="BGB28" s="24"/>
      <c r="BGG28" s="24"/>
      <c r="BGL28" s="24"/>
      <c r="BGQ28" s="24"/>
      <c r="BGV28" s="24"/>
      <c r="BHA28" s="24"/>
      <c r="BHF28" s="24"/>
      <c r="BHK28" s="24"/>
      <c r="BHP28" s="24"/>
      <c r="BHU28" s="24"/>
      <c r="BHZ28" s="24"/>
      <c r="BIE28" s="24"/>
      <c r="BIJ28" s="24"/>
      <c r="BIO28" s="24"/>
      <c r="BIT28" s="24"/>
      <c r="BIY28" s="24"/>
      <c r="BJD28" s="24"/>
      <c r="BJI28" s="24"/>
      <c r="BJN28" s="24"/>
      <c r="BJS28" s="24"/>
      <c r="BJX28" s="24"/>
      <c r="BKC28" s="24"/>
      <c r="BKH28" s="24"/>
      <c r="BKM28" s="24"/>
      <c r="BKR28" s="24"/>
      <c r="BKW28" s="24"/>
      <c r="BLB28" s="24"/>
      <c r="BLG28" s="24"/>
      <c r="BLL28" s="24"/>
      <c r="BLQ28" s="24"/>
      <c r="BLV28" s="24"/>
      <c r="BMA28" s="24"/>
      <c r="BMF28" s="24"/>
      <c r="BMK28" s="24"/>
      <c r="BMP28" s="24"/>
      <c r="BMU28" s="24"/>
      <c r="BMZ28" s="24"/>
      <c r="BNE28" s="24"/>
      <c r="BNJ28" s="24"/>
      <c r="BNO28" s="24"/>
      <c r="BNT28" s="24"/>
      <c r="BNY28" s="24"/>
      <c r="BOD28" s="24"/>
      <c r="BOI28" s="24"/>
      <c r="BON28" s="24"/>
      <c r="BOS28" s="24"/>
      <c r="BOX28" s="24"/>
      <c r="BPC28" s="24"/>
      <c r="BPH28" s="24"/>
      <c r="BPM28" s="24"/>
      <c r="BPR28" s="24"/>
      <c r="BPW28" s="24"/>
      <c r="BQB28" s="24"/>
      <c r="BQG28" s="24"/>
      <c r="BQL28" s="24"/>
      <c r="BQQ28" s="24"/>
      <c r="BQV28" s="24"/>
      <c r="BRA28" s="24"/>
      <c r="BRF28" s="24"/>
      <c r="BRK28" s="24"/>
      <c r="BRP28" s="24"/>
      <c r="BRU28" s="24"/>
      <c r="BRZ28" s="24"/>
      <c r="BSE28" s="24"/>
      <c r="BSJ28" s="24"/>
      <c r="BSO28" s="24"/>
      <c r="BST28" s="24"/>
      <c r="BSY28" s="24"/>
      <c r="BTD28" s="24"/>
      <c r="BTI28" s="24"/>
      <c r="BTN28" s="24"/>
      <c r="BTS28" s="24"/>
      <c r="BTX28" s="24"/>
      <c r="BUC28" s="24"/>
      <c r="BUH28" s="24"/>
      <c r="BUM28" s="24"/>
      <c r="BUR28" s="24"/>
      <c r="BUW28" s="24"/>
      <c r="BVB28" s="24"/>
      <c r="BVG28" s="24"/>
      <c r="BVL28" s="24"/>
      <c r="BVQ28" s="24"/>
      <c r="BVV28" s="24"/>
      <c r="BWA28" s="24"/>
      <c r="BWF28" s="24"/>
      <c r="BWK28" s="24"/>
      <c r="BWP28" s="24"/>
      <c r="BWU28" s="24"/>
      <c r="BWZ28" s="24"/>
      <c r="BXE28" s="24"/>
      <c r="BXJ28" s="24"/>
      <c r="BXO28" s="24"/>
      <c r="BXT28" s="24"/>
      <c r="BXY28" s="24"/>
      <c r="BYD28" s="24"/>
      <c r="BYI28" s="24"/>
      <c r="BYN28" s="24"/>
      <c r="BYS28" s="24"/>
      <c r="BYX28" s="24"/>
      <c r="BZC28" s="24"/>
      <c r="BZH28" s="24"/>
      <c r="BZM28" s="24"/>
      <c r="BZR28" s="24"/>
      <c r="BZW28" s="24"/>
      <c r="CAB28" s="24"/>
      <c r="CAG28" s="24"/>
      <c r="CAL28" s="24"/>
      <c r="CAQ28" s="24"/>
      <c r="CAV28" s="24"/>
      <c r="CBA28" s="24"/>
      <c r="CBF28" s="24"/>
      <c r="CBK28" s="24"/>
      <c r="CBP28" s="24"/>
      <c r="CBU28" s="24"/>
      <c r="CBZ28" s="24"/>
      <c r="CCE28" s="24"/>
      <c r="CCJ28" s="24"/>
      <c r="CCO28" s="24"/>
      <c r="CCT28" s="24"/>
      <c r="CCY28" s="24"/>
      <c r="CDD28" s="24"/>
      <c r="CDI28" s="24"/>
      <c r="CDN28" s="24"/>
      <c r="CDS28" s="24"/>
      <c r="CDX28" s="24"/>
      <c r="CEC28" s="24"/>
      <c r="CEH28" s="24"/>
      <c r="CEM28" s="24"/>
      <c r="CER28" s="24"/>
      <c r="CEW28" s="24"/>
      <c r="CFB28" s="24"/>
      <c r="CFG28" s="24"/>
      <c r="CFL28" s="24"/>
      <c r="CFQ28" s="24"/>
      <c r="CFV28" s="24"/>
      <c r="CGA28" s="24"/>
      <c r="CGF28" s="24"/>
      <c r="CGK28" s="24"/>
      <c r="CGP28" s="24"/>
      <c r="CGU28" s="24"/>
      <c r="CGZ28" s="24"/>
      <c r="CHE28" s="24"/>
      <c r="CHJ28" s="24"/>
      <c r="CHO28" s="24"/>
      <c r="CHT28" s="24"/>
      <c r="CHY28" s="24"/>
      <c r="CID28" s="24"/>
      <c r="CII28" s="24"/>
      <c r="CIN28" s="24"/>
      <c r="CIS28" s="24"/>
      <c r="CIX28" s="24"/>
      <c r="CJC28" s="24"/>
      <c r="CJH28" s="24"/>
      <c r="CJM28" s="24"/>
      <c r="CJR28" s="24"/>
      <c r="CJW28" s="24"/>
      <c r="CKB28" s="24"/>
      <c r="CKG28" s="24"/>
      <c r="CKL28" s="24"/>
      <c r="CKQ28" s="24"/>
      <c r="CKV28" s="24"/>
      <c r="CLA28" s="24"/>
      <c r="CLF28" s="24"/>
      <c r="CLK28" s="24"/>
      <c r="CLP28" s="24"/>
      <c r="CLU28" s="24"/>
      <c r="CLZ28" s="24"/>
      <c r="CME28" s="24"/>
      <c r="CMJ28" s="24"/>
      <c r="CMO28" s="24"/>
      <c r="CMT28" s="24"/>
      <c r="CMY28" s="24"/>
      <c r="CND28" s="24"/>
      <c r="CNI28" s="24"/>
      <c r="CNN28" s="24"/>
      <c r="CNS28" s="24"/>
      <c r="CNX28" s="24"/>
      <c r="COC28" s="24"/>
      <c r="COH28" s="24"/>
      <c r="COM28" s="24"/>
      <c r="COR28" s="24"/>
      <c r="COW28" s="24"/>
      <c r="CPB28" s="24"/>
      <c r="CPG28" s="24"/>
      <c r="CPL28" s="24"/>
      <c r="CPQ28" s="24"/>
      <c r="CPV28" s="24"/>
      <c r="CQA28" s="24"/>
      <c r="CQF28" s="24"/>
      <c r="CQK28" s="24"/>
      <c r="CQP28" s="24"/>
      <c r="CQU28" s="24"/>
      <c r="CQZ28" s="24"/>
      <c r="CRE28" s="24"/>
      <c r="CRJ28" s="24"/>
      <c r="CRO28" s="24"/>
      <c r="CRT28" s="24"/>
      <c r="CRY28" s="24"/>
      <c r="CSD28" s="24"/>
      <c r="CSI28" s="24"/>
      <c r="CSN28" s="24"/>
      <c r="CSS28" s="24"/>
      <c r="CSX28" s="24"/>
      <c r="CTC28" s="24"/>
      <c r="CTH28" s="24"/>
      <c r="CTM28" s="24"/>
      <c r="CTR28" s="24"/>
      <c r="CTW28" s="24"/>
      <c r="CUB28" s="24"/>
      <c r="CUG28" s="24"/>
      <c r="CUL28" s="24"/>
      <c r="CUQ28" s="24"/>
      <c r="CUV28" s="24"/>
      <c r="CVA28" s="24"/>
      <c r="CVF28" s="24"/>
      <c r="CVK28" s="24"/>
      <c r="CVP28" s="24"/>
      <c r="CVU28" s="24"/>
      <c r="CVZ28" s="24"/>
      <c r="CWE28" s="24"/>
      <c r="CWJ28" s="24"/>
      <c r="CWO28" s="24"/>
      <c r="CWT28" s="24"/>
      <c r="CWY28" s="24"/>
      <c r="CXD28" s="24"/>
      <c r="CXI28" s="24"/>
      <c r="CXN28" s="24"/>
      <c r="CXS28" s="24"/>
      <c r="CXX28" s="24"/>
      <c r="CYC28" s="24"/>
      <c r="CYH28" s="24"/>
      <c r="CYM28" s="24"/>
      <c r="CYR28" s="24"/>
      <c r="CYW28" s="24"/>
      <c r="CZB28" s="24"/>
      <c r="CZG28" s="24"/>
      <c r="CZL28" s="24"/>
      <c r="CZQ28" s="24"/>
      <c r="CZV28" s="24"/>
      <c r="DAA28" s="24"/>
      <c r="DAF28" s="24"/>
      <c r="DAK28" s="24"/>
      <c r="DAP28" s="24"/>
      <c r="DAU28" s="24"/>
      <c r="DAZ28" s="24"/>
      <c r="DBE28" s="24"/>
      <c r="DBJ28" s="24"/>
      <c r="DBO28" s="24"/>
      <c r="DBT28" s="24"/>
      <c r="DBY28" s="24"/>
      <c r="DCD28" s="24"/>
      <c r="DCI28" s="24"/>
      <c r="DCN28" s="24"/>
      <c r="DCS28" s="24"/>
      <c r="DCX28" s="24"/>
      <c r="DDC28" s="24"/>
      <c r="DDH28" s="24"/>
      <c r="DDM28" s="24"/>
      <c r="DDR28" s="24"/>
      <c r="DDW28" s="24"/>
      <c r="DEB28" s="24"/>
      <c r="DEG28" s="24"/>
      <c r="DEL28" s="24"/>
      <c r="DEQ28" s="24"/>
      <c r="DEV28" s="24"/>
      <c r="DFA28" s="24"/>
      <c r="DFF28" s="24"/>
      <c r="DFK28" s="24"/>
      <c r="DFP28" s="24"/>
      <c r="DFU28" s="24"/>
      <c r="DFZ28" s="24"/>
      <c r="DGE28" s="24"/>
      <c r="DGJ28" s="24"/>
      <c r="DGO28" s="24"/>
      <c r="DGT28" s="24"/>
      <c r="DGY28" s="24"/>
      <c r="DHD28" s="24"/>
      <c r="DHI28" s="24"/>
      <c r="DHN28" s="24"/>
      <c r="DHS28" s="24"/>
      <c r="DHX28" s="24"/>
      <c r="DIC28" s="24"/>
      <c r="DIH28" s="24"/>
      <c r="DIM28" s="24"/>
      <c r="DIR28" s="24"/>
      <c r="DIW28" s="24"/>
      <c r="DJB28" s="24"/>
      <c r="DJG28" s="24"/>
      <c r="DJL28" s="24"/>
      <c r="DJQ28" s="24"/>
      <c r="DJV28" s="24"/>
      <c r="DKA28" s="24"/>
      <c r="DKF28" s="24"/>
      <c r="DKK28" s="24"/>
      <c r="DKP28" s="24"/>
      <c r="DKU28" s="24"/>
      <c r="DKZ28" s="24"/>
      <c r="DLE28" s="24"/>
      <c r="DLJ28" s="24"/>
      <c r="DLO28" s="24"/>
      <c r="DLT28" s="24"/>
      <c r="DLY28" s="24"/>
      <c r="DMD28" s="24"/>
      <c r="DMI28" s="24"/>
      <c r="DMN28" s="24"/>
      <c r="DMS28" s="24"/>
      <c r="DMX28" s="24"/>
      <c r="DNC28" s="24"/>
      <c r="DNH28" s="24"/>
      <c r="DNM28" s="24"/>
      <c r="DNR28" s="24"/>
      <c r="DNW28" s="24"/>
      <c r="DOB28" s="24"/>
      <c r="DOG28" s="24"/>
      <c r="DOL28" s="24"/>
      <c r="DOQ28" s="24"/>
      <c r="DOV28" s="24"/>
      <c r="DPA28" s="24"/>
      <c r="DPF28" s="24"/>
      <c r="DPK28" s="24"/>
      <c r="DPP28" s="24"/>
      <c r="DPU28" s="24"/>
      <c r="DPZ28" s="24"/>
      <c r="DQE28" s="24"/>
      <c r="DQJ28" s="24"/>
      <c r="DQO28" s="24"/>
      <c r="DQT28" s="24"/>
      <c r="DQY28" s="24"/>
      <c r="DRD28" s="24"/>
      <c r="DRI28" s="24"/>
      <c r="DRN28" s="24"/>
      <c r="DRS28" s="24"/>
      <c r="DRX28" s="24"/>
      <c r="DSC28" s="24"/>
      <c r="DSH28" s="24"/>
      <c r="DSM28" s="24"/>
      <c r="DSR28" s="24"/>
      <c r="DSW28" s="24"/>
      <c r="DTB28" s="24"/>
      <c r="DTG28" s="24"/>
      <c r="DTL28" s="24"/>
      <c r="DTQ28" s="24"/>
      <c r="DTV28" s="24"/>
      <c r="DUA28" s="24"/>
      <c r="DUF28" s="24"/>
      <c r="DUK28" s="24"/>
      <c r="DUP28" s="24"/>
      <c r="DUU28" s="24"/>
      <c r="DUZ28" s="24"/>
      <c r="DVE28" s="24"/>
      <c r="DVJ28" s="24"/>
      <c r="DVO28" s="24"/>
      <c r="DVT28" s="24"/>
      <c r="DVY28" s="24"/>
      <c r="DWD28" s="24"/>
      <c r="DWI28" s="24"/>
      <c r="DWN28" s="24"/>
      <c r="DWS28" s="24"/>
      <c r="DWX28" s="24"/>
      <c r="DXC28" s="24"/>
      <c r="DXH28" s="24"/>
      <c r="DXM28" s="24"/>
      <c r="DXR28" s="24"/>
      <c r="DXW28" s="24"/>
      <c r="DYB28" s="24"/>
      <c r="DYG28" s="24"/>
      <c r="DYL28" s="24"/>
      <c r="DYQ28" s="24"/>
      <c r="DYV28" s="24"/>
      <c r="DZA28" s="24"/>
      <c r="DZF28" s="24"/>
      <c r="DZK28" s="24"/>
      <c r="DZP28" s="24"/>
      <c r="DZU28" s="24"/>
      <c r="DZZ28" s="24"/>
      <c r="EAE28" s="24"/>
      <c r="EAJ28" s="24"/>
      <c r="EAO28" s="24"/>
      <c r="EAT28" s="24"/>
      <c r="EAY28" s="24"/>
      <c r="EBD28" s="24"/>
      <c r="EBI28" s="24"/>
      <c r="EBN28" s="24"/>
      <c r="EBS28" s="24"/>
      <c r="EBX28" s="24"/>
      <c r="ECC28" s="24"/>
      <c r="ECH28" s="24"/>
      <c r="ECM28" s="24"/>
      <c r="ECR28" s="24"/>
      <c r="ECW28" s="24"/>
      <c r="EDB28" s="24"/>
      <c r="EDG28" s="24"/>
      <c r="EDL28" s="24"/>
      <c r="EDQ28" s="24"/>
      <c r="EDV28" s="24"/>
      <c r="EEA28" s="24"/>
      <c r="EEF28" s="24"/>
      <c r="EEK28" s="24"/>
      <c r="EEP28" s="24"/>
      <c r="EEU28" s="24"/>
      <c r="EEZ28" s="24"/>
      <c r="EFE28" s="24"/>
      <c r="EFJ28" s="24"/>
      <c r="EFO28" s="24"/>
      <c r="EFT28" s="24"/>
      <c r="EFY28" s="24"/>
      <c r="EGD28" s="24"/>
      <c r="EGI28" s="24"/>
      <c r="EGN28" s="24"/>
      <c r="EGS28" s="24"/>
      <c r="EGX28" s="24"/>
      <c r="EHC28" s="24"/>
      <c r="EHH28" s="24"/>
      <c r="EHM28" s="24"/>
      <c r="EHR28" s="24"/>
      <c r="EHW28" s="24"/>
      <c r="EIB28" s="24"/>
      <c r="EIG28" s="24"/>
      <c r="EIL28" s="24"/>
      <c r="EIQ28" s="24"/>
      <c r="EIV28" s="24"/>
      <c r="EJA28" s="24"/>
      <c r="EJF28" s="24"/>
      <c r="EJK28" s="24"/>
      <c r="EJP28" s="24"/>
      <c r="EJU28" s="24"/>
      <c r="EJZ28" s="24"/>
      <c r="EKE28" s="24"/>
      <c r="EKJ28" s="24"/>
      <c r="EKO28" s="24"/>
      <c r="EKT28" s="24"/>
      <c r="EKY28" s="24"/>
      <c r="ELD28" s="24"/>
      <c r="ELI28" s="24"/>
      <c r="ELN28" s="24"/>
      <c r="ELS28" s="24"/>
      <c r="ELX28" s="24"/>
      <c r="EMC28" s="24"/>
      <c r="EMH28" s="24"/>
      <c r="EMM28" s="24"/>
      <c r="EMR28" s="24"/>
      <c r="EMW28" s="24"/>
      <c r="ENB28" s="24"/>
      <c r="ENG28" s="24"/>
      <c r="ENL28" s="24"/>
      <c r="ENQ28" s="24"/>
      <c r="ENV28" s="24"/>
      <c r="EOA28" s="24"/>
      <c r="EOF28" s="24"/>
      <c r="EOK28" s="24"/>
      <c r="EOP28" s="24"/>
      <c r="EOU28" s="24"/>
      <c r="EOZ28" s="24"/>
      <c r="EPE28" s="24"/>
      <c r="EPJ28" s="24"/>
      <c r="EPO28" s="24"/>
      <c r="EPT28" s="24"/>
      <c r="EPY28" s="24"/>
      <c r="EQD28" s="24"/>
      <c r="EQI28" s="24"/>
      <c r="EQN28" s="24"/>
      <c r="EQS28" s="24"/>
      <c r="EQX28" s="24"/>
      <c r="ERC28" s="24"/>
      <c r="ERH28" s="24"/>
      <c r="ERM28" s="24"/>
      <c r="ERR28" s="24"/>
      <c r="ERW28" s="24"/>
      <c r="ESB28" s="24"/>
      <c r="ESG28" s="24"/>
      <c r="ESL28" s="24"/>
      <c r="ESQ28" s="24"/>
      <c r="ESV28" s="24"/>
      <c r="ETA28" s="24"/>
      <c r="ETF28" s="24"/>
      <c r="ETK28" s="24"/>
      <c r="ETP28" s="24"/>
      <c r="ETU28" s="24"/>
      <c r="ETZ28" s="24"/>
      <c r="EUE28" s="24"/>
      <c r="EUJ28" s="24"/>
      <c r="EUO28" s="24"/>
      <c r="EUT28" s="24"/>
      <c r="EUY28" s="24"/>
      <c r="EVD28" s="24"/>
      <c r="EVI28" s="24"/>
      <c r="EVN28" s="24"/>
      <c r="EVS28" s="24"/>
      <c r="EVX28" s="24"/>
      <c r="EWC28" s="24"/>
      <c r="EWH28" s="24"/>
      <c r="EWM28" s="24"/>
      <c r="EWR28" s="24"/>
      <c r="EWW28" s="24"/>
      <c r="EXB28" s="24"/>
      <c r="EXG28" s="24"/>
      <c r="EXL28" s="24"/>
      <c r="EXQ28" s="24"/>
      <c r="EXV28" s="24"/>
      <c r="EYA28" s="24"/>
      <c r="EYF28" s="24"/>
      <c r="EYK28" s="24"/>
      <c r="EYP28" s="24"/>
      <c r="EYU28" s="24"/>
      <c r="EYZ28" s="24"/>
      <c r="EZE28" s="24"/>
      <c r="EZJ28" s="24"/>
      <c r="EZO28" s="24"/>
      <c r="EZT28" s="24"/>
      <c r="EZY28" s="24"/>
      <c r="FAD28" s="24"/>
      <c r="FAI28" s="24"/>
      <c r="FAN28" s="24"/>
      <c r="FAS28" s="24"/>
      <c r="FAX28" s="24"/>
      <c r="FBC28" s="24"/>
      <c r="FBH28" s="24"/>
      <c r="FBM28" s="24"/>
      <c r="FBR28" s="24"/>
      <c r="FBW28" s="24"/>
      <c r="FCB28" s="24"/>
      <c r="FCG28" s="24"/>
      <c r="FCL28" s="24"/>
      <c r="FCQ28" s="24"/>
      <c r="FCV28" s="24"/>
      <c r="FDA28" s="24"/>
      <c r="FDF28" s="24"/>
      <c r="FDK28" s="24"/>
      <c r="FDP28" s="24"/>
      <c r="FDU28" s="24"/>
      <c r="FDZ28" s="24"/>
      <c r="FEE28" s="24"/>
      <c r="FEJ28" s="24"/>
      <c r="FEO28" s="24"/>
      <c r="FET28" s="24"/>
      <c r="FEY28" s="24"/>
      <c r="FFD28" s="24"/>
      <c r="FFI28" s="24"/>
      <c r="FFN28" s="24"/>
      <c r="FFS28" s="24"/>
      <c r="FFX28" s="24"/>
      <c r="FGC28" s="24"/>
      <c r="FGH28" s="24"/>
      <c r="FGM28" s="24"/>
      <c r="FGR28" s="24"/>
      <c r="FGW28" s="24"/>
      <c r="FHB28" s="24"/>
      <c r="FHG28" s="24"/>
      <c r="FHL28" s="24"/>
      <c r="FHQ28" s="24"/>
      <c r="FHV28" s="24"/>
      <c r="FIA28" s="24"/>
      <c r="FIF28" s="24"/>
      <c r="FIK28" s="24"/>
      <c r="FIP28" s="24"/>
      <c r="FIU28" s="24"/>
      <c r="FIZ28" s="24"/>
      <c r="FJE28" s="24"/>
      <c r="FJJ28" s="24"/>
      <c r="FJO28" s="24"/>
      <c r="FJT28" s="24"/>
      <c r="FJY28" s="24"/>
      <c r="FKD28" s="24"/>
      <c r="FKI28" s="24"/>
      <c r="FKN28" s="24"/>
      <c r="FKS28" s="24"/>
      <c r="FKX28" s="24"/>
      <c r="FLC28" s="24"/>
      <c r="FLH28" s="24"/>
      <c r="FLM28" s="24"/>
      <c r="FLR28" s="24"/>
      <c r="FLW28" s="24"/>
      <c r="FMB28" s="24"/>
      <c r="FMG28" s="24"/>
      <c r="FML28" s="24"/>
      <c r="FMQ28" s="24"/>
      <c r="FMV28" s="24"/>
      <c r="FNA28" s="24"/>
      <c r="FNF28" s="24"/>
      <c r="FNK28" s="24"/>
      <c r="FNP28" s="24"/>
      <c r="FNU28" s="24"/>
      <c r="FNZ28" s="24"/>
      <c r="FOE28" s="24"/>
      <c r="FOJ28" s="24"/>
      <c r="FOO28" s="24"/>
      <c r="FOT28" s="24"/>
      <c r="FOY28" s="24"/>
      <c r="FPD28" s="24"/>
      <c r="FPI28" s="24"/>
      <c r="FPN28" s="24"/>
      <c r="FPS28" s="24"/>
      <c r="FPX28" s="24"/>
      <c r="FQC28" s="24"/>
      <c r="FQH28" s="24"/>
      <c r="FQM28" s="24"/>
      <c r="FQR28" s="24"/>
      <c r="FQW28" s="24"/>
      <c r="FRB28" s="24"/>
      <c r="FRG28" s="24"/>
      <c r="FRL28" s="24"/>
      <c r="FRQ28" s="24"/>
      <c r="FRV28" s="24"/>
      <c r="FSA28" s="24"/>
      <c r="FSF28" s="24"/>
      <c r="FSK28" s="24"/>
      <c r="FSP28" s="24"/>
      <c r="FSU28" s="24"/>
      <c r="FSZ28" s="24"/>
      <c r="FTE28" s="24"/>
      <c r="FTJ28" s="24"/>
      <c r="FTO28" s="24"/>
      <c r="FTT28" s="24"/>
      <c r="FTY28" s="24"/>
      <c r="FUD28" s="24"/>
      <c r="FUI28" s="24"/>
      <c r="FUN28" s="24"/>
      <c r="FUS28" s="24"/>
      <c r="FUX28" s="24"/>
      <c r="FVC28" s="24"/>
      <c r="FVH28" s="24"/>
      <c r="FVM28" s="24"/>
      <c r="FVR28" s="24"/>
      <c r="FVW28" s="24"/>
      <c r="FWB28" s="24"/>
      <c r="FWG28" s="24"/>
      <c r="FWL28" s="24"/>
      <c r="FWQ28" s="24"/>
      <c r="FWV28" s="24"/>
      <c r="FXA28" s="24"/>
      <c r="FXF28" s="24"/>
      <c r="FXK28" s="24"/>
      <c r="FXP28" s="24"/>
      <c r="FXU28" s="24"/>
      <c r="FXZ28" s="24"/>
      <c r="FYE28" s="24"/>
      <c r="FYJ28" s="24"/>
      <c r="FYO28" s="24"/>
      <c r="FYT28" s="24"/>
      <c r="FYY28" s="24"/>
      <c r="FZD28" s="24"/>
      <c r="FZI28" s="24"/>
      <c r="FZN28" s="24"/>
      <c r="FZS28" s="24"/>
      <c r="FZX28" s="24"/>
      <c r="GAC28" s="24"/>
      <c r="GAH28" s="24"/>
      <c r="GAM28" s="24"/>
      <c r="GAR28" s="24"/>
      <c r="GAW28" s="24"/>
      <c r="GBB28" s="24"/>
      <c r="GBG28" s="24"/>
      <c r="GBL28" s="24"/>
      <c r="GBQ28" s="24"/>
      <c r="GBV28" s="24"/>
      <c r="GCA28" s="24"/>
      <c r="GCF28" s="24"/>
      <c r="GCK28" s="24"/>
      <c r="GCP28" s="24"/>
      <c r="GCU28" s="24"/>
      <c r="GCZ28" s="24"/>
      <c r="GDE28" s="24"/>
      <c r="GDJ28" s="24"/>
      <c r="GDO28" s="24"/>
      <c r="GDT28" s="24"/>
      <c r="GDY28" s="24"/>
      <c r="GED28" s="24"/>
      <c r="GEI28" s="24"/>
      <c r="GEN28" s="24"/>
      <c r="GES28" s="24"/>
      <c r="GEX28" s="24"/>
      <c r="GFC28" s="24"/>
      <c r="GFH28" s="24"/>
      <c r="GFM28" s="24"/>
      <c r="GFR28" s="24"/>
      <c r="GFW28" s="24"/>
      <c r="GGB28" s="24"/>
      <c r="GGG28" s="24"/>
      <c r="GGL28" s="24"/>
      <c r="GGQ28" s="24"/>
      <c r="GGV28" s="24"/>
      <c r="GHA28" s="24"/>
      <c r="GHF28" s="24"/>
      <c r="GHK28" s="24"/>
      <c r="GHP28" s="24"/>
      <c r="GHU28" s="24"/>
      <c r="GHZ28" s="24"/>
      <c r="GIE28" s="24"/>
      <c r="GIJ28" s="24"/>
      <c r="GIO28" s="24"/>
      <c r="GIT28" s="24"/>
      <c r="GIY28" s="24"/>
      <c r="GJD28" s="24"/>
      <c r="GJI28" s="24"/>
      <c r="GJN28" s="24"/>
      <c r="GJS28" s="24"/>
      <c r="GJX28" s="24"/>
      <c r="GKC28" s="24"/>
      <c r="GKH28" s="24"/>
      <c r="GKM28" s="24"/>
      <c r="GKR28" s="24"/>
      <c r="GKW28" s="24"/>
      <c r="GLB28" s="24"/>
      <c r="GLG28" s="24"/>
      <c r="GLL28" s="24"/>
      <c r="GLQ28" s="24"/>
      <c r="GLV28" s="24"/>
      <c r="GMA28" s="24"/>
      <c r="GMF28" s="24"/>
      <c r="GMK28" s="24"/>
      <c r="GMP28" s="24"/>
      <c r="GMU28" s="24"/>
      <c r="GMZ28" s="24"/>
      <c r="GNE28" s="24"/>
      <c r="GNJ28" s="24"/>
      <c r="GNO28" s="24"/>
      <c r="GNT28" s="24"/>
      <c r="GNY28" s="24"/>
      <c r="GOD28" s="24"/>
      <c r="GOI28" s="24"/>
      <c r="GON28" s="24"/>
      <c r="GOS28" s="24"/>
      <c r="GOX28" s="24"/>
      <c r="GPC28" s="24"/>
      <c r="GPH28" s="24"/>
      <c r="GPM28" s="24"/>
      <c r="GPR28" s="24"/>
      <c r="GPW28" s="24"/>
      <c r="GQB28" s="24"/>
      <c r="GQG28" s="24"/>
      <c r="GQL28" s="24"/>
      <c r="GQQ28" s="24"/>
      <c r="GQV28" s="24"/>
      <c r="GRA28" s="24"/>
      <c r="GRF28" s="24"/>
      <c r="GRK28" s="24"/>
      <c r="GRP28" s="24"/>
      <c r="GRU28" s="24"/>
      <c r="GRZ28" s="24"/>
      <c r="GSE28" s="24"/>
      <c r="GSJ28" s="24"/>
      <c r="GSO28" s="24"/>
      <c r="GST28" s="24"/>
      <c r="GSY28" s="24"/>
      <c r="GTD28" s="24"/>
      <c r="GTI28" s="24"/>
      <c r="GTN28" s="24"/>
      <c r="GTS28" s="24"/>
      <c r="GTX28" s="24"/>
      <c r="GUC28" s="24"/>
      <c r="GUH28" s="24"/>
      <c r="GUM28" s="24"/>
      <c r="GUR28" s="24"/>
      <c r="GUW28" s="24"/>
      <c r="GVB28" s="24"/>
      <c r="GVG28" s="24"/>
      <c r="GVL28" s="24"/>
      <c r="GVQ28" s="24"/>
      <c r="GVV28" s="24"/>
      <c r="GWA28" s="24"/>
      <c r="GWF28" s="24"/>
      <c r="GWK28" s="24"/>
      <c r="GWP28" s="24"/>
      <c r="GWU28" s="24"/>
      <c r="GWZ28" s="24"/>
      <c r="GXE28" s="24"/>
      <c r="GXJ28" s="24"/>
      <c r="GXO28" s="24"/>
      <c r="GXT28" s="24"/>
      <c r="GXY28" s="24"/>
      <c r="GYD28" s="24"/>
      <c r="GYI28" s="24"/>
      <c r="GYN28" s="24"/>
      <c r="GYS28" s="24"/>
      <c r="GYX28" s="24"/>
      <c r="GZC28" s="24"/>
      <c r="GZH28" s="24"/>
      <c r="GZM28" s="24"/>
      <c r="GZR28" s="24"/>
      <c r="GZW28" s="24"/>
      <c r="HAB28" s="24"/>
      <c r="HAG28" s="24"/>
      <c r="HAL28" s="24"/>
      <c r="HAQ28" s="24"/>
      <c r="HAV28" s="24"/>
      <c r="HBA28" s="24"/>
      <c r="HBF28" s="24"/>
      <c r="HBK28" s="24"/>
      <c r="HBP28" s="24"/>
      <c r="HBU28" s="24"/>
      <c r="HBZ28" s="24"/>
      <c r="HCE28" s="24"/>
      <c r="HCJ28" s="24"/>
      <c r="HCO28" s="24"/>
      <c r="HCT28" s="24"/>
      <c r="HCY28" s="24"/>
      <c r="HDD28" s="24"/>
      <c r="HDI28" s="24"/>
      <c r="HDN28" s="24"/>
      <c r="HDS28" s="24"/>
      <c r="HDX28" s="24"/>
      <c r="HEC28" s="24"/>
      <c r="HEH28" s="24"/>
      <c r="HEM28" s="24"/>
      <c r="HER28" s="24"/>
      <c r="HEW28" s="24"/>
      <c r="HFB28" s="24"/>
      <c r="HFG28" s="24"/>
      <c r="HFL28" s="24"/>
      <c r="HFQ28" s="24"/>
      <c r="HFV28" s="24"/>
      <c r="HGA28" s="24"/>
      <c r="HGF28" s="24"/>
      <c r="HGK28" s="24"/>
      <c r="HGP28" s="24"/>
      <c r="HGU28" s="24"/>
      <c r="HGZ28" s="24"/>
      <c r="HHE28" s="24"/>
      <c r="HHJ28" s="24"/>
      <c r="HHO28" s="24"/>
      <c r="HHT28" s="24"/>
      <c r="HHY28" s="24"/>
      <c r="HID28" s="24"/>
      <c r="HII28" s="24"/>
      <c r="HIN28" s="24"/>
      <c r="HIS28" s="24"/>
      <c r="HIX28" s="24"/>
      <c r="HJC28" s="24"/>
      <c r="HJH28" s="24"/>
      <c r="HJM28" s="24"/>
      <c r="HJR28" s="24"/>
      <c r="HJW28" s="24"/>
      <c r="HKB28" s="24"/>
      <c r="HKG28" s="24"/>
      <c r="HKL28" s="24"/>
      <c r="HKQ28" s="24"/>
      <c r="HKV28" s="24"/>
      <c r="HLA28" s="24"/>
      <c r="HLF28" s="24"/>
      <c r="HLK28" s="24"/>
      <c r="HLP28" s="24"/>
      <c r="HLU28" s="24"/>
      <c r="HLZ28" s="24"/>
      <c r="HME28" s="24"/>
      <c r="HMJ28" s="24"/>
      <c r="HMO28" s="24"/>
      <c r="HMT28" s="24"/>
      <c r="HMY28" s="24"/>
      <c r="HND28" s="24"/>
      <c r="HNI28" s="24"/>
      <c r="HNN28" s="24"/>
      <c r="HNS28" s="24"/>
      <c r="HNX28" s="24"/>
      <c r="HOC28" s="24"/>
      <c r="HOH28" s="24"/>
      <c r="HOM28" s="24"/>
      <c r="HOR28" s="24"/>
      <c r="HOW28" s="24"/>
      <c r="HPB28" s="24"/>
      <c r="HPG28" s="24"/>
      <c r="HPL28" s="24"/>
      <c r="HPQ28" s="24"/>
      <c r="HPV28" s="24"/>
      <c r="HQA28" s="24"/>
      <c r="HQF28" s="24"/>
      <c r="HQK28" s="24"/>
      <c r="HQP28" s="24"/>
      <c r="HQU28" s="24"/>
      <c r="HQZ28" s="24"/>
      <c r="HRE28" s="24"/>
      <c r="HRJ28" s="24"/>
      <c r="HRO28" s="24"/>
      <c r="HRT28" s="24"/>
      <c r="HRY28" s="24"/>
      <c r="HSD28" s="24"/>
      <c r="HSI28" s="24"/>
      <c r="HSN28" s="24"/>
      <c r="HSS28" s="24"/>
      <c r="HSX28" s="24"/>
      <c r="HTC28" s="24"/>
      <c r="HTH28" s="24"/>
      <c r="HTM28" s="24"/>
      <c r="HTR28" s="24"/>
      <c r="HTW28" s="24"/>
      <c r="HUB28" s="24"/>
      <c r="HUG28" s="24"/>
      <c r="HUL28" s="24"/>
      <c r="HUQ28" s="24"/>
      <c r="HUV28" s="24"/>
      <c r="HVA28" s="24"/>
      <c r="HVF28" s="24"/>
      <c r="HVK28" s="24"/>
      <c r="HVP28" s="24"/>
      <c r="HVU28" s="24"/>
      <c r="HVZ28" s="24"/>
      <c r="HWE28" s="24"/>
      <c r="HWJ28" s="24"/>
      <c r="HWO28" s="24"/>
      <c r="HWT28" s="24"/>
      <c r="HWY28" s="24"/>
      <c r="HXD28" s="24"/>
      <c r="HXI28" s="24"/>
      <c r="HXN28" s="24"/>
      <c r="HXS28" s="24"/>
      <c r="HXX28" s="24"/>
      <c r="HYC28" s="24"/>
      <c r="HYH28" s="24"/>
      <c r="HYM28" s="24"/>
      <c r="HYR28" s="24"/>
      <c r="HYW28" s="24"/>
      <c r="HZB28" s="24"/>
      <c r="HZG28" s="24"/>
      <c r="HZL28" s="24"/>
      <c r="HZQ28" s="24"/>
      <c r="HZV28" s="24"/>
      <c r="IAA28" s="24"/>
      <c r="IAF28" s="24"/>
      <c r="IAK28" s="24"/>
      <c r="IAP28" s="24"/>
      <c r="IAU28" s="24"/>
      <c r="IAZ28" s="24"/>
      <c r="IBE28" s="24"/>
      <c r="IBJ28" s="24"/>
      <c r="IBO28" s="24"/>
      <c r="IBT28" s="24"/>
      <c r="IBY28" s="24"/>
      <c r="ICD28" s="24"/>
      <c r="ICI28" s="24"/>
      <c r="ICN28" s="24"/>
      <c r="ICS28" s="24"/>
      <c r="ICX28" s="24"/>
      <c r="IDC28" s="24"/>
      <c r="IDH28" s="24"/>
      <c r="IDM28" s="24"/>
      <c r="IDR28" s="24"/>
      <c r="IDW28" s="24"/>
      <c r="IEB28" s="24"/>
      <c r="IEG28" s="24"/>
      <c r="IEL28" s="24"/>
      <c r="IEQ28" s="24"/>
      <c r="IEV28" s="24"/>
      <c r="IFA28" s="24"/>
      <c r="IFF28" s="24"/>
      <c r="IFK28" s="24"/>
      <c r="IFP28" s="24"/>
      <c r="IFU28" s="24"/>
      <c r="IFZ28" s="24"/>
      <c r="IGE28" s="24"/>
      <c r="IGJ28" s="24"/>
      <c r="IGO28" s="24"/>
      <c r="IGT28" s="24"/>
      <c r="IGY28" s="24"/>
      <c r="IHD28" s="24"/>
      <c r="IHI28" s="24"/>
      <c r="IHN28" s="24"/>
      <c r="IHS28" s="24"/>
      <c r="IHX28" s="24"/>
      <c r="IIC28" s="24"/>
      <c r="IIH28" s="24"/>
      <c r="IIM28" s="24"/>
      <c r="IIR28" s="24"/>
      <c r="IIW28" s="24"/>
      <c r="IJB28" s="24"/>
      <c r="IJG28" s="24"/>
      <c r="IJL28" s="24"/>
      <c r="IJQ28" s="24"/>
      <c r="IJV28" s="24"/>
      <c r="IKA28" s="24"/>
      <c r="IKF28" s="24"/>
      <c r="IKK28" s="24"/>
      <c r="IKP28" s="24"/>
      <c r="IKU28" s="24"/>
      <c r="IKZ28" s="24"/>
      <c r="ILE28" s="24"/>
      <c r="ILJ28" s="24"/>
      <c r="ILO28" s="24"/>
      <c r="ILT28" s="24"/>
      <c r="ILY28" s="24"/>
      <c r="IMD28" s="24"/>
      <c r="IMI28" s="24"/>
      <c r="IMN28" s="24"/>
      <c r="IMS28" s="24"/>
      <c r="IMX28" s="24"/>
      <c r="INC28" s="24"/>
      <c r="INH28" s="24"/>
      <c r="INM28" s="24"/>
      <c r="INR28" s="24"/>
      <c r="INW28" s="24"/>
      <c r="IOB28" s="24"/>
      <c r="IOG28" s="24"/>
      <c r="IOL28" s="24"/>
      <c r="IOQ28" s="24"/>
      <c r="IOV28" s="24"/>
      <c r="IPA28" s="24"/>
      <c r="IPF28" s="24"/>
      <c r="IPK28" s="24"/>
      <c r="IPP28" s="24"/>
      <c r="IPU28" s="24"/>
      <c r="IPZ28" s="24"/>
      <c r="IQE28" s="24"/>
      <c r="IQJ28" s="24"/>
      <c r="IQO28" s="24"/>
      <c r="IQT28" s="24"/>
      <c r="IQY28" s="24"/>
      <c r="IRD28" s="24"/>
      <c r="IRI28" s="24"/>
      <c r="IRN28" s="24"/>
      <c r="IRS28" s="24"/>
      <c r="IRX28" s="24"/>
      <c r="ISC28" s="24"/>
      <c r="ISH28" s="24"/>
      <c r="ISM28" s="24"/>
      <c r="ISR28" s="24"/>
      <c r="ISW28" s="24"/>
      <c r="ITB28" s="24"/>
      <c r="ITG28" s="24"/>
      <c r="ITL28" s="24"/>
      <c r="ITQ28" s="24"/>
      <c r="ITV28" s="24"/>
      <c r="IUA28" s="24"/>
      <c r="IUF28" s="24"/>
      <c r="IUK28" s="24"/>
      <c r="IUP28" s="24"/>
      <c r="IUU28" s="24"/>
      <c r="IUZ28" s="24"/>
      <c r="IVE28" s="24"/>
      <c r="IVJ28" s="24"/>
      <c r="IVO28" s="24"/>
      <c r="IVT28" s="24"/>
      <c r="IVY28" s="24"/>
      <c r="IWD28" s="24"/>
      <c r="IWI28" s="24"/>
      <c r="IWN28" s="24"/>
      <c r="IWS28" s="24"/>
      <c r="IWX28" s="24"/>
      <c r="IXC28" s="24"/>
      <c r="IXH28" s="24"/>
      <c r="IXM28" s="24"/>
      <c r="IXR28" s="24"/>
      <c r="IXW28" s="24"/>
      <c r="IYB28" s="24"/>
      <c r="IYG28" s="24"/>
      <c r="IYL28" s="24"/>
      <c r="IYQ28" s="24"/>
      <c r="IYV28" s="24"/>
      <c r="IZA28" s="24"/>
      <c r="IZF28" s="24"/>
      <c r="IZK28" s="24"/>
      <c r="IZP28" s="24"/>
      <c r="IZU28" s="24"/>
      <c r="IZZ28" s="24"/>
      <c r="JAE28" s="24"/>
      <c r="JAJ28" s="24"/>
      <c r="JAO28" s="24"/>
      <c r="JAT28" s="24"/>
      <c r="JAY28" s="24"/>
      <c r="JBD28" s="24"/>
      <c r="JBI28" s="24"/>
      <c r="JBN28" s="24"/>
      <c r="JBS28" s="24"/>
      <c r="JBX28" s="24"/>
      <c r="JCC28" s="24"/>
      <c r="JCH28" s="24"/>
      <c r="JCM28" s="24"/>
      <c r="JCR28" s="24"/>
      <c r="JCW28" s="24"/>
      <c r="JDB28" s="24"/>
      <c r="JDG28" s="24"/>
      <c r="JDL28" s="24"/>
      <c r="JDQ28" s="24"/>
      <c r="JDV28" s="24"/>
      <c r="JEA28" s="24"/>
      <c r="JEF28" s="24"/>
      <c r="JEK28" s="24"/>
      <c r="JEP28" s="24"/>
      <c r="JEU28" s="24"/>
      <c r="JEZ28" s="24"/>
      <c r="JFE28" s="24"/>
      <c r="JFJ28" s="24"/>
      <c r="JFO28" s="24"/>
      <c r="JFT28" s="24"/>
      <c r="JFY28" s="24"/>
      <c r="JGD28" s="24"/>
      <c r="JGI28" s="24"/>
      <c r="JGN28" s="24"/>
      <c r="JGS28" s="24"/>
      <c r="JGX28" s="24"/>
      <c r="JHC28" s="24"/>
      <c r="JHH28" s="24"/>
      <c r="JHM28" s="24"/>
      <c r="JHR28" s="24"/>
      <c r="JHW28" s="24"/>
      <c r="JIB28" s="24"/>
      <c r="JIG28" s="24"/>
      <c r="JIL28" s="24"/>
      <c r="JIQ28" s="24"/>
      <c r="JIV28" s="24"/>
      <c r="JJA28" s="24"/>
      <c r="JJF28" s="24"/>
      <c r="JJK28" s="24"/>
      <c r="JJP28" s="24"/>
      <c r="JJU28" s="24"/>
      <c r="JJZ28" s="24"/>
      <c r="JKE28" s="24"/>
      <c r="JKJ28" s="24"/>
      <c r="JKO28" s="24"/>
      <c r="JKT28" s="24"/>
      <c r="JKY28" s="24"/>
      <c r="JLD28" s="24"/>
      <c r="JLI28" s="24"/>
      <c r="JLN28" s="24"/>
      <c r="JLS28" s="24"/>
      <c r="JLX28" s="24"/>
      <c r="JMC28" s="24"/>
      <c r="JMH28" s="24"/>
      <c r="JMM28" s="24"/>
      <c r="JMR28" s="24"/>
      <c r="JMW28" s="24"/>
      <c r="JNB28" s="24"/>
      <c r="JNG28" s="24"/>
      <c r="JNL28" s="24"/>
      <c r="JNQ28" s="24"/>
      <c r="JNV28" s="24"/>
      <c r="JOA28" s="24"/>
      <c r="JOF28" s="24"/>
      <c r="JOK28" s="24"/>
      <c r="JOP28" s="24"/>
      <c r="JOU28" s="24"/>
      <c r="JOZ28" s="24"/>
      <c r="JPE28" s="24"/>
      <c r="JPJ28" s="24"/>
      <c r="JPO28" s="24"/>
      <c r="JPT28" s="24"/>
      <c r="JPY28" s="24"/>
      <c r="JQD28" s="24"/>
      <c r="JQI28" s="24"/>
      <c r="JQN28" s="24"/>
      <c r="JQS28" s="24"/>
      <c r="JQX28" s="24"/>
      <c r="JRC28" s="24"/>
      <c r="JRH28" s="24"/>
      <c r="JRM28" s="24"/>
      <c r="JRR28" s="24"/>
      <c r="JRW28" s="24"/>
      <c r="JSB28" s="24"/>
      <c r="JSG28" s="24"/>
      <c r="JSL28" s="24"/>
      <c r="JSQ28" s="24"/>
      <c r="JSV28" s="24"/>
      <c r="JTA28" s="24"/>
      <c r="JTF28" s="24"/>
      <c r="JTK28" s="24"/>
      <c r="JTP28" s="24"/>
      <c r="JTU28" s="24"/>
      <c r="JTZ28" s="24"/>
      <c r="JUE28" s="24"/>
      <c r="JUJ28" s="24"/>
      <c r="JUO28" s="24"/>
      <c r="JUT28" s="24"/>
      <c r="JUY28" s="24"/>
      <c r="JVD28" s="24"/>
      <c r="JVI28" s="24"/>
      <c r="JVN28" s="24"/>
      <c r="JVS28" s="24"/>
      <c r="JVX28" s="24"/>
      <c r="JWC28" s="24"/>
      <c r="JWH28" s="24"/>
      <c r="JWM28" s="24"/>
      <c r="JWR28" s="24"/>
      <c r="JWW28" s="24"/>
      <c r="JXB28" s="24"/>
      <c r="JXG28" s="24"/>
      <c r="JXL28" s="24"/>
      <c r="JXQ28" s="24"/>
      <c r="JXV28" s="24"/>
      <c r="JYA28" s="24"/>
      <c r="JYF28" s="24"/>
      <c r="JYK28" s="24"/>
      <c r="JYP28" s="24"/>
      <c r="JYU28" s="24"/>
      <c r="JYZ28" s="24"/>
      <c r="JZE28" s="24"/>
      <c r="JZJ28" s="24"/>
      <c r="JZO28" s="24"/>
      <c r="JZT28" s="24"/>
      <c r="JZY28" s="24"/>
      <c r="KAD28" s="24"/>
      <c r="KAI28" s="24"/>
      <c r="KAN28" s="24"/>
      <c r="KAS28" s="24"/>
      <c r="KAX28" s="24"/>
      <c r="KBC28" s="24"/>
      <c r="KBH28" s="24"/>
      <c r="KBM28" s="24"/>
      <c r="KBR28" s="24"/>
      <c r="KBW28" s="24"/>
      <c r="KCB28" s="24"/>
      <c r="KCG28" s="24"/>
      <c r="KCL28" s="24"/>
      <c r="KCQ28" s="24"/>
      <c r="KCV28" s="24"/>
      <c r="KDA28" s="24"/>
      <c r="KDF28" s="24"/>
      <c r="KDK28" s="24"/>
      <c r="KDP28" s="24"/>
      <c r="KDU28" s="24"/>
      <c r="KDZ28" s="24"/>
      <c r="KEE28" s="24"/>
      <c r="KEJ28" s="24"/>
      <c r="KEO28" s="24"/>
      <c r="KET28" s="24"/>
      <c r="KEY28" s="24"/>
      <c r="KFD28" s="24"/>
      <c r="KFI28" s="24"/>
      <c r="KFN28" s="24"/>
      <c r="KFS28" s="24"/>
      <c r="KFX28" s="24"/>
      <c r="KGC28" s="24"/>
      <c r="KGH28" s="24"/>
      <c r="KGM28" s="24"/>
      <c r="KGR28" s="24"/>
      <c r="KGW28" s="24"/>
      <c r="KHB28" s="24"/>
      <c r="KHG28" s="24"/>
      <c r="KHL28" s="24"/>
      <c r="KHQ28" s="24"/>
      <c r="KHV28" s="24"/>
      <c r="KIA28" s="24"/>
      <c r="KIF28" s="24"/>
      <c r="KIK28" s="24"/>
      <c r="KIP28" s="24"/>
      <c r="KIU28" s="24"/>
      <c r="KIZ28" s="24"/>
      <c r="KJE28" s="24"/>
      <c r="KJJ28" s="24"/>
      <c r="KJO28" s="24"/>
      <c r="KJT28" s="24"/>
      <c r="KJY28" s="24"/>
      <c r="KKD28" s="24"/>
      <c r="KKI28" s="24"/>
      <c r="KKN28" s="24"/>
      <c r="KKS28" s="24"/>
      <c r="KKX28" s="24"/>
      <c r="KLC28" s="24"/>
      <c r="KLH28" s="24"/>
      <c r="KLM28" s="24"/>
      <c r="KLR28" s="24"/>
      <c r="KLW28" s="24"/>
      <c r="KMB28" s="24"/>
      <c r="KMG28" s="24"/>
      <c r="KML28" s="24"/>
      <c r="KMQ28" s="24"/>
      <c r="KMV28" s="24"/>
      <c r="KNA28" s="24"/>
      <c r="KNF28" s="24"/>
      <c r="KNK28" s="24"/>
      <c r="KNP28" s="24"/>
      <c r="KNU28" s="24"/>
      <c r="KNZ28" s="24"/>
      <c r="KOE28" s="24"/>
      <c r="KOJ28" s="24"/>
      <c r="KOO28" s="24"/>
      <c r="KOT28" s="24"/>
      <c r="KOY28" s="24"/>
      <c r="KPD28" s="24"/>
      <c r="KPI28" s="24"/>
      <c r="KPN28" s="24"/>
      <c r="KPS28" s="24"/>
      <c r="KPX28" s="24"/>
      <c r="KQC28" s="24"/>
      <c r="KQH28" s="24"/>
      <c r="KQM28" s="24"/>
      <c r="KQR28" s="24"/>
      <c r="KQW28" s="24"/>
      <c r="KRB28" s="24"/>
      <c r="KRG28" s="24"/>
      <c r="KRL28" s="24"/>
      <c r="KRQ28" s="24"/>
      <c r="KRV28" s="24"/>
      <c r="KSA28" s="24"/>
      <c r="KSF28" s="24"/>
      <c r="KSK28" s="24"/>
      <c r="KSP28" s="24"/>
      <c r="KSU28" s="24"/>
      <c r="KSZ28" s="24"/>
      <c r="KTE28" s="24"/>
      <c r="KTJ28" s="24"/>
      <c r="KTO28" s="24"/>
      <c r="KTT28" s="24"/>
      <c r="KTY28" s="24"/>
      <c r="KUD28" s="24"/>
      <c r="KUI28" s="24"/>
      <c r="KUN28" s="24"/>
      <c r="KUS28" s="24"/>
      <c r="KUX28" s="24"/>
      <c r="KVC28" s="24"/>
      <c r="KVH28" s="24"/>
      <c r="KVM28" s="24"/>
      <c r="KVR28" s="24"/>
      <c r="KVW28" s="24"/>
      <c r="KWB28" s="24"/>
      <c r="KWG28" s="24"/>
      <c r="KWL28" s="24"/>
      <c r="KWQ28" s="24"/>
      <c r="KWV28" s="24"/>
      <c r="KXA28" s="24"/>
      <c r="KXF28" s="24"/>
      <c r="KXK28" s="24"/>
      <c r="KXP28" s="24"/>
      <c r="KXU28" s="24"/>
      <c r="KXZ28" s="24"/>
      <c r="KYE28" s="24"/>
      <c r="KYJ28" s="24"/>
      <c r="KYO28" s="24"/>
      <c r="KYT28" s="24"/>
      <c r="KYY28" s="24"/>
      <c r="KZD28" s="24"/>
      <c r="KZI28" s="24"/>
      <c r="KZN28" s="24"/>
      <c r="KZS28" s="24"/>
      <c r="KZX28" s="24"/>
      <c r="LAC28" s="24"/>
      <c r="LAH28" s="24"/>
      <c r="LAM28" s="24"/>
      <c r="LAR28" s="24"/>
      <c r="LAW28" s="24"/>
      <c r="LBB28" s="24"/>
      <c r="LBG28" s="24"/>
      <c r="LBL28" s="24"/>
      <c r="LBQ28" s="24"/>
      <c r="LBV28" s="24"/>
      <c r="LCA28" s="24"/>
      <c r="LCF28" s="24"/>
      <c r="LCK28" s="24"/>
      <c r="LCP28" s="24"/>
      <c r="LCU28" s="24"/>
      <c r="LCZ28" s="24"/>
      <c r="LDE28" s="24"/>
      <c r="LDJ28" s="24"/>
      <c r="LDO28" s="24"/>
      <c r="LDT28" s="24"/>
      <c r="LDY28" s="24"/>
      <c r="LED28" s="24"/>
      <c r="LEI28" s="24"/>
      <c r="LEN28" s="24"/>
      <c r="LES28" s="24"/>
      <c r="LEX28" s="24"/>
      <c r="LFC28" s="24"/>
      <c r="LFH28" s="24"/>
      <c r="LFM28" s="24"/>
      <c r="LFR28" s="24"/>
      <c r="LFW28" s="24"/>
      <c r="LGB28" s="24"/>
      <c r="LGG28" s="24"/>
      <c r="LGL28" s="24"/>
      <c r="LGQ28" s="24"/>
      <c r="LGV28" s="24"/>
      <c r="LHA28" s="24"/>
      <c r="LHF28" s="24"/>
      <c r="LHK28" s="24"/>
      <c r="LHP28" s="24"/>
      <c r="LHU28" s="24"/>
      <c r="LHZ28" s="24"/>
      <c r="LIE28" s="24"/>
      <c r="LIJ28" s="24"/>
      <c r="LIO28" s="24"/>
      <c r="LIT28" s="24"/>
      <c r="LIY28" s="24"/>
      <c r="LJD28" s="24"/>
      <c r="LJI28" s="24"/>
      <c r="LJN28" s="24"/>
      <c r="LJS28" s="24"/>
      <c r="LJX28" s="24"/>
      <c r="LKC28" s="24"/>
      <c r="LKH28" s="24"/>
      <c r="LKM28" s="24"/>
      <c r="LKR28" s="24"/>
      <c r="LKW28" s="24"/>
      <c r="LLB28" s="24"/>
      <c r="LLG28" s="24"/>
      <c r="LLL28" s="24"/>
      <c r="LLQ28" s="24"/>
      <c r="LLV28" s="24"/>
      <c r="LMA28" s="24"/>
      <c r="LMF28" s="24"/>
      <c r="LMK28" s="24"/>
      <c r="LMP28" s="24"/>
      <c r="LMU28" s="24"/>
      <c r="LMZ28" s="24"/>
      <c r="LNE28" s="24"/>
      <c r="LNJ28" s="24"/>
      <c r="LNO28" s="24"/>
      <c r="LNT28" s="24"/>
      <c r="LNY28" s="24"/>
      <c r="LOD28" s="24"/>
      <c r="LOI28" s="24"/>
      <c r="LON28" s="24"/>
      <c r="LOS28" s="24"/>
      <c r="LOX28" s="24"/>
      <c r="LPC28" s="24"/>
      <c r="LPH28" s="24"/>
      <c r="LPM28" s="24"/>
      <c r="LPR28" s="24"/>
      <c r="LPW28" s="24"/>
      <c r="LQB28" s="24"/>
      <c r="LQG28" s="24"/>
      <c r="LQL28" s="24"/>
      <c r="LQQ28" s="24"/>
      <c r="LQV28" s="24"/>
      <c r="LRA28" s="24"/>
      <c r="LRF28" s="24"/>
      <c r="LRK28" s="24"/>
      <c r="LRP28" s="24"/>
      <c r="LRU28" s="24"/>
      <c r="LRZ28" s="24"/>
      <c r="LSE28" s="24"/>
      <c r="LSJ28" s="24"/>
      <c r="LSO28" s="24"/>
      <c r="LST28" s="24"/>
      <c r="LSY28" s="24"/>
      <c r="LTD28" s="24"/>
      <c r="LTI28" s="24"/>
      <c r="LTN28" s="24"/>
      <c r="LTS28" s="24"/>
      <c r="LTX28" s="24"/>
      <c r="LUC28" s="24"/>
      <c r="LUH28" s="24"/>
      <c r="LUM28" s="24"/>
      <c r="LUR28" s="24"/>
      <c r="LUW28" s="24"/>
      <c r="LVB28" s="24"/>
      <c r="LVG28" s="24"/>
      <c r="LVL28" s="24"/>
      <c r="LVQ28" s="24"/>
      <c r="LVV28" s="24"/>
      <c r="LWA28" s="24"/>
      <c r="LWF28" s="24"/>
      <c r="LWK28" s="24"/>
      <c r="LWP28" s="24"/>
      <c r="LWU28" s="24"/>
      <c r="LWZ28" s="24"/>
      <c r="LXE28" s="24"/>
      <c r="LXJ28" s="24"/>
      <c r="LXO28" s="24"/>
      <c r="LXT28" s="24"/>
      <c r="LXY28" s="24"/>
      <c r="LYD28" s="24"/>
      <c r="LYI28" s="24"/>
      <c r="LYN28" s="24"/>
      <c r="LYS28" s="24"/>
      <c r="LYX28" s="24"/>
      <c r="LZC28" s="24"/>
      <c r="LZH28" s="24"/>
      <c r="LZM28" s="24"/>
      <c r="LZR28" s="24"/>
      <c r="LZW28" s="24"/>
      <c r="MAB28" s="24"/>
      <c r="MAG28" s="24"/>
      <c r="MAL28" s="24"/>
      <c r="MAQ28" s="24"/>
      <c r="MAV28" s="24"/>
      <c r="MBA28" s="24"/>
      <c r="MBF28" s="24"/>
      <c r="MBK28" s="24"/>
      <c r="MBP28" s="24"/>
      <c r="MBU28" s="24"/>
      <c r="MBZ28" s="24"/>
      <c r="MCE28" s="24"/>
      <c r="MCJ28" s="24"/>
      <c r="MCO28" s="24"/>
      <c r="MCT28" s="24"/>
      <c r="MCY28" s="24"/>
      <c r="MDD28" s="24"/>
      <c r="MDI28" s="24"/>
      <c r="MDN28" s="24"/>
      <c r="MDS28" s="24"/>
      <c r="MDX28" s="24"/>
      <c r="MEC28" s="24"/>
      <c r="MEH28" s="24"/>
      <c r="MEM28" s="24"/>
      <c r="MER28" s="24"/>
      <c r="MEW28" s="24"/>
      <c r="MFB28" s="24"/>
      <c r="MFG28" s="24"/>
      <c r="MFL28" s="24"/>
      <c r="MFQ28" s="24"/>
      <c r="MFV28" s="24"/>
      <c r="MGA28" s="24"/>
      <c r="MGF28" s="24"/>
      <c r="MGK28" s="24"/>
      <c r="MGP28" s="24"/>
      <c r="MGU28" s="24"/>
      <c r="MGZ28" s="24"/>
      <c r="MHE28" s="24"/>
      <c r="MHJ28" s="24"/>
      <c r="MHO28" s="24"/>
      <c r="MHT28" s="24"/>
      <c r="MHY28" s="24"/>
      <c r="MID28" s="24"/>
      <c r="MII28" s="24"/>
      <c r="MIN28" s="24"/>
      <c r="MIS28" s="24"/>
      <c r="MIX28" s="24"/>
      <c r="MJC28" s="24"/>
      <c r="MJH28" s="24"/>
      <c r="MJM28" s="24"/>
      <c r="MJR28" s="24"/>
      <c r="MJW28" s="24"/>
      <c r="MKB28" s="24"/>
      <c r="MKG28" s="24"/>
      <c r="MKL28" s="24"/>
      <c r="MKQ28" s="24"/>
      <c r="MKV28" s="24"/>
      <c r="MLA28" s="24"/>
      <c r="MLF28" s="24"/>
      <c r="MLK28" s="24"/>
      <c r="MLP28" s="24"/>
      <c r="MLU28" s="24"/>
      <c r="MLZ28" s="24"/>
      <c r="MME28" s="24"/>
      <c r="MMJ28" s="24"/>
      <c r="MMO28" s="24"/>
      <c r="MMT28" s="24"/>
      <c r="MMY28" s="24"/>
      <c r="MND28" s="24"/>
      <c r="MNI28" s="24"/>
      <c r="MNN28" s="24"/>
      <c r="MNS28" s="24"/>
      <c r="MNX28" s="24"/>
      <c r="MOC28" s="24"/>
      <c r="MOH28" s="24"/>
      <c r="MOM28" s="24"/>
      <c r="MOR28" s="24"/>
      <c r="MOW28" s="24"/>
      <c r="MPB28" s="24"/>
      <c r="MPG28" s="24"/>
      <c r="MPL28" s="24"/>
      <c r="MPQ28" s="24"/>
      <c r="MPV28" s="24"/>
      <c r="MQA28" s="24"/>
      <c r="MQF28" s="24"/>
      <c r="MQK28" s="24"/>
      <c r="MQP28" s="24"/>
      <c r="MQU28" s="24"/>
      <c r="MQZ28" s="24"/>
      <c r="MRE28" s="24"/>
      <c r="MRJ28" s="24"/>
      <c r="MRO28" s="24"/>
      <c r="MRT28" s="24"/>
      <c r="MRY28" s="24"/>
      <c r="MSD28" s="24"/>
      <c r="MSI28" s="24"/>
      <c r="MSN28" s="24"/>
      <c r="MSS28" s="24"/>
      <c r="MSX28" s="24"/>
      <c r="MTC28" s="24"/>
      <c r="MTH28" s="24"/>
      <c r="MTM28" s="24"/>
      <c r="MTR28" s="24"/>
      <c r="MTW28" s="24"/>
      <c r="MUB28" s="24"/>
      <c r="MUG28" s="24"/>
      <c r="MUL28" s="24"/>
      <c r="MUQ28" s="24"/>
      <c r="MUV28" s="24"/>
      <c r="MVA28" s="24"/>
      <c r="MVF28" s="24"/>
      <c r="MVK28" s="24"/>
      <c r="MVP28" s="24"/>
      <c r="MVU28" s="24"/>
      <c r="MVZ28" s="24"/>
      <c r="MWE28" s="24"/>
      <c r="MWJ28" s="24"/>
      <c r="MWO28" s="24"/>
      <c r="MWT28" s="24"/>
      <c r="MWY28" s="24"/>
      <c r="MXD28" s="24"/>
      <c r="MXI28" s="24"/>
      <c r="MXN28" s="24"/>
      <c r="MXS28" s="24"/>
      <c r="MXX28" s="24"/>
      <c r="MYC28" s="24"/>
      <c r="MYH28" s="24"/>
      <c r="MYM28" s="24"/>
      <c r="MYR28" s="24"/>
      <c r="MYW28" s="24"/>
      <c r="MZB28" s="24"/>
      <c r="MZG28" s="24"/>
      <c r="MZL28" s="24"/>
      <c r="MZQ28" s="24"/>
      <c r="MZV28" s="24"/>
      <c r="NAA28" s="24"/>
      <c r="NAF28" s="24"/>
      <c r="NAK28" s="24"/>
      <c r="NAP28" s="24"/>
      <c r="NAU28" s="24"/>
      <c r="NAZ28" s="24"/>
      <c r="NBE28" s="24"/>
      <c r="NBJ28" s="24"/>
      <c r="NBO28" s="24"/>
      <c r="NBT28" s="24"/>
      <c r="NBY28" s="24"/>
      <c r="NCD28" s="24"/>
      <c r="NCI28" s="24"/>
      <c r="NCN28" s="24"/>
      <c r="NCS28" s="24"/>
      <c r="NCX28" s="24"/>
      <c r="NDC28" s="24"/>
      <c r="NDH28" s="24"/>
      <c r="NDM28" s="24"/>
      <c r="NDR28" s="24"/>
      <c r="NDW28" s="24"/>
      <c r="NEB28" s="24"/>
      <c r="NEG28" s="24"/>
      <c r="NEL28" s="24"/>
      <c r="NEQ28" s="24"/>
      <c r="NEV28" s="24"/>
      <c r="NFA28" s="24"/>
      <c r="NFF28" s="24"/>
      <c r="NFK28" s="24"/>
      <c r="NFP28" s="24"/>
      <c r="NFU28" s="24"/>
      <c r="NFZ28" s="24"/>
      <c r="NGE28" s="24"/>
      <c r="NGJ28" s="24"/>
      <c r="NGO28" s="24"/>
      <c r="NGT28" s="24"/>
      <c r="NGY28" s="24"/>
      <c r="NHD28" s="24"/>
      <c r="NHI28" s="24"/>
      <c r="NHN28" s="24"/>
      <c r="NHS28" s="24"/>
      <c r="NHX28" s="24"/>
      <c r="NIC28" s="24"/>
      <c r="NIH28" s="24"/>
      <c r="NIM28" s="24"/>
      <c r="NIR28" s="24"/>
      <c r="NIW28" s="24"/>
      <c r="NJB28" s="24"/>
      <c r="NJG28" s="24"/>
      <c r="NJL28" s="24"/>
      <c r="NJQ28" s="24"/>
      <c r="NJV28" s="24"/>
      <c r="NKA28" s="24"/>
      <c r="NKF28" s="24"/>
      <c r="NKK28" s="24"/>
      <c r="NKP28" s="24"/>
      <c r="NKU28" s="24"/>
      <c r="NKZ28" s="24"/>
      <c r="NLE28" s="24"/>
      <c r="NLJ28" s="24"/>
      <c r="NLO28" s="24"/>
      <c r="NLT28" s="24"/>
      <c r="NLY28" s="24"/>
      <c r="NMD28" s="24"/>
      <c r="NMI28" s="24"/>
      <c r="NMN28" s="24"/>
      <c r="NMS28" s="24"/>
      <c r="NMX28" s="24"/>
      <c r="NNC28" s="24"/>
      <c r="NNH28" s="24"/>
      <c r="NNM28" s="24"/>
      <c r="NNR28" s="24"/>
      <c r="NNW28" s="24"/>
      <c r="NOB28" s="24"/>
      <c r="NOG28" s="24"/>
      <c r="NOL28" s="24"/>
      <c r="NOQ28" s="24"/>
      <c r="NOV28" s="24"/>
      <c r="NPA28" s="24"/>
      <c r="NPF28" s="24"/>
      <c r="NPK28" s="24"/>
      <c r="NPP28" s="24"/>
      <c r="NPU28" s="24"/>
      <c r="NPZ28" s="24"/>
      <c r="NQE28" s="24"/>
      <c r="NQJ28" s="24"/>
      <c r="NQO28" s="24"/>
      <c r="NQT28" s="24"/>
      <c r="NQY28" s="24"/>
      <c r="NRD28" s="24"/>
      <c r="NRI28" s="24"/>
      <c r="NRN28" s="24"/>
      <c r="NRS28" s="24"/>
      <c r="NRX28" s="24"/>
      <c r="NSC28" s="24"/>
      <c r="NSH28" s="24"/>
      <c r="NSM28" s="24"/>
      <c r="NSR28" s="24"/>
      <c r="NSW28" s="24"/>
      <c r="NTB28" s="24"/>
      <c r="NTG28" s="24"/>
      <c r="NTL28" s="24"/>
      <c r="NTQ28" s="24"/>
      <c r="NTV28" s="24"/>
      <c r="NUA28" s="24"/>
      <c r="NUF28" s="24"/>
      <c r="NUK28" s="24"/>
      <c r="NUP28" s="24"/>
      <c r="NUU28" s="24"/>
      <c r="NUZ28" s="24"/>
      <c r="NVE28" s="24"/>
      <c r="NVJ28" s="24"/>
      <c r="NVO28" s="24"/>
      <c r="NVT28" s="24"/>
      <c r="NVY28" s="24"/>
      <c r="NWD28" s="24"/>
      <c r="NWI28" s="24"/>
      <c r="NWN28" s="24"/>
      <c r="NWS28" s="24"/>
      <c r="NWX28" s="24"/>
      <c r="NXC28" s="24"/>
      <c r="NXH28" s="24"/>
      <c r="NXM28" s="24"/>
      <c r="NXR28" s="24"/>
      <c r="NXW28" s="24"/>
      <c r="NYB28" s="24"/>
      <c r="NYG28" s="24"/>
      <c r="NYL28" s="24"/>
      <c r="NYQ28" s="24"/>
      <c r="NYV28" s="24"/>
      <c r="NZA28" s="24"/>
      <c r="NZF28" s="24"/>
      <c r="NZK28" s="24"/>
      <c r="NZP28" s="24"/>
      <c r="NZU28" s="24"/>
      <c r="NZZ28" s="24"/>
      <c r="OAE28" s="24"/>
      <c r="OAJ28" s="24"/>
      <c r="OAO28" s="24"/>
      <c r="OAT28" s="24"/>
      <c r="OAY28" s="24"/>
      <c r="OBD28" s="24"/>
      <c r="OBI28" s="24"/>
      <c r="OBN28" s="24"/>
      <c r="OBS28" s="24"/>
      <c r="OBX28" s="24"/>
      <c r="OCC28" s="24"/>
      <c r="OCH28" s="24"/>
      <c r="OCM28" s="24"/>
      <c r="OCR28" s="24"/>
      <c r="OCW28" s="24"/>
      <c r="ODB28" s="24"/>
      <c r="ODG28" s="24"/>
      <c r="ODL28" s="24"/>
      <c r="ODQ28" s="24"/>
      <c r="ODV28" s="24"/>
      <c r="OEA28" s="24"/>
      <c r="OEF28" s="24"/>
      <c r="OEK28" s="24"/>
      <c r="OEP28" s="24"/>
      <c r="OEU28" s="24"/>
      <c r="OEZ28" s="24"/>
      <c r="OFE28" s="24"/>
      <c r="OFJ28" s="24"/>
      <c r="OFO28" s="24"/>
      <c r="OFT28" s="24"/>
      <c r="OFY28" s="24"/>
      <c r="OGD28" s="24"/>
      <c r="OGI28" s="24"/>
      <c r="OGN28" s="24"/>
      <c r="OGS28" s="24"/>
      <c r="OGX28" s="24"/>
      <c r="OHC28" s="24"/>
      <c r="OHH28" s="24"/>
      <c r="OHM28" s="24"/>
      <c r="OHR28" s="24"/>
      <c r="OHW28" s="24"/>
      <c r="OIB28" s="24"/>
      <c r="OIG28" s="24"/>
      <c r="OIL28" s="24"/>
      <c r="OIQ28" s="24"/>
      <c r="OIV28" s="24"/>
      <c r="OJA28" s="24"/>
      <c r="OJF28" s="24"/>
      <c r="OJK28" s="24"/>
      <c r="OJP28" s="24"/>
      <c r="OJU28" s="24"/>
      <c r="OJZ28" s="24"/>
      <c r="OKE28" s="24"/>
      <c r="OKJ28" s="24"/>
      <c r="OKO28" s="24"/>
      <c r="OKT28" s="24"/>
      <c r="OKY28" s="24"/>
      <c r="OLD28" s="24"/>
      <c r="OLI28" s="24"/>
      <c r="OLN28" s="24"/>
      <c r="OLS28" s="24"/>
      <c r="OLX28" s="24"/>
      <c r="OMC28" s="24"/>
      <c r="OMH28" s="24"/>
      <c r="OMM28" s="24"/>
      <c r="OMR28" s="24"/>
      <c r="OMW28" s="24"/>
      <c r="ONB28" s="24"/>
      <c r="ONG28" s="24"/>
      <c r="ONL28" s="24"/>
      <c r="ONQ28" s="24"/>
      <c r="ONV28" s="24"/>
      <c r="OOA28" s="24"/>
      <c r="OOF28" s="24"/>
      <c r="OOK28" s="24"/>
      <c r="OOP28" s="24"/>
      <c r="OOU28" s="24"/>
      <c r="OOZ28" s="24"/>
      <c r="OPE28" s="24"/>
      <c r="OPJ28" s="24"/>
      <c r="OPO28" s="24"/>
      <c r="OPT28" s="24"/>
      <c r="OPY28" s="24"/>
      <c r="OQD28" s="24"/>
      <c r="OQI28" s="24"/>
      <c r="OQN28" s="24"/>
      <c r="OQS28" s="24"/>
      <c r="OQX28" s="24"/>
      <c r="ORC28" s="24"/>
      <c r="ORH28" s="24"/>
      <c r="ORM28" s="24"/>
      <c r="ORR28" s="24"/>
      <c r="ORW28" s="24"/>
      <c r="OSB28" s="24"/>
      <c r="OSG28" s="24"/>
      <c r="OSL28" s="24"/>
      <c r="OSQ28" s="24"/>
      <c r="OSV28" s="24"/>
      <c r="OTA28" s="24"/>
      <c r="OTF28" s="24"/>
      <c r="OTK28" s="24"/>
      <c r="OTP28" s="24"/>
      <c r="OTU28" s="24"/>
      <c r="OTZ28" s="24"/>
      <c r="OUE28" s="24"/>
      <c r="OUJ28" s="24"/>
      <c r="OUO28" s="24"/>
      <c r="OUT28" s="24"/>
      <c r="OUY28" s="24"/>
      <c r="OVD28" s="24"/>
      <c r="OVI28" s="24"/>
      <c r="OVN28" s="24"/>
      <c r="OVS28" s="24"/>
      <c r="OVX28" s="24"/>
      <c r="OWC28" s="24"/>
      <c r="OWH28" s="24"/>
      <c r="OWM28" s="24"/>
      <c r="OWR28" s="24"/>
      <c r="OWW28" s="24"/>
      <c r="OXB28" s="24"/>
      <c r="OXG28" s="24"/>
      <c r="OXL28" s="24"/>
      <c r="OXQ28" s="24"/>
      <c r="OXV28" s="24"/>
      <c r="OYA28" s="24"/>
      <c r="OYF28" s="24"/>
      <c r="OYK28" s="24"/>
      <c r="OYP28" s="24"/>
      <c r="OYU28" s="24"/>
      <c r="OYZ28" s="24"/>
      <c r="OZE28" s="24"/>
      <c r="OZJ28" s="24"/>
      <c r="OZO28" s="24"/>
      <c r="OZT28" s="24"/>
      <c r="OZY28" s="24"/>
      <c r="PAD28" s="24"/>
      <c r="PAI28" s="24"/>
      <c r="PAN28" s="24"/>
      <c r="PAS28" s="24"/>
      <c r="PAX28" s="24"/>
      <c r="PBC28" s="24"/>
      <c r="PBH28" s="24"/>
      <c r="PBM28" s="24"/>
      <c r="PBR28" s="24"/>
      <c r="PBW28" s="24"/>
      <c r="PCB28" s="24"/>
      <c r="PCG28" s="24"/>
      <c r="PCL28" s="24"/>
      <c r="PCQ28" s="24"/>
      <c r="PCV28" s="24"/>
      <c r="PDA28" s="24"/>
      <c r="PDF28" s="24"/>
      <c r="PDK28" s="24"/>
      <c r="PDP28" s="24"/>
      <c r="PDU28" s="24"/>
      <c r="PDZ28" s="24"/>
      <c r="PEE28" s="24"/>
      <c r="PEJ28" s="24"/>
      <c r="PEO28" s="24"/>
      <c r="PET28" s="24"/>
      <c r="PEY28" s="24"/>
      <c r="PFD28" s="24"/>
      <c r="PFI28" s="24"/>
      <c r="PFN28" s="24"/>
      <c r="PFS28" s="24"/>
      <c r="PFX28" s="24"/>
      <c r="PGC28" s="24"/>
      <c r="PGH28" s="24"/>
      <c r="PGM28" s="24"/>
      <c r="PGR28" s="24"/>
      <c r="PGW28" s="24"/>
      <c r="PHB28" s="24"/>
      <c r="PHG28" s="24"/>
      <c r="PHL28" s="24"/>
      <c r="PHQ28" s="24"/>
      <c r="PHV28" s="24"/>
      <c r="PIA28" s="24"/>
      <c r="PIF28" s="24"/>
      <c r="PIK28" s="24"/>
      <c r="PIP28" s="24"/>
      <c r="PIU28" s="24"/>
      <c r="PIZ28" s="24"/>
      <c r="PJE28" s="24"/>
      <c r="PJJ28" s="24"/>
      <c r="PJO28" s="24"/>
      <c r="PJT28" s="24"/>
      <c r="PJY28" s="24"/>
      <c r="PKD28" s="24"/>
      <c r="PKI28" s="24"/>
      <c r="PKN28" s="24"/>
      <c r="PKS28" s="24"/>
      <c r="PKX28" s="24"/>
      <c r="PLC28" s="24"/>
      <c r="PLH28" s="24"/>
      <c r="PLM28" s="24"/>
      <c r="PLR28" s="24"/>
      <c r="PLW28" s="24"/>
      <c r="PMB28" s="24"/>
      <c r="PMG28" s="24"/>
      <c r="PML28" s="24"/>
      <c r="PMQ28" s="24"/>
      <c r="PMV28" s="24"/>
      <c r="PNA28" s="24"/>
      <c r="PNF28" s="24"/>
      <c r="PNK28" s="24"/>
      <c r="PNP28" s="24"/>
      <c r="PNU28" s="24"/>
      <c r="PNZ28" s="24"/>
      <c r="POE28" s="24"/>
      <c r="POJ28" s="24"/>
      <c r="POO28" s="24"/>
      <c r="POT28" s="24"/>
      <c r="POY28" s="24"/>
      <c r="PPD28" s="24"/>
      <c r="PPI28" s="24"/>
      <c r="PPN28" s="24"/>
      <c r="PPS28" s="24"/>
      <c r="PPX28" s="24"/>
      <c r="PQC28" s="24"/>
      <c r="PQH28" s="24"/>
      <c r="PQM28" s="24"/>
      <c r="PQR28" s="24"/>
      <c r="PQW28" s="24"/>
      <c r="PRB28" s="24"/>
      <c r="PRG28" s="24"/>
      <c r="PRL28" s="24"/>
      <c r="PRQ28" s="24"/>
      <c r="PRV28" s="24"/>
      <c r="PSA28" s="24"/>
      <c r="PSF28" s="24"/>
      <c r="PSK28" s="24"/>
      <c r="PSP28" s="24"/>
      <c r="PSU28" s="24"/>
      <c r="PSZ28" s="24"/>
      <c r="PTE28" s="24"/>
      <c r="PTJ28" s="24"/>
      <c r="PTO28" s="24"/>
      <c r="PTT28" s="24"/>
      <c r="PTY28" s="24"/>
      <c r="PUD28" s="24"/>
      <c r="PUI28" s="24"/>
      <c r="PUN28" s="24"/>
      <c r="PUS28" s="24"/>
      <c r="PUX28" s="24"/>
      <c r="PVC28" s="24"/>
      <c r="PVH28" s="24"/>
      <c r="PVM28" s="24"/>
      <c r="PVR28" s="24"/>
      <c r="PVW28" s="24"/>
      <c r="PWB28" s="24"/>
      <c r="PWG28" s="24"/>
      <c r="PWL28" s="24"/>
      <c r="PWQ28" s="24"/>
      <c r="PWV28" s="24"/>
      <c r="PXA28" s="24"/>
      <c r="PXF28" s="24"/>
      <c r="PXK28" s="24"/>
      <c r="PXP28" s="24"/>
      <c r="PXU28" s="24"/>
      <c r="PXZ28" s="24"/>
      <c r="PYE28" s="24"/>
      <c r="PYJ28" s="24"/>
      <c r="PYO28" s="24"/>
      <c r="PYT28" s="24"/>
      <c r="PYY28" s="24"/>
      <c r="PZD28" s="24"/>
      <c r="PZI28" s="24"/>
      <c r="PZN28" s="24"/>
      <c r="PZS28" s="24"/>
      <c r="PZX28" s="24"/>
      <c r="QAC28" s="24"/>
      <c r="QAH28" s="24"/>
      <c r="QAM28" s="24"/>
      <c r="QAR28" s="24"/>
      <c r="QAW28" s="24"/>
      <c r="QBB28" s="24"/>
      <c r="QBG28" s="24"/>
      <c r="QBL28" s="24"/>
      <c r="QBQ28" s="24"/>
      <c r="QBV28" s="24"/>
      <c r="QCA28" s="24"/>
      <c r="QCF28" s="24"/>
      <c r="QCK28" s="24"/>
      <c r="QCP28" s="24"/>
      <c r="QCU28" s="24"/>
      <c r="QCZ28" s="24"/>
      <c r="QDE28" s="24"/>
      <c r="QDJ28" s="24"/>
      <c r="QDO28" s="24"/>
      <c r="QDT28" s="24"/>
      <c r="QDY28" s="24"/>
      <c r="QED28" s="24"/>
      <c r="QEI28" s="24"/>
      <c r="QEN28" s="24"/>
      <c r="QES28" s="24"/>
      <c r="QEX28" s="24"/>
      <c r="QFC28" s="24"/>
      <c r="QFH28" s="24"/>
      <c r="QFM28" s="24"/>
      <c r="QFR28" s="24"/>
      <c r="QFW28" s="24"/>
      <c r="QGB28" s="24"/>
      <c r="QGG28" s="24"/>
      <c r="QGL28" s="24"/>
      <c r="QGQ28" s="24"/>
      <c r="QGV28" s="24"/>
      <c r="QHA28" s="24"/>
      <c r="QHF28" s="24"/>
      <c r="QHK28" s="24"/>
      <c r="QHP28" s="24"/>
      <c r="QHU28" s="24"/>
      <c r="QHZ28" s="24"/>
      <c r="QIE28" s="24"/>
      <c r="QIJ28" s="24"/>
      <c r="QIO28" s="24"/>
      <c r="QIT28" s="24"/>
      <c r="QIY28" s="24"/>
      <c r="QJD28" s="24"/>
      <c r="QJI28" s="24"/>
      <c r="QJN28" s="24"/>
      <c r="QJS28" s="24"/>
      <c r="QJX28" s="24"/>
      <c r="QKC28" s="24"/>
      <c r="QKH28" s="24"/>
      <c r="QKM28" s="24"/>
      <c r="QKR28" s="24"/>
      <c r="QKW28" s="24"/>
      <c r="QLB28" s="24"/>
      <c r="QLG28" s="24"/>
      <c r="QLL28" s="24"/>
      <c r="QLQ28" s="24"/>
      <c r="QLV28" s="24"/>
      <c r="QMA28" s="24"/>
      <c r="QMF28" s="24"/>
      <c r="QMK28" s="24"/>
      <c r="QMP28" s="24"/>
      <c r="QMU28" s="24"/>
      <c r="QMZ28" s="24"/>
      <c r="QNE28" s="24"/>
      <c r="QNJ28" s="24"/>
      <c r="QNO28" s="24"/>
      <c r="QNT28" s="24"/>
      <c r="QNY28" s="24"/>
      <c r="QOD28" s="24"/>
      <c r="QOI28" s="24"/>
      <c r="QON28" s="24"/>
      <c r="QOS28" s="24"/>
      <c r="QOX28" s="24"/>
      <c r="QPC28" s="24"/>
      <c r="QPH28" s="24"/>
      <c r="QPM28" s="24"/>
      <c r="QPR28" s="24"/>
      <c r="QPW28" s="24"/>
      <c r="QQB28" s="24"/>
      <c r="QQG28" s="24"/>
      <c r="QQL28" s="24"/>
      <c r="QQQ28" s="24"/>
      <c r="QQV28" s="24"/>
      <c r="QRA28" s="24"/>
      <c r="QRF28" s="24"/>
      <c r="QRK28" s="24"/>
      <c r="QRP28" s="24"/>
      <c r="QRU28" s="24"/>
      <c r="QRZ28" s="24"/>
      <c r="QSE28" s="24"/>
      <c r="QSJ28" s="24"/>
      <c r="QSO28" s="24"/>
      <c r="QST28" s="24"/>
      <c r="QSY28" s="24"/>
      <c r="QTD28" s="24"/>
      <c r="QTI28" s="24"/>
      <c r="QTN28" s="24"/>
      <c r="QTS28" s="24"/>
      <c r="QTX28" s="24"/>
      <c r="QUC28" s="24"/>
      <c r="QUH28" s="24"/>
      <c r="QUM28" s="24"/>
      <c r="QUR28" s="24"/>
      <c r="QUW28" s="24"/>
      <c r="QVB28" s="24"/>
      <c r="QVG28" s="24"/>
      <c r="QVL28" s="24"/>
      <c r="QVQ28" s="24"/>
      <c r="QVV28" s="24"/>
      <c r="QWA28" s="24"/>
      <c r="QWF28" s="24"/>
      <c r="QWK28" s="24"/>
      <c r="QWP28" s="24"/>
      <c r="QWU28" s="24"/>
      <c r="QWZ28" s="24"/>
      <c r="QXE28" s="24"/>
      <c r="QXJ28" s="24"/>
      <c r="QXO28" s="24"/>
      <c r="QXT28" s="24"/>
      <c r="QXY28" s="24"/>
      <c r="QYD28" s="24"/>
      <c r="QYI28" s="24"/>
      <c r="QYN28" s="24"/>
      <c r="QYS28" s="24"/>
      <c r="QYX28" s="24"/>
      <c r="QZC28" s="24"/>
      <c r="QZH28" s="24"/>
      <c r="QZM28" s="24"/>
      <c r="QZR28" s="24"/>
      <c r="QZW28" s="24"/>
      <c r="RAB28" s="24"/>
      <c r="RAG28" s="24"/>
      <c r="RAL28" s="24"/>
      <c r="RAQ28" s="24"/>
      <c r="RAV28" s="24"/>
      <c r="RBA28" s="24"/>
      <c r="RBF28" s="24"/>
      <c r="RBK28" s="24"/>
      <c r="RBP28" s="24"/>
      <c r="RBU28" s="24"/>
      <c r="RBZ28" s="24"/>
      <c r="RCE28" s="24"/>
      <c r="RCJ28" s="24"/>
      <c r="RCO28" s="24"/>
      <c r="RCT28" s="24"/>
      <c r="RCY28" s="24"/>
      <c r="RDD28" s="24"/>
      <c r="RDI28" s="24"/>
      <c r="RDN28" s="24"/>
      <c r="RDS28" s="24"/>
      <c r="RDX28" s="24"/>
      <c r="REC28" s="24"/>
      <c r="REH28" s="24"/>
      <c r="REM28" s="24"/>
      <c r="RER28" s="24"/>
      <c r="REW28" s="24"/>
      <c r="RFB28" s="24"/>
      <c r="RFG28" s="24"/>
      <c r="RFL28" s="24"/>
      <c r="RFQ28" s="24"/>
      <c r="RFV28" s="24"/>
      <c r="RGA28" s="24"/>
      <c r="RGF28" s="24"/>
      <c r="RGK28" s="24"/>
      <c r="RGP28" s="24"/>
      <c r="RGU28" s="24"/>
      <c r="RGZ28" s="24"/>
      <c r="RHE28" s="24"/>
      <c r="RHJ28" s="24"/>
      <c r="RHO28" s="24"/>
      <c r="RHT28" s="24"/>
      <c r="RHY28" s="24"/>
      <c r="RID28" s="24"/>
      <c r="RII28" s="24"/>
      <c r="RIN28" s="24"/>
      <c r="RIS28" s="24"/>
      <c r="RIX28" s="24"/>
      <c r="RJC28" s="24"/>
      <c r="RJH28" s="24"/>
      <c r="RJM28" s="24"/>
      <c r="RJR28" s="24"/>
      <c r="RJW28" s="24"/>
      <c r="RKB28" s="24"/>
      <c r="RKG28" s="24"/>
      <c r="RKL28" s="24"/>
      <c r="RKQ28" s="24"/>
      <c r="RKV28" s="24"/>
      <c r="RLA28" s="24"/>
      <c r="RLF28" s="24"/>
      <c r="RLK28" s="24"/>
      <c r="RLP28" s="24"/>
      <c r="RLU28" s="24"/>
      <c r="RLZ28" s="24"/>
      <c r="RME28" s="24"/>
      <c r="RMJ28" s="24"/>
      <c r="RMO28" s="24"/>
      <c r="RMT28" s="24"/>
      <c r="RMY28" s="24"/>
      <c r="RND28" s="24"/>
      <c r="RNI28" s="24"/>
      <c r="RNN28" s="24"/>
      <c r="RNS28" s="24"/>
      <c r="RNX28" s="24"/>
      <c r="ROC28" s="24"/>
      <c r="ROH28" s="24"/>
      <c r="ROM28" s="24"/>
      <c r="ROR28" s="24"/>
      <c r="ROW28" s="24"/>
      <c r="RPB28" s="24"/>
      <c r="RPG28" s="24"/>
      <c r="RPL28" s="24"/>
      <c r="RPQ28" s="24"/>
      <c r="RPV28" s="24"/>
      <c r="RQA28" s="24"/>
      <c r="RQF28" s="24"/>
      <c r="RQK28" s="24"/>
      <c r="RQP28" s="24"/>
      <c r="RQU28" s="24"/>
      <c r="RQZ28" s="24"/>
      <c r="RRE28" s="24"/>
      <c r="RRJ28" s="24"/>
      <c r="RRO28" s="24"/>
      <c r="RRT28" s="24"/>
      <c r="RRY28" s="24"/>
      <c r="RSD28" s="24"/>
      <c r="RSI28" s="24"/>
      <c r="RSN28" s="24"/>
      <c r="RSS28" s="24"/>
      <c r="RSX28" s="24"/>
      <c r="RTC28" s="24"/>
      <c r="RTH28" s="24"/>
      <c r="RTM28" s="24"/>
      <c r="RTR28" s="24"/>
      <c r="RTW28" s="24"/>
      <c r="RUB28" s="24"/>
      <c r="RUG28" s="24"/>
      <c r="RUL28" s="24"/>
      <c r="RUQ28" s="24"/>
      <c r="RUV28" s="24"/>
      <c r="RVA28" s="24"/>
      <c r="RVF28" s="24"/>
      <c r="RVK28" s="24"/>
      <c r="RVP28" s="24"/>
      <c r="RVU28" s="24"/>
      <c r="RVZ28" s="24"/>
      <c r="RWE28" s="24"/>
      <c r="RWJ28" s="24"/>
      <c r="RWO28" s="24"/>
      <c r="RWT28" s="24"/>
      <c r="RWY28" s="24"/>
      <c r="RXD28" s="24"/>
      <c r="RXI28" s="24"/>
      <c r="RXN28" s="24"/>
      <c r="RXS28" s="24"/>
      <c r="RXX28" s="24"/>
      <c r="RYC28" s="24"/>
      <c r="RYH28" s="24"/>
      <c r="RYM28" s="24"/>
      <c r="RYR28" s="24"/>
      <c r="RYW28" s="24"/>
      <c r="RZB28" s="24"/>
      <c r="RZG28" s="24"/>
      <c r="RZL28" s="24"/>
      <c r="RZQ28" s="24"/>
      <c r="RZV28" s="24"/>
      <c r="SAA28" s="24"/>
      <c r="SAF28" s="24"/>
      <c r="SAK28" s="24"/>
      <c r="SAP28" s="24"/>
      <c r="SAU28" s="24"/>
      <c r="SAZ28" s="24"/>
      <c r="SBE28" s="24"/>
      <c r="SBJ28" s="24"/>
      <c r="SBO28" s="24"/>
      <c r="SBT28" s="24"/>
      <c r="SBY28" s="24"/>
      <c r="SCD28" s="24"/>
      <c r="SCI28" s="24"/>
      <c r="SCN28" s="24"/>
      <c r="SCS28" s="24"/>
      <c r="SCX28" s="24"/>
      <c r="SDC28" s="24"/>
      <c r="SDH28" s="24"/>
      <c r="SDM28" s="24"/>
      <c r="SDR28" s="24"/>
      <c r="SDW28" s="24"/>
      <c r="SEB28" s="24"/>
      <c r="SEG28" s="24"/>
      <c r="SEL28" s="24"/>
      <c r="SEQ28" s="24"/>
      <c r="SEV28" s="24"/>
      <c r="SFA28" s="24"/>
      <c r="SFF28" s="24"/>
      <c r="SFK28" s="24"/>
      <c r="SFP28" s="24"/>
      <c r="SFU28" s="24"/>
      <c r="SFZ28" s="24"/>
      <c r="SGE28" s="24"/>
      <c r="SGJ28" s="24"/>
      <c r="SGO28" s="24"/>
      <c r="SGT28" s="24"/>
      <c r="SGY28" s="24"/>
      <c r="SHD28" s="24"/>
      <c r="SHI28" s="24"/>
      <c r="SHN28" s="24"/>
      <c r="SHS28" s="24"/>
      <c r="SHX28" s="24"/>
      <c r="SIC28" s="24"/>
      <c r="SIH28" s="24"/>
      <c r="SIM28" s="24"/>
      <c r="SIR28" s="24"/>
      <c r="SIW28" s="24"/>
      <c r="SJB28" s="24"/>
      <c r="SJG28" s="24"/>
      <c r="SJL28" s="24"/>
      <c r="SJQ28" s="24"/>
      <c r="SJV28" s="24"/>
      <c r="SKA28" s="24"/>
      <c r="SKF28" s="24"/>
      <c r="SKK28" s="24"/>
      <c r="SKP28" s="24"/>
      <c r="SKU28" s="24"/>
      <c r="SKZ28" s="24"/>
      <c r="SLE28" s="24"/>
      <c r="SLJ28" s="24"/>
      <c r="SLO28" s="24"/>
      <c r="SLT28" s="24"/>
      <c r="SLY28" s="24"/>
      <c r="SMD28" s="24"/>
      <c r="SMI28" s="24"/>
      <c r="SMN28" s="24"/>
      <c r="SMS28" s="24"/>
      <c r="SMX28" s="24"/>
      <c r="SNC28" s="24"/>
      <c r="SNH28" s="24"/>
      <c r="SNM28" s="24"/>
      <c r="SNR28" s="24"/>
      <c r="SNW28" s="24"/>
      <c r="SOB28" s="24"/>
      <c r="SOG28" s="24"/>
      <c r="SOL28" s="24"/>
      <c r="SOQ28" s="24"/>
      <c r="SOV28" s="24"/>
      <c r="SPA28" s="24"/>
      <c r="SPF28" s="24"/>
      <c r="SPK28" s="24"/>
      <c r="SPP28" s="24"/>
      <c r="SPU28" s="24"/>
      <c r="SPZ28" s="24"/>
      <c r="SQE28" s="24"/>
      <c r="SQJ28" s="24"/>
      <c r="SQO28" s="24"/>
      <c r="SQT28" s="24"/>
      <c r="SQY28" s="24"/>
      <c r="SRD28" s="24"/>
      <c r="SRI28" s="24"/>
      <c r="SRN28" s="24"/>
      <c r="SRS28" s="24"/>
      <c r="SRX28" s="24"/>
      <c r="SSC28" s="24"/>
      <c r="SSH28" s="24"/>
      <c r="SSM28" s="24"/>
      <c r="SSR28" s="24"/>
      <c r="SSW28" s="24"/>
      <c r="STB28" s="24"/>
      <c r="STG28" s="24"/>
      <c r="STL28" s="24"/>
      <c r="STQ28" s="24"/>
      <c r="STV28" s="24"/>
      <c r="SUA28" s="24"/>
      <c r="SUF28" s="24"/>
      <c r="SUK28" s="24"/>
      <c r="SUP28" s="24"/>
      <c r="SUU28" s="24"/>
      <c r="SUZ28" s="24"/>
      <c r="SVE28" s="24"/>
      <c r="SVJ28" s="24"/>
      <c r="SVO28" s="24"/>
      <c r="SVT28" s="24"/>
      <c r="SVY28" s="24"/>
      <c r="SWD28" s="24"/>
      <c r="SWI28" s="24"/>
      <c r="SWN28" s="24"/>
      <c r="SWS28" s="24"/>
      <c r="SWX28" s="24"/>
      <c r="SXC28" s="24"/>
      <c r="SXH28" s="24"/>
      <c r="SXM28" s="24"/>
      <c r="SXR28" s="24"/>
      <c r="SXW28" s="24"/>
      <c r="SYB28" s="24"/>
      <c r="SYG28" s="24"/>
      <c r="SYL28" s="24"/>
      <c r="SYQ28" s="24"/>
      <c r="SYV28" s="24"/>
      <c r="SZA28" s="24"/>
      <c r="SZF28" s="24"/>
      <c r="SZK28" s="24"/>
      <c r="SZP28" s="24"/>
      <c r="SZU28" s="24"/>
      <c r="SZZ28" s="24"/>
      <c r="TAE28" s="24"/>
      <c r="TAJ28" s="24"/>
      <c r="TAO28" s="24"/>
      <c r="TAT28" s="24"/>
      <c r="TAY28" s="24"/>
      <c r="TBD28" s="24"/>
      <c r="TBI28" s="24"/>
      <c r="TBN28" s="24"/>
      <c r="TBS28" s="24"/>
      <c r="TBX28" s="24"/>
      <c r="TCC28" s="24"/>
      <c r="TCH28" s="24"/>
      <c r="TCM28" s="24"/>
      <c r="TCR28" s="24"/>
      <c r="TCW28" s="24"/>
      <c r="TDB28" s="24"/>
      <c r="TDG28" s="24"/>
      <c r="TDL28" s="24"/>
      <c r="TDQ28" s="24"/>
      <c r="TDV28" s="24"/>
      <c r="TEA28" s="24"/>
      <c r="TEF28" s="24"/>
      <c r="TEK28" s="24"/>
      <c r="TEP28" s="24"/>
      <c r="TEU28" s="24"/>
      <c r="TEZ28" s="24"/>
      <c r="TFE28" s="24"/>
      <c r="TFJ28" s="24"/>
      <c r="TFO28" s="24"/>
      <c r="TFT28" s="24"/>
      <c r="TFY28" s="24"/>
      <c r="TGD28" s="24"/>
      <c r="TGI28" s="24"/>
      <c r="TGN28" s="24"/>
      <c r="TGS28" s="24"/>
      <c r="TGX28" s="24"/>
      <c r="THC28" s="24"/>
      <c r="THH28" s="24"/>
      <c r="THM28" s="24"/>
      <c r="THR28" s="24"/>
      <c r="THW28" s="24"/>
      <c r="TIB28" s="24"/>
      <c r="TIG28" s="24"/>
      <c r="TIL28" s="24"/>
      <c r="TIQ28" s="24"/>
      <c r="TIV28" s="24"/>
      <c r="TJA28" s="24"/>
      <c r="TJF28" s="24"/>
      <c r="TJK28" s="24"/>
      <c r="TJP28" s="24"/>
      <c r="TJU28" s="24"/>
      <c r="TJZ28" s="24"/>
      <c r="TKE28" s="24"/>
      <c r="TKJ28" s="24"/>
      <c r="TKO28" s="24"/>
      <c r="TKT28" s="24"/>
      <c r="TKY28" s="24"/>
      <c r="TLD28" s="24"/>
      <c r="TLI28" s="24"/>
      <c r="TLN28" s="24"/>
      <c r="TLS28" s="24"/>
      <c r="TLX28" s="24"/>
      <c r="TMC28" s="24"/>
      <c r="TMH28" s="24"/>
      <c r="TMM28" s="24"/>
      <c r="TMR28" s="24"/>
      <c r="TMW28" s="24"/>
      <c r="TNB28" s="24"/>
      <c r="TNG28" s="24"/>
      <c r="TNL28" s="24"/>
      <c r="TNQ28" s="24"/>
      <c r="TNV28" s="24"/>
      <c r="TOA28" s="24"/>
      <c r="TOF28" s="24"/>
      <c r="TOK28" s="24"/>
      <c r="TOP28" s="24"/>
      <c r="TOU28" s="24"/>
      <c r="TOZ28" s="24"/>
      <c r="TPE28" s="24"/>
      <c r="TPJ28" s="24"/>
      <c r="TPO28" s="24"/>
      <c r="TPT28" s="24"/>
      <c r="TPY28" s="24"/>
      <c r="TQD28" s="24"/>
      <c r="TQI28" s="24"/>
      <c r="TQN28" s="24"/>
      <c r="TQS28" s="24"/>
      <c r="TQX28" s="24"/>
      <c r="TRC28" s="24"/>
      <c r="TRH28" s="24"/>
      <c r="TRM28" s="24"/>
      <c r="TRR28" s="24"/>
      <c r="TRW28" s="24"/>
      <c r="TSB28" s="24"/>
      <c r="TSG28" s="24"/>
      <c r="TSL28" s="24"/>
      <c r="TSQ28" s="24"/>
      <c r="TSV28" s="24"/>
      <c r="TTA28" s="24"/>
      <c r="TTF28" s="24"/>
      <c r="TTK28" s="24"/>
      <c r="TTP28" s="24"/>
      <c r="TTU28" s="24"/>
      <c r="TTZ28" s="24"/>
      <c r="TUE28" s="24"/>
      <c r="TUJ28" s="24"/>
      <c r="TUO28" s="24"/>
      <c r="TUT28" s="24"/>
      <c r="TUY28" s="24"/>
      <c r="TVD28" s="24"/>
      <c r="TVI28" s="24"/>
      <c r="TVN28" s="24"/>
      <c r="TVS28" s="24"/>
      <c r="TVX28" s="24"/>
      <c r="TWC28" s="24"/>
      <c r="TWH28" s="24"/>
      <c r="TWM28" s="24"/>
      <c r="TWR28" s="24"/>
      <c r="TWW28" s="24"/>
      <c r="TXB28" s="24"/>
      <c r="TXG28" s="24"/>
      <c r="TXL28" s="24"/>
      <c r="TXQ28" s="24"/>
      <c r="TXV28" s="24"/>
      <c r="TYA28" s="24"/>
      <c r="TYF28" s="24"/>
      <c r="TYK28" s="24"/>
      <c r="TYP28" s="24"/>
      <c r="TYU28" s="24"/>
      <c r="TYZ28" s="24"/>
      <c r="TZE28" s="24"/>
      <c r="TZJ28" s="24"/>
      <c r="TZO28" s="24"/>
      <c r="TZT28" s="24"/>
      <c r="TZY28" s="24"/>
      <c r="UAD28" s="24"/>
      <c r="UAI28" s="24"/>
      <c r="UAN28" s="24"/>
      <c r="UAS28" s="24"/>
      <c r="UAX28" s="24"/>
      <c r="UBC28" s="24"/>
      <c r="UBH28" s="24"/>
      <c r="UBM28" s="24"/>
      <c r="UBR28" s="24"/>
      <c r="UBW28" s="24"/>
      <c r="UCB28" s="24"/>
      <c r="UCG28" s="24"/>
      <c r="UCL28" s="24"/>
      <c r="UCQ28" s="24"/>
      <c r="UCV28" s="24"/>
      <c r="UDA28" s="24"/>
      <c r="UDF28" s="24"/>
      <c r="UDK28" s="24"/>
      <c r="UDP28" s="24"/>
      <c r="UDU28" s="24"/>
      <c r="UDZ28" s="24"/>
      <c r="UEE28" s="24"/>
      <c r="UEJ28" s="24"/>
      <c r="UEO28" s="24"/>
      <c r="UET28" s="24"/>
      <c r="UEY28" s="24"/>
      <c r="UFD28" s="24"/>
      <c r="UFI28" s="24"/>
      <c r="UFN28" s="24"/>
      <c r="UFS28" s="24"/>
      <c r="UFX28" s="24"/>
      <c r="UGC28" s="24"/>
      <c r="UGH28" s="24"/>
      <c r="UGM28" s="24"/>
      <c r="UGR28" s="24"/>
      <c r="UGW28" s="24"/>
      <c r="UHB28" s="24"/>
      <c r="UHG28" s="24"/>
      <c r="UHL28" s="24"/>
      <c r="UHQ28" s="24"/>
      <c r="UHV28" s="24"/>
      <c r="UIA28" s="24"/>
      <c r="UIF28" s="24"/>
      <c r="UIK28" s="24"/>
      <c r="UIP28" s="24"/>
      <c r="UIU28" s="24"/>
      <c r="UIZ28" s="24"/>
      <c r="UJE28" s="24"/>
      <c r="UJJ28" s="24"/>
      <c r="UJO28" s="24"/>
      <c r="UJT28" s="24"/>
      <c r="UJY28" s="24"/>
      <c r="UKD28" s="24"/>
      <c r="UKI28" s="24"/>
      <c r="UKN28" s="24"/>
      <c r="UKS28" s="24"/>
      <c r="UKX28" s="24"/>
      <c r="ULC28" s="24"/>
      <c r="ULH28" s="24"/>
      <c r="ULM28" s="24"/>
      <c r="ULR28" s="24"/>
      <c r="ULW28" s="24"/>
      <c r="UMB28" s="24"/>
      <c r="UMG28" s="24"/>
      <c r="UML28" s="24"/>
      <c r="UMQ28" s="24"/>
      <c r="UMV28" s="24"/>
      <c r="UNA28" s="24"/>
      <c r="UNF28" s="24"/>
      <c r="UNK28" s="24"/>
      <c r="UNP28" s="24"/>
      <c r="UNU28" s="24"/>
      <c r="UNZ28" s="24"/>
      <c r="UOE28" s="24"/>
      <c r="UOJ28" s="24"/>
      <c r="UOO28" s="24"/>
      <c r="UOT28" s="24"/>
      <c r="UOY28" s="24"/>
      <c r="UPD28" s="24"/>
      <c r="UPI28" s="24"/>
      <c r="UPN28" s="24"/>
      <c r="UPS28" s="24"/>
      <c r="UPX28" s="24"/>
      <c r="UQC28" s="24"/>
      <c r="UQH28" s="24"/>
      <c r="UQM28" s="24"/>
      <c r="UQR28" s="24"/>
      <c r="UQW28" s="24"/>
      <c r="URB28" s="24"/>
      <c r="URG28" s="24"/>
      <c r="URL28" s="24"/>
      <c r="URQ28" s="24"/>
      <c r="URV28" s="24"/>
      <c r="USA28" s="24"/>
      <c r="USF28" s="24"/>
      <c r="USK28" s="24"/>
      <c r="USP28" s="24"/>
      <c r="USU28" s="24"/>
      <c r="USZ28" s="24"/>
      <c r="UTE28" s="24"/>
      <c r="UTJ28" s="24"/>
      <c r="UTO28" s="24"/>
      <c r="UTT28" s="24"/>
      <c r="UTY28" s="24"/>
      <c r="UUD28" s="24"/>
      <c r="UUI28" s="24"/>
      <c r="UUN28" s="24"/>
      <c r="UUS28" s="24"/>
      <c r="UUX28" s="24"/>
      <c r="UVC28" s="24"/>
      <c r="UVH28" s="24"/>
      <c r="UVM28" s="24"/>
      <c r="UVR28" s="24"/>
      <c r="UVW28" s="24"/>
      <c r="UWB28" s="24"/>
      <c r="UWG28" s="24"/>
      <c r="UWL28" s="24"/>
      <c r="UWQ28" s="24"/>
      <c r="UWV28" s="24"/>
      <c r="UXA28" s="24"/>
      <c r="UXF28" s="24"/>
      <c r="UXK28" s="24"/>
      <c r="UXP28" s="24"/>
      <c r="UXU28" s="24"/>
      <c r="UXZ28" s="24"/>
      <c r="UYE28" s="24"/>
      <c r="UYJ28" s="24"/>
      <c r="UYO28" s="24"/>
      <c r="UYT28" s="24"/>
      <c r="UYY28" s="24"/>
      <c r="UZD28" s="24"/>
      <c r="UZI28" s="24"/>
      <c r="UZN28" s="24"/>
      <c r="UZS28" s="24"/>
      <c r="UZX28" s="24"/>
      <c r="VAC28" s="24"/>
      <c r="VAH28" s="24"/>
      <c r="VAM28" s="24"/>
      <c r="VAR28" s="24"/>
      <c r="VAW28" s="24"/>
      <c r="VBB28" s="24"/>
      <c r="VBG28" s="24"/>
      <c r="VBL28" s="24"/>
      <c r="VBQ28" s="24"/>
      <c r="VBV28" s="24"/>
      <c r="VCA28" s="24"/>
      <c r="VCF28" s="24"/>
      <c r="VCK28" s="24"/>
      <c r="VCP28" s="24"/>
      <c r="VCU28" s="24"/>
      <c r="VCZ28" s="24"/>
      <c r="VDE28" s="24"/>
      <c r="VDJ28" s="24"/>
      <c r="VDO28" s="24"/>
      <c r="VDT28" s="24"/>
      <c r="VDY28" s="24"/>
      <c r="VED28" s="24"/>
      <c r="VEI28" s="24"/>
      <c r="VEN28" s="24"/>
      <c r="VES28" s="24"/>
      <c r="VEX28" s="24"/>
      <c r="VFC28" s="24"/>
      <c r="VFH28" s="24"/>
      <c r="VFM28" s="24"/>
      <c r="VFR28" s="24"/>
      <c r="VFW28" s="24"/>
      <c r="VGB28" s="24"/>
      <c r="VGG28" s="24"/>
      <c r="VGL28" s="24"/>
      <c r="VGQ28" s="24"/>
      <c r="VGV28" s="24"/>
      <c r="VHA28" s="24"/>
      <c r="VHF28" s="24"/>
      <c r="VHK28" s="24"/>
      <c r="VHP28" s="24"/>
      <c r="VHU28" s="24"/>
      <c r="VHZ28" s="24"/>
      <c r="VIE28" s="24"/>
      <c r="VIJ28" s="24"/>
      <c r="VIO28" s="24"/>
      <c r="VIT28" s="24"/>
      <c r="VIY28" s="24"/>
      <c r="VJD28" s="24"/>
      <c r="VJI28" s="24"/>
      <c r="VJN28" s="24"/>
      <c r="VJS28" s="24"/>
      <c r="VJX28" s="24"/>
      <c r="VKC28" s="24"/>
      <c r="VKH28" s="24"/>
      <c r="VKM28" s="24"/>
      <c r="VKR28" s="24"/>
      <c r="VKW28" s="24"/>
      <c r="VLB28" s="24"/>
      <c r="VLG28" s="24"/>
      <c r="VLL28" s="24"/>
      <c r="VLQ28" s="24"/>
      <c r="VLV28" s="24"/>
      <c r="VMA28" s="24"/>
      <c r="VMF28" s="24"/>
      <c r="VMK28" s="24"/>
      <c r="VMP28" s="24"/>
      <c r="VMU28" s="24"/>
      <c r="VMZ28" s="24"/>
      <c r="VNE28" s="24"/>
      <c r="VNJ28" s="24"/>
      <c r="VNO28" s="24"/>
      <c r="VNT28" s="24"/>
      <c r="VNY28" s="24"/>
      <c r="VOD28" s="24"/>
      <c r="VOI28" s="24"/>
      <c r="VON28" s="24"/>
      <c r="VOS28" s="24"/>
      <c r="VOX28" s="24"/>
      <c r="VPC28" s="24"/>
      <c r="VPH28" s="24"/>
      <c r="VPM28" s="24"/>
      <c r="VPR28" s="24"/>
      <c r="VPW28" s="24"/>
      <c r="VQB28" s="24"/>
      <c r="VQG28" s="24"/>
      <c r="VQL28" s="24"/>
      <c r="VQQ28" s="24"/>
      <c r="VQV28" s="24"/>
      <c r="VRA28" s="24"/>
      <c r="VRF28" s="24"/>
      <c r="VRK28" s="24"/>
      <c r="VRP28" s="24"/>
      <c r="VRU28" s="24"/>
      <c r="VRZ28" s="24"/>
      <c r="VSE28" s="24"/>
      <c r="VSJ28" s="24"/>
      <c r="VSO28" s="24"/>
      <c r="VST28" s="24"/>
      <c r="VSY28" s="24"/>
      <c r="VTD28" s="24"/>
      <c r="VTI28" s="24"/>
      <c r="VTN28" s="24"/>
      <c r="VTS28" s="24"/>
      <c r="VTX28" s="24"/>
      <c r="VUC28" s="24"/>
      <c r="VUH28" s="24"/>
      <c r="VUM28" s="24"/>
      <c r="VUR28" s="24"/>
      <c r="VUW28" s="24"/>
      <c r="VVB28" s="24"/>
      <c r="VVG28" s="24"/>
      <c r="VVL28" s="24"/>
      <c r="VVQ28" s="24"/>
      <c r="VVV28" s="24"/>
      <c r="VWA28" s="24"/>
      <c r="VWF28" s="24"/>
      <c r="VWK28" s="24"/>
      <c r="VWP28" s="24"/>
      <c r="VWU28" s="24"/>
      <c r="VWZ28" s="24"/>
      <c r="VXE28" s="24"/>
      <c r="VXJ28" s="24"/>
      <c r="VXO28" s="24"/>
      <c r="VXT28" s="24"/>
      <c r="VXY28" s="24"/>
      <c r="VYD28" s="24"/>
      <c r="VYI28" s="24"/>
      <c r="VYN28" s="24"/>
      <c r="VYS28" s="24"/>
      <c r="VYX28" s="24"/>
      <c r="VZC28" s="24"/>
      <c r="VZH28" s="24"/>
      <c r="VZM28" s="24"/>
      <c r="VZR28" s="24"/>
      <c r="VZW28" s="24"/>
      <c r="WAB28" s="24"/>
      <c r="WAG28" s="24"/>
      <c r="WAL28" s="24"/>
      <c r="WAQ28" s="24"/>
      <c r="WAV28" s="24"/>
      <c r="WBA28" s="24"/>
      <c r="WBF28" s="24"/>
      <c r="WBK28" s="24"/>
      <c r="WBP28" s="24"/>
      <c r="WBU28" s="24"/>
      <c r="WBZ28" s="24"/>
      <c r="WCE28" s="24"/>
      <c r="WCJ28" s="24"/>
      <c r="WCO28" s="24"/>
      <c r="WCT28" s="24"/>
      <c r="WCY28" s="24"/>
      <c r="WDD28" s="24"/>
      <c r="WDI28" s="24"/>
      <c r="WDN28" s="24"/>
      <c r="WDS28" s="24"/>
      <c r="WDX28" s="24"/>
      <c r="WEC28" s="24"/>
      <c r="WEH28" s="24"/>
      <c r="WEM28" s="24"/>
      <c r="WER28" s="24"/>
      <c r="WEW28" s="24"/>
      <c r="WFB28" s="24"/>
      <c r="WFG28" s="24"/>
      <c r="WFL28" s="24"/>
      <c r="WFQ28" s="24"/>
      <c r="WFV28" s="24"/>
      <c r="WGA28" s="24"/>
      <c r="WGF28" s="24"/>
      <c r="WGK28" s="24"/>
      <c r="WGP28" s="24"/>
      <c r="WGU28" s="24"/>
      <c r="WGZ28" s="24"/>
      <c r="WHE28" s="24"/>
      <c r="WHJ28" s="24"/>
      <c r="WHO28" s="24"/>
      <c r="WHT28" s="24"/>
      <c r="WHY28" s="24"/>
      <c r="WID28" s="24"/>
      <c r="WII28" s="24"/>
      <c r="WIN28" s="24"/>
      <c r="WIS28" s="24"/>
      <c r="WIX28" s="24"/>
      <c r="WJC28" s="24"/>
      <c r="WJH28" s="24"/>
      <c r="WJM28" s="24"/>
      <c r="WJR28" s="24"/>
      <c r="WJW28" s="24"/>
      <c r="WKB28" s="24"/>
      <c r="WKG28" s="24"/>
      <c r="WKL28" s="24"/>
      <c r="WKQ28" s="24"/>
      <c r="WKV28" s="24"/>
      <c r="WLA28" s="24"/>
      <c r="WLF28" s="24"/>
      <c r="WLK28" s="24"/>
      <c r="WLP28" s="24"/>
      <c r="WLU28" s="24"/>
      <c r="WLZ28" s="24"/>
      <c r="WME28" s="24"/>
      <c r="WMJ28" s="24"/>
      <c r="WMO28" s="24"/>
      <c r="WMT28" s="24"/>
      <c r="WMY28" s="24"/>
      <c r="WND28" s="24"/>
      <c r="WNI28" s="24"/>
      <c r="WNN28" s="24"/>
      <c r="WNS28" s="24"/>
      <c r="WNX28" s="24"/>
      <c r="WOC28" s="24"/>
      <c r="WOH28" s="24"/>
      <c r="WOM28" s="24"/>
      <c r="WOR28" s="24"/>
      <c r="WOW28" s="24"/>
      <c r="WPB28" s="24"/>
      <c r="WPG28" s="24"/>
      <c r="WPL28" s="24"/>
      <c r="WPQ28" s="24"/>
      <c r="WPV28" s="24"/>
      <c r="WQA28" s="24"/>
      <c r="WQF28" s="24"/>
      <c r="WQK28" s="24"/>
      <c r="WQP28" s="24"/>
      <c r="WQU28" s="24"/>
      <c r="WQZ28" s="24"/>
      <c r="WRE28" s="24"/>
      <c r="WRJ28" s="24"/>
      <c r="WRO28" s="24"/>
      <c r="WRT28" s="24"/>
      <c r="WRY28" s="24"/>
      <c r="WSD28" s="24"/>
      <c r="WSI28" s="24"/>
      <c r="WSN28" s="24"/>
      <c r="WSS28" s="24"/>
      <c r="WSX28" s="24"/>
      <c r="WTC28" s="24"/>
      <c r="WTH28" s="24"/>
      <c r="WTM28" s="24"/>
      <c r="WTR28" s="24"/>
      <c r="WTW28" s="24"/>
      <c r="WUB28" s="24"/>
      <c r="WUG28" s="24"/>
      <c r="WUL28" s="24"/>
      <c r="WUQ28" s="24"/>
      <c r="WUV28" s="24"/>
      <c r="WVA28" s="24"/>
      <c r="WVF28" s="24"/>
      <c r="WVK28" s="24"/>
      <c r="WVP28" s="24"/>
      <c r="WVU28" s="24"/>
      <c r="WVZ28" s="24"/>
      <c r="WWE28" s="24"/>
      <c r="WWJ28" s="24"/>
      <c r="WWO28" s="24"/>
      <c r="WWT28" s="24"/>
      <c r="WWY28" s="24"/>
      <c r="WXD28" s="24"/>
      <c r="WXI28" s="24"/>
      <c r="WXN28" s="24"/>
      <c r="WXS28" s="24"/>
      <c r="WXX28" s="24"/>
      <c r="WYC28" s="24"/>
      <c r="WYH28" s="24"/>
      <c r="WYM28" s="24"/>
      <c r="WYR28" s="24"/>
      <c r="WYW28" s="24"/>
      <c r="WZB28" s="24"/>
      <c r="WZG28" s="24"/>
      <c r="WZL28" s="24"/>
      <c r="WZQ28" s="24"/>
      <c r="WZV28" s="24"/>
      <c r="XAA28" s="24"/>
      <c r="XAF28" s="24"/>
      <c r="XAK28" s="24"/>
      <c r="XAP28" s="24"/>
      <c r="XAU28" s="24"/>
      <c r="XAZ28" s="24"/>
      <c r="XBE28" s="24"/>
      <c r="XBJ28" s="24"/>
      <c r="XBO28" s="24"/>
      <c r="XBT28" s="24"/>
      <c r="XBY28" s="24"/>
      <c r="XCD28" s="24"/>
      <c r="XCI28" s="24"/>
      <c r="XCN28" s="24"/>
      <c r="XCS28" s="24"/>
      <c r="XCX28" s="24"/>
      <c r="XDC28" s="24"/>
      <c r="XDH28" s="24"/>
      <c r="XDM28" s="24"/>
      <c r="XDR28" s="24"/>
      <c r="XDW28" s="24"/>
      <c r="XEB28" s="24"/>
      <c r="XEG28" s="24"/>
      <c r="XEL28" s="24"/>
      <c r="XEQ28" s="24"/>
      <c r="XEV28" s="24"/>
      <c r="XFA28" s="24"/>
    </row>
    <row r="29" spans="1:1023 1026:2048 2051:5118 5121:6143 6146:7168 7171:10238 10241:11263 11266:12288 12291:15358 15361:16383" x14ac:dyDescent="0.35">
      <c r="A29" s="24"/>
      <c r="B29" s="14"/>
      <c r="C29" s="14"/>
      <c r="D29" s="14"/>
      <c r="E29" s="166" t="s">
        <v>460</v>
      </c>
      <c r="K29" s="73"/>
      <c r="L29" s="73"/>
      <c r="M29" s="73"/>
      <c r="N29" s="73"/>
      <c r="O29" s="73"/>
      <c r="P29" s="169"/>
      <c r="Q29" s="73"/>
      <c r="R29" s="73"/>
      <c r="S29" s="73"/>
      <c r="T29" s="73"/>
      <c r="U29" s="169"/>
      <c r="V29" s="73"/>
      <c r="W29" s="73"/>
      <c r="X29" s="73"/>
      <c r="Y29" s="73"/>
      <c r="Z29" s="169"/>
      <c r="AA29" s="73"/>
      <c r="AB29" s="73"/>
      <c r="AC29" s="73"/>
      <c r="AD29" s="73"/>
      <c r="AE29" s="169"/>
      <c r="AF29" s="73"/>
      <c r="AG29" s="73"/>
      <c r="AH29" s="73"/>
      <c r="AI29" s="73"/>
      <c r="AJ29" s="169"/>
      <c r="AK29" s="73"/>
      <c r="AL29" s="73"/>
      <c r="AM29" s="73"/>
      <c r="AN29" s="73"/>
      <c r="AO29" s="169"/>
      <c r="AP29" s="73"/>
      <c r="AQ29" s="73"/>
      <c r="AR29" s="73"/>
      <c r="AS29" s="73"/>
      <c r="AT29" s="169"/>
      <c r="AU29" s="73"/>
      <c r="AV29" s="73"/>
      <c r="AW29" s="73"/>
      <c r="AX29" s="73"/>
      <c r="AY29" s="169"/>
      <c r="AZ29" s="73"/>
      <c r="BA29" s="73"/>
      <c r="BB29" s="73"/>
      <c r="BC29" s="73"/>
      <c r="BD29" s="169"/>
      <c r="BE29" s="73"/>
      <c r="BF29" s="73"/>
      <c r="BG29" s="73"/>
      <c r="BH29" s="73"/>
      <c r="BI29" s="169"/>
      <c r="BJ29" s="73"/>
      <c r="BK29" s="73"/>
      <c r="BL29" s="73"/>
      <c r="BM29" s="73"/>
      <c r="BN29" s="169"/>
      <c r="BO29" s="73"/>
      <c r="BP29" s="73"/>
      <c r="BQ29" s="73"/>
      <c r="BR29" s="73"/>
      <c r="BS29" s="169"/>
      <c r="BT29" s="73"/>
      <c r="BU29" s="73"/>
      <c r="BV29" s="73"/>
      <c r="BW29" s="73"/>
      <c r="BX29" s="169"/>
      <c r="BY29" s="73"/>
      <c r="BZ29" s="73"/>
      <c r="CA29" s="73"/>
      <c r="CB29" s="73"/>
      <c r="CC29" s="169"/>
      <c r="CD29" s="73"/>
      <c r="CE29" s="73"/>
      <c r="CF29" s="73"/>
      <c r="CG29" s="73"/>
      <c r="CH29" s="169"/>
      <c r="CI29" s="73"/>
      <c r="CJ29" s="73"/>
      <c r="CK29" s="73"/>
      <c r="CL29" s="73"/>
      <c r="CM29" s="169"/>
      <c r="CN29" s="73"/>
      <c r="CO29" s="73"/>
      <c r="CP29" s="73"/>
      <c r="CQ29" s="73"/>
      <c r="CR29" s="169"/>
      <c r="CS29" s="73"/>
      <c r="CT29" s="73"/>
      <c r="CU29" s="73"/>
      <c r="CV29" s="73"/>
      <c r="CW29" s="169"/>
      <c r="CX29" s="73"/>
      <c r="CY29" s="73"/>
      <c r="CZ29" s="73"/>
      <c r="DA29" s="73"/>
      <c r="DB29" s="169"/>
      <c r="DC29" s="73"/>
      <c r="DD29" s="73"/>
      <c r="DE29" s="73"/>
      <c r="DF29" s="73"/>
      <c r="DG29" s="169"/>
      <c r="DH29" s="73"/>
      <c r="DI29" s="73"/>
      <c r="DJ29" s="73"/>
      <c r="DK29" s="73"/>
      <c r="DL29" s="169"/>
      <c r="DM29" s="73"/>
      <c r="DN29" s="73"/>
      <c r="DO29" s="73"/>
      <c r="DP29" s="73"/>
      <c r="DQ29" s="169"/>
      <c r="DR29" s="73"/>
      <c r="DS29" s="73"/>
      <c r="DT29" s="73"/>
      <c r="DU29" s="73"/>
      <c r="DV29" s="169"/>
      <c r="DW29" s="73"/>
      <c r="DX29" s="73"/>
      <c r="DY29" s="169"/>
      <c r="EA29" s="24"/>
      <c r="EF29" s="24"/>
      <c r="EK29" s="24"/>
      <c r="EP29" s="24"/>
      <c r="EU29" s="24"/>
      <c r="EZ29" s="24"/>
      <c r="FE29" s="24"/>
      <c r="FJ29" s="24"/>
      <c r="FO29" s="24"/>
      <c r="FT29" s="24"/>
      <c r="FY29" s="24"/>
      <c r="GD29" s="24"/>
      <c r="GI29" s="24"/>
      <c r="GN29" s="24"/>
      <c r="GS29" s="24"/>
      <c r="GX29" s="24"/>
      <c r="HC29" s="24"/>
      <c r="HH29" s="24"/>
      <c r="HM29" s="24"/>
      <c r="HR29" s="24"/>
      <c r="HW29" s="24"/>
      <c r="IB29" s="24"/>
      <c r="IG29" s="24"/>
      <c r="IL29" s="24"/>
      <c r="IQ29" s="24"/>
      <c r="IV29" s="24"/>
      <c r="JA29" s="24"/>
      <c r="JF29" s="24"/>
      <c r="JK29" s="24"/>
      <c r="JP29" s="24"/>
      <c r="JU29" s="24"/>
      <c r="JZ29" s="24"/>
      <c r="KE29" s="24"/>
      <c r="KJ29" s="24"/>
      <c r="KO29" s="24"/>
      <c r="KT29" s="24"/>
      <c r="KY29" s="24"/>
      <c r="LD29" s="24"/>
      <c r="LI29" s="24"/>
      <c r="LN29" s="24"/>
      <c r="LS29" s="24"/>
      <c r="LX29" s="24"/>
      <c r="MC29" s="24"/>
      <c r="MH29" s="24"/>
      <c r="MM29" s="24"/>
      <c r="MR29" s="24"/>
      <c r="MW29" s="24"/>
      <c r="NB29" s="24"/>
      <c r="NG29" s="24"/>
      <c r="NL29" s="24"/>
      <c r="NQ29" s="24"/>
      <c r="NV29" s="24"/>
      <c r="OA29" s="24"/>
      <c r="OF29" s="24"/>
      <c r="OK29" s="24"/>
      <c r="OP29" s="24"/>
      <c r="OU29" s="24"/>
      <c r="OZ29" s="24"/>
      <c r="PE29" s="24"/>
      <c r="PJ29" s="24"/>
      <c r="PO29" s="24"/>
      <c r="PT29" s="24"/>
      <c r="PY29" s="24"/>
      <c r="QD29" s="24"/>
      <c r="QI29" s="24"/>
      <c r="QN29" s="24"/>
      <c r="QS29" s="24"/>
      <c r="QX29" s="24"/>
      <c r="RC29" s="24"/>
      <c r="RH29" s="24"/>
      <c r="RM29" s="24"/>
      <c r="RR29" s="24"/>
      <c r="RW29" s="24"/>
      <c r="SB29" s="24"/>
      <c r="SG29" s="24"/>
      <c r="SL29" s="24"/>
      <c r="SQ29" s="24"/>
      <c r="SV29" s="24"/>
      <c r="TA29" s="24"/>
      <c r="TF29" s="24"/>
      <c r="TK29" s="24"/>
      <c r="TP29" s="24"/>
      <c r="TU29" s="24"/>
      <c r="TZ29" s="24"/>
      <c r="UE29" s="24"/>
      <c r="UJ29" s="24"/>
      <c r="UO29" s="24"/>
      <c r="UT29" s="24"/>
      <c r="UY29" s="24"/>
      <c r="VD29" s="24"/>
      <c r="VI29" s="24"/>
      <c r="VN29" s="24"/>
      <c r="VS29" s="24"/>
      <c r="VX29" s="24"/>
      <c r="WC29" s="24"/>
      <c r="WH29" s="24"/>
      <c r="WM29" s="24"/>
      <c r="WR29" s="24"/>
      <c r="WW29" s="24"/>
      <c r="XB29" s="24"/>
      <c r="XG29" s="24"/>
      <c r="XL29" s="24"/>
      <c r="XQ29" s="24"/>
      <c r="XV29" s="24"/>
      <c r="YA29" s="24"/>
      <c r="YF29" s="24"/>
      <c r="YK29" s="24"/>
      <c r="YP29" s="24"/>
      <c r="YU29" s="24"/>
      <c r="YZ29" s="24"/>
      <c r="ZE29" s="24"/>
      <c r="ZJ29" s="24"/>
      <c r="ZO29" s="24"/>
      <c r="ZT29" s="24"/>
      <c r="ZY29" s="24"/>
      <c r="AAD29" s="24"/>
      <c r="AAI29" s="24"/>
      <c r="AAN29" s="24"/>
      <c r="AAS29" s="24"/>
      <c r="AAX29" s="24"/>
      <c r="ABC29" s="24"/>
      <c r="ABH29" s="24"/>
      <c r="ABM29" s="24"/>
      <c r="ABR29" s="24"/>
      <c r="ABW29" s="24"/>
      <c r="ACB29" s="24"/>
      <c r="ACG29" s="24"/>
      <c r="ACL29" s="24"/>
      <c r="ACQ29" s="24"/>
      <c r="ACV29" s="24"/>
      <c r="ADA29" s="24"/>
      <c r="ADF29" s="24"/>
      <c r="ADK29" s="24"/>
      <c r="ADP29" s="24"/>
      <c r="ADU29" s="24"/>
      <c r="ADZ29" s="24"/>
      <c r="AEE29" s="24"/>
      <c r="AEJ29" s="24"/>
      <c r="AEO29" s="24"/>
      <c r="AET29" s="24"/>
      <c r="AEY29" s="24"/>
      <c r="AFD29" s="24"/>
      <c r="AFI29" s="24"/>
      <c r="AFN29" s="24"/>
      <c r="AFS29" s="24"/>
      <c r="AFX29" s="24"/>
      <c r="AGC29" s="24"/>
      <c r="AGH29" s="24"/>
      <c r="AGM29" s="24"/>
      <c r="AGR29" s="24"/>
      <c r="AGW29" s="24"/>
      <c r="AHB29" s="24"/>
      <c r="AHG29" s="24"/>
      <c r="AHL29" s="24"/>
      <c r="AHQ29" s="24"/>
      <c r="AHV29" s="24"/>
      <c r="AIA29" s="24"/>
      <c r="AIF29" s="24"/>
      <c r="AIK29" s="24"/>
      <c r="AIP29" s="24"/>
      <c r="AIU29" s="24"/>
      <c r="AIZ29" s="24"/>
      <c r="AJE29" s="24"/>
      <c r="AJJ29" s="24"/>
      <c r="AJO29" s="24"/>
      <c r="AJT29" s="24"/>
      <c r="AJY29" s="24"/>
      <c r="AKD29" s="24"/>
      <c r="AKI29" s="24"/>
      <c r="AKN29" s="24"/>
      <c r="AKS29" s="24"/>
      <c r="AKX29" s="24"/>
      <c r="ALC29" s="24"/>
      <c r="ALH29" s="24"/>
      <c r="ALM29" s="24"/>
      <c r="ALR29" s="24"/>
      <c r="ALW29" s="24"/>
      <c r="AMB29" s="24"/>
      <c r="AMG29" s="24"/>
      <c r="AML29" s="24"/>
      <c r="AMQ29" s="24"/>
      <c r="AMV29" s="24"/>
      <c r="ANA29" s="24"/>
      <c r="ANF29" s="24"/>
      <c r="ANK29" s="24"/>
      <c r="ANP29" s="24"/>
      <c r="ANU29" s="24"/>
      <c r="ANZ29" s="24"/>
      <c r="AOE29" s="24"/>
      <c r="AOJ29" s="24"/>
      <c r="AOO29" s="24"/>
      <c r="AOT29" s="24"/>
      <c r="AOY29" s="24"/>
      <c r="APD29" s="24"/>
      <c r="API29" s="24"/>
      <c r="APN29" s="24"/>
      <c r="APS29" s="24"/>
      <c r="APX29" s="24"/>
      <c r="AQC29" s="24"/>
      <c r="AQH29" s="24"/>
      <c r="AQM29" s="24"/>
      <c r="AQR29" s="24"/>
      <c r="AQW29" s="24"/>
      <c r="ARB29" s="24"/>
      <c r="ARG29" s="24"/>
      <c r="ARL29" s="24"/>
      <c r="ARQ29" s="24"/>
      <c r="ARV29" s="24"/>
      <c r="ASA29" s="24"/>
      <c r="ASF29" s="24"/>
      <c r="ASK29" s="24"/>
      <c r="ASP29" s="24"/>
      <c r="ASU29" s="24"/>
      <c r="ASZ29" s="24"/>
      <c r="ATE29" s="24"/>
      <c r="ATJ29" s="24"/>
      <c r="ATO29" s="24"/>
      <c r="ATT29" s="24"/>
      <c r="ATY29" s="24"/>
      <c r="AUD29" s="24"/>
      <c r="AUI29" s="24"/>
      <c r="AUN29" s="24"/>
      <c r="AUS29" s="24"/>
      <c r="AUX29" s="24"/>
      <c r="AVC29" s="24"/>
      <c r="AVH29" s="24"/>
      <c r="AVM29" s="24"/>
      <c r="AVR29" s="24"/>
      <c r="AVW29" s="24"/>
      <c r="AWB29" s="24"/>
      <c r="AWG29" s="24"/>
      <c r="AWL29" s="24"/>
      <c r="AWQ29" s="24"/>
      <c r="AWV29" s="24"/>
      <c r="AXA29" s="24"/>
      <c r="AXF29" s="24"/>
      <c r="AXK29" s="24"/>
      <c r="AXP29" s="24"/>
      <c r="AXU29" s="24"/>
      <c r="AXZ29" s="24"/>
      <c r="AYE29" s="24"/>
      <c r="AYJ29" s="24"/>
      <c r="AYO29" s="24"/>
      <c r="AYT29" s="24"/>
      <c r="AYY29" s="24"/>
      <c r="AZD29" s="24"/>
      <c r="AZI29" s="24"/>
      <c r="AZN29" s="24"/>
      <c r="AZS29" s="24"/>
      <c r="AZX29" s="24"/>
      <c r="BAC29" s="24"/>
      <c r="BAH29" s="24"/>
      <c r="BAM29" s="24"/>
      <c r="BAR29" s="24"/>
      <c r="BAW29" s="24"/>
      <c r="BBB29" s="24"/>
      <c r="BBG29" s="24"/>
      <c r="BBL29" s="24"/>
      <c r="BBQ29" s="24"/>
      <c r="BBV29" s="24"/>
      <c r="BCA29" s="24"/>
      <c r="BCF29" s="24"/>
      <c r="BCK29" s="24"/>
      <c r="BCP29" s="24"/>
      <c r="BCU29" s="24"/>
      <c r="BCZ29" s="24"/>
      <c r="BDE29" s="24"/>
      <c r="BDJ29" s="24"/>
      <c r="BDO29" s="24"/>
      <c r="BDT29" s="24"/>
      <c r="BDY29" s="24"/>
      <c r="BED29" s="24"/>
      <c r="BEI29" s="24"/>
      <c r="BEN29" s="24"/>
      <c r="BES29" s="24"/>
      <c r="BEX29" s="24"/>
      <c r="BFC29" s="24"/>
      <c r="BFH29" s="24"/>
      <c r="BFM29" s="24"/>
      <c r="BFR29" s="24"/>
      <c r="BFW29" s="24"/>
      <c r="BGB29" s="24"/>
      <c r="BGG29" s="24"/>
      <c r="BGL29" s="24"/>
      <c r="BGQ29" s="24"/>
      <c r="BGV29" s="24"/>
      <c r="BHA29" s="24"/>
      <c r="BHF29" s="24"/>
      <c r="BHK29" s="24"/>
      <c r="BHP29" s="24"/>
      <c r="BHU29" s="24"/>
      <c r="BHZ29" s="24"/>
      <c r="BIE29" s="24"/>
      <c r="BIJ29" s="24"/>
      <c r="BIO29" s="24"/>
      <c r="BIT29" s="24"/>
      <c r="BIY29" s="24"/>
      <c r="BJD29" s="24"/>
      <c r="BJI29" s="24"/>
      <c r="BJN29" s="24"/>
      <c r="BJS29" s="24"/>
      <c r="BJX29" s="24"/>
      <c r="BKC29" s="24"/>
      <c r="BKH29" s="24"/>
      <c r="BKM29" s="24"/>
      <c r="BKR29" s="24"/>
      <c r="BKW29" s="24"/>
      <c r="BLB29" s="24"/>
      <c r="BLG29" s="24"/>
      <c r="BLL29" s="24"/>
      <c r="BLQ29" s="24"/>
      <c r="BLV29" s="24"/>
      <c r="BMA29" s="24"/>
      <c r="BMF29" s="24"/>
      <c r="BMK29" s="24"/>
      <c r="BMP29" s="24"/>
      <c r="BMU29" s="24"/>
      <c r="BMZ29" s="24"/>
      <c r="BNE29" s="24"/>
      <c r="BNJ29" s="24"/>
      <c r="BNO29" s="24"/>
      <c r="BNT29" s="24"/>
      <c r="BNY29" s="24"/>
      <c r="BOD29" s="24"/>
      <c r="BOI29" s="24"/>
      <c r="BON29" s="24"/>
      <c r="BOS29" s="24"/>
      <c r="BOX29" s="24"/>
      <c r="BPC29" s="24"/>
      <c r="BPH29" s="24"/>
      <c r="BPM29" s="24"/>
      <c r="BPR29" s="24"/>
      <c r="BPW29" s="24"/>
      <c r="BQB29" s="24"/>
      <c r="BQG29" s="24"/>
      <c r="BQL29" s="24"/>
      <c r="BQQ29" s="24"/>
      <c r="BQV29" s="24"/>
      <c r="BRA29" s="24"/>
      <c r="BRF29" s="24"/>
      <c r="BRK29" s="24"/>
      <c r="BRP29" s="24"/>
      <c r="BRU29" s="24"/>
      <c r="BRZ29" s="24"/>
      <c r="BSE29" s="24"/>
      <c r="BSJ29" s="24"/>
      <c r="BSO29" s="24"/>
      <c r="BST29" s="24"/>
      <c r="BSY29" s="24"/>
      <c r="BTD29" s="24"/>
      <c r="BTI29" s="24"/>
      <c r="BTN29" s="24"/>
      <c r="BTS29" s="24"/>
      <c r="BTX29" s="24"/>
      <c r="BUC29" s="24"/>
      <c r="BUH29" s="24"/>
      <c r="BUM29" s="24"/>
      <c r="BUR29" s="24"/>
      <c r="BUW29" s="24"/>
      <c r="BVB29" s="24"/>
      <c r="BVG29" s="24"/>
      <c r="BVL29" s="24"/>
      <c r="BVQ29" s="24"/>
      <c r="BVV29" s="24"/>
      <c r="BWA29" s="24"/>
      <c r="BWF29" s="24"/>
      <c r="BWK29" s="24"/>
      <c r="BWP29" s="24"/>
      <c r="BWU29" s="24"/>
      <c r="BWZ29" s="24"/>
      <c r="BXE29" s="24"/>
      <c r="BXJ29" s="24"/>
      <c r="BXO29" s="24"/>
      <c r="BXT29" s="24"/>
      <c r="BXY29" s="24"/>
      <c r="BYD29" s="24"/>
      <c r="BYI29" s="24"/>
      <c r="BYN29" s="24"/>
      <c r="BYS29" s="24"/>
      <c r="BYX29" s="24"/>
      <c r="BZC29" s="24"/>
      <c r="BZH29" s="24"/>
      <c r="BZM29" s="24"/>
      <c r="BZR29" s="24"/>
      <c r="BZW29" s="24"/>
      <c r="CAB29" s="24"/>
      <c r="CAG29" s="24"/>
      <c r="CAL29" s="24"/>
      <c r="CAQ29" s="24"/>
      <c r="CAV29" s="24"/>
      <c r="CBA29" s="24"/>
      <c r="CBF29" s="24"/>
      <c r="CBK29" s="24"/>
      <c r="CBP29" s="24"/>
      <c r="CBU29" s="24"/>
      <c r="CBZ29" s="24"/>
      <c r="CCE29" s="24"/>
      <c r="CCJ29" s="24"/>
      <c r="CCO29" s="24"/>
      <c r="CCT29" s="24"/>
      <c r="CCY29" s="24"/>
      <c r="CDD29" s="24"/>
      <c r="CDI29" s="24"/>
      <c r="CDN29" s="24"/>
      <c r="CDS29" s="24"/>
      <c r="CDX29" s="24"/>
      <c r="CEC29" s="24"/>
      <c r="CEH29" s="24"/>
      <c r="CEM29" s="24"/>
      <c r="CER29" s="24"/>
      <c r="CEW29" s="24"/>
      <c r="CFB29" s="24"/>
      <c r="CFG29" s="24"/>
      <c r="CFL29" s="24"/>
      <c r="CFQ29" s="24"/>
      <c r="CFV29" s="24"/>
      <c r="CGA29" s="24"/>
      <c r="CGF29" s="24"/>
      <c r="CGK29" s="24"/>
      <c r="CGP29" s="24"/>
      <c r="CGU29" s="24"/>
      <c r="CGZ29" s="24"/>
      <c r="CHE29" s="24"/>
      <c r="CHJ29" s="24"/>
      <c r="CHO29" s="24"/>
      <c r="CHT29" s="24"/>
      <c r="CHY29" s="24"/>
      <c r="CID29" s="24"/>
      <c r="CII29" s="24"/>
      <c r="CIN29" s="24"/>
      <c r="CIS29" s="24"/>
      <c r="CIX29" s="24"/>
      <c r="CJC29" s="24"/>
      <c r="CJH29" s="24"/>
      <c r="CJM29" s="24"/>
      <c r="CJR29" s="24"/>
      <c r="CJW29" s="24"/>
      <c r="CKB29" s="24"/>
      <c r="CKG29" s="24"/>
      <c r="CKL29" s="24"/>
      <c r="CKQ29" s="24"/>
      <c r="CKV29" s="24"/>
      <c r="CLA29" s="24"/>
      <c r="CLF29" s="24"/>
      <c r="CLK29" s="24"/>
      <c r="CLP29" s="24"/>
      <c r="CLU29" s="24"/>
      <c r="CLZ29" s="24"/>
      <c r="CME29" s="24"/>
      <c r="CMJ29" s="24"/>
      <c r="CMO29" s="24"/>
      <c r="CMT29" s="24"/>
      <c r="CMY29" s="24"/>
      <c r="CND29" s="24"/>
      <c r="CNI29" s="24"/>
      <c r="CNN29" s="24"/>
      <c r="CNS29" s="24"/>
      <c r="CNX29" s="24"/>
      <c r="COC29" s="24"/>
      <c r="COH29" s="24"/>
      <c r="COM29" s="24"/>
      <c r="COR29" s="24"/>
      <c r="COW29" s="24"/>
      <c r="CPB29" s="24"/>
      <c r="CPG29" s="24"/>
      <c r="CPL29" s="24"/>
      <c r="CPQ29" s="24"/>
      <c r="CPV29" s="24"/>
      <c r="CQA29" s="24"/>
      <c r="CQF29" s="24"/>
      <c r="CQK29" s="24"/>
      <c r="CQP29" s="24"/>
      <c r="CQU29" s="24"/>
      <c r="CQZ29" s="24"/>
      <c r="CRE29" s="24"/>
      <c r="CRJ29" s="24"/>
      <c r="CRO29" s="24"/>
      <c r="CRT29" s="24"/>
      <c r="CRY29" s="24"/>
      <c r="CSD29" s="24"/>
      <c r="CSI29" s="24"/>
      <c r="CSN29" s="24"/>
      <c r="CSS29" s="24"/>
      <c r="CSX29" s="24"/>
      <c r="CTC29" s="24"/>
      <c r="CTH29" s="24"/>
      <c r="CTM29" s="24"/>
      <c r="CTR29" s="24"/>
      <c r="CTW29" s="24"/>
      <c r="CUB29" s="24"/>
      <c r="CUG29" s="24"/>
      <c r="CUL29" s="24"/>
      <c r="CUQ29" s="24"/>
      <c r="CUV29" s="24"/>
      <c r="CVA29" s="24"/>
      <c r="CVF29" s="24"/>
      <c r="CVK29" s="24"/>
      <c r="CVP29" s="24"/>
      <c r="CVU29" s="24"/>
      <c r="CVZ29" s="24"/>
      <c r="CWE29" s="24"/>
      <c r="CWJ29" s="24"/>
      <c r="CWO29" s="24"/>
      <c r="CWT29" s="24"/>
      <c r="CWY29" s="24"/>
      <c r="CXD29" s="24"/>
      <c r="CXI29" s="24"/>
      <c r="CXN29" s="24"/>
      <c r="CXS29" s="24"/>
      <c r="CXX29" s="24"/>
      <c r="CYC29" s="24"/>
      <c r="CYH29" s="24"/>
      <c r="CYM29" s="24"/>
      <c r="CYR29" s="24"/>
      <c r="CYW29" s="24"/>
      <c r="CZB29" s="24"/>
      <c r="CZG29" s="24"/>
      <c r="CZL29" s="24"/>
      <c r="CZQ29" s="24"/>
      <c r="CZV29" s="24"/>
      <c r="DAA29" s="24"/>
      <c r="DAF29" s="24"/>
      <c r="DAK29" s="24"/>
      <c r="DAP29" s="24"/>
      <c r="DAU29" s="24"/>
      <c r="DAZ29" s="24"/>
      <c r="DBE29" s="24"/>
      <c r="DBJ29" s="24"/>
      <c r="DBO29" s="24"/>
      <c r="DBT29" s="24"/>
      <c r="DBY29" s="24"/>
      <c r="DCD29" s="24"/>
      <c r="DCI29" s="24"/>
      <c r="DCN29" s="24"/>
      <c r="DCS29" s="24"/>
      <c r="DCX29" s="24"/>
      <c r="DDC29" s="24"/>
      <c r="DDH29" s="24"/>
      <c r="DDM29" s="24"/>
      <c r="DDR29" s="24"/>
      <c r="DDW29" s="24"/>
      <c r="DEB29" s="24"/>
      <c r="DEG29" s="24"/>
      <c r="DEL29" s="24"/>
      <c r="DEQ29" s="24"/>
      <c r="DEV29" s="24"/>
      <c r="DFA29" s="24"/>
      <c r="DFF29" s="24"/>
      <c r="DFK29" s="24"/>
      <c r="DFP29" s="24"/>
      <c r="DFU29" s="24"/>
      <c r="DFZ29" s="24"/>
      <c r="DGE29" s="24"/>
      <c r="DGJ29" s="24"/>
      <c r="DGO29" s="24"/>
      <c r="DGT29" s="24"/>
      <c r="DGY29" s="24"/>
      <c r="DHD29" s="24"/>
      <c r="DHI29" s="24"/>
      <c r="DHN29" s="24"/>
      <c r="DHS29" s="24"/>
      <c r="DHX29" s="24"/>
      <c r="DIC29" s="24"/>
      <c r="DIH29" s="24"/>
      <c r="DIM29" s="24"/>
      <c r="DIR29" s="24"/>
      <c r="DIW29" s="24"/>
      <c r="DJB29" s="24"/>
      <c r="DJG29" s="24"/>
      <c r="DJL29" s="24"/>
      <c r="DJQ29" s="24"/>
      <c r="DJV29" s="24"/>
      <c r="DKA29" s="24"/>
      <c r="DKF29" s="24"/>
      <c r="DKK29" s="24"/>
      <c r="DKP29" s="24"/>
      <c r="DKU29" s="24"/>
      <c r="DKZ29" s="24"/>
      <c r="DLE29" s="24"/>
      <c r="DLJ29" s="24"/>
      <c r="DLO29" s="24"/>
      <c r="DLT29" s="24"/>
      <c r="DLY29" s="24"/>
      <c r="DMD29" s="24"/>
      <c r="DMI29" s="24"/>
      <c r="DMN29" s="24"/>
      <c r="DMS29" s="24"/>
      <c r="DMX29" s="24"/>
      <c r="DNC29" s="24"/>
      <c r="DNH29" s="24"/>
      <c r="DNM29" s="24"/>
      <c r="DNR29" s="24"/>
      <c r="DNW29" s="24"/>
      <c r="DOB29" s="24"/>
      <c r="DOG29" s="24"/>
      <c r="DOL29" s="24"/>
      <c r="DOQ29" s="24"/>
      <c r="DOV29" s="24"/>
      <c r="DPA29" s="24"/>
      <c r="DPF29" s="24"/>
      <c r="DPK29" s="24"/>
      <c r="DPP29" s="24"/>
      <c r="DPU29" s="24"/>
      <c r="DPZ29" s="24"/>
      <c r="DQE29" s="24"/>
      <c r="DQJ29" s="24"/>
      <c r="DQO29" s="24"/>
      <c r="DQT29" s="24"/>
      <c r="DQY29" s="24"/>
      <c r="DRD29" s="24"/>
      <c r="DRI29" s="24"/>
      <c r="DRN29" s="24"/>
      <c r="DRS29" s="24"/>
      <c r="DRX29" s="24"/>
      <c r="DSC29" s="24"/>
      <c r="DSH29" s="24"/>
      <c r="DSM29" s="24"/>
      <c r="DSR29" s="24"/>
      <c r="DSW29" s="24"/>
      <c r="DTB29" s="24"/>
      <c r="DTG29" s="24"/>
      <c r="DTL29" s="24"/>
      <c r="DTQ29" s="24"/>
      <c r="DTV29" s="24"/>
      <c r="DUA29" s="24"/>
      <c r="DUF29" s="24"/>
      <c r="DUK29" s="24"/>
      <c r="DUP29" s="24"/>
      <c r="DUU29" s="24"/>
      <c r="DUZ29" s="24"/>
      <c r="DVE29" s="24"/>
      <c r="DVJ29" s="24"/>
      <c r="DVO29" s="24"/>
      <c r="DVT29" s="24"/>
      <c r="DVY29" s="24"/>
      <c r="DWD29" s="24"/>
      <c r="DWI29" s="24"/>
      <c r="DWN29" s="24"/>
      <c r="DWS29" s="24"/>
      <c r="DWX29" s="24"/>
      <c r="DXC29" s="24"/>
      <c r="DXH29" s="24"/>
      <c r="DXM29" s="24"/>
      <c r="DXR29" s="24"/>
      <c r="DXW29" s="24"/>
      <c r="DYB29" s="24"/>
      <c r="DYG29" s="24"/>
      <c r="DYL29" s="24"/>
      <c r="DYQ29" s="24"/>
      <c r="DYV29" s="24"/>
      <c r="DZA29" s="24"/>
      <c r="DZF29" s="24"/>
      <c r="DZK29" s="24"/>
      <c r="DZP29" s="24"/>
      <c r="DZU29" s="24"/>
      <c r="DZZ29" s="24"/>
      <c r="EAE29" s="24"/>
      <c r="EAJ29" s="24"/>
      <c r="EAO29" s="24"/>
      <c r="EAT29" s="24"/>
      <c r="EAY29" s="24"/>
      <c r="EBD29" s="24"/>
      <c r="EBI29" s="24"/>
      <c r="EBN29" s="24"/>
      <c r="EBS29" s="24"/>
      <c r="EBX29" s="24"/>
      <c r="ECC29" s="24"/>
      <c r="ECH29" s="24"/>
      <c r="ECM29" s="24"/>
      <c r="ECR29" s="24"/>
      <c r="ECW29" s="24"/>
      <c r="EDB29" s="24"/>
      <c r="EDG29" s="24"/>
      <c r="EDL29" s="24"/>
      <c r="EDQ29" s="24"/>
      <c r="EDV29" s="24"/>
      <c r="EEA29" s="24"/>
      <c r="EEF29" s="24"/>
      <c r="EEK29" s="24"/>
      <c r="EEP29" s="24"/>
      <c r="EEU29" s="24"/>
      <c r="EEZ29" s="24"/>
      <c r="EFE29" s="24"/>
      <c r="EFJ29" s="24"/>
      <c r="EFO29" s="24"/>
      <c r="EFT29" s="24"/>
      <c r="EFY29" s="24"/>
      <c r="EGD29" s="24"/>
      <c r="EGI29" s="24"/>
      <c r="EGN29" s="24"/>
      <c r="EGS29" s="24"/>
      <c r="EGX29" s="24"/>
      <c r="EHC29" s="24"/>
      <c r="EHH29" s="24"/>
      <c r="EHM29" s="24"/>
      <c r="EHR29" s="24"/>
      <c r="EHW29" s="24"/>
      <c r="EIB29" s="24"/>
      <c r="EIG29" s="24"/>
      <c r="EIL29" s="24"/>
      <c r="EIQ29" s="24"/>
      <c r="EIV29" s="24"/>
      <c r="EJA29" s="24"/>
      <c r="EJF29" s="24"/>
      <c r="EJK29" s="24"/>
      <c r="EJP29" s="24"/>
      <c r="EJU29" s="24"/>
      <c r="EJZ29" s="24"/>
      <c r="EKE29" s="24"/>
      <c r="EKJ29" s="24"/>
      <c r="EKO29" s="24"/>
      <c r="EKT29" s="24"/>
      <c r="EKY29" s="24"/>
      <c r="ELD29" s="24"/>
      <c r="ELI29" s="24"/>
      <c r="ELN29" s="24"/>
      <c r="ELS29" s="24"/>
      <c r="ELX29" s="24"/>
      <c r="EMC29" s="24"/>
      <c r="EMH29" s="24"/>
      <c r="EMM29" s="24"/>
      <c r="EMR29" s="24"/>
      <c r="EMW29" s="24"/>
      <c r="ENB29" s="24"/>
      <c r="ENG29" s="24"/>
      <c r="ENL29" s="24"/>
      <c r="ENQ29" s="24"/>
      <c r="ENV29" s="24"/>
      <c r="EOA29" s="24"/>
      <c r="EOF29" s="24"/>
      <c r="EOK29" s="24"/>
      <c r="EOP29" s="24"/>
      <c r="EOU29" s="24"/>
      <c r="EOZ29" s="24"/>
      <c r="EPE29" s="24"/>
      <c r="EPJ29" s="24"/>
      <c r="EPO29" s="24"/>
      <c r="EPT29" s="24"/>
      <c r="EPY29" s="24"/>
      <c r="EQD29" s="24"/>
      <c r="EQI29" s="24"/>
      <c r="EQN29" s="24"/>
      <c r="EQS29" s="24"/>
      <c r="EQX29" s="24"/>
      <c r="ERC29" s="24"/>
      <c r="ERH29" s="24"/>
      <c r="ERM29" s="24"/>
      <c r="ERR29" s="24"/>
      <c r="ERW29" s="24"/>
      <c r="ESB29" s="24"/>
      <c r="ESG29" s="24"/>
      <c r="ESL29" s="24"/>
      <c r="ESQ29" s="24"/>
      <c r="ESV29" s="24"/>
      <c r="ETA29" s="24"/>
      <c r="ETF29" s="24"/>
      <c r="ETK29" s="24"/>
      <c r="ETP29" s="24"/>
      <c r="ETU29" s="24"/>
      <c r="ETZ29" s="24"/>
      <c r="EUE29" s="24"/>
      <c r="EUJ29" s="24"/>
      <c r="EUO29" s="24"/>
      <c r="EUT29" s="24"/>
      <c r="EUY29" s="24"/>
      <c r="EVD29" s="24"/>
      <c r="EVI29" s="24"/>
      <c r="EVN29" s="24"/>
      <c r="EVS29" s="24"/>
      <c r="EVX29" s="24"/>
      <c r="EWC29" s="24"/>
      <c r="EWH29" s="24"/>
      <c r="EWM29" s="24"/>
      <c r="EWR29" s="24"/>
      <c r="EWW29" s="24"/>
      <c r="EXB29" s="24"/>
      <c r="EXG29" s="24"/>
      <c r="EXL29" s="24"/>
      <c r="EXQ29" s="24"/>
      <c r="EXV29" s="24"/>
      <c r="EYA29" s="24"/>
      <c r="EYF29" s="24"/>
      <c r="EYK29" s="24"/>
      <c r="EYP29" s="24"/>
      <c r="EYU29" s="24"/>
      <c r="EYZ29" s="24"/>
      <c r="EZE29" s="24"/>
      <c r="EZJ29" s="24"/>
      <c r="EZO29" s="24"/>
      <c r="EZT29" s="24"/>
      <c r="EZY29" s="24"/>
      <c r="FAD29" s="24"/>
      <c r="FAI29" s="24"/>
      <c r="FAN29" s="24"/>
      <c r="FAS29" s="24"/>
      <c r="FAX29" s="24"/>
      <c r="FBC29" s="24"/>
      <c r="FBH29" s="24"/>
      <c r="FBM29" s="24"/>
      <c r="FBR29" s="24"/>
      <c r="FBW29" s="24"/>
      <c r="FCB29" s="24"/>
      <c r="FCG29" s="24"/>
      <c r="FCL29" s="24"/>
      <c r="FCQ29" s="24"/>
      <c r="FCV29" s="24"/>
      <c r="FDA29" s="24"/>
      <c r="FDF29" s="24"/>
      <c r="FDK29" s="24"/>
      <c r="FDP29" s="24"/>
      <c r="FDU29" s="24"/>
      <c r="FDZ29" s="24"/>
      <c r="FEE29" s="24"/>
      <c r="FEJ29" s="24"/>
      <c r="FEO29" s="24"/>
      <c r="FET29" s="24"/>
      <c r="FEY29" s="24"/>
      <c r="FFD29" s="24"/>
      <c r="FFI29" s="24"/>
      <c r="FFN29" s="24"/>
      <c r="FFS29" s="24"/>
      <c r="FFX29" s="24"/>
      <c r="FGC29" s="24"/>
      <c r="FGH29" s="24"/>
      <c r="FGM29" s="24"/>
      <c r="FGR29" s="24"/>
      <c r="FGW29" s="24"/>
      <c r="FHB29" s="24"/>
      <c r="FHG29" s="24"/>
      <c r="FHL29" s="24"/>
      <c r="FHQ29" s="24"/>
      <c r="FHV29" s="24"/>
      <c r="FIA29" s="24"/>
      <c r="FIF29" s="24"/>
      <c r="FIK29" s="24"/>
      <c r="FIP29" s="24"/>
      <c r="FIU29" s="24"/>
      <c r="FIZ29" s="24"/>
      <c r="FJE29" s="24"/>
      <c r="FJJ29" s="24"/>
      <c r="FJO29" s="24"/>
      <c r="FJT29" s="24"/>
      <c r="FJY29" s="24"/>
      <c r="FKD29" s="24"/>
      <c r="FKI29" s="24"/>
      <c r="FKN29" s="24"/>
      <c r="FKS29" s="24"/>
      <c r="FKX29" s="24"/>
      <c r="FLC29" s="24"/>
      <c r="FLH29" s="24"/>
      <c r="FLM29" s="24"/>
      <c r="FLR29" s="24"/>
      <c r="FLW29" s="24"/>
      <c r="FMB29" s="24"/>
      <c r="FMG29" s="24"/>
      <c r="FML29" s="24"/>
      <c r="FMQ29" s="24"/>
      <c r="FMV29" s="24"/>
      <c r="FNA29" s="24"/>
      <c r="FNF29" s="24"/>
      <c r="FNK29" s="24"/>
      <c r="FNP29" s="24"/>
      <c r="FNU29" s="24"/>
      <c r="FNZ29" s="24"/>
      <c r="FOE29" s="24"/>
      <c r="FOJ29" s="24"/>
      <c r="FOO29" s="24"/>
      <c r="FOT29" s="24"/>
      <c r="FOY29" s="24"/>
      <c r="FPD29" s="24"/>
      <c r="FPI29" s="24"/>
      <c r="FPN29" s="24"/>
      <c r="FPS29" s="24"/>
      <c r="FPX29" s="24"/>
      <c r="FQC29" s="24"/>
      <c r="FQH29" s="24"/>
      <c r="FQM29" s="24"/>
      <c r="FQR29" s="24"/>
      <c r="FQW29" s="24"/>
      <c r="FRB29" s="24"/>
      <c r="FRG29" s="24"/>
      <c r="FRL29" s="24"/>
      <c r="FRQ29" s="24"/>
      <c r="FRV29" s="24"/>
      <c r="FSA29" s="24"/>
      <c r="FSF29" s="24"/>
      <c r="FSK29" s="24"/>
      <c r="FSP29" s="24"/>
      <c r="FSU29" s="24"/>
      <c r="FSZ29" s="24"/>
      <c r="FTE29" s="24"/>
      <c r="FTJ29" s="24"/>
      <c r="FTO29" s="24"/>
      <c r="FTT29" s="24"/>
      <c r="FTY29" s="24"/>
      <c r="FUD29" s="24"/>
      <c r="FUI29" s="24"/>
      <c r="FUN29" s="24"/>
      <c r="FUS29" s="24"/>
      <c r="FUX29" s="24"/>
      <c r="FVC29" s="24"/>
      <c r="FVH29" s="24"/>
      <c r="FVM29" s="24"/>
      <c r="FVR29" s="24"/>
      <c r="FVW29" s="24"/>
      <c r="FWB29" s="24"/>
      <c r="FWG29" s="24"/>
      <c r="FWL29" s="24"/>
      <c r="FWQ29" s="24"/>
      <c r="FWV29" s="24"/>
      <c r="FXA29" s="24"/>
      <c r="FXF29" s="24"/>
      <c r="FXK29" s="24"/>
      <c r="FXP29" s="24"/>
      <c r="FXU29" s="24"/>
      <c r="FXZ29" s="24"/>
      <c r="FYE29" s="24"/>
      <c r="FYJ29" s="24"/>
      <c r="FYO29" s="24"/>
      <c r="FYT29" s="24"/>
      <c r="FYY29" s="24"/>
      <c r="FZD29" s="24"/>
      <c r="FZI29" s="24"/>
      <c r="FZN29" s="24"/>
      <c r="FZS29" s="24"/>
      <c r="FZX29" s="24"/>
      <c r="GAC29" s="24"/>
      <c r="GAH29" s="24"/>
      <c r="GAM29" s="24"/>
      <c r="GAR29" s="24"/>
      <c r="GAW29" s="24"/>
      <c r="GBB29" s="24"/>
      <c r="GBG29" s="24"/>
      <c r="GBL29" s="24"/>
      <c r="GBQ29" s="24"/>
      <c r="GBV29" s="24"/>
      <c r="GCA29" s="24"/>
      <c r="GCF29" s="24"/>
      <c r="GCK29" s="24"/>
      <c r="GCP29" s="24"/>
      <c r="GCU29" s="24"/>
      <c r="GCZ29" s="24"/>
      <c r="GDE29" s="24"/>
      <c r="GDJ29" s="24"/>
      <c r="GDO29" s="24"/>
      <c r="GDT29" s="24"/>
      <c r="GDY29" s="24"/>
      <c r="GED29" s="24"/>
      <c r="GEI29" s="24"/>
      <c r="GEN29" s="24"/>
      <c r="GES29" s="24"/>
      <c r="GEX29" s="24"/>
      <c r="GFC29" s="24"/>
      <c r="GFH29" s="24"/>
      <c r="GFM29" s="24"/>
      <c r="GFR29" s="24"/>
      <c r="GFW29" s="24"/>
      <c r="GGB29" s="24"/>
      <c r="GGG29" s="24"/>
      <c r="GGL29" s="24"/>
      <c r="GGQ29" s="24"/>
      <c r="GGV29" s="24"/>
      <c r="GHA29" s="24"/>
      <c r="GHF29" s="24"/>
      <c r="GHK29" s="24"/>
      <c r="GHP29" s="24"/>
      <c r="GHU29" s="24"/>
      <c r="GHZ29" s="24"/>
      <c r="GIE29" s="24"/>
      <c r="GIJ29" s="24"/>
      <c r="GIO29" s="24"/>
      <c r="GIT29" s="24"/>
      <c r="GIY29" s="24"/>
      <c r="GJD29" s="24"/>
      <c r="GJI29" s="24"/>
      <c r="GJN29" s="24"/>
      <c r="GJS29" s="24"/>
      <c r="GJX29" s="24"/>
      <c r="GKC29" s="24"/>
      <c r="GKH29" s="24"/>
      <c r="GKM29" s="24"/>
      <c r="GKR29" s="24"/>
      <c r="GKW29" s="24"/>
      <c r="GLB29" s="24"/>
      <c r="GLG29" s="24"/>
      <c r="GLL29" s="24"/>
      <c r="GLQ29" s="24"/>
      <c r="GLV29" s="24"/>
      <c r="GMA29" s="24"/>
      <c r="GMF29" s="24"/>
      <c r="GMK29" s="24"/>
      <c r="GMP29" s="24"/>
      <c r="GMU29" s="24"/>
      <c r="GMZ29" s="24"/>
      <c r="GNE29" s="24"/>
      <c r="GNJ29" s="24"/>
      <c r="GNO29" s="24"/>
      <c r="GNT29" s="24"/>
      <c r="GNY29" s="24"/>
      <c r="GOD29" s="24"/>
      <c r="GOI29" s="24"/>
      <c r="GON29" s="24"/>
      <c r="GOS29" s="24"/>
      <c r="GOX29" s="24"/>
      <c r="GPC29" s="24"/>
      <c r="GPH29" s="24"/>
      <c r="GPM29" s="24"/>
      <c r="GPR29" s="24"/>
      <c r="GPW29" s="24"/>
      <c r="GQB29" s="24"/>
      <c r="GQG29" s="24"/>
      <c r="GQL29" s="24"/>
      <c r="GQQ29" s="24"/>
      <c r="GQV29" s="24"/>
      <c r="GRA29" s="24"/>
      <c r="GRF29" s="24"/>
      <c r="GRK29" s="24"/>
      <c r="GRP29" s="24"/>
      <c r="GRU29" s="24"/>
      <c r="GRZ29" s="24"/>
      <c r="GSE29" s="24"/>
      <c r="GSJ29" s="24"/>
      <c r="GSO29" s="24"/>
      <c r="GST29" s="24"/>
      <c r="GSY29" s="24"/>
      <c r="GTD29" s="24"/>
      <c r="GTI29" s="24"/>
      <c r="GTN29" s="24"/>
      <c r="GTS29" s="24"/>
      <c r="GTX29" s="24"/>
      <c r="GUC29" s="24"/>
      <c r="GUH29" s="24"/>
      <c r="GUM29" s="24"/>
      <c r="GUR29" s="24"/>
      <c r="GUW29" s="24"/>
      <c r="GVB29" s="24"/>
      <c r="GVG29" s="24"/>
      <c r="GVL29" s="24"/>
      <c r="GVQ29" s="24"/>
      <c r="GVV29" s="24"/>
      <c r="GWA29" s="24"/>
      <c r="GWF29" s="24"/>
      <c r="GWK29" s="24"/>
      <c r="GWP29" s="24"/>
      <c r="GWU29" s="24"/>
      <c r="GWZ29" s="24"/>
      <c r="GXE29" s="24"/>
      <c r="GXJ29" s="24"/>
      <c r="GXO29" s="24"/>
      <c r="GXT29" s="24"/>
      <c r="GXY29" s="24"/>
      <c r="GYD29" s="24"/>
      <c r="GYI29" s="24"/>
      <c r="GYN29" s="24"/>
      <c r="GYS29" s="24"/>
      <c r="GYX29" s="24"/>
      <c r="GZC29" s="24"/>
      <c r="GZH29" s="24"/>
      <c r="GZM29" s="24"/>
      <c r="GZR29" s="24"/>
      <c r="GZW29" s="24"/>
      <c r="HAB29" s="24"/>
      <c r="HAG29" s="24"/>
      <c r="HAL29" s="24"/>
      <c r="HAQ29" s="24"/>
      <c r="HAV29" s="24"/>
      <c r="HBA29" s="24"/>
      <c r="HBF29" s="24"/>
      <c r="HBK29" s="24"/>
      <c r="HBP29" s="24"/>
      <c r="HBU29" s="24"/>
      <c r="HBZ29" s="24"/>
      <c r="HCE29" s="24"/>
      <c r="HCJ29" s="24"/>
      <c r="HCO29" s="24"/>
      <c r="HCT29" s="24"/>
      <c r="HCY29" s="24"/>
      <c r="HDD29" s="24"/>
      <c r="HDI29" s="24"/>
      <c r="HDN29" s="24"/>
      <c r="HDS29" s="24"/>
      <c r="HDX29" s="24"/>
      <c r="HEC29" s="24"/>
      <c r="HEH29" s="24"/>
      <c r="HEM29" s="24"/>
      <c r="HER29" s="24"/>
      <c r="HEW29" s="24"/>
      <c r="HFB29" s="24"/>
      <c r="HFG29" s="24"/>
      <c r="HFL29" s="24"/>
      <c r="HFQ29" s="24"/>
      <c r="HFV29" s="24"/>
      <c r="HGA29" s="24"/>
      <c r="HGF29" s="24"/>
      <c r="HGK29" s="24"/>
      <c r="HGP29" s="24"/>
      <c r="HGU29" s="24"/>
      <c r="HGZ29" s="24"/>
      <c r="HHE29" s="24"/>
      <c r="HHJ29" s="24"/>
      <c r="HHO29" s="24"/>
      <c r="HHT29" s="24"/>
      <c r="HHY29" s="24"/>
      <c r="HID29" s="24"/>
      <c r="HII29" s="24"/>
      <c r="HIN29" s="24"/>
      <c r="HIS29" s="24"/>
      <c r="HIX29" s="24"/>
      <c r="HJC29" s="24"/>
      <c r="HJH29" s="24"/>
      <c r="HJM29" s="24"/>
      <c r="HJR29" s="24"/>
      <c r="HJW29" s="24"/>
      <c r="HKB29" s="24"/>
      <c r="HKG29" s="24"/>
      <c r="HKL29" s="24"/>
      <c r="HKQ29" s="24"/>
      <c r="HKV29" s="24"/>
      <c r="HLA29" s="24"/>
      <c r="HLF29" s="24"/>
      <c r="HLK29" s="24"/>
      <c r="HLP29" s="24"/>
      <c r="HLU29" s="24"/>
      <c r="HLZ29" s="24"/>
      <c r="HME29" s="24"/>
      <c r="HMJ29" s="24"/>
      <c r="HMO29" s="24"/>
      <c r="HMT29" s="24"/>
      <c r="HMY29" s="24"/>
      <c r="HND29" s="24"/>
      <c r="HNI29" s="24"/>
      <c r="HNN29" s="24"/>
      <c r="HNS29" s="24"/>
      <c r="HNX29" s="24"/>
      <c r="HOC29" s="24"/>
      <c r="HOH29" s="24"/>
      <c r="HOM29" s="24"/>
      <c r="HOR29" s="24"/>
      <c r="HOW29" s="24"/>
      <c r="HPB29" s="24"/>
      <c r="HPG29" s="24"/>
      <c r="HPL29" s="24"/>
      <c r="HPQ29" s="24"/>
      <c r="HPV29" s="24"/>
      <c r="HQA29" s="24"/>
      <c r="HQF29" s="24"/>
      <c r="HQK29" s="24"/>
      <c r="HQP29" s="24"/>
      <c r="HQU29" s="24"/>
      <c r="HQZ29" s="24"/>
      <c r="HRE29" s="24"/>
      <c r="HRJ29" s="24"/>
      <c r="HRO29" s="24"/>
      <c r="HRT29" s="24"/>
      <c r="HRY29" s="24"/>
      <c r="HSD29" s="24"/>
      <c r="HSI29" s="24"/>
      <c r="HSN29" s="24"/>
      <c r="HSS29" s="24"/>
      <c r="HSX29" s="24"/>
      <c r="HTC29" s="24"/>
      <c r="HTH29" s="24"/>
      <c r="HTM29" s="24"/>
      <c r="HTR29" s="24"/>
      <c r="HTW29" s="24"/>
      <c r="HUB29" s="24"/>
      <c r="HUG29" s="24"/>
      <c r="HUL29" s="24"/>
      <c r="HUQ29" s="24"/>
      <c r="HUV29" s="24"/>
      <c r="HVA29" s="24"/>
      <c r="HVF29" s="24"/>
      <c r="HVK29" s="24"/>
      <c r="HVP29" s="24"/>
      <c r="HVU29" s="24"/>
      <c r="HVZ29" s="24"/>
      <c r="HWE29" s="24"/>
      <c r="HWJ29" s="24"/>
      <c r="HWO29" s="24"/>
      <c r="HWT29" s="24"/>
      <c r="HWY29" s="24"/>
      <c r="HXD29" s="24"/>
      <c r="HXI29" s="24"/>
      <c r="HXN29" s="24"/>
      <c r="HXS29" s="24"/>
      <c r="HXX29" s="24"/>
      <c r="HYC29" s="24"/>
      <c r="HYH29" s="24"/>
      <c r="HYM29" s="24"/>
      <c r="HYR29" s="24"/>
      <c r="HYW29" s="24"/>
      <c r="HZB29" s="24"/>
      <c r="HZG29" s="24"/>
      <c r="HZL29" s="24"/>
      <c r="HZQ29" s="24"/>
      <c r="HZV29" s="24"/>
      <c r="IAA29" s="24"/>
      <c r="IAF29" s="24"/>
      <c r="IAK29" s="24"/>
      <c r="IAP29" s="24"/>
      <c r="IAU29" s="24"/>
      <c r="IAZ29" s="24"/>
      <c r="IBE29" s="24"/>
      <c r="IBJ29" s="24"/>
      <c r="IBO29" s="24"/>
      <c r="IBT29" s="24"/>
      <c r="IBY29" s="24"/>
      <c r="ICD29" s="24"/>
      <c r="ICI29" s="24"/>
      <c r="ICN29" s="24"/>
      <c r="ICS29" s="24"/>
      <c r="ICX29" s="24"/>
      <c r="IDC29" s="24"/>
      <c r="IDH29" s="24"/>
      <c r="IDM29" s="24"/>
      <c r="IDR29" s="24"/>
      <c r="IDW29" s="24"/>
      <c r="IEB29" s="24"/>
      <c r="IEG29" s="24"/>
      <c r="IEL29" s="24"/>
      <c r="IEQ29" s="24"/>
      <c r="IEV29" s="24"/>
      <c r="IFA29" s="24"/>
      <c r="IFF29" s="24"/>
      <c r="IFK29" s="24"/>
      <c r="IFP29" s="24"/>
      <c r="IFU29" s="24"/>
      <c r="IFZ29" s="24"/>
      <c r="IGE29" s="24"/>
      <c r="IGJ29" s="24"/>
      <c r="IGO29" s="24"/>
      <c r="IGT29" s="24"/>
      <c r="IGY29" s="24"/>
      <c r="IHD29" s="24"/>
      <c r="IHI29" s="24"/>
      <c r="IHN29" s="24"/>
      <c r="IHS29" s="24"/>
      <c r="IHX29" s="24"/>
      <c r="IIC29" s="24"/>
      <c r="IIH29" s="24"/>
      <c r="IIM29" s="24"/>
      <c r="IIR29" s="24"/>
      <c r="IIW29" s="24"/>
      <c r="IJB29" s="24"/>
      <c r="IJG29" s="24"/>
      <c r="IJL29" s="24"/>
      <c r="IJQ29" s="24"/>
      <c r="IJV29" s="24"/>
      <c r="IKA29" s="24"/>
      <c r="IKF29" s="24"/>
      <c r="IKK29" s="24"/>
      <c r="IKP29" s="24"/>
      <c r="IKU29" s="24"/>
      <c r="IKZ29" s="24"/>
      <c r="ILE29" s="24"/>
      <c r="ILJ29" s="24"/>
      <c r="ILO29" s="24"/>
      <c r="ILT29" s="24"/>
      <c r="ILY29" s="24"/>
      <c r="IMD29" s="24"/>
      <c r="IMI29" s="24"/>
      <c r="IMN29" s="24"/>
      <c r="IMS29" s="24"/>
      <c r="IMX29" s="24"/>
      <c r="INC29" s="24"/>
      <c r="INH29" s="24"/>
      <c r="INM29" s="24"/>
      <c r="INR29" s="24"/>
      <c r="INW29" s="24"/>
      <c r="IOB29" s="24"/>
      <c r="IOG29" s="24"/>
      <c r="IOL29" s="24"/>
      <c r="IOQ29" s="24"/>
      <c r="IOV29" s="24"/>
      <c r="IPA29" s="24"/>
      <c r="IPF29" s="24"/>
      <c r="IPK29" s="24"/>
      <c r="IPP29" s="24"/>
      <c r="IPU29" s="24"/>
      <c r="IPZ29" s="24"/>
      <c r="IQE29" s="24"/>
      <c r="IQJ29" s="24"/>
      <c r="IQO29" s="24"/>
      <c r="IQT29" s="24"/>
      <c r="IQY29" s="24"/>
      <c r="IRD29" s="24"/>
      <c r="IRI29" s="24"/>
      <c r="IRN29" s="24"/>
      <c r="IRS29" s="24"/>
      <c r="IRX29" s="24"/>
      <c r="ISC29" s="24"/>
      <c r="ISH29" s="24"/>
      <c r="ISM29" s="24"/>
      <c r="ISR29" s="24"/>
      <c r="ISW29" s="24"/>
      <c r="ITB29" s="24"/>
      <c r="ITG29" s="24"/>
      <c r="ITL29" s="24"/>
      <c r="ITQ29" s="24"/>
      <c r="ITV29" s="24"/>
      <c r="IUA29" s="24"/>
      <c r="IUF29" s="24"/>
      <c r="IUK29" s="24"/>
      <c r="IUP29" s="24"/>
      <c r="IUU29" s="24"/>
      <c r="IUZ29" s="24"/>
      <c r="IVE29" s="24"/>
      <c r="IVJ29" s="24"/>
      <c r="IVO29" s="24"/>
      <c r="IVT29" s="24"/>
      <c r="IVY29" s="24"/>
      <c r="IWD29" s="24"/>
      <c r="IWI29" s="24"/>
      <c r="IWN29" s="24"/>
      <c r="IWS29" s="24"/>
      <c r="IWX29" s="24"/>
      <c r="IXC29" s="24"/>
      <c r="IXH29" s="24"/>
      <c r="IXM29" s="24"/>
      <c r="IXR29" s="24"/>
      <c r="IXW29" s="24"/>
      <c r="IYB29" s="24"/>
      <c r="IYG29" s="24"/>
      <c r="IYL29" s="24"/>
      <c r="IYQ29" s="24"/>
      <c r="IYV29" s="24"/>
      <c r="IZA29" s="24"/>
      <c r="IZF29" s="24"/>
      <c r="IZK29" s="24"/>
      <c r="IZP29" s="24"/>
      <c r="IZU29" s="24"/>
      <c r="IZZ29" s="24"/>
      <c r="JAE29" s="24"/>
      <c r="JAJ29" s="24"/>
      <c r="JAO29" s="24"/>
      <c r="JAT29" s="24"/>
      <c r="JAY29" s="24"/>
      <c r="JBD29" s="24"/>
      <c r="JBI29" s="24"/>
      <c r="JBN29" s="24"/>
      <c r="JBS29" s="24"/>
      <c r="JBX29" s="24"/>
      <c r="JCC29" s="24"/>
      <c r="JCH29" s="24"/>
      <c r="JCM29" s="24"/>
      <c r="JCR29" s="24"/>
      <c r="JCW29" s="24"/>
      <c r="JDB29" s="24"/>
      <c r="JDG29" s="24"/>
      <c r="JDL29" s="24"/>
      <c r="JDQ29" s="24"/>
      <c r="JDV29" s="24"/>
      <c r="JEA29" s="24"/>
      <c r="JEF29" s="24"/>
      <c r="JEK29" s="24"/>
      <c r="JEP29" s="24"/>
      <c r="JEU29" s="24"/>
      <c r="JEZ29" s="24"/>
      <c r="JFE29" s="24"/>
      <c r="JFJ29" s="24"/>
      <c r="JFO29" s="24"/>
      <c r="JFT29" s="24"/>
      <c r="JFY29" s="24"/>
      <c r="JGD29" s="24"/>
      <c r="JGI29" s="24"/>
      <c r="JGN29" s="24"/>
      <c r="JGS29" s="24"/>
      <c r="JGX29" s="24"/>
      <c r="JHC29" s="24"/>
      <c r="JHH29" s="24"/>
      <c r="JHM29" s="24"/>
      <c r="JHR29" s="24"/>
      <c r="JHW29" s="24"/>
      <c r="JIB29" s="24"/>
      <c r="JIG29" s="24"/>
      <c r="JIL29" s="24"/>
      <c r="JIQ29" s="24"/>
      <c r="JIV29" s="24"/>
      <c r="JJA29" s="24"/>
      <c r="JJF29" s="24"/>
      <c r="JJK29" s="24"/>
      <c r="JJP29" s="24"/>
      <c r="JJU29" s="24"/>
      <c r="JJZ29" s="24"/>
      <c r="JKE29" s="24"/>
      <c r="JKJ29" s="24"/>
      <c r="JKO29" s="24"/>
      <c r="JKT29" s="24"/>
      <c r="JKY29" s="24"/>
      <c r="JLD29" s="24"/>
      <c r="JLI29" s="24"/>
      <c r="JLN29" s="24"/>
      <c r="JLS29" s="24"/>
      <c r="JLX29" s="24"/>
      <c r="JMC29" s="24"/>
      <c r="JMH29" s="24"/>
      <c r="JMM29" s="24"/>
      <c r="JMR29" s="24"/>
      <c r="JMW29" s="24"/>
      <c r="JNB29" s="24"/>
      <c r="JNG29" s="24"/>
      <c r="JNL29" s="24"/>
      <c r="JNQ29" s="24"/>
      <c r="JNV29" s="24"/>
      <c r="JOA29" s="24"/>
      <c r="JOF29" s="24"/>
      <c r="JOK29" s="24"/>
      <c r="JOP29" s="24"/>
      <c r="JOU29" s="24"/>
      <c r="JOZ29" s="24"/>
      <c r="JPE29" s="24"/>
      <c r="JPJ29" s="24"/>
      <c r="JPO29" s="24"/>
      <c r="JPT29" s="24"/>
      <c r="JPY29" s="24"/>
      <c r="JQD29" s="24"/>
      <c r="JQI29" s="24"/>
      <c r="JQN29" s="24"/>
      <c r="JQS29" s="24"/>
      <c r="JQX29" s="24"/>
      <c r="JRC29" s="24"/>
      <c r="JRH29" s="24"/>
      <c r="JRM29" s="24"/>
      <c r="JRR29" s="24"/>
      <c r="JRW29" s="24"/>
      <c r="JSB29" s="24"/>
      <c r="JSG29" s="24"/>
      <c r="JSL29" s="24"/>
      <c r="JSQ29" s="24"/>
      <c r="JSV29" s="24"/>
      <c r="JTA29" s="24"/>
      <c r="JTF29" s="24"/>
      <c r="JTK29" s="24"/>
      <c r="JTP29" s="24"/>
      <c r="JTU29" s="24"/>
      <c r="JTZ29" s="24"/>
      <c r="JUE29" s="24"/>
      <c r="JUJ29" s="24"/>
      <c r="JUO29" s="24"/>
      <c r="JUT29" s="24"/>
      <c r="JUY29" s="24"/>
      <c r="JVD29" s="24"/>
      <c r="JVI29" s="24"/>
      <c r="JVN29" s="24"/>
      <c r="JVS29" s="24"/>
      <c r="JVX29" s="24"/>
      <c r="JWC29" s="24"/>
      <c r="JWH29" s="24"/>
      <c r="JWM29" s="24"/>
      <c r="JWR29" s="24"/>
      <c r="JWW29" s="24"/>
      <c r="JXB29" s="24"/>
      <c r="JXG29" s="24"/>
      <c r="JXL29" s="24"/>
      <c r="JXQ29" s="24"/>
      <c r="JXV29" s="24"/>
      <c r="JYA29" s="24"/>
      <c r="JYF29" s="24"/>
      <c r="JYK29" s="24"/>
      <c r="JYP29" s="24"/>
      <c r="JYU29" s="24"/>
      <c r="JYZ29" s="24"/>
      <c r="JZE29" s="24"/>
      <c r="JZJ29" s="24"/>
      <c r="JZO29" s="24"/>
      <c r="JZT29" s="24"/>
      <c r="JZY29" s="24"/>
      <c r="KAD29" s="24"/>
      <c r="KAI29" s="24"/>
      <c r="KAN29" s="24"/>
      <c r="KAS29" s="24"/>
      <c r="KAX29" s="24"/>
      <c r="KBC29" s="24"/>
      <c r="KBH29" s="24"/>
      <c r="KBM29" s="24"/>
      <c r="KBR29" s="24"/>
      <c r="KBW29" s="24"/>
      <c r="KCB29" s="24"/>
      <c r="KCG29" s="24"/>
      <c r="KCL29" s="24"/>
      <c r="KCQ29" s="24"/>
      <c r="KCV29" s="24"/>
      <c r="KDA29" s="24"/>
      <c r="KDF29" s="24"/>
      <c r="KDK29" s="24"/>
      <c r="KDP29" s="24"/>
      <c r="KDU29" s="24"/>
      <c r="KDZ29" s="24"/>
      <c r="KEE29" s="24"/>
      <c r="KEJ29" s="24"/>
      <c r="KEO29" s="24"/>
      <c r="KET29" s="24"/>
      <c r="KEY29" s="24"/>
      <c r="KFD29" s="24"/>
      <c r="KFI29" s="24"/>
      <c r="KFN29" s="24"/>
      <c r="KFS29" s="24"/>
      <c r="KFX29" s="24"/>
      <c r="KGC29" s="24"/>
      <c r="KGH29" s="24"/>
      <c r="KGM29" s="24"/>
      <c r="KGR29" s="24"/>
      <c r="KGW29" s="24"/>
      <c r="KHB29" s="24"/>
      <c r="KHG29" s="24"/>
      <c r="KHL29" s="24"/>
      <c r="KHQ29" s="24"/>
      <c r="KHV29" s="24"/>
      <c r="KIA29" s="24"/>
      <c r="KIF29" s="24"/>
      <c r="KIK29" s="24"/>
      <c r="KIP29" s="24"/>
      <c r="KIU29" s="24"/>
      <c r="KIZ29" s="24"/>
      <c r="KJE29" s="24"/>
      <c r="KJJ29" s="24"/>
      <c r="KJO29" s="24"/>
      <c r="KJT29" s="24"/>
      <c r="KJY29" s="24"/>
      <c r="KKD29" s="24"/>
      <c r="KKI29" s="24"/>
      <c r="KKN29" s="24"/>
      <c r="KKS29" s="24"/>
      <c r="KKX29" s="24"/>
      <c r="KLC29" s="24"/>
      <c r="KLH29" s="24"/>
      <c r="KLM29" s="24"/>
      <c r="KLR29" s="24"/>
      <c r="KLW29" s="24"/>
      <c r="KMB29" s="24"/>
      <c r="KMG29" s="24"/>
      <c r="KML29" s="24"/>
      <c r="KMQ29" s="24"/>
      <c r="KMV29" s="24"/>
      <c r="KNA29" s="24"/>
      <c r="KNF29" s="24"/>
      <c r="KNK29" s="24"/>
      <c r="KNP29" s="24"/>
      <c r="KNU29" s="24"/>
      <c r="KNZ29" s="24"/>
      <c r="KOE29" s="24"/>
      <c r="KOJ29" s="24"/>
      <c r="KOO29" s="24"/>
      <c r="KOT29" s="24"/>
      <c r="KOY29" s="24"/>
      <c r="KPD29" s="24"/>
      <c r="KPI29" s="24"/>
      <c r="KPN29" s="24"/>
      <c r="KPS29" s="24"/>
      <c r="KPX29" s="24"/>
      <c r="KQC29" s="24"/>
      <c r="KQH29" s="24"/>
      <c r="KQM29" s="24"/>
      <c r="KQR29" s="24"/>
      <c r="KQW29" s="24"/>
      <c r="KRB29" s="24"/>
      <c r="KRG29" s="24"/>
      <c r="KRL29" s="24"/>
      <c r="KRQ29" s="24"/>
      <c r="KRV29" s="24"/>
      <c r="KSA29" s="24"/>
      <c r="KSF29" s="24"/>
      <c r="KSK29" s="24"/>
      <c r="KSP29" s="24"/>
      <c r="KSU29" s="24"/>
      <c r="KSZ29" s="24"/>
      <c r="KTE29" s="24"/>
      <c r="KTJ29" s="24"/>
      <c r="KTO29" s="24"/>
      <c r="KTT29" s="24"/>
      <c r="KTY29" s="24"/>
      <c r="KUD29" s="24"/>
      <c r="KUI29" s="24"/>
      <c r="KUN29" s="24"/>
      <c r="KUS29" s="24"/>
      <c r="KUX29" s="24"/>
      <c r="KVC29" s="24"/>
      <c r="KVH29" s="24"/>
      <c r="KVM29" s="24"/>
      <c r="KVR29" s="24"/>
      <c r="KVW29" s="24"/>
      <c r="KWB29" s="24"/>
      <c r="KWG29" s="24"/>
      <c r="KWL29" s="24"/>
      <c r="KWQ29" s="24"/>
      <c r="KWV29" s="24"/>
      <c r="KXA29" s="24"/>
      <c r="KXF29" s="24"/>
      <c r="KXK29" s="24"/>
      <c r="KXP29" s="24"/>
      <c r="KXU29" s="24"/>
      <c r="KXZ29" s="24"/>
      <c r="KYE29" s="24"/>
      <c r="KYJ29" s="24"/>
      <c r="KYO29" s="24"/>
      <c r="KYT29" s="24"/>
      <c r="KYY29" s="24"/>
      <c r="KZD29" s="24"/>
      <c r="KZI29" s="24"/>
      <c r="KZN29" s="24"/>
      <c r="KZS29" s="24"/>
      <c r="KZX29" s="24"/>
      <c r="LAC29" s="24"/>
      <c r="LAH29" s="24"/>
      <c r="LAM29" s="24"/>
      <c r="LAR29" s="24"/>
      <c r="LAW29" s="24"/>
      <c r="LBB29" s="24"/>
      <c r="LBG29" s="24"/>
      <c r="LBL29" s="24"/>
      <c r="LBQ29" s="24"/>
      <c r="LBV29" s="24"/>
      <c r="LCA29" s="24"/>
      <c r="LCF29" s="24"/>
      <c r="LCK29" s="24"/>
      <c r="LCP29" s="24"/>
      <c r="LCU29" s="24"/>
      <c r="LCZ29" s="24"/>
      <c r="LDE29" s="24"/>
      <c r="LDJ29" s="24"/>
      <c r="LDO29" s="24"/>
      <c r="LDT29" s="24"/>
      <c r="LDY29" s="24"/>
      <c r="LED29" s="24"/>
      <c r="LEI29" s="24"/>
      <c r="LEN29" s="24"/>
      <c r="LES29" s="24"/>
      <c r="LEX29" s="24"/>
      <c r="LFC29" s="24"/>
      <c r="LFH29" s="24"/>
      <c r="LFM29" s="24"/>
      <c r="LFR29" s="24"/>
      <c r="LFW29" s="24"/>
      <c r="LGB29" s="24"/>
      <c r="LGG29" s="24"/>
      <c r="LGL29" s="24"/>
      <c r="LGQ29" s="24"/>
      <c r="LGV29" s="24"/>
      <c r="LHA29" s="24"/>
      <c r="LHF29" s="24"/>
      <c r="LHK29" s="24"/>
      <c r="LHP29" s="24"/>
      <c r="LHU29" s="24"/>
      <c r="LHZ29" s="24"/>
      <c r="LIE29" s="24"/>
      <c r="LIJ29" s="24"/>
      <c r="LIO29" s="24"/>
      <c r="LIT29" s="24"/>
      <c r="LIY29" s="24"/>
      <c r="LJD29" s="24"/>
      <c r="LJI29" s="24"/>
      <c r="LJN29" s="24"/>
      <c r="LJS29" s="24"/>
      <c r="LJX29" s="24"/>
      <c r="LKC29" s="24"/>
      <c r="LKH29" s="24"/>
      <c r="LKM29" s="24"/>
      <c r="LKR29" s="24"/>
      <c r="LKW29" s="24"/>
      <c r="LLB29" s="24"/>
      <c r="LLG29" s="24"/>
      <c r="LLL29" s="24"/>
      <c r="LLQ29" s="24"/>
      <c r="LLV29" s="24"/>
      <c r="LMA29" s="24"/>
      <c r="LMF29" s="24"/>
      <c r="LMK29" s="24"/>
      <c r="LMP29" s="24"/>
      <c r="LMU29" s="24"/>
      <c r="LMZ29" s="24"/>
      <c r="LNE29" s="24"/>
      <c r="LNJ29" s="24"/>
      <c r="LNO29" s="24"/>
      <c r="LNT29" s="24"/>
      <c r="LNY29" s="24"/>
      <c r="LOD29" s="24"/>
      <c r="LOI29" s="24"/>
      <c r="LON29" s="24"/>
      <c r="LOS29" s="24"/>
      <c r="LOX29" s="24"/>
      <c r="LPC29" s="24"/>
      <c r="LPH29" s="24"/>
      <c r="LPM29" s="24"/>
      <c r="LPR29" s="24"/>
      <c r="LPW29" s="24"/>
      <c r="LQB29" s="24"/>
      <c r="LQG29" s="24"/>
      <c r="LQL29" s="24"/>
      <c r="LQQ29" s="24"/>
      <c r="LQV29" s="24"/>
      <c r="LRA29" s="24"/>
      <c r="LRF29" s="24"/>
      <c r="LRK29" s="24"/>
      <c r="LRP29" s="24"/>
      <c r="LRU29" s="24"/>
      <c r="LRZ29" s="24"/>
      <c r="LSE29" s="24"/>
      <c r="LSJ29" s="24"/>
      <c r="LSO29" s="24"/>
      <c r="LST29" s="24"/>
      <c r="LSY29" s="24"/>
      <c r="LTD29" s="24"/>
      <c r="LTI29" s="24"/>
      <c r="LTN29" s="24"/>
      <c r="LTS29" s="24"/>
      <c r="LTX29" s="24"/>
      <c r="LUC29" s="24"/>
      <c r="LUH29" s="24"/>
      <c r="LUM29" s="24"/>
      <c r="LUR29" s="24"/>
      <c r="LUW29" s="24"/>
      <c r="LVB29" s="24"/>
      <c r="LVG29" s="24"/>
      <c r="LVL29" s="24"/>
      <c r="LVQ29" s="24"/>
      <c r="LVV29" s="24"/>
      <c r="LWA29" s="24"/>
      <c r="LWF29" s="24"/>
      <c r="LWK29" s="24"/>
      <c r="LWP29" s="24"/>
      <c r="LWU29" s="24"/>
      <c r="LWZ29" s="24"/>
      <c r="LXE29" s="24"/>
      <c r="LXJ29" s="24"/>
      <c r="LXO29" s="24"/>
      <c r="LXT29" s="24"/>
      <c r="LXY29" s="24"/>
      <c r="LYD29" s="24"/>
      <c r="LYI29" s="24"/>
      <c r="LYN29" s="24"/>
      <c r="LYS29" s="24"/>
      <c r="LYX29" s="24"/>
      <c r="LZC29" s="24"/>
      <c r="LZH29" s="24"/>
      <c r="LZM29" s="24"/>
      <c r="LZR29" s="24"/>
      <c r="LZW29" s="24"/>
      <c r="MAB29" s="24"/>
      <c r="MAG29" s="24"/>
      <c r="MAL29" s="24"/>
      <c r="MAQ29" s="24"/>
      <c r="MAV29" s="24"/>
      <c r="MBA29" s="24"/>
      <c r="MBF29" s="24"/>
      <c r="MBK29" s="24"/>
      <c r="MBP29" s="24"/>
      <c r="MBU29" s="24"/>
      <c r="MBZ29" s="24"/>
      <c r="MCE29" s="24"/>
      <c r="MCJ29" s="24"/>
      <c r="MCO29" s="24"/>
      <c r="MCT29" s="24"/>
      <c r="MCY29" s="24"/>
      <c r="MDD29" s="24"/>
      <c r="MDI29" s="24"/>
      <c r="MDN29" s="24"/>
      <c r="MDS29" s="24"/>
      <c r="MDX29" s="24"/>
      <c r="MEC29" s="24"/>
      <c r="MEH29" s="24"/>
      <c r="MEM29" s="24"/>
      <c r="MER29" s="24"/>
      <c r="MEW29" s="24"/>
      <c r="MFB29" s="24"/>
      <c r="MFG29" s="24"/>
      <c r="MFL29" s="24"/>
      <c r="MFQ29" s="24"/>
      <c r="MFV29" s="24"/>
      <c r="MGA29" s="24"/>
      <c r="MGF29" s="24"/>
      <c r="MGK29" s="24"/>
      <c r="MGP29" s="24"/>
      <c r="MGU29" s="24"/>
      <c r="MGZ29" s="24"/>
      <c r="MHE29" s="24"/>
      <c r="MHJ29" s="24"/>
      <c r="MHO29" s="24"/>
      <c r="MHT29" s="24"/>
      <c r="MHY29" s="24"/>
      <c r="MID29" s="24"/>
      <c r="MII29" s="24"/>
      <c r="MIN29" s="24"/>
      <c r="MIS29" s="24"/>
      <c r="MIX29" s="24"/>
      <c r="MJC29" s="24"/>
      <c r="MJH29" s="24"/>
      <c r="MJM29" s="24"/>
      <c r="MJR29" s="24"/>
      <c r="MJW29" s="24"/>
      <c r="MKB29" s="24"/>
      <c r="MKG29" s="24"/>
      <c r="MKL29" s="24"/>
      <c r="MKQ29" s="24"/>
      <c r="MKV29" s="24"/>
      <c r="MLA29" s="24"/>
      <c r="MLF29" s="24"/>
      <c r="MLK29" s="24"/>
      <c r="MLP29" s="24"/>
      <c r="MLU29" s="24"/>
      <c r="MLZ29" s="24"/>
      <c r="MME29" s="24"/>
      <c r="MMJ29" s="24"/>
      <c r="MMO29" s="24"/>
      <c r="MMT29" s="24"/>
      <c r="MMY29" s="24"/>
      <c r="MND29" s="24"/>
      <c r="MNI29" s="24"/>
      <c r="MNN29" s="24"/>
      <c r="MNS29" s="24"/>
      <c r="MNX29" s="24"/>
      <c r="MOC29" s="24"/>
      <c r="MOH29" s="24"/>
      <c r="MOM29" s="24"/>
      <c r="MOR29" s="24"/>
      <c r="MOW29" s="24"/>
      <c r="MPB29" s="24"/>
      <c r="MPG29" s="24"/>
      <c r="MPL29" s="24"/>
      <c r="MPQ29" s="24"/>
      <c r="MPV29" s="24"/>
      <c r="MQA29" s="24"/>
      <c r="MQF29" s="24"/>
      <c r="MQK29" s="24"/>
      <c r="MQP29" s="24"/>
      <c r="MQU29" s="24"/>
      <c r="MQZ29" s="24"/>
      <c r="MRE29" s="24"/>
      <c r="MRJ29" s="24"/>
      <c r="MRO29" s="24"/>
      <c r="MRT29" s="24"/>
      <c r="MRY29" s="24"/>
      <c r="MSD29" s="24"/>
      <c r="MSI29" s="24"/>
      <c r="MSN29" s="24"/>
      <c r="MSS29" s="24"/>
      <c r="MSX29" s="24"/>
      <c r="MTC29" s="24"/>
      <c r="MTH29" s="24"/>
      <c r="MTM29" s="24"/>
      <c r="MTR29" s="24"/>
      <c r="MTW29" s="24"/>
      <c r="MUB29" s="24"/>
      <c r="MUG29" s="24"/>
      <c r="MUL29" s="24"/>
      <c r="MUQ29" s="24"/>
      <c r="MUV29" s="24"/>
      <c r="MVA29" s="24"/>
      <c r="MVF29" s="24"/>
      <c r="MVK29" s="24"/>
      <c r="MVP29" s="24"/>
      <c r="MVU29" s="24"/>
      <c r="MVZ29" s="24"/>
      <c r="MWE29" s="24"/>
      <c r="MWJ29" s="24"/>
      <c r="MWO29" s="24"/>
      <c r="MWT29" s="24"/>
      <c r="MWY29" s="24"/>
      <c r="MXD29" s="24"/>
      <c r="MXI29" s="24"/>
      <c r="MXN29" s="24"/>
      <c r="MXS29" s="24"/>
      <c r="MXX29" s="24"/>
      <c r="MYC29" s="24"/>
      <c r="MYH29" s="24"/>
      <c r="MYM29" s="24"/>
      <c r="MYR29" s="24"/>
      <c r="MYW29" s="24"/>
      <c r="MZB29" s="24"/>
      <c r="MZG29" s="24"/>
      <c r="MZL29" s="24"/>
      <c r="MZQ29" s="24"/>
      <c r="MZV29" s="24"/>
      <c r="NAA29" s="24"/>
      <c r="NAF29" s="24"/>
      <c r="NAK29" s="24"/>
      <c r="NAP29" s="24"/>
      <c r="NAU29" s="24"/>
      <c r="NAZ29" s="24"/>
      <c r="NBE29" s="24"/>
      <c r="NBJ29" s="24"/>
      <c r="NBO29" s="24"/>
      <c r="NBT29" s="24"/>
      <c r="NBY29" s="24"/>
      <c r="NCD29" s="24"/>
      <c r="NCI29" s="24"/>
      <c r="NCN29" s="24"/>
      <c r="NCS29" s="24"/>
      <c r="NCX29" s="24"/>
      <c r="NDC29" s="24"/>
      <c r="NDH29" s="24"/>
      <c r="NDM29" s="24"/>
      <c r="NDR29" s="24"/>
      <c r="NDW29" s="24"/>
      <c r="NEB29" s="24"/>
      <c r="NEG29" s="24"/>
      <c r="NEL29" s="24"/>
      <c r="NEQ29" s="24"/>
      <c r="NEV29" s="24"/>
      <c r="NFA29" s="24"/>
      <c r="NFF29" s="24"/>
      <c r="NFK29" s="24"/>
      <c r="NFP29" s="24"/>
      <c r="NFU29" s="24"/>
      <c r="NFZ29" s="24"/>
      <c r="NGE29" s="24"/>
      <c r="NGJ29" s="24"/>
      <c r="NGO29" s="24"/>
      <c r="NGT29" s="24"/>
      <c r="NGY29" s="24"/>
      <c r="NHD29" s="24"/>
      <c r="NHI29" s="24"/>
      <c r="NHN29" s="24"/>
      <c r="NHS29" s="24"/>
      <c r="NHX29" s="24"/>
      <c r="NIC29" s="24"/>
      <c r="NIH29" s="24"/>
      <c r="NIM29" s="24"/>
      <c r="NIR29" s="24"/>
      <c r="NIW29" s="24"/>
      <c r="NJB29" s="24"/>
      <c r="NJG29" s="24"/>
      <c r="NJL29" s="24"/>
      <c r="NJQ29" s="24"/>
      <c r="NJV29" s="24"/>
      <c r="NKA29" s="24"/>
      <c r="NKF29" s="24"/>
      <c r="NKK29" s="24"/>
      <c r="NKP29" s="24"/>
      <c r="NKU29" s="24"/>
      <c r="NKZ29" s="24"/>
      <c r="NLE29" s="24"/>
      <c r="NLJ29" s="24"/>
      <c r="NLO29" s="24"/>
      <c r="NLT29" s="24"/>
      <c r="NLY29" s="24"/>
      <c r="NMD29" s="24"/>
      <c r="NMI29" s="24"/>
      <c r="NMN29" s="24"/>
      <c r="NMS29" s="24"/>
      <c r="NMX29" s="24"/>
      <c r="NNC29" s="24"/>
      <c r="NNH29" s="24"/>
      <c r="NNM29" s="24"/>
      <c r="NNR29" s="24"/>
      <c r="NNW29" s="24"/>
      <c r="NOB29" s="24"/>
      <c r="NOG29" s="24"/>
      <c r="NOL29" s="24"/>
      <c r="NOQ29" s="24"/>
      <c r="NOV29" s="24"/>
      <c r="NPA29" s="24"/>
      <c r="NPF29" s="24"/>
      <c r="NPK29" s="24"/>
      <c r="NPP29" s="24"/>
      <c r="NPU29" s="24"/>
      <c r="NPZ29" s="24"/>
      <c r="NQE29" s="24"/>
      <c r="NQJ29" s="24"/>
      <c r="NQO29" s="24"/>
      <c r="NQT29" s="24"/>
      <c r="NQY29" s="24"/>
      <c r="NRD29" s="24"/>
      <c r="NRI29" s="24"/>
      <c r="NRN29" s="24"/>
      <c r="NRS29" s="24"/>
      <c r="NRX29" s="24"/>
      <c r="NSC29" s="24"/>
      <c r="NSH29" s="24"/>
      <c r="NSM29" s="24"/>
      <c r="NSR29" s="24"/>
      <c r="NSW29" s="24"/>
      <c r="NTB29" s="24"/>
      <c r="NTG29" s="24"/>
      <c r="NTL29" s="24"/>
      <c r="NTQ29" s="24"/>
      <c r="NTV29" s="24"/>
      <c r="NUA29" s="24"/>
      <c r="NUF29" s="24"/>
      <c r="NUK29" s="24"/>
      <c r="NUP29" s="24"/>
      <c r="NUU29" s="24"/>
      <c r="NUZ29" s="24"/>
      <c r="NVE29" s="24"/>
      <c r="NVJ29" s="24"/>
      <c r="NVO29" s="24"/>
      <c r="NVT29" s="24"/>
      <c r="NVY29" s="24"/>
      <c r="NWD29" s="24"/>
      <c r="NWI29" s="24"/>
      <c r="NWN29" s="24"/>
      <c r="NWS29" s="24"/>
      <c r="NWX29" s="24"/>
      <c r="NXC29" s="24"/>
      <c r="NXH29" s="24"/>
      <c r="NXM29" s="24"/>
      <c r="NXR29" s="24"/>
      <c r="NXW29" s="24"/>
      <c r="NYB29" s="24"/>
      <c r="NYG29" s="24"/>
      <c r="NYL29" s="24"/>
      <c r="NYQ29" s="24"/>
      <c r="NYV29" s="24"/>
      <c r="NZA29" s="24"/>
      <c r="NZF29" s="24"/>
      <c r="NZK29" s="24"/>
      <c r="NZP29" s="24"/>
      <c r="NZU29" s="24"/>
      <c r="NZZ29" s="24"/>
      <c r="OAE29" s="24"/>
      <c r="OAJ29" s="24"/>
      <c r="OAO29" s="24"/>
      <c r="OAT29" s="24"/>
      <c r="OAY29" s="24"/>
      <c r="OBD29" s="24"/>
      <c r="OBI29" s="24"/>
      <c r="OBN29" s="24"/>
      <c r="OBS29" s="24"/>
      <c r="OBX29" s="24"/>
      <c r="OCC29" s="24"/>
      <c r="OCH29" s="24"/>
      <c r="OCM29" s="24"/>
      <c r="OCR29" s="24"/>
      <c r="OCW29" s="24"/>
      <c r="ODB29" s="24"/>
      <c r="ODG29" s="24"/>
      <c r="ODL29" s="24"/>
      <c r="ODQ29" s="24"/>
      <c r="ODV29" s="24"/>
      <c r="OEA29" s="24"/>
      <c r="OEF29" s="24"/>
      <c r="OEK29" s="24"/>
      <c r="OEP29" s="24"/>
      <c r="OEU29" s="24"/>
      <c r="OEZ29" s="24"/>
      <c r="OFE29" s="24"/>
      <c r="OFJ29" s="24"/>
      <c r="OFO29" s="24"/>
      <c r="OFT29" s="24"/>
      <c r="OFY29" s="24"/>
      <c r="OGD29" s="24"/>
      <c r="OGI29" s="24"/>
      <c r="OGN29" s="24"/>
      <c r="OGS29" s="24"/>
      <c r="OGX29" s="24"/>
      <c r="OHC29" s="24"/>
      <c r="OHH29" s="24"/>
      <c r="OHM29" s="24"/>
      <c r="OHR29" s="24"/>
      <c r="OHW29" s="24"/>
      <c r="OIB29" s="24"/>
      <c r="OIG29" s="24"/>
      <c r="OIL29" s="24"/>
      <c r="OIQ29" s="24"/>
      <c r="OIV29" s="24"/>
      <c r="OJA29" s="24"/>
      <c r="OJF29" s="24"/>
      <c r="OJK29" s="24"/>
      <c r="OJP29" s="24"/>
      <c r="OJU29" s="24"/>
      <c r="OJZ29" s="24"/>
      <c r="OKE29" s="24"/>
      <c r="OKJ29" s="24"/>
      <c r="OKO29" s="24"/>
      <c r="OKT29" s="24"/>
      <c r="OKY29" s="24"/>
      <c r="OLD29" s="24"/>
      <c r="OLI29" s="24"/>
      <c r="OLN29" s="24"/>
      <c r="OLS29" s="24"/>
      <c r="OLX29" s="24"/>
      <c r="OMC29" s="24"/>
      <c r="OMH29" s="24"/>
      <c r="OMM29" s="24"/>
      <c r="OMR29" s="24"/>
      <c r="OMW29" s="24"/>
      <c r="ONB29" s="24"/>
      <c r="ONG29" s="24"/>
      <c r="ONL29" s="24"/>
      <c r="ONQ29" s="24"/>
      <c r="ONV29" s="24"/>
      <c r="OOA29" s="24"/>
      <c r="OOF29" s="24"/>
      <c r="OOK29" s="24"/>
      <c r="OOP29" s="24"/>
      <c r="OOU29" s="24"/>
      <c r="OOZ29" s="24"/>
      <c r="OPE29" s="24"/>
      <c r="OPJ29" s="24"/>
      <c r="OPO29" s="24"/>
      <c r="OPT29" s="24"/>
      <c r="OPY29" s="24"/>
      <c r="OQD29" s="24"/>
      <c r="OQI29" s="24"/>
      <c r="OQN29" s="24"/>
      <c r="OQS29" s="24"/>
      <c r="OQX29" s="24"/>
      <c r="ORC29" s="24"/>
      <c r="ORH29" s="24"/>
      <c r="ORM29" s="24"/>
      <c r="ORR29" s="24"/>
      <c r="ORW29" s="24"/>
      <c r="OSB29" s="24"/>
      <c r="OSG29" s="24"/>
      <c r="OSL29" s="24"/>
      <c r="OSQ29" s="24"/>
      <c r="OSV29" s="24"/>
      <c r="OTA29" s="24"/>
      <c r="OTF29" s="24"/>
      <c r="OTK29" s="24"/>
      <c r="OTP29" s="24"/>
      <c r="OTU29" s="24"/>
      <c r="OTZ29" s="24"/>
      <c r="OUE29" s="24"/>
      <c r="OUJ29" s="24"/>
      <c r="OUO29" s="24"/>
      <c r="OUT29" s="24"/>
      <c r="OUY29" s="24"/>
      <c r="OVD29" s="24"/>
      <c r="OVI29" s="24"/>
      <c r="OVN29" s="24"/>
      <c r="OVS29" s="24"/>
      <c r="OVX29" s="24"/>
      <c r="OWC29" s="24"/>
      <c r="OWH29" s="24"/>
      <c r="OWM29" s="24"/>
      <c r="OWR29" s="24"/>
      <c r="OWW29" s="24"/>
      <c r="OXB29" s="24"/>
      <c r="OXG29" s="24"/>
      <c r="OXL29" s="24"/>
      <c r="OXQ29" s="24"/>
      <c r="OXV29" s="24"/>
      <c r="OYA29" s="24"/>
      <c r="OYF29" s="24"/>
      <c r="OYK29" s="24"/>
      <c r="OYP29" s="24"/>
      <c r="OYU29" s="24"/>
      <c r="OYZ29" s="24"/>
      <c r="OZE29" s="24"/>
      <c r="OZJ29" s="24"/>
      <c r="OZO29" s="24"/>
      <c r="OZT29" s="24"/>
      <c r="OZY29" s="24"/>
      <c r="PAD29" s="24"/>
      <c r="PAI29" s="24"/>
      <c r="PAN29" s="24"/>
      <c r="PAS29" s="24"/>
      <c r="PAX29" s="24"/>
      <c r="PBC29" s="24"/>
      <c r="PBH29" s="24"/>
      <c r="PBM29" s="24"/>
      <c r="PBR29" s="24"/>
      <c r="PBW29" s="24"/>
      <c r="PCB29" s="24"/>
      <c r="PCG29" s="24"/>
      <c r="PCL29" s="24"/>
      <c r="PCQ29" s="24"/>
      <c r="PCV29" s="24"/>
      <c r="PDA29" s="24"/>
      <c r="PDF29" s="24"/>
      <c r="PDK29" s="24"/>
      <c r="PDP29" s="24"/>
      <c r="PDU29" s="24"/>
      <c r="PDZ29" s="24"/>
      <c r="PEE29" s="24"/>
      <c r="PEJ29" s="24"/>
      <c r="PEO29" s="24"/>
      <c r="PET29" s="24"/>
      <c r="PEY29" s="24"/>
      <c r="PFD29" s="24"/>
      <c r="PFI29" s="24"/>
      <c r="PFN29" s="24"/>
      <c r="PFS29" s="24"/>
      <c r="PFX29" s="24"/>
      <c r="PGC29" s="24"/>
      <c r="PGH29" s="24"/>
      <c r="PGM29" s="24"/>
      <c r="PGR29" s="24"/>
      <c r="PGW29" s="24"/>
      <c r="PHB29" s="24"/>
      <c r="PHG29" s="24"/>
      <c r="PHL29" s="24"/>
      <c r="PHQ29" s="24"/>
      <c r="PHV29" s="24"/>
      <c r="PIA29" s="24"/>
      <c r="PIF29" s="24"/>
      <c r="PIK29" s="24"/>
      <c r="PIP29" s="24"/>
      <c r="PIU29" s="24"/>
      <c r="PIZ29" s="24"/>
      <c r="PJE29" s="24"/>
      <c r="PJJ29" s="24"/>
      <c r="PJO29" s="24"/>
      <c r="PJT29" s="24"/>
      <c r="PJY29" s="24"/>
      <c r="PKD29" s="24"/>
      <c r="PKI29" s="24"/>
      <c r="PKN29" s="24"/>
      <c r="PKS29" s="24"/>
      <c r="PKX29" s="24"/>
      <c r="PLC29" s="24"/>
      <c r="PLH29" s="24"/>
      <c r="PLM29" s="24"/>
      <c r="PLR29" s="24"/>
      <c r="PLW29" s="24"/>
      <c r="PMB29" s="24"/>
      <c r="PMG29" s="24"/>
      <c r="PML29" s="24"/>
      <c r="PMQ29" s="24"/>
      <c r="PMV29" s="24"/>
      <c r="PNA29" s="24"/>
      <c r="PNF29" s="24"/>
      <c r="PNK29" s="24"/>
      <c r="PNP29" s="24"/>
      <c r="PNU29" s="24"/>
      <c r="PNZ29" s="24"/>
      <c r="POE29" s="24"/>
      <c r="POJ29" s="24"/>
      <c r="POO29" s="24"/>
      <c r="POT29" s="24"/>
      <c r="POY29" s="24"/>
      <c r="PPD29" s="24"/>
      <c r="PPI29" s="24"/>
      <c r="PPN29" s="24"/>
      <c r="PPS29" s="24"/>
      <c r="PPX29" s="24"/>
      <c r="PQC29" s="24"/>
      <c r="PQH29" s="24"/>
      <c r="PQM29" s="24"/>
      <c r="PQR29" s="24"/>
      <c r="PQW29" s="24"/>
      <c r="PRB29" s="24"/>
      <c r="PRG29" s="24"/>
      <c r="PRL29" s="24"/>
      <c r="PRQ29" s="24"/>
      <c r="PRV29" s="24"/>
      <c r="PSA29" s="24"/>
      <c r="PSF29" s="24"/>
      <c r="PSK29" s="24"/>
      <c r="PSP29" s="24"/>
      <c r="PSU29" s="24"/>
      <c r="PSZ29" s="24"/>
      <c r="PTE29" s="24"/>
      <c r="PTJ29" s="24"/>
      <c r="PTO29" s="24"/>
      <c r="PTT29" s="24"/>
      <c r="PTY29" s="24"/>
      <c r="PUD29" s="24"/>
      <c r="PUI29" s="24"/>
      <c r="PUN29" s="24"/>
      <c r="PUS29" s="24"/>
      <c r="PUX29" s="24"/>
      <c r="PVC29" s="24"/>
      <c r="PVH29" s="24"/>
      <c r="PVM29" s="24"/>
      <c r="PVR29" s="24"/>
      <c r="PVW29" s="24"/>
      <c r="PWB29" s="24"/>
      <c r="PWG29" s="24"/>
      <c r="PWL29" s="24"/>
      <c r="PWQ29" s="24"/>
      <c r="PWV29" s="24"/>
      <c r="PXA29" s="24"/>
      <c r="PXF29" s="24"/>
      <c r="PXK29" s="24"/>
      <c r="PXP29" s="24"/>
      <c r="PXU29" s="24"/>
      <c r="PXZ29" s="24"/>
      <c r="PYE29" s="24"/>
      <c r="PYJ29" s="24"/>
      <c r="PYO29" s="24"/>
      <c r="PYT29" s="24"/>
      <c r="PYY29" s="24"/>
      <c r="PZD29" s="24"/>
      <c r="PZI29" s="24"/>
      <c r="PZN29" s="24"/>
      <c r="PZS29" s="24"/>
      <c r="PZX29" s="24"/>
      <c r="QAC29" s="24"/>
      <c r="QAH29" s="24"/>
      <c r="QAM29" s="24"/>
      <c r="QAR29" s="24"/>
      <c r="QAW29" s="24"/>
      <c r="QBB29" s="24"/>
      <c r="QBG29" s="24"/>
      <c r="QBL29" s="24"/>
      <c r="QBQ29" s="24"/>
      <c r="QBV29" s="24"/>
      <c r="QCA29" s="24"/>
      <c r="QCF29" s="24"/>
      <c r="QCK29" s="24"/>
      <c r="QCP29" s="24"/>
      <c r="QCU29" s="24"/>
      <c r="QCZ29" s="24"/>
      <c r="QDE29" s="24"/>
      <c r="QDJ29" s="24"/>
      <c r="QDO29" s="24"/>
      <c r="QDT29" s="24"/>
      <c r="QDY29" s="24"/>
      <c r="QED29" s="24"/>
      <c r="QEI29" s="24"/>
      <c r="QEN29" s="24"/>
      <c r="QES29" s="24"/>
      <c r="QEX29" s="24"/>
      <c r="QFC29" s="24"/>
      <c r="QFH29" s="24"/>
      <c r="QFM29" s="24"/>
      <c r="QFR29" s="24"/>
      <c r="QFW29" s="24"/>
      <c r="QGB29" s="24"/>
      <c r="QGG29" s="24"/>
      <c r="QGL29" s="24"/>
      <c r="QGQ29" s="24"/>
      <c r="QGV29" s="24"/>
      <c r="QHA29" s="24"/>
      <c r="QHF29" s="24"/>
      <c r="QHK29" s="24"/>
      <c r="QHP29" s="24"/>
      <c r="QHU29" s="24"/>
      <c r="QHZ29" s="24"/>
      <c r="QIE29" s="24"/>
      <c r="QIJ29" s="24"/>
      <c r="QIO29" s="24"/>
      <c r="QIT29" s="24"/>
      <c r="QIY29" s="24"/>
      <c r="QJD29" s="24"/>
      <c r="QJI29" s="24"/>
      <c r="QJN29" s="24"/>
      <c r="QJS29" s="24"/>
      <c r="QJX29" s="24"/>
      <c r="QKC29" s="24"/>
      <c r="QKH29" s="24"/>
      <c r="QKM29" s="24"/>
      <c r="QKR29" s="24"/>
      <c r="QKW29" s="24"/>
      <c r="QLB29" s="24"/>
      <c r="QLG29" s="24"/>
      <c r="QLL29" s="24"/>
      <c r="QLQ29" s="24"/>
      <c r="QLV29" s="24"/>
      <c r="QMA29" s="24"/>
      <c r="QMF29" s="24"/>
      <c r="QMK29" s="24"/>
      <c r="QMP29" s="24"/>
      <c r="QMU29" s="24"/>
      <c r="QMZ29" s="24"/>
      <c r="QNE29" s="24"/>
      <c r="QNJ29" s="24"/>
      <c r="QNO29" s="24"/>
      <c r="QNT29" s="24"/>
      <c r="QNY29" s="24"/>
      <c r="QOD29" s="24"/>
      <c r="QOI29" s="24"/>
      <c r="QON29" s="24"/>
      <c r="QOS29" s="24"/>
      <c r="QOX29" s="24"/>
      <c r="QPC29" s="24"/>
      <c r="QPH29" s="24"/>
      <c r="QPM29" s="24"/>
      <c r="QPR29" s="24"/>
      <c r="QPW29" s="24"/>
      <c r="QQB29" s="24"/>
      <c r="QQG29" s="24"/>
      <c r="QQL29" s="24"/>
      <c r="QQQ29" s="24"/>
      <c r="QQV29" s="24"/>
      <c r="QRA29" s="24"/>
      <c r="QRF29" s="24"/>
      <c r="QRK29" s="24"/>
      <c r="QRP29" s="24"/>
      <c r="QRU29" s="24"/>
      <c r="QRZ29" s="24"/>
      <c r="QSE29" s="24"/>
      <c r="QSJ29" s="24"/>
      <c r="QSO29" s="24"/>
      <c r="QST29" s="24"/>
      <c r="QSY29" s="24"/>
      <c r="QTD29" s="24"/>
      <c r="QTI29" s="24"/>
      <c r="QTN29" s="24"/>
      <c r="QTS29" s="24"/>
      <c r="QTX29" s="24"/>
      <c r="QUC29" s="24"/>
      <c r="QUH29" s="24"/>
      <c r="QUM29" s="24"/>
      <c r="QUR29" s="24"/>
      <c r="QUW29" s="24"/>
      <c r="QVB29" s="24"/>
      <c r="QVG29" s="24"/>
      <c r="QVL29" s="24"/>
      <c r="QVQ29" s="24"/>
      <c r="QVV29" s="24"/>
      <c r="QWA29" s="24"/>
      <c r="QWF29" s="24"/>
      <c r="QWK29" s="24"/>
      <c r="QWP29" s="24"/>
      <c r="QWU29" s="24"/>
      <c r="QWZ29" s="24"/>
      <c r="QXE29" s="24"/>
      <c r="QXJ29" s="24"/>
      <c r="QXO29" s="24"/>
      <c r="QXT29" s="24"/>
      <c r="QXY29" s="24"/>
      <c r="QYD29" s="24"/>
      <c r="QYI29" s="24"/>
      <c r="QYN29" s="24"/>
      <c r="QYS29" s="24"/>
      <c r="QYX29" s="24"/>
      <c r="QZC29" s="24"/>
      <c r="QZH29" s="24"/>
      <c r="QZM29" s="24"/>
      <c r="QZR29" s="24"/>
      <c r="QZW29" s="24"/>
      <c r="RAB29" s="24"/>
      <c r="RAG29" s="24"/>
      <c r="RAL29" s="24"/>
      <c r="RAQ29" s="24"/>
      <c r="RAV29" s="24"/>
      <c r="RBA29" s="24"/>
      <c r="RBF29" s="24"/>
      <c r="RBK29" s="24"/>
      <c r="RBP29" s="24"/>
      <c r="RBU29" s="24"/>
      <c r="RBZ29" s="24"/>
      <c r="RCE29" s="24"/>
      <c r="RCJ29" s="24"/>
      <c r="RCO29" s="24"/>
      <c r="RCT29" s="24"/>
      <c r="RCY29" s="24"/>
      <c r="RDD29" s="24"/>
      <c r="RDI29" s="24"/>
      <c r="RDN29" s="24"/>
      <c r="RDS29" s="24"/>
      <c r="RDX29" s="24"/>
      <c r="REC29" s="24"/>
      <c r="REH29" s="24"/>
      <c r="REM29" s="24"/>
      <c r="RER29" s="24"/>
      <c r="REW29" s="24"/>
      <c r="RFB29" s="24"/>
      <c r="RFG29" s="24"/>
      <c r="RFL29" s="24"/>
      <c r="RFQ29" s="24"/>
      <c r="RFV29" s="24"/>
      <c r="RGA29" s="24"/>
      <c r="RGF29" s="24"/>
      <c r="RGK29" s="24"/>
      <c r="RGP29" s="24"/>
      <c r="RGU29" s="24"/>
      <c r="RGZ29" s="24"/>
      <c r="RHE29" s="24"/>
      <c r="RHJ29" s="24"/>
      <c r="RHO29" s="24"/>
      <c r="RHT29" s="24"/>
      <c r="RHY29" s="24"/>
      <c r="RID29" s="24"/>
      <c r="RII29" s="24"/>
      <c r="RIN29" s="24"/>
      <c r="RIS29" s="24"/>
      <c r="RIX29" s="24"/>
      <c r="RJC29" s="24"/>
      <c r="RJH29" s="24"/>
      <c r="RJM29" s="24"/>
      <c r="RJR29" s="24"/>
      <c r="RJW29" s="24"/>
      <c r="RKB29" s="24"/>
      <c r="RKG29" s="24"/>
      <c r="RKL29" s="24"/>
      <c r="RKQ29" s="24"/>
      <c r="RKV29" s="24"/>
      <c r="RLA29" s="24"/>
      <c r="RLF29" s="24"/>
      <c r="RLK29" s="24"/>
      <c r="RLP29" s="24"/>
      <c r="RLU29" s="24"/>
      <c r="RLZ29" s="24"/>
      <c r="RME29" s="24"/>
      <c r="RMJ29" s="24"/>
      <c r="RMO29" s="24"/>
      <c r="RMT29" s="24"/>
      <c r="RMY29" s="24"/>
      <c r="RND29" s="24"/>
      <c r="RNI29" s="24"/>
      <c r="RNN29" s="24"/>
      <c r="RNS29" s="24"/>
      <c r="RNX29" s="24"/>
      <c r="ROC29" s="24"/>
      <c r="ROH29" s="24"/>
      <c r="ROM29" s="24"/>
      <c r="ROR29" s="24"/>
      <c r="ROW29" s="24"/>
      <c r="RPB29" s="24"/>
      <c r="RPG29" s="24"/>
      <c r="RPL29" s="24"/>
      <c r="RPQ29" s="24"/>
      <c r="RPV29" s="24"/>
      <c r="RQA29" s="24"/>
      <c r="RQF29" s="24"/>
      <c r="RQK29" s="24"/>
      <c r="RQP29" s="24"/>
      <c r="RQU29" s="24"/>
      <c r="RQZ29" s="24"/>
      <c r="RRE29" s="24"/>
      <c r="RRJ29" s="24"/>
      <c r="RRO29" s="24"/>
      <c r="RRT29" s="24"/>
      <c r="RRY29" s="24"/>
      <c r="RSD29" s="24"/>
      <c r="RSI29" s="24"/>
      <c r="RSN29" s="24"/>
      <c r="RSS29" s="24"/>
      <c r="RSX29" s="24"/>
      <c r="RTC29" s="24"/>
      <c r="RTH29" s="24"/>
      <c r="RTM29" s="24"/>
      <c r="RTR29" s="24"/>
      <c r="RTW29" s="24"/>
      <c r="RUB29" s="24"/>
      <c r="RUG29" s="24"/>
      <c r="RUL29" s="24"/>
      <c r="RUQ29" s="24"/>
      <c r="RUV29" s="24"/>
      <c r="RVA29" s="24"/>
      <c r="RVF29" s="24"/>
      <c r="RVK29" s="24"/>
      <c r="RVP29" s="24"/>
      <c r="RVU29" s="24"/>
      <c r="RVZ29" s="24"/>
      <c r="RWE29" s="24"/>
      <c r="RWJ29" s="24"/>
      <c r="RWO29" s="24"/>
      <c r="RWT29" s="24"/>
      <c r="RWY29" s="24"/>
      <c r="RXD29" s="24"/>
      <c r="RXI29" s="24"/>
      <c r="RXN29" s="24"/>
      <c r="RXS29" s="24"/>
      <c r="RXX29" s="24"/>
      <c r="RYC29" s="24"/>
      <c r="RYH29" s="24"/>
      <c r="RYM29" s="24"/>
      <c r="RYR29" s="24"/>
      <c r="RYW29" s="24"/>
      <c r="RZB29" s="24"/>
      <c r="RZG29" s="24"/>
      <c r="RZL29" s="24"/>
      <c r="RZQ29" s="24"/>
      <c r="RZV29" s="24"/>
      <c r="SAA29" s="24"/>
      <c r="SAF29" s="24"/>
      <c r="SAK29" s="24"/>
      <c r="SAP29" s="24"/>
      <c r="SAU29" s="24"/>
      <c r="SAZ29" s="24"/>
      <c r="SBE29" s="24"/>
      <c r="SBJ29" s="24"/>
      <c r="SBO29" s="24"/>
      <c r="SBT29" s="24"/>
      <c r="SBY29" s="24"/>
      <c r="SCD29" s="24"/>
      <c r="SCI29" s="24"/>
      <c r="SCN29" s="24"/>
      <c r="SCS29" s="24"/>
      <c r="SCX29" s="24"/>
      <c r="SDC29" s="24"/>
      <c r="SDH29" s="24"/>
      <c r="SDM29" s="24"/>
      <c r="SDR29" s="24"/>
      <c r="SDW29" s="24"/>
      <c r="SEB29" s="24"/>
      <c r="SEG29" s="24"/>
      <c r="SEL29" s="24"/>
      <c r="SEQ29" s="24"/>
      <c r="SEV29" s="24"/>
      <c r="SFA29" s="24"/>
      <c r="SFF29" s="24"/>
      <c r="SFK29" s="24"/>
      <c r="SFP29" s="24"/>
      <c r="SFU29" s="24"/>
      <c r="SFZ29" s="24"/>
      <c r="SGE29" s="24"/>
      <c r="SGJ29" s="24"/>
      <c r="SGO29" s="24"/>
      <c r="SGT29" s="24"/>
      <c r="SGY29" s="24"/>
      <c r="SHD29" s="24"/>
      <c r="SHI29" s="24"/>
      <c r="SHN29" s="24"/>
      <c r="SHS29" s="24"/>
      <c r="SHX29" s="24"/>
      <c r="SIC29" s="24"/>
      <c r="SIH29" s="24"/>
      <c r="SIM29" s="24"/>
      <c r="SIR29" s="24"/>
      <c r="SIW29" s="24"/>
      <c r="SJB29" s="24"/>
      <c r="SJG29" s="24"/>
      <c r="SJL29" s="24"/>
      <c r="SJQ29" s="24"/>
      <c r="SJV29" s="24"/>
      <c r="SKA29" s="24"/>
      <c r="SKF29" s="24"/>
      <c r="SKK29" s="24"/>
      <c r="SKP29" s="24"/>
      <c r="SKU29" s="24"/>
      <c r="SKZ29" s="24"/>
      <c r="SLE29" s="24"/>
      <c r="SLJ29" s="24"/>
      <c r="SLO29" s="24"/>
      <c r="SLT29" s="24"/>
      <c r="SLY29" s="24"/>
      <c r="SMD29" s="24"/>
      <c r="SMI29" s="24"/>
      <c r="SMN29" s="24"/>
      <c r="SMS29" s="24"/>
      <c r="SMX29" s="24"/>
      <c r="SNC29" s="24"/>
      <c r="SNH29" s="24"/>
      <c r="SNM29" s="24"/>
      <c r="SNR29" s="24"/>
      <c r="SNW29" s="24"/>
      <c r="SOB29" s="24"/>
      <c r="SOG29" s="24"/>
      <c r="SOL29" s="24"/>
      <c r="SOQ29" s="24"/>
      <c r="SOV29" s="24"/>
      <c r="SPA29" s="24"/>
      <c r="SPF29" s="24"/>
      <c r="SPK29" s="24"/>
      <c r="SPP29" s="24"/>
      <c r="SPU29" s="24"/>
      <c r="SPZ29" s="24"/>
      <c r="SQE29" s="24"/>
      <c r="SQJ29" s="24"/>
      <c r="SQO29" s="24"/>
      <c r="SQT29" s="24"/>
      <c r="SQY29" s="24"/>
      <c r="SRD29" s="24"/>
      <c r="SRI29" s="24"/>
      <c r="SRN29" s="24"/>
      <c r="SRS29" s="24"/>
      <c r="SRX29" s="24"/>
      <c r="SSC29" s="24"/>
      <c r="SSH29" s="24"/>
      <c r="SSM29" s="24"/>
      <c r="SSR29" s="24"/>
      <c r="SSW29" s="24"/>
      <c r="STB29" s="24"/>
      <c r="STG29" s="24"/>
      <c r="STL29" s="24"/>
      <c r="STQ29" s="24"/>
      <c r="STV29" s="24"/>
      <c r="SUA29" s="24"/>
      <c r="SUF29" s="24"/>
      <c r="SUK29" s="24"/>
      <c r="SUP29" s="24"/>
      <c r="SUU29" s="24"/>
      <c r="SUZ29" s="24"/>
      <c r="SVE29" s="24"/>
      <c r="SVJ29" s="24"/>
      <c r="SVO29" s="24"/>
      <c r="SVT29" s="24"/>
      <c r="SVY29" s="24"/>
      <c r="SWD29" s="24"/>
      <c r="SWI29" s="24"/>
      <c r="SWN29" s="24"/>
      <c r="SWS29" s="24"/>
      <c r="SWX29" s="24"/>
      <c r="SXC29" s="24"/>
      <c r="SXH29" s="24"/>
      <c r="SXM29" s="24"/>
      <c r="SXR29" s="24"/>
      <c r="SXW29" s="24"/>
      <c r="SYB29" s="24"/>
      <c r="SYG29" s="24"/>
      <c r="SYL29" s="24"/>
      <c r="SYQ29" s="24"/>
      <c r="SYV29" s="24"/>
      <c r="SZA29" s="24"/>
      <c r="SZF29" s="24"/>
      <c r="SZK29" s="24"/>
      <c r="SZP29" s="24"/>
      <c r="SZU29" s="24"/>
      <c r="SZZ29" s="24"/>
      <c r="TAE29" s="24"/>
      <c r="TAJ29" s="24"/>
      <c r="TAO29" s="24"/>
      <c r="TAT29" s="24"/>
      <c r="TAY29" s="24"/>
      <c r="TBD29" s="24"/>
      <c r="TBI29" s="24"/>
      <c r="TBN29" s="24"/>
      <c r="TBS29" s="24"/>
      <c r="TBX29" s="24"/>
      <c r="TCC29" s="24"/>
      <c r="TCH29" s="24"/>
      <c r="TCM29" s="24"/>
      <c r="TCR29" s="24"/>
      <c r="TCW29" s="24"/>
      <c r="TDB29" s="24"/>
      <c r="TDG29" s="24"/>
      <c r="TDL29" s="24"/>
      <c r="TDQ29" s="24"/>
      <c r="TDV29" s="24"/>
      <c r="TEA29" s="24"/>
      <c r="TEF29" s="24"/>
      <c r="TEK29" s="24"/>
      <c r="TEP29" s="24"/>
      <c r="TEU29" s="24"/>
      <c r="TEZ29" s="24"/>
      <c r="TFE29" s="24"/>
      <c r="TFJ29" s="24"/>
      <c r="TFO29" s="24"/>
      <c r="TFT29" s="24"/>
      <c r="TFY29" s="24"/>
      <c r="TGD29" s="24"/>
      <c r="TGI29" s="24"/>
      <c r="TGN29" s="24"/>
      <c r="TGS29" s="24"/>
      <c r="TGX29" s="24"/>
      <c r="THC29" s="24"/>
      <c r="THH29" s="24"/>
      <c r="THM29" s="24"/>
      <c r="THR29" s="24"/>
      <c r="THW29" s="24"/>
      <c r="TIB29" s="24"/>
      <c r="TIG29" s="24"/>
      <c r="TIL29" s="24"/>
      <c r="TIQ29" s="24"/>
      <c r="TIV29" s="24"/>
      <c r="TJA29" s="24"/>
      <c r="TJF29" s="24"/>
      <c r="TJK29" s="24"/>
      <c r="TJP29" s="24"/>
      <c r="TJU29" s="24"/>
      <c r="TJZ29" s="24"/>
      <c r="TKE29" s="24"/>
      <c r="TKJ29" s="24"/>
      <c r="TKO29" s="24"/>
      <c r="TKT29" s="24"/>
      <c r="TKY29" s="24"/>
      <c r="TLD29" s="24"/>
      <c r="TLI29" s="24"/>
      <c r="TLN29" s="24"/>
      <c r="TLS29" s="24"/>
      <c r="TLX29" s="24"/>
      <c r="TMC29" s="24"/>
      <c r="TMH29" s="24"/>
      <c r="TMM29" s="24"/>
      <c r="TMR29" s="24"/>
      <c r="TMW29" s="24"/>
      <c r="TNB29" s="24"/>
      <c r="TNG29" s="24"/>
      <c r="TNL29" s="24"/>
      <c r="TNQ29" s="24"/>
      <c r="TNV29" s="24"/>
      <c r="TOA29" s="24"/>
      <c r="TOF29" s="24"/>
      <c r="TOK29" s="24"/>
      <c r="TOP29" s="24"/>
      <c r="TOU29" s="24"/>
      <c r="TOZ29" s="24"/>
      <c r="TPE29" s="24"/>
      <c r="TPJ29" s="24"/>
      <c r="TPO29" s="24"/>
      <c r="TPT29" s="24"/>
      <c r="TPY29" s="24"/>
      <c r="TQD29" s="24"/>
      <c r="TQI29" s="24"/>
      <c r="TQN29" s="24"/>
      <c r="TQS29" s="24"/>
      <c r="TQX29" s="24"/>
      <c r="TRC29" s="24"/>
      <c r="TRH29" s="24"/>
      <c r="TRM29" s="24"/>
      <c r="TRR29" s="24"/>
      <c r="TRW29" s="24"/>
      <c r="TSB29" s="24"/>
      <c r="TSG29" s="24"/>
      <c r="TSL29" s="24"/>
      <c r="TSQ29" s="24"/>
      <c r="TSV29" s="24"/>
      <c r="TTA29" s="24"/>
      <c r="TTF29" s="24"/>
      <c r="TTK29" s="24"/>
      <c r="TTP29" s="24"/>
      <c r="TTU29" s="24"/>
      <c r="TTZ29" s="24"/>
      <c r="TUE29" s="24"/>
      <c r="TUJ29" s="24"/>
      <c r="TUO29" s="24"/>
      <c r="TUT29" s="24"/>
      <c r="TUY29" s="24"/>
      <c r="TVD29" s="24"/>
      <c r="TVI29" s="24"/>
      <c r="TVN29" s="24"/>
      <c r="TVS29" s="24"/>
      <c r="TVX29" s="24"/>
      <c r="TWC29" s="24"/>
      <c r="TWH29" s="24"/>
      <c r="TWM29" s="24"/>
      <c r="TWR29" s="24"/>
      <c r="TWW29" s="24"/>
      <c r="TXB29" s="24"/>
      <c r="TXG29" s="24"/>
      <c r="TXL29" s="24"/>
      <c r="TXQ29" s="24"/>
      <c r="TXV29" s="24"/>
      <c r="TYA29" s="24"/>
      <c r="TYF29" s="24"/>
      <c r="TYK29" s="24"/>
      <c r="TYP29" s="24"/>
      <c r="TYU29" s="24"/>
      <c r="TYZ29" s="24"/>
      <c r="TZE29" s="24"/>
      <c r="TZJ29" s="24"/>
      <c r="TZO29" s="24"/>
      <c r="TZT29" s="24"/>
      <c r="TZY29" s="24"/>
      <c r="UAD29" s="24"/>
      <c r="UAI29" s="24"/>
      <c r="UAN29" s="24"/>
      <c r="UAS29" s="24"/>
      <c r="UAX29" s="24"/>
      <c r="UBC29" s="24"/>
      <c r="UBH29" s="24"/>
      <c r="UBM29" s="24"/>
      <c r="UBR29" s="24"/>
      <c r="UBW29" s="24"/>
      <c r="UCB29" s="24"/>
      <c r="UCG29" s="24"/>
      <c r="UCL29" s="24"/>
      <c r="UCQ29" s="24"/>
      <c r="UCV29" s="24"/>
      <c r="UDA29" s="24"/>
      <c r="UDF29" s="24"/>
      <c r="UDK29" s="24"/>
      <c r="UDP29" s="24"/>
      <c r="UDU29" s="24"/>
      <c r="UDZ29" s="24"/>
      <c r="UEE29" s="24"/>
      <c r="UEJ29" s="24"/>
      <c r="UEO29" s="24"/>
      <c r="UET29" s="24"/>
      <c r="UEY29" s="24"/>
      <c r="UFD29" s="24"/>
      <c r="UFI29" s="24"/>
      <c r="UFN29" s="24"/>
      <c r="UFS29" s="24"/>
      <c r="UFX29" s="24"/>
      <c r="UGC29" s="24"/>
      <c r="UGH29" s="24"/>
      <c r="UGM29" s="24"/>
      <c r="UGR29" s="24"/>
      <c r="UGW29" s="24"/>
      <c r="UHB29" s="24"/>
      <c r="UHG29" s="24"/>
      <c r="UHL29" s="24"/>
      <c r="UHQ29" s="24"/>
      <c r="UHV29" s="24"/>
      <c r="UIA29" s="24"/>
      <c r="UIF29" s="24"/>
      <c r="UIK29" s="24"/>
      <c r="UIP29" s="24"/>
      <c r="UIU29" s="24"/>
      <c r="UIZ29" s="24"/>
      <c r="UJE29" s="24"/>
      <c r="UJJ29" s="24"/>
      <c r="UJO29" s="24"/>
      <c r="UJT29" s="24"/>
      <c r="UJY29" s="24"/>
      <c r="UKD29" s="24"/>
      <c r="UKI29" s="24"/>
      <c r="UKN29" s="24"/>
      <c r="UKS29" s="24"/>
      <c r="UKX29" s="24"/>
      <c r="ULC29" s="24"/>
      <c r="ULH29" s="24"/>
      <c r="ULM29" s="24"/>
      <c r="ULR29" s="24"/>
      <c r="ULW29" s="24"/>
      <c r="UMB29" s="24"/>
      <c r="UMG29" s="24"/>
      <c r="UML29" s="24"/>
      <c r="UMQ29" s="24"/>
      <c r="UMV29" s="24"/>
      <c r="UNA29" s="24"/>
      <c r="UNF29" s="24"/>
      <c r="UNK29" s="24"/>
      <c r="UNP29" s="24"/>
      <c r="UNU29" s="24"/>
      <c r="UNZ29" s="24"/>
      <c r="UOE29" s="24"/>
      <c r="UOJ29" s="24"/>
      <c r="UOO29" s="24"/>
      <c r="UOT29" s="24"/>
      <c r="UOY29" s="24"/>
      <c r="UPD29" s="24"/>
      <c r="UPI29" s="24"/>
      <c r="UPN29" s="24"/>
      <c r="UPS29" s="24"/>
      <c r="UPX29" s="24"/>
      <c r="UQC29" s="24"/>
      <c r="UQH29" s="24"/>
      <c r="UQM29" s="24"/>
      <c r="UQR29" s="24"/>
      <c r="UQW29" s="24"/>
      <c r="URB29" s="24"/>
      <c r="URG29" s="24"/>
      <c r="URL29" s="24"/>
      <c r="URQ29" s="24"/>
      <c r="URV29" s="24"/>
      <c r="USA29" s="24"/>
      <c r="USF29" s="24"/>
      <c r="USK29" s="24"/>
      <c r="USP29" s="24"/>
      <c r="USU29" s="24"/>
      <c r="USZ29" s="24"/>
      <c r="UTE29" s="24"/>
      <c r="UTJ29" s="24"/>
      <c r="UTO29" s="24"/>
      <c r="UTT29" s="24"/>
      <c r="UTY29" s="24"/>
      <c r="UUD29" s="24"/>
      <c r="UUI29" s="24"/>
      <c r="UUN29" s="24"/>
      <c r="UUS29" s="24"/>
      <c r="UUX29" s="24"/>
      <c r="UVC29" s="24"/>
      <c r="UVH29" s="24"/>
      <c r="UVM29" s="24"/>
      <c r="UVR29" s="24"/>
      <c r="UVW29" s="24"/>
      <c r="UWB29" s="24"/>
      <c r="UWG29" s="24"/>
      <c r="UWL29" s="24"/>
      <c r="UWQ29" s="24"/>
      <c r="UWV29" s="24"/>
      <c r="UXA29" s="24"/>
      <c r="UXF29" s="24"/>
      <c r="UXK29" s="24"/>
      <c r="UXP29" s="24"/>
      <c r="UXU29" s="24"/>
      <c r="UXZ29" s="24"/>
      <c r="UYE29" s="24"/>
      <c r="UYJ29" s="24"/>
      <c r="UYO29" s="24"/>
      <c r="UYT29" s="24"/>
      <c r="UYY29" s="24"/>
      <c r="UZD29" s="24"/>
      <c r="UZI29" s="24"/>
      <c r="UZN29" s="24"/>
      <c r="UZS29" s="24"/>
      <c r="UZX29" s="24"/>
      <c r="VAC29" s="24"/>
      <c r="VAH29" s="24"/>
      <c r="VAM29" s="24"/>
      <c r="VAR29" s="24"/>
      <c r="VAW29" s="24"/>
      <c r="VBB29" s="24"/>
      <c r="VBG29" s="24"/>
      <c r="VBL29" s="24"/>
      <c r="VBQ29" s="24"/>
      <c r="VBV29" s="24"/>
      <c r="VCA29" s="24"/>
      <c r="VCF29" s="24"/>
      <c r="VCK29" s="24"/>
      <c r="VCP29" s="24"/>
      <c r="VCU29" s="24"/>
      <c r="VCZ29" s="24"/>
      <c r="VDE29" s="24"/>
      <c r="VDJ29" s="24"/>
      <c r="VDO29" s="24"/>
      <c r="VDT29" s="24"/>
      <c r="VDY29" s="24"/>
      <c r="VED29" s="24"/>
      <c r="VEI29" s="24"/>
      <c r="VEN29" s="24"/>
      <c r="VES29" s="24"/>
      <c r="VEX29" s="24"/>
      <c r="VFC29" s="24"/>
      <c r="VFH29" s="24"/>
      <c r="VFM29" s="24"/>
      <c r="VFR29" s="24"/>
      <c r="VFW29" s="24"/>
      <c r="VGB29" s="24"/>
      <c r="VGG29" s="24"/>
      <c r="VGL29" s="24"/>
      <c r="VGQ29" s="24"/>
      <c r="VGV29" s="24"/>
      <c r="VHA29" s="24"/>
      <c r="VHF29" s="24"/>
      <c r="VHK29" s="24"/>
      <c r="VHP29" s="24"/>
      <c r="VHU29" s="24"/>
      <c r="VHZ29" s="24"/>
      <c r="VIE29" s="24"/>
      <c r="VIJ29" s="24"/>
      <c r="VIO29" s="24"/>
      <c r="VIT29" s="24"/>
      <c r="VIY29" s="24"/>
      <c r="VJD29" s="24"/>
      <c r="VJI29" s="24"/>
      <c r="VJN29" s="24"/>
      <c r="VJS29" s="24"/>
      <c r="VJX29" s="24"/>
      <c r="VKC29" s="24"/>
      <c r="VKH29" s="24"/>
      <c r="VKM29" s="24"/>
      <c r="VKR29" s="24"/>
      <c r="VKW29" s="24"/>
      <c r="VLB29" s="24"/>
      <c r="VLG29" s="24"/>
      <c r="VLL29" s="24"/>
      <c r="VLQ29" s="24"/>
      <c r="VLV29" s="24"/>
      <c r="VMA29" s="24"/>
      <c r="VMF29" s="24"/>
      <c r="VMK29" s="24"/>
      <c r="VMP29" s="24"/>
      <c r="VMU29" s="24"/>
      <c r="VMZ29" s="24"/>
      <c r="VNE29" s="24"/>
      <c r="VNJ29" s="24"/>
      <c r="VNO29" s="24"/>
      <c r="VNT29" s="24"/>
      <c r="VNY29" s="24"/>
      <c r="VOD29" s="24"/>
      <c r="VOI29" s="24"/>
      <c r="VON29" s="24"/>
      <c r="VOS29" s="24"/>
      <c r="VOX29" s="24"/>
      <c r="VPC29" s="24"/>
      <c r="VPH29" s="24"/>
      <c r="VPM29" s="24"/>
      <c r="VPR29" s="24"/>
      <c r="VPW29" s="24"/>
      <c r="VQB29" s="24"/>
      <c r="VQG29" s="24"/>
      <c r="VQL29" s="24"/>
      <c r="VQQ29" s="24"/>
      <c r="VQV29" s="24"/>
      <c r="VRA29" s="24"/>
      <c r="VRF29" s="24"/>
      <c r="VRK29" s="24"/>
      <c r="VRP29" s="24"/>
      <c r="VRU29" s="24"/>
      <c r="VRZ29" s="24"/>
      <c r="VSE29" s="24"/>
      <c r="VSJ29" s="24"/>
      <c r="VSO29" s="24"/>
      <c r="VST29" s="24"/>
      <c r="VSY29" s="24"/>
      <c r="VTD29" s="24"/>
      <c r="VTI29" s="24"/>
      <c r="VTN29" s="24"/>
      <c r="VTS29" s="24"/>
      <c r="VTX29" s="24"/>
      <c r="VUC29" s="24"/>
      <c r="VUH29" s="24"/>
      <c r="VUM29" s="24"/>
      <c r="VUR29" s="24"/>
      <c r="VUW29" s="24"/>
      <c r="VVB29" s="24"/>
      <c r="VVG29" s="24"/>
      <c r="VVL29" s="24"/>
      <c r="VVQ29" s="24"/>
      <c r="VVV29" s="24"/>
      <c r="VWA29" s="24"/>
      <c r="VWF29" s="24"/>
      <c r="VWK29" s="24"/>
      <c r="VWP29" s="24"/>
      <c r="VWU29" s="24"/>
      <c r="VWZ29" s="24"/>
      <c r="VXE29" s="24"/>
      <c r="VXJ29" s="24"/>
      <c r="VXO29" s="24"/>
      <c r="VXT29" s="24"/>
      <c r="VXY29" s="24"/>
      <c r="VYD29" s="24"/>
      <c r="VYI29" s="24"/>
      <c r="VYN29" s="24"/>
      <c r="VYS29" s="24"/>
      <c r="VYX29" s="24"/>
      <c r="VZC29" s="24"/>
      <c r="VZH29" s="24"/>
      <c r="VZM29" s="24"/>
      <c r="VZR29" s="24"/>
      <c r="VZW29" s="24"/>
      <c r="WAB29" s="24"/>
      <c r="WAG29" s="24"/>
      <c r="WAL29" s="24"/>
      <c r="WAQ29" s="24"/>
      <c r="WAV29" s="24"/>
      <c r="WBA29" s="24"/>
      <c r="WBF29" s="24"/>
      <c r="WBK29" s="24"/>
      <c r="WBP29" s="24"/>
      <c r="WBU29" s="24"/>
      <c r="WBZ29" s="24"/>
      <c r="WCE29" s="24"/>
      <c r="WCJ29" s="24"/>
      <c r="WCO29" s="24"/>
      <c r="WCT29" s="24"/>
      <c r="WCY29" s="24"/>
      <c r="WDD29" s="24"/>
      <c r="WDI29" s="24"/>
      <c r="WDN29" s="24"/>
      <c r="WDS29" s="24"/>
      <c r="WDX29" s="24"/>
      <c r="WEC29" s="24"/>
      <c r="WEH29" s="24"/>
      <c r="WEM29" s="24"/>
      <c r="WER29" s="24"/>
      <c r="WEW29" s="24"/>
      <c r="WFB29" s="24"/>
      <c r="WFG29" s="24"/>
      <c r="WFL29" s="24"/>
      <c r="WFQ29" s="24"/>
      <c r="WFV29" s="24"/>
      <c r="WGA29" s="24"/>
      <c r="WGF29" s="24"/>
      <c r="WGK29" s="24"/>
      <c r="WGP29" s="24"/>
      <c r="WGU29" s="24"/>
      <c r="WGZ29" s="24"/>
      <c r="WHE29" s="24"/>
      <c r="WHJ29" s="24"/>
      <c r="WHO29" s="24"/>
      <c r="WHT29" s="24"/>
      <c r="WHY29" s="24"/>
      <c r="WID29" s="24"/>
      <c r="WII29" s="24"/>
      <c r="WIN29" s="24"/>
      <c r="WIS29" s="24"/>
      <c r="WIX29" s="24"/>
      <c r="WJC29" s="24"/>
      <c r="WJH29" s="24"/>
      <c r="WJM29" s="24"/>
      <c r="WJR29" s="24"/>
      <c r="WJW29" s="24"/>
      <c r="WKB29" s="24"/>
      <c r="WKG29" s="24"/>
      <c r="WKL29" s="24"/>
      <c r="WKQ29" s="24"/>
      <c r="WKV29" s="24"/>
      <c r="WLA29" s="24"/>
      <c r="WLF29" s="24"/>
      <c r="WLK29" s="24"/>
      <c r="WLP29" s="24"/>
      <c r="WLU29" s="24"/>
      <c r="WLZ29" s="24"/>
      <c r="WME29" s="24"/>
      <c r="WMJ29" s="24"/>
      <c r="WMO29" s="24"/>
      <c r="WMT29" s="24"/>
      <c r="WMY29" s="24"/>
      <c r="WND29" s="24"/>
      <c r="WNI29" s="24"/>
      <c r="WNN29" s="24"/>
      <c r="WNS29" s="24"/>
      <c r="WNX29" s="24"/>
      <c r="WOC29" s="24"/>
      <c r="WOH29" s="24"/>
      <c r="WOM29" s="24"/>
      <c r="WOR29" s="24"/>
      <c r="WOW29" s="24"/>
      <c r="WPB29" s="24"/>
      <c r="WPG29" s="24"/>
      <c r="WPL29" s="24"/>
      <c r="WPQ29" s="24"/>
      <c r="WPV29" s="24"/>
      <c r="WQA29" s="24"/>
      <c r="WQF29" s="24"/>
      <c r="WQK29" s="24"/>
      <c r="WQP29" s="24"/>
      <c r="WQU29" s="24"/>
      <c r="WQZ29" s="24"/>
      <c r="WRE29" s="24"/>
      <c r="WRJ29" s="24"/>
      <c r="WRO29" s="24"/>
      <c r="WRT29" s="24"/>
      <c r="WRY29" s="24"/>
      <c r="WSD29" s="24"/>
      <c r="WSI29" s="24"/>
      <c r="WSN29" s="24"/>
      <c r="WSS29" s="24"/>
      <c r="WSX29" s="24"/>
      <c r="WTC29" s="24"/>
      <c r="WTH29" s="24"/>
      <c r="WTM29" s="24"/>
      <c r="WTR29" s="24"/>
      <c r="WTW29" s="24"/>
      <c r="WUB29" s="24"/>
      <c r="WUG29" s="24"/>
      <c r="WUL29" s="24"/>
      <c r="WUQ29" s="24"/>
      <c r="WUV29" s="24"/>
      <c r="WVA29" s="24"/>
      <c r="WVF29" s="24"/>
      <c r="WVK29" s="24"/>
      <c r="WVP29" s="24"/>
      <c r="WVU29" s="24"/>
      <c r="WVZ29" s="24"/>
      <c r="WWE29" s="24"/>
      <c r="WWJ29" s="24"/>
      <c r="WWO29" s="24"/>
      <c r="WWT29" s="24"/>
      <c r="WWY29" s="24"/>
      <c r="WXD29" s="24"/>
      <c r="WXI29" s="24"/>
      <c r="WXN29" s="24"/>
      <c r="WXS29" s="24"/>
      <c r="WXX29" s="24"/>
      <c r="WYC29" s="24"/>
      <c r="WYH29" s="24"/>
      <c r="WYM29" s="24"/>
      <c r="WYR29" s="24"/>
      <c r="WYW29" s="24"/>
      <c r="WZB29" s="24"/>
      <c r="WZG29" s="24"/>
      <c r="WZL29" s="24"/>
      <c r="WZQ29" s="24"/>
      <c r="WZV29" s="24"/>
      <c r="XAA29" s="24"/>
      <c r="XAF29" s="24"/>
      <c r="XAK29" s="24"/>
      <c r="XAP29" s="24"/>
      <c r="XAU29" s="24"/>
      <c r="XAZ29" s="24"/>
      <c r="XBE29" s="24"/>
      <c r="XBJ29" s="24"/>
      <c r="XBO29" s="24"/>
      <c r="XBT29" s="24"/>
      <c r="XBY29" s="24"/>
      <c r="XCD29" s="24"/>
      <c r="XCI29" s="24"/>
      <c r="XCN29" s="24"/>
      <c r="XCS29" s="24"/>
      <c r="XCX29" s="24"/>
      <c r="XDC29" s="24"/>
      <c r="XDH29" s="24"/>
      <c r="XDM29" s="24"/>
      <c r="XDR29" s="24"/>
      <c r="XDW29" s="24"/>
      <c r="XEB29" s="24"/>
      <c r="XEG29" s="24"/>
      <c r="XEL29" s="24"/>
      <c r="XEQ29" s="24"/>
      <c r="XEV29" s="24"/>
      <c r="XFA29" s="24"/>
    </row>
    <row r="30" spans="1:1023 1026:2048 2051:5118 5121:6143 6146:7168 7171:10238 10241:11263 11266:12288 12291:15358 15361:16383" x14ac:dyDescent="0.35">
      <c r="A30" s="24"/>
      <c r="B30" s="14"/>
      <c r="C30" s="14"/>
      <c r="D30" s="14"/>
      <c r="E30" s="406"/>
      <c r="F30" t="s">
        <v>461</v>
      </c>
      <c r="H30" s="30" t="s">
        <v>462</v>
      </c>
      <c r="J30" s="335">
        <f>IF(J11&gt;0, '1.4.1 Rev_BTC'!J61, 0)</f>
        <v>1440979.1864999998</v>
      </c>
      <c r="K30" s="335">
        <f>IF(K11&gt;0, '1.4.1 Rev_BTC'!K61, 0)</f>
        <v>1440979.1864999998</v>
      </c>
      <c r="L30" s="335">
        <f>IF(L11&gt;0, '1.4.1 Rev_BTC'!L61, 0)</f>
        <v>1440979.1864999998</v>
      </c>
      <c r="M30" s="335">
        <f>IF(M11&gt;0, '1.4.1 Rev_BTC'!M61, 0)</f>
        <v>1440979.1864999998</v>
      </c>
      <c r="N30" s="335">
        <f>IF(N11&gt;0, '1.4.1 Rev_BTC'!N61, 0)</f>
        <v>1440979.1864999998</v>
      </c>
      <c r="O30" s="335">
        <f>IF(O11&gt;0, '1.4.1 Rev_BTC'!O61, 0)</f>
        <v>1440979.1864999998</v>
      </c>
      <c r="P30" s="335">
        <f>IF(P11&gt;0, '1.4.1 Rev_BTC'!P61, 0)</f>
        <v>1440979.1864999998</v>
      </c>
      <c r="Q30" s="335">
        <f>IF(Q11&gt;0, '1.4.1 Rev_BTC'!Q61, 0)</f>
        <v>1440979.1864999998</v>
      </c>
      <c r="R30" s="335">
        <f>IF(R11&gt;0, '1.4.1 Rev_BTC'!R61, 0)</f>
        <v>1440979.1864999998</v>
      </c>
      <c r="S30" s="335">
        <f>IF(S11&gt;0, '1.4.1 Rev_BTC'!S61, 0)</f>
        <v>1440979.1864999998</v>
      </c>
      <c r="T30" s="335">
        <f>IF(T11&gt;0, '1.4.1 Rev_BTC'!T61, 0)</f>
        <v>1440979.1864999998</v>
      </c>
      <c r="U30" s="335">
        <f>IF(U11&gt;0, '1.4.1 Rev_BTC'!U61, 0)</f>
        <v>1440979.1864999998</v>
      </c>
      <c r="V30" s="335">
        <f>IF(V11&gt;0, '1.4.1 Rev_BTC'!V61, 0)</f>
        <v>2031602.7542999999</v>
      </c>
      <c r="W30" s="335">
        <f>IF(W11&gt;0, '1.4.1 Rev_BTC'!W61, 0)</f>
        <v>2031602.7542999999</v>
      </c>
      <c r="X30" s="335">
        <f>IF(X11&gt;0, '1.4.1 Rev_BTC'!X61, 0)</f>
        <v>2031602.7542999999</v>
      </c>
      <c r="Y30" s="335">
        <f>IF(Y11&gt;0, '1.4.1 Rev_BTC'!Y61, 0)</f>
        <v>2031602.7542999999</v>
      </c>
      <c r="Z30" s="335">
        <f>IF(Z11&gt;0, '1.4.1 Rev_BTC'!Z61, 0)</f>
        <v>2031602.7542999999</v>
      </c>
      <c r="AA30" s="335">
        <f>IF(AA11&gt;0, '1.4.1 Rev_BTC'!AA61, 0)</f>
        <v>2031602.7542999999</v>
      </c>
      <c r="AB30" s="335">
        <f>IF(AB11&gt;0, '1.4.1 Rev_BTC'!AB61, 0)</f>
        <v>2031602.7542999999</v>
      </c>
      <c r="AC30" s="335">
        <f>IF(AC11&gt;0, '1.4.1 Rev_BTC'!AC61, 0)</f>
        <v>2031602.7542999999</v>
      </c>
      <c r="AD30" s="335">
        <f>IF(AD11&gt;0, '1.4.1 Rev_BTC'!AD61, 0)</f>
        <v>2031602.7542999999</v>
      </c>
      <c r="AE30" s="335">
        <f>IF(AE11&gt;0, '1.4.1 Rev_BTC'!AE61, 0)</f>
        <v>2031602.7542999999</v>
      </c>
      <c r="AF30" s="335">
        <f>IF(AF11&gt;0, '1.4.1 Rev_BTC'!AF61, 0)</f>
        <v>2031602.7542999999</v>
      </c>
      <c r="AG30" s="335">
        <f>IF(AG11&gt;0, '1.4.1 Rev_BTC'!AG61, 0)</f>
        <v>2031602.7542999999</v>
      </c>
      <c r="AH30" s="335">
        <f>IF(AH11&gt;0, '1.4.1 Rev_BTC'!AH61, 0)</f>
        <v>2721849.5744999996</v>
      </c>
      <c r="AI30" s="335">
        <f>IF(AI11&gt;0, '1.4.1 Rev_BTC'!AI61, 0)</f>
        <v>2721849.5744999996</v>
      </c>
      <c r="AJ30" s="335">
        <f>IF(AJ11&gt;0, '1.4.1 Rev_BTC'!AJ61, 0)</f>
        <v>2721849.5744999996</v>
      </c>
      <c r="AK30" s="335">
        <f>IF(AK11&gt;0, '1.4.1 Rev_BTC'!AK61, 0)</f>
        <v>2721849.5744999996</v>
      </c>
      <c r="AL30" s="335">
        <f>IF(AL11&gt;0, '1.4.1 Rev_BTC'!AL61, 0)</f>
        <v>2721849.5744999996</v>
      </c>
      <c r="AM30" s="335">
        <f>IF(AM11&gt;0, '1.4.1 Rev_BTC'!AM61, 0)</f>
        <v>2721849.5744999996</v>
      </c>
      <c r="AN30" s="335">
        <f>IF(AN11&gt;0, '1.4.1 Rev_BTC'!AN61, 0)</f>
        <v>2721849.5744999996</v>
      </c>
      <c r="AO30" s="335">
        <f>IF(AO11&gt;0, '1.4.1 Rev_BTC'!AO61, 0)</f>
        <v>2721849.5744999996</v>
      </c>
      <c r="AP30" s="335">
        <f>IF(AP11&gt;0, '1.4.1 Rev_BTC'!AP61, 0)</f>
        <v>2721849.5744999996</v>
      </c>
      <c r="AQ30" s="335">
        <f>IF(AQ11&gt;0, '1.4.1 Rev_BTC'!AQ61, 0)</f>
        <v>2721849.5744999996</v>
      </c>
      <c r="AR30" s="335">
        <f>IF(AR11&gt;0, '1.4.1 Rev_BTC'!AR61, 0)</f>
        <v>2721849.5744999996</v>
      </c>
      <c r="AS30" s="335">
        <f>IF(AS11&gt;0, '1.4.1 Rev_BTC'!AS61, 0)</f>
        <v>2721849.5744999996</v>
      </c>
      <c r="AT30" s="335">
        <f>IF(AT11&gt;0, '1.4.1 Rev_BTC'!AT61, 0)</f>
        <v>3365842.7417999995</v>
      </c>
      <c r="AU30" s="335">
        <f>IF(AU11&gt;0, '1.4.1 Rev_BTC'!AU61, 0)</f>
        <v>3365842.7417999995</v>
      </c>
      <c r="AV30" s="335">
        <f>IF(AV11&gt;0, '1.4.1 Rev_BTC'!AV61, 0)</f>
        <v>3365842.7417999995</v>
      </c>
      <c r="AW30" s="335">
        <f>IF(AW11&gt;0, '1.4.1 Rev_BTC'!AW61, 0)</f>
        <v>3365842.7417999995</v>
      </c>
      <c r="AX30" s="335">
        <f>IF(AX11&gt;0, '1.4.1 Rev_BTC'!AX61, 0)</f>
        <v>3365842.7417999995</v>
      </c>
      <c r="AY30" s="335">
        <f>IF(AY11&gt;0, '1.4.1 Rev_BTC'!AY61, 0)</f>
        <v>3365842.7417999995</v>
      </c>
      <c r="AZ30" s="335">
        <f>IF(AZ11&gt;0, '1.4.1 Rev_BTC'!AZ61, 0)</f>
        <v>3365842.7417999995</v>
      </c>
      <c r="BA30" s="335">
        <f>IF(BA11&gt;0, '1.4.1 Rev_BTC'!BA61, 0)</f>
        <v>3365842.7417999995</v>
      </c>
      <c r="BB30" s="335">
        <f>IF(BB11&gt;0, '1.4.1 Rev_BTC'!BB61, 0)</f>
        <v>3365842.7417999995</v>
      </c>
      <c r="BC30" s="335">
        <f>IF(BC11&gt;0, '1.4.1 Rev_BTC'!BC61, 0)</f>
        <v>3365842.7417999995</v>
      </c>
      <c r="BD30" s="335">
        <f>IF(BD11&gt;0, '1.4.1 Rev_BTC'!BD61, 0)</f>
        <v>3365842.7417999995</v>
      </c>
      <c r="BE30" s="335">
        <f>IF(BE11&gt;0, '1.4.1 Rev_BTC'!BE61, 0)</f>
        <v>3365842.7417999995</v>
      </c>
      <c r="BF30" s="335">
        <f>IF(BF11&gt;0, '1.4.1 Rev_BTC'!BF61, 0)</f>
        <v>2629342.2686999999</v>
      </c>
      <c r="BG30" s="335">
        <f>IF(BG11&gt;0, '1.4.1 Rev_BTC'!BG61, 0)</f>
        <v>2629342.2686999999</v>
      </c>
      <c r="BH30" s="335">
        <f>IF(BH11&gt;0, '1.4.1 Rev_BTC'!BH61, 0)</f>
        <v>2629342.2686999999</v>
      </c>
      <c r="BI30" s="335">
        <f>IF(BI11&gt;0, '1.4.1 Rev_BTC'!BI61, 0)</f>
        <v>2629342.2686999999</v>
      </c>
      <c r="BJ30" s="335">
        <f>IF(BJ11&gt;0, '1.4.1 Rev_BTC'!BJ61, 0)</f>
        <v>2629342.2686999999</v>
      </c>
      <c r="BK30" s="335">
        <f>IF(BK11&gt;0, '1.4.1 Rev_BTC'!BK61, 0)</f>
        <v>2629342.2686999999</v>
      </c>
      <c r="BL30" s="335">
        <f>IF(BL11&gt;0, '1.4.1 Rev_BTC'!BL61, 0)</f>
        <v>2629342.2686999999</v>
      </c>
      <c r="BM30" s="335">
        <f>IF(BM11&gt;0, '1.4.1 Rev_BTC'!BM61, 0)</f>
        <v>2629342.2686999999</v>
      </c>
      <c r="BN30" s="335">
        <f>IF(BN11&gt;0, '1.4.1 Rev_BTC'!BN61, 0)</f>
        <v>2629342.2686999999</v>
      </c>
      <c r="BO30" s="335">
        <f>IF(BO11&gt;0, '1.4.1 Rev_BTC'!BO61, 0)</f>
        <v>2629342.2686999999</v>
      </c>
      <c r="BP30" s="335">
        <f>IF(BP11&gt;0, '1.4.1 Rev_BTC'!BP61, 0)</f>
        <v>2629342.2686999999</v>
      </c>
      <c r="BQ30" s="335">
        <f>IF(BQ11&gt;0, '1.4.1 Rev_BTC'!BQ61, 0)</f>
        <v>2629342.2686999999</v>
      </c>
      <c r="BR30" s="335">
        <f>IF(BR11&gt;0, '1.4.1 Rev_BTC'!BR61, 0)</f>
        <v>2583088.6157999998</v>
      </c>
      <c r="BS30" s="335">
        <f>IF(BS11&gt;0, '1.4.1 Rev_BTC'!BS61, 0)</f>
        <v>2583088.6157999998</v>
      </c>
      <c r="BT30" s="335">
        <f>IF(BT11&gt;0, '1.4.1 Rev_BTC'!BT61, 0)</f>
        <v>2583088.6157999998</v>
      </c>
      <c r="BU30" s="335">
        <f>IF(BU11&gt;0, '1.4.1 Rev_BTC'!BU61, 0)</f>
        <v>2583088.6157999998</v>
      </c>
      <c r="BV30" s="335">
        <f>IF(BV11&gt;0, '1.4.1 Rev_BTC'!BV61, 0)</f>
        <v>2583088.6157999998</v>
      </c>
      <c r="BW30" s="335">
        <f>IF(BW11&gt;0, '1.4.1 Rev_BTC'!BW61, 0)</f>
        <v>2583088.6157999998</v>
      </c>
      <c r="BX30" s="335">
        <f>IF(BX11&gt;0, '1.4.1 Rev_BTC'!BX61, 0)</f>
        <v>2583088.6157999998</v>
      </c>
      <c r="BY30" s="335">
        <f>IF(BY11&gt;0, '1.4.1 Rev_BTC'!BY61, 0)</f>
        <v>2583088.6157999998</v>
      </c>
      <c r="BZ30" s="335">
        <f>IF(BZ11&gt;0, '1.4.1 Rev_BTC'!BZ61, 0)</f>
        <v>2583088.6157999998</v>
      </c>
      <c r="CA30" s="335">
        <f>IF(CA11&gt;0, '1.4.1 Rev_BTC'!CA61, 0)</f>
        <v>2583088.6157999998</v>
      </c>
      <c r="CB30" s="335">
        <f>IF(CB11&gt;0, '1.4.1 Rev_BTC'!CB61, 0)</f>
        <v>2583088.6157999998</v>
      </c>
      <c r="CC30" s="335">
        <f>IF(CC11&gt;0, '1.4.1 Rev_BTC'!CC61, 0)</f>
        <v>2583088.6157999998</v>
      </c>
      <c r="CD30" s="335">
        <f>IF(CD11&gt;0, '1.4.1 Rev_BTC'!CD61, 0)</f>
        <v>2284218.8585999999</v>
      </c>
      <c r="CE30" s="335">
        <f>IF(CE11&gt;0, '1.4.1 Rev_BTC'!CE61, 0)</f>
        <v>2284218.8585999999</v>
      </c>
      <c r="CF30" s="335">
        <f>IF(CF11&gt;0, '1.4.1 Rev_BTC'!CF61, 0)</f>
        <v>2284218.8585999999</v>
      </c>
      <c r="CG30" s="335">
        <f>IF(CG11&gt;0, '1.4.1 Rev_BTC'!CG61, 0)</f>
        <v>2284218.8585999999</v>
      </c>
      <c r="CH30" s="335">
        <f>IF(CH11&gt;0, '1.4.1 Rev_BTC'!CH61, 0)</f>
        <v>2284218.8585999999</v>
      </c>
      <c r="CI30" s="335">
        <f>IF(CI11&gt;0, '1.4.1 Rev_BTC'!CI61, 0)</f>
        <v>2284218.8585999999</v>
      </c>
      <c r="CJ30" s="335">
        <f>IF(CJ11&gt;0, '1.4.1 Rev_BTC'!CJ61, 0)</f>
        <v>2284218.8585999999</v>
      </c>
      <c r="CK30" s="335">
        <f>IF(CK11&gt;0, '1.4.1 Rev_BTC'!CK61, 0)</f>
        <v>2284218.8585999999</v>
      </c>
      <c r="CL30" s="335">
        <f>IF(CL11&gt;0, '1.4.1 Rev_BTC'!CL61, 0)</f>
        <v>2284218.8585999999</v>
      </c>
      <c r="CM30" s="335">
        <f>IF(CM11&gt;0, '1.4.1 Rev_BTC'!CM61, 0)</f>
        <v>2284218.8585999999</v>
      </c>
      <c r="CN30" s="335">
        <f>IF(CN11&gt;0, '1.4.1 Rev_BTC'!CN61, 0)</f>
        <v>2284218.8585999999</v>
      </c>
      <c r="CO30" s="335">
        <f>IF(CO11&gt;0, '1.4.1 Rev_BTC'!CO61, 0)</f>
        <v>2284218.8585999999</v>
      </c>
      <c r="CP30" s="335">
        <f>IF(CP11&gt;0, '1.4.1 Rev_BTC'!CP61, 0)</f>
        <v>1921305.5819999997</v>
      </c>
      <c r="CQ30" s="335">
        <f>IF(CQ11&gt;0, '1.4.1 Rev_BTC'!CQ61, 0)</f>
        <v>1921305.5819999997</v>
      </c>
      <c r="CR30" s="335">
        <f>IF(CR11&gt;0, '1.4.1 Rev_BTC'!CR61, 0)</f>
        <v>1921305.5819999997</v>
      </c>
      <c r="CS30" s="335">
        <f>IF(CS11&gt;0, '1.4.1 Rev_BTC'!CS61, 0)</f>
        <v>1921305.5819999997</v>
      </c>
      <c r="CT30" s="335">
        <f>IF(CT11&gt;0, '1.4.1 Rev_BTC'!CT61, 0)</f>
        <v>1921305.5819999997</v>
      </c>
      <c r="CU30" s="335">
        <f>IF(CU11&gt;0, '1.4.1 Rev_BTC'!CU61, 0)</f>
        <v>1921305.5819999997</v>
      </c>
      <c r="CV30" s="335">
        <f>IF(CV11&gt;0, '1.4.1 Rev_BTC'!CV61, 0)</f>
        <v>1921305.5819999997</v>
      </c>
      <c r="CW30" s="335">
        <f>IF(CW11&gt;0, '1.4.1 Rev_BTC'!CW61, 0)</f>
        <v>1921305.5819999997</v>
      </c>
      <c r="CX30" s="335">
        <f>IF(CX11&gt;0, '1.4.1 Rev_BTC'!CX61, 0)</f>
        <v>1921305.5819999997</v>
      </c>
      <c r="CY30" s="335">
        <f>IF(CY11&gt;0, '1.4.1 Rev_BTC'!CY61, 0)</f>
        <v>1921305.5819999997</v>
      </c>
      <c r="CZ30" s="335">
        <f>IF(CZ11&gt;0, '1.4.1 Rev_BTC'!CZ61, 0)</f>
        <v>1921305.5819999997</v>
      </c>
      <c r="DA30" s="335">
        <f>IF(DA11&gt;0, '1.4.1 Rev_BTC'!DA61, 0)</f>
        <v>1921305.5819999997</v>
      </c>
      <c r="DB30" s="335">
        <f>IF(DB11&gt;0, '1.4.1 Rev_BTC'!DB61, 0)</f>
        <v>1216826.8685999999</v>
      </c>
      <c r="DC30" s="335">
        <f>IF(DC11&gt;0, '1.4.1 Rev_BTC'!DC61, 0)</f>
        <v>1216826.8685999999</v>
      </c>
      <c r="DD30" s="335">
        <f>IF(DD11&gt;0, '1.4.1 Rev_BTC'!DD61, 0)</f>
        <v>1216826.8685999999</v>
      </c>
      <c r="DE30" s="335">
        <f>IF(DE11&gt;0, '1.4.1 Rev_BTC'!DE61, 0)</f>
        <v>1216826.8685999999</v>
      </c>
      <c r="DF30" s="335">
        <f>IF(DF11&gt;0, '1.4.1 Rev_BTC'!DF61, 0)</f>
        <v>1216826.8685999999</v>
      </c>
      <c r="DG30" s="335">
        <f>IF(DG11&gt;0, '1.4.1 Rev_BTC'!DG61, 0)</f>
        <v>1216826.8685999999</v>
      </c>
      <c r="DH30" s="335">
        <f>IF(DH11&gt;0, '1.4.1 Rev_BTC'!DH61, 0)</f>
        <v>1216826.8685999999</v>
      </c>
      <c r="DI30" s="335">
        <f>IF(DI11&gt;0, '1.4.1 Rev_BTC'!DI61, 0)</f>
        <v>1216826.8685999999</v>
      </c>
      <c r="DJ30" s="335">
        <f>IF(DJ11&gt;0, '1.4.1 Rev_BTC'!DJ61, 0)</f>
        <v>1216826.8685999999</v>
      </c>
      <c r="DK30" s="335">
        <f>IF(DK11&gt;0, '1.4.1 Rev_BTC'!DK61, 0)</f>
        <v>1216826.8685999999</v>
      </c>
      <c r="DL30" s="335">
        <f>IF(DL11&gt;0, '1.4.1 Rev_BTC'!DL61, 0)</f>
        <v>1216826.8685999999</v>
      </c>
      <c r="DM30" s="335">
        <f>IF(DM11&gt;0, '1.4.1 Rev_BTC'!DM61, 0)</f>
        <v>1216826.8685999999</v>
      </c>
      <c r="DN30" s="335">
        <f>IF(DN11&gt;0, '1.4.1 Rev_BTC'!DN61, 0)</f>
        <v>672456.95369999995</v>
      </c>
      <c r="DO30" s="335">
        <f>IF(DO11&gt;0, '1.4.1 Rev_BTC'!DO61, 0)</f>
        <v>672456.95369999995</v>
      </c>
      <c r="DP30" s="335">
        <f>IF(DP11&gt;0, '1.4.1 Rev_BTC'!DP61, 0)</f>
        <v>672456.95369999995</v>
      </c>
      <c r="DQ30" s="335">
        <f>IF(DQ11&gt;0, '1.4.1 Rev_BTC'!DQ61, 0)</f>
        <v>672456.95369999995</v>
      </c>
      <c r="DR30" s="335">
        <f>IF(DR11&gt;0, '1.4.1 Rev_BTC'!DR61, 0)</f>
        <v>672456.95369999995</v>
      </c>
      <c r="DS30" s="335">
        <f>IF(DS11&gt;0, '1.4.1 Rev_BTC'!DS61, 0)</f>
        <v>672456.95369999995</v>
      </c>
      <c r="DT30" s="335">
        <f>IF(DT11&gt;0, '1.4.1 Rev_BTC'!DT61, 0)</f>
        <v>672456.95369999995</v>
      </c>
      <c r="DU30" s="335">
        <f>IF(DU11&gt;0, '1.4.1 Rev_BTC'!DU61, 0)</f>
        <v>672456.95369999995</v>
      </c>
      <c r="DV30" s="335">
        <f>IF(DV11&gt;0, '1.4.1 Rev_BTC'!DV61, 0)</f>
        <v>672456.95369999995</v>
      </c>
      <c r="DW30" s="335">
        <f>IF(DW11&gt;0, '1.4.1 Rev_BTC'!DW61, 0)</f>
        <v>672456.95369999995</v>
      </c>
      <c r="DX30" s="335">
        <f>IF(DX11&gt;0, '1.4.1 Rev_BTC'!DX61, 0)</f>
        <v>672456.95369999995</v>
      </c>
      <c r="DY30" s="335">
        <f>IF(DY11&gt;0, '1.4.1 Rev_BTC'!DY61, 0)</f>
        <v>672456.95369999995</v>
      </c>
      <c r="EA30" s="24"/>
      <c r="EF30" s="24"/>
      <c r="EK30" s="24"/>
      <c r="EP30" s="24"/>
      <c r="EU30" s="24"/>
      <c r="EZ30" s="24"/>
      <c r="FE30" s="24"/>
      <c r="FJ30" s="24"/>
      <c r="FO30" s="24"/>
      <c r="FT30" s="24"/>
      <c r="FY30" s="24"/>
      <c r="GD30" s="24"/>
      <c r="GI30" s="24"/>
      <c r="GN30" s="24"/>
      <c r="GS30" s="24"/>
      <c r="GX30" s="24"/>
      <c r="HC30" s="24"/>
      <c r="HH30" s="24"/>
      <c r="HM30" s="24"/>
      <c r="HR30" s="24"/>
      <c r="HW30" s="24"/>
      <c r="IB30" s="24"/>
      <c r="IG30" s="24"/>
      <c r="IL30" s="24"/>
      <c r="IQ30" s="24"/>
      <c r="IV30" s="24"/>
      <c r="JA30" s="24"/>
      <c r="JF30" s="24"/>
      <c r="JK30" s="24"/>
      <c r="JP30" s="24"/>
      <c r="JU30" s="24"/>
      <c r="JZ30" s="24"/>
      <c r="KE30" s="24"/>
      <c r="KJ30" s="24"/>
      <c r="KO30" s="24"/>
      <c r="KT30" s="24"/>
      <c r="KY30" s="24"/>
      <c r="LD30" s="24"/>
      <c r="LI30" s="24"/>
      <c r="LN30" s="24"/>
      <c r="LS30" s="24"/>
      <c r="LX30" s="24"/>
      <c r="MC30" s="24"/>
      <c r="MH30" s="24"/>
      <c r="MM30" s="24"/>
      <c r="MR30" s="24"/>
      <c r="MW30" s="24"/>
      <c r="NB30" s="24"/>
      <c r="NG30" s="24"/>
      <c r="NL30" s="24"/>
      <c r="NQ30" s="24"/>
      <c r="NV30" s="24"/>
      <c r="OA30" s="24"/>
      <c r="OF30" s="24"/>
      <c r="OK30" s="24"/>
      <c r="OP30" s="24"/>
      <c r="OU30" s="24"/>
      <c r="OZ30" s="24"/>
      <c r="PE30" s="24"/>
      <c r="PJ30" s="24"/>
      <c r="PO30" s="24"/>
      <c r="PT30" s="24"/>
      <c r="PY30" s="24"/>
      <c r="QD30" s="24"/>
      <c r="QI30" s="24"/>
      <c r="QN30" s="24"/>
      <c r="QS30" s="24"/>
      <c r="QX30" s="24"/>
      <c r="RC30" s="24"/>
      <c r="RH30" s="24"/>
      <c r="RM30" s="24"/>
      <c r="RR30" s="24"/>
      <c r="RW30" s="24"/>
      <c r="SB30" s="24"/>
      <c r="SG30" s="24"/>
      <c r="SL30" s="24"/>
      <c r="SQ30" s="24"/>
      <c r="SV30" s="24"/>
      <c r="TA30" s="24"/>
      <c r="TF30" s="24"/>
      <c r="TK30" s="24"/>
      <c r="TP30" s="24"/>
      <c r="TU30" s="24"/>
      <c r="TZ30" s="24"/>
      <c r="UE30" s="24"/>
      <c r="UJ30" s="24"/>
      <c r="UO30" s="24"/>
      <c r="UT30" s="24"/>
      <c r="UY30" s="24"/>
      <c r="VD30" s="24"/>
      <c r="VI30" s="24"/>
      <c r="VN30" s="24"/>
      <c r="VS30" s="24"/>
      <c r="VX30" s="24"/>
      <c r="WC30" s="24"/>
      <c r="WH30" s="24"/>
      <c r="WM30" s="24"/>
      <c r="WR30" s="24"/>
      <c r="WW30" s="24"/>
      <c r="XB30" s="24"/>
      <c r="XG30" s="24"/>
      <c r="XL30" s="24"/>
      <c r="XQ30" s="24"/>
      <c r="XV30" s="24"/>
      <c r="YA30" s="24"/>
      <c r="YF30" s="24"/>
      <c r="YK30" s="24"/>
      <c r="YP30" s="24"/>
      <c r="YU30" s="24"/>
      <c r="YZ30" s="24"/>
      <c r="ZE30" s="24"/>
      <c r="ZJ30" s="24"/>
      <c r="ZO30" s="24"/>
      <c r="ZT30" s="24"/>
      <c r="ZY30" s="24"/>
      <c r="AAD30" s="24"/>
      <c r="AAI30" s="24"/>
      <c r="AAN30" s="24"/>
      <c r="AAS30" s="24"/>
      <c r="AAX30" s="24"/>
      <c r="ABC30" s="24"/>
      <c r="ABH30" s="24"/>
      <c r="ABM30" s="24"/>
      <c r="ABR30" s="24"/>
      <c r="ABW30" s="24"/>
      <c r="ACB30" s="24"/>
      <c r="ACG30" s="24"/>
      <c r="ACL30" s="24"/>
      <c r="ACQ30" s="24"/>
      <c r="ACV30" s="24"/>
      <c r="ADA30" s="24"/>
      <c r="ADF30" s="24"/>
      <c r="ADK30" s="24"/>
      <c r="ADP30" s="24"/>
      <c r="ADU30" s="24"/>
      <c r="ADZ30" s="24"/>
      <c r="AEE30" s="24"/>
      <c r="AEJ30" s="24"/>
      <c r="AEO30" s="24"/>
      <c r="AET30" s="24"/>
      <c r="AEY30" s="24"/>
      <c r="AFD30" s="24"/>
      <c r="AFI30" s="24"/>
      <c r="AFN30" s="24"/>
      <c r="AFS30" s="24"/>
      <c r="AFX30" s="24"/>
      <c r="AGC30" s="24"/>
      <c r="AGH30" s="24"/>
      <c r="AGM30" s="24"/>
      <c r="AGR30" s="24"/>
      <c r="AGW30" s="24"/>
      <c r="AHB30" s="24"/>
      <c r="AHG30" s="24"/>
      <c r="AHL30" s="24"/>
      <c r="AHQ30" s="24"/>
      <c r="AHV30" s="24"/>
      <c r="AIA30" s="24"/>
      <c r="AIF30" s="24"/>
      <c r="AIK30" s="24"/>
      <c r="AIP30" s="24"/>
      <c r="AIU30" s="24"/>
      <c r="AIZ30" s="24"/>
      <c r="AJE30" s="24"/>
      <c r="AJJ30" s="24"/>
      <c r="AJO30" s="24"/>
      <c r="AJT30" s="24"/>
      <c r="AJY30" s="24"/>
      <c r="AKD30" s="24"/>
      <c r="AKI30" s="24"/>
      <c r="AKN30" s="24"/>
      <c r="AKS30" s="24"/>
      <c r="AKX30" s="24"/>
      <c r="ALC30" s="24"/>
      <c r="ALH30" s="24"/>
      <c r="ALM30" s="24"/>
      <c r="ALR30" s="24"/>
      <c r="ALW30" s="24"/>
      <c r="AMB30" s="24"/>
      <c r="AMG30" s="24"/>
      <c r="AML30" s="24"/>
      <c r="AMQ30" s="24"/>
      <c r="AMV30" s="24"/>
      <c r="ANA30" s="24"/>
      <c r="ANF30" s="24"/>
      <c r="ANK30" s="24"/>
      <c r="ANP30" s="24"/>
      <c r="ANU30" s="24"/>
      <c r="ANZ30" s="24"/>
      <c r="AOE30" s="24"/>
      <c r="AOJ30" s="24"/>
      <c r="AOO30" s="24"/>
      <c r="AOT30" s="24"/>
      <c r="AOY30" s="24"/>
      <c r="APD30" s="24"/>
      <c r="API30" s="24"/>
      <c r="APN30" s="24"/>
      <c r="APS30" s="24"/>
      <c r="APX30" s="24"/>
      <c r="AQC30" s="24"/>
      <c r="AQH30" s="24"/>
      <c r="AQM30" s="24"/>
      <c r="AQR30" s="24"/>
      <c r="AQW30" s="24"/>
      <c r="ARB30" s="24"/>
      <c r="ARG30" s="24"/>
      <c r="ARL30" s="24"/>
      <c r="ARQ30" s="24"/>
      <c r="ARV30" s="24"/>
      <c r="ASA30" s="24"/>
      <c r="ASF30" s="24"/>
      <c r="ASK30" s="24"/>
      <c r="ASP30" s="24"/>
      <c r="ASU30" s="24"/>
      <c r="ASZ30" s="24"/>
      <c r="ATE30" s="24"/>
      <c r="ATJ30" s="24"/>
      <c r="ATO30" s="24"/>
      <c r="ATT30" s="24"/>
      <c r="ATY30" s="24"/>
      <c r="AUD30" s="24"/>
      <c r="AUI30" s="24"/>
      <c r="AUN30" s="24"/>
      <c r="AUS30" s="24"/>
      <c r="AUX30" s="24"/>
      <c r="AVC30" s="24"/>
      <c r="AVH30" s="24"/>
      <c r="AVM30" s="24"/>
      <c r="AVR30" s="24"/>
      <c r="AVW30" s="24"/>
      <c r="AWB30" s="24"/>
      <c r="AWG30" s="24"/>
      <c r="AWL30" s="24"/>
      <c r="AWQ30" s="24"/>
      <c r="AWV30" s="24"/>
      <c r="AXA30" s="24"/>
      <c r="AXF30" s="24"/>
      <c r="AXK30" s="24"/>
      <c r="AXP30" s="24"/>
      <c r="AXU30" s="24"/>
      <c r="AXZ30" s="24"/>
      <c r="AYE30" s="24"/>
      <c r="AYJ30" s="24"/>
      <c r="AYO30" s="24"/>
      <c r="AYT30" s="24"/>
      <c r="AYY30" s="24"/>
      <c r="AZD30" s="24"/>
      <c r="AZI30" s="24"/>
      <c r="AZN30" s="24"/>
      <c r="AZS30" s="24"/>
      <c r="AZX30" s="24"/>
      <c r="BAC30" s="24"/>
      <c r="BAH30" s="24"/>
      <c r="BAM30" s="24"/>
      <c r="BAR30" s="24"/>
      <c r="BAW30" s="24"/>
      <c r="BBB30" s="24"/>
      <c r="BBG30" s="24"/>
      <c r="BBL30" s="24"/>
      <c r="BBQ30" s="24"/>
      <c r="BBV30" s="24"/>
      <c r="BCA30" s="24"/>
      <c r="BCF30" s="24"/>
      <c r="BCK30" s="24"/>
      <c r="BCP30" s="24"/>
      <c r="BCU30" s="24"/>
      <c r="BCZ30" s="24"/>
      <c r="BDE30" s="24"/>
      <c r="BDJ30" s="24"/>
      <c r="BDO30" s="24"/>
      <c r="BDT30" s="24"/>
      <c r="BDY30" s="24"/>
      <c r="BED30" s="24"/>
      <c r="BEI30" s="24"/>
      <c r="BEN30" s="24"/>
      <c r="BES30" s="24"/>
      <c r="BEX30" s="24"/>
      <c r="BFC30" s="24"/>
      <c r="BFH30" s="24"/>
      <c r="BFM30" s="24"/>
      <c r="BFR30" s="24"/>
      <c r="BFW30" s="24"/>
      <c r="BGB30" s="24"/>
      <c r="BGG30" s="24"/>
      <c r="BGL30" s="24"/>
      <c r="BGQ30" s="24"/>
      <c r="BGV30" s="24"/>
      <c r="BHA30" s="24"/>
      <c r="BHF30" s="24"/>
      <c r="BHK30" s="24"/>
      <c r="BHP30" s="24"/>
      <c r="BHU30" s="24"/>
      <c r="BHZ30" s="24"/>
      <c r="BIE30" s="24"/>
      <c r="BIJ30" s="24"/>
      <c r="BIO30" s="24"/>
      <c r="BIT30" s="24"/>
      <c r="BIY30" s="24"/>
      <c r="BJD30" s="24"/>
      <c r="BJI30" s="24"/>
      <c r="BJN30" s="24"/>
      <c r="BJS30" s="24"/>
      <c r="BJX30" s="24"/>
      <c r="BKC30" s="24"/>
      <c r="BKH30" s="24"/>
      <c r="BKM30" s="24"/>
      <c r="BKR30" s="24"/>
      <c r="BKW30" s="24"/>
      <c r="BLB30" s="24"/>
      <c r="BLG30" s="24"/>
      <c r="BLL30" s="24"/>
      <c r="BLQ30" s="24"/>
      <c r="BLV30" s="24"/>
      <c r="BMA30" s="24"/>
      <c r="BMF30" s="24"/>
      <c r="BMK30" s="24"/>
      <c r="BMP30" s="24"/>
      <c r="BMU30" s="24"/>
      <c r="BMZ30" s="24"/>
      <c r="BNE30" s="24"/>
      <c r="BNJ30" s="24"/>
      <c r="BNO30" s="24"/>
      <c r="BNT30" s="24"/>
      <c r="BNY30" s="24"/>
      <c r="BOD30" s="24"/>
      <c r="BOI30" s="24"/>
      <c r="BON30" s="24"/>
      <c r="BOS30" s="24"/>
      <c r="BOX30" s="24"/>
      <c r="BPC30" s="24"/>
      <c r="BPH30" s="24"/>
      <c r="BPM30" s="24"/>
      <c r="BPR30" s="24"/>
      <c r="BPW30" s="24"/>
      <c r="BQB30" s="24"/>
      <c r="BQG30" s="24"/>
      <c r="BQL30" s="24"/>
      <c r="BQQ30" s="24"/>
      <c r="BQV30" s="24"/>
      <c r="BRA30" s="24"/>
      <c r="BRF30" s="24"/>
      <c r="BRK30" s="24"/>
      <c r="BRP30" s="24"/>
      <c r="BRU30" s="24"/>
      <c r="BRZ30" s="24"/>
      <c r="BSE30" s="24"/>
      <c r="BSJ30" s="24"/>
      <c r="BSO30" s="24"/>
      <c r="BST30" s="24"/>
      <c r="BSY30" s="24"/>
      <c r="BTD30" s="24"/>
      <c r="BTI30" s="24"/>
      <c r="BTN30" s="24"/>
      <c r="BTS30" s="24"/>
      <c r="BTX30" s="24"/>
      <c r="BUC30" s="24"/>
      <c r="BUH30" s="24"/>
      <c r="BUM30" s="24"/>
      <c r="BUR30" s="24"/>
      <c r="BUW30" s="24"/>
      <c r="BVB30" s="24"/>
      <c r="BVG30" s="24"/>
      <c r="BVL30" s="24"/>
      <c r="BVQ30" s="24"/>
      <c r="BVV30" s="24"/>
      <c r="BWA30" s="24"/>
      <c r="BWF30" s="24"/>
      <c r="BWK30" s="24"/>
      <c r="BWP30" s="24"/>
      <c r="BWU30" s="24"/>
      <c r="BWZ30" s="24"/>
      <c r="BXE30" s="24"/>
      <c r="BXJ30" s="24"/>
      <c r="BXO30" s="24"/>
      <c r="BXT30" s="24"/>
      <c r="BXY30" s="24"/>
      <c r="BYD30" s="24"/>
      <c r="BYI30" s="24"/>
      <c r="BYN30" s="24"/>
      <c r="BYS30" s="24"/>
      <c r="BYX30" s="24"/>
      <c r="BZC30" s="24"/>
      <c r="BZH30" s="24"/>
      <c r="BZM30" s="24"/>
      <c r="BZR30" s="24"/>
      <c r="BZW30" s="24"/>
      <c r="CAB30" s="24"/>
      <c r="CAG30" s="24"/>
      <c r="CAL30" s="24"/>
      <c r="CAQ30" s="24"/>
      <c r="CAV30" s="24"/>
      <c r="CBA30" s="24"/>
      <c r="CBF30" s="24"/>
      <c r="CBK30" s="24"/>
      <c r="CBP30" s="24"/>
      <c r="CBU30" s="24"/>
      <c r="CBZ30" s="24"/>
      <c r="CCE30" s="24"/>
      <c r="CCJ30" s="24"/>
      <c r="CCO30" s="24"/>
      <c r="CCT30" s="24"/>
      <c r="CCY30" s="24"/>
      <c r="CDD30" s="24"/>
      <c r="CDI30" s="24"/>
      <c r="CDN30" s="24"/>
      <c r="CDS30" s="24"/>
      <c r="CDX30" s="24"/>
      <c r="CEC30" s="24"/>
      <c r="CEH30" s="24"/>
      <c r="CEM30" s="24"/>
      <c r="CER30" s="24"/>
      <c r="CEW30" s="24"/>
      <c r="CFB30" s="24"/>
      <c r="CFG30" s="24"/>
      <c r="CFL30" s="24"/>
      <c r="CFQ30" s="24"/>
      <c r="CFV30" s="24"/>
      <c r="CGA30" s="24"/>
      <c r="CGF30" s="24"/>
      <c r="CGK30" s="24"/>
      <c r="CGP30" s="24"/>
      <c r="CGU30" s="24"/>
      <c r="CGZ30" s="24"/>
      <c r="CHE30" s="24"/>
      <c r="CHJ30" s="24"/>
      <c r="CHO30" s="24"/>
      <c r="CHT30" s="24"/>
      <c r="CHY30" s="24"/>
      <c r="CID30" s="24"/>
      <c r="CII30" s="24"/>
      <c r="CIN30" s="24"/>
      <c r="CIS30" s="24"/>
      <c r="CIX30" s="24"/>
      <c r="CJC30" s="24"/>
      <c r="CJH30" s="24"/>
      <c r="CJM30" s="24"/>
      <c r="CJR30" s="24"/>
      <c r="CJW30" s="24"/>
      <c r="CKB30" s="24"/>
      <c r="CKG30" s="24"/>
      <c r="CKL30" s="24"/>
      <c r="CKQ30" s="24"/>
      <c r="CKV30" s="24"/>
      <c r="CLA30" s="24"/>
      <c r="CLF30" s="24"/>
      <c r="CLK30" s="24"/>
      <c r="CLP30" s="24"/>
      <c r="CLU30" s="24"/>
      <c r="CLZ30" s="24"/>
      <c r="CME30" s="24"/>
      <c r="CMJ30" s="24"/>
      <c r="CMO30" s="24"/>
      <c r="CMT30" s="24"/>
      <c r="CMY30" s="24"/>
      <c r="CND30" s="24"/>
      <c r="CNI30" s="24"/>
      <c r="CNN30" s="24"/>
      <c r="CNS30" s="24"/>
      <c r="CNX30" s="24"/>
      <c r="COC30" s="24"/>
      <c r="COH30" s="24"/>
      <c r="COM30" s="24"/>
      <c r="COR30" s="24"/>
      <c r="COW30" s="24"/>
      <c r="CPB30" s="24"/>
      <c r="CPG30" s="24"/>
      <c r="CPL30" s="24"/>
      <c r="CPQ30" s="24"/>
      <c r="CPV30" s="24"/>
      <c r="CQA30" s="24"/>
      <c r="CQF30" s="24"/>
      <c r="CQK30" s="24"/>
      <c r="CQP30" s="24"/>
      <c r="CQU30" s="24"/>
      <c r="CQZ30" s="24"/>
      <c r="CRE30" s="24"/>
      <c r="CRJ30" s="24"/>
      <c r="CRO30" s="24"/>
      <c r="CRT30" s="24"/>
      <c r="CRY30" s="24"/>
      <c r="CSD30" s="24"/>
      <c r="CSI30" s="24"/>
      <c r="CSN30" s="24"/>
      <c r="CSS30" s="24"/>
      <c r="CSX30" s="24"/>
      <c r="CTC30" s="24"/>
      <c r="CTH30" s="24"/>
      <c r="CTM30" s="24"/>
      <c r="CTR30" s="24"/>
      <c r="CTW30" s="24"/>
      <c r="CUB30" s="24"/>
      <c r="CUG30" s="24"/>
      <c r="CUL30" s="24"/>
      <c r="CUQ30" s="24"/>
      <c r="CUV30" s="24"/>
      <c r="CVA30" s="24"/>
      <c r="CVF30" s="24"/>
      <c r="CVK30" s="24"/>
      <c r="CVP30" s="24"/>
      <c r="CVU30" s="24"/>
      <c r="CVZ30" s="24"/>
      <c r="CWE30" s="24"/>
      <c r="CWJ30" s="24"/>
      <c r="CWO30" s="24"/>
      <c r="CWT30" s="24"/>
      <c r="CWY30" s="24"/>
      <c r="CXD30" s="24"/>
      <c r="CXI30" s="24"/>
      <c r="CXN30" s="24"/>
      <c r="CXS30" s="24"/>
      <c r="CXX30" s="24"/>
      <c r="CYC30" s="24"/>
      <c r="CYH30" s="24"/>
      <c r="CYM30" s="24"/>
      <c r="CYR30" s="24"/>
      <c r="CYW30" s="24"/>
      <c r="CZB30" s="24"/>
      <c r="CZG30" s="24"/>
      <c r="CZL30" s="24"/>
      <c r="CZQ30" s="24"/>
      <c r="CZV30" s="24"/>
      <c r="DAA30" s="24"/>
      <c r="DAF30" s="24"/>
      <c r="DAK30" s="24"/>
      <c r="DAP30" s="24"/>
      <c r="DAU30" s="24"/>
      <c r="DAZ30" s="24"/>
      <c r="DBE30" s="24"/>
      <c r="DBJ30" s="24"/>
      <c r="DBO30" s="24"/>
      <c r="DBT30" s="24"/>
      <c r="DBY30" s="24"/>
      <c r="DCD30" s="24"/>
      <c r="DCI30" s="24"/>
      <c r="DCN30" s="24"/>
      <c r="DCS30" s="24"/>
      <c r="DCX30" s="24"/>
      <c r="DDC30" s="24"/>
      <c r="DDH30" s="24"/>
      <c r="DDM30" s="24"/>
      <c r="DDR30" s="24"/>
      <c r="DDW30" s="24"/>
      <c r="DEB30" s="24"/>
      <c r="DEG30" s="24"/>
      <c r="DEL30" s="24"/>
      <c r="DEQ30" s="24"/>
      <c r="DEV30" s="24"/>
      <c r="DFA30" s="24"/>
      <c r="DFF30" s="24"/>
      <c r="DFK30" s="24"/>
      <c r="DFP30" s="24"/>
      <c r="DFU30" s="24"/>
      <c r="DFZ30" s="24"/>
      <c r="DGE30" s="24"/>
      <c r="DGJ30" s="24"/>
      <c r="DGO30" s="24"/>
      <c r="DGT30" s="24"/>
      <c r="DGY30" s="24"/>
      <c r="DHD30" s="24"/>
      <c r="DHI30" s="24"/>
      <c r="DHN30" s="24"/>
      <c r="DHS30" s="24"/>
      <c r="DHX30" s="24"/>
      <c r="DIC30" s="24"/>
      <c r="DIH30" s="24"/>
      <c r="DIM30" s="24"/>
      <c r="DIR30" s="24"/>
      <c r="DIW30" s="24"/>
      <c r="DJB30" s="24"/>
      <c r="DJG30" s="24"/>
      <c r="DJL30" s="24"/>
      <c r="DJQ30" s="24"/>
      <c r="DJV30" s="24"/>
      <c r="DKA30" s="24"/>
      <c r="DKF30" s="24"/>
      <c r="DKK30" s="24"/>
      <c r="DKP30" s="24"/>
      <c r="DKU30" s="24"/>
      <c r="DKZ30" s="24"/>
      <c r="DLE30" s="24"/>
      <c r="DLJ30" s="24"/>
      <c r="DLO30" s="24"/>
      <c r="DLT30" s="24"/>
      <c r="DLY30" s="24"/>
      <c r="DMD30" s="24"/>
      <c r="DMI30" s="24"/>
      <c r="DMN30" s="24"/>
      <c r="DMS30" s="24"/>
      <c r="DMX30" s="24"/>
      <c r="DNC30" s="24"/>
      <c r="DNH30" s="24"/>
      <c r="DNM30" s="24"/>
      <c r="DNR30" s="24"/>
      <c r="DNW30" s="24"/>
      <c r="DOB30" s="24"/>
      <c r="DOG30" s="24"/>
      <c r="DOL30" s="24"/>
      <c r="DOQ30" s="24"/>
      <c r="DOV30" s="24"/>
      <c r="DPA30" s="24"/>
      <c r="DPF30" s="24"/>
      <c r="DPK30" s="24"/>
      <c r="DPP30" s="24"/>
      <c r="DPU30" s="24"/>
      <c r="DPZ30" s="24"/>
      <c r="DQE30" s="24"/>
      <c r="DQJ30" s="24"/>
      <c r="DQO30" s="24"/>
      <c r="DQT30" s="24"/>
      <c r="DQY30" s="24"/>
      <c r="DRD30" s="24"/>
      <c r="DRI30" s="24"/>
      <c r="DRN30" s="24"/>
      <c r="DRS30" s="24"/>
      <c r="DRX30" s="24"/>
      <c r="DSC30" s="24"/>
      <c r="DSH30" s="24"/>
      <c r="DSM30" s="24"/>
      <c r="DSR30" s="24"/>
      <c r="DSW30" s="24"/>
      <c r="DTB30" s="24"/>
      <c r="DTG30" s="24"/>
      <c r="DTL30" s="24"/>
      <c r="DTQ30" s="24"/>
      <c r="DTV30" s="24"/>
      <c r="DUA30" s="24"/>
      <c r="DUF30" s="24"/>
      <c r="DUK30" s="24"/>
      <c r="DUP30" s="24"/>
      <c r="DUU30" s="24"/>
      <c r="DUZ30" s="24"/>
      <c r="DVE30" s="24"/>
      <c r="DVJ30" s="24"/>
      <c r="DVO30" s="24"/>
      <c r="DVT30" s="24"/>
      <c r="DVY30" s="24"/>
      <c r="DWD30" s="24"/>
      <c r="DWI30" s="24"/>
      <c r="DWN30" s="24"/>
      <c r="DWS30" s="24"/>
      <c r="DWX30" s="24"/>
      <c r="DXC30" s="24"/>
      <c r="DXH30" s="24"/>
      <c r="DXM30" s="24"/>
      <c r="DXR30" s="24"/>
      <c r="DXW30" s="24"/>
      <c r="DYB30" s="24"/>
      <c r="DYG30" s="24"/>
      <c r="DYL30" s="24"/>
      <c r="DYQ30" s="24"/>
      <c r="DYV30" s="24"/>
      <c r="DZA30" s="24"/>
      <c r="DZF30" s="24"/>
      <c r="DZK30" s="24"/>
      <c r="DZP30" s="24"/>
      <c r="DZU30" s="24"/>
      <c r="DZZ30" s="24"/>
      <c r="EAE30" s="24"/>
      <c r="EAJ30" s="24"/>
      <c r="EAO30" s="24"/>
      <c r="EAT30" s="24"/>
      <c r="EAY30" s="24"/>
      <c r="EBD30" s="24"/>
      <c r="EBI30" s="24"/>
      <c r="EBN30" s="24"/>
      <c r="EBS30" s="24"/>
      <c r="EBX30" s="24"/>
      <c r="ECC30" s="24"/>
      <c r="ECH30" s="24"/>
      <c r="ECM30" s="24"/>
      <c r="ECR30" s="24"/>
      <c r="ECW30" s="24"/>
      <c r="EDB30" s="24"/>
      <c r="EDG30" s="24"/>
      <c r="EDL30" s="24"/>
      <c r="EDQ30" s="24"/>
      <c r="EDV30" s="24"/>
      <c r="EEA30" s="24"/>
      <c r="EEF30" s="24"/>
      <c r="EEK30" s="24"/>
      <c r="EEP30" s="24"/>
      <c r="EEU30" s="24"/>
      <c r="EEZ30" s="24"/>
      <c r="EFE30" s="24"/>
      <c r="EFJ30" s="24"/>
      <c r="EFO30" s="24"/>
      <c r="EFT30" s="24"/>
      <c r="EFY30" s="24"/>
      <c r="EGD30" s="24"/>
      <c r="EGI30" s="24"/>
      <c r="EGN30" s="24"/>
      <c r="EGS30" s="24"/>
      <c r="EGX30" s="24"/>
      <c r="EHC30" s="24"/>
      <c r="EHH30" s="24"/>
      <c r="EHM30" s="24"/>
      <c r="EHR30" s="24"/>
      <c r="EHW30" s="24"/>
      <c r="EIB30" s="24"/>
      <c r="EIG30" s="24"/>
      <c r="EIL30" s="24"/>
      <c r="EIQ30" s="24"/>
      <c r="EIV30" s="24"/>
      <c r="EJA30" s="24"/>
      <c r="EJF30" s="24"/>
      <c r="EJK30" s="24"/>
      <c r="EJP30" s="24"/>
      <c r="EJU30" s="24"/>
      <c r="EJZ30" s="24"/>
      <c r="EKE30" s="24"/>
      <c r="EKJ30" s="24"/>
      <c r="EKO30" s="24"/>
      <c r="EKT30" s="24"/>
      <c r="EKY30" s="24"/>
      <c r="ELD30" s="24"/>
      <c r="ELI30" s="24"/>
      <c r="ELN30" s="24"/>
      <c r="ELS30" s="24"/>
      <c r="ELX30" s="24"/>
      <c r="EMC30" s="24"/>
      <c r="EMH30" s="24"/>
      <c r="EMM30" s="24"/>
      <c r="EMR30" s="24"/>
      <c r="EMW30" s="24"/>
      <c r="ENB30" s="24"/>
      <c r="ENG30" s="24"/>
      <c r="ENL30" s="24"/>
      <c r="ENQ30" s="24"/>
      <c r="ENV30" s="24"/>
      <c r="EOA30" s="24"/>
      <c r="EOF30" s="24"/>
      <c r="EOK30" s="24"/>
      <c r="EOP30" s="24"/>
      <c r="EOU30" s="24"/>
      <c r="EOZ30" s="24"/>
      <c r="EPE30" s="24"/>
      <c r="EPJ30" s="24"/>
      <c r="EPO30" s="24"/>
      <c r="EPT30" s="24"/>
      <c r="EPY30" s="24"/>
      <c r="EQD30" s="24"/>
      <c r="EQI30" s="24"/>
      <c r="EQN30" s="24"/>
      <c r="EQS30" s="24"/>
      <c r="EQX30" s="24"/>
      <c r="ERC30" s="24"/>
      <c r="ERH30" s="24"/>
      <c r="ERM30" s="24"/>
      <c r="ERR30" s="24"/>
      <c r="ERW30" s="24"/>
      <c r="ESB30" s="24"/>
      <c r="ESG30" s="24"/>
      <c r="ESL30" s="24"/>
      <c r="ESQ30" s="24"/>
      <c r="ESV30" s="24"/>
      <c r="ETA30" s="24"/>
      <c r="ETF30" s="24"/>
      <c r="ETK30" s="24"/>
      <c r="ETP30" s="24"/>
      <c r="ETU30" s="24"/>
      <c r="ETZ30" s="24"/>
      <c r="EUE30" s="24"/>
      <c r="EUJ30" s="24"/>
      <c r="EUO30" s="24"/>
      <c r="EUT30" s="24"/>
      <c r="EUY30" s="24"/>
      <c r="EVD30" s="24"/>
      <c r="EVI30" s="24"/>
      <c r="EVN30" s="24"/>
      <c r="EVS30" s="24"/>
      <c r="EVX30" s="24"/>
      <c r="EWC30" s="24"/>
      <c r="EWH30" s="24"/>
      <c r="EWM30" s="24"/>
      <c r="EWR30" s="24"/>
      <c r="EWW30" s="24"/>
      <c r="EXB30" s="24"/>
      <c r="EXG30" s="24"/>
      <c r="EXL30" s="24"/>
      <c r="EXQ30" s="24"/>
      <c r="EXV30" s="24"/>
      <c r="EYA30" s="24"/>
      <c r="EYF30" s="24"/>
      <c r="EYK30" s="24"/>
      <c r="EYP30" s="24"/>
      <c r="EYU30" s="24"/>
      <c r="EYZ30" s="24"/>
      <c r="EZE30" s="24"/>
      <c r="EZJ30" s="24"/>
      <c r="EZO30" s="24"/>
      <c r="EZT30" s="24"/>
      <c r="EZY30" s="24"/>
      <c r="FAD30" s="24"/>
      <c r="FAI30" s="24"/>
      <c r="FAN30" s="24"/>
      <c r="FAS30" s="24"/>
      <c r="FAX30" s="24"/>
      <c r="FBC30" s="24"/>
      <c r="FBH30" s="24"/>
      <c r="FBM30" s="24"/>
      <c r="FBR30" s="24"/>
      <c r="FBW30" s="24"/>
      <c r="FCB30" s="24"/>
      <c r="FCG30" s="24"/>
      <c r="FCL30" s="24"/>
      <c r="FCQ30" s="24"/>
      <c r="FCV30" s="24"/>
      <c r="FDA30" s="24"/>
      <c r="FDF30" s="24"/>
      <c r="FDK30" s="24"/>
      <c r="FDP30" s="24"/>
      <c r="FDU30" s="24"/>
      <c r="FDZ30" s="24"/>
      <c r="FEE30" s="24"/>
      <c r="FEJ30" s="24"/>
      <c r="FEO30" s="24"/>
      <c r="FET30" s="24"/>
      <c r="FEY30" s="24"/>
      <c r="FFD30" s="24"/>
      <c r="FFI30" s="24"/>
      <c r="FFN30" s="24"/>
      <c r="FFS30" s="24"/>
      <c r="FFX30" s="24"/>
      <c r="FGC30" s="24"/>
      <c r="FGH30" s="24"/>
      <c r="FGM30" s="24"/>
      <c r="FGR30" s="24"/>
      <c r="FGW30" s="24"/>
      <c r="FHB30" s="24"/>
      <c r="FHG30" s="24"/>
      <c r="FHL30" s="24"/>
      <c r="FHQ30" s="24"/>
      <c r="FHV30" s="24"/>
      <c r="FIA30" s="24"/>
      <c r="FIF30" s="24"/>
      <c r="FIK30" s="24"/>
      <c r="FIP30" s="24"/>
      <c r="FIU30" s="24"/>
      <c r="FIZ30" s="24"/>
      <c r="FJE30" s="24"/>
      <c r="FJJ30" s="24"/>
      <c r="FJO30" s="24"/>
      <c r="FJT30" s="24"/>
      <c r="FJY30" s="24"/>
      <c r="FKD30" s="24"/>
      <c r="FKI30" s="24"/>
      <c r="FKN30" s="24"/>
      <c r="FKS30" s="24"/>
      <c r="FKX30" s="24"/>
      <c r="FLC30" s="24"/>
      <c r="FLH30" s="24"/>
      <c r="FLM30" s="24"/>
      <c r="FLR30" s="24"/>
      <c r="FLW30" s="24"/>
      <c r="FMB30" s="24"/>
      <c r="FMG30" s="24"/>
      <c r="FML30" s="24"/>
      <c r="FMQ30" s="24"/>
      <c r="FMV30" s="24"/>
      <c r="FNA30" s="24"/>
      <c r="FNF30" s="24"/>
      <c r="FNK30" s="24"/>
      <c r="FNP30" s="24"/>
      <c r="FNU30" s="24"/>
      <c r="FNZ30" s="24"/>
      <c r="FOE30" s="24"/>
      <c r="FOJ30" s="24"/>
      <c r="FOO30" s="24"/>
      <c r="FOT30" s="24"/>
      <c r="FOY30" s="24"/>
      <c r="FPD30" s="24"/>
      <c r="FPI30" s="24"/>
      <c r="FPN30" s="24"/>
      <c r="FPS30" s="24"/>
      <c r="FPX30" s="24"/>
      <c r="FQC30" s="24"/>
      <c r="FQH30" s="24"/>
      <c r="FQM30" s="24"/>
      <c r="FQR30" s="24"/>
      <c r="FQW30" s="24"/>
      <c r="FRB30" s="24"/>
      <c r="FRG30" s="24"/>
      <c r="FRL30" s="24"/>
      <c r="FRQ30" s="24"/>
      <c r="FRV30" s="24"/>
      <c r="FSA30" s="24"/>
      <c r="FSF30" s="24"/>
      <c r="FSK30" s="24"/>
      <c r="FSP30" s="24"/>
      <c r="FSU30" s="24"/>
      <c r="FSZ30" s="24"/>
      <c r="FTE30" s="24"/>
      <c r="FTJ30" s="24"/>
      <c r="FTO30" s="24"/>
      <c r="FTT30" s="24"/>
      <c r="FTY30" s="24"/>
      <c r="FUD30" s="24"/>
      <c r="FUI30" s="24"/>
      <c r="FUN30" s="24"/>
      <c r="FUS30" s="24"/>
      <c r="FUX30" s="24"/>
      <c r="FVC30" s="24"/>
      <c r="FVH30" s="24"/>
      <c r="FVM30" s="24"/>
      <c r="FVR30" s="24"/>
      <c r="FVW30" s="24"/>
      <c r="FWB30" s="24"/>
      <c r="FWG30" s="24"/>
      <c r="FWL30" s="24"/>
      <c r="FWQ30" s="24"/>
      <c r="FWV30" s="24"/>
      <c r="FXA30" s="24"/>
      <c r="FXF30" s="24"/>
      <c r="FXK30" s="24"/>
      <c r="FXP30" s="24"/>
      <c r="FXU30" s="24"/>
      <c r="FXZ30" s="24"/>
      <c r="FYE30" s="24"/>
      <c r="FYJ30" s="24"/>
      <c r="FYO30" s="24"/>
      <c r="FYT30" s="24"/>
      <c r="FYY30" s="24"/>
      <c r="FZD30" s="24"/>
      <c r="FZI30" s="24"/>
      <c r="FZN30" s="24"/>
      <c r="FZS30" s="24"/>
      <c r="FZX30" s="24"/>
      <c r="GAC30" s="24"/>
      <c r="GAH30" s="24"/>
      <c r="GAM30" s="24"/>
      <c r="GAR30" s="24"/>
      <c r="GAW30" s="24"/>
      <c r="GBB30" s="24"/>
      <c r="GBG30" s="24"/>
      <c r="GBL30" s="24"/>
      <c r="GBQ30" s="24"/>
      <c r="GBV30" s="24"/>
      <c r="GCA30" s="24"/>
      <c r="GCF30" s="24"/>
      <c r="GCK30" s="24"/>
      <c r="GCP30" s="24"/>
      <c r="GCU30" s="24"/>
      <c r="GCZ30" s="24"/>
      <c r="GDE30" s="24"/>
      <c r="GDJ30" s="24"/>
      <c r="GDO30" s="24"/>
      <c r="GDT30" s="24"/>
      <c r="GDY30" s="24"/>
      <c r="GED30" s="24"/>
      <c r="GEI30" s="24"/>
      <c r="GEN30" s="24"/>
      <c r="GES30" s="24"/>
      <c r="GEX30" s="24"/>
      <c r="GFC30" s="24"/>
      <c r="GFH30" s="24"/>
      <c r="GFM30" s="24"/>
      <c r="GFR30" s="24"/>
      <c r="GFW30" s="24"/>
      <c r="GGB30" s="24"/>
      <c r="GGG30" s="24"/>
      <c r="GGL30" s="24"/>
      <c r="GGQ30" s="24"/>
      <c r="GGV30" s="24"/>
      <c r="GHA30" s="24"/>
      <c r="GHF30" s="24"/>
      <c r="GHK30" s="24"/>
      <c r="GHP30" s="24"/>
      <c r="GHU30" s="24"/>
      <c r="GHZ30" s="24"/>
      <c r="GIE30" s="24"/>
      <c r="GIJ30" s="24"/>
      <c r="GIO30" s="24"/>
      <c r="GIT30" s="24"/>
      <c r="GIY30" s="24"/>
      <c r="GJD30" s="24"/>
      <c r="GJI30" s="24"/>
      <c r="GJN30" s="24"/>
      <c r="GJS30" s="24"/>
      <c r="GJX30" s="24"/>
      <c r="GKC30" s="24"/>
      <c r="GKH30" s="24"/>
      <c r="GKM30" s="24"/>
      <c r="GKR30" s="24"/>
      <c r="GKW30" s="24"/>
      <c r="GLB30" s="24"/>
      <c r="GLG30" s="24"/>
      <c r="GLL30" s="24"/>
      <c r="GLQ30" s="24"/>
      <c r="GLV30" s="24"/>
      <c r="GMA30" s="24"/>
      <c r="GMF30" s="24"/>
      <c r="GMK30" s="24"/>
      <c r="GMP30" s="24"/>
      <c r="GMU30" s="24"/>
      <c r="GMZ30" s="24"/>
      <c r="GNE30" s="24"/>
      <c r="GNJ30" s="24"/>
      <c r="GNO30" s="24"/>
      <c r="GNT30" s="24"/>
      <c r="GNY30" s="24"/>
      <c r="GOD30" s="24"/>
      <c r="GOI30" s="24"/>
      <c r="GON30" s="24"/>
      <c r="GOS30" s="24"/>
      <c r="GOX30" s="24"/>
      <c r="GPC30" s="24"/>
      <c r="GPH30" s="24"/>
      <c r="GPM30" s="24"/>
      <c r="GPR30" s="24"/>
      <c r="GPW30" s="24"/>
      <c r="GQB30" s="24"/>
      <c r="GQG30" s="24"/>
      <c r="GQL30" s="24"/>
      <c r="GQQ30" s="24"/>
      <c r="GQV30" s="24"/>
      <c r="GRA30" s="24"/>
      <c r="GRF30" s="24"/>
      <c r="GRK30" s="24"/>
      <c r="GRP30" s="24"/>
      <c r="GRU30" s="24"/>
      <c r="GRZ30" s="24"/>
      <c r="GSE30" s="24"/>
      <c r="GSJ30" s="24"/>
      <c r="GSO30" s="24"/>
      <c r="GST30" s="24"/>
      <c r="GSY30" s="24"/>
      <c r="GTD30" s="24"/>
      <c r="GTI30" s="24"/>
      <c r="GTN30" s="24"/>
      <c r="GTS30" s="24"/>
      <c r="GTX30" s="24"/>
      <c r="GUC30" s="24"/>
      <c r="GUH30" s="24"/>
      <c r="GUM30" s="24"/>
      <c r="GUR30" s="24"/>
      <c r="GUW30" s="24"/>
      <c r="GVB30" s="24"/>
      <c r="GVG30" s="24"/>
      <c r="GVL30" s="24"/>
      <c r="GVQ30" s="24"/>
      <c r="GVV30" s="24"/>
      <c r="GWA30" s="24"/>
      <c r="GWF30" s="24"/>
      <c r="GWK30" s="24"/>
      <c r="GWP30" s="24"/>
      <c r="GWU30" s="24"/>
      <c r="GWZ30" s="24"/>
      <c r="GXE30" s="24"/>
      <c r="GXJ30" s="24"/>
      <c r="GXO30" s="24"/>
      <c r="GXT30" s="24"/>
      <c r="GXY30" s="24"/>
      <c r="GYD30" s="24"/>
      <c r="GYI30" s="24"/>
      <c r="GYN30" s="24"/>
      <c r="GYS30" s="24"/>
      <c r="GYX30" s="24"/>
      <c r="GZC30" s="24"/>
      <c r="GZH30" s="24"/>
      <c r="GZM30" s="24"/>
      <c r="GZR30" s="24"/>
      <c r="GZW30" s="24"/>
      <c r="HAB30" s="24"/>
      <c r="HAG30" s="24"/>
      <c r="HAL30" s="24"/>
      <c r="HAQ30" s="24"/>
      <c r="HAV30" s="24"/>
      <c r="HBA30" s="24"/>
      <c r="HBF30" s="24"/>
      <c r="HBK30" s="24"/>
      <c r="HBP30" s="24"/>
      <c r="HBU30" s="24"/>
      <c r="HBZ30" s="24"/>
      <c r="HCE30" s="24"/>
      <c r="HCJ30" s="24"/>
      <c r="HCO30" s="24"/>
      <c r="HCT30" s="24"/>
      <c r="HCY30" s="24"/>
      <c r="HDD30" s="24"/>
      <c r="HDI30" s="24"/>
      <c r="HDN30" s="24"/>
      <c r="HDS30" s="24"/>
      <c r="HDX30" s="24"/>
      <c r="HEC30" s="24"/>
      <c r="HEH30" s="24"/>
      <c r="HEM30" s="24"/>
      <c r="HER30" s="24"/>
      <c r="HEW30" s="24"/>
      <c r="HFB30" s="24"/>
      <c r="HFG30" s="24"/>
      <c r="HFL30" s="24"/>
      <c r="HFQ30" s="24"/>
      <c r="HFV30" s="24"/>
      <c r="HGA30" s="24"/>
      <c r="HGF30" s="24"/>
      <c r="HGK30" s="24"/>
      <c r="HGP30" s="24"/>
      <c r="HGU30" s="24"/>
      <c r="HGZ30" s="24"/>
      <c r="HHE30" s="24"/>
      <c r="HHJ30" s="24"/>
      <c r="HHO30" s="24"/>
      <c r="HHT30" s="24"/>
      <c r="HHY30" s="24"/>
      <c r="HID30" s="24"/>
      <c r="HII30" s="24"/>
      <c r="HIN30" s="24"/>
      <c r="HIS30" s="24"/>
      <c r="HIX30" s="24"/>
      <c r="HJC30" s="24"/>
      <c r="HJH30" s="24"/>
      <c r="HJM30" s="24"/>
      <c r="HJR30" s="24"/>
      <c r="HJW30" s="24"/>
      <c r="HKB30" s="24"/>
      <c r="HKG30" s="24"/>
      <c r="HKL30" s="24"/>
      <c r="HKQ30" s="24"/>
      <c r="HKV30" s="24"/>
      <c r="HLA30" s="24"/>
      <c r="HLF30" s="24"/>
      <c r="HLK30" s="24"/>
      <c r="HLP30" s="24"/>
      <c r="HLU30" s="24"/>
      <c r="HLZ30" s="24"/>
      <c r="HME30" s="24"/>
      <c r="HMJ30" s="24"/>
      <c r="HMO30" s="24"/>
      <c r="HMT30" s="24"/>
      <c r="HMY30" s="24"/>
      <c r="HND30" s="24"/>
      <c r="HNI30" s="24"/>
      <c r="HNN30" s="24"/>
      <c r="HNS30" s="24"/>
      <c r="HNX30" s="24"/>
      <c r="HOC30" s="24"/>
      <c r="HOH30" s="24"/>
      <c r="HOM30" s="24"/>
      <c r="HOR30" s="24"/>
      <c r="HOW30" s="24"/>
      <c r="HPB30" s="24"/>
      <c r="HPG30" s="24"/>
      <c r="HPL30" s="24"/>
      <c r="HPQ30" s="24"/>
      <c r="HPV30" s="24"/>
      <c r="HQA30" s="24"/>
      <c r="HQF30" s="24"/>
      <c r="HQK30" s="24"/>
      <c r="HQP30" s="24"/>
      <c r="HQU30" s="24"/>
      <c r="HQZ30" s="24"/>
      <c r="HRE30" s="24"/>
      <c r="HRJ30" s="24"/>
      <c r="HRO30" s="24"/>
      <c r="HRT30" s="24"/>
      <c r="HRY30" s="24"/>
      <c r="HSD30" s="24"/>
      <c r="HSI30" s="24"/>
      <c r="HSN30" s="24"/>
      <c r="HSS30" s="24"/>
      <c r="HSX30" s="24"/>
      <c r="HTC30" s="24"/>
      <c r="HTH30" s="24"/>
      <c r="HTM30" s="24"/>
      <c r="HTR30" s="24"/>
      <c r="HTW30" s="24"/>
      <c r="HUB30" s="24"/>
      <c r="HUG30" s="24"/>
      <c r="HUL30" s="24"/>
      <c r="HUQ30" s="24"/>
      <c r="HUV30" s="24"/>
      <c r="HVA30" s="24"/>
      <c r="HVF30" s="24"/>
      <c r="HVK30" s="24"/>
      <c r="HVP30" s="24"/>
      <c r="HVU30" s="24"/>
      <c r="HVZ30" s="24"/>
      <c r="HWE30" s="24"/>
      <c r="HWJ30" s="24"/>
      <c r="HWO30" s="24"/>
      <c r="HWT30" s="24"/>
      <c r="HWY30" s="24"/>
      <c r="HXD30" s="24"/>
      <c r="HXI30" s="24"/>
      <c r="HXN30" s="24"/>
      <c r="HXS30" s="24"/>
      <c r="HXX30" s="24"/>
      <c r="HYC30" s="24"/>
      <c r="HYH30" s="24"/>
      <c r="HYM30" s="24"/>
      <c r="HYR30" s="24"/>
      <c r="HYW30" s="24"/>
      <c r="HZB30" s="24"/>
      <c r="HZG30" s="24"/>
      <c r="HZL30" s="24"/>
      <c r="HZQ30" s="24"/>
      <c r="HZV30" s="24"/>
      <c r="IAA30" s="24"/>
      <c r="IAF30" s="24"/>
      <c r="IAK30" s="24"/>
      <c r="IAP30" s="24"/>
      <c r="IAU30" s="24"/>
      <c r="IAZ30" s="24"/>
      <c r="IBE30" s="24"/>
      <c r="IBJ30" s="24"/>
      <c r="IBO30" s="24"/>
      <c r="IBT30" s="24"/>
      <c r="IBY30" s="24"/>
      <c r="ICD30" s="24"/>
      <c r="ICI30" s="24"/>
      <c r="ICN30" s="24"/>
      <c r="ICS30" s="24"/>
      <c r="ICX30" s="24"/>
      <c r="IDC30" s="24"/>
      <c r="IDH30" s="24"/>
      <c r="IDM30" s="24"/>
      <c r="IDR30" s="24"/>
      <c r="IDW30" s="24"/>
      <c r="IEB30" s="24"/>
      <c r="IEG30" s="24"/>
      <c r="IEL30" s="24"/>
      <c r="IEQ30" s="24"/>
      <c r="IEV30" s="24"/>
      <c r="IFA30" s="24"/>
      <c r="IFF30" s="24"/>
      <c r="IFK30" s="24"/>
      <c r="IFP30" s="24"/>
      <c r="IFU30" s="24"/>
      <c r="IFZ30" s="24"/>
      <c r="IGE30" s="24"/>
      <c r="IGJ30" s="24"/>
      <c r="IGO30" s="24"/>
      <c r="IGT30" s="24"/>
      <c r="IGY30" s="24"/>
      <c r="IHD30" s="24"/>
      <c r="IHI30" s="24"/>
      <c r="IHN30" s="24"/>
      <c r="IHS30" s="24"/>
      <c r="IHX30" s="24"/>
      <c r="IIC30" s="24"/>
      <c r="IIH30" s="24"/>
      <c r="IIM30" s="24"/>
      <c r="IIR30" s="24"/>
      <c r="IIW30" s="24"/>
      <c r="IJB30" s="24"/>
      <c r="IJG30" s="24"/>
      <c r="IJL30" s="24"/>
      <c r="IJQ30" s="24"/>
      <c r="IJV30" s="24"/>
      <c r="IKA30" s="24"/>
      <c r="IKF30" s="24"/>
      <c r="IKK30" s="24"/>
      <c r="IKP30" s="24"/>
      <c r="IKU30" s="24"/>
      <c r="IKZ30" s="24"/>
      <c r="ILE30" s="24"/>
      <c r="ILJ30" s="24"/>
      <c r="ILO30" s="24"/>
      <c r="ILT30" s="24"/>
      <c r="ILY30" s="24"/>
      <c r="IMD30" s="24"/>
      <c r="IMI30" s="24"/>
      <c r="IMN30" s="24"/>
      <c r="IMS30" s="24"/>
      <c r="IMX30" s="24"/>
      <c r="INC30" s="24"/>
      <c r="INH30" s="24"/>
      <c r="INM30" s="24"/>
      <c r="INR30" s="24"/>
      <c r="INW30" s="24"/>
      <c r="IOB30" s="24"/>
      <c r="IOG30" s="24"/>
      <c r="IOL30" s="24"/>
      <c r="IOQ30" s="24"/>
      <c r="IOV30" s="24"/>
      <c r="IPA30" s="24"/>
      <c r="IPF30" s="24"/>
      <c r="IPK30" s="24"/>
      <c r="IPP30" s="24"/>
      <c r="IPU30" s="24"/>
      <c r="IPZ30" s="24"/>
      <c r="IQE30" s="24"/>
      <c r="IQJ30" s="24"/>
      <c r="IQO30" s="24"/>
      <c r="IQT30" s="24"/>
      <c r="IQY30" s="24"/>
      <c r="IRD30" s="24"/>
      <c r="IRI30" s="24"/>
      <c r="IRN30" s="24"/>
      <c r="IRS30" s="24"/>
      <c r="IRX30" s="24"/>
      <c r="ISC30" s="24"/>
      <c r="ISH30" s="24"/>
      <c r="ISM30" s="24"/>
      <c r="ISR30" s="24"/>
      <c r="ISW30" s="24"/>
      <c r="ITB30" s="24"/>
      <c r="ITG30" s="24"/>
      <c r="ITL30" s="24"/>
      <c r="ITQ30" s="24"/>
      <c r="ITV30" s="24"/>
      <c r="IUA30" s="24"/>
      <c r="IUF30" s="24"/>
      <c r="IUK30" s="24"/>
      <c r="IUP30" s="24"/>
      <c r="IUU30" s="24"/>
      <c r="IUZ30" s="24"/>
      <c r="IVE30" s="24"/>
      <c r="IVJ30" s="24"/>
      <c r="IVO30" s="24"/>
      <c r="IVT30" s="24"/>
      <c r="IVY30" s="24"/>
      <c r="IWD30" s="24"/>
      <c r="IWI30" s="24"/>
      <c r="IWN30" s="24"/>
      <c r="IWS30" s="24"/>
      <c r="IWX30" s="24"/>
      <c r="IXC30" s="24"/>
      <c r="IXH30" s="24"/>
      <c r="IXM30" s="24"/>
      <c r="IXR30" s="24"/>
      <c r="IXW30" s="24"/>
      <c r="IYB30" s="24"/>
      <c r="IYG30" s="24"/>
      <c r="IYL30" s="24"/>
      <c r="IYQ30" s="24"/>
      <c r="IYV30" s="24"/>
      <c r="IZA30" s="24"/>
      <c r="IZF30" s="24"/>
      <c r="IZK30" s="24"/>
      <c r="IZP30" s="24"/>
      <c r="IZU30" s="24"/>
      <c r="IZZ30" s="24"/>
      <c r="JAE30" s="24"/>
      <c r="JAJ30" s="24"/>
      <c r="JAO30" s="24"/>
      <c r="JAT30" s="24"/>
      <c r="JAY30" s="24"/>
      <c r="JBD30" s="24"/>
      <c r="JBI30" s="24"/>
      <c r="JBN30" s="24"/>
      <c r="JBS30" s="24"/>
      <c r="JBX30" s="24"/>
      <c r="JCC30" s="24"/>
      <c r="JCH30" s="24"/>
      <c r="JCM30" s="24"/>
      <c r="JCR30" s="24"/>
      <c r="JCW30" s="24"/>
      <c r="JDB30" s="24"/>
      <c r="JDG30" s="24"/>
      <c r="JDL30" s="24"/>
      <c r="JDQ30" s="24"/>
      <c r="JDV30" s="24"/>
      <c r="JEA30" s="24"/>
      <c r="JEF30" s="24"/>
      <c r="JEK30" s="24"/>
      <c r="JEP30" s="24"/>
      <c r="JEU30" s="24"/>
      <c r="JEZ30" s="24"/>
      <c r="JFE30" s="24"/>
      <c r="JFJ30" s="24"/>
      <c r="JFO30" s="24"/>
      <c r="JFT30" s="24"/>
      <c r="JFY30" s="24"/>
      <c r="JGD30" s="24"/>
      <c r="JGI30" s="24"/>
      <c r="JGN30" s="24"/>
      <c r="JGS30" s="24"/>
      <c r="JGX30" s="24"/>
      <c r="JHC30" s="24"/>
      <c r="JHH30" s="24"/>
      <c r="JHM30" s="24"/>
      <c r="JHR30" s="24"/>
      <c r="JHW30" s="24"/>
      <c r="JIB30" s="24"/>
      <c r="JIG30" s="24"/>
      <c r="JIL30" s="24"/>
      <c r="JIQ30" s="24"/>
      <c r="JIV30" s="24"/>
      <c r="JJA30" s="24"/>
      <c r="JJF30" s="24"/>
      <c r="JJK30" s="24"/>
      <c r="JJP30" s="24"/>
      <c r="JJU30" s="24"/>
      <c r="JJZ30" s="24"/>
      <c r="JKE30" s="24"/>
      <c r="JKJ30" s="24"/>
      <c r="JKO30" s="24"/>
      <c r="JKT30" s="24"/>
      <c r="JKY30" s="24"/>
      <c r="JLD30" s="24"/>
      <c r="JLI30" s="24"/>
      <c r="JLN30" s="24"/>
      <c r="JLS30" s="24"/>
      <c r="JLX30" s="24"/>
      <c r="JMC30" s="24"/>
      <c r="JMH30" s="24"/>
      <c r="JMM30" s="24"/>
      <c r="JMR30" s="24"/>
      <c r="JMW30" s="24"/>
      <c r="JNB30" s="24"/>
      <c r="JNG30" s="24"/>
      <c r="JNL30" s="24"/>
      <c r="JNQ30" s="24"/>
      <c r="JNV30" s="24"/>
      <c r="JOA30" s="24"/>
      <c r="JOF30" s="24"/>
      <c r="JOK30" s="24"/>
      <c r="JOP30" s="24"/>
      <c r="JOU30" s="24"/>
      <c r="JOZ30" s="24"/>
      <c r="JPE30" s="24"/>
      <c r="JPJ30" s="24"/>
      <c r="JPO30" s="24"/>
      <c r="JPT30" s="24"/>
      <c r="JPY30" s="24"/>
      <c r="JQD30" s="24"/>
      <c r="JQI30" s="24"/>
      <c r="JQN30" s="24"/>
      <c r="JQS30" s="24"/>
      <c r="JQX30" s="24"/>
      <c r="JRC30" s="24"/>
      <c r="JRH30" s="24"/>
      <c r="JRM30" s="24"/>
      <c r="JRR30" s="24"/>
      <c r="JRW30" s="24"/>
      <c r="JSB30" s="24"/>
      <c r="JSG30" s="24"/>
      <c r="JSL30" s="24"/>
      <c r="JSQ30" s="24"/>
      <c r="JSV30" s="24"/>
      <c r="JTA30" s="24"/>
      <c r="JTF30" s="24"/>
      <c r="JTK30" s="24"/>
      <c r="JTP30" s="24"/>
      <c r="JTU30" s="24"/>
      <c r="JTZ30" s="24"/>
      <c r="JUE30" s="24"/>
      <c r="JUJ30" s="24"/>
      <c r="JUO30" s="24"/>
      <c r="JUT30" s="24"/>
      <c r="JUY30" s="24"/>
      <c r="JVD30" s="24"/>
      <c r="JVI30" s="24"/>
      <c r="JVN30" s="24"/>
      <c r="JVS30" s="24"/>
      <c r="JVX30" s="24"/>
      <c r="JWC30" s="24"/>
      <c r="JWH30" s="24"/>
      <c r="JWM30" s="24"/>
      <c r="JWR30" s="24"/>
      <c r="JWW30" s="24"/>
      <c r="JXB30" s="24"/>
      <c r="JXG30" s="24"/>
      <c r="JXL30" s="24"/>
      <c r="JXQ30" s="24"/>
      <c r="JXV30" s="24"/>
      <c r="JYA30" s="24"/>
      <c r="JYF30" s="24"/>
      <c r="JYK30" s="24"/>
      <c r="JYP30" s="24"/>
      <c r="JYU30" s="24"/>
      <c r="JYZ30" s="24"/>
      <c r="JZE30" s="24"/>
      <c r="JZJ30" s="24"/>
      <c r="JZO30" s="24"/>
      <c r="JZT30" s="24"/>
      <c r="JZY30" s="24"/>
      <c r="KAD30" s="24"/>
      <c r="KAI30" s="24"/>
      <c r="KAN30" s="24"/>
      <c r="KAS30" s="24"/>
      <c r="KAX30" s="24"/>
      <c r="KBC30" s="24"/>
      <c r="KBH30" s="24"/>
      <c r="KBM30" s="24"/>
      <c r="KBR30" s="24"/>
      <c r="KBW30" s="24"/>
      <c r="KCB30" s="24"/>
      <c r="KCG30" s="24"/>
      <c r="KCL30" s="24"/>
      <c r="KCQ30" s="24"/>
      <c r="KCV30" s="24"/>
      <c r="KDA30" s="24"/>
      <c r="KDF30" s="24"/>
      <c r="KDK30" s="24"/>
      <c r="KDP30" s="24"/>
      <c r="KDU30" s="24"/>
      <c r="KDZ30" s="24"/>
      <c r="KEE30" s="24"/>
      <c r="KEJ30" s="24"/>
      <c r="KEO30" s="24"/>
      <c r="KET30" s="24"/>
      <c r="KEY30" s="24"/>
      <c r="KFD30" s="24"/>
      <c r="KFI30" s="24"/>
      <c r="KFN30" s="24"/>
      <c r="KFS30" s="24"/>
      <c r="KFX30" s="24"/>
      <c r="KGC30" s="24"/>
      <c r="KGH30" s="24"/>
      <c r="KGM30" s="24"/>
      <c r="KGR30" s="24"/>
      <c r="KGW30" s="24"/>
      <c r="KHB30" s="24"/>
      <c r="KHG30" s="24"/>
      <c r="KHL30" s="24"/>
      <c r="KHQ30" s="24"/>
      <c r="KHV30" s="24"/>
      <c r="KIA30" s="24"/>
      <c r="KIF30" s="24"/>
      <c r="KIK30" s="24"/>
      <c r="KIP30" s="24"/>
      <c r="KIU30" s="24"/>
      <c r="KIZ30" s="24"/>
      <c r="KJE30" s="24"/>
      <c r="KJJ30" s="24"/>
      <c r="KJO30" s="24"/>
      <c r="KJT30" s="24"/>
      <c r="KJY30" s="24"/>
      <c r="KKD30" s="24"/>
      <c r="KKI30" s="24"/>
      <c r="KKN30" s="24"/>
      <c r="KKS30" s="24"/>
      <c r="KKX30" s="24"/>
      <c r="KLC30" s="24"/>
      <c r="KLH30" s="24"/>
      <c r="KLM30" s="24"/>
      <c r="KLR30" s="24"/>
      <c r="KLW30" s="24"/>
      <c r="KMB30" s="24"/>
      <c r="KMG30" s="24"/>
      <c r="KML30" s="24"/>
      <c r="KMQ30" s="24"/>
      <c r="KMV30" s="24"/>
      <c r="KNA30" s="24"/>
      <c r="KNF30" s="24"/>
      <c r="KNK30" s="24"/>
      <c r="KNP30" s="24"/>
      <c r="KNU30" s="24"/>
      <c r="KNZ30" s="24"/>
      <c r="KOE30" s="24"/>
      <c r="KOJ30" s="24"/>
      <c r="KOO30" s="24"/>
      <c r="KOT30" s="24"/>
      <c r="KOY30" s="24"/>
      <c r="KPD30" s="24"/>
      <c r="KPI30" s="24"/>
      <c r="KPN30" s="24"/>
      <c r="KPS30" s="24"/>
      <c r="KPX30" s="24"/>
      <c r="KQC30" s="24"/>
      <c r="KQH30" s="24"/>
      <c r="KQM30" s="24"/>
      <c r="KQR30" s="24"/>
      <c r="KQW30" s="24"/>
      <c r="KRB30" s="24"/>
      <c r="KRG30" s="24"/>
      <c r="KRL30" s="24"/>
      <c r="KRQ30" s="24"/>
      <c r="KRV30" s="24"/>
      <c r="KSA30" s="24"/>
      <c r="KSF30" s="24"/>
      <c r="KSK30" s="24"/>
      <c r="KSP30" s="24"/>
      <c r="KSU30" s="24"/>
      <c r="KSZ30" s="24"/>
      <c r="KTE30" s="24"/>
      <c r="KTJ30" s="24"/>
      <c r="KTO30" s="24"/>
      <c r="KTT30" s="24"/>
      <c r="KTY30" s="24"/>
      <c r="KUD30" s="24"/>
      <c r="KUI30" s="24"/>
      <c r="KUN30" s="24"/>
      <c r="KUS30" s="24"/>
      <c r="KUX30" s="24"/>
      <c r="KVC30" s="24"/>
      <c r="KVH30" s="24"/>
      <c r="KVM30" s="24"/>
      <c r="KVR30" s="24"/>
      <c r="KVW30" s="24"/>
      <c r="KWB30" s="24"/>
      <c r="KWG30" s="24"/>
      <c r="KWL30" s="24"/>
      <c r="KWQ30" s="24"/>
      <c r="KWV30" s="24"/>
      <c r="KXA30" s="24"/>
      <c r="KXF30" s="24"/>
      <c r="KXK30" s="24"/>
      <c r="KXP30" s="24"/>
      <c r="KXU30" s="24"/>
      <c r="KXZ30" s="24"/>
      <c r="KYE30" s="24"/>
      <c r="KYJ30" s="24"/>
      <c r="KYO30" s="24"/>
      <c r="KYT30" s="24"/>
      <c r="KYY30" s="24"/>
      <c r="KZD30" s="24"/>
      <c r="KZI30" s="24"/>
      <c r="KZN30" s="24"/>
      <c r="KZS30" s="24"/>
      <c r="KZX30" s="24"/>
      <c r="LAC30" s="24"/>
      <c r="LAH30" s="24"/>
      <c r="LAM30" s="24"/>
      <c r="LAR30" s="24"/>
      <c r="LAW30" s="24"/>
      <c r="LBB30" s="24"/>
      <c r="LBG30" s="24"/>
      <c r="LBL30" s="24"/>
      <c r="LBQ30" s="24"/>
      <c r="LBV30" s="24"/>
      <c r="LCA30" s="24"/>
      <c r="LCF30" s="24"/>
      <c r="LCK30" s="24"/>
      <c r="LCP30" s="24"/>
      <c r="LCU30" s="24"/>
      <c r="LCZ30" s="24"/>
      <c r="LDE30" s="24"/>
      <c r="LDJ30" s="24"/>
      <c r="LDO30" s="24"/>
      <c r="LDT30" s="24"/>
      <c r="LDY30" s="24"/>
      <c r="LED30" s="24"/>
      <c r="LEI30" s="24"/>
      <c r="LEN30" s="24"/>
      <c r="LES30" s="24"/>
      <c r="LEX30" s="24"/>
      <c r="LFC30" s="24"/>
      <c r="LFH30" s="24"/>
      <c r="LFM30" s="24"/>
      <c r="LFR30" s="24"/>
      <c r="LFW30" s="24"/>
      <c r="LGB30" s="24"/>
      <c r="LGG30" s="24"/>
      <c r="LGL30" s="24"/>
      <c r="LGQ30" s="24"/>
      <c r="LGV30" s="24"/>
      <c r="LHA30" s="24"/>
      <c r="LHF30" s="24"/>
      <c r="LHK30" s="24"/>
      <c r="LHP30" s="24"/>
      <c r="LHU30" s="24"/>
      <c r="LHZ30" s="24"/>
      <c r="LIE30" s="24"/>
      <c r="LIJ30" s="24"/>
      <c r="LIO30" s="24"/>
      <c r="LIT30" s="24"/>
      <c r="LIY30" s="24"/>
      <c r="LJD30" s="24"/>
      <c r="LJI30" s="24"/>
      <c r="LJN30" s="24"/>
      <c r="LJS30" s="24"/>
      <c r="LJX30" s="24"/>
      <c r="LKC30" s="24"/>
      <c r="LKH30" s="24"/>
      <c r="LKM30" s="24"/>
      <c r="LKR30" s="24"/>
      <c r="LKW30" s="24"/>
      <c r="LLB30" s="24"/>
      <c r="LLG30" s="24"/>
      <c r="LLL30" s="24"/>
      <c r="LLQ30" s="24"/>
      <c r="LLV30" s="24"/>
      <c r="LMA30" s="24"/>
      <c r="LMF30" s="24"/>
      <c r="LMK30" s="24"/>
      <c r="LMP30" s="24"/>
      <c r="LMU30" s="24"/>
      <c r="LMZ30" s="24"/>
      <c r="LNE30" s="24"/>
      <c r="LNJ30" s="24"/>
      <c r="LNO30" s="24"/>
      <c r="LNT30" s="24"/>
      <c r="LNY30" s="24"/>
      <c r="LOD30" s="24"/>
      <c r="LOI30" s="24"/>
      <c r="LON30" s="24"/>
      <c r="LOS30" s="24"/>
      <c r="LOX30" s="24"/>
      <c r="LPC30" s="24"/>
      <c r="LPH30" s="24"/>
      <c r="LPM30" s="24"/>
      <c r="LPR30" s="24"/>
      <c r="LPW30" s="24"/>
      <c r="LQB30" s="24"/>
      <c r="LQG30" s="24"/>
      <c r="LQL30" s="24"/>
      <c r="LQQ30" s="24"/>
      <c r="LQV30" s="24"/>
      <c r="LRA30" s="24"/>
      <c r="LRF30" s="24"/>
      <c r="LRK30" s="24"/>
      <c r="LRP30" s="24"/>
      <c r="LRU30" s="24"/>
      <c r="LRZ30" s="24"/>
      <c r="LSE30" s="24"/>
      <c r="LSJ30" s="24"/>
      <c r="LSO30" s="24"/>
      <c r="LST30" s="24"/>
      <c r="LSY30" s="24"/>
      <c r="LTD30" s="24"/>
      <c r="LTI30" s="24"/>
      <c r="LTN30" s="24"/>
      <c r="LTS30" s="24"/>
      <c r="LTX30" s="24"/>
      <c r="LUC30" s="24"/>
      <c r="LUH30" s="24"/>
      <c r="LUM30" s="24"/>
      <c r="LUR30" s="24"/>
      <c r="LUW30" s="24"/>
      <c r="LVB30" s="24"/>
      <c r="LVG30" s="24"/>
      <c r="LVL30" s="24"/>
      <c r="LVQ30" s="24"/>
      <c r="LVV30" s="24"/>
      <c r="LWA30" s="24"/>
      <c r="LWF30" s="24"/>
      <c r="LWK30" s="24"/>
      <c r="LWP30" s="24"/>
      <c r="LWU30" s="24"/>
      <c r="LWZ30" s="24"/>
      <c r="LXE30" s="24"/>
      <c r="LXJ30" s="24"/>
      <c r="LXO30" s="24"/>
      <c r="LXT30" s="24"/>
      <c r="LXY30" s="24"/>
      <c r="LYD30" s="24"/>
      <c r="LYI30" s="24"/>
      <c r="LYN30" s="24"/>
      <c r="LYS30" s="24"/>
      <c r="LYX30" s="24"/>
      <c r="LZC30" s="24"/>
      <c r="LZH30" s="24"/>
      <c r="LZM30" s="24"/>
      <c r="LZR30" s="24"/>
      <c r="LZW30" s="24"/>
      <c r="MAB30" s="24"/>
      <c r="MAG30" s="24"/>
      <c r="MAL30" s="24"/>
      <c r="MAQ30" s="24"/>
      <c r="MAV30" s="24"/>
      <c r="MBA30" s="24"/>
      <c r="MBF30" s="24"/>
      <c r="MBK30" s="24"/>
      <c r="MBP30" s="24"/>
      <c r="MBU30" s="24"/>
      <c r="MBZ30" s="24"/>
      <c r="MCE30" s="24"/>
      <c r="MCJ30" s="24"/>
      <c r="MCO30" s="24"/>
      <c r="MCT30" s="24"/>
      <c r="MCY30" s="24"/>
      <c r="MDD30" s="24"/>
      <c r="MDI30" s="24"/>
      <c r="MDN30" s="24"/>
      <c r="MDS30" s="24"/>
      <c r="MDX30" s="24"/>
      <c r="MEC30" s="24"/>
      <c r="MEH30" s="24"/>
      <c r="MEM30" s="24"/>
      <c r="MER30" s="24"/>
      <c r="MEW30" s="24"/>
      <c r="MFB30" s="24"/>
      <c r="MFG30" s="24"/>
      <c r="MFL30" s="24"/>
      <c r="MFQ30" s="24"/>
      <c r="MFV30" s="24"/>
      <c r="MGA30" s="24"/>
      <c r="MGF30" s="24"/>
      <c r="MGK30" s="24"/>
      <c r="MGP30" s="24"/>
      <c r="MGU30" s="24"/>
      <c r="MGZ30" s="24"/>
      <c r="MHE30" s="24"/>
      <c r="MHJ30" s="24"/>
      <c r="MHO30" s="24"/>
      <c r="MHT30" s="24"/>
      <c r="MHY30" s="24"/>
      <c r="MID30" s="24"/>
      <c r="MII30" s="24"/>
      <c r="MIN30" s="24"/>
      <c r="MIS30" s="24"/>
      <c r="MIX30" s="24"/>
      <c r="MJC30" s="24"/>
      <c r="MJH30" s="24"/>
      <c r="MJM30" s="24"/>
      <c r="MJR30" s="24"/>
      <c r="MJW30" s="24"/>
      <c r="MKB30" s="24"/>
      <c r="MKG30" s="24"/>
      <c r="MKL30" s="24"/>
      <c r="MKQ30" s="24"/>
      <c r="MKV30" s="24"/>
      <c r="MLA30" s="24"/>
      <c r="MLF30" s="24"/>
      <c r="MLK30" s="24"/>
      <c r="MLP30" s="24"/>
      <c r="MLU30" s="24"/>
      <c r="MLZ30" s="24"/>
      <c r="MME30" s="24"/>
      <c r="MMJ30" s="24"/>
      <c r="MMO30" s="24"/>
      <c r="MMT30" s="24"/>
      <c r="MMY30" s="24"/>
      <c r="MND30" s="24"/>
      <c r="MNI30" s="24"/>
      <c r="MNN30" s="24"/>
      <c r="MNS30" s="24"/>
      <c r="MNX30" s="24"/>
      <c r="MOC30" s="24"/>
      <c r="MOH30" s="24"/>
      <c r="MOM30" s="24"/>
      <c r="MOR30" s="24"/>
      <c r="MOW30" s="24"/>
      <c r="MPB30" s="24"/>
      <c r="MPG30" s="24"/>
      <c r="MPL30" s="24"/>
      <c r="MPQ30" s="24"/>
      <c r="MPV30" s="24"/>
      <c r="MQA30" s="24"/>
      <c r="MQF30" s="24"/>
      <c r="MQK30" s="24"/>
      <c r="MQP30" s="24"/>
      <c r="MQU30" s="24"/>
      <c r="MQZ30" s="24"/>
      <c r="MRE30" s="24"/>
      <c r="MRJ30" s="24"/>
      <c r="MRO30" s="24"/>
      <c r="MRT30" s="24"/>
      <c r="MRY30" s="24"/>
      <c r="MSD30" s="24"/>
      <c r="MSI30" s="24"/>
      <c r="MSN30" s="24"/>
      <c r="MSS30" s="24"/>
      <c r="MSX30" s="24"/>
      <c r="MTC30" s="24"/>
      <c r="MTH30" s="24"/>
      <c r="MTM30" s="24"/>
      <c r="MTR30" s="24"/>
      <c r="MTW30" s="24"/>
      <c r="MUB30" s="24"/>
      <c r="MUG30" s="24"/>
      <c r="MUL30" s="24"/>
      <c r="MUQ30" s="24"/>
      <c r="MUV30" s="24"/>
      <c r="MVA30" s="24"/>
      <c r="MVF30" s="24"/>
      <c r="MVK30" s="24"/>
      <c r="MVP30" s="24"/>
      <c r="MVU30" s="24"/>
      <c r="MVZ30" s="24"/>
      <c r="MWE30" s="24"/>
      <c r="MWJ30" s="24"/>
      <c r="MWO30" s="24"/>
      <c r="MWT30" s="24"/>
      <c r="MWY30" s="24"/>
      <c r="MXD30" s="24"/>
      <c r="MXI30" s="24"/>
      <c r="MXN30" s="24"/>
      <c r="MXS30" s="24"/>
      <c r="MXX30" s="24"/>
      <c r="MYC30" s="24"/>
      <c r="MYH30" s="24"/>
      <c r="MYM30" s="24"/>
      <c r="MYR30" s="24"/>
      <c r="MYW30" s="24"/>
      <c r="MZB30" s="24"/>
      <c r="MZG30" s="24"/>
      <c r="MZL30" s="24"/>
      <c r="MZQ30" s="24"/>
      <c r="MZV30" s="24"/>
      <c r="NAA30" s="24"/>
      <c r="NAF30" s="24"/>
      <c r="NAK30" s="24"/>
      <c r="NAP30" s="24"/>
      <c r="NAU30" s="24"/>
      <c r="NAZ30" s="24"/>
      <c r="NBE30" s="24"/>
      <c r="NBJ30" s="24"/>
      <c r="NBO30" s="24"/>
      <c r="NBT30" s="24"/>
      <c r="NBY30" s="24"/>
      <c r="NCD30" s="24"/>
      <c r="NCI30" s="24"/>
      <c r="NCN30" s="24"/>
      <c r="NCS30" s="24"/>
      <c r="NCX30" s="24"/>
      <c r="NDC30" s="24"/>
      <c r="NDH30" s="24"/>
      <c r="NDM30" s="24"/>
      <c r="NDR30" s="24"/>
      <c r="NDW30" s="24"/>
      <c r="NEB30" s="24"/>
      <c r="NEG30" s="24"/>
      <c r="NEL30" s="24"/>
      <c r="NEQ30" s="24"/>
      <c r="NEV30" s="24"/>
      <c r="NFA30" s="24"/>
      <c r="NFF30" s="24"/>
      <c r="NFK30" s="24"/>
      <c r="NFP30" s="24"/>
      <c r="NFU30" s="24"/>
      <c r="NFZ30" s="24"/>
      <c r="NGE30" s="24"/>
      <c r="NGJ30" s="24"/>
      <c r="NGO30" s="24"/>
      <c r="NGT30" s="24"/>
      <c r="NGY30" s="24"/>
      <c r="NHD30" s="24"/>
      <c r="NHI30" s="24"/>
      <c r="NHN30" s="24"/>
      <c r="NHS30" s="24"/>
      <c r="NHX30" s="24"/>
      <c r="NIC30" s="24"/>
      <c r="NIH30" s="24"/>
      <c r="NIM30" s="24"/>
      <c r="NIR30" s="24"/>
      <c r="NIW30" s="24"/>
      <c r="NJB30" s="24"/>
      <c r="NJG30" s="24"/>
      <c r="NJL30" s="24"/>
      <c r="NJQ30" s="24"/>
      <c r="NJV30" s="24"/>
      <c r="NKA30" s="24"/>
      <c r="NKF30" s="24"/>
      <c r="NKK30" s="24"/>
      <c r="NKP30" s="24"/>
      <c r="NKU30" s="24"/>
      <c r="NKZ30" s="24"/>
      <c r="NLE30" s="24"/>
      <c r="NLJ30" s="24"/>
      <c r="NLO30" s="24"/>
      <c r="NLT30" s="24"/>
      <c r="NLY30" s="24"/>
      <c r="NMD30" s="24"/>
      <c r="NMI30" s="24"/>
      <c r="NMN30" s="24"/>
      <c r="NMS30" s="24"/>
      <c r="NMX30" s="24"/>
      <c r="NNC30" s="24"/>
      <c r="NNH30" s="24"/>
      <c r="NNM30" s="24"/>
      <c r="NNR30" s="24"/>
      <c r="NNW30" s="24"/>
      <c r="NOB30" s="24"/>
      <c r="NOG30" s="24"/>
      <c r="NOL30" s="24"/>
      <c r="NOQ30" s="24"/>
      <c r="NOV30" s="24"/>
      <c r="NPA30" s="24"/>
      <c r="NPF30" s="24"/>
      <c r="NPK30" s="24"/>
      <c r="NPP30" s="24"/>
      <c r="NPU30" s="24"/>
      <c r="NPZ30" s="24"/>
      <c r="NQE30" s="24"/>
      <c r="NQJ30" s="24"/>
      <c r="NQO30" s="24"/>
      <c r="NQT30" s="24"/>
      <c r="NQY30" s="24"/>
      <c r="NRD30" s="24"/>
      <c r="NRI30" s="24"/>
      <c r="NRN30" s="24"/>
      <c r="NRS30" s="24"/>
      <c r="NRX30" s="24"/>
      <c r="NSC30" s="24"/>
      <c r="NSH30" s="24"/>
      <c r="NSM30" s="24"/>
      <c r="NSR30" s="24"/>
      <c r="NSW30" s="24"/>
      <c r="NTB30" s="24"/>
      <c r="NTG30" s="24"/>
      <c r="NTL30" s="24"/>
      <c r="NTQ30" s="24"/>
      <c r="NTV30" s="24"/>
      <c r="NUA30" s="24"/>
      <c r="NUF30" s="24"/>
      <c r="NUK30" s="24"/>
      <c r="NUP30" s="24"/>
      <c r="NUU30" s="24"/>
      <c r="NUZ30" s="24"/>
      <c r="NVE30" s="24"/>
      <c r="NVJ30" s="24"/>
      <c r="NVO30" s="24"/>
      <c r="NVT30" s="24"/>
      <c r="NVY30" s="24"/>
      <c r="NWD30" s="24"/>
      <c r="NWI30" s="24"/>
      <c r="NWN30" s="24"/>
      <c r="NWS30" s="24"/>
      <c r="NWX30" s="24"/>
      <c r="NXC30" s="24"/>
      <c r="NXH30" s="24"/>
      <c r="NXM30" s="24"/>
      <c r="NXR30" s="24"/>
      <c r="NXW30" s="24"/>
      <c r="NYB30" s="24"/>
      <c r="NYG30" s="24"/>
      <c r="NYL30" s="24"/>
      <c r="NYQ30" s="24"/>
      <c r="NYV30" s="24"/>
      <c r="NZA30" s="24"/>
      <c r="NZF30" s="24"/>
      <c r="NZK30" s="24"/>
      <c r="NZP30" s="24"/>
      <c r="NZU30" s="24"/>
      <c r="NZZ30" s="24"/>
      <c r="OAE30" s="24"/>
      <c r="OAJ30" s="24"/>
      <c r="OAO30" s="24"/>
      <c r="OAT30" s="24"/>
      <c r="OAY30" s="24"/>
      <c r="OBD30" s="24"/>
      <c r="OBI30" s="24"/>
      <c r="OBN30" s="24"/>
      <c r="OBS30" s="24"/>
      <c r="OBX30" s="24"/>
      <c r="OCC30" s="24"/>
      <c r="OCH30" s="24"/>
      <c r="OCM30" s="24"/>
      <c r="OCR30" s="24"/>
      <c r="OCW30" s="24"/>
      <c r="ODB30" s="24"/>
      <c r="ODG30" s="24"/>
      <c r="ODL30" s="24"/>
      <c r="ODQ30" s="24"/>
      <c r="ODV30" s="24"/>
      <c r="OEA30" s="24"/>
      <c r="OEF30" s="24"/>
      <c r="OEK30" s="24"/>
      <c r="OEP30" s="24"/>
      <c r="OEU30" s="24"/>
      <c r="OEZ30" s="24"/>
      <c r="OFE30" s="24"/>
      <c r="OFJ30" s="24"/>
      <c r="OFO30" s="24"/>
      <c r="OFT30" s="24"/>
      <c r="OFY30" s="24"/>
      <c r="OGD30" s="24"/>
      <c r="OGI30" s="24"/>
      <c r="OGN30" s="24"/>
      <c r="OGS30" s="24"/>
      <c r="OGX30" s="24"/>
      <c r="OHC30" s="24"/>
      <c r="OHH30" s="24"/>
      <c r="OHM30" s="24"/>
      <c r="OHR30" s="24"/>
      <c r="OHW30" s="24"/>
      <c r="OIB30" s="24"/>
      <c r="OIG30" s="24"/>
      <c r="OIL30" s="24"/>
      <c r="OIQ30" s="24"/>
      <c r="OIV30" s="24"/>
      <c r="OJA30" s="24"/>
      <c r="OJF30" s="24"/>
      <c r="OJK30" s="24"/>
      <c r="OJP30" s="24"/>
      <c r="OJU30" s="24"/>
      <c r="OJZ30" s="24"/>
      <c r="OKE30" s="24"/>
      <c r="OKJ30" s="24"/>
      <c r="OKO30" s="24"/>
      <c r="OKT30" s="24"/>
      <c r="OKY30" s="24"/>
      <c r="OLD30" s="24"/>
      <c r="OLI30" s="24"/>
      <c r="OLN30" s="24"/>
      <c r="OLS30" s="24"/>
      <c r="OLX30" s="24"/>
      <c r="OMC30" s="24"/>
      <c r="OMH30" s="24"/>
      <c r="OMM30" s="24"/>
      <c r="OMR30" s="24"/>
      <c r="OMW30" s="24"/>
      <c r="ONB30" s="24"/>
      <c r="ONG30" s="24"/>
      <c r="ONL30" s="24"/>
      <c r="ONQ30" s="24"/>
      <c r="ONV30" s="24"/>
      <c r="OOA30" s="24"/>
      <c r="OOF30" s="24"/>
      <c r="OOK30" s="24"/>
      <c r="OOP30" s="24"/>
      <c r="OOU30" s="24"/>
      <c r="OOZ30" s="24"/>
      <c r="OPE30" s="24"/>
      <c r="OPJ30" s="24"/>
      <c r="OPO30" s="24"/>
      <c r="OPT30" s="24"/>
      <c r="OPY30" s="24"/>
      <c r="OQD30" s="24"/>
      <c r="OQI30" s="24"/>
      <c r="OQN30" s="24"/>
      <c r="OQS30" s="24"/>
      <c r="OQX30" s="24"/>
      <c r="ORC30" s="24"/>
      <c r="ORH30" s="24"/>
      <c r="ORM30" s="24"/>
      <c r="ORR30" s="24"/>
      <c r="ORW30" s="24"/>
      <c r="OSB30" s="24"/>
      <c r="OSG30" s="24"/>
      <c r="OSL30" s="24"/>
      <c r="OSQ30" s="24"/>
      <c r="OSV30" s="24"/>
      <c r="OTA30" s="24"/>
      <c r="OTF30" s="24"/>
      <c r="OTK30" s="24"/>
      <c r="OTP30" s="24"/>
      <c r="OTU30" s="24"/>
      <c r="OTZ30" s="24"/>
      <c r="OUE30" s="24"/>
      <c r="OUJ30" s="24"/>
      <c r="OUO30" s="24"/>
      <c r="OUT30" s="24"/>
      <c r="OUY30" s="24"/>
      <c r="OVD30" s="24"/>
      <c r="OVI30" s="24"/>
      <c r="OVN30" s="24"/>
      <c r="OVS30" s="24"/>
      <c r="OVX30" s="24"/>
      <c r="OWC30" s="24"/>
      <c r="OWH30" s="24"/>
      <c r="OWM30" s="24"/>
      <c r="OWR30" s="24"/>
      <c r="OWW30" s="24"/>
      <c r="OXB30" s="24"/>
      <c r="OXG30" s="24"/>
      <c r="OXL30" s="24"/>
      <c r="OXQ30" s="24"/>
      <c r="OXV30" s="24"/>
      <c r="OYA30" s="24"/>
      <c r="OYF30" s="24"/>
      <c r="OYK30" s="24"/>
      <c r="OYP30" s="24"/>
      <c r="OYU30" s="24"/>
      <c r="OYZ30" s="24"/>
      <c r="OZE30" s="24"/>
      <c r="OZJ30" s="24"/>
      <c r="OZO30" s="24"/>
      <c r="OZT30" s="24"/>
      <c r="OZY30" s="24"/>
      <c r="PAD30" s="24"/>
      <c r="PAI30" s="24"/>
      <c r="PAN30" s="24"/>
      <c r="PAS30" s="24"/>
      <c r="PAX30" s="24"/>
      <c r="PBC30" s="24"/>
      <c r="PBH30" s="24"/>
      <c r="PBM30" s="24"/>
      <c r="PBR30" s="24"/>
      <c r="PBW30" s="24"/>
      <c r="PCB30" s="24"/>
      <c r="PCG30" s="24"/>
      <c r="PCL30" s="24"/>
      <c r="PCQ30" s="24"/>
      <c r="PCV30" s="24"/>
      <c r="PDA30" s="24"/>
      <c r="PDF30" s="24"/>
      <c r="PDK30" s="24"/>
      <c r="PDP30" s="24"/>
      <c r="PDU30" s="24"/>
      <c r="PDZ30" s="24"/>
      <c r="PEE30" s="24"/>
      <c r="PEJ30" s="24"/>
      <c r="PEO30" s="24"/>
      <c r="PET30" s="24"/>
      <c r="PEY30" s="24"/>
      <c r="PFD30" s="24"/>
      <c r="PFI30" s="24"/>
      <c r="PFN30" s="24"/>
      <c r="PFS30" s="24"/>
      <c r="PFX30" s="24"/>
      <c r="PGC30" s="24"/>
      <c r="PGH30" s="24"/>
      <c r="PGM30" s="24"/>
      <c r="PGR30" s="24"/>
      <c r="PGW30" s="24"/>
      <c r="PHB30" s="24"/>
      <c r="PHG30" s="24"/>
      <c r="PHL30" s="24"/>
      <c r="PHQ30" s="24"/>
      <c r="PHV30" s="24"/>
      <c r="PIA30" s="24"/>
      <c r="PIF30" s="24"/>
      <c r="PIK30" s="24"/>
      <c r="PIP30" s="24"/>
      <c r="PIU30" s="24"/>
      <c r="PIZ30" s="24"/>
      <c r="PJE30" s="24"/>
      <c r="PJJ30" s="24"/>
      <c r="PJO30" s="24"/>
      <c r="PJT30" s="24"/>
      <c r="PJY30" s="24"/>
      <c r="PKD30" s="24"/>
      <c r="PKI30" s="24"/>
      <c r="PKN30" s="24"/>
      <c r="PKS30" s="24"/>
      <c r="PKX30" s="24"/>
      <c r="PLC30" s="24"/>
      <c r="PLH30" s="24"/>
      <c r="PLM30" s="24"/>
      <c r="PLR30" s="24"/>
      <c r="PLW30" s="24"/>
      <c r="PMB30" s="24"/>
      <c r="PMG30" s="24"/>
      <c r="PML30" s="24"/>
      <c r="PMQ30" s="24"/>
      <c r="PMV30" s="24"/>
      <c r="PNA30" s="24"/>
      <c r="PNF30" s="24"/>
      <c r="PNK30" s="24"/>
      <c r="PNP30" s="24"/>
      <c r="PNU30" s="24"/>
      <c r="PNZ30" s="24"/>
      <c r="POE30" s="24"/>
      <c r="POJ30" s="24"/>
      <c r="POO30" s="24"/>
      <c r="POT30" s="24"/>
      <c r="POY30" s="24"/>
      <c r="PPD30" s="24"/>
      <c r="PPI30" s="24"/>
      <c r="PPN30" s="24"/>
      <c r="PPS30" s="24"/>
      <c r="PPX30" s="24"/>
      <c r="PQC30" s="24"/>
      <c r="PQH30" s="24"/>
      <c r="PQM30" s="24"/>
      <c r="PQR30" s="24"/>
      <c r="PQW30" s="24"/>
      <c r="PRB30" s="24"/>
      <c r="PRG30" s="24"/>
      <c r="PRL30" s="24"/>
      <c r="PRQ30" s="24"/>
      <c r="PRV30" s="24"/>
      <c r="PSA30" s="24"/>
      <c r="PSF30" s="24"/>
      <c r="PSK30" s="24"/>
      <c r="PSP30" s="24"/>
      <c r="PSU30" s="24"/>
      <c r="PSZ30" s="24"/>
      <c r="PTE30" s="24"/>
      <c r="PTJ30" s="24"/>
      <c r="PTO30" s="24"/>
      <c r="PTT30" s="24"/>
      <c r="PTY30" s="24"/>
      <c r="PUD30" s="24"/>
      <c r="PUI30" s="24"/>
      <c r="PUN30" s="24"/>
      <c r="PUS30" s="24"/>
      <c r="PUX30" s="24"/>
      <c r="PVC30" s="24"/>
      <c r="PVH30" s="24"/>
      <c r="PVM30" s="24"/>
      <c r="PVR30" s="24"/>
      <c r="PVW30" s="24"/>
      <c r="PWB30" s="24"/>
      <c r="PWG30" s="24"/>
      <c r="PWL30" s="24"/>
      <c r="PWQ30" s="24"/>
      <c r="PWV30" s="24"/>
      <c r="PXA30" s="24"/>
      <c r="PXF30" s="24"/>
      <c r="PXK30" s="24"/>
      <c r="PXP30" s="24"/>
      <c r="PXU30" s="24"/>
      <c r="PXZ30" s="24"/>
      <c r="PYE30" s="24"/>
      <c r="PYJ30" s="24"/>
      <c r="PYO30" s="24"/>
      <c r="PYT30" s="24"/>
      <c r="PYY30" s="24"/>
      <c r="PZD30" s="24"/>
      <c r="PZI30" s="24"/>
      <c r="PZN30" s="24"/>
      <c r="PZS30" s="24"/>
      <c r="PZX30" s="24"/>
      <c r="QAC30" s="24"/>
      <c r="QAH30" s="24"/>
      <c r="QAM30" s="24"/>
      <c r="QAR30" s="24"/>
      <c r="QAW30" s="24"/>
      <c r="QBB30" s="24"/>
      <c r="QBG30" s="24"/>
      <c r="QBL30" s="24"/>
      <c r="QBQ30" s="24"/>
      <c r="QBV30" s="24"/>
      <c r="QCA30" s="24"/>
      <c r="QCF30" s="24"/>
      <c r="QCK30" s="24"/>
      <c r="QCP30" s="24"/>
      <c r="QCU30" s="24"/>
      <c r="QCZ30" s="24"/>
      <c r="QDE30" s="24"/>
      <c r="QDJ30" s="24"/>
      <c r="QDO30" s="24"/>
      <c r="QDT30" s="24"/>
      <c r="QDY30" s="24"/>
      <c r="QED30" s="24"/>
      <c r="QEI30" s="24"/>
      <c r="QEN30" s="24"/>
      <c r="QES30" s="24"/>
      <c r="QEX30" s="24"/>
      <c r="QFC30" s="24"/>
      <c r="QFH30" s="24"/>
      <c r="QFM30" s="24"/>
      <c r="QFR30" s="24"/>
      <c r="QFW30" s="24"/>
      <c r="QGB30" s="24"/>
      <c r="QGG30" s="24"/>
      <c r="QGL30" s="24"/>
      <c r="QGQ30" s="24"/>
      <c r="QGV30" s="24"/>
      <c r="QHA30" s="24"/>
      <c r="QHF30" s="24"/>
      <c r="QHK30" s="24"/>
      <c r="QHP30" s="24"/>
      <c r="QHU30" s="24"/>
      <c r="QHZ30" s="24"/>
      <c r="QIE30" s="24"/>
      <c r="QIJ30" s="24"/>
      <c r="QIO30" s="24"/>
      <c r="QIT30" s="24"/>
      <c r="QIY30" s="24"/>
      <c r="QJD30" s="24"/>
      <c r="QJI30" s="24"/>
      <c r="QJN30" s="24"/>
      <c r="QJS30" s="24"/>
      <c r="QJX30" s="24"/>
      <c r="QKC30" s="24"/>
      <c r="QKH30" s="24"/>
      <c r="QKM30" s="24"/>
      <c r="QKR30" s="24"/>
      <c r="QKW30" s="24"/>
      <c r="QLB30" s="24"/>
      <c r="QLG30" s="24"/>
      <c r="QLL30" s="24"/>
      <c r="QLQ30" s="24"/>
      <c r="QLV30" s="24"/>
      <c r="QMA30" s="24"/>
      <c r="QMF30" s="24"/>
      <c r="QMK30" s="24"/>
      <c r="QMP30" s="24"/>
      <c r="QMU30" s="24"/>
      <c r="QMZ30" s="24"/>
      <c r="QNE30" s="24"/>
      <c r="QNJ30" s="24"/>
      <c r="QNO30" s="24"/>
      <c r="QNT30" s="24"/>
      <c r="QNY30" s="24"/>
      <c r="QOD30" s="24"/>
      <c r="QOI30" s="24"/>
      <c r="QON30" s="24"/>
      <c r="QOS30" s="24"/>
      <c r="QOX30" s="24"/>
      <c r="QPC30" s="24"/>
      <c r="QPH30" s="24"/>
      <c r="QPM30" s="24"/>
      <c r="QPR30" s="24"/>
      <c r="QPW30" s="24"/>
      <c r="QQB30" s="24"/>
      <c r="QQG30" s="24"/>
      <c r="QQL30" s="24"/>
      <c r="QQQ30" s="24"/>
      <c r="QQV30" s="24"/>
      <c r="QRA30" s="24"/>
      <c r="QRF30" s="24"/>
      <c r="QRK30" s="24"/>
      <c r="QRP30" s="24"/>
      <c r="QRU30" s="24"/>
      <c r="QRZ30" s="24"/>
      <c r="QSE30" s="24"/>
      <c r="QSJ30" s="24"/>
      <c r="QSO30" s="24"/>
      <c r="QST30" s="24"/>
      <c r="QSY30" s="24"/>
      <c r="QTD30" s="24"/>
      <c r="QTI30" s="24"/>
      <c r="QTN30" s="24"/>
      <c r="QTS30" s="24"/>
      <c r="QTX30" s="24"/>
      <c r="QUC30" s="24"/>
      <c r="QUH30" s="24"/>
      <c r="QUM30" s="24"/>
      <c r="QUR30" s="24"/>
      <c r="QUW30" s="24"/>
      <c r="QVB30" s="24"/>
      <c r="QVG30" s="24"/>
      <c r="QVL30" s="24"/>
      <c r="QVQ30" s="24"/>
      <c r="QVV30" s="24"/>
      <c r="QWA30" s="24"/>
      <c r="QWF30" s="24"/>
      <c r="QWK30" s="24"/>
      <c r="QWP30" s="24"/>
      <c r="QWU30" s="24"/>
      <c r="QWZ30" s="24"/>
      <c r="QXE30" s="24"/>
      <c r="QXJ30" s="24"/>
      <c r="QXO30" s="24"/>
      <c r="QXT30" s="24"/>
      <c r="QXY30" s="24"/>
      <c r="QYD30" s="24"/>
      <c r="QYI30" s="24"/>
      <c r="QYN30" s="24"/>
      <c r="QYS30" s="24"/>
      <c r="QYX30" s="24"/>
      <c r="QZC30" s="24"/>
      <c r="QZH30" s="24"/>
      <c r="QZM30" s="24"/>
      <c r="QZR30" s="24"/>
      <c r="QZW30" s="24"/>
      <c r="RAB30" s="24"/>
      <c r="RAG30" s="24"/>
      <c r="RAL30" s="24"/>
      <c r="RAQ30" s="24"/>
      <c r="RAV30" s="24"/>
      <c r="RBA30" s="24"/>
      <c r="RBF30" s="24"/>
      <c r="RBK30" s="24"/>
      <c r="RBP30" s="24"/>
      <c r="RBU30" s="24"/>
      <c r="RBZ30" s="24"/>
      <c r="RCE30" s="24"/>
      <c r="RCJ30" s="24"/>
      <c r="RCO30" s="24"/>
      <c r="RCT30" s="24"/>
      <c r="RCY30" s="24"/>
      <c r="RDD30" s="24"/>
      <c r="RDI30" s="24"/>
      <c r="RDN30" s="24"/>
      <c r="RDS30" s="24"/>
      <c r="RDX30" s="24"/>
      <c r="REC30" s="24"/>
      <c r="REH30" s="24"/>
      <c r="REM30" s="24"/>
      <c r="RER30" s="24"/>
      <c r="REW30" s="24"/>
      <c r="RFB30" s="24"/>
      <c r="RFG30" s="24"/>
      <c r="RFL30" s="24"/>
      <c r="RFQ30" s="24"/>
      <c r="RFV30" s="24"/>
      <c r="RGA30" s="24"/>
      <c r="RGF30" s="24"/>
      <c r="RGK30" s="24"/>
      <c r="RGP30" s="24"/>
      <c r="RGU30" s="24"/>
      <c r="RGZ30" s="24"/>
      <c r="RHE30" s="24"/>
      <c r="RHJ30" s="24"/>
      <c r="RHO30" s="24"/>
      <c r="RHT30" s="24"/>
      <c r="RHY30" s="24"/>
      <c r="RID30" s="24"/>
      <c r="RII30" s="24"/>
      <c r="RIN30" s="24"/>
      <c r="RIS30" s="24"/>
      <c r="RIX30" s="24"/>
      <c r="RJC30" s="24"/>
      <c r="RJH30" s="24"/>
      <c r="RJM30" s="24"/>
      <c r="RJR30" s="24"/>
      <c r="RJW30" s="24"/>
      <c r="RKB30" s="24"/>
      <c r="RKG30" s="24"/>
      <c r="RKL30" s="24"/>
      <c r="RKQ30" s="24"/>
      <c r="RKV30" s="24"/>
      <c r="RLA30" s="24"/>
      <c r="RLF30" s="24"/>
      <c r="RLK30" s="24"/>
      <c r="RLP30" s="24"/>
      <c r="RLU30" s="24"/>
      <c r="RLZ30" s="24"/>
      <c r="RME30" s="24"/>
      <c r="RMJ30" s="24"/>
      <c r="RMO30" s="24"/>
      <c r="RMT30" s="24"/>
      <c r="RMY30" s="24"/>
      <c r="RND30" s="24"/>
      <c r="RNI30" s="24"/>
      <c r="RNN30" s="24"/>
      <c r="RNS30" s="24"/>
      <c r="RNX30" s="24"/>
      <c r="ROC30" s="24"/>
      <c r="ROH30" s="24"/>
      <c r="ROM30" s="24"/>
      <c r="ROR30" s="24"/>
      <c r="ROW30" s="24"/>
      <c r="RPB30" s="24"/>
      <c r="RPG30" s="24"/>
      <c r="RPL30" s="24"/>
      <c r="RPQ30" s="24"/>
      <c r="RPV30" s="24"/>
      <c r="RQA30" s="24"/>
      <c r="RQF30" s="24"/>
      <c r="RQK30" s="24"/>
      <c r="RQP30" s="24"/>
      <c r="RQU30" s="24"/>
      <c r="RQZ30" s="24"/>
      <c r="RRE30" s="24"/>
      <c r="RRJ30" s="24"/>
      <c r="RRO30" s="24"/>
      <c r="RRT30" s="24"/>
      <c r="RRY30" s="24"/>
      <c r="RSD30" s="24"/>
      <c r="RSI30" s="24"/>
      <c r="RSN30" s="24"/>
      <c r="RSS30" s="24"/>
      <c r="RSX30" s="24"/>
      <c r="RTC30" s="24"/>
      <c r="RTH30" s="24"/>
      <c r="RTM30" s="24"/>
      <c r="RTR30" s="24"/>
      <c r="RTW30" s="24"/>
      <c r="RUB30" s="24"/>
      <c r="RUG30" s="24"/>
      <c r="RUL30" s="24"/>
      <c r="RUQ30" s="24"/>
      <c r="RUV30" s="24"/>
      <c r="RVA30" s="24"/>
      <c r="RVF30" s="24"/>
      <c r="RVK30" s="24"/>
      <c r="RVP30" s="24"/>
      <c r="RVU30" s="24"/>
      <c r="RVZ30" s="24"/>
      <c r="RWE30" s="24"/>
      <c r="RWJ30" s="24"/>
      <c r="RWO30" s="24"/>
      <c r="RWT30" s="24"/>
      <c r="RWY30" s="24"/>
      <c r="RXD30" s="24"/>
      <c r="RXI30" s="24"/>
      <c r="RXN30" s="24"/>
      <c r="RXS30" s="24"/>
      <c r="RXX30" s="24"/>
      <c r="RYC30" s="24"/>
      <c r="RYH30" s="24"/>
      <c r="RYM30" s="24"/>
      <c r="RYR30" s="24"/>
      <c r="RYW30" s="24"/>
      <c r="RZB30" s="24"/>
      <c r="RZG30" s="24"/>
      <c r="RZL30" s="24"/>
      <c r="RZQ30" s="24"/>
      <c r="RZV30" s="24"/>
      <c r="SAA30" s="24"/>
      <c r="SAF30" s="24"/>
      <c r="SAK30" s="24"/>
      <c r="SAP30" s="24"/>
      <c r="SAU30" s="24"/>
      <c r="SAZ30" s="24"/>
      <c r="SBE30" s="24"/>
      <c r="SBJ30" s="24"/>
      <c r="SBO30" s="24"/>
      <c r="SBT30" s="24"/>
      <c r="SBY30" s="24"/>
      <c r="SCD30" s="24"/>
      <c r="SCI30" s="24"/>
      <c r="SCN30" s="24"/>
      <c r="SCS30" s="24"/>
      <c r="SCX30" s="24"/>
      <c r="SDC30" s="24"/>
      <c r="SDH30" s="24"/>
      <c r="SDM30" s="24"/>
      <c r="SDR30" s="24"/>
      <c r="SDW30" s="24"/>
      <c r="SEB30" s="24"/>
      <c r="SEG30" s="24"/>
      <c r="SEL30" s="24"/>
      <c r="SEQ30" s="24"/>
      <c r="SEV30" s="24"/>
      <c r="SFA30" s="24"/>
      <c r="SFF30" s="24"/>
      <c r="SFK30" s="24"/>
      <c r="SFP30" s="24"/>
      <c r="SFU30" s="24"/>
      <c r="SFZ30" s="24"/>
      <c r="SGE30" s="24"/>
      <c r="SGJ30" s="24"/>
      <c r="SGO30" s="24"/>
      <c r="SGT30" s="24"/>
      <c r="SGY30" s="24"/>
      <c r="SHD30" s="24"/>
      <c r="SHI30" s="24"/>
      <c r="SHN30" s="24"/>
      <c r="SHS30" s="24"/>
      <c r="SHX30" s="24"/>
      <c r="SIC30" s="24"/>
      <c r="SIH30" s="24"/>
      <c r="SIM30" s="24"/>
      <c r="SIR30" s="24"/>
      <c r="SIW30" s="24"/>
      <c r="SJB30" s="24"/>
      <c r="SJG30" s="24"/>
      <c r="SJL30" s="24"/>
      <c r="SJQ30" s="24"/>
      <c r="SJV30" s="24"/>
      <c r="SKA30" s="24"/>
      <c r="SKF30" s="24"/>
      <c r="SKK30" s="24"/>
      <c r="SKP30" s="24"/>
      <c r="SKU30" s="24"/>
      <c r="SKZ30" s="24"/>
      <c r="SLE30" s="24"/>
      <c r="SLJ30" s="24"/>
      <c r="SLO30" s="24"/>
      <c r="SLT30" s="24"/>
      <c r="SLY30" s="24"/>
      <c r="SMD30" s="24"/>
      <c r="SMI30" s="24"/>
      <c r="SMN30" s="24"/>
      <c r="SMS30" s="24"/>
      <c r="SMX30" s="24"/>
      <c r="SNC30" s="24"/>
      <c r="SNH30" s="24"/>
      <c r="SNM30" s="24"/>
      <c r="SNR30" s="24"/>
      <c r="SNW30" s="24"/>
      <c r="SOB30" s="24"/>
      <c r="SOG30" s="24"/>
      <c r="SOL30" s="24"/>
      <c r="SOQ30" s="24"/>
      <c r="SOV30" s="24"/>
      <c r="SPA30" s="24"/>
      <c r="SPF30" s="24"/>
      <c r="SPK30" s="24"/>
      <c r="SPP30" s="24"/>
      <c r="SPU30" s="24"/>
      <c r="SPZ30" s="24"/>
      <c r="SQE30" s="24"/>
      <c r="SQJ30" s="24"/>
      <c r="SQO30" s="24"/>
      <c r="SQT30" s="24"/>
      <c r="SQY30" s="24"/>
      <c r="SRD30" s="24"/>
      <c r="SRI30" s="24"/>
      <c r="SRN30" s="24"/>
      <c r="SRS30" s="24"/>
      <c r="SRX30" s="24"/>
      <c r="SSC30" s="24"/>
      <c r="SSH30" s="24"/>
      <c r="SSM30" s="24"/>
      <c r="SSR30" s="24"/>
      <c r="SSW30" s="24"/>
      <c r="STB30" s="24"/>
      <c r="STG30" s="24"/>
      <c r="STL30" s="24"/>
      <c r="STQ30" s="24"/>
      <c r="STV30" s="24"/>
      <c r="SUA30" s="24"/>
      <c r="SUF30" s="24"/>
      <c r="SUK30" s="24"/>
      <c r="SUP30" s="24"/>
      <c r="SUU30" s="24"/>
      <c r="SUZ30" s="24"/>
      <c r="SVE30" s="24"/>
      <c r="SVJ30" s="24"/>
      <c r="SVO30" s="24"/>
      <c r="SVT30" s="24"/>
      <c r="SVY30" s="24"/>
      <c r="SWD30" s="24"/>
      <c r="SWI30" s="24"/>
      <c r="SWN30" s="24"/>
      <c r="SWS30" s="24"/>
      <c r="SWX30" s="24"/>
      <c r="SXC30" s="24"/>
      <c r="SXH30" s="24"/>
      <c r="SXM30" s="24"/>
      <c r="SXR30" s="24"/>
      <c r="SXW30" s="24"/>
      <c r="SYB30" s="24"/>
      <c r="SYG30" s="24"/>
      <c r="SYL30" s="24"/>
      <c r="SYQ30" s="24"/>
      <c r="SYV30" s="24"/>
      <c r="SZA30" s="24"/>
      <c r="SZF30" s="24"/>
      <c r="SZK30" s="24"/>
      <c r="SZP30" s="24"/>
      <c r="SZU30" s="24"/>
      <c r="SZZ30" s="24"/>
      <c r="TAE30" s="24"/>
      <c r="TAJ30" s="24"/>
      <c r="TAO30" s="24"/>
      <c r="TAT30" s="24"/>
      <c r="TAY30" s="24"/>
      <c r="TBD30" s="24"/>
      <c r="TBI30" s="24"/>
      <c r="TBN30" s="24"/>
      <c r="TBS30" s="24"/>
      <c r="TBX30" s="24"/>
      <c r="TCC30" s="24"/>
      <c r="TCH30" s="24"/>
      <c r="TCM30" s="24"/>
      <c r="TCR30" s="24"/>
      <c r="TCW30" s="24"/>
      <c r="TDB30" s="24"/>
      <c r="TDG30" s="24"/>
      <c r="TDL30" s="24"/>
      <c r="TDQ30" s="24"/>
      <c r="TDV30" s="24"/>
      <c r="TEA30" s="24"/>
      <c r="TEF30" s="24"/>
      <c r="TEK30" s="24"/>
      <c r="TEP30" s="24"/>
      <c r="TEU30" s="24"/>
      <c r="TEZ30" s="24"/>
      <c r="TFE30" s="24"/>
      <c r="TFJ30" s="24"/>
      <c r="TFO30" s="24"/>
      <c r="TFT30" s="24"/>
      <c r="TFY30" s="24"/>
      <c r="TGD30" s="24"/>
      <c r="TGI30" s="24"/>
      <c r="TGN30" s="24"/>
      <c r="TGS30" s="24"/>
      <c r="TGX30" s="24"/>
      <c r="THC30" s="24"/>
      <c r="THH30" s="24"/>
      <c r="THM30" s="24"/>
      <c r="THR30" s="24"/>
      <c r="THW30" s="24"/>
      <c r="TIB30" s="24"/>
      <c r="TIG30" s="24"/>
      <c r="TIL30" s="24"/>
      <c r="TIQ30" s="24"/>
      <c r="TIV30" s="24"/>
      <c r="TJA30" s="24"/>
      <c r="TJF30" s="24"/>
      <c r="TJK30" s="24"/>
      <c r="TJP30" s="24"/>
      <c r="TJU30" s="24"/>
      <c r="TJZ30" s="24"/>
      <c r="TKE30" s="24"/>
      <c r="TKJ30" s="24"/>
      <c r="TKO30" s="24"/>
      <c r="TKT30" s="24"/>
      <c r="TKY30" s="24"/>
      <c r="TLD30" s="24"/>
      <c r="TLI30" s="24"/>
      <c r="TLN30" s="24"/>
      <c r="TLS30" s="24"/>
      <c r="TLX30" s="24"/>
      <c r="TMC30" s="24"/>
      <c r="TMH30" s="24"/>
      <c r="TMM30" s="24"/>
      <c r="TMR30" s="24"/>
      <c r="TMW30" s="24"/>
      <c r="TNB30" s="24"/>
      <c r="TNG30" s="24"/>
      <c r="TNL30" s="24"/>
      <c r="TNQ30" s="24"/>
      <c r="TNV30" s="24"/>
      <c r="TOA30" s="24"/>
      <c r="TOF30" s="24"/>
      <c r="TOK30" s="24"/>
      <c r="TOP30" s="24"/>
      <c r="TOU30" s="24"/>
      <c r="TOZ30" s="24"/>
      <c r="TPE30" s="24"/>
      <c r="TPJ30" s="24"/>
      <c r="TPO30" s="24"/>
      <c r="TPT30" s="24"/>
      <c r="TPY30" s="24"/>
      <c r="TQD30" s="24"/>
      <c r="TQI30" s="24"/>
      <c r="TQN30" s="24"/>
      <c r="TQS30" s="24"/>
      <c r="TQX30" s="24"/>
      <c r="TRC30" s="24"/>
      <c r="TRH30" s="24"/>
      <c r="TRM30" s="24"/>
      <c r="TRR30" s="24"/>
      <c r="TRW30" s="24"/>
      <c r="TSB30" s="24"/>
      <c r="TSG30" s="24"/>
      <c r="TSL30" s="24"/>
      <c r="TSQ30" s="24"/>
      <c r="TSV30" s="24"/>
      <c r="TTA30" s="24"/>
      <c r="TTF30" s="24"/>
      <c r="TTK30" s="24"/>
      <c r="TTP30" s="24"/>
      <c r="TTU30" s="24"/>
      <c r="TTZ30" s="24"/>
      <c r="TUE30" s="24"/>
      <c r="TUJ30" s="24"/>
      <c r="TUO30" s="24"/>
      <c r="TUT30" s="24"/>
      <c r="TUY30" s="24"/>
      <c r="TVD30" s="24"/>
      <c r="TVI30" s="24"/>
      <c r="TVN30" s="24"/>
      <c r="TVS30" s="24"/>
      <c r="TVX30" s="24"/>
      <c r="TWC30" s="24"/>
      <c r="TWH30" s="24"/>
      <c r="TWM30" s="24"/>
      <c r="TWR30" s="24"/>
      <c r="TWW30" s="24"/>
      <c r="TXB30" s="24"/>
      <c r="TXG30" s="24"/>
      <c r="TXL30" s="24"/>
      <c r="TXQ30" s="24"/>
      <c r="TXV30" s="24"/>
      <c r="TYA30" s="24"/>
      <c r="TYF30" s="24"/>
      <c r="TYK30" s="24"/>
      <c r="TYP30" s="24"/>
      <c r="TYU30" s="24"/>
      <c r="TYZ30" s="24"/>
      <c r="TZE30" s="24"/>
      <c r="TZJ30" s="24"/>
      <c r="TZO30" s="24"/>
      <c r="TZT30" s="24"/>
      <c r="TZY30" s="24"/>
      <c r="UAD30" s="24"/>
      <c r="UAI30" s="24"/>
      <c r="UAN30" s="24"/>
      <c r="UAS30" s="24"/>
      <c r="UAX30" s="24"/>
      <c r="UBC30" s="24"/>
      <c r="UBH30" s="24"/>
      <c r="UBM30" s="24"/>
      <c r="UBR30" s="24"/>
      <c r="UBW30" s="24"/>
      <c r="UCB30" s="24"/>
      <c r="UCG30" s="24"/>
      <c r="UCL30" s="24"/>
      <c r="UCQ30" s="24"/>
      <c r="UCV30" s="24"/>
      <c r="UDA30" s="24"/>
      <c r="UDF30" s="24"/>
      <c r="UDK30" s="24"/>
      <c r="UDP30" s="24"/>
      <c r="UDU30" s="24"/>
      <c r="UDZ30" s="24"/>
      <c r="UEE30" s="24"/>
      <c r="UEJ30" s="24"/>
      <c r="UEO30" s="24"/>
      <c r="UET30" s="24"/>
      <c r="UEY30" s="24"/>
      <c r="UFD30" s="24"/>
      <c r="UFI30" s="24"/>
      <c r="UFN30" s="24"/>
      <c r="UFS30" s="24"/>
      <c r="UFX30" s="24"/>
      <c r="UGC30" s="24"/>
      <c r="UGH30" s="24"/>
      <c r="UGM30" s="24"/>
      <c r="UGR30" s="24"/>
      <c r="UGW30" s="24"/>
      <c r="UHB30" s="24"/>
      <c r="UHG30" s="24"/>
      <c r="UHL30" s="24"/>
      <c r="UHQ30" s="24"/>
      <c r="UHV30" s="24"/>
      <c r="UIA30" s="24"/>
      <c r="UIF30" s="24"/>
      <c r="UIK30" s="24"/>
      <c r="UIP30" s="24"/>
      <c r="UIU30" s="24"/>
      <c r="UIZ30" s="24"/>
      <c r="UJE30" s="24"/>
      <c r="UJJ30" s="24"/>
      <c r="UJO30" s="24"/>
      <c r="UJT30" s="24"/>
      <c r="UJY30" s="24"/>
      <c r="UKD30" s="24"/>
      <c r="UKI30" s="24"/>
      <c r="UKN30" s="24"/>
      <c r="UKS30" s="24"/>
      <c r="UKX30" s="24"/>
      <c r="ULC30" s="24"/>
      <c r="ULH30" s="24"/>
      <c r="ULM30" s="24"/>
      <c r="ULR30" s="24"/>
      <c r="ULW30" s="24"/>
      <c r="UMB30" s="24"/>
      <c r="UMG30" s="24"/>
      <c r="UML30" s="24"/>
      <c r="UMQ30" s="24"/>
      <c r="UMV30" s="24"/>
      <c r="UNA30" s="24"/>
      <c r="UNF30" s="24"/>
      <c r="UNK30" s="24"/>
      <c r="UNP30" s="24"/>
      <c r="UNU30" s="24"/>
      <c r="UNZ30" s="24"/>
      <c r="UOE30" s="24"/>
      <c r="UOJ30" s="24"/>
      <c r="UOO30" s="24"/>
      <c r="UOT30" s="24"/>
      <c r="UOY30" s="24"/>
      <c r="UPD30" s="24"/>
      <c r="UPI30" s="24"/>
      <c r="UPN30" s="24"/>
      <c r="UPS30" s="24"/>
      <c r="UPX30" s="24"/>
      <c r="UQC30" s="24"/>
      <c r="UQH30" s="24"/>
      <c r="UQM30" s="24"/>
      <c r="UQR30" s="24"/>
      <c r="UQW30" s="24"/>
      <c r="URB30" s="24"/>
      <c r="URG30" s="24"/>
      <c r="URL30" s="24"/>
      <c r="URQ30" s="24"/>
      <c r="URV30" s="24"/>
      <c r="USA30" s="24"/>
      <c r="USF30" s="24"/>
      <c r="USK30" s="24"/>
      <c r="USP30" s="24"/>
      <c r="USU30" s="24"/>
      <c r="USZ30" s="24"/>
      <c r="UTE30" s="24"/>
      <c r="UTJ30" s="24"/>
      <c r="UTO30" s="24"/>
      <c r="UTT30" s="24"/>
      <c r="UTY30" s="24"/>
      <c r="UUD30" s="24"/>
      <c r="UUI30" s="24"/>
      <c r="UUN30" s="24"/>
      <c r="UUS30" s="24"/>
      <c r="UUX30" s="24"/>
      <c r="UVC30" s="24"/>
      <c r="UVH30" s="24"/>
      <c r="UVM30" s="24"/>
      <c r="UVR30" s="24"/>
      <c r="UVW30" s="24"/>
      <c r="UWB30" s="24"/>
      <c r="UWG30" s="24"/>
      <c r="UWL30" s="24"/>
      <c r="UWQ30" s="24"/>
      <c r="UWV30" s="24"/>
      <c r="UXA30" s="24"/>
      <c r="UXF30" s="24"/>
      <c r="UXK30" s="24"/>
      <c r="UXP30" s="24"/>
      <c r="UXU30" s="24"/>
      <c r="UXZ30" s="24"/>
      <c r="UYE30" s="24"/>
      <c r="UYJ30" s="24"/>
      <c r="UYO30" s="24"/>
      <c r="UYT30" s="24"/>
      <c r="UYY30" s="24"/>
      <c r="UZD30" s="24"/>
      <c r="UZI30" s="24"/>
      <c r="UZN30" s="24"/>
      <c r="UZS30" s="24"/>
      <c r="UZX30" s="24"/>
      <c r="VAC30" s="24"/>
      <c r="VAH30" s="24"/>
      <c r="VAM30" s="24"/>
      <c r="VAR30" s="24"/>
      <c r="VAW30" s="24"/>
      <c r="VBB30" s="24"/>
      <c r="VBG30" s="24"/>
      <c r="VBL30" s="24"/>
      <c r="VBQ30" s="24"/>
      <c r="VBV30" s="24"/>
      <c r="VCA30" s="24"/>
      <c r="VCF30" s="24"/>
      <c r="VCK30" s="24"/>
      <c r="VCP30" s="24"/>
      <c r="VCU30" s="24"/>
      <c r="VCZ30" s="24"/>
      <c r="VDE30" s="24"/>
      <c r="VDJ30" s="24"/>
      <c r="VDO30" s="24"/>
      <c r="VDT30" s="24"/>
      <c r="VDY30" s="24"/>
      <c r="VED30" s="24"/>
      <c r="VEI30" s="24"/>
      <c r="VEN30" s="24"/>
      <c r="VES30" s="24"/>
      <c r="VEX30" s="24"/>
      <c r="VFC30" s="24"/>
      <c r="VFH30" s="24"/>
      <c r="VFM30" s="24"/>
      <c r="VFR30" s="24"/>
      <c r="VFW30" s="24"/>
      <c r="VGB30" s="24"/>
      <c r="VGG30" s="24"/>
      <c r="VGL30" s="24"/>
      <c r="VGQ30" s="24"/>
      <c r="VGV30" s="24"/>
      <c r="VHA30" s="24"/>
      <c r="VHF30" s="24"/>
      <c r="VHK30" s="24"/>
      <c r="VHP30" s="24"/>
      <c r="VHU30" s="24"/>
      <c r="VHZ30" s="24"/>
      <c r="VIE30" s="24"/>
      <c r="VIJ30" s="24"/>
      <c r="VIO30" s="24"/>
      <c r="VIT30" s="24"/>
      <c r="VIY30" s="24"/>
      <c r="VJD30" s="24"/>
      <c r="VJI30" s="24"/>
      <c r="VJN30" s="24"/>
      <c r="VJS30" s="24"/>
      <c r="VJX30" s="24"/>
      <c r="VKC30" s="24"/>
      <c r="VKH30" s="24"/>
      <c r="VKM30" s="24"/>
      <c r="VKR30" s="24"/>
      <c r="VKW30" s="24"/>
      <c r="VLB30" s="24"/>
      <c r="VLG30" s="24"/>
      <c r="VLL30" s="24"/>
      <c r="VLQ30" s="24"/>
      <c r="VLV30" s="24"/>
      <c r="VMA30" s="24"/>
      <c r="VMF30" s="24"/>
      <c r="VMK30" s="24"/>
      <c r="VMP30" s="24"/>
      <c r="VMU30" s="24"/>
      <c r="VMZ30" s="24"/>
      <c r="VNE30" s="24"/>
      <c r="VNJ30" s="24"/>
      <c r="VNO30" s="24"/>
      <c r="VNT30" s="24"/>
      <c r="VNY30" s="24"/>
      <c r="VOD30" s="24"/>
      <c r="VOI30" s="24"/>
      <c r="VON30" s="24"/>
      <c r="VOS30" s="24"/>
      <c r="VOX30" s="24"/>
      <c r="VPC30" s="24"/>
      <c r="VPH30" s="24"/>
      <c r="VPM30" s="24"/>
      <c r="VPR30" s="24"/>
      <c r="VPW30" s="24"/>
      <c r="VQB30" s="24"/>
      <c r="VQG30" s="24"/>
      <c r="VQL30" s="24"/>
      <c r="VQQ30" s="24"/>
      <c r="VQV30" s="24"/>
      <c r="VRA30" s="24"/>
      <c r="VRF30" s="24"/>
      <c r="VRK30" s="24"/>
      <c r="VRP30" s="24"/>
      <c r="VRU30" s="24"/>
      <c r="VRZ30" s="24"/>
      <c r="VSE30" s="24"/>
      <c r="VSJ30" s="24"/>
      <c r="VSO30" s="24"/>
      <c r="VST30" s="24"/>
      <c r="VSY30" s="24"/>
      <c r="VTD30" s="24"/>
      <c r="VTI30" s="24"/>
      <c r="VTN30" s="24"/>
      <c r="VTS30" s="24"/>
      <c r="VTX30" s="24"/>
      <c r="VUC30" s="24"/>
      <c r="VUH30" s="24"/>
      <c r="VUM30" s="24"/>
      <c r="VUR30" s="24"/>
      <c r="VUW30" s="24"/>
      <c r="VVB30" s="24"/>
      <c r="VVG30" s="24"/>
      <c r="VVL30" s="24"/>
      <c r="VVQ30" s="24"/>
      <c r="VVV30" s="24"/>
      <c r="VWA30" s="24"/>
      <c r="VWF30" s="24"/>
      <c r="VWK30" s="24"/>
      <c r="VWP30" s="24"/>
      <c r="VWU30" s="24"/>
      <c r="VWZ30" s="24"/>
      <c r="VXE30" s="24"/>
      <c r="VXJ30" s="24"/>
      <c r="VXO30" s="24"/>
      <c r="VXT30" s="24"/>
      <c r="VXY30" s="24"/>
      <c r="VYD30" s="24"/>
      <c r="VYI30" s="24"/>
      <c r="VYN30" s="24"/>
      <c r="VYS30" s="24"/>
      <c r="VYX30" s="24"/>
      <c r="VZC30" s="24"/>
      <c r="VZH30" s="24"/>
      <c r="VZM30" s="24"/>
      <c r="VZR30" s="24"/>
      <c r="VZW30" s="24"/>
      <c r="WAB30" s="24"/>
      <c r="WAG30" s="24"/>
      <c r="WAL30" s="24"/>
      <c r="WAQ30" s="24"/>
      <c r="WAV30" s="24"/>
      <c r="WBA30" s="24"/>
      <c r="WBF30" s="24"/>
      <c r="WBK30" s="24"/>
      <c r="WBP30" s="24"/>
      <c r="WBU30" s="24"/>
      <c r="WBZ30" s="24"/>
      <c r="WCE30" s="24"/>
      <c r="WCJ30" s="24"/>
      <c r="WCO30" s="24"/>
      <c r="WCT30" s="24"/>
      <c r="WCY30" s="24"/>
      <c r="WDD30" s="24"/>
      <c r="WDI30" s="24"/>
      <c r="WDN30" s="24"/>
      <c r="WDS30" s="24"/>
      <c r="WDX30" s="24"/>
      <c r="WEC30" s="24"/>
      <c r="WEH30" s="24"/>
      <c r="WEM30" s="24"/>
      <c r="WER30" s="24"/>
      <c r="WEW30" s="24"/>
      <c r="WFB30" s="24"/>
      <c r="WFG30" s="24"/>
      <c r="WFL30" s="24"/>
      <c r="WFQ30" s="24"/>
      <c r="WFV30" s="24"/>
      <c r="WGA30" s="24"/>
      <c r="WGF30" s="24"/>
      <c r="WGK30" s="24"/>
      <c r="WGP30" s="24"/>
      <c r="WGU30" s="24"/>
      <c r="WGZ30" s="24"/>
      <c r="WHE30" s="24"/>
      <c r="WHJ30" s="24"/>
      <c r="WHO30" s="24"/>
      <c r="WHT30" s="24"/>
      <c r="WHY30" s="24"/>
      <c r="WID30" s="24"/>
      <c r="WII30" s="24"/>
      <c r="WIN30" s="24"/>
      <c r="WIS30" s="24"/>
      <c r="WIX30" s="24"/>
      <c r="WJC30" s="24"/>
      <c r="WJH30" s="24"/>
      <c r="WJM30" s="24"/>
      <c r="WJR30" s="24"/>
      <c r="WJW30" s="24"/>
      <c r="WKB30" s="24"/>
      <c r="WKG30" s="24"/>
      <c r="WKL30" s="24"/>
      <c r="WKQ30" s="24"/>
      <c r="WKV30" s="24"/>
      <c r="WLA30" s="24"/>
      <c r="WLF30" s="24"/>
      <c r="WLK30" s="24"/>
      <c r="WLP30" s="24"/>
      <c r="WLU30" s="24"/>
      <c r="WLZ30" s="24"/>
      <c r="WME30" s="24"/>
      <c r="WMJ30" s="24"/>
      <c r="WMO30" s="24"/>
      <c r="WMT30" s="24"/>
      <c r="WMY30" s="24"/>
      <c r="WND30" s="24"/>
      <c r="WNI30" s="24"/>
      <c r="WNN30" s="24"/>
      <c r="WNS30" s="24"/>
      <c r="WNX30" s="24"/>
      <c r="WOC30" s="24"/>
      <c r="WOH30" s="24"/>
      <c r="WOM30" s="24"/>
      <c r="WOR30" s="24"/>
      <c r="WOW30" s="24"/>
      <c r="WPB30" s="24"/>
      <c r="WPG30" s="24"/>
      <c r="WPL30" s="24"/>
      <c r="WPQ30" s="24"/>
      <c r="WPV30" s="24"/>
      <c r="WQA30" s="24"/>
      <c r="WQF30" s="24"/>
      <c r="WQK30" s="24"/>
      <c r="WQP30" s="24"/>
      <c r="WQU30" s="24"/>
      <c r="WQZ30" s="24"/>
      <c r="WRE30" s="24"/>
      <c r="WRJ30" s="24"/>
      <c r="WRO30" s="24"/>
      <c r="WRT30" s="24"/>
      <c r="WRY30" s="24"/>
      <c r="WSD30" s="24"/>
      <c r="WSI30" s="24"/>
      <c r="WSN30" s="24"/>
      <c r="WSS30" s="24"/>
      <c r="WSX30" s="24"/>
      <c r="WTC30" s="24"/>
      <c r="WTH30" s="24"/>
      <c r="WTM30" s="24"/>
      <c r="WTR30" s="24"/>
      <c r="WTW30" s="24"/>
      <c r="WUB30" s="24"/>
      <c r="WUG30" s="24"/>
      <c r="WUL30" s="24"/>
      <c r="WUQ30" s="24"/>
      <c r="WUV30" s="24"/>
      <c r="WVA30" s="24"/>
      <c r="WVF30" s="24"/>
      <c r="WVK30" s="24"/>
      <c r="WVP30" s="24"/>
      <c r="WVU30" s="24"/>
      <c r="WVZ30" s="24"/>
      <c r="WWE30" s="24"/>
      <c r="WWJ30" s="24"/>
      <c r="WWO30" s="24"/>
      <c r="WWT30" s="24"/>
      <c r="WWY30" s="24"/>
      <c r="WXD30" s="24"/>
      <c r="WXI30" s="24"/>
      <c r="WXN30" s="24"/>
      <c r="WXS30" s="24"/>
      <c r="WXX30" s="24"/>
      <c r="WYC30" s="24"/>
      <c r="WYH30" s="24"/>
      <c r="WYM30" s="24"/>
      <c r="WYR30" s="24"/>
      <c r="WYW30" s="24"/>
      <c r="WZB30" s="24"/>
      <c r="WZG30" s="24"/>
      <c r="WZL30" s="24"/>
      <c r="WZQ30" s="24"/>
      <c r="WZV30" s="24"/>
      <c r="XAA30" s="24"/>
      <c r="XAF30" s="24"/>
      <c r="XAK30" s="24"/>
      <c r="XAP30" s="24"/>
      <c r="XAU30" s="24"/>
      <c r="XAZ30" s="24"/>
      <c r="XBE30" s="24"/>
      <c r="XBJ30" s="24"/>
      <c r="XBO30" s="24"/>
      <c r="XBT30" s="24"/>
      <c r="XBY30" s="24"/>
      <c r="XCD30" s="24"/>
      <c r="XCI30" s="24"/>
      <c r="XCN30" s="24"/>
      <c r="XCS30" s="24"/>
      <c r="XCX30" s="24"/>
      <c r="XDC30" s="24"/>
      <c r="XDH30" s="24"/>
      <c r="XDM30" s="24"/>
      <c r="XDR30" s="24"/>
      <c r="XDW30" s="24"/>
      <c r="XEB30" s="24"/>
      <c r="XEG30" s="24"/>
      <c r="XEL30" s="24"/>
      <c r="XEQ30" s="24"/>
      <c r="XEV30" s="24"/>
      <c r="XFA30" s="24"/>
    </row>
    <row r="31" spans="1:1023 1026:2048 2051:5118 5121:6143 6146:7168 7171:10238 10241:11263 11266:12288 12291:15358 15361:16383" x14ac:dyDescent="0.35">
      <c r="A31" s="24"/>
      <c r="B31" s="14"/>
      <c r="C31" s="14"/>
      <c r="D31" s="14"/>
      <c r="E31" s="406"/>
      <c r="F31" t="s">
        <v>463</v>
      </c>
      <c r="H31" s="30" t="s">
        <v>462</v>
      </c>
      <c r="J31" s="335">
        <f>IF(J12&gt;0, '1.4.2 Rev_BCH'!J60, 0)</f>
        <v>0</v>
      </c>
      <c r="K31" s="335">
        <f>IF(K12&gt;0, '1.4.2 Rev_BCH'!K60, 0)</f>
        <v>0</v>
      </c>
      <c r="L31" s="335">
        <f>IF(L12&gt;0, '1.4.2 Rev_BCH'!L60, 0)</f>
        <v>0</v>
      </c>
      <c r="M31" s="335">
        <f>IF(M12&gt;0, '1.4.2 Rev_BCH'!M60, 0)</f>
        <v>0</v>
      </c>
      <c r="N31" s="335">
        <f>IF(N12&gt;0, '1.4.2 Rev_BCH'!N60, 0)</f>
        <v>0</v>
      </c>
      <c r="O31" s="335">
        <f>IF(O12&gt;0, '1.4.2 Rev_BCH'!O60, 0)</f>
        <v>0</v>
      </c>
      <c r="P31" s="335">
        <f>IF(P12&gt;0, '1.4.2 Rev_BCH'!P60, 0)</f>
        <v>0</v>
      </c>
      <c r="Q31" s="335">
        <f>IF(Q12&gt;0, '1.4.2 Rev_BCH'!Q60, 0)</f>
        <v>0</v>
      </c>
      <c r="R31" s="335">
        <f>IF(R12&gt;0, '1.4.2 Rev_BCH'!R60, 0)</f>
        <v>0</v>
      </c>
      <c r="S31" s="335">
        <f>IF(S12&gt;0, '1.4.2 Rev_BCH'!S60, 0)</f>
        <v>0</v>
      </c>
      <c r="T31" s="335">
        <f>IF(T12&gt;0, '1.4.2 Rev_BCH'!T60, 0)</f>
        <v>0</v>
      </c>
      <c r="U31" s="335">
        <f>IF(U12&gt;0, '1.4.2 Rev_BCH'!U60, 0)</f>
        <v>0</v>
      </c>
      <c r="V31" s="335">
        <f>IF(V12&gt;0, '1.4.2 Rev_BCH'!V60, 0)</f>
        <v>0</v>
      </c>
      <c r="W31" s="335">
        <f>IF(W12&gt;0, '1.4.2 Rev_BCH'!W60, 0)</f>
        <v>0</v>
      </c>
      <c r="X31" s="335">
        <f>IF(X12&gt;0, '1.4.2 Rev_BCH'!X60, 0)</f>
        <v>0</v>
      </c>
      <c r="Y31" s="335">
        <f>IF(Y12&gt;0, '1.4.2 Rev_BCH'!Y60, 0)</f>
        <v>0</v>
      </c>
      <c r="Z31" s="335">
        <f>IF(Z12&gt;0, '1.4.2 Rev_BCH'!Z60, 0)</f>
        <v>0</v>
      </c>
      <c r="AA31" s="335">
        <f>IF(AA12&gt;0, '1.4.2 Rev_BCH'!AA60, 0)</f>
        <v>0</v>
      </c>
      <c r="AB31" s="335">
        <f>IF(AB12&gt;0, '1.4.2 Rev_BCH'!AB60, 0)</f>
        <v>0</v>
      </c>
      <c r="AC31" s="335">
        <f>IF(AC12&gt;0, '1.4.2 Rev_BCH'!AC60, 0)</f>
        <v>0</v>
      </c>
      <c r="AD31" s="335">
        <f>IF(AD12&gt;0, '1.4.2 Rev_BCH'!AD60, 0)</f>
        <v>0</v>
      </c>
      <c r="AE31" s="335">
        <f>IF(AE12&gt;0, '1.4.2 Rev_BCH'!AE60, 0)</f>
        <v>0</v>
      </c>
      <c r="AF31" s="335">
        <f>IF(AF12&gt;0, '1.4.2 Rev_BCH'!AF60, 0)</f>
        <v>0</v>
      </c>
      <c r="AG31" s="335">
        <f>IF(AG12&gt;0, '1.4.2 Rev_BCH'!AG60, 0)</f>
        <v>0</v>
      </c>
      <c r="AH31" s="335">
        <f>IF(AH12&gt;0, '1.4.2 Rev_BCH'!AH60, 0)</f>
        <v>0</v>
      </c>
      <c r="AI31" s="335">
        <f>IF(AI12&gt;0, '1.4.2 Rev_BCH'!AI60, 0)</f>
        <v>0</v>
      </c>
      <c r="AJ31" s="335">
        <f>IF(AJ12&gt;0, '1.4.2 Rev_BCH'!AJ60, 0)</f>
        <v>0</v>
      </c>
      <c r="AK31" s="335">
        <f>IF(AK12&gt;0, '1.4.2 Rev_BCH'!AK60, 0)</f>
        <v>0</v>
      </c>
      <c r="AL31" s="335">
        <f>IF(AL12&gt;0, '1.4.2 Rev_BCH'!AL60, 0)</f>
        <v>0</v>
      </c>
      <c r="AM31" s="335">
        <f>IF(AM12&gt;0, '1.4.2 Rev_BCH'!AM60, 0)</f>
        <v>0</v>
      </c>
      <c r="AN31" s="335">
        <f>IF(AN12&gt;0, '1.4.2 Rev_BCH'!AN60, 0)</f>
        <v>0</v>
      </c>
      <c r="AO31" s="335">
        <f>IF(AO12&gt;0, '1.4.2 Rev_BCH'!AO60, 0)</f>
        <v>0</v>
      </c>
      <c r="AP31" s="335">
        <f>IF(AP12&gt;0, '1.4.2 Rev_BCH'!AP60, 0)</f>
        <v>0</v>
      </c>
      <c r="AQ31" s="335">
        <f>IF(AQ12&gt;0, '1.4.2 Rev_BCH'!AQ60, 0)</f>
        <v>0</v>
      </c>
      <c r="AR31" s="335">
        <f>IF(AR12&gt;0, '1.4.2 Rev_BCH'!AR60, 0)</f>
        <v>0</v>
      </c>
      <c r="AS31" s="335">
        <f>IF(AS12&gt;0, '1.4.2 Rev_BCH'!AS60, 0)</f>
        <v>0</v>
      </c>
      <c r="AT31" s="335">
        <f>IF(AT12&gt;0, '1.4.2 Rev_BCH'!AT60, 0)</f>
        <v>0</v>
      </c>
      <c r="AU31" s="335">
        <f>IF(AU12&gt;0, '1.4.2 Rev_BCH'!AU60, 0)</f>
        <v>0</v>
      </c>
      <c r="AV31" s="335">
        <f>IF(AV12&gt;0, '1.4.2 Rev_BCH'!AV60, 0)</f>
        <v>0</v>
      </c>
      <c r="AW31" s="335">
        <f>IF(AW12&gt;0, '1.4.2 Rev_BCH'!AW60, 0)</f>
        <v>0</v>
      </c>
      <c r="AX31" s="335">
        <f>IF(AX12&gt;0, '1.4.2 Rev_BCH'!AX60, 0)</f>
        <v>0</v>
      </c>
      <c r="AY31" s="335">
        <f>IF(AY12&gt;0, '1.4.2 Rev_BCH'!AY60, 0)</f>
        <v>0</v>
      </c>
      <c r="AZ31" s="335">
        <f>IF(AZ12&gt;0, '1.4.2 Rev_BCH'!AZ60, 0)</f>
        <v>0</v>
      </c>
      <c r="BA31" s="335">
        <f>IF(BA12&gt;0, '1.4.2 Rev_BCH'!BA60, 0)</f>
        <v>0</v>
      </c>
      <c r="BB31" s="335">
        <f>IF(BB12&gt;0, '1.4.2 Rev_BCH'!BB60, 0)</f>
        <v>0</v>
      </c>
      <c r="BC31" s="335">
        <f>IF(BC12&gt;0, '1.4.2 Rev_BCH'!BC60, 0)</f>
        <v>0</v>
      </c>
      <c r="BD31" s="335">
        <f>IF(BD12&gt;0, '1.4.2 Rev_BCH'!BD60, 0)</f>
        <v>0</v>
      </c>
      <c r="BE31" s="335">
        <f>IF(BE12&gt;0, '1.4.2 Rev_BCH'!BE60, 0)</f>
        <v>0</v>
      </c>
      <c r="BF31" s="335">
        <f>IF(BF12&gt;0, '1.4.2 Rev_BCH'!BF60, 0)</f>
        <v>0</v>
      </c>
      <c r="BG31" s="335">
        <f>IF(BG12&gt;0, '1.4.2 Rev_BCH'!BG60, 0)</f>
        <v>0</v>
      </c>
      <c r="BH31" s="335">
        <f>IF(BH12&gt;0, '1.4.2 Rev_BCH'!BH60, 0)</f>
        <v>0</v>
      </c>
      <c r="BI31" s="335">
        <f>IF(BI12&gt;0, '1.4.2 Rev_BCH'!BI60, 0)</f>
        <v>0</v>
      </c>
      <c r="BJ31" s="335">
        <f>IF(BJ12&gt;0, '1.4.2 Rev_BCH'!BJ60, 0)</f>
        <v>0</v>
      </c>
      <c r="BK31" s="335">
        <f>IF(BK12&gt;0, '1.4.2 Rev_BCH'!BK60, 0)</f>
        <v>0</v>
      </c>
      <c r="BL31" s="335">
        <f>IF(BL12&gt;0, '1.4.2 Rev_BCH'!BL60, 0)</f>
        <v>0</v>
      </c>
      <c r="BM31" s="335">
        <f>IF(BM12&gt;0, '1.4.2 Rev_BCH'!BM60, 0)</f>
        <v>0</v>
      </c>
      <c r="BN31" s="335">
        <f>IF(BN12&gt;0, '1.4.2 Rev_BCH'!BN60, 0)</f>
        <v>0</v>
      </c>
      <c r="BO31" s="335">
        <f>IF(BO12&gt;0, '1.4.2 Rev_BCH'!BO60, 0)</f>
        <v>0</v>
      </c>
      <c r="BP31" s="335">
        <f>IF(BP12&gt;0, '1.4.2 Rev_BCH'!BP60, 0)</f>
        <v>0</v>
      </c>
      <c r="BQ31" s="335">
        <f>IF(BQ12&gt;0, '1.4.2 Rev_BCH'!BQ60, 0)</f>
        <v>0</v>
      </c>
      <c r="BR31" s="335">
        <f>IF(BR12&gt;0, '1.4.2 Rev_BCH'!BR60, 0)</f>
        <v>0</v>
      </c>
      <c r="BS31" s="335">
        <f>IF(BS12&gt;0, '1.4.2 Rev_BCH'!BS60, 0)</f>
        <v>0</v>
      </c>
      <c r="BT31" s="335">
        <f>IF(BT12&gt;0, '1.4.2 Rev_BCH'!BT60, 0)</f>
        <v>0</v>
      </c>
      <c r="BU31" s="335">
        <f>IF(BU12&gt;0, '1.4.2 Rev_BCH'!BU60, 0)</f>
        <v>0</v>
      </c>
      <c r="BV31" s="335">
        <f>IF(BV12&gt;0, '1.4.2 Rev_BCH'!BV60, 0)</f>
        <v>0</v>
      </c>
      <c r="BW31" s="335">
        <f>IF(BW12&gt;0, '1.4.2 Rev_BCH'!BW60, 0)</f>
        <v>0</v>
      </c>
      <c r="BX31" s="335">
        <f>IF(BX12&gt;0, '1.4.2 Rev_BCH'!BX60, 0)</f>
        <v>0</v>
      </c>
      <c r="BY31" s="335">
        <f>IF(BY12&gt;0, '1.4.2 Rev_BCH'!BY60, 0)</f>
        <v>0</v>
      </c>
      <c r="BZ31" s="335">
        <f>IF(BZ12&gt;0, '1.4.2 Rev_BCH'!BZ60, 0)</f>
        <v>0</v>
      </c>
      <c r="CA31" s="335">
        <f>IF(CA12&gt;0, '1.4.2 Rev_BCH'!CA60, 0)</f>
        <v>0</v>
      </c>
      <c r="CB31" s="335">
        <f>IF(CB12&gt;0, '1.4.2 Rev_BCH'!CB60, 0)</f>
        <v>0</v>
      </c>
      <c r="CC31" s="335">
        <f>IF(CC12&gt;0, '1.4.2 Rev_BCH'!CC60, 0)</f>
        <v>0</v>
      </c>
      <c r="CD31" s="335">
        <f>IF(CD12&gt;0, '1.4.2 Rev_BCH'!CD60, 0)</f>
        <v>0</v>
      </c>
      <c r="CE31" s="335">
        <f>IF(CE12&gt;0, '1.4.2 Rev_BCH'!CE60, 0)</f>
        <v>0</v>
      </c>
      <c r="CF31" s="335">
        <f>IF(CF12&gt;0, '1.4.2 Rev_BCH'!CF60, 0)</f>
        <v>0</v>
      </c>
      <c r="CG31" s="335">
        <f>IF(CG12&gt;0, '1.4.2 Rev_BCH'!CG60, 0)</f>
        <v>0</v>
      </c>
      <c r="CH31" s="335">
        <f>IF(CH12&gt;0, '1.4.2 Rev_BCH'!CH60, 0)</f>
        <v>0</v>
      </c>
      <c r="CI31" s="335">
        <f>IF(CI12&gt;0, '1.4.2 Rev_BCH'!CI60, 0)</f>
        <v>0</v>
      </c>
      <c r="CJ31" s="335">
        <f>IF(CJ12&gt;0, '1.4.2 Rev_BCH'!CJ60, 0)</f>
        <v>0</v>
      </c>
      <c r="CK31" s="335">
        <f>IF(CK12&gt;0, '1.4.2 Rev_BCH'!CK60, 0)</f>
        <v>0</v>
      </c>
      <c r="CL31" s="335">
        <f>IF(CL12&gt;0, '1.4.2 Rev_BCH'!CL60, 0)</f>
        <v>0</v>
      </c>
      <c r="CM31" s="335">
        <f>IF(CM12&gt;0, '1.4.2 Rev_BCH'!CM60, 0)</f>
        <v>0</v>
      </c>
      <c r="CN31" s="335">
        <f>IF(CN12&gt;0, '1.4.2 Rev_BCH'!CN60, 0)</f>
        <v>0</v>
      </c>
      <c r="CO31" s="335">
        <f>IF(CO12&gt;0, '1.4.2 Rev_BCH'!CO60, 0)</f>
        <v>0</v>
      </c>
      <c r="CP31" s="335">
        <f>IF(CP12&gt;0, '1.4.2 Rev_BCH'!CP60, 0)</f>
        <v>0</v>
      </c>
      <c r="CQ31" s="335">
        <f>IF(CQ12&gt;0, '1.4.2 Rev_BCH'!CQ60, 0)</f>
        <v>0</v>
      </c>
      <c r="CR31" s="335">
        <f>IF(CR12&gt;0, '1.4.2 Rev_BCH'!CR60, 0)</f>
        <v>0</v>
      </c>
      <c r="CS31" s="335">
        <f>IF(CS12&gt;0, '1.4.2 Rev_BCH'!CS60, 0)</f>
        <v>0</v>
      </c>
      <c r="CT31" s="335">
        <f>IF(CT12&gt;0, '1.4.2 Rev_BCH'!CT60, 0)</f>
        <v>0</v>
      </c>
      <c r="CU31" s="335">
        <f>IF(CU12&gt;0, '1.4.2 Rev_BCH'!CU60, 0)</f>
        <v>0</v>
      </c>
      <c r="CV31" s="335">
        <f>IF(CV12&gt;0, '1.4.2 Rev_BCH'!CV60, 0)</f>
        <v>0</v>
      </c>
      <c r="CW31" s="335">
        <f>IF(CW12&gt;0, '1.4.2 Rev_BCH'!CW60, 0)</f>
        <v>0</v>
      </c>
      <c r="CX31" s="335">
        <f>IF(CX12&gt;0, '1.4.2 Rev_BCH'!CX60, 0)</f>
        <v>0</v>
      </c>
      <c r="CY31" s="335">
        <f>IF(CY12&gt;0, '1.4.2 Rev_BCH'!CY60, 0)</f>
        <v>0</v>
      </c>
      <c r="CZ31" s="335">
        <f>IF(CZ12&gt;0, '1.4.2 Rev_BCH'!CZ60, 0)</f>
        <v>0</v>
      </c>
      <c r="DA31" s="335">
        <f>IF(DA12&gt;0, '1.4.2 Rev_BCH'!DA60, 0)</f>
        <v>0</v>
      </c>
      <c r="DB31" s="335">
        <f>IF(DB12&gt;0, '1.4.2 Rev_BCH'!DB60, 0)</f>
        <v>0</v>
      </c>
      <c r="DC31" s="335">
        <f>IF(DC12&gt;0, '1.4.2 Rev_BCH'!DC60, 0)</f>
        <v>0</v>
      </c>
      <c r="DD31" s="335">
        <f>IF(DD12&gt;0, '1.4.2 Rev_BCH'!DD60, 0)</f>
        <v>0</v>
      </c>
      <c r="DE31" s="335">
        <f>IF(DE12&gt;0, '1.4.2 Rev_BCH'!DE60, 0)</f>
        <v>0</v>
      </c>
      <c r="DF31" s="335">
        <f>IF(DF12&gt;0, '1.4.2 Rev_BCH'!DF60, 0)</f>
        <v>0</v>
      </c>
      <c r="DG31" s="335">
        <f>IF(DG12&gt;0, '1.4.2 Rev_BCH'!DG60, 0)</f>
        <v>0</v>
      </c>
      <c r="DH31" s="335">
        <f>IF(DH12&gt;0, '1.4.2 Rev_BCH'!DH60, 0)</f>
        <v>0</v>
      </c>
      <c r="DI31" s="335">
        <f>IF(DI12&gt;0, '1.4.2 Rev_BCH'!DI60, 0)</f>
        <v>0</v>
      </c>
      <c r="DJ31" s="335">
        <f>IF(DJ12&gt;0, '1.4.2 Rev_BCH'!DJ60, 0)</f>
        <v>0</v>
      </c>
      <c r="DK31" s="335">
        <f>IF(DK12&gt;0, '1.4.2 Rev_BCH'!DK60, 0)</f>
        <v>0</v>
      </c>
      <c r="DL31" s="335">
        <f>IF(DL12&gt;0, '1.4.2 Rev_BCH'!DL60, 0)</f>
        <v>0</v>
      </c>
      <c r="DM31" s="335">
        <f>IF(DM12&gt;0, '1.4.2 Rev_BCH'!DM60, 0)</f>
        <v>0</v>
      </c>
      <c r="DN31" s="335">
        <f>IF(DN12&gt;0, '1.4.2 Rev_BCH'!DN60, 0)</f>
        <v>0</v>
      </c>
      <c r="DO31" s="335">
        <f>IF(DO12&gt;0, '1.4.2 Rev_BCH'!DO60, 0)</f>
        <v>0</v>
      </c>
      <c r="DP31" s="335">
        <f>IF(DP12&gt;0, '1.4.2 Rev_BCH'!DP60, 0)</f>
        <v>0</v>
      </c>
      <c r="DQ31" s="335">
        <f>IF(DQ12&gt;0, '1.4.2 Rev_BCH'!DQ60, 0)</f>
        <v>0</v>
      </c>
      <c r="DR31" s="335">
        <f>IF(DR12&gt;0, '1.4.2 Rev_BCH'!DR60, 0)</f>
        <v>0</v>
      </c>
      <c r="DS31" s="335">
        <f>IF(DS12&gt;0, '1.4.2 Rev_BCH'!DS60, 0)</f>
        <v>0</v>
      </c>
      <c r="DT31" s="335">
        <f>IF(DT12&gt;0, '1.4.2 Rev_BCH'!DT60, 0)</f>
        <v>0</v>
      </c>
      <c r="DU31" s="335">
        <f>IF(DU12&gt;0, '1.4.2 Rev_BCH'!DU60, 0)</f>
        <v>0</v>
      </c>
      <c r="DV31" s="335">
        <f>IF(DV12&gt;0, '1.4.2 Rev_BCH'!DV60, 0)</f>
        <v>0</v>
      </c>
      <c r="DW31" s="335">
        <f>IF(DW12&gt;0, '1.4.2 Rev_BCH'!DW60, 0)</f>
        <v>0</v>
      </c>
      <c r="DX31" s="335">
        <f>IF(DX12&gt;0, '1.4.2 Rev_BCH'!DX60, 0)</f>
        <v>0</v>
      </c>
      <c r="DY31" s="335">
        <f>IF(DY12&gt;0, '1.4.2 Rev_BCH'!DY60, 0)</f>
        <v>0</v>
      </c>
      <c r="EA31" s="24"/>
      <c r="EF31" s="24"/>
      <c r="EK31" s="24"/>
      <c r="EP31" s="24"/>
      <c r="EU31" s="24"/>
      <c r="EZ31" s="24"/>
      <c r="FE31" s="24"/>
      <c r="FJ31" s="24"/>
      <c r="FO31" s="24"/>
      <c r="FT31" s="24"/>
      <c r="FY31" s="24"/>
      <c r="GD31" s="24"/>
      <c r="GI31" s="24"/>
      <c r="GN31" s="24"/>
      <c r="GS31" s="24"/>
      <c r="GX31" s="24"/>
      <c r="HC31" s="24"/>
      <c r="HH31" s="24"/>
      <c r="HM31" s="24"/>
      <c r="HR31" s="24"/>
      <c r="HW31" s="24"/>
      <c r="IB31" s="24"/>
      <c r="IG31" s="24"/>
      <c r="IL31" s="24"/>
      <c r="IQ31" s="24"/>
      <c r="IV31" s="24"/>
      <c r="JA31" s="24"/>
      <c r="JF31" s="24"/>
      <c r="JK31" s="24"/>
      <c r="JP31" s="24"/>
      <c r="JU31" s="24"/>
      <c r="JZ31" s="24"/>
      <c r="KE31" s="24"/>
      <c r="KJ31" s="24"/>
      <c r="KO31" s="24"/>
      <c r="KT31" s="24"/>
      <c r="KY31" s="24"/>
      <c r="LD31" s="24"/>
      <c r="LI31" s="24"/>
      <c r="LN31" s="24"/>
      <c r="LS31" s="24"/>
      <c r="LX31" s="24"/>
      <c r="MC31" s="24"/>
      <c r="MH31" s="24"/>
      <c r="MM31" s="24"/>
      <c r="MR31" s="24"/>
      <c r="MW31" s="24"/>
      <c r="NB31" s="24"/>
      <c r="NG31" s="24"/>
      <c r="NL31" s="24"/>
      <c r="NQ31" s="24"/>
      <c r="NV31" s="24"/>
      <c r="OA31" s="24"/>
      <c r="OF31" s="24"/>
      <c r="OK31" s="24"/>
      <c r="OP31" s="24"/>
      <c r="OU31" s="24"/>
      <c r="OZ31" s="24"/>
      <c r="PE31" s="24"/>
      <c r="PJ31" s="24"/>
      <c r="PO31" s="24"/>
      <c r="PT31" s="24"/>
      <c r="PY31" s="24"/>
      <c r="QD31" s="24"/>
      <c r="QI31" s="24"/>
      <c r="QN31" s="24"/>
      <c r="QS31" s="24"/>
      <c r="QX31" s="24"/>
      <c r="RC31" s="24"/>
      <c r="RH31" s="24"/>
      <c r="RM31" s="24"/>
      <c r="RR31" s="24"/>
      <c r="RW31" s="24"/>
      <c r="SB31" s="24"/>
      <c r="SG31" s="24"/>
      <c r="SL31" s="24"/>
      <c r="SQ31" s="24"/>
      <c r="SV31" s="24"/>
      <c r="TA31" s="24"/>
      <c r="TF31" s="24"/>
      <c r="TK31" s="24"/>
      <c r="TP31" s="24"/>
      <c r="TU31" s="24"/>
      <c r="TZ31" s="24"/>
      <c r="UE31" s="24"/>
      <c r="UJ31" s="24"/>
      <c r="UO31" s="24"/>
      <c r="UT31" s="24"/>
      <c r="UY31" s="24"/>
      <c r="VD31" s="24"/>
      <c r="VI31" s="24"/>
      <c r="VN31" s="24"/>
      <c r="VS31" s="24"/>
      <c r="VX31" s="24"/>
      <c r="WC31" s="24"/>
      <c r="WH31" s="24"/>
      <c r="WM31" s="24"/>
      <c r="WR31" s="24"/>
      <c r="WW31" s="24"/>
      <c r="XB31" s="24"/>
      <c r="XG31" s="24"/>
      <c r="XL31" s="24"/>
      <c r="XQ31" s="24"/>
      <c r="XV31" s="24"/>
      <c r="YA31" s="24"/>
      <c r="YF31" s="24"/>
      <c r="YK31" s="24"/>
      <c r="YP31" s="24"/>
      <c r="YU31" s="24"/>
      <c r="YZ31" s="24"/>
      <c r="ZE31" s="24"/>
      <c r="ZJ31" s="24"/>
      <c r="ZO31" s="24"/>
      <c r="ZT31" s="24"/>
      <c r="ZY31" s="24"/>
      <c r="AAD31" s="24"/>
      <c r="AAI31" s="24"/>
      <c r="AAN31" s="24"/>
      <c r="AAS31" s="24"/>
      <c r="AAX31" s="24"/>
      <c r="ABC31" s="24"/>
      <c r="ABH31" s="24"/>
      <c r="ABM31" s="24"/>
      <c r="ABR31" s="24"/>
      <c r="ABW31" s="24"/>
      <c r="ACB31" s="24"/>
      <c r="ACG31" s="24"/>
      <c r="ACL31" s="24"/>
      <c r="ACQ31" s="24"/>
      <c r="ACV31" s="24"/>
      <c r="ADA31" s="24"/>
      <c r="ADF31" s="24"/>
      <c r="ADK31" s="24"/>
      <c r="ADP31" s="24"/>
      <c r="ADU31" s="24"/>
      <c r="ADZ31" s="24"/>
      <c r="AEE31" s="24"/>
      <c r="AEJ31" s="24"/>
      <c r="AEO31" s="24"/>
      <c r="AET31" s="24"/>
      <c r="AEY31" s="24"/>
      <c r="AFD31" s="24"/>
      <c r="AFI31" s="24"/>
      <c r="AFN31" s="24"/>
      <c r="AFS31" s="24"/>
      <c r="AFX31" s="24"/>
      <c r="AGC31" s="24"/>
      <c r="AGH31" s="24"/>
      <c r="AGM31" s="24"/>
      <c r="AGR31" s="24"/>
      <c r="AGW31" s="24"/>
      <c r="AHB31" s="24"/>
      <c r="AHG31" s="24"/>
      <c r="AHL31" s="24"/>
      <c r="AHQ31" s="24"/>
      <c r="AHV31" s="24"/>
      <c r="AIA31" s="24"/>
      <c r="AIF31" s="24"/>
      <c r="AIK31" s="24"/>
      <c r="AIP31" s="24"/>
      <c r="AIU31" s="24"/>
      <c r="AIZ31" s="24"/>
      <c r="AJE31" s="24"/>
      <c r="AJJ31" s="24"/>
      <c r="AJO31" s="24"/>
      <c r="AJT31" s="24"/>
      <c r="AJY31" s="24"/>
      <c r="AKD31" s="24"/>
      <c r="AKI31" s="24"/>
      <c r="AKN31" s="24"/>
      <c r="AKS31" s="24"/>
      <c r="AKX31" s="24"/>
      <c r="ALC31" s="24"/>
      <c r="ALH31" s="24"/>
      <c r="ALM31" s="24"/>
      <c r="ALR31" s="24"/>
      <c r="ALW31" s="24"/>
      <c r="AMB31" s="24"/>
      <c r="AMG31" s="24"/>
      <c r="AML31" s="24"/>
      <c r="AMQ31" s="24"/>
      <c r="AMV31" s="24"/>
      <c r="ANA31" s="24"/>
      <c r="ANF31" s="24"/>
      <c r="ANK31" s="24"/>
      <c r="ANP31" s="24"/>
      <c r="ANU31" s="24"/>
      <c r="ANZ31" s="24"/>
      <c r="AOE31" s="24"/>
      <c r="AOJ31" s="24"/>
      <c r="AOO31" s="24"/>
      <c r="AOT31" s="24"/>
      <c r="AOY31" s="24"/>
      <c r="APD31" s="24"/>
      <c r="API31" s="24"/>
      <c r="APN31" s="24"/>
      <c r="APS31" s="24"/>
      <c r="APX31" s="24"/>
      <c r="AQC31" s="24"/>
      <c r="AQH31" s="24"/>
      <c r="AQM31" s="24"/>
      <c r="AQR31" s="24"/>
      <c r="AQW31" s="24"/>
      <c r="ARB31" s="24"/>
      <c r="ARG31" s="24"/>
      <c r="ARL31" s="24"/>
      <c r="ARQ31" s="24"/>
      <c r="ARV31" s="24"/>
      <c r="ASA31" s="24"/>
      <c r="ASF31" s="24"/>
      <c r="ASK31" s="24"/>
      <c r="ASP31" s="24"/>
      <c r="ASU31" s="24"/>
      <c r="ASZ31" s="24"/>
      <c r="ATE31" s="24"/>
      <c r="ATJ31" s="24"/>
      <c r="ATO31" s="24"/>
      <c r="ATT31" s="24"/>
      <c r="ATY31" s="24"/>
      <c r="AUD31" s="24"/>
      <c r="AUI31" s="24"/>
      <c r="AUN31" s="24"/>
      <c r="AUS31" s="24"/>
      <c r="AUX31" s="24"/>
      <c r="AVC31" s="24"/>
      <c r="AVH31" s="24"/>
      <c r="AVM31" s="24"/>
      <c r="AVR31" s="24"/>
      <c r="AVW31" s="24"/>
      <c r="AWB31" s="24"/>
      <c r="AWG31" s="24"/>
      <c r="AWL31" s="24"/>
      <c r="AWQ31" s="24"/>
      <c r="AWV31" s="24"/>
      <c r="AXA31" s="24"/>
      <c r="AXF31" s="24"/>
      <c r="AXK31" s="24"/>
      <c r="AXP31" s="24"/>
      <c r="AXU31" s="24"/>
      <c r="AXZ31" s="24"/>
      <c r="AYE31" s="24"/>
      <c r="AYJ31" s="24"/>
      <c r="AYO31" s="24"/>
      <c r="AYT31" s="24"/>
      <c r="AYY31" s="24"/>
      <c r="AZD31" s="24"/>
      <c r="AZI31" s="24"/>
      <c r="AZN31" s="24"/>
      <c r="AZS31" s="24"/>
      <c r="AZX31" s="24"/>
      <c r="BAC31" s="24"/>
      <c r="BAH31" s="24"/>
      <c r="BAM31" s="24"/>
      <c r="BAR31" s="24"/>
      <c r="BAW31" s="24"/>
      <c r="BBB31" s="24"/>
      <c r="BBG31" s="24"/>
      <c r="BBL31" s="24"/>
      <c r="BBQ31" s="24"/>
      <c r="BBV31" s="24"/>
      <c r="BCA31" s="24"/>
      <c r="BCF31" s="24"/>
      <c r="BCK31" s="24"/>
      <c r="BCP31" s="24"/>
      <c r="BCU31" s="24"/>
      <c r="BCZ31" s="24"/>
      <c r="BDE31" s="24"/>
      <c r="BDJ31" s="24"/>
      <c r="BDO31" s="24"/>
      <c r="BDT31" s="24"/>
      <c r="BDY31" s="24"/>
      <c r="BED31" s="24"/>
      <c r="BEI31" s="24"/>
      <c r="BEN31" s="24"/>
      <c r="BES31" s="24"/>
      <c r="BEX31" s="24"/>
      <c r="BFC31" s="24"/>
      <c r="BFH31" s="24"/>
      <c r="BFM31" s="24"/>
      <c r="BFR31" s="24"/>
      <c r="BFW31" s="24"/>
      <c r="BGB31" s="24"/>
      <c r="BGG31" s="24"/>
      <c r="BGL31" s="24"/>
      <c r="BGQ31" s="24"/>
      <c r="BGV31" s="24"/>
      <c r="BHA31" s="24"/>
      <c r="BHF31" s="24"/>
      <c r="BHK31" s="24"/>
      <c r="BHP31" s="24"/>
      <c r="BHU31" s="24"/>
      <c r="BHZ31" s="24"/>
      <c r="BIE31" s="24"/>
      <c r="BIJ31" s="24"/>
      <c r="BIO31" s="24"/>
      <c r="BIT31" s="24"/>
      <c r="BIY31" s="24"/>
      <c r="BJD31" s="24"/>
      <c r="BJI31" s="24"/>
      <c r="BJN31" s="24"/>
      <c r="BJS31" s="24"/>
      <c r="BJX31" s="24"/>
      <c r="BKC31" s="24"/>
      <c r="BKH31" s="24"/>
      <c r="BKM31" s="24"/>
      <c r="BKR31" s="24"/>
      <c r="BKW31" s="24"/>
      <c r="BLB31" s="24"/>
      <c r="BLG31" s="24"/>
      <c r="BLL31" s="24"/>
      <c r="BLQ31" s="24"/>
      <c r="BLV31" s="24"/>
      <c r="BMA31" s="24"/>
      <c r="BMF31" s="24"/>
      <c r="BMK31" s="24"/>
      <c r="BMP31" s="24"/>
      <c r="BMU31" s="24"/>
      <c r="BMZ31" s="24"/>
      <c r="BNE31" s="24"/>
      <c r="BNJ31" s="24"/>
      <c r="BNO31" s="24"/>
      <c r="BNT31" s="24"/>
      <c r="BNY31" s="24"/>
      <c r="BOD31" s="24"/>
      <c r="BOI31" s="24"/>
      <c r="BON31" s="24"/>
      <c r="BOS31" s="24"/>
      <c r="BOX31" s="24"/>
      <c r="BPC31" s="24"/>
      <c r="BPH31" s="24"/>
      <c r="BPM31" s="24"/>
      <c r="BPR31" s="24"/>
      <c r="BPW31" s="24"/>
      <c r="BQB31" s="24"/>
      <c r="BQG31" s="24"/>
      <c r="BQL31" s="24"/>
      <c r="BQQ31" s="24"/>
      <c r="BQV31" s="24"/>
      <c r="BRA31" s="24"/>
      <c r="BRF31" s="24"/>
      <c r="BRK31" s="24"/>
      <c r="BRP31" s="24"/>
      <c r="BRU31" s="24"/>
      <c r="BRZ31" s="24"/>
      <c r="BSE31" s="24"/>
      <c r="BSJ31" s="24"/>
      <c r="BSO31" s="24"/>
      <c r="BST31" s="24"/>
      <c r="BSY31" s="24"/>
      <c r="BTD31" s="24"/>
      <c r="BTI31" s="24"/>
      <c r="BTN31" s="24"/>
      <c r="BTS31" s="24"/>
      <c r="BTX31" s="24"/>
      <c r="BUC31" s="24"/>
      <c r="BUH31" s="24"/>
      <c r="BUM31" s="24"/>
      <c r="BUR31" s="24"/>
      <c r="BUW31" s="24"/>
      <c r="BVB31" s="24"/>
      <c r="BVG31" s="24"/>
      <c r="BVL31" s="24"/>
      <c r="BVQ31" s="24"/>
      <c r="BVV31" s="24"/>
      <c r="BWA31" s="24"/>
      <c r="BWF31" s="24"/>
      <c r="BWK31" s="24"/>
      <c r="BWP31" s="24"/>
      <c r="BWU31" s="24"/>
      <c r="BWZ31" s="24"/>
      <c r="BXE31" s="24"/>
      <c r="BXJ31" s="24"/>
      <c r="BXO31" s="24"/>
      <c r="BXT31" s="24"/>
      <c r="BXY31" s="24"/>
      <c r="BYD31" s="24"/>
      <c r="BYI31" s="24"/>
      <c r="BYN31" s="24"/>
      <c r="BYS31" s="24"/>
      <c r="BYX31" s="24"/>
      <c r="BZC31" s="24"/>
      <c r="BZH31" s="24"/>
      <c r="BZM31" s="24"/>
      <c r="BZR31" s="24"/>
      <c r="BZW31" s="24"/>
      <c r="CAB31" s="24"/>
      <c r="CAG31" s="24"/>
      <c r="CAL31" s="24"/>
      <c r="CAQ31" s="24"/>
      <c r="CAV31" s="24"/>
      <c r="CBA31" s="24"/>
      <c r="CBF31" s="24"/>
      <c r="CBK31" s="24"/>
      <c r="CBP31" s="24"/>
      <c r="CBU31" s="24"/>
      <c r="CBZ31" s="24"/>
      <c r="CCE31" s="24"/>
      <c r="CCJ31" s="24"/>
      <c r="CCO31" s="24"/>
      <c r="CCT31" s="24"/>
      <c r="CCY31" s="24"/>
      <c r="CDD31" s="24"/>
      <c r="CDI31" s="24"/>
      <c r="CDN31" s="24"/>
      <c r="CDS31" s="24"/>
      <c r="CDX31" s="24"/>
      <c r="CEC31" s="24"/>
      <c r="CEH31" s="24"/>
      <c r="CEM31" s="24"/>
      <c r="CER31" s="24"/>
      <c r="CEW31" s="24"/>
      <c r="CFB31" s="24"/>
      <c r="CFG31" s="24"/>
      <c r="CFL31" s="24"/>
      <c r="CFQ31" s="24"/>
      <c r="CFV31" s="24"/>
      <c r="CGA31" s="24"/>
      <c r="CGF31" s="24"/>
      <c r="CGK31" s="24"/>
      <c r="CGP31" s="24"/>
      <c r="CGU31" s="24"/>
      <c r="CGZ31" s="24"/>
      <c r="CHE31" s="24"/>
      <c r="CHJ31" s="24"/>
      <c r="CHO31" s="24"/>
      <c r="CHT31" s="24"/>
      <c r="CHY31" s="24"/>
      <c r="CID31" s="24"/>
      <c r="CII31" s="24"/>
      <c r="CIN31" s="24"/>
      <c r="CIS31" s="24"/>
      <c r="CIX31" s="24"/>
      <c r="CJC31" s="24"/>
      <c r="CJH31" s="24"/>
      <c r="CJM31" s="24"/>
      <c r="CJR31" s="24"/>
      <c r="CJW31" s="24"/>
      <c r="CKB31" s="24"/>
      <c r="CKG31" s="24"/>
      <c r="CKL31" s="24"/>
      <c r="CKQ31" s="24"/>
      <c r="CKV31" s="24"/>
      <c r="CLA31" s="24"/>
      <c r="CLF31" s="24"/>
      <c r="CLK31" s="24"/>
      <c r="CLP31" s="24"/>
      <c r="CLU31" s="24"/>
      <c r="CLZ31" s="24"/>
      <c r="CME31" s="24"/>
      <c r="CMJ31" s="24"/>
      <c r="CMO31" s="24"/>
      <c r="CMT31" s="24"/>
      <c r="CMY31" s="24"/>
      <c r="CND31" s="24"/>
      <c r="CNI31" s="24"/>
      <c r="CNN31" s="24"/>
      <c r="CNS31" s="24"/>
      <c r="CNX31" s="24"/>
      <c r="COC31" s="24"/>
      <c r="COH31" s="24"/>
      <c r="COM31" s="24"/>
      <c r="COR31" s="24"/>
      <c r="COW31" s="24"/>
      <c r="CPB31" s="24"/>
      <c r="CPG31" s="24"/>
      <c r="CPL31" s="24"/>
      <c r="CPQ31" s="24"/>
      <c r="CPV31" s="24"/>
      <c r="CQA31" s="24"/>
      <c r="CQF31" s="24"/>
      <c r="CQK31" s="24"/>
      <c r="CQP31" s="24"/>
      <c r="CQU31" s="24"/>
      <c r="CQZ31" s="24"/>
      <c r="CRE31" s="24"/>
      <c r="CRJ31" s="24"/>
      <c r="CRO31" s="24"/>
      <c r="CRT31" s="24"/>
      <c r="CRY31" s="24"/>
      <c r="CSD31" s="24"/>
      <c r="CSI31" s="24"/>
      <c r="CSN31" s="24"/>
      <c r="CSS31" s="24"/>
      <c r="CSX31" s="24"/>
      <c r="CTC31" s="24"/>
      <c r="CTH31" s="24"/>
      <c r="CTM31" s="24"/>
      <c r="CTR31" s="24"/>
      <c r="CTW31" s="24"/>
      <c r="CUB31" s="24"/>
      <c r="CUG31" s="24"/>
      <c r="CUL31" s="24"/>
      <c r="CUQ31" s="24"/>
      <c r="CUV31" s="24"/>
      <c r="CVA31" s="24"/>
      <c r="CVF31" s="24"/>
      <c r="CVK31" s="24"/>
      <c r="CVP31" s="24"/>
      <c r="CVU31" s="24"/>
      <c r="CVZ31" s="24"/>
      <c r="CWE31" s="24"/>
      <c r="CWJ31" s="24"/>
      <c r="CWO31" s="24"/>
      <c r="CWT31" s="24"/>
      <c r="CWY31" s="24"/>
      <c r="CXD31" s="24"/>
      <c r="CXI31" s="24"/>
      <c r="CXN31" s="24"/>
      <c r="CXS31" s="24"/>
      <c r="CXX31" s="24"/>
      <c r="CYC31" s="24"/>
      <c r="CYH31" s="24"/>
      <c r="CYM31" s="24"/>
      <c r="CYR31" s="24"/>
      <c r="CYW31" s="24"/>
      <c r="CZB31" s="24"/>
      <c r="CZG31" s="24"/>
      <c r="CZL31" s="24"/>
      <c r="CZQ31" s="24"/>
      <c r="CZV31" s="24"/>
      <c r="DAA31" s="24"/>
      <c r="DAF31" s="24"/>
      <c r="DAK31" s="24"/>
      <c r="DAP31" s="24"/>
      <c r="DAU31" s="24"/>
      <c r="DAZ31" s="24"/>
      <c r="DBE31" s="24"/>
      <c r="DBJ31" s="24"/>
      <c r="DBO31" s="24"/>
      <c r="DBT31" s="24"/>
      <c r="DBY31" s="24"/>
      <c r="DCD31" s="24"/>
      <c r="DCI31" s="24"/>
      <c r="DCN31" s="24"/>
      <c r="DCS31" s="24"/>
      <c r="DCX31" s="24"/>
      <c r="DDC31" s="24"/>
      <c r="DDH31" s="24"/>
      <c r="DDM31" s="24"/>
      <c r="DDR31" s="24"/>
      <c r="DDW31" s="24"/>
      <c r="DEB31" s="24"/>
      <c r="DEG31" s="24"/>
      <c r="DEL31" s="24"/>
      <c r="DEQ31" s="24"/>
      <c r="DEV31" s="24"/>
      <c r="DFA31" s="24"/>
      <c r="DFF31" s="24"/>
      <c r="DFK31" s="24"/>
      <c r="DFP31" s="24"/>
      <c r="DFU31" s="24"/>
      <c r="DFZ31" s="24"/>
      <c r="DGE31" s="24"/>
      <c r="DGJ31" s="24"/>
      <c r="DGO31" s="24"/>
      <c r="DGT31" s="24"/>
      <c r="DGY31" s="24"/>
      <c r="DHD31" s="24"/>
      <c r="DHI31" s="24"/>
      <c r="DHN31" s="24"/>
      <c r="DHS31" s="24"/>
      <c r="DHX31" s="24"/>
      <c r="DIC31" s="24"/>
      <c r="DIH31" s="24"/>
      <c r="DIM31" s="24"/>
      <c r="DIR31" s="24"/>
      <c r="DIW31" s="24"/>
      <c r="DJB31" s="24"/>
      <c r="DJG31" s="24"/>
      <c r="DJL31" s="24"/>
      <c r="DJQ31" s="24"/>
      <c r="DJV31" s="24"/>
      <c r="DKA31" s="24"/>
      <c r="DKF31" s="24"/>
      <c r="DKK31" s="24"/>
      <c r="DKP31" s="24"/>
      <c r="DKU31" s="24"/>
      <c r="DKZ31" s="24"/>
      <c r="DLE31" s="24"/>
      <c r="DLJ31" s="24"/>
      <c r="DLO31" s="24"/>
      <c r="DLT31" s="24"/>
      <c r="DLY31" s="24"/>
      <c r="DMD31" s="24"/>
      <c r="DMI31" s="24"/>
      <c r="DMN31" s="24"/>
      <c r="DMS31" s="24"/>
      <c r="DMX31" s="24"/>
      <c r="DNC31" s="24"/>
      <c r="DNH31" s="24"/>
      <c r="DNM31" s="24"/>
      <c r="DNR31" s="24"/>
      <c r="DNW31" s="24"/>
      <c r="DOB31" s="24"/>
      <c r="DOG31" s="24"/>
      <c r="DOL31" s="24"/>
      <c r="DOQ31" s="24"/>
      <c r="DOV31" s="24"/>
      <c r="DPA31" s="24"/>
      <c r="DPF31" s="24"/>
      <c r="DPK31" s="24"/>
      <c r="DPP31" s="24"/>
      <c r="DPU31" s="24"/>
      <c r="DPZ31" s="24"/>
      <c r="DQE31" s="24"/>
      <c r="DQJ31" s="24"/>
      <c r="DQO31" s="24"/>
      <c r="DQT31" s="24"/>
      <c r="DQY31" s="24"/>
      <c r="DRD31" s="24"/>
      <c r="DRI31" s="24"/>
      <c r="DRN31" s="24"/>
      <c r="DRS31" s="24"/>
      <c r="DRX31" s="24"/>
      <c r="DSC31" s="24"/>
      <c r="DSH31" s="24"/>
      <c r="DSM31" s="24"/>
      <c r="DSR31" s="24"/>
      <c r="DSW31" s="24"/>
      <c r="DTB31" s="24"/>
      <c r="DTG31" s="24"/>
      <c r="DTL31" s="24"/>
      <c r="DTQ31" s="24"/>
      <c r="DTV31" s="24"/>
      <c r="DUA31" s="24"/>
      <c r="DUF31" s="24"/>
      <c r="DUK31" s="24"/>
      <c r="DUP31" s="24"/>
      <c r="DUU31" s="24"/>
      <c r="DUZ31" s="24"/>
      <c r="DVE31" s="24"/>
      <c r="DVJ31" s="24"/>
      <c r="DVO31" s="24"/>
      <c r="DVT31" s="24"/>
      <c r="DVY31" s="24"/>
      <c r="DWD31" s="24"/>
      <c r="DWI31" s="24"/>
      <c r="DWN31" s="24"/>
      <c r="DWS31" s="24"/>
      <c r="DWX31" s="24"/>
      <c r="DXC31" s="24"/>
      <c r="DXH31" s="24"/>
      <c r="DXM31" s="24"/>
      <c r="DXR31" s="24"/>
      <c r="DXW31" s="24"/>
      <c r="DYB31" s="24"/>
      <c r="DYG31" s="24"/>
      <c r="DYL31" s="24"/>
      <c r="DYQ31" s="24"/>
      <c r="DYV31" s="24"/>
      <c r="DZA31" s="24"/>
      <c r="DZF31" s="24"/>
      <c r="DZK31" s="24"/>
      <c r="DZP31" s="24"/>
      <c r="DZU31" s="24"/>
      <c r="DZZ31" s="24"/>
      <c r="EAE31" s="24"/>
      <c r="EAJ31" s="24"/>
      <c r="EAO31" s="24"/>
      <c r="EAT31" s="24"/>
      <c r="EAY31" s="24"/>
      <c r="EBD31" s="24"/>
      <c r="EBI31" s="24"/>
      <c r="EBN31" s="24"/>
      <c r="EBS31" s="24"/>
      <c r="EBX31" s="24"/>
      <c r="ECC31" s="24"/>
      <c r="ECH31" s="24"/>
      <c r="ECM31" s="24"/>
      <c r="ECR31" s="24"/>
      <c r="ECW31" s="24"/>
      <c r="EDB31" s="24"/>
      <c r="EDG31" s="24"/>
      <c r="EDL31" s="24"/>
      <c r="EDQ31" s="24"/>
      <c r="EDV31" s="24"/>
      <c r="EEA31" s="24"/>
      <c r="EEF31" s="24"/>
      <c r="EEK31" s="24"/>
      <c r="EEP31" s="24"/>
      <c r="EEU31" s="24"/>
      <c r="EEZ31" s="24"/>
      <c r="EFE31" s="24"/>
      <c r="EFJ31" s="24"/>
      <c r="EFO31" s="24"/>
      <c r="EFT31" s="24"/>
      <c r="EFY31" s="24"/>
      <c r="EGD31" s="24"/>
      <c r="EGI31" s="24"/>
      <c r="EGN31" s="24"/>
      <c r="EGS31" s="24"/>
      <c r="EGX31" s="24"/>
      <c r="EHC31" s="24"/>
      <c r="EHH31" s="24"/>
      <c r="EHM31" s="24"/>
      <c r="EHR31" s="24"/>
      <c r="EHW31" s="24"/>
      <c r="EIB31" s="24"/>
      <c r="EIG31" s="24"/>
      <c r="EIL31" s="24"/>
      <c r="EIQ31" s="24"/>
      <c r="EIV31" s="24"/>
      <c r="EJA31" s="24"/>
      <c r="EJF31" s="24"/>
      <c r="EJK31" s="24"/>
      <c r="EJP31" s="24"/>
      <c r="EJU31" s="24"/>
      <c r="EJZ31" s="24"/>
      <c r="EKE31" s="24"/>
      <c r="EKJ31" s="24"/>
      <c r="EKO31" s="24"/>
      <c r="EKT31" s="24"/>
      <c r="EKY31" s="24"/>
      <c r="ELD31" s="24"/>
      <c r="ELI31" s="24"/>
      <c r="ELN31" s="24"/>
      <c r="ELS31" s="24"/>
      <c r="ELX31" s="24"/>
      <c r="EMC31" s="24"/>
      <c r="EMH31" s="24"/>
      <c r="EMM31" s="24"/>
      <c r="EMR31" s="24"/>
      <c r="EMW31" s="24"/>
      <c r="ENB31" s="24"/>
      <c r="ENG31" s="24"/>
      <c r="ENL31" s="24"/>
      <c r="ENQ31" s="24"/>
      <c r="ENV31" s="24"/>
      <c r="EOA31" s="24"/>
      <c r="EOF31" s="24"/>
      <c r="EOK31" s="24"/>
      <c r="EOP31" s="24"/>
      <c r="EOU31" s="24"/>
      <c r="EOZ31" s="24"/>
      <c r="EPE31" s="24"/>
      <c r="EPJ31" s="24"/>
      <c r="EPO31" s="24"/>
      <c r="EPT31" s="24"/>
      <c r="EPY31" s="24"/>
      <c r="EQD31" s="24"/>
      <c r="EQI31" s="24"/>
      <c r="EQN31" s="24"/>
      <c r="EQS31" s="24"/>
      <c r="EQX31" s="24"/>
      <c r="ERC31" s="24"/>
      <c r="ERH31" s="24"/>
      <c r="ERM31" s="24"/>
      <c r="ERR31" s="24"/>
      <c r="ERW31" s="24"/>
      <c r="ESB31" s="24"/>
      <c r="ESG31" s="24"/>
      <c r="ESL31" s="24"/>
      <c r="ESQ31" s="24"/>
      <c r="ESV31" s="24"/>
      <c r="ETA31" s="24"/>
      <c r="ETF31" s="24"/>
      <c r="ETK31" s="24"/>
      <c r="ETP31" s="24"/>
      <c r="ETU31" s="24"/>
      <c r="ETZ31" s="24"/>
      <c r="EUE31" s="24"/>
      <c r="EUJ31" s="24"/>
      <c r="EUO31" s="24"/>
      <c r="EUT31" s="24"/>
      <c r="EUY31" s="24"/>
      <c r="EVD31" s="24"/>
      <c r="EVI31" s="24"/>
      <c r="EVN31" s="24"/>
      <c r="EVS31" s="24"/>
      <c r="EVX31" s="24"/>
      <c r="EWC31" s="24"/>
      <c r="EWH31" s="24"/>
      <c r="EWM31" s="24"/>
      <c r="EWR31" s="24"/>
      <c r="EWW31" s="24"/>
      <c r="EXB31" s="24"/>
      <c r="EXG31" s="24"/>
      <c r="EXL31" s="24"/>
      <c r="EXQ31" s="24"/>
      <c r="EXV31" s="24"/>
      <c r="EYA31" s="24"/>
      <c r="EYF31" s="24"/>
      <c r="EYK31" s="24"/>
      <c r="EYP31" s="24"/>
      <c r="EYU31" s="24"/>
      <c r="EYZ31" s="24"/>
      <c r="EZE31" s="24"/>
      <c r="EZJ31" s="24"/>
      <c r="EZO31" s="24"/>
      <c r="EZT31" s="24"/>
      <c r="EZY31" s="24"/>
      <c r="FAD31" s="24"/>
      <c r="FAI31" s="24"/>
      <c r="FAN31" s="24"/>
      <c r="FAS31" s="24"/>
      <c r="FAX31" s="24"/>
      <c r="FBC31" s="24"/>
      <c r="FBH31" s="24"/>
      <c r="FBM31" s="24"/>
      <c r="FBR31" s="24"/>
      <c r="FBW31" s="24"/>
      <c r="FCB31" s="24"/>
      <c r="FCG31" s="24"/>
      <c r="FCL31" s="24"/>
      <c r="FCQ31" s="24"/>
      <c r="FCV31" s="24"/>
      <c r="FDA31" s="24"/>
      <c r="FDF31" s="24"/>
      <c r="FDK31" s="24"/>
      <c r="FDP31" s="24"/>
      <c r="FDU31" s="24"/>
      <c r="FDZ31" s="24"/>
      <c r="FEE31" s="24"/>
      <c r="FEJ31" s="24"/>
      <c r="FEO31" s="24"/>
      <c r="FET31" s="24"/>
      <c r="FEY31" s="24"/>
      <c r="FFD31" s="24"/>
      <c r="FFI31" s="24"/>
      <c r="FFN31" s="24"/>
      <c r="FFS31" s="24"/>
      <c r="FFX31" s="24"/>
      <c r="FGC31" s="24"/>
      <c r="FGH31" s="24"/>
      <c r="FGM31" s="24"/>
      <c r="FGR31" s="24"/>
      <c r="FGW31" s="24"/>
      <c r="FHB31" s="24"/>
      <c r="FHG31" s="24"/>
      <c r="FHL31" s="24"/>
      <c r="FHQ31" s="24"/>
      <c r="FHV31" s="24"/>
      <c r="FIA31" s="24"/>
      <c r="FIF31" s="24"/>
      <c r="FIK31" s="24"/>
      <c r="FIP31" s="24"/>
      <c r="FIU31" s="24"/>
      <c r="FIZ31" s="24"/>
      <c r="FJE31" s="24"/>
      <c r="FJJ31" s="24"/>
      <c r="FJO31" s="24"/>
      <c r="FJT31" s="24"/>
      <c r="FJY31" s="24"/>
      <c r="FKD31" s="24"/>
      <c r="FKI31" s="24"/>
      <c r="FKN31" s="24"/>
      <c r="FKS31" s="24"/>
      <c r="FKX31" s="24"/>
      <c r="FLC31" s="24"/>
      <c r="FLH31" s="24"/>
      <c r="FLM31" s="24"/>
      <c r="FLR31" s="24"/>
      <c r="FLW31" s="24"/>
      <c r="FMB31" s="24"/>
      <c r="FMG31" s="24"/>
      <c r="FML31" s="24"/>
      <c r="FMQ31" s="24"/>
      <c r="FMV31" s="24"/>
      <c r="FNA31" s="24"/>
      <c r="FNF31" s="24"/>
      <c r="FNK31" s="24"/>
      <c r="FNP31" s="24"/>
      <c r="FNU31" s="24"/>
      <c r="FNZ31" s="24"/>
      <c r="FOE31" s="24"/>
      <c r="FOJ31" s="24"/>
      <c r="FOO31" s="24"/>
      <c r="FOT31" s="24"/>
      <c r="FOY31" s="24"/>
      <c r="FPD31" s="24"/>
      <c r="FPI31" s="24"/>
      <c r="FPN31" s="24"/>
      <c r="FPS31" s="24"/>
      <c r="FPX31" s="24"/>
      <c r="FQC31" s="24"/>
      <c r="FQH31" s="24"/>
      <c r="FQM31" s="24"/>
      <c r="FQR31" s="24"/>
      <c r="FQW31" s="24"/>
      <c r="FRB31" s="24"/>
      <c r="FRG31" s="24"/>
      <c r="FRL31" s="24"/>
      <c r="FRQ31" s="24"/>
      <c r="FRV31" s="24"/>
      <c r="FSA31" s="24"/>
      <c r="FSF31" s="24"/>
      <c r="FSK31" s="24"/>
      <c r="FSP31" s="24"/>
      <c r="FSU31" s="24"/>
      <c r="FSZ31" s="24"/>
      <c r="FTE31" s="24"/>
      <c r="FTJ31" s="24"/>
      <c r="FTO31" s="24"/>
      <c r="FTT31" s="24"/>
      <c r="FTY31" s="24"/>
      <c r="FUD31" s="24"/>
      <c r="FUI31" s="24"/>
      <c r="FUN31" s="24"/>
      <c r="FUS31" s="24"/>
      <c r="FUX31" s="24"/>
      <c r="FVC31" s="24"/>
      <c r="FVH31" s="24"/>
      <c r="FVM31" s="24"/>
      <c r="FVR31" s="24"/>
      <c r="FVW31" s="24"/>
      <c r="FWB31" s="24"/>
      <c r="FWG31" s="24"/>
      <c r="FWL31" s="24"/>
      <c r="FWQ31" s="24"/>
      <c r="FWV31" s="24"/>
      <c r="FXA31" s="24"/>
      <c r="FXF31" s="24"/>
      <c r="FXK31" s="24"/>
      <c r="FXP31" s="24"/>
      <c r="FXU31" s="24"/>
      <c r="FXZ31" s="24"/>
      <c r="FYE31" s="24"/>
      <c r="FYJ31" s="24"/>
      <c r="FYO31" s="24"/>
      <c r="FYT31" s="24"/>
      <c r="FYY31" s="24"/>
      <c r="FZD31" s="24"/>
      <c r="FZI31" s="24"/>
      <c r="FZN31" s="24"/>
      <c r="FZS31" s="24"/>
      <c r="FZX31" s="24"/>
      <c r="GAC31" s="24"/>
      <c r="GAH31" s="24"/>
      <c r="GAM31" s="24"/>
      <c r="GAR31" s="24"/>
      <c r="GAW31" s="24"/>
      <c r="GBB31" s="24"/>
      <c r="GBG31" s="24"/>
      <c r="GBL31" s="24"/>
      <c r="GBQ31" s="24"/>
      <c r="GBV31" s="24"/>
      <c r="GCA31" s="24"/>
      <c r="GCF31" s="24"/>
      <c r="GCK31" s="24"/>
      <c r="GCP31" s="24"/>
      <c r="GCU31" s="24"/>
      <c r="GCZ31" s="24"/>
      <c r="GDE31" s="24"/>
      <c r="GDJ31" s="24"/>
      <c r="GDO31" s="24"/>
      <c r="GDT31" s="24"/>
      <c r="GDY31" s="24"/>
      <c r="GED31" s="24"/>
      <c r="GEI31" s="24"/>
      <c r="GEN31" s="24"/>
      <c r="GES31" s="24"/>
      <c r="GEX31" s="24"/>
      <c r="GFC31" s="24"/>
      <c r="GFH31" s="24"/>
      <c r="GFM31" s="24"/>
      <c r="GFR31" s="24"/>
      <c r="GFW31" s="24"/>
      <c r="GGB31" s="24"/>
      <c r="GGG31" s="24"/>
      <c r="GGL31" s="24"/>
      <c r="GGQ31" s="24"/>
      <c r="GGV31" s="24"/>
      <c r="GHA31" s="24"/>
      <c r="GHF31" s="24"/>
      <c r="GHK31" s="24"/>
      <c r="GHP31" s="24"/>
      <c r="GHU31" s="24"/>
      <c r="GHZ31" s="24"/>
      <c r="GIE31" s="24"/>
      <c r="GIJ31" s="24"/>
      <c r="GIO31" s="24"/>
      <c r="GIT31" s="24"/>
      <c r="GIY31" s="24"/>
      <c r="GJD31" s="24"/>
      <c r="GJI31" s="24"/>
      <c r="GJN31" s="24"/>
      <c r="GJS31" s="24"/>
      <c r="GJX31" s="24"/>
      <c r="GKC31" s="24"/>
      <c r="GKH31" s="24"/>
      <c r="GKM31" s="24"/>
      <c r="GKR31" s="24"/>
      <c r="GKW31" s="24"/>
      <c r="GLB31" s="24"/>
      <c r="GLG31" s="24"/>
      <c r="GLL31" s="24"/>
      <c r="GLQ31" s="24"/>
      <c r="GLV31" s="24"/>
      <c r="GMA31" s="24"/>
      <c r="GMF31" s="24"/>
      <c r="GMK31" s="24"/>
      <c r="GMP31" s="24"/>
      <c r="GMU31" s="24"/>
      <c r="GMZ31" s="24"/>
      <c r="GNE31" s="24"/>
      <c r="GNJ31" s="24"/>
      <c r="GNO31" s="24"/>
      <c r="GNT31" s="24"/>
      <c r="GNY31" s="24"/>
      <c r="GOD31" s="24"/>
      <c r="GOI31" s="24"/>
      <c r="GON31" s="24"/>
      <c r="GOS31" s="24"/>
      <c r="GOX31" s="24"/>
      <c r="GPC31" s="24"/>
      <c r="GPH31" s="24"/>
      <c r="GPM31" s="24"/>
      <c r="GPR31" s="24"/>
      <c r="GPW31" s="24"/>
      <c r="GQB31" s="24"/>
      <c r="GQG31" s="24"/>
      <c r="GQL31" s="24"/>
      <c r="GQQ31" s="24"/>
      <c r="GQV31" s="24"/>
      <c r="GRA31" s="24"/>
      <c r="GRF31" s="24"/>
      <c r="GRK31" s="24"/>
      <c r="GRP31" s="24"/>
      <c r="GRU31" s="24"/>
      <c r="GRZ31" s="24"/>
      <c r="GSE31" s="24"/>
      <c r="GSJ31" s="24"/>
      <c r="GSO31" s="24"/>
      <c r="GST31" s="24"/>
      <c r="GSY31" s="24"/>
      <c r="GTD31" s="24"/>
      <c r="GTI31" s="24"/>
      <c r="GTN31" s="24"/>
      <c r="GTS31" s="24"/>
      <c r="GTX31" s="24"/>
      <c r="GUC31" s="24"/>
      <c r="GUH31" s="24"/>
      <c r="GUM31" s="24"/>
      <c r="GUR31" s="24"/>
      <c r="GUW31" s="24"/>
      <c r="GVB31" s="24"/>
      <c r="GVG31" s="24"/>
      <c r="GVL31" s="24"/>
      <c r="GVQ31" s="24"/>
      <c r="GVV31" s="24"/>
      <c r="GWA31" s="24"/>
      <c r="GWF31" s="24"/>
      <c r="GWK31" s="24"/>
      <c r="GWP31" s="24"/>
      <c r="GWU31" s="24"/>
      <c r="GWZ31" s="24"/>
      <c r="GXE31" s="24"/>
      <c r="GXJ31" s="24"/>
      <c r="GXO31" s="24"/>
      <c r="GXT31" s="24"/>
      <c r="GXY31" s="24"/>
      <c r="GYD31" s="24"/>
      <c r="GYI31" s="24"/>
      <c r="GYN31" s="24"/>
      <c r="GYS31" s="24"/>
      <c r="GYX31" s="24"/>
      <c r="GZC31" s="24"/>
      <c r="GZH31" s="24"/>
      <c r="GZM31" s="24"/>
      <c r="GZR31" s="24"/>
      <c r="GZW31" s="24"/>
      <c r="HAB31" s="24"/>
      <c r="HAG31" s="24"/>
      <c r="HAL31" s="24"/>
      <c r="HAQ31" s="24"/>
      <c r="HAV31" s="24"/>
      <c r="HBA31" s="24"/>
      <c r="HBF31" s="24"/>
      <c r="HBK31" s="24"/>
      <c r="HBP31" s="24"/>
      <c r="HBU31" s="24"/>
      <c r="HBZ31" s="24"/>
      <c r="HCE31" s="24"/>
      <c r="HCJ31" s="24"/>
      <c r="HCO31" s="24"/>
      <c r="HCT31" s="24"/>
      <c r="HCY31" s="24"/>
      <c r="HDD31" s="24"/>
      <c r="HDI31" s="24"/>
      <c r="HDN31" s="24"/>
      <c r="HDS31" s="24"/>
      <c r="HDX31" s="24"/>
      <c r="HEC31" s="24"/>
      <c r="HEH31" s="24"/>
      <c r="HEM31" s="24"/>
      <c r="HER31" s="24"/>
      <c r="HEW31" s="24"/>
      <c r="HFB31" s="24"/>
      <c r="HFG31" s="24"/>
      <c r="HFL31" s="24"/>
      <c r="HFQ31" s="24"/>
      <c r="HFV31" s="24"/>
      <c r="HGA31" s="24"/>
      <c r="HGF31" s="24"/>
      <c r="HGK31" s="24"/>
      <c r="HGP31" s="24"/>
      <c r="HGU31" s="24"/>
      <c r="HGZ31" s="24"/>
      <c r="HHE31" s="24"/>
      <c r="HHJ31" s="24"/>
      <c r="HHO31" s="24"/>
      <c r="HHT31" s="24"/>
      <c r="HHY31" s="24"/>
      <c r="HID31" s="24"/>
      <c r="HII31" s="24"/>
      <c r="HIN31" s="24"/>
      <c r="HIS31" s="24"/>
      <c r="HIX31" s="24"/>
      <c r="HJC31" s="24"/>
      <c r="HJH31" s="24"/>
      <c r="HJM31" s="24"/>
      <c r="HJR31" s="24"/>
      <c r="HJW31" s="24"/>
      <c r="HKB31" s="24"/>
      <c r="HKG31" s="24"/>
      <c r="HKL31" s="24"/>
      <c r="HKQ31" s="24"/>
      <c r="HKV31" s="24"/>
      <c r="HLA31" s="24"/>
      <c r="HLF31" s="24"/>
      <c r="HLK31" s="24"/>
      <c r="HLP31" s="24"/>
      <c r="HLU31" s="24"/>
      <c r="HLZ31" s="24"/>
      <c r="HME31" s="24"/>
      <c r="HMJ31" s="24"/>
      <c r="HMO31" s="24"/>
      <c r="HMT31" s="24"/>
      <c r="HMY31" s="24"/>
      <c r="HND31" s="24"/>
      <c r="HNI31" s="24"/>
      <c r="HNN31" s="24"/>
      <c r="HNS31" s="24"/>
      <c r="HNX31" s="24"/>
      <c r="HOC31" s="24"/>
      <c r="HOH31" s="24"/>
      <c r="HOM31" s="24"/>
      <c r="HOR31" s="24"/>
      <c r="HOW31" s="24"/>
      <c r="HPB31" s="24"/>
      <c r="HPG31" s="24"/>
      <c r="HPL31" s="24"/>
      <c r="HPQ31" s="24"/>
      <c r="HPV31" s="24"/>
      <c r="HQA31" s="24"/>
      <c r="HQF31" s="24"/>
      <c r="HQK31" s="24"/>
      <c r="HQP31" s="24"/>
      <c r="HQU31" s="24"/>
      <c r="HQZ31" s="24"/>
      <c r="HRE31" s="24"/>
      <c r="HRJ31" s="24"/>
      <c r="HRO31" s="24"/>
      <c r="HRT31" s="24"/>
      <c r="HRY31" s="24"/>
      <c r="HSD31" s="24"/>
      <c r="HSI31" s="24"/>
      <c r="HSN31" s="24"/>
      <c r="HSS31" s="24"/>
      <c r="HSX31" s="24"/>
      <c r="HTC31" s="24"/>
      <c r="HTH31" s="24"/>
      <c r="HTM31" s="24"/>
      <c r="HTR31" s="24"/>
      <c r="HTW31" s="24"/>
      <c r="HUB31" s="24"/>
      <c r="HUG31" s="24"/>
      <c r="HUL31" s="24"/>
      <c r="HUQ31" s="24"/>
      <c r="HUV31" s="24"/>
      <c r="HVA31" s="24"/>
      <c r="HVF31" s="24"/>
      <c r="HVK31" s="24"/>
      <c r="HVP31" s="24"/>
      <c r="HVU31" s="24"/>
      <c r="HVZ31" s="24"/>
      <c r="HWE31" s="24"/>
      <c r="HWJ31" s="24"/>
      <c r="HWO31" s="24"/>
      <c r="HWT31" s="24"/>
      <c r="HWY31" s="24"/>
      <c r="HXD31" s="24"/>
      <c r="HXI31" s="24"/>
      <c r="HXN31" s="24"/>
      <c r="HXS31" s="24"/>
      <c r="HXX31" s="24"/>
      <c r="HYC31" s="24"/>
      <c r="HYH31" s="24"/>
      <c r="HYM31" s="24"/>
      <c r="HYR31" s="24"/>
      <c r="HYW31" s="24"/>
      <c r="HZB31" s="24"/>
      <c r="HZG31" s="24"/>
      <c r="HZL31" s="24"/>
      <c r="HZQ31" s="24"/>
      <c r="HZV31" s="24"/>
      <c r="IAA31" s="24"/>
      <c r="IAF31" s="24"/>
      <c r="IAK31" s="24"/>
      <c r="IAP31" s="24"/>
      <c r="IAU31" s="24"/>
      <c r="IAZ31" s="24"/>
      <c r="IBE31" s="24"/>
      <c r="IBJ31" s="24"/>
      <c r="IBO31" s="24"/>
      <c r="IBT31" s="24"/>
      <c r="IBY31" s="24"/>
      <c r="ICD31" s="24"/>
      <c r="ICI31" s="24"/>
      <c r="ICN31" s="24"/>
      <c r="ICS31" s="24"/>
      <c r="ICX31" s="24"/>
      <c r="IDC31" s="24"/>
      <c r="IDH31" s="24"/>
      <c r="IDM31" s="24"/>
      <c r="IDR31" s="24"/>
      <c r="IDW31" s="24"/>
      <c r="IEB31" s="24"/>
      <c r="IEG31" s="24"/>
      <c r="IEL31" s="24"/>
      <c r="IEQ31" s="24"/>
      <c r="IEV31" s="24"/>
      <c r="IFA31" s="24"/>
      <c r="IFF31" s="24"/>
      <c r="IFK31" s="24"/>
      <c r="IFP31" s="24"/>
      <c r="IFU31" s="24"/>
      <c r="IFZ31" s="24"/>
      <c r="IGE31" s="24"/>
      <c r="IGJ31" s="24"/>
      <c r="IGO31" s="24"/>
      <c r="IGT31" s="24"/>
      <c r="IGY31" s="24"/>
      <c r="IHD31" s="24"/>
      <c r="IHI31" s="24"/>
      <c r="IHN31" s="24"/>
      <c r="IHS31" s="24"/>
      <c r="IHX31" s="24"/>
      <c r="IIC31" s="24"/>
      <c r="IIH31" s="24"/>
      <c r="IIM31" s="24"/>
      <c r="IIR31" s="24"/>
      <c r="IIW31" s="24"/>
      <c r="IJB31" s="24"/>
      <c r="IJG31" s="24"/>
      <c r="IJL31" s="24"/>
      <c r="IJQ31" s="24"/>
      <c r="IJV31" s="24"/>
      <c r="IKA31" s="24"/>
      <c r="IKF31" s="24"/>
      <c r="IKK31" s="24"/>
      <c r="IKP31" s="24"/>
      <c r="IKU31" s="24"/>
      <c r="IKZ31" s="24"/>
      <c r="ILE31" s="24"/>
      <c r="ILJ31" s="24"/>
      <c r="ILO31" s="24"/>
      <c r="ILT31" s="24"/>
      <c r="ILY31" s="24"/>
      <c r="IMD31" s="24"/>
      <c r="IMI31" s="24"/>
      <c r="IMN31" s="24"/>
      <c r="IMS31" s="24"/>
      <c r="IMX31" s="24"/>
      <c r="INC31" s="24"/>
      <c r="INH31" s="24"/>
      <c r="INM31" s="24"/>
      <c r="INR31" s="24"/>
      <c r="INW31" s="24"/>
      <c r="IOB31" s="24"/>
      <c r="IOG31" s="24"/>
      <c r="IOL31" s="24"/>
      <c r="IOQ31" s="24"/>
      <c r="IOV31" s="24"/>
      <c r="IPA31" s="24"/>
      <c r="IPF31" s="24"/>
      <c r="IPK31" s="24"/>
      <c r="IPP31" s="24"/>
      <c r="IPU31" s="24"/>
      <c r="IPZ31" s="24"/>
      <c r="IQE31" s="24"/>
      <c r="IQJ31" s="24"/>
      <c r="IQO31" s="24"/>
      <c r="IQT31" s="24"/>
      <c r="IQY31" s="24"/>
      <c r="IRD31" s="24"/>
      <c r="IRI31" s="24"/>
      <c r="IRN31" s="24"/>
      <c r="IRS31" s="24"/>
      <c r="IRX31" s="24"/>
      <c r="ISC31" s="24"/>
      <c r="ISH31" s="24"/>
      <c r="ISM31" s="24"/>
      <c r="ISR31" s="24"/>
      <c r="ISW31" s="24"/>
      <c r="ITB31" s="24"/>
      <c r="ITG31" s="24"/>
      <c r="ITL31" s="24"/>
      <c r="ITQ31" s="24"/>
      <c r="ITV31" s="24"/>
      <c r="IUA31" s="24"/>
      <c r="IUF31" s="24"/>
      <c r="IUK31" s="24"/>
      <c r="IUP31" s="24"/>
      <c r="IUU31" s="24"/>
      <c r="IUZ31" s="24"/>
      <c r="IVE31" s="24"/>
      <c r="IVJ31" s="24"/>
      <c r="IVO31" s="24"/>
      <c r="IVT31" s="24"/>
      <c r="IVY31" s="24"/>
      <c r="IWD31" s="24"/>
      <c r="IWI31" s="24"/>
      <c r="IWN31" s="24"/>
      <c r="IWS31" s="24"/>
      <c r="IWX31" s="24"/>
      <c r="IXC31" s="24"/>
      <c r="IXH31" s="24"/>
      <c r="IXM31" s="24"/>
      <c r="IXR31" s="24"/>
      <c r="IXW31" s="24"/>
      <c r="IYB31" s="24"/>
      <c r="IYG31" s="24"/>
      <c r="IYL31" s="24"/>
      <c r="IYQ31" s="24"/>
      <c r="IYV31" s="24"/>
      <c r="IZA31" s="24"/>
      <c r="IZF31" s="24"/>
      <c r="IZK31" s="24"/>
      <c r="IZP31" s="24"/>
      <c r="IZU31" s="24"/>
      <c r="IZZ31" s="24"/>
      <c r="JAE31" s="24"/>
      <c r="JAJ31" s="24"/>
      <c r="JAO31" s="24"/>
      <c r="JAT31" s="24"/>
      <c r="JAY31" s="24"/>
      <c r="JBD31" s="24"/>
      <c r="JBI31" s="24"/>
      <c r="JBN31" s="24"/>
      <c r="JBS31" s="24"/>
      <c r="JBX31" s="24"/>
      <c r="JCC31" s="24"/>
      <c r="JCH31" s="24"/>
      <c r="JCM31" s="24"/>
      <c r="JCR31" s="24"/>
      <c r="JCW31" s="24"/>
      <c r="JDB31" s="24"/>
      <c r="JDG31" s="24"/>
      <c r="JDL31" s="24"/>
      <c r="JDQ31" s="24"/>
      <c r="JDV31" s="24"/>
      <c r="JEA31" s="24"/>
      <c r="JEF31" s="24"/>
      <c r="JEK31" s="24"/>
      <c r="JEP31" s="24"/>
      <c r="JEU31" s="24"/>
      <c r="JEZ31" s="24"/>
      <c r="JFE31" s="24"/>
      <c r="JFJ31" s="24"/>
      <c r="JFO31" s="24"/>
      <c r="JFT31" s="24"/>
      <c r="JFY31" s="24"/>
      <c r="JGD31" s="24"/>
      <c r="JGI31" s="24"/>
      <c r="JGN31" s="24"/>
      <c r="JGS31" s="24"/>
      <c r="JGX31" s="24"/>
      <c r="JHC31" s="24"/>
      <c r="JHH31" s="24"/>
      <c r="JHM31" s="24"/>
      <c r="JHR31" s="24"/>
      <c r="JHW31" s="24"/>
      <c r="JIB31" s="24"/>
      <c r="JIG31" s="24"/>
      <c r="JIL31" s="24"/>
      <c r="JIQ31" s="24"/>
      <c r="JIV31" s="24"/>
      <c r="JJA31" s="24"/>
      <c r="JJF31" s="24"/>
      <c r="JJK31" s="24"/>
      <c r="JJP31" s="24"/>
      <c r="JJU31" s="24"/>
      <c r="JJZ31" s="24"/>
      <c r="JKE31" s="24"/>
      <c r="JKJ31" s="24"/>
      <c r="JKO31" s="24"/>
      <c r="JKT31" s="24"/>
      <c r="JKY31" s="24"/>
      <c r="JLD31" s="24"/>
      <c r="JLI31" s="24"/>
      <c r="JLN31" s="24"/>
      <c r="JLS31" s="24"/>
      <c r="JLX31" s="24"/>
      <c r="JMC31" s="24"/>
      <c r="JMH31" s="24"/>
      <c r="JMM31" s="24"/>
      <c r="JMR31" s="24"/>
      <c r="JMW31" s="24"/>
      <c r="JNB31" s="24"/>
      <c r="JNG31" s="24"/>
      <c r="JNL31" s="24"/>
      <c r="JNQ31" s="24"/>
      <c r="JNV31" s="24"/>
      <c r="JOA31" s="24"/>
      <c r="JOF31" s="24"/>
      <c r="JOK31" s="24"/>
      <c r="JOP31" s="24"/>
      <c r="JOU31" s="24"/>
      <c r="JOZ31" s="24"/>
      <c r="JPE31" s="24"/>
      <c r="JPJ31" s="24"/>
      <c r="JPO31" s="24"/>
      <c r="JPT31" s="24"/>
      <c r="JPY31" s="24"/>
      <c r="JQD31" s="24"/>
      <c r="JQI31" s="24"/>
      <c r="JQN31" s="24"/>
      <c r="JQS31" s="24"/>
      <c r="JQX31" s="24"/>
      <c r="JRC31" s="24"/>
      <c r="JRH31" s="24"/>
      <c r="JRM31" s="24"/>
      <c r="JRR31" s="24"/>
      <c r="JRW31" s="24"/>
      <c r="JSB31" s="24"/>
      <c r="JSG31" s="24"/>
      <c r="JSL31" s="24"/>
      <c r="JSQ31" s="24"/>
      <c r="JSV31" s="24"/>
      <c r="JTA31" s="24"/>
      <c r="JTF31" s="24"/>
      <c r="JTK31" s="24"/>
      <c r="JTP31" s="24"/>
      <c r="JTU31" s="24"/>
      <c r="JTZ31" s="24"/>
      <c r="JUE31" s="24"/>
      <c r="JUJ31" s="24"/>
      <c r="JUO31" s="24"/>
      <c r="JUT31" s="24"/>
      <c r="JUY31" s="24"/>
      <c r="JVD31" s="24"/>
      <c r="JVI31" s="24"/>
      <c r="JVN31" s="24"/>
      <c r="JVS31" s="24"/>
      <c r="JVX31" s="24"/>
      <c r="JWC31" s="24"/>
      <c r="JWH31" s="24"/>
      <c r="JWM31" s="24"/>
      <c r="JWR31" s="24"/>
      <c r="JWW31" s="24"/>
      <c r="JXB31" s="24"/>
      <c r="JXG31" s="24"/>
      <c r="JXL31" s="24"/>
      <c r="JXQ31" s="24"/>
      <c r="JXV31" s="24"/>
      <c r="JYA31" s="24"/>
      <c r="JYF31" s="24"/>
      <c r="JYK31" s="24"/>
      <c r="JYP31" s="24"/>
      <c r="JYU31" s="24"/>
      <c r="JYZ31" s="24"/>
      <c r="JZE31" s="24"/>
      <c r="JZJ31" s="24"/>
      <c r="JZO31" s="24"/>
      <c r="JZT31" s="24"/>
      <c r="JZY31" s="24"/>
      <c r="KAD31" s="24"/>
      <c r="KAI31" s="24"/>
      <c r="KAN31" s="24"/>
      <c r="KAS31" s="24"/>
      <c r="KAX31" s="24"/>
      <c r="KBC31" s="24"/>
      <c r="KBH31" s="24"/>
      <c r="KBM31" s="24"/>
      <c r="KBR31" s="24"/>
      <c r="KBW31" s="24"/>
      <c r="KCB31" s="24"/>
      <c r="KCG31" s="24"/>
      <c r="KCL31" s="24"/>
      <c r="KCQ31" s="24"/>
      <c r="KCV31" s="24"/>
      <c r="KDA31" s="24"/>
      <c r="KDF31" s="24"/>
      <c r="KDK31" s="24"/>
      <c r="KDP31" s="24"/>
      <c r="KDU31" s="24"/>
      <c r="KDZ31" s="24"/>
      <c r="KEE31" s="24"/>
      <c r="KEJ31" s="24"/>
      <c r="KEO31" s="24"/>
      <c r="KET31" s="24"/>
      <c r="KEY31" s="24"/>
      <c r="KFD31" s="24"/>
      <c r="KFI31" s="24"/>
      <c r="KFN31" s="24"/>
      <c r="KFS31" s="24"/>
      <c r="KFX31" s="24"/>
      <c r="KGC31" s="24"/>
      <c r="KGH31" s="24"/>
      <c r="KGM31" s="24"/>
      <c r="KGR31" s="24"/>
      <c r="KGW31" s="24"/>
      <c r="KHB31" s="24"/>
      <c r="KHG31" s="24"/>
      <c r="KHL31" s="24"/>
      <c r="KHQ31" s="24"/>
      <c r="KHV31" s="24"/>
      <c r="KIA31" s="24"/>
      <c r="KIF31" s="24"/>
      <c r="KIK31" s="24"/>
      <c r="KIP31" s="24"/>
      <c r="KIU31" s="24"/>
      <c r="KIZ31" s="24"/>
      <c r="KJE31" s="24"/>
      <c r="KJJ31" s="24"/>
      <c r="KJO31" s="24"/>
      <c r="KJT31" s="24"/>
      <c r="KJY31" s="24"/>
      <c r="KKD31" s="24"/>
      <c r="KKI31" s="24"/>
      <c r="KKN31" s="24"/>
      <c r="KKS31" s="24"/>
      <c r="KKX31" s="24"/>
      <c r="KLC31" s="24"/>
      <c r="KLH31" s="24"/>
      <c r="KLM31" s="24"/>
      <c r="KLR31" s="24"/>
      <c r="KLW31" s="24"/>
      <c r="KMB31" s="24"/>
      <c r="KMG31" s="24"/>
      <c r="KML31" s="24"/>
      <c r="KMQ31" s="24"/>
      <c r="KMV31" s="24"/>
      <c r="KNA31" s="24"/>
      <c r="KNF31" s="24"/>
      <c r="KNK31" s="24"/>
      <c r="KNP31" s="24"/>
      <c r="KNU31" s="24"/>
      <c r="KNZ31" s="24"/>
      <c r="KOE31" s="24"/>
      <c r="KOJ31" s="24"/>
      <c r="KOO31" s="24"/>
      <c r="KOT31" s="24"/>
      <c r="KOY31" s="24"/>
      <c r="KPD31" s="24"/>
      <c r="KPI31" s="24"/>
      <c r="KPN31" s="24"/>
      <c r="KPS31" s="24"/>
      <c r="KPX31" s="24"/>
      <c r="KQC31" s="24"/>
      <c r="KQH31" s="24"/>
      <c r="KQM31" s="24"/>
      <c r="KQR31" s="24"/>
      <c r="KQW31" s="24"/>
      <c r="KRB31" s="24"/>
      <c r="KRG31" s="24"/>
      <c r="KRL31" s="24"/>
      <c r="KRQ31" s="24"/>
      <c r="KRV31" s="24"/>
      <c r="KSA31" s="24"/>
      <c r="KSF31" s="24"/>
      <c r="KSK31" s="24"/>
      <c r="KSP31" s="24"/>
      <c r="KSU31" s="24"/>
      <c r="KSZ31" s="24"/>
      <c r="KTE31" s="24"/>
      <c r="KTJ31" s="24"/>
      <c r="KTO31" s="24"/>
      <c r="KTT31" s="24"/>
      <c r="KTY31" s="24"/>
      <c r="KUD31" s="24"/>
      <c r="KUI31" s="24"/>
      <c r="KUN31" s="24"/>
      <c r="KUS31" s="24"/>
      <c r="KUX31" s="24"/>
      <c r="KVC31" s="24"/>
      <c r="KVH31" s="24"/>
      <c r="KVM31" s="24"/>
      <c r="KVR31" s="24"/>
      <c r="KVW31" s="24"/>
      <c r="KWB31" s="24"/>
      <c r="KWG31" s="24"/>
      <c r="KWL31" s="24"/>
      <c r="KWQ31" s="24"/>
      <c r="KWV31" s="24"/>
      <c r="KXA31" s="24"/>
      <c r="KXF31" s="24"/>
      <c r="KXK31" s="24"/>
      <c r="KXP31" s="24"/>
      <c r="KXU31" s="24"/>
      <c r="KXZ31" s="24"/>
      <c r="KYE31" s="24"/>
      <c r="KYJ31" s="24"/>
      <c r="KYO31" s="24"/>
      <c r="KYT31" s="24"/>
      <c r="KYY31" s="24"/>
      <c r="KZD31" s="24"/>
      <c r="KZI31" s="24"/>
      <c r="KZN31" s="24"/>
      <c r="KZS31" s="24"/>
      <c r="KZX31" s="24"/>
      <c r="LAC31" s="24"/>
      <c r="LAH31" s="24"/>
      <c r="LAM31" s="24"/>
      <c r="LAR31" s="24"/>
      <c r="LAW31" s="24"/>
      <c r="LBB31" s="24"/>
      <c r="LBG31" s="24"/>
      <c r="LBL31" s="24"/>
      <c r="LBQ31" s="24"/>
      <c r="LBV31" s="24"/>
      <c r="LCA31" s="24"/>
      <c r="LCF31" s="24"/>
      <c r="LCK31" s="24"/>
      <c r="LCP31" s="24"/>
      <c r="LCU31" s="24"/>
      <c r="LCZ31" s="24"/>
      <c r="LDE31" s="24"/>
      <c r="LDJ31" s="24"/>
      <c r="LDO31" s="24"/>
      <c r="LDT31" s="24"/>
      <c r="LDY31" s="24"/>
      <c r="LED31" s="24"/>
      <c r="LEI31" s="24"/>
      <c r="LEN31" s="24"/>
      <c r="LES31" s="24"/>
      <c r="LEX31" s="24"/>
      <c r="LFC31" s="24"/>
      <c r="LFH31" s="24"/>
      <c r="LFM31" s="24"/>
      <c r="LFR31" s="24"/>
      <c r="LFW31" s="24"/>
      <c r="LGB31" s="24"/>
      <c r="LGG31" s="24"/>
      <c r="LGL31" s="24"/>
      <c r="LGQ31" s="24"/>
      <c r="LGV31" s="24"/>
      <c r="LHA31" s="24"/>
      <c r="LHF31" s="24"/>
      <c r="LHK31" s="24"/>
      <c r="LHP31" s="24"/>
      <c r="LHU31" s="24"/>
      <c r="LHZ31" s="24"/>
      <c r="LIE31" s="24"/>
      <c r="LIJ31" s="24"/>
      <c r="LIO31" s="24"/>
      <c r="LIT31" s="24"/>
      <c r="LIY31" s="24"/>
      <c r="LJD31" s="24"/>
      <c r="LJI31" s="24"/>
      <c r="LJN31" s="24"/>
      <c r="LJS31" s="24"/>
      <c r="LJX31" s="24"/>
      <c r="LKC31" s="24"/>
      <c r="LKH31" s="24"/>
      <c r="LKM31" s="24"/>
      <c r="LKR31" s="24"/>
      <c r="LKW31" s="24"/>
      <c r="LLB31" s="24"/>
      <c r="LLG31" s="24"/>
      <c r="LLL31" s="24"/>
      <c r="LLQ31" s="24"/>
      <c r="LLV31" s="24"/>
      <c r="LMA31" s="24"/>
      <c r="LMF31" s="24"/>
      <c r="LMK31" s="24"/>
      <c r="LMP31" s="24"/>
      <c r="LMU31" s="24"/>
      <c r="LMZ31" s="24"/>
      <c r="LNE31" s="24"/>
      <c r="LNJ31" s="24"/>
      <c r="LNO31" s="24"/>
      <c r="LNT31" s="24"/>
      <c r="LNY31" s="24"/>
      <c r="LOD31" s="24"/>
      <c r="LOI31" s="24"/>
      <c r="LON31" s="24"/>
      <c r="LOS31" s="24"/>
      <c r="LOX31" s="24"/>
      <c r="LPC31" s="24"/>
      <c r="LPH31" s="24"/>
      <c r="LPM31" s="24"/>
      <c r="LPR31" s="24"/>
      <c r="LPW31" s="24"/>
      <c r="LQB31" s="24"/>
      <c r="LQG31" s="24"/>
      <c r="LQL31" s="24"/>
      <c r="LQQ31" s="24"/>
      <c r="LQV31" s="24"/>
      <c r="LRA31" s="24"/>
      <c r="LRF31" s="24"/>
      <c r="LRK31" s="24"/>
      <c r="LRP31" s="24"/>
      <c r="LRU31" s="24"/>
      <c r="LRZ31" s="24"/>
      <c r="LSE31" s="24"/>
      <c r="LSJ31" s="24"/>
      <c r="LSO31" s="24"/>
      <c r="LST31" s="24"/>
      <c r="LSY31" s="24"/>
      <c r="LTD31" s="24"/>
      <c r="LTI31" s="24"/>
      <c r="LTN31" s="24"/>
      <c r="LTS31" s="24"/>
      <c r="LTX31" s="24"/>
      <c r="LUC31" s="24"/>
      <c r="LUH31" s="24"/>
      <c r="LUM31" s="24"/>
      <c r="LUR31" s="24"/>
      <c r="LUW31" s="24"/>
      <c r="LVB31" s="24"/>
      <c r="LVG31" s="24"/>
      <c r="LVL31" s="24"/>
      <c r="LVQ31" s="24"/>
      <c r="LVV31" s="24"/>
      <c r="LWA31" s="24"/>
      <c r="LWF31" s="24"/>
      <c r="LWK31" s="24"/>
      <c r="LWP31" s="24"/>
      <c r="LWU31" s="24"/>
      <c r="LWZ31" s="24"/>
      <c r="LXE31" s="24"/>
      <c r="LXJ31" s="24"/>
      <c r="LXO31" s="24"/>
      <c r="LXT31" s="24"/>
      <c r="LXY31" s="24"/>
      <c r="LYD31" s="24"/>
      <c r="LYI31" s="24"/>
      <c r="LYN31" s="24"/>
      <c r="LYS31" s="24"/>
      <c r="LYX31" s="24"/>
      <c r="LZC31" s="24"/>
      <c r="LZH31" s="24"/>
      <c r="LZM31" s="24"/>
      <c r="LZR31" s="24"/>
      <c r="LZW31" s="24"/>
      <c r="MAB31" s="24"/>
      <c r="MAG31" s="24"/>
      <c r="MAL31" s="24"/>
      <c r="MAQ31" s="24"/>
      <c r="MAV31" s="24"/>
      <c r="MBA31" s="24"/>
      <c r="MBF31" s="24"/>
      <c r="MBK31" s="24"/>
      <c r="MBP31" s="24"/>
      <c r="MBU31" s="24"/>
      <c r="MBZ31" s="24"/>
      <c r="MCE31" s="24"/>
      <c r="MCJ31" s="24"/>
      <c r="MCO31" s="24"/>
      <c r="MCT31" s="24"/>
      <c r="MCY31" s="24"/>
      <c r="MDD31" s="24"/>
      <c r="MDI31" s="24"/>
      <c r="MDN31" s="24"/>
      <c r="MDS31" s="24"/>
      <c r="MDX31" s="24"/>
      <c r="MEC31" s="24"/>
      <c r="MEH31" s="24"/>
      <c r="MEM31" s="24"/>
      <c r="MER31" s="24"/>
      <c r="MEW31" s="24"/>
      <c r="MFB31" s="24"/>
      <c r="MFG31" s="24"/>
      <c r="MFL31" s="24"/>
      <c r="MFQ31" s="24"/>
      <c r="MFV31" s="24"/>
      <c r="MGA31" s="24"/>
      <c r="MGF31" s="24"/>
      <c r="MGK31" s="24"/>
      <c r="MGP31" s="24"/>
      <c r="MGU31" s="24"/>
      <c r="MGZ31" s="24"/>
      <c r="MHE31" s="24"/>
      <c r="MHJ31" s="24"/>
      <c r="MHO31" s="24"/>
      <c r="MHT31" s="24"/>
      <c r="MHY31" s="24"/>
      <c r="MID31" s="24"/>
      <c r="MII31" s="24"/>
      <c r="MIN31" s="24"/>
      <c r="MIS31" s="24"/>
      <c r="MIX31" s="24"/>
      <c r="MJC31" s="24"/>
      <c r="MJH31" s="24"/>
      <c r="MJM31" s="24"/>
      <c r="MJR31" s="24"/>
      <c r="MJW31" s="24"/>
      <c r="MKB31" s="24"/>
      <c r="MKG31" s="24"/>
      <c r="MKL31" s="24"/>
      <c r="MKQ31" s="24"/>
      <c r="MKV31" s="24"/>
      <c r="MLA31" s="24"/>
      <c r="MLF31" s="24"/>
      <c r="MLK31" s="24"/>
      <c r="MLP31" s="24"/>
      <c r="MLU31" s="24"/>
      <c r="MLZ31" s="24"/>
      <c r="MME31" s="24"/>
      <c r="MMJ31" s="24"/>
      <c r="MMO31" s="24"/>
      <c r="MMT31" s="24"/>
      <c r="MMY31" s="24"/>
      <c r="MND31" s="24"/>
      <c r="MNI31" s="24"/>
      <c r="MNN31" s="24"/>
      <c r="MNS31" s="24"/>
      <c r="MNX31" s="24"/>
      <c r="MOC31" s="24"/>
      <c r="MOH31" s="24"/>
      <c r="MOM31" s="24"/>
      <c r="MOR31" s="24"/>
      <c r="MOW31" s="24"/>
      <c r="MPB31" s="24"/>
      <c r="MPG31" s="24"/>
      <c r="MPL31" s="24"/>
      <c r="MPQ31" s="24"/>
      <c r="MPV31" s="24"/>
      <c r="MQA31" s="24"/>
      <c r="MQF31" s="24"/>
      <c r="MQK31" s="24"/>
      <c r="MQP31" s="24"/>
      <c r="MQU31" s="24"/>
      <c r="MQZ31" s="24"/>
      <c r="MRE31" s="24"/>
      <c r="MRJ31" s="24"/>
      <c r="MRO31" s="24"/>
      <c r="MRT31" s="24"/>
      <c r="MRY31" s="24"/>
      <c r="MSD31" s="24"/>
      <c r="MSI31" s="24"/>
      <c r="MSN31" s="24"/>
      <c r="MSS31" s="24"/>
      <c r="MSX31" s="24"/>
      <c r="MTC31" s="24"/>
      <c r="MTH31" s="24"/>
      <c r="MTM31" s="24"/>
      <c r="MTR31" s="24"/>
      <c r="MTW31" s="24"/>
      <c r="MUB31" s="24"/>
      <c r="MUG31" s="24"/>
      <c r="MUL31" s="24"/>
      <c r="MUQ31" s="24"/>
      <c r="MUV31" s="24"/>
      <c r="MVA31" s="24"/>
      <c r="MVF31" s="24"/>
      <c r="MVK31" s="24"/>
      <c r="MVP31" s="24"/>
      <c r="MVU31" s="24"/>
      <c r="MVZ31" s="24"/>
      <c r="MWE31" s="24"/>
      <c r="MWJ31" s="24"/>
      <c r="MWO31" s="24"/>
      <c r="MWT31" s="24"/>
      <c r="MWY31" s="24"/>
      <c r="MXD31" s="24"/>
      <c r="MXI31" s="24"/>
      <c r="MXN31" s="24"/>
      <c r="MXS31" s="24"/>
      <c r="MXX31" s="24"/>
      <c r="MYC31" s="24"/>
      <c r="MYH31" s="24"/>
      <c r="MYM31" s="24"/>
      <c r="MYR31" s="24"/>
      <c r="MYW31" s="24"/>
      <c r="MZB31" s="24"/>
      <c r="MZG31" s="24"/>
      <c r="MZL31" s="24"/>
      <c r="MZQ31" s="24"/>
      <c r="MZV31" s="24"/>
      <c r="NAA31" s="24"/>
      <c r="NAF31" s="24"/>
      <c r="NAK31" s="24"/>
      <c r="NAP31" s="24"/>
      <c r="NAU31" s="24"/>
      <c r="NAZ31" s="24"/>
      <c r="NBE31" s="24"/>
      <c r="NBJ31" s="24"/>
      <c r="NBO31" s="24"/>
      <c r="NBT31" s="24"/>
      <c r="NBY31" s="24"/>
      <c r="NCD31" s="24"/>
      <c r="NCI31" s="24"/>
      <c r="NCN31" s="24"/>
      <c r="NCS31" s="24"/>
      <c r="NCX31" s="24"/>
      <c r="NDC31" s="24"/>
      <c r="NDH31" s="24"/>
      <c r="NDM31" s="24"/>
      <c r="NDR31" s="24"/>
      <c r="NDW31" s="24"/>
      <c r="NEB31" s="24"/>
      <c r="NEG31" s="24"/>
      <c r="NEL31" s="24"/>
      <c r="NEQ31" s="24"/>
      <c r="NEV31" s="24"/>
      <c r="NFA31" s="24"/>
      <c r="NFF31" s="24"/>
      <c r="NFK31" s="24"/>
      <c r="NFP31" s="24"/>
      <c r="NFU31" s="24"/>
      <c r="NFZ31" s="24"/>
      <c r="NGE31" s="24"/>
      <c r="NGJ31" s="24"/>
      <c r="NGO31" s="24"/>
      <c r="NGT31" s="24"/>
      <c r="NGY31" s="24"/>
      <c r="NHD31" s="24"/>
      <c r="NHI31" s="24"/>
      <c r="NHN31" s="24"/>
      <c r="NHS31" s="24"/>
      <c r="NHX31" s="24"/>
      <c r="NIC31" s="24"/>
      <c r="NIH31" s="24"/>
      <c r="NIM31" s="24"/>
      <c r="NIR31" s="24"/>
      <c r="NIW31" s="24"/>
      <c r="NJB31" s="24"/>
      <c r="NJG31" s="24"/>
      <c r="NJL31" s="24"/>
      <c r="NJQ31" s="24"/>
      <c r="NJV31" s="24"/>
      <c r="NKA31" s="24"/>
      <c r="NKF31" s="24"/>
      <c r="NKK31" s="24"/>
      <c r="NKP31" s="24"/>
      <c r="NKU31" s="24"/>
      <c r="NKZ31" s="24"/>
      <c r="NLE31" s="24"/>
      <c r="NLJ31" s="24"/>
      <c r="NLO31" s="24"/>
      <c r="NLT31" s="24"/>
      <c r="NLY31" s="24"/>
      <c r="NMD31" s="24"/>
      <c r="NMI31" s="24"/>
      <c r="NMN31" s="24"/>
      <c r="NMS31" s="24"/>
      <c r="NMX31" s="24"/>
      <c r="NNC31" s="24"/>
      <c r="NNH31" s="24"/>
      <c r="NNM31" s="24"/>
      <c r="NNR31" s="24"/>
      <c r="NNW31" s="24"/>
      <c r="NOB31" s="24"/>
      <c r="NOG31" s="24"/>
      <c r="NOL31" s="24"/>
      <c r="NOQ31" s="24"/>
      <c r="NOV31" s="24"/>
      <c r="NPA31" s="24"/>
      <c r="NPF31" s="24"/>
      <c r="NPK31" s="24"/>
      <c r="NPP31" s="24"/>
      <c r="NPU31" s="24"/>
      <c r="NPZ31" s="24"/>
      <c r="NQE31" s="24"/>
      <c r="NQJ31" s="24"/>
      <c r="NQO31" s="24"/>
      <c r="NQT31" s="24"/>
      <c r="NQY31" s="24"/>
      <c r="NRD31" s="24"/>
      <c r="NRI31" s="24"/>
      <c r="NRN31" s="24"/>
      <c r="NRS31" s="24"/>
      <c r="NRX31" s="24"/>
      <c r="NSC31" s="24"/>
      <c r="NSH31" s="24"/>
      <c r="NSM31" s="24"/>
      <c r="NSR31" s="24"/>
      <c r="NSW31" s="24"/>
      <c r="NTB31" s="24"/>
      <c r="NTG31" s="24"/>
      <c r="NTL31" s="24"/>
      <c r="NTQ31" s="24"/>
      <c r="NTV31" s="24"/>
      <c r="NUA31" s="24"/>
      <c r="NUF31" s="24"/>
      <c r="NUK31" s="24"/>
      <c r="NUP31" s="24"/>
      <c r="NUU31" s="24"/>
      <c r="NUZ31" s="24"/>
      <c r="NVE31" s="24"/>
      <c r="NVJ31" s="24"/>
      <c r="NVO31" s="24"/>
      <c r="NVT31" s="24"/>
      <c r="NVY31" s="24"/>
      <c r="NWD31" s="24"/>
      <c r="NWI31" s="24"/>
      <c r="NWN31" s="24"/>
      <c r="NWS31" s="24"/>
      <c r="NWX31" s="24"/>
      <c r="NXC31" s="24"/>
      <c r="NXH31" s="24"/>
      <c r="NXM31" s="24"/>
      <c r="NXR31" s="24"/>
      <c r="NXW31" s="24"/>
      <c r="NYB31" s="24"/>
      <c r="NYG31" s="24"/>
      <c r="NYL31" s="24"/>
      <c r="NYQ31" s="24"/>
      <c r="NYV31" s="24"/>
      <c r="NZA31" s="24"/>
      <c r="NZF31" s="24"/>
      <c r="NZK31" s="24"/>
      <c r="NZP31" s="24"/>
      <c r="NZU31" s="24"/>
      <c r="NZZ31" s="24"/>
      <c r="OAE31" s="24"/>
      <c r="OAJ31" s="24"/>
      <c r="OAO31" s="24"/>
      <c r="OAT31" s="24"/>
      <c r="OAY31" s="24"/>
      <c r="OBD31" s="24"/>
      <c r="OBI31" s="24"/>
      <c r="OBN31" s="24"/>
      <c r="OBS31" s="24"/>
      <c r="OBX31" s="24"/>
      <c r="OCC31" s="24"/>
      <c r="OCH31" s="24"/>
      <c r="OCM31" s="24"/>
      <c r="OCR31" s="24"/>
      <c r="OCW31" s="24"/>
      <c r="ODB31" s="24"/>
      <c r="ODG31" s="24"/>
      <c r="ODL31" s="24"/>
      <c r="ODQ31" s="24"/>
      <c r="ODV31" s="24"/>
      <c r="OEA31" s="24"/>
      <c r="OEF31" s="24"/>
      <c r="OEK31" s="24"/>
      <c r="OEP31" s="24"/>
      <c r="OEU31" s="24"/>
      <c r="OEZ31" s="24"/>
      <c r="OFE31" s="24"/>
      <c r="OFJ31" s="24"/>
      <c r="OFO31" s="24"/>
      <c r="OFT31" s="24"/>
      <c r="OFY31" s="24"/>
      <c r="OGD31" s="24"/>
      <c r="OGI31" s="24"/>
      <c r="OGN31" s="24"/>
      <c r="OGS31" s="24"/>
      <c r="OGX31" s="24"/>
      <c r="OHC31" s="24"/>
      <c r="OHH31" s="24"/>
      <c r="OHM31" s="24"/>
      <c r="OHR31" s="24"/>
      <c r="OHW31" s="24"/>
      <c r="OIB31" s="24"/>
      <c r="OIG31" s="24"/>
      <c r="OIL31" s="24"/>
      <c r="OIQ31" s="24"/>
      <c r="OIV31" s="24"/>
      <c r="OJA31" s="24"/>
      <c r="OJF31" s="24"/>
      <c r="OJK31" s="24"/>
      <c r="OJP31" s="24"/>
      <c r="OJU31" s="24"/>
      <c r="OJZ31" s="24"/>
      <c r="OKE31" s="24"/>
      <c r="OKJ31" s="24"/>
      <c r="OKO31" s="24"/>
      <c r="OKT31" s="24"/>
      <c r="OKY31" s="24"/>
      <c r="OLD31" s="24"/>
      <c r="OLI31" s="24"/>
      <c r="OLN31" s="24"/>
      <c r="OLS31" s="24"/>
      <c r="OLX31" s="24"/>
      <c r="OMC31" s="24"/>
      <c r="OMH31" s="24"/>
      <c r="OMM31" s="24"/>
      <c r="OMR31" s="24"/>
      <c r="OMW31" s="24"/>
      <c r="ONB31" s="24"/>
      <c r="ONG31" s="24"/>
      <c r="ONL31" s="24"/>
      <c r="ONQ31" s="24"/>
      <c r="ONV31" s="24"/>
      <c r="OOA31" s="24"/>
      <c r="OOF31" s="24"/>
      <c r="OOK31" s="24"/>
      <c r="OOP31" s="24"/>
      <c r="OOU31" s="24"/>
      <c r="OOZ31" s="24"/>
      <c r="OPE31" s="24"/>
      <c r="OPJ31" s="24"/>
      <c r="OPO31" s="24"/>
      <c r="OPT31" s="24"/>
      <c r="OPY31" s="24"/>
      <c r="OQD31" s="24"/>
      <c r="OQI31" s="24"/>
      <c r="OQN31" s="24"/>
      <c r="OQS31" s="24"/>
      <c r="OQX31" s="24"/>
      <c r="ORC31" s="24"/>
      <c r="ORH31" s="24"/>
      <c r="ORM31" s="24"/>
      <c r="ORR31" s="24"/>
      <c r="ORW31" s="24"/>
      <c r="OSB31" s="24"/>
      <c r="OSG31" s="24"/>
      <c r="OSL31" s="24"/>
      <c r="OSQ31" s="24"/>
      <c r="OSV31" s="24"/>
      <c r="OTA31" s="24"/>
      <c r="OTF31" s="24"/>
      <c r="OTK31" s="24"/>
      <c r="OTP31" s="24"/>
      <c r="OTU31" s="24"/>
      <c r="OTZ31" s="24"/>
      <c r="OUE31" s="24"/>
      <c r="OUJ31" s="24"/>
      <c r="OUO31" s="24"/>
      <c r="OUT31" s="24"/>
      <c r="OUY31" s="24"/>
      <c r="OVD31" s="24"/>
      <c r="OVI31" s="24"/>
      <c r="OVN31" s="24"/>
      <c r="OVS31" s="24"/>
      <c r="OVX31" s="24"/>
      <c r="OWC31" s="24"/>
      <c r="OWH31" s="24"/>
      <c r="OWM31" s="24"/>
      <c r="OWR31" s="24"/>
      <c r="OWW31" s="24"/>
      <c r="OXB31" s="24"/>
      <c r="OXG31" s="24"/>
      <c r="OXL31" s="24"/>
      <c r="OXQ31" s="24"/>
      <c r="OXV31" s="24"/>
      <c r="OYA31" s="24"/>
      <c r="OYF31" s="24"/>
      <c r="OYK31" s="24"/>
      <c r="OYP31" s="24"/>
      <c r="OYU31" s="24"/>
      <c r="OYZ31" s="24"/>
      <c r="OZE31" s="24"/>
      <c r="OZJ31" s="24"/>
      <c r="OZO31" s="24"/>
      <c r="OZT31" s="24"/>
      <c r="OZY31" s="24"/>
      <c r="PAD31" s="24"/>
      <c r="PAI31" s="24"/>
      <c r="PAN31" s="24"/>
      <c r="PAS31" s="24"/>
      <c r="PAX31" s="24"/>
      <c r="PBC31" s="24"/>
      <c r="PBH31" s="24"/>
      <c r="PBM31" s="24"/>
      <c r="PBR31" s="24"/>
      <c r="PBW31" s="24"/>
      <c r="PCB31" s="24"/>
      <c r="PCG31" s="24"/>
      <c r="PCL31" s="24"/>
      <c r="PCQ31" s="24"/>
      <c r="PCV31" s="24"/>
      <c r="PDA31" s="24"/>
      <c r="PDF31" s="24"/>
      <c r="PDK31" s="24"/>
      <c r="PDP31" s="24"/>
      <c r="PDU31" s="24"/>
      <c r="PDZ31" s="24"/>
      <c r="PEE31" s="24"/>
      <c r="PEJ31" s="24"/>
      <c r="PEO31" s="24"/>
      <c r="PET31" s="24"/>
      <c r="PEY31" s="24"/>
      <c r="PFD31" s="24"/>
      <c r="PFI31" s="24"/>
      <c r="PFN31" s="24"/>
      <c r="PFS31" s="24"/>
      <c r="PFX31" s="24"/>
      <c r="PGC31" s="24"/>
      <c r="PGH31" s="24"/>
      <c r="PGM31" s="24"/>
      <c r="PGR31" s="24"/>
      <c r="PGW31" s="24"/>
      <c r="PHB31" s="24"/>
      <c r="PHG31" s="24"/>
      <c r="PHL31" s="24"/>
      <c r="PHQ31" s="24"/>
      <c r="PHV31" s="24"/>
      <c r="PIA31" s="24"/>
      <c r="PIF31" s="24"/>
      <c r="PIK31" s="24"/>
      <c r="PIP31" s="24"/>
      <c r="PIU31" s="24"/>
      <c r="PIZ31" s="24"/>
      <c r="PJE31" s="24"/>
      <c r="PJJ31" s="24"/>
      <c r="PJO31" s="24"/>
      <c r="PJT31" s="24"/>
      <c r="PJY31" s="24"/>
      <c r="PKD31" s="24"/>
      <c r="PKI31" s="24"/>
      <c r="PKN31" s="24"/>
      <c r="PKS31" s="24"/>
      <c r="PKX31" s="24"/>
      <c r="PLC31" s="24"/>
      <c r="PLH31" s="24"/>
      <c r="PLM31" s="24"/>
      <c r="PLR31" s="24"/>
      <c r="PLW31" s="24"/>
      <c r="PMB31" s="24"/>
      <c r="PMG31" s="24"/>
      <c r="PML31" s="24"/>
      <c r="PMQ31" s="24"/>
      <c r="PMV31" s="24"/>
      <c r="PNA31" s="24"/>
      <c r="PNF31" s="24"/>
      <c r="PNK31" s="24"/>
      <c r="PNP31" s="24"/>
      <c r="PNU31" s="24"/>
      <c r="PNZ31" s="24"/>
      <c r="POE31" s="24"/>
      <c r="POJ31" s="24"/>
      <c r="POO31" s="24"/>
      <c r="POT31" s="24"/>
      <c r="POY31" s="24"/>
      <c r="PPD31" s="24"/>
      <c r="PPI31" s="24"/>
      <c r="PPN31" s="24"/>
      <c r="PPS31" s="24"/>
      <c r="PPX31" s="24"/>
      <c r="PQC31" s="24"/>
      <c r="PQH31" s="24"/>
      <c r="PQM31" s="24"/>
      <c r="PQR31" s="24"/>
      <c r="PQW31" s="24"/>
      <c r="PRB31" s="24"/>
      <c r="PRG31" s="24"/>
      <c r="PRL31" s="24"/>
      <c r="PRQ31" s="24"/>
      <c r="PRV31" s="24"/>
      <c r="PSA31" s="24"/>
      <c r="PSF31" s="24"/>
      <c r="PSK31" s="24"/>
      <c r="PSP31" s="24"/>
      <c r="PSU31" s="24"/>
      <c r="PSZ31" s="24"/>
      <c r="PTE31" s="24"/>
      <c r="PTJ31" s="24"/>
      <c r="PTO31" s="24"/>
      <c r="PTT31" s="24"/>
      <c r="PTY31" s="24"/>
      <c r="PUD31" s="24"/>
      <c r="PUI31" s="24"/>
      <c r="PUN31" s="24"/>
      <c r="PUS31" s="24"/>
      <c r="PUX31" s="24"/>
      <c r="PVC31" s="24"/>
      <c r="PVH31" s="24"/>
      <c r="PVM31" s="24"/>
      <c r="PVR31" s="24"/>
      <c r="PVW31" s="24"/>
      <c r="PWB31" s="24"/>
      <c r="PWG31" s="24"/>
      <c r="PWL31" s="24"/>
      <c r="PWQ31" s="24"/>
      <c r="PWV31" s="24"/>
      <c r="PXA31" s="24"/>
      <c r="PXF31" s="24"/>
      <c r="PXK31" s="24"/>
      <c r="PXP31" s="24"/>
      <c r="PXU31" s="24"/>
      <c r="PXZ31" s="24"/>
      <c r="PYE31" s="24"/>
      <c r="PYJ31" s="24"/>
      <c r="PYO31" s="24"/>
      <c r="PYT31" s="24"/>
      <c r="PYY31" s="24"/>
      <c r="PZD31" s="24"/>
      <c r="PZI31" s="24"/>
      <c r="PZN31" s="24"/>
      <c r="PZS31" s="24"/>
      <c r="PZX31" s="24"/>
      <c r="QAC31" s="24"/>
      <c r="QAH31" s="24"/>
      <c r="QAM31" s="24"/>
      <c r="QAR31" s="24"/>
      <c r="QAW31" s="24"/>
      <c r="QBB31" s="24"/>
      <c r="QBG31" s="24"/>
      <c r="QBL31" s="24"/>
      <c r="QBQ31" s="24"/>
      <c r="QBV31" s="24"/>
      <c r="QCA31" s="24"/>
      <c r="QCF31" s="24"/>
      <c r="QCK31" s="24"/>
      <c r="QCP31" s="24"/>
      <c r="QCU31" s="24"/>
      <c r="QCZ31" s="24"/>
      <c r="QDE31" s="24"/>
      <c r="QDJ31" s="24"/>
      <c r="QDO31" s="24"/>
      <c r="QDT31" s="24"/>
      <c r="QDY31" s="24"/>
      <c r="QED31" s="24"/>
      <c r="QEI31" s="24"/>
      <c r="QEN31" s="24"/>
      <c r="QES31" s="24"/>
      <c r="QEX31" s="24"/>
      <c r="QFC31" s="24"/>
      <c r="QFH31" s="24"/>
      <c r="QFM31" s="24"/>
      <c r="QFR31" s="24"/>
      <c r="QFW31" s="24"/>
      <c r="QGB31" s="24"/>
      <c r="QGG31" s="24"/>
      <c r="QGL31" s="24"/>
      <c r="QGQ31" s="24"/>
      <c r="QGV31" s="24"/>
      <c r="QHA31" s="24"/>
      <c r="QHF31" s="24"/>
      <c r="QHK31" s="24"/>
      <c r="QHP31" s="24"/>
      <c r="QHU31" s="24"/>
      <c r="QHZ31" s="24"/>
      <c r="QIE31" s="24"/>
      <c r="QIJ31" s="24"/>
      <c r="QIO31" s="24"/>
      <c r="QIT31" s="24"/>
      <c r="QIY31" s="24"/>
      <c r="QJD31" s="24"/>
      <c r="QJI31" s="24"/>
      <c r="QJN31" s="24"/>
      <c r="QJS31" s="24"/>
      <c r="QJX31" s="24"/>
      <c r="QKC31" s="24"/>
      <c r="QKH31" s="24"/>
      <c r="QKM31" s="24"/>
      <c r="QKR31" s="24"/>
      <c r="QKW31" s="24"/>
      <c r="QLB31" s="24"/>
      <c r="QLG31" s="24"/>
      <c r="QLL31" s="24"/>
      <c r="QLQ31" s="24"/>
      <c r="QLV31" s="24"/>
      <c r="QMA31" s="24"/>
      <c r="QMF31" s="24"/>
      <c r="QMK31" s="24"/>
      <c r="QMP31" s="24"/>
      <c r="QMU31" s="24"/>
      <c r="QMZ31" s="24"/>
      <c r="QNE31" s="24"/>
      <c r="QNJ31" s="24"/>
      <c r="QNO31" s="24"/>
      <c r="QNT31" s="24"/>
      <c r="QNY31" s="24"/>
      <c r="QOD31" s="24"/>
      <c r="QOI31" s="24"/>
      <c r="QON31" s="24"/>
      <c r="QOS31" s="24"/>
      <c r="QOX31" s="24"/>
      <c r="QPC31" s="24"/>
      <c r="QPH31" s="24"/>
      <c r="QPM31" s="24"/>
      <c r="QPR31" s="24"/>
      <c r="QPW31" s="24"/>
      <c r="QQB31" s="24"/>
      <c r="QQG31" s="24"/>
      <c r="QQL31" s="24"/>
      <c r="QQQ31" s="24"/>
      <c r="QQV31" s="24"/>
      <c r="QRA31" s="24"/>
      <c r="QRF31" s="24"/>
      <c r="QRK31" s="24"/>
      <c r="QRP31" s="24"/>
      <c r="QRU31" s="24"/>
      <c r="QRZ31" s="24"/>
      <c r="QSE31" s="24"/>
      <c r="QSJ31" s="24"/>
      <c r="QSO31" s="24"/>
      <c r="QST31" s="24"/>
      <c r="QSY31" s="24"/>
      <c r="QTD31" s="24"/>
      <c r="QTI31" s="24"/>
      <c r="QTN31" s="24"/>
      <c r="QTS31" s="24"/>
      <c r="QTX31" s="24"/>
      <c r="QUC31" s="24"/>
      <c r="QUH31" s="24"/>
      <c r="QUM31" s="24"/>
      <c r="QUR31" s="24"/>
      <c r="QUW31" s="24"/>
      <c r="QVB31" s="24"/>
      <c r="QVG31" s="24"/>
      <c r="QVL31" s="24"/>
      <c r="QVQ31" s="24"/>
      <c r="QVV31" s="24"/>
      <c r="QWA31" s="24"/>
      <c r="QWF31" s="24"/>
      <c r="QWK31" s="24"/>
      <c r="QWP31" s="24"/>
      <c r="QWU31" s="24"/>
      <c r="QWZ31" s="24"/>
      <c r="QXE31" s="24"/>
      <c r="QXJ31" s="24"/>
      <c r="QXO31" s="24"/>
      <c r="QXT31" s="24"/>
      <c r="QXY31" s="24"/>
      <c r="QYD31" s="24"/>
      <c r="QYI31" s="24"/>
      <c r="QYN31" s="24"/>
      <c r="QYS31" s="24"/>
      <c r="QYX31" s="24"/>
      <c r="QZC31" s="24"/>
      <c r="QZH31" s="24"/>
      <c r="QZM31" s="24"/>
      <c r="QZR31" s="24"/>
      <c r="QZW31" s="24"/>
      <c r="RAB31" s="24"/>
      <c r="RAG31" s="24"/>
      <c r="RAL31" s="24"/>
      <c r="RAQ31" s="24"/>
      <c r="RAV31" s="24"/>
      <c r="RBA31" s="24"/>
      <c r="RBF31" s="24"/>
      <c r="RBK31" s="24"/>
      <c r="RBP31" s="24"/>
      <c r="RBU31" s="24"/>
      <c r="RBZ31" s="24"/>
      <c r="RCE31" s="24"/>
      <c r="RCJ31" s="24"/>
      <c r="RCO31" s="24"/>
      <c r="RCT31" s="24"/>
      <c r="RCY31" s="24"/>
      <c r="RDD31" s="24"/>
      <c r="RDI31" s="24"/>
      <c r="RDN31" s="24"/>
      <c r="RDS31" s="24"/>
      <c r="RDX31" s="24"/>
      <c r="REC31" s="24"/>
      <c r="REH31" s="24"/>
      <c r="REM31" s="24"/>
      <c r="RER31" s="24"/>
      <c r="REW31" s="24"/>
      <c r="RFB31" s="24"/>
      <c r="RFG31" s="24"/>
      <c r="RFL31" s="24"/>
      <c r="RFQ31" s="24"/>
      <c r="RFV31" s="24"/>
      <c r="RGA31" s="24"/>
      <c r="RGF31" s="24"/>
      <c r="RGK31" s="24"/>
      <c r="RGP31" s="24"/>
      <c r="RGU31" s="24"/>
      <c r="RGZ31" s="24"/>
      <c r="RHE31" s="24"/>
      <c r="RHJ31" s="24"/>
      <c r="RHO31" s="24"/>
      <c r="RHT31" s="24"/>
      <c r="RHY31" s="24"/>
      <c r="RID31" s="24"/>
      <c r="RII31" s="24"/>
      <c r="RIN31" s="24"/>
      <c r="RIS31" s="24"/>
      <c r="RIX31" s="24"/>
      <c r="RJC31" s="24"/>
      <c r="RJH31" s="24"/>
      <c r="RJM31" s="24"/>
      <c r="RJR31" s="24"/>
      <c r="RJW31" s="24"/>
      <c r="RKB31" s="24"/>
      <c r="RKG31" s="24"/>
      <c r="RKL31" s="24"/>
      <c r="RKQ31" s="24"/>
      <c r="RKV31" s="24"/>
      <c r="RLA31" s="24"/>
      <c r="RLF31" s="24"/>
      <c r="RLK31" s="24"/>
      <c r="RLP31" s="24"/>
      <c r="RLU31" s="24"/>
      <c r="RLZ31" s="24"/>
      <c r="RME31" s="24"/>
      <c r="RMJ31" s="24"/>
      <c r="RMO31" s="24"/>
      <c r="RMT31" s="24"/>
      <c r="RMY31" s="24"/>
      <c r="RND31" s="24"/>
      <c r="RNI31" s="24"/>
      <c r="RNN31" s="24"/>
      <c r="RNS31" s="24"/>
      <c r="RNX31" s="24"/>
      <c r="ROC31" s="24"/>
      <c r="ROH31" s="24"/>
      <c r="ROM31" s="24"/>
      <c r="ROR31" s="24"/>
      <c r="ROW31" s="24"/>
      <c r="RPB31" s="24"/>
      <c r="RPG31" s="24"/>
      <c r="RPL31" s="24"/>
      <c r="RPQ31" s="24"/>
      <c r="RPV31" s="24"/>
      <c r="RQA31" s="24"/>
      <c r="RQF31" s="24"/>
      <c r="RQK31" s="24"/>
      <c r="RQP31" s="24"/>
      <c r="RQU31" s="24"/>
      <c r="RQZ31" s="24"/>
      <c r="RRE31" s="24"/>
      <c r="RRJ31" s="24"/>
      <c r="RRO31" s="24"/>
      <c r="RRT31" s="24"/>
      <c r="RRY31" s="24"/>
      <c r="RSD31" s="24"/>
      <c r="RSI31" s="24"/>
      <c r="RSN31" s="24"/>
      <c r="RSS31" s="24"/>
      <c r="RSX31" s="24"/>
      <c r="RTC31" s="24"/>
      <c r="RTH31" s="24"/>
      <c r="RTM31" s="24"/>
      <c r="RTR31" s="24"/>
      <c r="RTW31" s="24"/>
      <c r="RUB31" s="24"/>
      <c r="RUG31" s="24"/>
      <c r="RUL31" s="24"/>
      <c r="RUQ31" s="24"/>
      <c r="RUV31" s="24"/>
      <c r="RVA31" s="24"/>
      <c r="RVF31" s="24"/>
      <c r="RVK31" s="24"/>
      <c r="RVP31" s="24"/>
      <c r="RVU31" s="24"/>
      <c r="RVZ31" s="24"/>
      <c r="RWE31" s="24"/>
      <c r="RWJ31" s="24"/>
      <c r="RWO31" s="24"/>
      <c r="RWT31" s="24"/>
      <c r="RWY31" s="24"/>
      <c r="RXD31" s="24"/>
      <c r="RXI31" s="24"/>
      <c r="RXN31" s="24"/>
      <c r="RXS31" s="24"/>
      <c r="RXX31" s="24"/>
      <c r="RYC31" s="24"/>
      <c r="RYH31" s="24"/>
      <c r="RYM31" s="24"/>
      <c r="RYR31" s="24"/>
      <c r="RYW31" s="24"/>
      <c r="RZB31" s="24"/>
      <c r="RZG31" s="24"/>
      <c r="RZL31" s="24"/>
      <c r="RZQ31" s="24"/>
      <c r="RZV31" s="24"/>
      <c r="SAA31" s="24"/>
      <c r="SAF31" s="24"/>
      <c r="SAK31" s="24"/>
      <c r="SAP31" s="24"/>
      <c r="SAU31" s="24"/>
      <c r="SAZ31" s="24"/>
      <c r="SBE31" s="24"/>
      <c r="SBJ31" s="24"/>
      <c r="SBO31" s="24"/>
      <c r="SBT31" s="24"/>
      <c r="SBY31" s="24"/>
      <c r="SCD31" s="24"/>
      <c r="SCI31" s="24"/>
      <c r="SCN31" s="24"/>
      <c r="SCS31" s="24"/>
      <c r="SCX31" s="24"/>
      <c r="SDC31" s="24"/>
      <c r="SDH31" s="24"/>
      <c r="SDM31" s="24"/>
      <c r="SDR31" s="24"/>
      <c r="SDW31" s="24"/>
      <c r="SEB31" s="24"/>
      <c r="SEG31" s="24"/>
      <c r="SEL31" s="24"/>
      <c r="SEQ31" s="24"/>
      <c r="SEV31" s="24"/>
      <c r="SFA31" s="24"/>
      <c r="SFF31" s="24"/>
      <c r="SFK31" s="24"/>
      <c r="SFP31" s="24"/>
      <c r="SFU31" s="24"/>
      <c r="SFZ31" s="24"/>
      <c r="SGE31" s="24"/>
      <c r="SGJ31" s="24"/>
      <c r="SGO31" s="24"/>
      <c r="SGT31" s="24"/>
      <c r="SGY31" s="24"/>
      <c r="SHD31" s="24"/>
      <c r="SHI31" s="24"/>
      <c r="SHN31" s="24"/>
      <c r="SHS31" s="24"/>
      <c r="SHX31" s="24"/>
      <c r="SIC31" s="24"/>
      <c r="SIH31" s="24"/>
      <c r="SIM31" s="24"/>
      <c r="SIR31" s="24"/>
      <c r="SIW31" s="24"/>
      <c r="SJB31" s="24"/>
      <c r="SJG31" s="24"/>
      <c r="SJL31" s="24"/>
      <c r="SJQ31" s="24"/>
      <c r="SJV31" s="24"/>
      <c r="SKA31" s="24"/>
      <c r="SKF31" s="24"/>
      <c r="SKK31" s="24"/>
      <c r="SKP31" s="24"/>
      <c r="SKU31" s="24"/>
      <c r="SKZ31" s="24"/>
      <c r="SLE31" s="24"/>
      <c r="SLJ31" s="24"/>
      <c r="SLO31" s="24"/>
      <c r="SLT31" s="24"/>
      <c r="SLY31" s="24"/>
      <c r="SMD31" s="24"/>
      <c r="SMI31" s="24"/>
      <c r="SMN31" s="24"/>
      <c r="SMS31" s="24"/>
      <c r="SMX31" s="24"/>
      <c r="SNC31" s="24"/>
      <c r="SNH31" s="24"/>
      <c r="SNM31" s="24"/>
      <c r="SNR31" s="24"/>
      <c r="SNW31" s="24"/>
      <c r="SOB31" s="24"/>
      <c r="SOG31" s="24"/>
      <c r="SOL31" s="24"/>
      <c r="SOQ31" s="24"/>
      <c r="SOV31" s="24"/>
      <c r="SPA31" s="24"/>
      <c r="SPF31" s="24"/>
      <c r="SPK31" s="24"/>
      <c r="SPP31" s="24"/>
      <c r="SPU31" s="24"/>
      <c r="SPZ31" s="24"/>
      <c r="SQE31" s="24"/>
      <c r="SQJ31" s="24"/>
      <c r="SQO31" s="24"/>
      <c r="SQT31" s="24"/>
      <c r="SQY31" s="24"/>
      <c r="SRD31" s="24"/>
      <c r="SRI31" s="24"/>
      <c r="SRN31" s="24"/>
      <c r="SRS31" s="24"/>
      <c r="SRX31" s="24"/>
      <c r="SSC31" s="24"/>
      <c r="SSH31" s="24"/>
      <c r="SSM31" s="24"/>
      <c r="SSR31" s="24"/>
      <c r="SSW31" s="24"/>
      <c r="STB31" s="24"/>
      <c r="STG31" s="24"/>
      <c r="STL31" s="24"/>
      <c r="STQ31" s="24"/>
      <c r="STV31" s="24"/>
      <c r="SUA31" s="24"/>
      <c r="SUF31" s="24"/>
      <c r="SUK31" s="24"/>
      <c r="SUP31" s="24"/>
      <c r="SUU31" s="24"/>
      <c r="SUZ31" s="24"/>
      <c r="SVE31" s="24"/>
      <c r="SVJ31" s="24"/>
      <c r="SVO31" s="24"/>
      <c r="SVT31" s="24"/>
      <c r="SVY31" s="24"/>
      <c r="SWD31" s="24"/>
      <c r="SWI31" s="24"/>
      <c r="SWN31" s="24"/>
      <c r="SWS31" s="24"/>
      <c r="SWX31" s="24"/>
      <c r="SXC31" s="24"/>
      <c r="SXH31" s="24"/>
      <c r="SXM31" s="24"/>
      <c r="SXR31" s="24"/>
      <c r="SXW31" s="24"/>
      <c r="SYB31" s="24"/>
      <c r="SYG31" s="24"/>
      <c r="SYL31" s="24"/>
      <c r="SYQ31" s="24"/>
      <c r="SYV31" s="24"/>
      <c r="SZA31" s="24"/>
      <c r="SZF31" s="24"/>
      <c r="SZK31" s="24"/>
      <c r="SZP31" s="24"/>
      <c r="SZU31" s="24"/>
      <c r="SZZ31" s="24"/>
      <c r="TAE31" s="24"/>
      <c r="TAJ31" s="24"/>
      <c r="TAO31" s="24"/>
      <c r="TAT31" s="24"/>
      <c r="TAY31" s="24"/>
      <c r="TBD31" s="24"/>
      <c r="TBI31" s="24"/>
      <c r="TBN31" s="24"/>
      <c r="TBS31" s="24"/>
      <c r="TBX31" s="24"/>
      <c r="TCC31" s="24"/>
      <c r="TCH31" s="24"/>
      <c r="TCM31" s="24"/>
      <c r="TCR31" s="24"/>
      <c r="TCW31" s="24"/>
      <c r="TDB31" s="24"/>
      <c r="TDG31" s="24"/>
      <c r="TDL31" s="24"/>
      <c r="TDQ31" s="24"/>
      <c r="TDV31" s="24"/>
      <c r="TEA31" s="24"/>
      <c r="TEF31" s="24"/>
      <c r="TEK31" s="24"/>
      <c r="TEP31" s="24"/>
      <c r="TEU31" s="24"/>
      <c r="TEZ31" s="24"/>
      <c r="TFE31" s="24"/>
      <c r="TFJ31" s="24"/>
      <c r="TFO31" s="24"/>
      <c r="TFT31" s="24"/>
      <c r="TFY31" s="24"/>
      <c r="TGD31" s="24"/>
      <c r="TGI31" s="24"/>
      <c r="TGN31" s="24"/>
      <c r="TGS31" s="24"/>
      <c r="TGX31" s="24"/>
      <c r="THC31" s="24"/>
      <c r="THH31" s="24"/>
      <c r="THM31" s="24"/>
      <c r="THR31" s="24"/>
      <c r="THW31" s="24"/>
      <c r="TIB31" s="24"/>
      <c r="TIG31" s="24"/>
      <c r="TIL31" s="24"/>
      <c r="TIQ31" s="24"/>
      <c r="TIV31" s="24"/>
      <c r="TJA31" s="24"/>
      <c r="TJF31" s="24"/>
      <c r="TJK31" s="24"/>
      <c r="TJP31" s="24"/>
      <c r="TJU31" s="24"/>
      <c r="TJZ31" s="24"/>
      <c r="TKE31" s="24"/>
      <c r="TKJ31" s="24"/>
      <c r="TKO31" s="24"/>
      <c r="TKT31" s="24"/>
      <c r="TKY31" s="24"/>
      <c r="TLD31" s="24"/>
      <c r="TLI31" s="24"/>
      <c r="TLN31" s="24"/>
      <c r="TLS31" s="24"/>
      <c r="TLX31" s="24"/>
      <c r="TMC31" s="24"/>
      <c r="TMH31" s="24"/>
      <c r="TMM31" s="24"/>
      <c r="TMR31" s="24"/>
      <c r="TMW31" s="24"/>
      <c r="TNB31" s="24"/>
      <c r="TNG31" s="24"/>
      <c r="TNL31" s="24"/>
      <c r="TNQ31" s="24"/>
      <c r="TNV31" s="24"/>
      <c r="TOA31" s="24"/>
      <c r="TOF31" s="24"/>
      <c r="TOK31" s="24"/>
      <c r="TOP31" s="24"/>
      <c r="TOU31" s="24"/>
      <c r="TOZ31" s="24"/>
      <c r="TPE31" s="24"/>
      <c r="TPJ31" s="24"/>
      <c r="TPO31" s="24"/>
      <c r="TPT31" s="24"/>
      <c r="TPY31" s="24"/>
      <c r="TQD31" s="24"/>
      <c r="TQI31" s="24"/>
      <c r="TQN31" s="24"/>
      <c r="TQS31" s="24"/>
      <c r="TQX31" s="24"/>
      <c r="TRC31" s="24"/>
      <c r="TRH31" s="24"/>
      <c r="TRM31" s="24"/>
      <c r="TRR31" s="24"/>
      <c r="TRW31" s="24"/>
      <c r="TSB31" s="24"/>
      <c r="TSG31" s="24"/>
      <c r="TSL31" s="24"/>
      <c r="TSQ31" s="24"/>
      <c r="TSV31" s="24"/>
      <c r="TTA31" s="24"/>
      <c r="TTF31" s="24"/>
      <c r="TTK31" s="24"/>
      <c r="TTP31" s="24"/>
      <c r="TTU31" s="24"/>
      <c r="TTZ31" s="24"/>
      <c r="TUE31" s="24"/>
      <c r="TUJ31" s="24"/>
      <c r="TUO31" s="24"/>
      <c r="TUT31" s="24"/>
      <c r="TUY31" s="24"/>
      <c r="TVD31" s="24"/>
      <c r="TVI31" s="24"/>
      <c r="TVN31" s="24"/>
      <c r="TVS31" s="24"/>
      <c r="TVX31" s="24"/>
      <c r="TWC31" s="24"/>
      <c r="TWH31" s="24"/>
      <c r="TWM31" s="24"/>
      <c r="TWR31" s="24"/>
      <c r="TWW31" s="24"/>
      <c r="TXB31" s="24"/>
      <c r="TXG31" s="24"/>
      <c r="TXL31" s="24"/>
      <c r="TXQ31" s="24"/>
      <c r="TXV31" s="24"/>
      <c r="TYA31" s="24"/>
      <c r="TYF31" s="24"/>
      <c r="TYK31" s="24"/>
      <c r="TYP31" s="24"/>
      <c r="TYU31" s="24"/>
      <c r="TYZ31" s="24"/>
      <c r="TZE31" s="24"/>
      <c r="TZJ31" s="24"/>
      <c r="TZO31" s="24"/>
      <c r="TZT31" s="24"/>
      <c r="TZY31" s="24"/>
      <c r="UAD31" s="24"/>
      <c r="UAI31" s="24"/>
      <c r="UAN31" s="24"/>
      <c r="UAS31" s="24"/>
      <c r="UAX31" s="24"/>
      <c r="UBC31" s="24"/>
      <c r="UBH31" s="24"/>
      <c r="UBM31" s="24"/>
      <c r="UBR31" s="24"/>
      <c r="UBW31" s="24"/>
      <c r="UCB31" s="24"/>
      <c r="UCG31" s="24"/>
      <c r="UCL31" s="24"/>
      <c r="UCQ31" s="24"/>
      <c r="UCV31" s="24"/>
      <c r="UDA31" s="24"/>
      <c r="UDF31" s="24"/>
      <c r="UDK31" s="24"/>
      <c r="UDP31" s="24"/>
      <c r="UDU31" s="24"/>
      <c r="UDZ31" s="24"/>
      <c r="UEE31" s="24"/>
      <c r="UEJ31" s="24"/>
      <c r="UEO31" s="24"/>
      <c r="UET31" s="24"/>
      <c r="UEY31" s="24"/>
      <c r="UFD31" s="24"/>
      <c r="UFI31" s="24"/>
      <c r="UFN31" s="24"/>
      <c r="UFS31" s="24"/>
      <c r="UFX31" s="24"/>
      <c r="UGC31" s="24"/>
      <c r="UGH31" s="24"/>
      <c r="UGM31" s="24"/>
      <c r="UGR31" s="24"/>
      <c r="UGW31" s="24"/>
      <c r="UHB31" s="24"/>
      <c r="UHG31" s="24"/>
      <c r="UHL31" s="24"/>
      <c r="UHQ31" s="24"/>
      <c r="UHV31" s="24"/>
      <c r="UIA31" s="24"/>
      <c r="UIF31" s="24"/>
      <c r="UIK31" s="24"/>
      <c r="UIP31" s="24"/>
      <c r="UIU31" s="24"/>
      <c r="UIZ31" s="24"/>
      <c r="UJE31" s="24"/>
      <c r="UJJ31" s="24"/>
      <c r="UJO31" s="24"/>
      <c r="UJT31" s="24"/>
      <c r="UJY31" s="24"/>
      <c r="UKD31" s="24"/>
      <c r="UKI31" s="24"/>
      <c r="UKN31" s="24"/>
      <c r="UKS31" s="24"/>
      <c r="UKX31" s="24"/>
      <c r="ULC31" s="24"/>
      <c r="ULH31" s="24"/>
      <c r="ULM31" s="24"/>
      <c r="ULR31" s="24"/>
      <c r="ULW31" s="24"/>
      <c r="UMB31" s="24"/>
      <c r="UMG31" s="24"/>
      <c r="UML31" s="24"/>
      <c r="UMQ31" s="24"/>
      <c r="UMV31" s="24"/>
      <c r="UNA31" s="24"/>
      <c r="UNF31" s="24"/>
      <c r="UNK31" s="24"/>
      <c r="UNP31" s="24"/>
      <c r="UNU31" s="24"/>
      <c r="UNZ31" s="24"/>
      <c r="UOE31" s="24"/>
      <c r="UOJ31" s="24"/>
      <c r="UOO31" s="24"/>
      <c r="UOT31" s="24"/>
      <c r="UOY31" s="24"/>
      <c r="UPD31" s="24"/>
      <c r="UPI31" s="24"/>
      <c r="UPN31" s="24"/>
      <c r="UPS31" s="24"/>
      <c r="UPX31" s="24"/>
      <c r="UQC31" s="24"/>
      <c r="UQH31" s="24"/>
      <c r="UQM31" s="24"/>
      <c r="UQR31" s="24"/>
      <c r="UQW31" s="24"/>
      <c r="URB31" s="24"/>
      <c r="URG31" s="24"/>
      <c r="URL31" s="24"/>
      <c r="URQ31" s="24"/>
      <c r="URV31" s="24"/>
      <c r="USA31" s="24"/>
      <c r="USF31" s="24"/>
      <c r="USK31" s="24"/>
      <c r="USP31" s="24"/>
      <c r="USU31" s="24"/>
      <c r="USZ31" s="24"/>
      <c r="UTE31" s="24"/>
      <c r="UTJ31" s="24"/>
      <c r="UTO31" s="24"/>
      <c r="UTT31" s="24"/>
      <c r="UTY31" s="24"/>
      <c r="UUD31" s="24"/>
      <c r="UUI31" s="24"/>
      <c r="UUN31" s="24"/>
      <c r="UUS31" s="24"/>
      <c r="UUX31" s="24"/>
      <c r="UVC31" s="24"/>
      <c r="UVH31" s="24"/>
      <c r="UVM31" s="24"/>
      <c r="UVR31" s="24"/>
      <c r="UVW31" s="24"/>
      <c r="UWB31" s="24"/>
      <c r="UWG31" s="24"/>
      <c r="UWL31" s="24"/>
      <c r="UWQ31" s="24"/>
      <c r="UWV31" s="24"/>
      <c r="UXA31" s="24"/>
      <c r="UXF31" s="24"/>
      <c r="UXK31" s="24"/>
      <c r="UXP31" s="24"/>
      <c r="UXU31" s="24"/>
      <c r="UXZ31" s="24"/>
      <c r="UYE31" s="24"/>
      <c r="UYJ31" s="24"/>
      <c r="UYO31" s="24"/>
      <c r="UYT31" s="24"/>
      <c r="UYY31" s="24"/>
      <c r="UZD31" s="24"/>
      <c r="UZI31" s="24"/>
      <c r="UZN31" s="24"/>
      <c r="UZS31" s="24"/>
      <c r="UZX31" s="24"/>
      <c r="VAC31" s="24"/>
      <c r="VAH31" s="24"/>
      <c r="VAM31" s="24"/>
      <c r="VAR31" s="24"/>
      <c r="VAW31" s="24"/>
      <c r="VBB31" s="24"/>
      <c r="VBG31" s="24"/>
      <c r="VBL31" s="24"/>
      <c r="VBQ31" s="24"/>
      <c r="VBV31" s="24"/>
      <c r="VCA31" s="24"/>
      <c r="VCF31" s="24"/>
      <c r="VCK31" s="24"/>
      <c r="VCP31" s="24"/>
      <c r="VCU31" s="24"/>
      <c r="VCZ31" s="24"/>
      <c r="VDE31" s="24"/>
      <c r="VDJ31" s="24"/>
      <c r="VDO31" s="24"/>
      <c r="VDT31" s="24"/>
      <c r="VDY31" s="24"/>
      <c r="VED31" s="24"/>
      <c r="VEI31" s="24"/>
      <c r="VEN31" s="24"/>
      <c r="VES31" s="24"/>
      <c r="VEX31" s="24"/>
      <c r="VFC31" s="24"/>
      <c r="VFH31" s="24"/>
      <c r="VFM31" s="24"/>
      <c r="VFR31" s="24"/>
      <c r="VFW31" s="24"/>
      <c r="VGB31" s="24"/>
      <c r="VGG31" s="24"/>
      <c r="VGL31" s="24"/>
      <c r="VGQ31" s="24"/>
      <c r="VGV31" s="24"/>
      <c r="VHA31" s="24"/>
      <c r="VHF31" s="24"/>
      <c r="VHK31" s="24"/>
      <c r="VHP31" s="24"/>
      <c r="VHU31" s="24"/>
      <c r="VHZ31" s="24"/>
      <c r="VIE31" s="24"/>
      <c r="VIJ31" s="24"/>
      <c r="VIO31" s="24"/>
      <c r="VIT31" s="24"/>
      <c r="VIY31" s="24"/>
      <c r="VJD31" s="24"/>
      <c r="VJI31" s="24"/>
      <c r="VJN31" s="24"/>
      <c r="VJS31" s="24"/>
      <c r="VJX31" s="24"/>
      <c r="VKC31" s="24"/>
      <c r="VKH31" s="24"/>
      <c r="VKM31" s="24"/>
      <c r="VKR31" s="24"/>
      <c r="VKW31" s="24"/>
      <c r="VLB31" s="24"/>
      <c r="VLG31" s="24"/>
      <c r="VLL31" s="24"/>
      <c r="VLQ31" s="24"/>
      <c r="VLV31" s="24"/>
      <c r="VMA31" s="24"/>
      <c r="VMF31" s="24"/>
      <c r="VMK31" s="24"/>
      <c r="VMP31" s="24"/>
      <c r="VMU31" s="24"/>
      <c r="VMZ31" s="24"/>
      <c r="VNE31" s="24"/>
      <c r="VNJ31" s="24"/>
      <c r="VNO31" s="24"/>
      <c r="VNT31" s="24"/>
      <c r="VNY31" s="24"/>
      <c r="VOD31" s="24"/>
      <c r="VOI31" s="24"/>
      <c r="VON31" s="24"/>
      <c r="VOS31" s="24"/>
      <c r="VOX31" s="24"/>
      <c r="VPC31" s="24"/>
      <c r="VPH31" s="24"/>
      <c r="VPM31" s="24"/>
      <c r="VPR31" s="24"/>
      <c r="VPW31" s="24"/>
      <c r="VQB31" s="24"/>
      <c r="VQG31" s="24"/>
      <c r="VQL31" s="24"/>
      <c r="VQQ31" s="24"/>
      <c r="VQV31" s="24"/>
      <c r="VRA31" s="24"/>
      <c r="VRF31" s="24"/>
      <c r="VRK31" s="24"/>
      <c r="VRP31" s="24"/>
      <c r="VRU31" s="24"/>
      <c r="VRZ31" s="24"/>
      <c r="VSE31" s="24"/>
      <c r="VSJ31" s="24"/>
      <c r="VSO31" s="24"/>
      <c r="VST31" s="24"/>
      <c r="VSY31" s="24"/>
      <c r="VTD31" s="24"/>
      <c r="VTI31" s="24"/>
      <c r="VTN31" s="24"/>
      <c r="VTS31" s="24"/>
      <c r="VTX31" s="24"/>
      <c r="VUC31" s="24"/>
      <c r="VUH31" s="24"/>
      <c r="VUM31" s="24"/>
      <c r="VUR31" s="24"/>
      <c r="VUW31" s="24"/>
      <c r="VVB31" s="24"/>
      <c r="VVG31" s="24"/>
      <c r="VVL31" s="24"/>
      <c r="VVQ31" s="24"/>
      <c r="VVV31" s="24"/>
      <c r="VWA31" s="24"/>
      <c r="VWF31" s="24"/>
      <c r="VWK31" s="24"/>
      <c r="VWP31" s="24"/>
      <c r="VWU31" s="24"/>
      <c r="VWZ31" s="24"/>
      <c r="VXE31" s="24"/>
      <c r="VXJ31" s="24"/>
      <c r="VXO31" s="24"/>
      <c r="VXT31" s="24"/>
      <c r="VXY31" s="24"/>
      <c r="VYD31" s="24"/>
      <c r="VYI31" s="24"/>
      <c r="VYN31" s="24"/>
      <c r="VYS31" s="24"/>
      <c r="VYX31" s="24"/>
      <c r="VZC31" s="24"/>
      <c r="VZH31" s="24"/>
      <c r="VZM31" s="24"/>
      <c r="VZR31" s="24"/>
      <c r="VZW31" s="24"/>
      <c r="WAB31" s="24"/>
      <c r="WAG31" s="24"/>
      <c r="WAL31" s="24"/>
      <c r="WAQ31" s="24"/>
      <c r="WAV31" s="24"/>
      <c r="WBA31" s="24"/>
      <c r="WBF31" s="24"/>
      <c r="WBK31" s="24"/>
      <c r="WBP31" s="24"/>
      <c r="WBU31" s="24"/>
      <c r="WBZ31" s="24"/>
      <c r="WCE31" s="24"/>
      <c r="WCJ31" s="24"/>
      <c r="WCO31" s="24"/>
      <c r="WCT31" s="24"/>
      <c r="WCY31" s="24"/>
      <c r="WDD31" s="24"/>
      <c r="WDI31" s="24"/>
      <c r="WDN31" s="24"/>
      <c r="WDS31" s="24"/>
      <c r="WDX31" s="24"/>
      <c r="WEC31" s="24"/>
      <c r="WEH31" s="24"/>
      <c r="WEM31" s="24"/>
      <c r="WER31" s="24"/>
      <c r="WEW31" s="24"/>
      <c r="WFB31" s="24"/>
      <c r="WFG31" s="24"/>
      <c r="WFL31" s="24"/>
      <c r="WFQ31" s="24"/>
      <c r="WFV31" s="24"/>
      <c r="WGA31" s="24"/>
      <c r="WGF31" s="24"/>
      <c r="WGK31" s="24"/>
      <c r="WGP31" s="24"/>
      <c r="WGU31" s="24"/>
      <c r="WGZ31" s="24"/>
      <c r="WHE31" s="24"/>
      <c r="WHJ31" s="24"/>
      <c r="WHO31" s="24"/>
      <c r="WHT31" s="24"/>
      <c r="WHY31" s="24"/>
      <c r="WID31" s="24"/>
      <c r="WII31" s="24"/>
      <c r="WIN31" s="24"/>
      <c r="WIS31" s="24"/>
      <c r="WIX31" s="24"/>
      <c r="WJC31" s="24"/>
      <c r="WJH31" s="24"/>
      <c r="WJM31" s="24"/>
      <c r="WJR31" s="24"/>
      <c r="WJW31" s="24"/>
      <c r="WKB31" s="24"/>
      <c r="WKG31" s="24"/>
      <c r="WKL31" s="24"/>
      <c r="WKQ31" s="24"/>
      <c r="WKV31" s="24"/>
      <c r="WLA31" s="24"/>
      <c r="WLF31" s="24"/>
      <c r="WLK31" s="24"/>
      <c r="WLP31" s="24"/>
      <c r="WLU31" s="24"/>
      <c r="WLZ31" s="24"/>
      <c r="WME31" s="24"/>
      <c r="WMJ31" s="24"/>
      <c r="WMO31" s="24"/>
      <c r="WMT31" s="24"/>
      <c r="WMY31" s="24"/>
      <c r="WND31" s="24"/>
      <c r="WNI31" s="24"/>
      <c r="WNN31" s="24"/>
      <c r="WNS31" s="24"/>
      <c r="WNX31" s="24"/>
      <c r="WOC31" s="24"/>
      <c r="WOH31" s="24"/>
      <c r="WOM31" s="24"/>
      <c r="WOR31" s="24"/>
      <c r="WOW31" s="24"/>
      <c r="WPB31" s="24"/>
      <c r="WPG31" s="24"/>
      <c r="WPL31" s="24"/>
      <c r="WPQ31" s="24"/>
      <c r="WPV31" s="24"/>
      <c r="WQA31" s="24"/>
      <c r="WQF31" s="24"/>
      <c r="WQK31" s="24"/>
      <c r="WQP31" s="24"/>
      <c r="WQU31" s="24"/>
      <c r="WQZ31" s="24"/>
      <c r="WRE31" s="24"/>
      <c r="WRJ31" s="24"/>
      <c r="WRO31" s="24"/>
      <c r="WRT31" s="24"/>
      <c r="WRY31" s="24"/>
      <c r="WSD31" s="24"/>
      <c r="WSI31" s="24"/>
      <c r="WSN31" s="24"/>
      <c r="WSS31" s="24"/>
      <c r="WSX31" s="24"/>
      <c r="WTC31" s="24"/>
      <c r="WTH31" s="24"/>
      <c r="WTM31" s="24"/>
      <c r="WTR31" s="24"/>
      <c r="WTW31" s="24"/>
      <c r="WUB31" s="24"/>
      <c r="WUG31" s="24"/>
      <c r="WUL31" s="24"/>
      <c r="WUQ31" s="24"/>
      <c r="WUV31" s="24"/>
      <c r="WVA31" s="24"/>
      <c r="WVF31" s="24"/>
      <c r="WVK31" s="24"/>
      <c r="WVP31" s="24"/>
      <c r="WVU31" s="24"/>
      <c r="WVZ31" s="24"/>
      <c r="WWE31" s="24"/>
      <c r="WWJ31" s="24"/>
      <c r="WWO31" s="24"/>
      <c r="WWT31" s="24"/>
      <c r="WWY31" s="24"/>
      <c r="WXD31" s="24"/>
      <c r="WXI31" s="24"/>
      <c r="WXN31" s="24"/>
      <c r="WXS31" s="24"/>
      <c r="WXX31" s="24"/>
      <c r="WYC31" s="24"/>
      <c r="WYH31" s="24"/>
      <c r="WYM31" s="24"/>
      <c r="WYR31" s="24"/>
      <c r="WYW31" s="24"/>
      <c r="WZB31" s="24"/>
      <c r="WZG31" s="24"/>
      <c r="WZL31" s="24"/>
      <c r="WZQ31" s="24"/>
      <c r="WZV31" s="24"/>
      <c r="XAA31" s="24"/>
      <c r="XAF31" s="24"/>
      <c r="XAK31" s="24"/>
      <c r="XAP31" s="24"/>
      <c r="XAU31" s="24"/>
      <c r="XAZ31" s="24"/>
      <c r="XBE31" s="24"/>
      <c r="XBJ31" s="24"/>
      <c r="XBO31" s="24"/>
      <c r="XBT31" s="24"/>
      <c r="XBY31" s="24"/>
      <c r="XCD31" s="24"/>
      <c r="XCI31" s="24"/>
      <c r="XCN31" s="24"/>
      <c r="XCS31" s="24"/>
      <c r="XCX31" s="24"/>
      <c r="XDC31" s="24"/>
      <c r="XDH31" s="24"/>
      <c r="XDM31" s="24"/>
      <c r="XDR31" s="24"/>
      <c r="XDW31" s="24"/>
      <c r="XEB31" s="24"/>
      <c r="XEG31" s="24"/>
      <c r="XEL31" s="24"/>
      <c r="XEQ31" s="24"/>
      <c r="XEV31" s="24"/>
      <c r="XFA31" s="24"/>
    </row>
    <row r="32" spans="1:1023 1026:2048 2051:5118 5121:6143 6146:7168 7171:10238 10241:11263 11266:12288 12291:15358 15361:16383" x14ac:dyDescent="0.35">
      <c r="A32" s="24"/>
      <c r="B32" s="14"/>
      <c r="C32" s="14"/>
      <c r="D32" s="14"/>
      <c r="E32" s="406"/>
      <c r="F32" t="s">
        <v>464</v>
      </c>
      <c r="H32" s="30" t="s">
        <v>462</v>
      </c>
      <c r="J32" s="335">
        <f>IF(J13&gt;0, '1.4.3 Rev_BSV'!J60, 0)</f>
        <v>0</v>
      </c>
      <c r="K32" s="335">
        <f>IF(K13&gt;0, '1.4.3 Rev_BSV'!K60, 0)</f>
        <v>0</v>
      </c>
      <c r="L32" s="335">
        <f>IF(L13&gt;0, '1.4.3 Rev_BSV'!L60, 0)</f>
        <v>0</v>
      </c>
      <c r="M32" s="335">
        <f>IF(M13&gt;0, '1.4.3 Rev_BSV'!M60, 0)</f>
        <v>0</v>
      </c>
      <c r="N32" s="335">
        <f>IF(N13&gt;0, '1.4.3 Rev_BSV'!N60, 0)</f>
        <v>0</v>
      </c>
      <c r="O32" s="335">
        <f>IF(O13&gt;0, '1.4.3 Rev_BSV'!O60, 0)</f>
        <v>0</v>
      </c>
      <c r="P32" s="335">
        <f>IF(P13&gt;0, '1.4.3 Rev_BSV'!P60, 0)</f>
        <v>0</v>
      </c>
      <c r="Q32" s="335">
        <f>IF(Q13&gt;0, '1.4.3 Rev_BSV'!Q60, 0)</f>
        <v>0</v>
      </c>
      <c r="R32" s="335">
        <f>IF(R13&gt;0, '1.4.3 Rev_BSV'!R60, 0)</f>
        <v>0</v>
      </c>
      <c r="S32" s="335">
        <f>IF(S13&gt;0, '1.4.3 Rev_BSV'!S60, 0)</f>
        <v>0</v>
      </c>
      <c r="T32" s="335">
        <f>IF(T13&gt;0, '1.4.3 Rev_BSV'!T60, 0)</f>
        <v>0</v>
      </c>
      <c r="U32" s="335">
        <f>IF(U13&gt;0, '1.4.3 Rev_BSV'!U60, 0)</f>
        <v>0</v>
      </c>
      <c r="V32" s="335">
        <f>IF(V13&gt;0, '1.4.3 Rev_BSV'!V60, 0)</f>
        <v>0</v>
      </c>
      <c r="W32" s="335">
        <f>IF(W13&gt;0, '1.4.3 Rev_BSV'!W60, 0)</f>
        <v>0</v>
      </c>
      <c r="X32" s="335">
        <f>IF(X13&gt;0, '1.4.3 Rev_BSV'!X60, 0)</f>
        <v>0</v>
      </c>
      <c r="Y32" s="335">
        <f>IF(Y13&gt;0, '1.4.3 Rev_BSV'!Y60, 0)</f>
        <v>0</v>
      </c>
      <c r="Z32" s="335">
        <f>IF(Z13&gt;0, '1.4.3 Rev_BSV'!Z60, 0)</f>
        <v>0</v>
      </c>
      <c r="AA32" s="335">
        <f>IF(AA13&gt;0, '1.4.3 Rev_BSV'!AA60, 0)</f>
        <v>0</v>
      </c>
      <c r="AB32" s="335">
        <f>IF(AB13&gt;0, '1.4.3 Rev_BSV'!AB60, 0)</f>
        <v>0</v>
      </c>
      <c r="AC32" s="335">
        <f>IF(AC13&gt;0, '1.4.3 Rev_BSV'!AC60, 0)</f>
        <v>0</v>
      </c>
      <c r="AD32" s="335">
        <f>IF(AD13&gt;0, '1.4.3 Rev_BSV'!AD60, 0)</f>
        <v>0</v>
      </c>
      <c r="AE32" s="335">
        <f>IF(AE13&gt;0, '1.4.3 Rev_BSV'!AE60, 0)</f>
        <v>0</v>
      </c>
      <c r="AF32" s="335">
        <f>IF(AF13&gt;0, '1.4.3 Rev_BSV'!AF60, 0)</f>
        <v>0</v>
      </c>
      <c r="AG32" s="335">
        <f>IF(AG13&gt;0, '1.4.3 Rev_BSV'!AG60, 0)</f>
        <v>0</v>
      </c>
      <c r="AH32" s="335">
        <f>IF(AH13&gt;0, '1.4.3 Rev_BSV'!AH60, 0)</f>
        <v>0</v>
      </c>
      <c r="AI32" s="335">
        <f>IF(AI13&gt;0, '1.4.3 Rev_BSV'!AI60, 0)</f>
        <v>0</v>
      </c>
      <c r="AJ32" s="335">
        <f>IF(AJ13&gt;0, '1.4.3 Rev_BSV'!AJ60, 0)</f>
        <v>0</v>
      </c>
      <c r="AK32" s="335">
        <f>IF(AK13&gt;0, '1.4.3 Rev_BSV'!AK60, 0)</f>
        <v>0</v>
      </c>
      <c r="AL32" s="335">
        <f>IF(AL13&gt;0, '1.4.3 Rev_BSV'!AL60, 0)</f>
        <v>0</v>
      </c>
      <c r="AM32" s="335">
        <f>IF(AM13&gt;0, '1.4.3 Rev_BSV'!AM60, 0)</f>
        <v>0</v>
      </c>
      <c r="AN32" s="335">
        <f>IF(AN13&gt;0, '1.4.3 Rev_BSV'!AN60, 0)</f>
        <v>0</v>
      </c>
      <c r="AO32" s="335">
        <f>IF(AO13&gt;0, '1.4.3 Rev_BSV'!AO60, 0)</f>
        <v>0</v>
      </c>
      <c r="AP32" s="335">
        <f>IF(AP13&gt;0, '1.4.3 Rev_BSV'!AP60, 0)</f>
        <v>0</v>
      </c>
      <c r="AQ32" s="335">
        <f>IF(AQ13&gt;0, '1.4.3 Rev_BSV'!AQ60, 0)</f>
        <v>0</v>
      </c>
      <c r="AR32" s="335">
        <f>IF(AR13&gt;0, '1.4.3 Rev_BSV'!AR60, 0)</f>
        <v>0</v>
      </c>
      <c r="AS32" s="335">
        <f>IF(AS13&gt;0, '1.4.3 Rev_BSV'!AS60, 0)</f>
        <v>0</v>
      </c>
      <c r="AT32" s="335">
        <f>IF(AT13&gt;0, '1.4.3 Rev_BSV'!AT60, 0)</f>
        <v>0</v>
      </c>
      <c r="AU32" s="335">
        <f>IF(AU13&gt;0, '1.4.3 Rev_BSV'!AU60, 0)</f>
        <v>0</v>
      </c>
      <c r="AV32" s="335">
        <f>IF(AV13&gt;0, '1.4.3 Rev_BSV'!AV60, 0)</f>
        <v>0</v>
      </c>
      <c r="AW32" s="335">
        <f>IF(AW13&gt;0, '1.4.3 Rev_BSV'!AW60, 0)</f>
        <v>0</v>
      </c>
      <c r="AX32" s="335">
        <f>IF(AX13&gt;0, '1.4.3 Rev_BSV'!AX60, 0)</f>
        <v>0</v>
      </c>
      <c r="AY32" s="335">
        <f>IF(AY13&gt;0, '1.4.3 Rev_BSV'!AY60, 0)</f>
        <v>0</v>
      </c>
      <c r="AZ32" s="335">
        <f>IF(AZ13&gt;0, '1.4.3 Rev_BSV'!AZ60, 0)</f>
        <v>0</v>
      </c>
      <c r="BA32" s="335">
        <f>IF(BA13&gt;0, '1.4.3 Rev_BSV'!BA60, 0)</f>
        <v>0</v>
      </c>
      <c r="BB32" s="335">
        <f>IF(BB13&gt;0, '1.4.3 Rev_BSV'!BB60, 0)</f>
        <v>0</v>
      </c>
      <c r="BC32" s="335">
        <f>IF(BC13&gt;0, '1.4.3 Rev_BSV'!BC60, 0)</f>
        <v>0</v>
      </c>
      <c r="BD32" s="335">
        <f>IF(BD13&gt;0, '1.4.3 Rev_BSV'!BD60, 0)</f>
        <v>0</v>
      </c>
      <c r="BE32" s="335">
        <f>IF(BE13&gt;0, '1.4.3 Rev_BSV'!BE60, 0)</f>
        <v>0</v>
      </c>
      <c r="BF32" s="335">
        <f>IF(BF13&gt;0, '1.4.3 Rev_BSV'!BF60, 0)</f>
        <v>0</v>
      </c>
      <c r="BG32" s="335">
        <f>IF(BG13&gt;0, '1.4.3 Rev_BSV'!BG60, 0)</f>
        <v>0</v>
      </c>
      <c r="BH32" s="335">
        <f>IF(BH13&gt;0, '1.4.3 Rev_BSV'!BH60, 0)</f>
        <v>0</v>
      </c>
      <c r="BI32" s="335">
        <f>IF(BI13&gt;0, '1.4.3 Rev_BSV'!BI60, 0)</f>
        <v>0</v>
      </c>
      <c r="BJ32" s="335">
        <f>IF(BJ13&gt;0, '1.4.3 Rev_BSV'!BJ60, 0)</f>
        <v>0</v>
      </c>
      <c r="BK32" s="335">
        <f>IF(BK13&gt;0, '1.4.3 Rev_BSV'!BK60, 0)</f>
        <v>0</v>
      </c>
      <c r="BL32" s="335">
        <f>IF(BL13&gt;0, '1.4.3 Rev_BSV'!BL60, 0)</f>
        <v>0</v>
      </c>
      <c r="BM32" s="335">
        <f>IF(BM13&gt;0, '1.4.3 Rev_BSV'!BM60, 0)</f>
        <v>0</v>
      </c>
      <c r="BN32" s="335">
        <f>IF(BN13&gt;0, '1.4.3 Rev_BSV'!BN60, 0)</f>
        <v>0</v>
      </c>
      <c r="BO32" s="335">
        <f>IF(BO13&gt;0, '1.4.3 Rev_BSV'!BO60, 0)</f>
        <v>0</v>
      </c>
      <c r="BP32" s="335">
        <f>IF(BP13&gt;0, '1.4.3 Rev_BSV'!BP60, 0)</f>
        <v>0</v>
      </c>
      <c r="BQ32" s="335">
        <f>IF(BQ13&gt;0, '1.4.3 Rev_BSV'!BQ60, 0)</f>
        <v>0</v>
      </c>
      <c r="BR32" s="335">
        <f>IF(BR13&gt;0, '1.4.3 Rev_BSV'!BR60, 0)</f>
        <v>0</v>
      </c>
      <c r="BS32" s="335">
        <f>IF(BS13&gt;0, '1.4.3 Rev_BSV'!BS60, 0)</f>
        <v>0</v>
      </c>
      <c r="BT32" s="335">
        <f>IF(BT13&gt;0, '1.4.3 Rev_BSV'!BT60, 0)</f>
        <v>0</v>
      </c>
      <c r="BU32" s="335">
        <f>IF(BU13&gt;0, '1.4.3 Rev_BSV'!BU60, 0)</f>
        <v>0</v>
      </c>
      <c r="BV32" s="335">
        <f>IF(BV13&gt;0, '1.4.3 Rev_BSV'!BV60, 0)</f>
        <v>0</v>
      </c>
      <c r="BW32" s="335">
        <f>IF(BW13&gt;0, '1.4.3 Rev_BSV'!BW60, 0)</f>
        <v>0</v>
      </c>
      <c r="BX32" s="335">
        <f>IF(BX13&gt;0, '1.4.3 Rev_BSV'!BX60, 0)</f>
        <v>0</v>
      </c>
      <c r="BY32" s="335">
        <f>IF(BY13&gt;0, '1.4.3 Rev_BSV'!BY60, 0)</f>
        <v>0</v>
      </c>
      <c r="BZ32" s="335">
        <f>IF(BZ13&gt;0, '1.4.3 Rev_BSV'!BZ60, 0)</f>
        <v>0</v>
      </c>
      <c r="CA32" s="335">
        <f>IF(CA13&gt;0, '1.4.3 Rev_BSV'!CA60, 0)</f>
        <v>0</v>
      </c>
      <c r="CB32" s="335">
        <f>IF(CB13&gt;0, '1.4.3 Rev_BSV'!CB60, 0)</f>
        <v>0</v>
      </c>
      <c r="CC32" s="335">
        <f>IF(CC13&gt;0, '1.4.3 Rev_BSV'!CC60, 0)</f>
        <v>0</v>
      </c>
      <c r="CD32" s="335">
        <f>IF(CD13&gt;0, '1.4.3 Rev_BSV'!CD60, 0)</f>
        <v>0</v>
      </c>
      <c r="CE32" s="335">
        <f>IF(CE13&gt;0, '1.4.3 Rev_BSV'!CE60, 0)</f>
        <v>0</v>
      </c>
      <c r="CF32" s="335">
        <f>IF(CF13&gt;0, '1.4.3 Rev_BSV'!CF60, 0)</f>
        <v>0</v>
      </c>
      <c r="CG32" s="335">
        <f>IF(CG13&gt;0, '1.4.3 Rev_BSV'!CG60, 0)</f>
        <v>0</v>
      </c>
      <c r="CH32" s="335">
        <f>IF(CH13&gt;0, '1.4.3 Rev_BSV'!CH60, 0)</f>
        <v>0</v>
      </c>
      <c r="CI32" s="335">
        <f>IF(CI13&gt;0, '1.4.3 Rev_BSV'!CI60, 0)</f>
        <v>0</v>
      </c>
      <c r="CJ32" s="335">
        <f>IF(CJ13&gt;0, '1.4.3 Rev_BSV'!CJ60, 0)</f>
        <v>0</v>
      </c>
      <c r="CK32" s="335">
        <f>IF(CK13&gt;0, '1.4.3 Rev_BSV'!CK60, 0)</f>
        <v>0</v>
      </c>
      <c r="CL32" s="335">
        <f>IF(CL13&gt;0, '1.4.3 Rev_BSV'!CL60, 0)</f>
        <v>0</v>
      </c>
      <c r="CM32" s="335">
        <f>IF(CM13&gt;0, '1.4.3 Rev_BSV'!CM60, 0)</f>
        <v>0</v>
      </c>
      <c r="CN32" s="335">
        <f>IF(CN13&gt;0, '1.4.3 Rev_BSV'!CN60, 0)</f>
        <v>0</v>
      </c>
      <c r="CO32" s="335">
        <f>IF(CO13&gt;0, '1.4.3 Rev_BSV'!CO60, 0)</f>
        <v>0</v>
      </c>
      <c r="CP32" s="335">
        <f>IF(CP13&gt;0, '1.4.3 Rev_BSV'!CP60, 0)</f>
        <v>0</v>
      </c>
      <c r="CQ32" s="335">
        <f>IF(CQ13&gt;0, '1.4.3 Rev_BSV'!CQ60, 0)</f>
        <v>0</v>
      </c>
      <c r="CR32" s="335">
        <f>IF(CR13&gt;0, '1.4.3 Rev_BSV'!CR60, 0)</f>
        <v>0</v>
      </c>
      <c r="CS32" s="335">
        <f>IF(CS13&gt;0, '1.4.3 Rev_BSV'!CS60, 0)</f>
        <v>0</v>
      </c>
      <c r="CT32" s="335">
        <f>IF(CT13&gt;0, '1.4.3 Rev_BSV'!CT60, 0)</f>
        <v>0</v>
      </c>
      <c r="CU32" s="335">
        <f>IF(CU13&gt;0, '1.4.3 Rev_BSV'!CU60, 0)</f>
        <v>0</v>
      </c>
      <c r="CV32" s="335">
        <f>IF(CV13&gt;0, '1.4.3 Rev_BSV'!CV60, 0)</f>
        <v>0</v>
      </c>
      <c r="CW32" s="335">
        <f>IF(CW13&gt;0, '1.4.3 Rev_BSV'!CW60, 0)</f>
        <v>0</v>
      </c>
      <c r="CX32" s="335">
        <f>IF(CX13&gt;0, '1.4.3 Rev_BSV'!CX60, 0)</f>
        <v>0</v>
      </c>
      <c r="CY32" s="335">
        <f>IF(CY13&gt;0, '1.4.3 Rev_BSV'!CY60, 0)</f>
        <v>0</v>
      </c>
      <c r="CZ32" s="335">
        <f>IF(CZ13&gt;0, '1.4.3 Rev_BSV'!CZ60, 0)</f>
        <v>0</v>
      </c>
      <c r="DA32" s="335">
        <f>IF(DA13&gt;0, '1.4.3 Rev_BSV'!DA60, 0)</f>
        <v>0</v>
      </c>
      <c r="DB32" s="335">
        <f>IF(DB13&gt;0, '1.4.3 Rev_BSV'!DB60, 0)</f>
        <v>0</v>
      </c>
      <c r="DC32" s="335">
        <f>IF(DC13&gt;0, '1.4.3 Rev_BSV'!DC60, 0)</f>
        <v>0</v>
      </c>
      <c r="DD32" s="335">
        <f>IF(DD13&gt;0, '1.4.3 Rev_BSV'!DD60, 0)</f>
        <v>0</v>
      </c>
      <c r="DE32" s="335">
        <f>IF(DE13&gt;0, '1.4.3 Rev_BSV'!DE60, 0)</f>
        <v>0</v>
      </c>
      <c r="DF32" s="335">
        <f>IF(DF13&gt;0, '1.4.3 Rev_BSV'!DF60, 0)</f>
        <v>0</v>
      </c>
      <c r="DG32" s="335">
        <f>IF(DG13&gt;0, '1.4.3 Rev_BSV'!DG60, 0)</f>
        <v>0</v>
      </c>
      <c r="DH32" s="335">
        <f>IF(DH13&gt;0, '1.4.3 Rev_BSV'!DH60, 0)</f>
        <v>0</v>
      </c>
      <c r="DI32" s="335">
        <f>IF(DI13&gt;0, '1.4.3 Rev_BSV'!DI60, 0)</f>
        <v>0</v>
      </c>
      <c r="DJ32" s="335">
        <f>IF(DJ13&gt;0, '1.4.3 Rev_BSV'!DJ60, 0)</f>
        <v>0</v>
      </c>
      <c r="DK32" s="335">
        <f>IF(DK13&gt;0, '1.4.3 Rev_BSV'!DK60, 0)</f>
        <v>0</v>
      </c>
      <c r="DL32" s="335">
        <f>IF(DL13&gt;0, '1.4.3 Rev_BSV'!DL60, 0)</f>
        <v>0</v>
      </c>
      <c r="DM32" s="335">
        <f>IF(DM13&gt;0, '1.4.3 Rev_BSV'!DM60, 0)</f>
        <v>0</v>
      </c>
      <c r="DN32" s="335">
        <f>IF(DN13&gt;0, '1.4.3 Rev_BSV'!DN60, 0)</f>
        <v>0</v>
      </c>
      <c r="DO32" s="335">
        <f>IF(DO13&gt;0, '1.4.3 Rev_BSV'!DO60, 0)</f>
        <v>0</v>
      </c>
      <c r="DP32" s="335">
        <f>IF(DP13&gt;0, '1.4.3 Rev_BSV'!DP60, 0)</f>
        <v>0</v>
      </c>
      <c r="DQ32" s="335">
        <f>IF(DQ13&gt;0, '1.4.3 Rev_BSV'!DQ60, 0)</f>
        <v>0</v>
      </c>
      <c r="DR32" s="335">
        <f>IF(DR13&gt;0, '1.4.3 Rev_BSV'!DR60, 0)</f>
        <v>0</v>
      </c>
      <c r="DS32" s="335">
        <f>IF(DS13&gt;0, '1.4.3 Rev_BSV'!DS60, 0)</f>
        <v>0</v>
      </c>
      <c r="DT32" s="335">
        <f>IF(DT13&gt;0, '1.4.3 Rev_BSV'!DT60, 0)</f>
        <v>0</v>
      </c>
      <c r="DU32" s="335">
        <f>IF(DU13&gt;0, '1.4.3 Rev_BSV'!DU60, 0)</f>
        <v>0</v>
      </c>
      <c r="DV32" s="335">
        <f>IF(DV13&gt;0, '1.4.3 Rev_BSV'!DV60, 0)</f>
        <v>0</v>
      </c>
      <c r="DW32" s="335">
        <f>IF(DW13&gt;0, '1.4.3 Rev_BSV'!DW60, 0)</f>
        <v>0</v>
      </c>
      <c r="DX32" s="335">
        <f>IF(DX13&gt;0, '1.4.3 Rev_BSV'!DX60, 0)</f>
        <v>0</v>
      </c>
      <c r="DY32" s="335">
        <f>IF(DY13&gt;0, '1.4.3 Rev_BSV'!DY60, 0)</f>
        <v>0</v>
      </c>
      <c r="EA32" s="24"/>
      <c r="EF32" s="24"/>
      <c r="EK32" s="24"/>
      <c r="EP32" s="24"/>
      <c r="EU32" s="24"/>
      <c r="EZ32" s="24"/>
      <c r="FE32" s="24"/>
      <c r="FJ32" s="24"/>
      <c r="FO32" s="24"/>
      <c r="FT32" s="24"/>
      <c r="FY32" s="24"/>
      <c r="GD32" s="24"/>
      <c r="GI32" s="24"/>
      <c r="GN32" s="24"/>
      <c r="GS32" s="24"/>
      <c r="GX32" s="24"/>
      <c r="HC32" s="24"/>
      <c r="HH32" s="24"/>
      <c r="HM32" s="24"/>
      <c r="HR32" s="24"/>
      <c r="HW32" s="24"/>
      <c r="IB32" s="24"/>
      <c r="IG32" s="24"/>
      <c r="IL32" s="24"/>
      <c r="IQ32" s="24"/>
      <c r="IV32" s="24"/>
      <c r="JA32" s="24"/>
      <c r="JF32" s="24"/>
      <c r="JK32" s="24"/>
      <c r="JP32" s="24"/>
      <c r="JU32" s="24"/>
      <c r="JZ32" s="24"/>
      <c r="KE32" s="24"/>
      <c r="KJ32" s="24"/>
      <c r="KO32" s="24"/>
      <c r="KT32" s="24"/>
      <c r="KY32" s="24"/>
      <c r="LD32" s="24"/>
      <c r="LI32" s="24"/>
      <c r="LN32" s="24"/>
      <c r="LS32" s="24"/>
      <c r="LX32" s="24"/>
      <c r="MC32" s="24"/>
      <c r="MH32" s="24"/>
      <c r="MM32" s="24"/>
      <c r="MR32" s="24"/>
      <c r="MW32" s="24"/>
      <c r="NB32" s="24"/>
      <c r="NG32" s="24"/>
      <c r="NL32" s="24"/>
      <c r="NQ32" s="24"/>
      <c r="NV32" s="24"/>
      <c r="OA32" s="24"/>
      <c r="OF32" s="24"/>
      <c r="OK32" s="24"/>
      <c r="OP32" s="24"/>
      <c r="OU32" s="24"/>
      <c r="OZ32" s="24"/>
      <c r="PE32" s="24"/>
      <c r="PJ32" s="24"/>
      <c r="PO32" s="24"/>
      <c r="PT32" s="24"/>
      <c r="PY32" s="24"/>
      <c r="QD32" s="24"/>
      <c r="QI32" s="24"/>
      <c r="QN32" s="24"/>
      <c r="QS32" s="24"/>
      <c r="QX32" s="24"/>
      <c r="RC32" s="24"/>
      <c r="RH32" s="24"/>
      <c r="RM32" s="24"/>
      <c r="RR32" s="24"/>
      <c r="RW32" s="24"/>
      <c r="SB32" s="24"/>
      <c r="SG32" s="24"/>
      <c r="SL32" s="24"/>
      <c r="SQ32" s="24"/>
      <c r="SV32" s="24"/>
      <c r="TA32" s="24"/>
      <c r="TF32" s="24"/>
      <c r="TK32" s="24"/>
      <c r="TP32" s="24"/>
      <c r="TU32" s="24"/>
      <c r="TZ32" s="24"/>
      <c r="UE32" s="24"/>
      <c r="UJ32" s="24"/>
      <c r="UO32" s="24"/>
      <c r="UT32" s="24"/>
      <c r="UY32" s="24"/>
      <c r="VD32" s="24"/>
      <c r="VI32" s="24"/>
      <c r="VN32" s="24"/>
      <c r="VS32" s="24"/>
      <c r="VX32" s="24"/>
      <c r="WC32" s="24"/>
      <c r="WH32" s="24"/>
      <c r="WM32" s="24"/>
      <c r="WR32" s="24"/>
      <c r="WW32" s="24"/>
      <c r="XB32" s="24"/>
      <c r="XG32" s="24"/>
      <c r="XL32" s="24"/>
      <c r="XQ32" s="24"/>
      <c r="XV32" s="24"/>
      <c r="YA32" s="24"/>
      <c r="YF32" s="24"/>
      <c r="YK32" s="24"/>
      <c r="YP32" s="24"/>
      <c r="YU32" s="24"/>
      <c r="YZ32" s="24"/>
      <c r="ZE32" s="24"/>
      <c r="ZJ32" s="24"/>
      <c r="ZO32" s="24"/>
      <c r="ZT32" s="24"/>
      <c r="ZY32" s="24"/>
      <c r="AAD32" s="24"/>
      <c r="AAI32" s="24"/>
      <c r="AAN32" s="24"/>
      <c r="AAS32" s="24"/>
      <c r="AAX32" s="24"/>
      <c r="ABC32" s="24"/>
      <c r="ABH32" s="24"/>
      <c r="ABM32" s="24"/>
      <c r="ABR32" s="24"/>
      <c r="ABW32" s="24"/>
      <c r="ACB32" s="24"/>
      <c r="ACG32" s="24"/>
      <c r="ACL32" s="24"/>
      <c r="ACQ32" s="24"/>
      <c r="ACV32" s="24"/>
      <c r="ADA32" s="24"/>
      <c r="ADF32" s="24"/>
      <c r="ADK32" s="24"/>
      <c r="ADP32" s="24"/>
      <c r="ADU32" s="24"/>
      <c r="ADZ32" s="24"/>
      <c r="AEE32" s="24"/>
      <c r="AEJ32" s="24"/>
      <c r="AEO32" s="24"/>
      <c r="AET32" s="24"/>
      <c r="AEY32" s="24"/>
      <c r="AFD32" s="24"/>
      <c r="AFI32" s="24"/>
      <c r="AFN32" s="24"/>
      <c r="AFS32" s="24"/>
      <c r="AFX32" s="24"/>
      <c r="AGC32" s="24"/>
      <c r="AGH32" s="24"/>
      <c r="AGM32" s="24"/>
      <c r="AGR32" s="24"/>
      <c r="AGW32" s="24"/>
      <c r="AHB32" s="24"/>
      <c r="AHG32" s="24"/>
      <c r="AHL32" s="24"/>
      <c r="AHQ32" s="24"/>
      <c r="AHV32" s="24"/>
      <c r="AIA32" s="24"/>
      <c r="AIF32" s="24"/>
      <c r="AIK32" s="24"/>
      <c r="AIP32" s="24"/>
      <c r="AIU32" s="24"/>
      <c r="AIZ32" s="24"/>
      <c r="AJE32" s="24"/>
      <c r="AJJ32" s="24"/>
      <c r="AJO32" s="24"/>
      <c r="AJT32" s="24"/>
      <c r="AJY32" s="24"/>
      <c r="AKD32" s="24"/>
      <c r="AKI32" s="24"/>
      <c r="AKN32" s="24"/>
      <c r="AKS32" s="24"/>
      <c r="AKX32" s="24"/>
      <c r="ALC32" s="24"/>
      <c r="ALH32" s="24"/>
      <c r="ALM32" s="24"/>
      <c r="ALR32" s="24"/>
      <c r="ALW32" s="24"/>
      <c r="AMB32" s="24"/>
      <c r="AMG32" s="24"/>
      <c r="AML32" s="24"/>
      <c r="AMQ32" s="24"/>
      <c r="AMV32" s="24"/>
      <c r="ANA32" s="24"/>
      <c r="ANF32" s="24"/>
      <c r="ANK32" s="24"/>
      <c r="ANP32" s="24"/>
      <c r="ANU32" s="24"/>
      <c r="ANZ32" s="24"/>
      <c r="AOE32" s="24"/>
      <c r="AOJ32" s="24"/>
      <c r="AOO32" s="24"/>
      <c r="AOT32" s="24"/>
      <c r="AOY32" s="24"/>
      <c r="APD32" s="24"/>
      <c r="API32" s="24"/>
      <c r="APN32" s="24"/>
      <c r="APS32" s="24"/>
      <c r="APX32" s="24"/>
      <c r="AQC32" s="24"/>
      <c r="AQH32" s="24"/>
      <c r="AQM32" s="24"/>
      <c r="AQR32" s="24"/>
      <c r="AQW32" s="24"/>
      <c r="ARB32" s="24"/>
      <c r="ARG32" s="24"/>
      <c r="ARL32" s="24"/>
      <c r="ARQ32" s="24"/>
      <c r="ARV32" s="24"/>
      <c r="ASA32" s="24"/>
      <c r="ASF32" s="24"/>
      <c r="ASK32" s="24"/>
      <c r="ASP32" s="24"/>
      <c r="ASU32" s="24"/>
      <c r="ASZ32" s="24"/>
      <c r="ATE32" s="24"/>
      <c r="ATJ32" s="24"/>
      <c r="ATO32" s="24"/>
      <c r="ATT32" s="24"/>
      <c r="ATY32" s="24"/>
      <c r="AUD32" s="24"/>
      <c r="AUI32" s="24"/>
      <c r="AUN32" s="24"/>
      <c r="AUS32" s="24"/>
      <c r="AUX32" s="24"/>
      <c r="AVC32" s="24"/>
      <c r="AVH32" s="24"/>
      <c r="AVM32" s="24"/>
      <c r="AVR32" s="24"/>
      <c r="AVW32" s="24"/>
      <c r="AWB32" s="24"/>
      <c r="AWG32" s="24"/>
      <c r="AWL32" s="24"/>
      <c r="AWQ32" s="24"/>
      <c r="AWV32" s="24"/>
      <c r="AXA32" s="24"/>
      <c r="AXF32" s="24"/>
      <c r="AXK32" s="24"/>
      <c r="AXP32" s="24"/>
      <c r="AXU32" s="24"/>
      <c r="AXZ32" s="24"/>
      <c r="AYE32" s="24"/>
      <c r="AYJ32" s="24"/>
      <c r="AYO32" s="24"/>
      <c r="AYT32" s="24"/>
      <c r="AYY32" s="24"/>
      <c r="AZD32" s="24"/>
      <c r="AZI32" s="24"/>
      <c r="AZN32" s="24"/>
      <c r="AZS32" s="24"/>
      <c r="AZX32" s="24"/>
      <c r="BAC32" s="24"/>
      <c r="BAH32" s="24"/>
      <c r="BAM32" s="24"/>
      <c r="BAR32" s="24"/>
      <c r="BAW32" s="24"/>
      <c r="BBB32" s="24"/>
      <c r="BBG32" s="24"/>
      <c r="BBL32" s="24"/>
      <c r="BBQ32" s="24"/>
      <c r="BBV32" s="24"/>
      <c r="BCA32" s="24"/>
      <c r="BCF32" s="24"/>
      <c r="BCK32" s="24"/>
      <c r="BCP32" s="24"/>
      <c r="BCU32" s="24"/>
      <c r="BCZ32" s="24"/>
      <c r="BDE32" s="24"/>
      <c r="BDJ32" s="24"/>
      <c r="BDO32" s="24"/>
      <c r="BDT32" s="24"/>
      <c r="BDY32" s="24"/>
      <c r="BED32" s="24"/>
      <c r="BEI32" s="24"/>
      <c r="BEN32" s="24"/>
      <c r="BES32" s="24"/>
      <c r="BEX32" s="24"/>
      <c r="BFC32" s="24"/>
      <c r="BFH32" s="24"/>
      <c r="BFM32" s="24"/>
      <c r="BFR32" s="24"/>
      <c r="BFW32" s="24"/>
      <c r="BGB32" s="24"/>
      <c r="BGG32" s="24"/>
      <c r="BGL32" s="24"/>
      <c r="BGQ32" s="24"/>
      <c r="BGV32" s="24"/>
      <c r="BHA32" s="24"/>
      <c r="BHF32" s="24"/>
      <c r="BHK32" s="24"/>
      <c r="BHP32" s="24"/>
      <c r="BHU32" s="24"/>
      <c r="BHZ32" s="24"/>
      <c r="BIE32" s="24"/>
      <c r="BIJ32" s="24"/>
      <c r="BIO32" s="24"/>
      <c r="BIT32" s="24"/>
      <c r="BIY32" s="24"/>
      <c r="BJD32" s="24"/>
      <c r="BJI32" s="24"/>
      <c r="BJN32" s="24"/>
      <c r="BJS32" s="24"/>
      <c r="BJX32" s="24"/>
      <c r="BKC32" s="24"/>
      <c r="BKH32" s="24"/>
      <c r="BKM32" s="24"/>
      <c r="BKR32" s="24"/>
      <c r="BKW32" s="24"/>
      <c r="BLB32" s="24"/>
      <c r="BLG32" s="24"/>
      <c r="BLL32" s="24"/>
      <c r="BLQ32" s="24"/>
      <c r="BLV32" s="24"/>
      <c r="BMA32" s="24"/>
      <c r="BMF32" s="24"/>
      <c r="BMK32" s="24"/>
      <c r="BMP32" s="24"/>
      <c r="BMU32" s="24"/>
      <c r="BMZ32" s="24"/>
      <c r="BNE32" s="24"/>
      <c r="BNJ32" s="24"/>
      <c r="BNO32" s="24"/>
      <c r="BNT32" s="24"/>
      <c r="BNY32" s="24"/>
      <c r="BOD32" s="24"/>
      <c r="BOI32" s="24"/>
      <c r="BON32" s="24"/>
      <c r="BOS32" s="24"/>
      <c r="BOX32" s="24"/>
      <c r="BPC32" s="24"/>
      <c r="BPH32" s="24"/>
      <c r="BPM32" s="24"/>
      <c r="BPR32" s="24"/>
      <c r="BPW32" s="24"/>
      <c r="BQB32" s="24"/>
      <c r="BQG32" s="24"/>
      <c r="BQL32" s="24"/>
      <c r="BQQ32" s="24"/>
      <c r="BQV32" s="24"/>
      <c r="BRA32" s="24"/>
      <c r="BRF32" s="24"/>
      <c r="BRK32" s="24"/>
      <c r="BRP32" s="24"/>
      <c r="BRU32" s="24"/>
      <c r="BRZ32" s="24"/>
      <c r="BSE32" s="24"/>
      <c r="BSJ32" s="24"/>
      <c r="BSO32" s="24"/>
      <c r="BST32" s="24"/>
      <c r="BSY32" s="24"/>
      <c r="BTD32" s="24"/>
      <c r="BTI32" s="24"/>
      <c r="BTN32" s="24"/>
      <c r="BTS32" s="24"/>
      <c r="BTX32" s="24"/>
      <c r="BUC32" s="24"/>
      <c r="BUH32" s="24"/>
      <c r="BUM32" s="24"/>
      <c r="BUR32" s="24"/>
      <c r="BUW32" s="24"/>
      <c r="BVB32" s="24"/>
      <c r="BVG32" s="24"/>
      <c r="BVL32" s="24"/>
      <c r="BVQ32" s="24"/>
      <c r="BVV32" s="24"/>
      <c r="BWA32" s="24"/>
      <c r="BWF32" s="24"/>
      <c r="BWK32" s="24"/>
      <c r="BWP32" s="24"/>
      <c r="BWU32" s="24"/>
      <c r="BWZ32" s="24"/>
      <c r="BXE32" s="24"/>
      <c r="BXJ32" s="24"/>
      <c r="BXO32" s="24"/>
      <c r="BXT32" s="24"/>
      <c r="BXY32" s="24"/>
      <c r="BYD32" s="24"/>
      <c r="BYI32" s="24"/>
      <c r="BYN32" s="24"/>
      <c r="BYS32" s="24"/>
      <c r="BYX32" s="24"/>
      <c r="BZC32" s="24"/>
      <c r="BZH32" s="24"/>
      <c r="BZM32" s="24"/>
      <c r="BZR32" s="24"/>
      <c r="BZW32" s="24"/>
      <c r="CAB32" s="24"/>
      <c r="CAG32" s="24"/>
      <c r="CAL32" s="24"/>
      <c r="CAQ32" s="24"/>
      <c r="CAV32" s="24"/>
      <c r="CBA32" s="24"/>
      <c r="CBF32" s="24"/>
      <c r="CBK32" s="24"/>
      <c r="CBP32" s="24"/>
      <c r="CBU32" s="24"/>
      <c r="CBZ32" s="24"/>
      <c r="CCE32" s="24"/>
      <c r="CCJ32" s="24"/>
      <c r="CCO32" s="24"/>
      <c r="CCT32" s="24"/>
      <c r="CCY32" s="24"/>
      <c r="CDD32" s="24"/>
      <c r="CDI32" s="24"/>
      <c r="CDN32" s="24"/>
      <c r="CDS32" s="24"/>
      <c r="CDX32" s="24"/>
      <c r="CEC32" s="24"/>
      <c r="CEH32" s="24"/>
      <c r="CEM32" s="24"/>
      <c r="CER32" s="24"/>
      <c r="CEW32" s="24"/>
      <c r="CFB32" s="24"/>
      <c r="CFG32" s="24"/>
      <c r="CFL32" s="24"/>
      <c r="CFQ32" s="24"/>
      <c r="CFV32" s="24"/>
      <c r="CGA32" s="24"/>
      <c r="CGF32" s="24"/>
      <c r="CGK32" s="24"/>
      <c r="CGP32" s="24"/>
      <c r="CGU32" s="24"/>
      <c r="CGZ32" s="24"/>
      <c r="CHE32" s="24"/>
      <c r="CHJ32" s="24"/>
      <c r="CHO32" s="24"/>
      <c r="CHT32" s="24"/>
      <c r="CHY32" s="24"/>
      <c r="CID32" s="24"/>
      <c r="CII32" s="24"/>
      <c r="CIN32" s="24"/>
      <c r="CIS32" s="24"/>
      <c r="CIX32" s="24"/>
      <c r="CJC32" s="24"/>
      <c r="CJH32" s="24"/>
      <c r="CJM32" s="24"/>
      <c r="CJR32" s="24"/>
      <c r="CJW32" s="24"/>
      <c r="CKB32" s="24"/>
      <c r="CKG32" s="24"/>
      <c r="CKL32" s="24"/>
      <c r="CKQ32" s="24"/>
      <c r="CKV32" s="24"/>
      <c r="CLA32" s="24"/>
      <c r="CLF32" s="24"/>
      <c r="CLK32" s="24"/>
      <c r="CLP32" s="24"/>
      <c r="CLU32" s="24"/>
      <c r="CLZ32" s="24"/>
      <c r="CME32" s="24"/>
      <c r="CMJ32" s="24"/>
      <c r="CMO32" s="24"/>
      <c r="CMT32" s="24"/>
      <c r="CMY32" s="24"/>
      <c r="CND32" s="24"/>
      <c r="CNI32" s="24"/>
      <c r="CNN32" s="24"/>
      <c r="CNS32" s="24"/>
      <c r="CNX32" s="24"/>
      <c r="COC32" s="24"/>
      <c r="COH32" s="24"/>
      <c r="COM32" s="24"/>
      <c r="COR32" s="24"/>
      <c r="COW32" s="24"/>
      <c r="CPB32" s="24"/>
      <c r="CPG32" s="24"/>
      <c r="CPL32" s="24"/>
      <c r="CPQ32" s="24"/>
      <c r="CPV32" s="24"/>
      <c r="CQA32" s="24"/>
      <c r="CQF32" s="24"/>
      <c r="CQK32" s="24"/>
      <c r="CQP32" s="24"/>
      <c r="CQU32" s="24"/>
      <c r="CQZ32" s="24"/>
      <c r="CRE32" s="24"/>
      <c r="CRJ32" s="24"/>
      <c r="CRO32" s="24"/>
      <c r="CRT32" s="24"/>
      <c r="CRY32" s="24"/>
      <c r="CSD32" s="24"/>
      <c r="CSI32" s="24"/>
      <c r="CSN32" s="24"/>
      <c r="CSS32" s="24"/>
      <c r="CSX32" s="24"/>
      <c r="CTC32" s="24"/>
      <c r="CTH32" s="24"/>
      <c r="CTM32" s="24"/>
      <c r="CTR32" s="24"/>
      <c r="CTW32" s="24"/>
      <c r="CUB32" s="24"/>
      <c r="CUG32" s="24"/>
      <c r="CUL32" s="24"/>
      <c r="CUQ32" s="24"/>
      <c r="CUV32" s="24"/>
      <c r="CVA32" s="24"/>
      <c r="CVF32" s="24"/>
      <c r="CVK32" s="24"/>
      <c r="CVP32" s="24"/>
      <c r="CVU32" s="24"/>
      <c r="CVZ32" s="24"/>
      <c r="CWE32" s="24"/>
      <c r="CWJ32" s="24"/>
      <c r="CWO32" s="24"/>
      <c r="CWT32" s="24"/>
      <c r="CWY32" s="24"/>
      <c r="CXD32" s="24"/>
      <c r="CXI32" s="24"/>
      <c r="CXN32" s="24"/>
      <c r="CXS32" s="24"/>
      <c r="CXX32" s="24"/>
      <c r="CYC32" s="24"/>
      <c r="CYH32" s="24"/>
      <c r="CYM32" s="24"/>
      <c r="CYR32" s="24"/>
      <c r="CYW32" s="24"/>
      <c r="CZB32" s="24"/>
      <c r="CZG32" s="24"/>
      <c r="CZL32" s="24"/>
      <c r="CZQ32" s="24"/>
      <c r="CZV32" s="24"/>
      <c r="DAA32" s="24"/>
      <c r="DAF32" s="24"/>
      <c r="DAK32" s="24"/>
      <c r="DAP32" s="24"/>
      <c r="DAU32" s="24"/>
      <c r="DAZ32" s="24"/>
      <c r="DBE32" s="24"/>
      <c r="DBJ32" s="24"/>
      <c r="DBO32" s="24"/>
      <c r="DBT32" s="24"/>
      <c r="DBY32" s="24"/>
      <c r="DCD32" s="24"/>
      <c r="DCI32" s="24"/>
      <c r="DCN32" s="24"/>
      <c r="DCS32" s="24"/>
      <c r="DCX32" s="24"/>
      <c r="DDC32" s="24"/>
      <c r="DDH32" s="24"/>
      <c r="DDM32" s="24"/>
      <c r="DDR32" s="24"/>
      <c r="DDW32" s="24"/>
      <c r="DEB32" s="24"/>
      <c r="DEG32" s="24"/>
      <c r="DEL32" s="24"/>
      <c r="DEQ32" s="24"/>
      <c r="DEV32" s="24"/>
      <c r="DFA32" s="24"/>
      <c r="DFF32" s="24"/>
      <c r="DFK32" s="24"/>
      <c r="DFP32" s="24"/>
      <c r="DFU32" s="24"/>
      <c r="DFZ32" s="24"/>
      <c r="DGE32" s="24"/>
      <c r="DGJ32" s="24"/>
      <c r="DGO32" s="24"/>
      <c r="DGT32" s="24"/>
      <c r="DGY32" s="24"/>
      <c r="DHD32" s="24"/>
      <c r="DHI32" s="24"/>
      <c r="DHN32" s="24"/>
      <c r="DHS32" s="24"/>
      <c r="DHX32" s="24"/>
      <c r="DIC32" s="24"/>
      <c r="DIH32" s="24"/>
      <c r="DIM32" s="24"/>
      <c r="DIR32" s="24"/>
      <c r="DIW32" s="24"/>
      <c r="DJB32" s="24"/>
      <c r="DJG32" s="24"/>
      <c r="DJL32" s="24"/>
      <c r="DJQ32" s="24"/>
      <c r="DJV32" s="24"/>
      <c r="DKA32" s="24"/>
      <c r="DKF32" s="24"/>
      <c r="DKK32" s="24"/>
      <c r="DKP32" s="24"/>
      <c r="DKU32" s="24"/>
      <c r="DKZ32" s="24"/>
      <c r="DLE32" s="24"/>
      <c r="DLJ32" s="24"/>
      <c r="DLO32" s="24"/>
      <c r="DLT32" s="24"/>
      <c r="DLY32" s="24"/>
      <c r="DMD32" s="24"/>
      <c r="DMI32" s="24"/>
      <c r="DMN32" s="24"/>
      <c r="DMS32" s="24"/>
      <c r="DMX32" s="24"/>
      <c r="DNC32" s="24"/>
      <c r="DNH32" s="24"/>
      <c r="DNM32" s="24"/>
      <c r="DNR32" s="24"/>
      <c r="DNW32" s="24"/>
      <c r="DOB32" s="24"/>
      <c r="DOG32" s="24"/>
      <c r="DOL32" s="24"/>
      <c r="DOQ32" s="24"/>
      <c r="DOV32" s="24"/>
      <c r="DPA32" s="24"/>
      <c r="DPF32" s="24"/>
      <c r="DPK32" s="24"/>
      <c r="DPP32" s="24"/>
      <c r="DPU32" s="24"/>
      <c r="DPZ32" s="24"/>
      <c r="DQE32" s="24"/>
      <c r="DQJ32" s="24"/>
      <c r="DQO32" s="24"/>
      <c r="DQT32" s="24"/>
      <c r="DQY32" s="24"/>
      <c r="DRD32" s="24"/>
      <c r="DRI32" s="24"/>
      <c r="DRN32" s="24"/>
      <c r="DRS32" s="24"/>
      <c r="DRX32" s="24"/>
      <c r="DSC32" s="24"/>
      <c r="DSH32" s="24"/>
      <c r="DSM32" s="24"/>
      <c r="DSR32" s="24"/>
      <c r="DSW32" s="24"/>
      <c r="DTB32" s="24"/>
      <c r="DTG32" s="24"/>
      <c r="DTL32" s="24"/>
      <c r="DTQ32" s="24"/>
      <c r="DTV32" s="24"/>
      <c r="DUA32" s="24"/>
      <c r="DUF32" s="24"/>
      <c r="DUK32" s="24"/>
      <c r="DUP32" s="24"/>
      <c r="DUU32" s="24"/>
      <c r="DUZ32" s="24"/>
      <c r="DVE32" s="24"/>
      <c r="DVJ32" s="24"/>
      <c r="DVO32" s="24"/>
      <c r="DVT32" s="24"/>
      <c r="DVY32" s="24"/>
      <c r="DWD32" s="24"/>
      <c r="DWI32" s="24"/>
      <c r="DWN32" s="24"/>
      <c r="DWS32" s="24"/>
      <c r="DWX32" s="24"/>
      <c r="DXC32" s="24"/>
      <c r="DXH32" s="24"/>
      <c r="DXM32" s="24"/>
      <c r="DXR32" s="24"/>
      <c r="DXW32" s="24"/>
      <c r="DYB32" s="24"/>
      <c r="DYG32" s="24"/>
      <c r="DYL32" s="24"/>
      <c r="DYQ32" s="24"/>
      <c r="DYV32" s="24"/>
      <c r="DZA32" s="24"/>
      <c r="DZF32" s="24"/>
      <c r="DZK32" s="24"/>
      <c r="DZP32" s="24"/>
      <c r="DZU32" s="24"/>
      <c r="DZZ32" s="24"/>
      <c r="EAE32" s="24"/>
      <c r="EAJ32" s="24"/>
      <c r="EAO32" s="24"/>
      <c r="EAT32" s="24"/>
      <c r="EAY32" s="24"/>
      <c r="EBD32" s="24"/>
      <c r="EBI32" s="24"/>
      <c r="EBN32" s="24"/>
      <c r="EBS32" s="24"/>
      <c r="EBX32" s="24"/>
      <c r="ECC32" s="24"/>
      <c r="ECH32" s="24"/>
      <c r="ECM32" s="24"/>
      <c r="ECR32" s="24"/>
      <c r="ECW32" s="24"/>
      <c r="EDB32" s="24"/>
      <c r="EDG32" s="24"/>
      <c r="EDL32" s="24"/>
      <c r="EDQ32" s="24"/>
      <c r="EDV32" s="24"/>
      <c r="EEA32" s="24"/>
      <c r="EEF32" s="24"/>
      <c r="EEK32" s="24"/>
      <c r="EEP32" s="24"/>
      <c r="EEU32" s="24"/>
      <c r="EEZ32" s="24"/>
      <c r="EFE32" s="24"/>
      <c r="EFJ32" s="24"/>
      <c r="EFO32" s="24"/>
      <c r="EFT32" s="24"/>
      <c r="EFY32" s="24"/>
      <c r="EGD32" s="24"/>
      <c r="EGI32" s="24"/>
      <c r="EGN32" s="24"/>
      <c r="EGS32" s="24"/>
      <c r="EGX32" s="24"/>
      <c r="EHC32" s="24"/>
      <c r="EHH32" s="24"/>
      <c r="EHM32" s="24"/>
      <c r="EHR32" s="24"/>
      <c r="EHW32" s="24"/>
      <c r="EIB32" s="24"/>
      <c r="EIG32" s="24"/>
      <c r="EIL32" s="24"/>
      <c r="EIQ32" s="24"/>
      <c r="EIV32" s="24"/>
      <c r="EJA32" s="24"/>
      <c r="EJF32" s="24"/>
      <c r="EJK32" s="24"/>
      <c r="EJP32" s="24"/>
      <c r="EJU32" s="24"/>
      <c r="EJZ32" s="24"/>
      <c r="EKE32" s="24"/>
      <c r="EKJ32" s="24"/>
      <c r="EKO32" s="24"/>
      <c r="EKT32" s="24"/>
      <c r="EKY32" s="24"/>
      <c r="ELD32" s="24"/>
      <c r="ELI32" s="24"/>
      <c r="ELN32" s="24"/>
      <c r="ELS32" s="24"/>
      <c r="ELX32" s="24"/>
      <c r="EMC32" s="24"/>
      <c r="EMH32" s="24"/>
      <c r="EMM32" s="24"/>
      <c r="EMR32" s="24"/>
      <c r="EMW32" s="24"/>
      <c r="ENB32" s="24"/>
      <c r="ENG32" s="24"/>
      <c r="ENL32" s="24"/>
      <c r="ENQ32" s="24"/>
      <c r="ENV32" s="24"/>
      <c r="EOA32" s="24"/>
      <c r="EOF32" s="24"/>
      <c r="EOK32" s="24"/>
      <c r="EOP32" s="24"/>
      <c r="EOU32" s="24"/>
      <c r="EOZ32" s="24"/>
      <c r="EPE32" s="24"/>
      <c r="EPJ32" s="24"/>
      <c r="EPO32" s="24"/>
      <c r="EPT32" s="24"/>
      <c r="EPY32" s="24"/>
      <c r="EQD32" s="24"/>
      <c r="EQI32" s="24"/>
      <c r="EQN32" s="24"/>
      <c r="EQS32" s="24"/>
      <c r="EQX32" s="24"/>
      <c r="ERC32" s="24"/>
      <c r="ERH32" s="24"/>
      <c r="ERM32" s="24"/>
      <c r="ERR32" s="24"/>
      <c r="ERW32" s="24"/>
      <c r="ESB32" s="24"/>
      <c r="ESG32" s="24"/>
      <c r="ESL32" s="24"/>
      <c r="ESQ32" s="24"/>
      <c r="ESV32" s="24"/>
      <c r="ETA32" s="24"/>
      <c r="ETF32" s="24"/>
      <c r="ETK32" s="24"/>
      <c r="ETP32" s="24"/>
      <c r="ETU32" s="24"/>
      <c r="ETZ32" s="24"/>
      <c r="EUE32" s="24"/>
      <c r="EUJ32" s="24"/>
      <c r="EUO32" s="24"/>
      <c r="EUT32" s="24"/>
      <c r="EUY32" s="24"/>
      <c r="EVD32" s="24"/>
      <c r="EVI32" s="24"/>
      <c r="EVN32" s="24"/>
      <c r="EVS32" s="24"/>
      <c r="EVX32" s="24"/>
      <c r="EWC32" s="24"/>
      <c r="EWH32" s="24"/>
      <c r="EWM32" s="24"/>
      <c r="EWR32" s="24"/>
      <c r="EWW32" s="24"/>
      <c r="EXB32" s="24"/>
      <c r="EXG32" s="24"/>
      <c r="EXL32" s="24"/>
      <c r="EXQ32" s="24"/>
      <c r="EXV32" s="24"/>
      <c r="EYA32" s="24"/>
      <c r="EYF32" s="24"/>
      <c r="EYK32" s="24"/>
      <c r="EYP32" s="24"/>
      <c r="EYU32" s="24"/>
      <c r="EYZ32" s="24"/>
      <c r="EZE32" s="24"/>
      <c r="EZJ32" s="24"/>
      <c r="EZO32" s="24"/>
      <c r="EZT32" s="24"/>
      <c r="EZY32" s="24"/>
      <c r="FAD32" s="24"/>
      <c r="FAI32" s="24"/>
      <c r="FAN32" s="24"/>
      <c r="FAS32" s="24"/>
      <c r="FAX32" s="24"/>
      <c r="FBC32" s="24"/>
      <c r="FBH32" s="24"/>
      <c r="FBM32" s="24"/>
      <c r="FBR32" s="24"/>
      <c r="FBW32" s="24"/>
      <c r="FCB32" s="24"/>
      <c r="FCG32" s="24"/>
      <c r="FCL32" s="24"/>
      <c r="FCQ32" s="24"/>
      <c r="FCV32" s="24"/>
      <c r="FDA32" s="24"/>
      <c r="FDF32" s="24"/>
      <c r="FDK32" s="24"/>
      <c r="FDP32" s="24"/>
      <c r="FDU32" s="24"/>
      <c r="FDZ32" s="24"/>
      <c r="FEE32" s="24"/>
      <c r="FEJ32" s="24"/>
      <c r="FEO32" s="24"/>
      <c r="FET32" s="24"/>
      <c r="FEY32" s="24"/>
      <c r="FFD32" s="24"/>
      <c r="FFI32" s="24"/>
      <c r="FFN32" s="24"/>
      <c r="FFS32" s="24"/>
      <c r="FFX32" s="24"/>
      <c r="FGC32" s="24"/>
      <c r="FGH32" s="24"/>
      <c r="FGM32" s="24"/>
      <c r="FGR32" s="24"/>
      <c r="FGW32" s="24"/>
      <c r="FHB32" s="24"/>
      <c r="FHG32" s="24"/>
      <c r="FHL32" s="24"/>
      <c r="FHQ32" s="24"/>
      <c r="FHV32" s="24"/>
      <c r="FIA32" s="24"/>
      <c r="FIF32" s="24"/>
      <c r="FIK32" s="24"/>
      <c r="FIP32" s="24"/>
      <c r="FIU32" s="24"/>
      <c r="FIZ32" s="24"/>
      <c r="FJE32" s="24"/>
      <c r="FJJ32" s="24"/>
      <c r="FJO32" s="24"/>
      <c r="FJT32" s="24"/>
      <c r="FJY32" s="24"/>
      <c r="FKD32" s="24"/>
      <c r="FKI32" s="24"/>
      <c r="FKN32" s="24"/>
      <c r="FKS32" s="24"/>
      <c r="FKX32" s="24"/>
      <c r="FLC32" s="24"/>
      <c r="FLH32" s="24"/>
      <c r="FLM32" s="24"/>
      <c r="FLR32" s="24"/>
      <c r="FLW32" s="24"/>
      <c r="FMB32" s="24"/>
      <c r="FMG32" s="24"/>
      <c r="FML32" s="24"/>
      <c r="FMQ32" s="24"/>
      <c r="FMV32" s="24"/>
      <c r="FNA32" s="24"/>
      <c r="FNF32" s="24"/>
      <c r="FNK32" s="24"/>
      <c r="FNP32" s="24"/>
      <c r="FNU32" s="24"/>
      <c r="FNZ32" s="24"/>
      <c r="FOE32" s="24"/>
      <c r="FOJ32" s="24"/>
      <c r="FOO32" s="24"/>
      <c r="FOT32" s="24"/>
      <c r="FOY32" s="24"/>
      <c r="FPD32" s="24"/>
      <c r="FPI32" s="24"/>
      <c r="FPN32" s="24"/>
      <c r="FPS32" s="24"/>
      <c r="FPX32" s="24"/>
      <c r="FQC32" s="24"/>
      <c r="FQH32" s="24"/>
      <c r="FQM32" s="24"/>
      <c r="FQR32" s="24"/>
      <c r="FQW32" s="24"/>
      <c r="FRB32" s="24"/>
      <c r="FRG32" s="24"/>
      <c r="FRL32" s="24"/>
      <c r="FRQ32" s="24"/>
      <c r="FRV32" s="24"/>
      <c r="FSA32" s="24"/>
      <c r="FSF32" s="24"/>
      <c r="FSK32" s="24"/>
      <c r="FSP32" s="24"/>
      <c r="FSU32" s="24"/>
      <c r="FSZ32" s="24"/>
      <c r="FTE32" s="24"/>
      <c r="FTJ32" s="24"/>
      <c r="FTO32" s="24"/>
      <c r="FTT32" s="24"/>
      <c r="FTY32" s="24"/>
      <c r="FUD32" s="24"/>
      <c r="FUI32" s="24"/>
      <c r="FUN32" s="24"/>
      <c r="FUS32" s="24"/>
      <c r="FUX32" s="24"/>
      <c r="FVC32" s="24"/>
      <c r="FVH32" s="24"/>
      <c r="FVM32" s="24"/>
      <c r="FVR32" s="24"/>
      <c r="FVW32" s="24"/>
      <c r="FWB32" s="24"/>
      <c r="FWG32" s="24"/>
      <c r="FWL32" s="24"/>
      <c r="FWQ32" s="24"/>
      <c r="FWV32" s="24"/>
      <c r="FXA32" s="24"/>
      <c r="FXF32" s="24"/>
      <c r="FXK32" s="24"/>
      <c r="FXP32" s="24"/>
      <c r="FXU32" s="24"/>
      <c r="FXZ32" s="24"/>
      <c r="FYE32" s="24"/>
      <c r="FYJ32" s="24"/>
      <c r="FYO32" s="24"/>
      <c r="FYT32" s="24"/>
      <c r="FYY32" s="24"/>
      <c r="FZD32" s="24"/>
      <c r="FZI32" s="24"/>
      <c r="FZN32" s="24"/>
      <c r="FZS32" s="24"/>
      <c r="FZX32" s="24"/>
      <c r="GAC32" s="24"/>
      <c r="GAH32" s="24"/>
      <c r="GAM32" s="24"/>
      <c r="GAR32" s="24"/>
      <c r="GAW32" s="24"/>
      <c r="GBB32" s="24"/>
      <c r="GBG32" s="24"/>
      <c r="GBL32" s="24"/>
      <c r="GBQ32" s="24"/>
      <c r="GBV32" s="24"/>
      <c r="GCA32" s="24"/>
      <c r="GCF32" s="24"/>
      <c r="GCK32" s="24"/>
      <c r="GCP32" s="24"/>
      <c r="GCU32" s="24"/>
      <c r="GCZ32" s="24"/>
      <c r="GDE32" s="24"/>
      <c r="GDJ32" s="24"/>
      <c r="GDO32" s="24"/>
      <c r="GDT32" s="24"/>
      <c r="GDY32" s="24"/>
      <c r="GED32" s="24"/>
      <c r="GEI32" s="24"/>
      <c r="GEN32" s="24"/>
      <c r="GES32" s="24"/>
      <c r="GEX32" s="24"/>
      <c r="GFC32" s="24"/>
      <c r="GFH32" s="24"/>
      <c r="GFM32" s="24"/>
      <c r="GFR32" s="24"/>
      <c r="GFW32" s="24"/>
      <c r="GGB32" s="24"/>
      <c r="GGG32" s="24"/>
      <c r="GGL32" s="24"/>
      <c r="GGQ32" s="24"/>
      <c r="GGV32" s="24"/>
      <c r="GHA32" s="24"/>
      <c r="GHF32" s="24"/>
      <c r="GHK32" s="24"/>
      <c r="GHP32" s="24"/>
      <c r="GHU32" s="24"/>
      <c r="GHZ32" s="24"/>
      <c r="GIE32" s="24"/>
      <c r="GIJ32" s="24"/>
      <c r="GIO32" s="24"/>
      <c r="GIT32" s="24"/>
      <c r="GIY32" s="24"/>
      <c r="GJD32" s="24"/>
      <c r="GJI32" s="24"/>
      <c r="GJN32" s="24"/>
      <c r="GJS32" s="24"/>
      <c r="GJX32" s="24"/>
      <c r="GKC32" s="24"/>
      <c r="GKH32" s="24"/>
      <c r="GKM32" s="24"/>
      <c r="GKR32" s="24"/>
      <c r="GKW32" s="24"/>
      <c r="GLB32" s="24"/>
      <c r="GLG32" s="24"/>
      <c r="GLL32" s="24"/>
      <c r="GLQ32" s="24"/>
      <c r="GLV32" s="24"/>
      <c r="GMA32" s="24"/>
      <c r="GMF32" s="24"/>
      <c r="GMK32" s="24"/>
      <c r="GMP32" s="24"/>
      <c r="GMU32" s="24"/>
      <c r="GMZ32" s="24"/>
      <c r="GNE32" s="24"/>
      <c r="GNJ32" s="24"/>
      <c r="GNO32" s="24"/>
      <c r="GNT32" s="24"/>
      <c r="GNY32" s="24"/>
      <c r="GOD32" s="24"/>
      <c r="GOI32" s="24"/>
      <c r="GON32" s="24"/>
      <c r="GOS32" s="24"/>
      <c r="GOX32" s="24"/>
      <c r="GPC32" s="24"/>
      <c r="GPH32" s="24"/>
      <c r="GPM32" s="24"/>
      <c r="GPR32" s="24"/>
      <c r="GPW32" s="24"/>
      <c r="GQB32" s="24"/>
      <c r="GQG32" s="24"/>
      <c r="GQL32" s="24"/>
      <c r="GQQ32" s="24"/>
      <c r="GQV32" s="24"/>
      <c r="GRA32" s="24"/>
      <c r="GRF32" s="24"/>
      <c r="GRK32" s="24"/>
      <c r="GRP32" s="24"/>
      <c r="GRU32" s="24"/>
      <c r="GRZ32" s="24"/>
      <c r="GSE32" s="24"/>
      <c r="GSJ32" s="24"/>
      <c r="GSO32" s="24"/>
      <c r="GST32" s="24"/>
      <c r="GSY32" s="24"/>
      <c r="GTD32" s="24"/>
      <c r="GTI32" s="24"/>
      <c r="GTN32" s="24"/>
      <c r="GTS32" s="24"/>
      <c r="GTX32" s="24"/>
      <c r="GUC32" s="24"/>
      <c r="GUH32" s="24"/>
      <c r="GUM32" s="24"/>
      <c r="GUR32" s="24"/>
      <c r="GUW32" s="24"/>
      <c r="GVB32" s="24"/>
      <c r="GVG32" s="24"/>
      <c r="GVL32" s="24"/>
      <c r="GVQ32" s="24"/>
      <c r="GVV32" s="24"/>
      <c r="GWA32" s="24"/>
      <c r="GWF32" s="24"/>
      <c r="GWK32" s="24"/>
      <c r="GWP32" s="24"/>
      <c r="GWU32" s="24"/>
      <c r="GWZ32" s="24"/>
      <c r="GXE32" s="24"/>
      <c r="GXJ32" s="24"/>
      <c r="GXO32" s="24"/>
      <c r="GXT32" s="24"/>
      <c r="GXY32" s="24"/>
      <c r="GYD32" s="24"/>
      <c r="GYI32" s="24"/>
      <c r="GYN32" s="24"/>
      <c r="GYS32" s="24"/>
      <c r="GYX32" s="24"/>
      <c r="GZC32" s="24"/>
      <c r="GZH32" s="24"/>
      <c r="GZM32" s="24"/>
      <c r="GZR32" s="24"/>
      <c r="GZW32" s="24"/>
      <c r="HAB32" s="24"/>
      <c r="HAG32" s="24"/>
      <c r="HAL32" s="24"/>
      <c r="HAQ32" s="24"/>
      <c r="HAV32" s="24"/>
      <c r="HBA32" s="24"/>
      <c r="HBF32" s="24"/>
      <c r="HBK32" s="24"/>
      <c r="HBP32" s="24"/>
      <c r="HBU32" s="24"/>
      <c r="HBZ32" s="24"/>
      <c r="HCE32" s="24"/>
      <c r="HCJ32" s="24"/>
      <c r="HCO32" s="24"/>
      <c r="HCT32" s="24"/>
      <c r="HCY32" s="24"/>
      <c r="HDD32" s="24"/>
      <c r="HDI32" s="24"/>
      <c r="HDN32" s="24"/>
      <c r="HDS32" s="24"/>
      <c r="HDX32" s="24"/>
      <c r="HEC32" s="24"/>
      <c r="HEH32" s="24"/>
      <c r="HEM32" s="24"/>
      <c r="HER32" s="24"/>
      <c r="HEW32" s="24"/>
      <c r="HFB32" s="24"/>
      <c r="HFG32" s="24"/>
      <c r="HFL32" s="24"/>
      <c r="HFQ32" s="24"/>
      <c r="HFV32" s="24"/>
      <c r="HGA32" s="24"/>
      <c r="HGF32" s="24"/>
      <c r="HGK32" s="24"/>
      <c r="HGP32" s="24"/>
      <c r="HGU32" s="24"/>
      <c r="HGZ32" s="24"/>
      <c r="HHE32" s="24"/>
      <c r="HHJ32" s="24"/>
      <c r="HHO32" s="24"/>
      <c r="HHT32" s="24"/>
      <c r="HHY32" s="24"/>
      <c r="HID32" s="24"/>
      <c r="HII32" s="24"/>
      <c r="HIN32" s="24"/>
      <c r="HIS32" s="24"/>
      <c r="HIX32" s="24"/>
      <c r="HJC32" s="24"/>
      <c r="HJH32" s="24"/>
      <c r="HJM32" s="24"/>
      <c r="HJR32" s="24"/>
      <c r="HJW32" s="24"/>
      <c r="HKB32" s="24"/>
      <c r="HKG32" s="24"/>
      <c r="HKL32" s="24"/>
      <c r="HKQ32" s="24"/>
      <c r="HKV32" s="24"/>
      <c r="HLA32" s="24"/>
      <c r="HLF32" s="24"/>
      <c r="HLK32" s="24"/>
      <c r="HLP32" s="24"/>
      <c r="HLU32" s="24"/>
      <c r="HLZ32" s="24"/>
      <c r="HME32" s="24"/>
      <c r="HMJ32" s="24"/>
      <c r="HMO32" s="24"/>
      <c r="HMT32" s="24"/>
      <c r="HMY32" s="24"/>
      <c r="HND32" s="24"/>
      <c r="HNI32" s="24"/>
      <c r="HNN32" s="24"/>
      <c r="HNS32" s="24"/>
      <c r="HNX32" s="24"/>
      <c r="HOC32" s="24"/>
      <c r="HOH32" s="24"/>
      <c r="HOM32" s="24"/>
      <c r="HOR32" s="24"/>
      <c r="HOW32" s="24"/>
      <c r="HPB32" s="24"/>
      <c r="HPG32" s="24"/>
      <c r="HPL32" s="24"/>
      <c r="HPQ32" s="24"/>
      <c r="HPV32" s="24"/>
      <c r="HQA32" s="24"/>
      <c r="HQF32" s="24"/>
      <c r="HQK32" s="24"/>
      <c r="HQP32" s="24"/>
      <c r="HQU32" s="24"/>
      <c r="HQZ32" s="24"/>
      <c r="HRE32" s="24"/>
      <c r="HRJ32" s="24"/>
      <c r="HRO32" s="24"/>
      <c r="HRT32" s="24"/>
      <c r="HRY32" s="24"/>
      <c r="HSD32" s="24"/>
      <c r="HSI32" s="24"/>
      <c r="HSN32" s="24"/>
      <c r="HSS32" s="24"/>
      <c r="HSX32" s="24"/>
      <c r="HTC32" s="24"/>
      <c r="HTH32" s="24"/>
      <c r="HTM32" s="24"/>
      <c r="HTR32" s="24"/>
      <c r="HTW32" s="24"/>
      <c r="HUB32" s="24"/>
      <c r="HUG32" s="24"/>
      <c r="HUL32" s="24"/>
      <c r="HUQ32" s="24"/>
      <c r="HUV32" s="24"/>
      <c r="HVA32" s="24"/>
      <c r="HVF32" s="24"/>
      <c r="HVK32" s="24"/>
      <c r="HVP32" s="24"/>
      <c r="HVU32" s="24"/>
      <c r="HVZ32" s="24"/>
      <c r="HWE32" s="24"/>
      <c r="HWJ32" s="24"/>
      <c r="HWO32" s="24"/>
      <c r="HWT32" s="24"/>
      <c r="HWY32" s="24"/>
      <c r="HXD32" s="24"/>
      <c r="HXI32" s="24"/>
      <c r="HXN32" s="24"/>
      <c r="HXS32" s="24"/>
      <c r="HXX32" s="24"/>
      <c r="HYC32" s="24"/>
      <c r="HYH32" s="24"/>
      <c r="HYM32" s="24"/>
      <c r="HYR32" s="24"/>
      <c r="HYW32" s="24"/>
      <c r="HZB32" s="24"/>
      <c r="HZG32" s="24"/>
      <c r="HZL32" s="24"/>
      <c r="HZQ32" s="24"/>
      <c r="HZV32" s="24"/>
      <c r="IAA32" s="24"/>
      <c r="IAF32" s="24"/>
      <c r="IAK32" s="24"/>
      <c r="IAP32" s="24"/>
      <c r="IAU32" s="24"/>
      <c r="IAZ32" s="24"/>
      <c r="IBE32" s="24"/>
      <c r="IBJ32" s="24"/>
      <c r="IBO32" s="24"/>
      <c r="IBT32" s="24"/>
      <c r="IBY32" s="24"/>
      <c r="ICD32" s="24"/>
      <c r="ICI32" s="24"/>
      <c r="ICN32" s="24"/>
      <c r="ICS32" s="24"/>
      <c r="ICX32" s="24"/>
      <c r="IDC32" s="24"/>
      <c r="IDH32" s="24"/>
      <c r="IDM32" s="24"/>
      <c r="IDR32" s="24"/>
      <c r="IDW32" s="24"/>
      <c r="IEB32" s="24"/>
      <c r="IEG32" s="24"/>
      <c r="IEL32" s="24"/>
      <c r="IEQ32" s="24"/>
      <c r="IEV32" s="24"/>
      <c r="IFA32" s="24"/>
      <c r="IFF32" s="24"/>
      <c r="IFK32" s="24"/>
      <c r="IFP32" s="24"/>
      <c r="IFU32" s="24"/>
      <c r="IFZ32" s="24"/>
      <c r="IGE32" s="24"/>
      <c r="IGJ32" s="24"/>
      <c r="IGO32" s="24"/>
      <c r="IGT32" s="24"/>
      <c r="IGY32" s="24"/>
      <c r="IHD32" s="24"/>
      <c r="IHI32" s="24"/>
      <c r="IHN32" s="24"/>
      <c r="IHS32" s="24"/>
      <c r="IHX32" s="24"/>
      <c r="IIC32" s="24"/>
      <c r="IIH32" s="24"/>
      <c r="IIM32" s="24"/>
      <c r="IIR32" s="24"/>
      <c r="IIW32" s="24"/>
      <c r="IJB32" s="24"/>
      <c r="IJG32" s="24"/>
      <c r="IJL32" s="24"/>
      <c r="IJQ32" s="24"/>
      <c r="IJV32" s="24"/>
      <c r="IKA32" s="24"/>
      <c r="IKF32" s="24"/>
      <c r="IKK32" s="24"/>
      <c r="IKP32" s="24"/>
      <c r="IKU32" s="24"/>
      <c r="IKZ32" s="24"/>
      <c r="ILE32" s="24"/>
      <c r="ILJ32" s="24"/>
      <c r="ILO32" s="24"/>
      <c r="ILT32" s="24"/>
      <c r="ILY32" s="24"/>
      <c r="IMD32" s="24"/>
      <c r="IMI32" s="24"/>
      <c r="IMN32" s="24"/>
      <c r="IMS32" s="24"/>
      <c r="IMX32" s="24"/>
      <c r="INC32" s="24"/>
      <c r="INH32" s="24"/>
      <c r="INM32" s="24"/>
      <c r="INR32" s="24"/>
      <c r="INW32" s="24"/>
      <c r="IOB32" s="24"/>
      <c r="IOG32" s="24"/>
      <c r="IOL32" s="24"/>
      <c r="IOQ32" s="24"/>
      <c r="IOV32" s="24"/>
      <c r="IPA32" s="24"/>
      <c r="IPF32" s="24"/>
      <c r="IPK32" s="24"/>
      <c r="IPP32" s="24"/>
      <c r="IPU32" s="24"/>
      <c r="IPZ32" s="24"/>
      <c r="IQE32" s="24"/>
      <c r="IQJ32" s="24"/>
      <c r="IQO32" s="24"/>
      <c r="IQT32" s="24"/>
      <c r="IQY32" s="24"/>
      <c r="IRD32" s="24"/>
      <c r="IRI32" s="24"/>
      <c r="IRN32" s="24"/>
      <c r="IRS32" s="24"/>
      <c r="IRX32" s="24"/>
      <c r="ISC32" s="24"/>
      <c r="ISH32" s="24"/>
      <c r="ISM32" s="24"/>
      <c r="ISR32" s="24"/>
      <c r="ISW32" s="24"/>
      <c r="ITB32" s="24"/>
      <c r="ITG32" s="24"/>
      <c r="ITL32" s="24"/>
      <c r="ITQ32" s="24"/>
      <c r="ITV32" s="24"/>
      <c r="IUA32" s="24"/>
      <c r="IUF32" s="24"/>
      <c r="IUK32" s="24"/>
      <c r="IUP32" s="24"/>
      <c r="IUU32" s="24"/>
      <c r="IUZ32" s="24"/>
      <c r="IVE32" s="24"/>
      <c r="IVJ32" s="24"/>
      <c r="IVO32" s="24"/>
      <c r="IVT32" s="24"/>
      <c r="IVY32" s="24"/>
      <c r="IWD32" s="24"/>
      <c r="IWI32" s="24"/>
      <c r="IWN32" s="24"/>
      <c r="IWS32" s="24"/>
      <c r="IWX32" s="24"/>
      <c r="IXC32" s="24"/>
      <c r="IXH32" s="24"/>
      <c r="IXM32" s="24"/>
      <c r="IXR32" s="24"/>
      <c r="IXW32" s="24"/>
      <c r="IYB32" s="24"/>
      <c r="IYG32" s="24"/>
      <c r="IYL32" s="24"/>
      <c r="IYQ32" s="24"/>
      <c r="IYV32" s="24"/>
      <c r="IZA32" s="24"/>
      <c r="IZF32" s="24"/>
      <c r="IZK32" s="24"/>
      <c r="IZP32" s="24"/>
      <c r="IZU32" s="24"/>
      <c r="IZZ32" s="24"/>
      <c r="JAE32" s="24"/>
      <c r="JAJ32" s="24"/>
      <c r="JAO32" s="24"/>
      <c r="JAT32" s="24"/>
      <c r="JAY32" s="24"/>
      <c r="JBD32" s="24"/>
      <c r="JBI32" s="24"/>
      <c r="JBN32" s="24"/>
      <c r="JBS32" s="24"/>
      <c r="JBX32" s="24"/>
      <c r="JCC32" s="24"/>
      <c r="JCH32" s="24"/>
      <c r="JCM32" s="24"/>
      <c r="JCR32" s="24"/>
      <c r="JCW32" s="24"/>
      <c r="JDB32" s="24"/>
      <c r="JDG32" s="24"/>
      <c r="JDL32" s="24"/>
      <c r="JDQ32" s="24"/>
      <c r="JDV32" s="24"/>
      <c r="JEA32" s="24"/>
      <c r="JEF32" s="24"/>
      <c r="JEK32" s="24"/>
      <c r="JEP32" s="24"/>
      <c r="JEU32" s="24"/>
      <c r="JEZ32" s="24"/>
      <c r="JFE32" s="24"/>
      <c r="JFJ32" s="24"/>
      <c r="JFO32" s="24"/>
      <c r="JFT32" s="24"/>
      <c r="JFY32" s="24"/>
      <c r="JGD32" s="24"/>
      <c r="JGI32" s="24"/>
      <c r="JGN32" s="24"/>
      <c r="JGS32" s="24"/>
      <c r="JGX32" s="24"/>
      <c r="JHC32" s="24"/>
      <c r="JHH32" s="24"/>
      <c r="JHM32" s="24"/>
      <c r="JHR32" s="24"/>
      <c r="JHW32" s="24"/>
      <c r="JIB32" s="24"/>
      <c r="JIG32" s="24"/>
      <c r="JIL32" s="24"/>
      <c r="JIQ32" s="24"/>
      <c r="JIV32" s="24"/>
      <c r="JJA32" s="24"/>
      <c r="JJF32" s="24"/>
      <c r="JJK32" s="24"/>
      <c r="JJP32" s="24"/>
      <c r="JJU32" s="24"/>
      <c r="JJZ32" s="24"/>
      <c r="JKE32" s="24"/>
      <c r="JKJ32" s="24"/>
      <c r="JKO32" s="24"/>
      <c r="JKT32" s="24"/>
      <c r="JKY32" s="24"/>
      <c r="JLD32" s="24"/>
      <c r="JLI32" s="24"/>
      <c r="JLN32" s="24"/>
      <c r="JLS32" s="24"/>
      <c r="JLX32" s="24"/>
      <c r="JMC32" s="24"/>
      <c r="JMH32" s="24"/>
      <c r="JMM32" s="24"/>
      <c r="JMR32" s="24"/>
      <c r="JMW32" s="24"/>
      <c r="JNB32" s="24"/>
      <c r="JNG32" s="24"/>
      <c r="JNL32" s="24"/>
      <c r="JNQ32" s="24"/>
      <c r="JNV32" s="24"/>
      <c r="JOA32" s="24"/>
      <c r="JOF32" s="24"/>
      <c r="JOK32" s="24"/>
      <c r="JOP32" s="24"/>
      <c r="JOU32" s="24"/>
      <c r="JOZ32" s="24"/>
      <c r="JPE32" s="24"/>
      <c r="JPJ32" s="24"/>
      <c r="JPO32" s="24"/>
      <c r="JPT32" s="24"/>
      <c r="JPY32" s="24"/>
      <c r="JQD32" s="24"/>
      <c r="JQI32" s="24"/>
      <c r="JQN32" s="24"/>
      <c r="JQS32" s="24"/>
      <c r="JQX32" s="24"/>
      <c r="JRC32" s="24"/>
      <c r="JRH32" s="24"/>
      <c r="JRM32" s="24"/>
      <c r="JRR32" s="24"/>
      <c r="JRW32" s="24"/>
      <c r="JSB32" s="24"/>
      <c r="JSG32" s="24"/>
      <c r="JSL32" s="24"/>
      <c r="JSQ32" s="24"/>
      <c r="JSV32" s="24"/>
      <c r="JTA32" s="24"/>
      <c r="JTF32" s="24"/>
      <c r="JTK32" s="24"/>
      <c r="JTP32" s="24"/>
      <c r="JTU32" s="24"/>
      <c r="JTZ32" s="24"/>
      <c r="JUE32" s="24"/>
      <c r="JUJ32" s="24"/>
      <c r="JUO32" s="24"/>
      <c r="JUT32" s="24"/>
      <c r="JUY32" s="24"/>
      <c r="JVD32" s="24"/>
      <c r="JVI32" s="24"/>
      <c r="JVN32" s="24"/>
      <c r="JVS32" s="24"/>
      <c r="JVX32" s="24"/>
      <c r="JWC32" s="24"/>
      <c r="JWH32" s="24"/>
      <c r="JWM32" s="24"/>
      <c r="JWR32" s="24"/>
      <c r="JWW32" s="24"/>
      <c r="JXB32" s="24"/>
      <c r="JXG32" s="24"/>
      <c r="JXL32" s="24"/>
      <c r="JXQ32" s="24"/>
      <c r="JXV32" s="24"/>
      <c r="JYA32" s="24"/>
      <c r="JYF32" s="24"/>
      <c r="JYK32" s="24"/>
      <c r="JYP32" s="24"/>
      <c r="JYU32" s="24"/>
      <c r="JYZ32" s="24"/>
      <c r="JZE32" s="24"/>
      <c r="JZJ32" s="24"/>
      <c r="JZO32" s="24"/>
      <c r="JZT32" s="24"/>
      <c r="JZY32" s="24"/>
      <c r="KAD32" s="24"/>
      <c r="KAI32" s="24"/>
      <c r="KAN32" s="24"/>
      <c r="KAS32" s="24"/>
      <c r="KAX32" s="24"/>
      <c r="KBC32" s="24"/>
      <c r="KBH32" s="24"/>
      <c r="KBM32" s="24"/>
      <c r="KBR32" s="24"/>
      <c r="KBW32" s="24"/>
      <c r="KCB32" s="24"/>
      <c r="KCG32" s="24"/>
      <c r="KCL32" s="24"/>
      <c r="KCQ32" s="24"/>
      <c r="KCV32" s="24"/>
      <c r="KDA32" s="24"/>
      <c r="KDF32" s="24"/>
      <c r="KDK32" s="24"/>
      <c r="KDP32" s="24"/>
      <c r="KDU32" s="24"/>
      <c r="KDZ32" s="24"/>
      <c r="KEE32" s="24"/>
      <c r="KEJ32" s="24"/>
      <c r="KEO32" s="24"/>
      <c r="KET32" s="24"/>
      <c r="KEY32" s="24"/>
      <c r="KFD32" s="24"/>
      <c r="KFI32" s="24"/>
      <c r="KFN32" s="24"/>
      <c r="KFS32" s="24"/>
      <c r="KFX32" s="24"/>
      <c r="KGC32" s="24"/>
      <c r="KGH32" s="24"/>
      <c r="KGM32" s="24"/>
      <c r="KGR32" s="24"/>
      <c r="KGW32" s="24"/>
      <c r="KHB32" s="24"/>
      <c r="KHG32" s="24"/>
      <c r="KHL32" s="24"/>
      <c r="KHQ32" s="24"/>
      <c r="KHV32" s="24"/>
      <c r="KIA32" s="24"/>
      <c r="KIF32" s="24"/>
      <c r="KIK32" s="24"/>
      <c r="KIP32" s="24"/>
      <c r="KIU32" s="24"/>
      <c r="KIZ32" s="24"/>
      <c r="KJE32" s="24"/>
      <c r="KJJ32" s="24"/>
      <c r="KJO32" s="24"/>
      <c r="KJT32" s="24"/>
      <c r="KJY32" s="24"/>
      <c r="KKD32" s="24"/>
      <c r="KKI32" s="24"/>
      <c r="KKN32" s="24"/>
      <c r="KKS32" s="24"/>
      <c r="KKX32" s="24"/>
      <c r="KLC32" s="24"/>
      <c r="KLH32" s="24"/>
      <c r="KLM32" s="24"/>
      <c r="KLR32" s="24"/>
      <c r="KLW32" s="24"/>
      <c r="KMB32" s="24"/>
      <c r="KMG32" s="24"/>
      <c r="KML32" s="24"/>
      <c r="KMQ32" s="24"/>
      <c r="KMV32" s="24"/>
      <c r="KNA32" s="24"/>
      <c r="KNF32" s="24"/>
      <c r="KNK32" s="24"/>
      <c r="KNP32" s="24"/>
      <c r="KNU32" s="24"/>
      <c r="KNZ32" s="24"/>
      <c r="KOE32" s="24"/>
      <c r="KOJ32" s="24"/>
      <c r="KOO32" s="24"/>
      <c r="KOT32" s="24"/>
      <c r="KOY32" s="24"/>
      <c r="KPD32" s="24"/>
      <c r="KPI32" s="24"/>
      <c r="KPN32" s="24"/>
      <c r="KPS32" s="24"/>
      <c r="KPX32" s="24"/>
      <c r="KQC32" s="24"/>
      <c r="KQH32" s="24"/>
      <c r="KQM32" s="24"/>
      <c r="KQR32" s="24"/>
      <c r="KQW32" s="24"/>
      <c r="KRB32" s="24"/>
      <c r="KRG32" s="24"/>
      <c r="KRL32" s="24"/>
      <c r="KRQ32" s="24"/>
      <c r="KRV32" s="24"/>
      <c r="KSA32" s="24"/>
      <c r="KSF32" s="24"/>
      <c r="KSK32" s="24"/>
      <c r="KSP32" s="24"/>
      <c r="KSU32" s="24"/>
      <c r="KSZ32" s="24"/>
      <c r="KTE32" s="24"/>
      <c r="KTJ32" s="24"/>
      <c r="KTO32" s="24"/>
      <c r="KTT32" s="24"/>
      <c r="KTY32" s="24"/>
      <c r="KUD32" s="24"/>
      <c r="KUI32" s="24"/>
      <c r="KUN32" s="24"/>
      <c r="KUS32" s="24"/>
      <c r="KUX32" s="24"/>
      <c r="KVC32" s="24"/>
      <c r="KVH32" s="24"/>
      <c r="KVM32" s="24"/>
      <c r="KVR32" s="24"/>
      <c r="KVW32" s="24"/>
      <c r="KWB32" s="24"/>
      <c r="KWG32" s="24"/>
      <c r="KWL32" s="24"/>
      <c r="KWQ32" s="24"/>
      <c r="KWV32" s="24"/>
      <c r="KXA32" s="24"/>
      <c r="KXF32" s="24"/>
      <c r="KXK32" s="24"/>
      <c r="KXP32" s="24"/>
      <c r="KXU32" s="24"/>
      <c r="KXZ32" s="24"/>
      <c r="KYE32" s="24"/>
      <c r="KYJ32" s="24"/>
      <c r="KYO32" s="24"/>
      <c r="KYT32" s="24"/>
      <c r="KYY32" s="24"/>
      <c r="KZD32" s="24"/>
      <c r="KZI32" s="24"/>
      <c r="KZN32" s="24"/>
      <c r="KZS32" s="24"/>
      <c r="KZX32" s="24"/>
      <c r="LAC32" s="24"/>
      <c r="LAH32" s="24"/>
      <c r="LAM32" s="24"/>
      <c r="LAR32" s="24"/>
      <c r="LAW32" s="24"/>
      <c r="LBB32" s="24"/>
      <c r="LBG32" s="24"/>
      <c r="LBL32" s="24"/>
      <c r="LBQ32" s="24"/>
      <c r="LBV32" s="24"/>
      <c r="LCA32" s="24"/>
      <c r="LCF32" s="24"/>
      <c r="LCK32" s="24"/>
      <c r="LCP32" s="24"/>
      <c r="LCU32" s="24"/>
      <c r="LCZ32" s="24"/>
      <c r="LDE32" s="24"/>
      <c r="LDJ32" s="24"/>
      <c r="LDO32" s="24"/>
      <c r="LDT32" s="24"/>
      <c r="LDY32" s="24"/>
      <c r="LED32" s="24"/>
      <c r="LEI32" s="24"/>
      <c r="LEN32" s="24"/>
      <c r="LES32" s="24"/>
      <c r="LEX32" s="24"/>
      <c r="LFC32" s="24"/>
      <c r="LFH32" s="24"/>
      <c r="LFM32" s="24"/>
      <c r="LFR32" s="24"/>
      <c r="LFW32" s="24"/>
      <c r="LGB32" s="24"/>
      <c r="LGG32" s="24"/>
      <c r="LGL32" s="24"/>
      <c r="LGQ32" s="24"/>
      <c r="LGV32" s="24"/>
      <c r="LHA32" s="24"/>
      <c r="LHF32" s="24"/>
      <c r="LHK32" s="24"/>
      <c r="LHP32" s="24"/>
      <c r="LHU32" s="24"/>
      <c r="LHZ32" s="24"/>
      <c r="LIE32" s="24"/>
      <c r="LIJ32" s="24"/>
      <c r="LIO32" s="24"/>
      <c r="LIT32" s="24"/>
      <c r="LIY32" s="24"/>
      <c r="LJD32" s="24"/>
      <c r="LJI32" s="24"/>
      <c r="LJN32" s="24"/>
      <c r="LJS32" s="24"/>
      <c r="LJX32" s="24"/>
      <c r="LKC32" s="24"/>
      <c r="LKH32" s="24"/>
      <c r="LKM32" s="24"/>
      <c r="LKR32" s="24"/>
      <c r="LKW32" s="24"/>
      <c r="LLB32" s="24"/>
      <c r="LLG32" s="24"/>
      <c r="LLL32" s="24"/>
      <c r="LLQ32" s="24"/>
      <c r="LLV32" s="24"/>
      <c r="LMA32" s="24"/>
      <c r="LMF32" s="24"/>
      <c r="LMK32" s="24"/>
      <c r="LMP32" s="24"/>
      <c r="LMU32" s="24"/>
      <c r="LMZ32" s="24"/>
      <c r="LNE32" s="24"/>
      <c r="LNJ32" s="24"/>
      <c r="LNO32" s="24"/>
      <c r="LNT32" s="24"/>
      <c r="LNY32" s="24"/>
      <c r="LOD32" s="24"/>
      <c r="LOI32" s="24"/>
      <c r="LON32" s="24"/>
      <c r="LOS32" s="24"/>
      <c r="LOX32" s="24"/>
      <c r="LPC32" s="24"/>
      <c r="LPH32" s="24"/>
      <c r="LPM32" s="24"/>
      <c r="LPR32" s="24"/>
      <c r="LPW32" s="24"/>
      <c r="LQB32" s="24"/>
      <c r="LQG32" s="24"/>
      <c r="LQL32" s="24"/>
      <c r="LQQ32" s="24"/>
      <c r="LQV32" s="24"/>
      <c r="LRA32" s="24"/>
      <c r="LRF32" s="24"/>
      <c r="LRK32" s="24"/>
      <c r="LRP32" s="24"/>
      <c r="LRU32" s="24"/>
      <c r="LRZ32" s="24"/>
      <c r="LSE32" s="24"/>
      <c r="LSJ32" s="24"/>
      <c r="LSO32" s="24"/>
      <c r="LST32" s="24"/>
      <c r="LSY32" s="24"/>
      <c r="LTD32" s="24"/>
      <c r="LTI32" s="24"/>
      <c r="LTN32" s="24"/>
      <c r="LTS32" s="24"/>
      <c r="LTX32" s="24"/>
      <c r="LUC32" s="24"/>
      <c r="LUH32" s="24"/>
      <c r="LUM32" s="24"/>
      <c r="LUR32" s="24"/>
      <c r="LUW32" s="24"/>
      <c r="LVB32" s="24"/>
      <c r="LVG32" s="24"/>
      <c r="LVL32" s="24"/>
      <c r="LVQ32" s="24"/>
      <c r="LVV32" s="24"/>
      <c r="LWA32" s="24"/>
      <c r="LWF32" s="24"/>
      <c r="LWK32" s="24"/>
      <c r="LWP32" s="24"/>
      <c r="LWU32" s="24"/>
      <c r="LWZ32" s="24"/>
      <c r="LXE32" s="24"/>
      <c r="LXJ32" s="24"/>
      <c r="LXO32" s="24"/>
      <c r="LXT32" s="24"/>
      <c r="LXY32" s="24"/>
      <c r="LYD32" s="24"/>
      <c r="LYI32" s="24"/>
      <c r="LYN32" s="24"/>
      <c r="LYS32" s="24"/>
      <c r="LYX32" s="24"/>
      <c r="LZC32" s="24"/>
      <c r="LZH32" s="24"/>
      <c r="LZM32" s="24"/>
      <c r="LZR32" s="24"/>
      <c r="LZW32" s="24"/>
      <c r="MAB32" s="24"/>
      <c r="MAG32" s="24"/>
      <c r="MAL32" s="24"/>
      <c r="MAQ32" s="24"/>
      <c r="MAV32" s="24"/>
      <c r="MBA32" s="24"/>
      <c r="MBF32" s="24"/>
      <c r="MBK32" s="24"/>
      <c r="MBP32" s="24"/>
      <c r="MBU32" s="24"/>
      <c r="MBZ32" s="24"/>
      <c r="MCE32" s="24"/>
      <c r="MCJ32" s="24"/>
      <c r="MCO32" s="24"/>
      <c r="MCT32" s="24"/>
      <c r="MCY32" s="24"/>
      <c r="MDD32" s="24"/>
      <c r="MDI32" s="24"/>
      <c r="MDN32" s="24"/>
      <c r="MDS32" s="24"/>
      <c r="MDX32" s="24"/>
      <c r="MEC32" s="24"/>
      <c r="MEH32" s="24"/>
      <c r="MEM32" s="24"/>
      <c r="MER32" s="24"/>
      <c r="MEW32" s="24"/>
      <c r="MFB32" s="24"/>
      <c r="MFG32" s="24"/>
      <c r="MFL32" s="24"/>
      <c r="MFQ32" s="24"/>
      <c r="MFV32" s="24"/>
      <c r="MGA32" s="24"/>
      <c r="MGF32" s="24"/>
      <c r="MGK32" s="24"/>
      <c r="MGP32" s="24"/>
      <c r="MGU32" s="24"/>
      <c r="MGZ32" s="24"/>
      <c r="MHE32" s="24"/>
      <c r="MHJ32" s="24"/>
      <c r="MHO32" s="24"/>
      <c r="MHT32" s="24"/>
      <c r="MHY32" s="24"/>
      <c r="MID32" s="24"/>
      <c r="MII32" s="24"/>
      <c r="MIN32" s="24"/>
      <c r="MIS32" s="24"/>
      <c r="MIX32" s="24"/>
      <c r="MJC32" s="24"/>
      <c r="MJH32" s="24"/>
      <c r="MJM32" s="24"/>
      <c r="MJR32" s="24"/>
      <c r="MJW32" s="24"/>
      <c r="MKB32" s="24"/>
      <c r="MKG32" s="24"/>
      <c r="MKL32" s="24"/>
      <c r="MKQ32" s="24"/>
      <c r="MKV32" s="24"/>
      <c r="MLA32" s="24"/>
      <c r="MLF32" s="24"/>
      <c r="MLK32" s="24"/>
      <c r="MLP32" s="24"/>
      <c r="MLU32" s="24"/>
      <c r="MLZ32" s="24"/>
      <c r="MME32" s="24"/>
      <c r="MMJ32" s="24"/>
      <c r="MMO32" s="24"/>
      <c r="MMT32" s="24"/>
      <c r="MMY32" s="24"/>
      <c r="MND32" s="24"/>
      <c r="MNI32" s="24"/>
      <c r="MNN32" s="24"/>
      <c r="MNS32" s="24"/>
      <c r="MNX32" s="24"/>
      <c r="MOC32" s="24"/>
      <c r="MOH32" s="24"/>
      <c r="MOM32" s="24"/>
      <c r="MOR32" s="24"/>
      <c r="MOW32" s="24"/>
      <c r="MPB32" s="24"/>
      <c r="MPG32" s="24"/>
      <c r="MPL32" s="24"/>
      <c r="MPQ32" s="24"/>
      <c r="MPV32" s="24"/>
      <c r="MQA32" s="24"/>
      <c r="MQF32" s="24"/>
      <c r="MQK32" s="24"/>
      <c r="MQP32" s="24"/>
      <c r="MQU32" s="24"/>
      <c r="MQZ32" s="24"/>
      <c r="MRE32" s="24"/>
      <c r="MRJ32" s="24"/>
      <c r="MRO32" s="24"/>
      <c r="MRT32" s="24"/>
      <c r="MRY32" s="24"/>
      <c r="MSD32" s="24"/>
      <c r="MSI32" s="24"/>
      <c r="MSN32" s="24"/>
      <c r="MSS32" s="24"/>
      <c r="MSX32" s="24"/>
      <c r="MTC32" s="24"/>
      <c r="MTH32" s="24"/>
      <c r="MTM32" s="24"/>
      <c r="MTR32" s="24"/>
      <c r="MTW32" s="24"/>
      <c r="MUB32" s="24"/>
      <c r="MUG32" s="24"/>
      <c r="MUL32" s="24"/>
      <c r="MUQ32" s="24"/>
      <c r="MUV32" s="24"/>
      <c r="MVA32" s="24"/>
      <c r="MVF32" s="24"/>
      <c r="MVK32" s="24"/>
      <c r="MVP32" s="24"/>
      <c r="MVU32" s="24"/>
      <c r="MVZ32" s="24"/>
      <c r="MWE32" s="24"/>
      <c r="MWJ32" s="24"/>
      <c r="MWO32" s="24"/>
      <c r="MWT32" s="24"/>
      <c r="MWY32" s="24"/>
      <c r="MXD32" s="24"/>
      <c r="MXI32" s="24"/>
      <c r="MXN32" s="24"/>
      <c r="MXS32" s="24"/>
      <c r="MXX32" s="24"/>
      <c r="MYC32" s="24"/>
      <c r="MYH32" s="24"/>
      <c r="MYM32" s="24"/>
      <c r="MYR32" s="24"/>
      <c r="MYW32" s="24"/>
      <c r="MZB32" s="24"/>
      <c r="MZG32" s="24"/>
      <c r="MZL32" s="24"/>
      <c r="MZQ32" s="24"/>
      <c r="MZV32" s="24"/>
      <c r="NAA32" s="24"/>
      <c r="NAF32" s="24"/>
      <c r="NAK32" s="24"/>
      <c r="NAP32" s="24"/>
      <c r="NAU32" s="24"/>
      <c r="NAZ32" s="24"/>
      <c r="NBE32" s="24"/>
      <c r="NBJ32" s="24"/>
      <c r="NBO32" s="24"/>
      <c r="NBT32" s="24"/>
      <c r="NBY32" s="24"/>
      <c r="NCD32" s="24"/>
      <c r="NCI32" s="24"/>
      <c r="NCN32" s="24"/>
      <c r="NCS32" s="24"/>
      <c r="NCX32" s="24"/>
      <c r="NDC32" s="24"/>
      <c r="NDH32" s="24"/>
      <c r="NDM32" s="24"/>
      <c r="NDR32" s="24"/>
      <c r="NDW32" s="24"/>
      <c r="NEB32" s="24"/>
      <c r="NEG32" s="24"/>
      <c r="NEL32" s="24"/>
      <c r="NEQ32" s="24"/>
      <c r="NEV32" s="24"/>
      <c r="NFA32" s="24"/>
      <c r="NFF32" s="24"/>
      <c r="NFK32" s="24"/>
      <c r="NFP32" s="24"/>
      <c r="NFU32" s="24"/>
      <c r="NFZ32" s="24"/>
      <c r="NGE32" s="24"/>
      <c r="NGJ32" s="24"/>
      <c r="NGO32" s="24"/>
      <c r="NGT32" s="24"/>
      <c r="NGY32" s="24"/>
      <c r="NHD32" s="24"/>
      <c r="NHI32" s="24"/>
      <c r="NHN32" s="24"/>
      <c r="NHS32" s="24"/>
      <c r="NHX32" s="24"/>
      <c r="NIC32" s="24"/>
      <c r="NIH32" s="24"/>
      <c r="NIM32" s="24"/>
      <c r="NIR32" s="24"/>
      <c r="NIW32" s="24"/>
      <c r="NJB32" s="24"/>
      <c r="NJG32" s="24"/>
      <c r="NJL32" s="24"/>
      <c r="NJQ32" s="24"/>
      <c r="NJV32" s="24"/>
      <c r="NKA32" s="24"/>
      <c r="NKF32" s="24"/>
      <c r="NKK32" s="24"/>
      <c r="NKP32" s="24"/>
      <c r="NKU32" s="24"/>
      <c r="NKZ32" s="24"/>
      <c r="NLE32" s="24"/>
      <c r="NLJ32" s="24"/>
      <c r="NLO32" s="24"/>
      <c r="NLT32" s="24"/>
      <c r="NLY32" s="24"/>
      <c r="NMD32" s="24"/>
      <c r="NMI32" s="24"/>
      <c r="NMN32" s="24"/>
      <c r="NMS32" s="24"/>
      <c r="NMX32" s="24"/>
      <c r="NNC32" s="24"/>
      <c r="NNH32" s="24"/>
      <c r="NNM32" s="24"/>
      <c r="NNR32" s="24"/>
      <c r="NNW32" s="24"/>
      <c r="NOB32" s="24"/>
      <c r="NOG32" s="24"/>
      <c r="NOL32" s="24"/>
      <c r="NOQ32" s="24"/>
      <c r="NOV32" s="24"/>
      <c r="NPA32" s="24"/>
      <c r="NPF32" s="24"/>
      <c r="NPK32" s="24"/>
      <c r="NPP32" s="24"/>
      <c r="NPU32" s="24"/>
      <c r="NPZ32" s="24"/>
      <c r="NQE32" s="24"/>
      <c r="NQJ32" s="24"/>
      <c r="NQO32" s="24"/>
      <c r="NQT32" s="24"/>
      <c r="NQY32" s="24"/>
      <c r="NRD32" s="24"/>
      <c r="NRI32" s="24"/>
      <c r="NRN32" s="24"/>
      <c r="NRS32" s="24"/>
      <c r="NRX32" s="24"/>
      <c r="NSC32" s="24"/>
      <c r="NSH32" s="24"/>
      <c r="NSM32" s="24"/>
      <c r="NSR32" s="24"/>
      <c r="NSW32" s="24"/>
      <c r="NTB32" s="24"/>
      <c r="NTG32" s="24"/>
      <c r="NTL32" s="24"/>
      <c r="NTQ32" s="24"/>
      <c r="NTV32" s="24"/>
      <c r="NUA32" s="24"/>
      <c r="NUF32" s="24"/>
      <c r="NUK32" s="24"/>
      <c r="NUP32" s="24"/>
      <c r="NUU32" s="24"/>
      <c r="NUZ32" s="24"/>
      <c r="NVE32" s="24"/>
      <c r="NVJ32" s="24"/>
      <c r="NVO32" s="24"/>
      <c r="NVT32" s="24"/>
      <c r="NVY32" s="24"/>
      <c r="NWD32" s="24"/>
      <c r="NWI32" s="24"/>
      <c r="NWN32" s="24"/>
      <c r="NWS32" s="24"/>
      <c r="NWX32" s="24"/>
      <c r="NXC32" s="24"/>
      <c r="NXH32" s="24"/>
      <c r="NXM32" s="24"/>
      <c r="NXR32" s="24"/>
      <c r="NXW32" s="24"/>
      <c r="NYB32" s="24"/>
      <c r="NYG32" s="24"/>
      <c r="NYL32" s="24"/>
      <c r="NYQ32" s="24"/>
      <c r="NYV32" s="24"/>
      <c r="NZA32" s="24"/>
      <c r="NZF32" s="24"/>
      <c r="NZK32" s="24"/>
      <c r="NZP32" s="24"/>
      <c r="NZU32" s="24"/>
      <c r="NZZ32" s="24"/>
      <c r="OAE32" s="24"/>
      <c r="OAJ32" s="24"/>
      <c r="OAO32" s="24"/>
      <c r="OAT32" s="24"/>
      <c r="OAY32" s="24"/>
      <c r="OBD32" s="24"/>
      <c r="OBI32" s="24"/>
      <c r="OBN32" s="24"/>
      <c r="OBS32" s="24"/>
      <c r="OBX32" s="24"/>
      <c r="OCC32" s="24"/>
      <c r="OCH32" s="24"/>
      <c r="OCM32" s="24"/>
      <c r="OCR32" s="24"/>
      <c r="OCW32" s="24"/>
      <c r="ODB32" s="24"/>
      <c r="ODG32" s="24"/>
      <c r="ODL32" s="24"/>
      <c r="ODQ32" s="24"/>
      <c r="ODV32" s="24"/>
      <c r="OEA32" s="24"/>
      <c r="OEF32" s="24"/>
      <c r="OEK32" s="24"/>
      <c r="OEP32" s="24"/>
      <c r="OEU32" s="24"/>
      <c r="OEZ32" s="24"/>
      <c r="OFE32" s="24"/>
      <c r="OFJ32" s="24"/>
      <c r="OFO32" s="24"/>
      <c r="OFT32" s="24"/>
      <c r="OFY32" s="24"/>
      <c r="OGD32" s="24"/>
      <c r="OGI32" s="24"/>
      <c r="OGN32" s="24"/>
      <c r="OGS32" s="24"/>
      <c r="OGX32" s="24"/>
      <c r="OHC32" s="24"/>
      <c r="OHH32" s="24"/>
      <c r="OHM32" s="24"/>
      <c r="OHR32" s="24"/>
      <c r="OHW32" s="24"/>
      <c r="OIB32" s="24"/>
      <c r="OIG32" s="24"/>
      <c r="OIL32" s="24"/>
      <c r="OIQ32" s="24"/>
      <c r="OIV32" s="24"/>
      <c r="OJA32" s="24"/>
      <c r="OJF32" s="24"/>
      <c r="OJK32" s="24"/>
      <c r="OJP32" s="24"/>
      <c r="OJU32" s="24"/>
      <c r="OJZ32" s="24"/>
      <c r="OKE32" s="24"/>
      <c r="OKJ32" s="24"/>
      <c r="OKO32" s="24"/>
      <c r="OKT32" s="24"/>
      <c r="OKY32" s="24"/>
      <c r="OLD32" s="24"/>
      <c r="OLI32" s="24"/>
      <c r="OLN32" s="24"/>
      <c r="OLS32" s="24"/>
      <c r="OLX32" s="24"/>
      <c r="OMC32" s="24"/>
      <c r="OMH32" s="24"/>
      <c r="OMM32" s="24"/>
      <c r="OMR32" s="24"/>
      <c r="OMW32" s="24"/>
      <c r="ONB32" s="24"/>
      <c r="ONG32" s="24"/>
      <c r="ONL32" s="24"/>
      <c r="ONQ32" s="24"/>
      <c r="ONV32" s="24"/>
      <c r="OOA32" s="24"/>
      <c r="OOF32" s="24"/>
      <c r="OOK32" s="24"/>
      <c r="OOP32" s="24"/>
      <c r="OOU32" s="24"/>
      <c r="OOZ32" s="24"/>
      <c r="OPE32" s="24"/>
      <c r="OPJ32" s="24"/>
      <c r="OPO32" s="24"/>
      <c r="OPT32" s="24"/>
      <c r="OPY32" s="24"/>
      <c r="OQD32" s="24"/>
      <c r="OQI32" s="24"/>
      <c r="OQN32" s="24"/>
      <c r="OQS32" s="24"/>
      <c r="OQX32" s="24"/>
      <c r="ORC32" s="24"/>
      <c r="ORH32" s="24"/>
      <c r="ORM32" s="24"/>
      <c r="ORR32" s="24"/>
      <c r="ORW32" s="24"/>
      <c r="OSB32" s="24"/>
      <c r="OSG32" s="24"/>
      <c r="OSL32" s="24"/>
      <c r="OSQ32" s="24"/>
      <c r="OSV32" s="24"/>
      <c r="OTA32" s="24"/>
      <c r="OTF32" s="24"/>
      <c r="OTK32" s="24"/>
      <c r="OTP32" s="24"/>
      <c r="OTU32" s="24"/>
      <c r="OTZ32" s="24"/>
      <c r="OUE32" s="24"/>
      <c r="OUJ32" s="24"/>
      <c r="OUO32" s="24"/>
      <c r="OUT32" s="24"/>
      <c r="OUY32" s="24"/>
      <c r="OVD32" s="24"/>
      <c r="OVI32" s="24"/>
      <c r="OVN32" s="24"/>
      <c r="OVS32" s="24"/>
      <c r="OVX32" s="24"/>
      <c r="OWC32" s="24"/>
      <c r="OWH32" s="24"/>
      <c r="OWM32" s="24"/>
      <c r="OWR32" s="24"/>
      <c r="OWW32" s="24"/>
      <c r="OXB32" s="24"/>
      <c r="OXG32" s="24"/>
      <c r="OXL32" s="24"/>
      <c r="OXQ32" s="24"/>
      <c r="OXV32" s="24"/>
      <c r="OYA32" s="24"/>
      <c r="OYF32" s="24"/>
      <c r="OYK32" s="24"/>
      <c r="OYP32" s="24"/>
      <c r="OYU32" s="24"/>
      <c r="OYZ32" s="24"/>
      <c r="OZE32" s="24"/>
      <c r="OZJ32" s="24"/>
      <c r="OZO32" s="24"/>
      <c r="OZT32" s="24"/>
      <c r="OZY32" s="24"/>
      <c r="PAD32" s="24"/>
      <c r="PAI32" s="24"/>
      <c r="PAN32" s="24"/>
      <c r="PAS32" s="24"/>
      <c r="PAX32" s="24"/>
      <c r="PBC32" s="24"/>
      <c r="PBH32" s="24"/>
      <c r="PBM32" s="24"/>
      <c r="PBR32" s="24"/>
      <c r="PBW32" s="24"/>
      <c r="PCB32" s="24"/>
      <c r="PCG32" s="24"/>
      <c r="PCL32" s="24"/>
      <c r="PCQ32" s="24"/>
      <c r="PCV32" s="24"/>
      <c r="PDA32" s="24"/>
      <c r="PDF32" s="24"/>
      <c r="PDK32" s="24"/>
      <c r="PDP32" s="24"/>
      <c r="PDU32" s="24"/>
      <c r="PDZ32" s="24"/>
      <c r="PEE32" s="24"/>
      <c r="PEJ32" s="24"/>
      <c r="PEO32" s="24"/>
      <c r="PET32" s="24"/>
      <c r="PEY32" s="24"/>
      <c r="PFD32" s="24"/>
      <c r="PFI32" s="24"/>
      <c r="PFN32" s="24"/>
      <c r="PFS32" s="24"/>
      <c r="PFX32" s="24"/>
      <c r="PGC32" s="24"/>
      <c r="PGH32" s="24"/>
      <c r="PGM32" s="24"/>
      <c r="PGR32" s="24"/>
      <c r="PGW32" s="24"/>
      <c r="PHB32" s="24"/>
      <c r="PHG32" s="24"/>
      <c r="PHL32" s="24"/>
      <c r="PHQ32" s="24"/>
      <c r="PHV32" s="24"/>
      <c r="PIA32" s="24"/>
      <c r="PIF32" s="24"/>
      <c r="PIK32" s="24"/>
      <c r="PIP32" s="24"/>
      <c r="PIU32" s="24"/>
      <c r="PIZ32" s="24"/>
      <c r="PJE32" s="24"/>
      <c r="PJJ32" s="24"/>
      <c r="PJO32" s="24"/>
      <c r="PJT32" s="24"/>
      <c r="PJY32" s="24"/>
      <c r="PKD32" s="24"/>
      <c r="PKI32" s="24"/>
      <c r="PKN32" s="24"/>
      <c r="PKS32" s="24"/>
      <c r="PKX32" s="24"/>
      <c r="PLC32" s="24"/>
      <c r="PLH32" s="24"/>
      <c r="PLM32" s="24"/>
      <c r="PLR32" s="24"/>
      <c r="PLW32" s="24"/>
      <c r="PMB32" s="24"/>
      <c r="PMG32" s="24"/>
      <c r="PML32" s="24"/>
      <c r="PMQ32" s="24"/>
      <c r="PMV32" s="24"/>
      <c r="PNA32" s="24"/>
      <c r="PNF32" s="24"/>
      <c r="PNK32" s="24"/>
      <c r="PNP32" s="24"/>
      <c r="PNU32" s="24"/>
      <c r="PNZ32" s="24"/>
      <c r="POE32" s="24"/>
      <c r="POJ32" s="24"/>
      <c r="POO32" s="24"/>
      <c r="POT32" s="24"/>
      <c r="POY32" s="24"/>
      <c r="PPD32" s="24"/>
      <c r="PPI32" s="24"/>
      <c r="PPN32" s="24"/>
      <c r="PPS32" s="24"/>
      <c r="PPX32" s="24"/>
      <c r="PQC32" s="24"/>
      <c r="PQH32" s="24"/>
      <c r="PQM32" s="24"/>
      <c r="PQR32" s="24"/>
      <c r="PQW32" s="24"/>
      <c r="PRB32" s="24"/>
      <c r="PRG32" s="24"/>
      <c r="PRL32" s="24"/>
      <c r="PRQ32" s="24"/>
      <c r="PRV32" s="24"/>
      <c r="PSA32" s="24"/>
      <c r="PSF32" s="24"/>
      <c r="PSK32" s="24"/>
      <c r="PSP32" s="24"/>
      <c r="PSU32" s="24"/>
      <c r="PSZ32" s="24"/>
      <c r="PTE32" s="24"/>
      <c r="PTJ32" s="24"/>
      <c r="PTO32" s="24"/>
      <c r="PTT32" s="24"/>
      <c r="PTY32" s="24"/>
      <c r="PUD32" s="24"/>
      <c r="PUI32" s="24"/>
      <c r="PUN32" s="24"/>
      <c r="PUS32" s="24"/>
      <c r="PUX32" s="24"/>
      <c r="PVC32" s="24"/>
      <c r="PVH32" s="24"/>
      <c r="PVM32" s="24"/>
      <c r="PVR32" s="24"/>
      <c r="PVW32" s="24"/>
      <c r="PWB32" s="24"/>
      <c r="PWG32" s="24"/>
      <c r="PWL32" s="24"/>
      <c r="PWQ32" s="24"/>
      <c r="PWV32" s="24"/>
      <c r="PXA32" s="24"/>
      <c r="PXF32" s="24"/>
      <c r="PXK32" s="24"/>
      <c r="PXP32" s="24"/>
      <c r="PXU32" s="24"/>
      <c r="PXZ32" s="24"/>
      <c r="PYE32" s="24"/>
      <c r="PYJ32" s="24"/>
      <c r="PYO32" s="24"/>
      <c r="PYT32" s="24"/>
      <c r="PYY32" s="24"/>
      <c r="PZD32" s="24"/>
      <c r="PZI32" s="24"/>
      <c r="PZN32" s="24"/>
      <c r="PZS32" s="24"/>
      <c r="PZX32" s="24"/>
      <c r="QAC32" s="24"/>
      <c r="QAH32" s="24"/>
      <c r="QAM32" s="24"/>
      <c r="QAR32" s="24"/>
      <c r="QAW32" s="24"/>
      <c r="QBB32" s="24"/>
      <c r="QBG32" s="24"/>
      <c r="QBL32" s="24"/>
      <c r="QBQ32" s="24"/>
      <c r="QBV32" s="24"/>
      <c r="QCA32" s="24"/>
      <c r="QCF32" s="24"/>
      <c r="QCK32" s="24"/>
      <c r="QCP32" s="24"/>
      <c r="QCU32" s="24"/>
      <c r="QCZ32" s="24"/>
      <c r="QDE32" s="24"/>
      <c r="QDJ32" s="24"/>
      <c r="QDO32" s="24"/>
      <c r="QDT32" s="24"/>
      <c r="QDY32" s="24"/>
      <c r="QED32" s="24"/>
      <c r="QEI32" s="24"/>
      <c r="QEN32" s="24"/>
      <c r="QES32" s="24"/>
      <c r="QEX32" s="24"/>
      <c r="QFC32" s="24"/>
      <c r="QFH32" s="24"/>
      <c r="QFM32" s="24"/>
      <c r="QFR32" s="24"/>
      <c r="QFW32" s="24"/>
      <c r="QGB32" s="24"/>
      <c r="QGG32" s="24"/>
      <c r="QGL32" s="24"/>
      <c r="QGQ32" s="24"/>
      <c r="QGV32" s="24"/>
      <c r="QHA32" s="24"/>
      <c r="QHF32" s="24"/>
      <c r="QHK32" s="24"/>
      <c r="QHP32" s="24"/>
      <c r="QHU32" s="24"/>
      <c r="QHZ32" s="24"/>
      <c r="QIE32" s="24"/>
      <c r="QIJ32" s="24"/>
      <c r="QIO32" s="24"/>
      <c r="QIT32" s="24"/>
      <c r="QIY32" s="24"/>
      <c r="QJD32" s="24"/>
      <c r="QJI32" s="24"/>
      <c r="QJN32" s="24"/>
      <c r="QJS32" s="24"/>
      <c r="QJX32" s="24"/>
      <c r="QKC32" s="24"/>
      <c r="QKH32" s="24"/>
      <c r="QKM32" s="24"/>
      <c r="QKR32" s="24"/>
      <c r="QKW32" s="24"/>
      <c r="QLB32" s="24"/>
      <c r="QLG32" s="24"/>
      <c r="QLL32" s="24"/>
      <c r="QLQ32" s="24"/>
      <c r="QLV32" s="24"/>
      <c r="QMA32" s="24"/>
      <c r="QMF32" s="24"/>
      <c r="QMK32" s="24"/>
      <c r="QMP32" s="24"/>
      <c r="QMU32" s="24"/>
      <c r="QMZ32" s="24"/>
      <c r="QNE32" s="24"/>
      <c r="QNJ32" s="24"/>
      <c r="QNO32" s="24"/>
      <c r="QNT32" s="24"/>
      <c r="QNY32" s="24"/>
      <c r="QOD32" s="24"/>
      <c r="QOI32" s="24"/>
      <c r="QON32" s="24"/>
      <c r="QOS32" s="24"/>
      <c r="QOX32" s="24"/>
      <c r="QPC32" s="24"/>
      <c r="QPH32" s="24"/>
      <c r="QPM32" s="24"/>
      <c r="QPR32" s="24"/>
      <c r="QPW32" s="24"/>
      <c r="QQB32" s="24"/>
      <c r="QQG32" s="24"/>
      <c r="QQL32" s="24"/>
      <c r="QQQ32" s="24"/>
      <c r="QQV32" s="24"/>
      <c r="QRA32" s="24"/>
      <c r="QRF32" s="24"/>
      <c r="QRK32" s="24"/>
      <c r="QRP32" s="24"/>
      <c r="QRU32" s="24"/>
      <c r="QRZ32" s="24"/>
      <c r="QSE32" s="24"/>
      <c r="QSJ32" s="24"/>
      <c r="QSO32" s="24"/>
      <c r="QST32" s="24"/>
      <c r="QSY32" s="24"/>
      <c r="QTD32" s="24"/>
      <c r="QTI32" s="24"/>
      <c r="QTN32" s="24"/>
      <c r="QTS32" s="24"/>
      <c r="QTX32" s="24"/>
      <c r="QUC32" s="24"/>
      <c r="QUH32" s="24"/>
      <c r="QUM32" s="24"/>
      <c r="QUR32" s="24"/>
      <c r="QUW32" s="24"/>
      <c r="QVB32" s="24"/>
      <c r="QVG32" s="24"/>
      <c r="QVL32" s="24"/>
      <c r="QVQ32" s="24"/>
      <c r="QVV32" s="24"/>
      <c r="QWA32" s="24"/>
      <c r="QWF32" s="24"/>
      <c r="QWK32" s="24"/>
      <c r="QWP32" s="24"/>
      <c r="QWU32" s="24"/>
      <c r="QWZ32" s="24"/>
      <c r="QXE32" s="24"/>
      <c r="QXJ32" s="24"/>
      <c r="QXO32" s="24"/>
      <c r="QXT32" s="24"/>
      <c r="QXY32" s="24"/>
      <c r="QYD32" s="24"/>
      <c r="QYI32" s="24"/>
      <c r="QYN32" s="24"/>
      <c r="QYS32" s="24"/>
      <c r="QYX32" s="24"/>
      <c r="QZC32" s="24"/>
      <c r="QZH32" s="24"/>
      <c r="QZM32" s="24"/>
      <c r="QZR32" s="24"/>
      <c r="QZW32" s="24"/>
      <c r="RAB32" s="24"/>
      <c r="RAG32" s="24"/>
      <c r="RAL32" s="24"/>
      <c r="RAQ32" s="24"/>
      <c r="RAV32" s="24"/>
      <c r="RBA32" s="24"/>
      <c r="RBF32" s="24"/>
      <c r="RBK32" s="24"/>
      <c r="RBP32" s="24"/>
      <c r="RBU32" s="24"/>
      <c r="RBZ32" s="24"/>
      <c r="RCE32" s="24"/>
      <c r="RCJ32" s="24"/>
      <c r="RCO32" s="24"/>
      <c r="RCT32" s="24"/>
      <c r="RCY32" s="24"/>
      <c r="RDD32" s="24"/>
      <c r="RDI32" s="24"/>
      <c r="RDN32" s="24"/>
      <c r="RDS32" s="24"/>
      <c r="RDX32" s="24"/>
      <c r="REC32" s="24"/>
      <c r="REH32" s="24"/>
      <c r="REM32" s="24"/>
      <c r="RER32" s="24"/>
      <c r="REW32" s="24"/>
      <c r="RFB32" s="24"/>
      <c r="RFG32" s="24"/>
      <c r="RFL32" s="24"/>
      <c r="RFQ32" s="24"/>
      <c r="RFV32" s="24"/>
      <c r="RGA32" s="24"/>
      <c r="RGF32" s="24"/>
      <c r="RGK32" s="24"/>
      <c r="RGP32" s="24"/>
      <c r="RGU32" s="24"/>
      <c r="RGZ32" s="24"/>
      <c r="RHE32" s="24"/>
      <c r="RHJ32" s="24"/>
      <c r="RHO32" s="24"/>
      <c r="RHT32" s="24"/>
      <c r="RHY32" s="24"/>
      <c r="RID32" s="24"/>
      <c r="RII32" s="24"/>
      <c r="RIN32" s="24"/>
      <c r="RIS32" s="24"/>
      <c r="RIX32" s="24"/>
      <c r="RJC32" s="24"/>
      <c r="RJH32" s="24"/>
      <c r="RJM32" s="24"/>
      <c r="RJR32" s="24"/>
      <c r="RJW32" s="24"/>
      <c r="RKB32" s="24"/>
      <c r="RKG32" s="24"/>
      <c r="RKL32" s="24"/>
      <c r="RKQ32" s="24"/>
      <c r="RKV32" s="24"/>
      <c r="RLA32" s="24"/>
      <c r="RLF32" s="24"/>
      <c r="RLK32" s="24"/>
      <c r="RLP32" s="24"/>
      <c r="RLU32" s="24"/>
      <c r="RLZ32" s="24"/>
      <c r="RME32" s="24"/>
      <c r="RMJ32" s="24"/>
      <c r="RMO32" s="24"/>
      <c r="RMT32" s="24"/>
      <c r="RMY32" s="24"/>
      <c r="RND32" s="24"/>
      <c r="RNI32" s="24"/>
      <c r="RNN32" s="24"/>
      <c r="RNS32" s="24"/>
      <c r="RNX32" s="24"/>
      <c r="ROC32" s="24"/>
      <c r="ROH32" s="24"/>
      <c r="ROM32" s="24"/>
      <c r="ROR32" s="24"/>
      <c r="ROW32" s="24"/>
      <c r="RPB32" s="24"/>
      <c r="RPG32" s="24"/>
      <c r="RPL32" s="24"/>
      <c r="RPQ32" s="24"/>
      <c r="RPV32" s="24"/>
      <c r="RQA32" s="24"/>
      <c r="RQF32" s="24"/>
      <c r="RQK32" s="24"/>
      <c r="RQP32" s="24"/>
      <c r="RQU32" s="24"/>
      <c r="RQZ32" s="24"/>
      <c r="RRE32" s="24"/>
      <c r="RRJ32" s="24"/>
      <c r="RRO32" s="24"/>
      <c r="RRT32" s="24"/>
      <c r="RRY32" s="24"/>
      <c r="RSD32" s="24"/>
      <c r="RSI32" s="24"/>
      <c r="RSN32" s="24"/>
      <c r="RSS32" s="24"/>
      <c r="RSX32" s="24"/>
      <c r="RTC32" s="24"/>
      <c r="RTH32" s="24"/>
      <c r="RTM32" s="24"/>
      <c r="RTR32" s="24"/>
      <c r="RTW32" s="24"/>
      <c r="RUB32" s="24"/>
      <c r="RUG32" s="24"/>
      <c r="RUL32" s="24"/>
      <c r="RUQ32" s="24"/>
      <c r="RUV32" s="24"/>
      <c r="RVA32" s="24"/>
      <c r="RVF32" s="24"/>
      <c r="RVK32" s="24"/>
      <c r="RVP32" s="24"/>
      <c r="RVU32" s="24"/>
      <c r="RVZ32" s="24"/>
      <c r="RWE32" s="24"/>
      <c r="RWJ32" s="24"/>
      <c r="RWO32" s="24"/>
      <c r="RWT32" s="24"/>
      <c r="RWY32" s="24"/>
      <c r="RXD32" s="24"/>
      <c r="RXI32" s="24"/>
      <c r="RXN32" s="24"/>
      <c r="RXS32" s="24"/>
      <c r="RXX32" s="24"/>
      <c r="RYC32" s="24"/>
      <c r="RYH32" s="24"/>
      <c r="RYM32" s="24"/>
      <c r="RYR32" s="24"/>
      <c r="RYW32" s="24"/>
      <c r="RZB32" s="24"/>
      <c r="RZG32" s="24"/>
      <c r="RZL32" s="24"/>
      <c r="RZQ32" s="24"/>
      <c r="RZV32" s="24"/>
      <c r="SAA32" s="24"/>
      <c r="SAF32" s="24"/>
      <c r="SAK32" s="24"/>
      <c r="SAP32" s="24"/>
      <c r="SAU32" s="24"/>
      <c r="SAZ32" s="24"/>
      <c r="SBE32" s="24"/>
      <c r="SBJ32" s="24"/>
      <c r="SBO32" s="24"/>
      <c r="SBT32" s="24"/>
      <c r="SBY32" s="24"/>
      <c r="SCD32" s="24"/>
      <c r="SCI32" s="24"/>
      <c r="SCN32" s="24"/>
      <c r="SCS32" s="24"/>
      <c r="SCX32" s="24"/>
      <c r="SDC32" s="24"/>
      <c r="SDH32" s="24"/>
      <c r="SDM32" s="24"/>
      <c r="SDR32" s="24"/>
      <c r="SDW32" s="24"/>
      <c r="SEB32" s="24"/>
      <c r="SEG32" s="24"/>
      <c r="SEL32" s="24"/>
      <c r="SEQ32" s="24"/>
      <c r="SEV32" s="24"/>
      <c r="SFA32" s="24"/>
      <c r="SFF32" s="24"/>
      <c r="SFK32" s="24"/>
      <c r="SFP32" s="24"/>
      <c r="SFU32" s="24"/>
      <c r="SFZ32" s="24"/>
      <c r="SGE32" s="24"/>
      <c r="SGJ32" s="24"/>
      <c r="SGO32" s="24"/>
      <c r="SGT32" s="24"/>
      <c r="SGY32" s="24"/>
      <c r="SHD32" s="24"/>
      <c r="SHI32" s="24"/>
      <c r="SHN32" s="24"/>
      <c r="SHS32" s="24"/>
      <c r="SHX32" s="24"/>
      <c r="SIC32" s="24"/>
      <c r="SIH32" s="24"/>
      <c r="SIM32" s="24"/>
      <c r="SIR32" s="24"/>
      <c r="SIW32" s="24"/>
      <c r="SJB32" s="24"/>
      <c r="SJG32" s="24"/>
      <c r="SJL32" s="24"/>
      <c r="SJQ32" s="24"/>
      <c r="SJV32" s="24"/>
      <c r="SKA32" s="24"/>
      <c r="SKF32" s="24"/>
      <c r="SKK32" s="24"/>
      <c r="SKP32" s="24"/>
      <c r="SKU32" s="24"/>
      <c r="SKZ32" s="24"/>
      <c r="SLE32" s="24"/>
      <c r="SLJ32" s="24"/>
      <c r="SLO32" s="24"/>
      <c r="SLT32" s="24"/>
      <c r="SLY32" s="24"/>
      <c r="SMD32" s="24"/>
      <c r="SMI32" s="24"/>
      <c r="SMN32" s="24"/>
      <c r="SMS32" s="24"/>
      <c r="SMX32" s="24"/>
      <c r="SNC32" s="24"/>
      <c r="SNH32" s="24"/>
      <c r="SNM32" s="24"/>
      <c r="SNR32" s="24"/>
      <c r="SNW32" s="24"/>
      <c r="SOB32" s="24"/>
      <c r="SOG32" s="24"/>
      <c r="SOL32" s="24"/>
      <c r="SOQ32" s="24"/>
      <c r="SOV32" s="24"/>
      <c r="SPA32" s="24"/>
      <c r="SPF32" s="24"/>
      <c r="SPK32" s="24"/>
      <c r="SPP32" s="24"/>
      <c r="SPU32" s="24"/>
      <c r="SPZ32" s="24"/>
      <c r="SQE32" s="24"/>
      <c r="SQJ32" s="24"/>
      <c r="SQO32" s="24"/>
      <c r="SQT32" s="24"/>
      <c r="SQY32" s="24"/>
      <c r="SRD32" s="24"/>
      <c r="SRI32" s="24"/>
      <c r="SRN32" s="24"/>
      <c r="SRS32" s="24"/>
      <c r="SRX32" s="24"/>
      <c r="SSC32" s="24"/>
      <c r="SSH32" s="24"/>
      <c r="SSM32" s="24"/>
      <c r="SSR32" s="24"/>
      <c r="SSW32" s="24"/>
      <c r="STB32" s="24"/>
      <c r="STG32" s="24"/>
      <c r="STL32" s="24"/>
      <c r="STQ32" s="24"/>
      <c r="STV32" s="24"/>
      <c r="SUA32" s="24"/>
      <c r="SUF32" s="24"/>
      <c r="SUK32" s="24"/>
      <c r="SUP32" s="24"/>
      <c r="SUU32" s="24"/>
      <c r="SUZ32" s="24"/>
      <c r="SVE32" s="24"/>
      <c r="SVJ32" s="24"/>
      <c r="SVO32" s="24"/>
      <c r="SVT32" s="24"/>
      <c r="SVY32" s="24"/>
      <c r="SWD32" s="24"/>
      <c r="SWI32" s="24"/>
      <c r="SWN32" s="24"/>
      <c r="SWS32" s="24"/>
      <c r="SWX32" s="24"/>
      <c r="SXC32" s="24"/>
      <c r="SXH32" s="24"/>
      <c r="SXM32" s="24"/>
      <c r="SXR32" s="24"/>
      <c r="SXW32" s="24"/>
      <c r="SYB32" s="24"/>
      <c r="SYG32" s="24"/>
      <c r="SYL32" s="24"/>
      <c r="SYQ32" s="24"/>
      <c r="SYV32" s="24"/>
      <c r="SZA32" s="24"/>
      <c r="SZF32" s="24"/>
      <c r="SZK32" s="24"/>
      <c r="SZP32" s="24"/>
      <c r="SZU32" s="24"/>
      <c r="SZZ32" s="24"/>
      <c r="TAE32" s="24"/>
      <c r="TAJ32" s="24"/>
      <c r="TAO32" s="24"/>
      <c r="TAT32" s="24"/>
      <c r="TAY32" s="24"/>
      <c r="TBD32" s="24"/>
      <c r="TBI32" s="24"/>
      <c r="TBN32" s="24"/>
      <c r="TBS32" s="24"/>
      <c r="TBX32" s="24"/>
      <c r="TCC32" s="24"/>
      <c r="TCH32" s="24"/>
      <c r="TCM32" s="24"/>
      <c r="TCR32" s="24"/>
      <c r="TCW32" s="24"/>
      <c r="TDB32" s="24"/>
      <c r="TDG32" s="24"/>
      <c r="TDL32" s="24"/>
      <c r="TDQ32" s="24"/>
      <c r="TDV32" s="24"/>
      <c r="TEA32" s="24"/>
      <c r="TEF32" s="24"/>
      <c r="TEK32" s="24"/>
      <c r="TEP32" s="24"/>
      <c r="TEU32" s="24"/>
      <c r="TEZ32" s="24"/>
      <c r="TFE32" s="24"/>
      <c r="TFJ32" s="24"/>
      <c r="TFO32" s="24"/>
      <c r="TFT32" s="24"/>
      <c r="TFY32" s="24"/>
      <c r="TGD32" s="24"/>
      <c r="TGI32" s="24"/>
      <c r="TGN32" s="24"/>
      <c r="TGS32" s="24"/>
      <c r="TGX32" s="24"/>
      <c r="THC32" s="24"/>
      <c r="THH32" s="24"/>
      <c r="THM32" s="24"/>
      <c r="THR32" s="24"/>
      <c r="THW32" s="24"/>
      <c r="TIB32" s="24"/>
      <c r="TIG32" s="24"/>
      <c r="TIL32" s="24"/>
      <c r="TIQ32" s="24"/>
      <c r="TIV32" s="24"/>
      <c r="TJA32" s="24"/>
      <c r="TJF32" s="24"/>
      <c r="TJK32" s="24"/>
      <c r="TJP32" s="24"/>
      <c r="TJU32" s="24"/>
      <c r="TJZ32" s="24"/>
      <c r="TKE32" s="24"/>
      <c r="TKJ32" s="24"/>
      <c r="TKO32" s="24"/>
      <c r="TKT32" s="24"/>
      <c r="TKY32" s="24"/>
      <c r="TLD32" s="24"/>
      <c r="TLI32" s="24"/>
      <c r="TLN32" s="24"/>
      <c r="TLS32" s="24"/>
      <c r="TLX32" s="24"/>
      <c r="TMC32" s="24"/>
      <c r="TMH32" s="24"/>
      <c r="TMM32" s="24"/>
      <c r="TMR32" s="24"/>
      <c r="TMW32" s="24"/>
      <c r="TNB32" s="24"/>
      <c r="TNG32" s="24"/>
      <c r="TNL32" s="24"/>
      <c r="TNQ32" s="24"/>
      <c r="TNV32" s="24"/>
      <c r="TOA32" s="24"/>
      <c r="TOF32" s="24"/>
      <c r="TOK32" s="24"/>
      <c r="TOP32" s="24"/>
      <c r="TOU32" s="24"/>
      <c r="TOZ32" s="24"/>
      <c r="TPE32" s="24"/>
      <c r="TPJ32" s="24"/>
      <c r="TPO32" s="24"/>
      <c r="TPT32" s="24"/>
      <c r="TPY32" s="24"/>
      <c r="TQD32" s="24"/>
      <c r="TQI32" s="24"/>
      <c r="TQN32" s="24"/>
      <c r="TQS32" s="24"/>
      <c r="TQX32" s="24"/>
      <c r="TRC32" s="24"/>
      <c r="TRH32" s="24"/>
      <c r="TRM32" s="24"/>
      <c r="TRR32" s="24"/>
      <c r="TRW32" s="24"/>
      <c r="TSB32" s="24"/>
      <c r="TSG32" s="24"/>
      <c r="TSL32" s="24"/>
      <c r="TSQ32" s="24"/>
      <c r="TSV32" s="24"/>
      <c r="TTA32" s="24"/>
      <c r="TTF32" s="24"/>
      <c r="TTK32" s="24"/>
      <c r="TTP32" s="24"/>
      <c r="TTU32" s="24"/>
      <c r="TTZ32" s="24"/>
      <c r="TUE32" s="24"/>
      <c r="TUJ32" s="24"/>
      <c r="TUO32" s="24"/>
      <c r="TUT32" s="24"/>
      <c r="TUY32" s="24"/>
      <c r="TVD32" s="24"/>
      <c r="TVI32" s="24"/>
      <c r="TVN32" s="24"/>
      <c r="TVS32" s="24"/>
      <c r="TVX32" s="24"/>
      <c r="TWC32" s="24"/>
      <c r="TWH32" s="24"/>
      <c r="TWM32" s="24"/>
      <c r="TWR32" s="24"/>
      <c r="TWW32" s="24"/>
      <c r="TXB32" s="24"/>
      <c r="TXG32" s="24"/>
      <c r="TXL32" s="24"/>
      <c r="TXQ32" s="24"/>
      <c r="TXV32" s="24"/>
      <c r="TYA32" s="24"/>
      <c r="TYF32" s="24"/>
      <c r="TYK32" s="24"/>
      <c r="TYP32" s="24"/>
      <c r="TYU32" s="24"/>
      <c r="TYZ32" s="24"/>
      <c r="TZE32" s="24"/>
      <c r="TZJ32" s="24"/>
      <c r="TZO32" s="24"/>
      <c r="TZT32" s="24"/>
      <c r="TZY32" s="24"/>
      <c r="UAD32" s="24"/>
      <c r="UAI32" s="24"/>
      <c r="UAN32" s="24"/>
      <c r="UAS32" s="24"/>
      <c r="UAX32" s="24"/>
      <c r="UBC32" s="24"/>
      <c r="UBH32" s="24"/>
      <c r="UBM32" s="24"/>
      <c r="UBR32" s="24"/>
      <c r="UBW32" s="24"/>
      <c r="UCB32" s="24"/>
      <c r="UCG32" s="24"/>
      <c r="UCL32" s="24"/>
      <c r="UCQ32" s="24"/>
      <c r="UCV32" s="24"/>
      <c r="UDA32" s="24"/>
      <c r="UDF32" s="24"/>
      <c r="UDK32" s="24"/>
      <c r="UDP32" s="24"/>
      <c r="UDU32" s="24"/>
      <c r="UDZ32" s="24"/>
      <c r="UEE32" s="24"/>
      <c r="UEJ32" s="24"/>
      <c r="UEO32" s="24"/>
      <c r="UET32" s="24"/>
      <c r="UEY32" s="24"/>
      <c r="UFD32" s="24"/>
      <c r="UFI32" s="24"/>
      <c r="UFN32" s="24"/>
      <c r="UFS32" s="24"/>
      <c r="UFX32" s="24"/>
      <c r="UGC32" s="24"/>
      <c r="UGH32" s="24"/>
      <c r="UGM32" s="24"/>
      <c r="UGR32" s="24"/>
      <c r="UGW32" s="24"/>
      <c r="UHB32" s="24"/>
      <c r="UHG32" s="24"/>
      <c r="UHL32" s="24"/>
      <c r="UHQ32" s="24"/>
      <c r="UHV32" s="24"/>
      <c r="UIA32" s="24"/>
      <c r="UIF32" s="24"/>
      <c r="UIK32" s="24"/>
      <c r="UIP32" s="24"/>
      <c r="UIU32" s="24"/>
      <c r="UIZ32" s="24"/>
      <c r="UJE32" s="24"/>
      <c r="UJJ32" s="24"/>
      <c r="UJO32" s="24"/>
      <c r="UJT32" s="24"/>
      <c r="UJY32" s="24"/>
      <c r="UKD32" s="24"/>
      <c r="UKI32" s="24"/>
      <c r="UKN32" s="24"/>
      <c r="UKS32" s="24"/>
      <c r="UKX32" s="24"/>
      <c r="ULC32" s="24"/>
      <c r="ULH32" s="24"/>
      <c r="ULM32" s="24"/>
      <c r="ULR32" s="24"/>
      <c r="ULW32" s="24"/>
      <c r="UMB32" s="24"/>
      <c r="UMG32" s="24"/>
      <c r="UML32" s="24"/>
      <c r="UMQ32" s="24"/>
      <c r="UMV32" s="24"/>
      <c r="UNA32" s="24"/>
      <c r="UNF32" s="24"/>
      <c r="UNK32" s="24"/>
      <c r="UNP32" s="24"/>
      <c r="UNU32" s="24"/>
      <c r="UNZ32" s="24"/>
      <c r="UOE32" s="24"/>
      <c r="UOJ32" s="24"/>
      <c r="UOO32" s="24"/>
      <c r="UOT32" s="24"/>
      <c r="UOY32" s="24"/>
      <c r="UPD32" s="24"/>
      <c r="UPI32" s="24"/>
      <c r="UPN32" s="24"/>
      <c r="UPS32" s="24"/>
      <c r="UPX32" s="24"/>
      <c r="UQC32" s="24"/>
      <c r="UQH32" s="24"/>
      <c r="UQM32" s="24"/>
      <c r="UQR32" s="24"/>
      <c r="UQW32" s="24"/>
      <c r="URB32" s="24"/>
      <c r="URG32" s="24"/>
      <c r="URL32" s="24"/>
      <c r="URQ32" s="24"/>
      <c r="URV32" s="24"/>
      <c r="USA32" s="24"/>
      <c r="USF32" s="24"/>
      <c r="USK32" s="24"/>
      <c r="USP32" s="24"/>
      <c r="USU32" s="24"/>
      <c r="USZ32" s="24"/>
      <c r="UTE32" s="24"/>
      <c r="UTJ32" s="24"/>
      <c r="UTO32" s="24"/>
      <c r="UTT32" s="24"/>
      <c r="UTY32" s="24"/>
      <c r="UUD32" s="24"/>
      <c r="UUI32" s="24"/>
      <c r="UUN32" s="24"/>
      <c r="UUS32" s="24"/>
      <c r="UUX32" s="24"/>
      <c r="UVC32" s="24"/>
      <c r="UVH32" s="24"/>
      <c r="UVM32" s="24"/>
      <c r="UVR32" s="24"/>
      <c r="UVW32" s="24"/>
      <c r="UWB32" s="24"/>
      <c r="UWG32" s="24"/>
      <c r="UWL32" s="24"/>
      <c r="UWQ32" s="24"/>
      <c r="UWV32" s="24"/>
      <c r="UXA32" s="24"/>
      <c r="UXF32" s="24"/>
      <c r="UXK32" s="24"/>
      <c r="UXP32" s="24"/>
      <c r="UXU32" s="24"/>
      <c r="UXZ32" s="24"/>
      <c r="UYE32" s="24"/>
      <c r="UYJ32" s="24"/>
      <c r="UYO32" s="24"/>
      <c r="UYT32" s="24"/>
      <c r="UYY32" s="24"/>
      <c r="UZD32" s="24"/>
      <c r="UZI32" s="24"/>
      <c r="UZN32" s="24"/>
      <c r="UZS32" s="24"/>
      <c r="UZX32" s="24"/>
      <c r="VAC32" s="24"/>
      <c r="VAH32" s="24"/>
      <c r="VAM32" s="24"/>
      <c r="VAR32" s="24"/>
      <c r="VAW32" s="24"/>
      <c r="VBB32" s="24"/>
      <c r="VBG32" s="24"/>
      <c r="VBL32" s="24"/>
      <c r="VBQ32" s="24"/>
      <c r="VBV32" s="24"/>
      <c r="VCA32" s="24"/>
      <c r="VCF32" s="24"/>
      <c r="VCK32" s="24"/>
      <c r="VCP32" s="24"/>
      <c r="VCU32" s="24"/>
      <c r="VCZ32" s="24"/>
      <c r="VDE32" s="24"/>
      <c r="VDJ32" s="24"/>
      <c r="VDO32" s="24"/>
      <c r="VDT32" s="24"/>
      <c r="VDY32" s="24"/>
      <c r="VED32" s="24"/>
      <c r="VEI32" s="24"/>
      <c r="VEN32" s="24"/>
      <c r="VES32" s="24"/>
      <c r="VEX32" s="24"/>
      <c r="VFC32" s="24"/>
      <c r="VFH32" s="24"/>
      <c r="VFM32" s="24"/>
      <c r="VFR32" s="24"/>
      <c r="VFW32" s="24"/>
      <c r="VGB32" s="24"/>
      <c r="VGG32" s="24"/>
      <c r="VGL32" s="24"/>
      <c r="VGQ32" s="24"/>
      <c r="VGV32" s="24"/>
      <c r="VHA32" s="24"/>
      <c r="VHF32" s="24"/>
      <c r="VHK32" s="24"/>
      <c r="VHP32" s="24"/>
      <c r="VHU32" s="24"/>
      <c r="VHZ32" s="24"/>
      <c r="VIE32" s="24"/>
      <c r="VIJ32" s="24"/>
      <c r="VIO32" s="24"/>
      <c r="VIT32" s="24"/>
      <c r="VIY32" s="24"/>
      <c r="VJD32" s="24"/>
      <c r="VJI32" s="24"/>
      <c r="VJN32" s="24"/>
      <c r="VJS32" s="24"/>
      <c r="VJX32" s="24"/>
      <c r="VKC32" s="24"/>
      <c r="VKH32" s="24"/>
      <c r="VKM32" s="24"/>
      <c r="VKR32" s="24"/>
      <c r="VKW32" s="24"/>
      <c r="VLB32" s="24"/>
      <c r="VLG32" s="24"/>
      <c r="VLL32" s="24"/>
      <c r="VLQ32" s="24"/>
      <c r="VLV32" s="24"/>
      <c r="VMA32" s="24"/>
      <c r="VMF32" s="24"/>
      <c r="VMK32" s="24"/>
      <c r="VMP32" s="24"/>
      <c r="VMU32" s="24"/>
      <c r="VMZ32" s="24"/>
      <c r="VNE32" s="24"/>
      <c r="VNJ32" s="24"/>
      <c r="VNO32" s="24"/>
      <c r="VNT32" s="24"/>
      <c r="VNY32" s="24"/>
      <c r="VOD32" s="24"/>
      <c r="VOI32" s="24"/>
      <c r="VON32" s="24"/>
      <c r="VOS32" s="24"/>
      <c r="VOX32" s="24"/>
      <c r="VPC32" s="24"/>
      <c r="VPH32" s="24"/>
      <c r="VPM32" s="24"/>
      <c r="VPR32" s="24"/>
      <c r="VPW32" s="24"/>
      <c r="VQB32" s="24"/>
      <c r="VQG32" s="24"/>
      <c r="VQL32" s="24"/>
      <c r="VQQ32" s="24"/>
      <c r="VQV32" s="24"/>
      <c r="VRA32" s="24"/>
      <c r="VRF32" s="24"/>
      <c r="VRK32" s="24"/>
      <c r="VRP32" s="24"/>
      <c r="VRU32" s="24"/>
      <c r="VRZ32" s="24"/>
      <c r="VSE32" s="24"/>
      <c r="VSJ32" s="24"/>
      <c r="VSO32" s="24"/>
      <c r="VST32" s="24"/>
      <c r="VSY32" s="24"/>
      <c r="VTD32" s="24"/>
      <c r="VTI32" s="24"/>
      <c r="VTN32" s="24"/>
      <c r="VTS32" s="24"/>
      <c r="VTX32" s="24"/>
      <c r="VUC32" s="24"/>
      <c r="VUH32" s="24"/>
      <c r="VUM32" s="24"/>
      <c r="VUR32" s="24"/>
      <c r="VUW32" s="24"/>
      <c r="VVB32" s="24"/>
      <c r="VVG32" s="24"/>
      <c r="VVL32" s="24"/>
      <c r="VVQ32" s="24"/>
      <c r="VVV32" s="24"/>
      <c r="VWA32" s="24"/>
      <c r="VWF32" s="24"/>
      <c r="VWK32" s="24"/>
      <c r="VWP32" s="24"/>
      <c r="VWU32" s="24"/>
      <c r="VWZ32" s="24"/>
      <c r="VXE32" s="24"/>
      <c r="VXJ32" s="24"/>
      <c r="VXO32" s="24"/>
      <c r="VXT32" s="24"/>
      <c r="VXY32" s="24"/>
      <c r="VYD32" s="24"/>
      <c r="VYI32" s="24"/>
      <c r="VYN32" s="24"/>
      <c r="VYS32" s="24"/>
      <c r="VYX32" s="24"/>
      <c r="VZC32" s="24"/>
      <c r="VZH32" s="24"/>
      <c r="VZM32" s="24"/>
      <c r="VZR32" s="24"/>
      <c r="VZW32" s="24"/>
      <c r="WAB32" s="24"/>
      <c r="WAG32" s="24"/>
      <c r="WAL32" s="24"/>
      <c r="WAQ32" s="24"/>
      <c r="WAV32" s="24"/>
      <c r="WBA32" s="24"/>
      <c r="WBF32" s="24"/>
      <c r="WBK32" s="24"/>
      <c r="WBP32" s="24"/>
      <c r="WBU32" s="24"/>
      <c r="WBZ32" s="24"/>
      <c r="WCE32" s="24"/>
      <c r="WCJ32" s="24"/>
      <c r="WCO32" s="24"/>
      <c r="WCT32" s="24"/>
      <c r="WCY32" s="24"/>
      <c r="WDD32" s="24"/>
      <c r="WDI32" s="24"/>
      <c r="WDN32" s="24"/>
      <c r="WDS32" s="24"/>
      <c r="WDX32" s="24"/>
      <c r="WEC32" s="24"/>
      <c r="WEH32" s="24"/>
      <c r="WEM32" s="24"/>
      <c r="WER32" s="24"/>
      <c r="WEW32" s="24"/>
      <c r="WFB32" s="24"/>
      <c r="WFG32" s="24"/>
      <c r="WFL32" s="24"/>
      <c r="WFQ32" s="24"/>
      <c r="WFV32" s="24"/>
      <c r="WGA32" s="24"/>
      <c r="WGF32" s="24"/>
      <c r="WGK32" s="24"/>
      <c r="WGP32" s="24"/>
      <c r="WGU32" s="24"/>
      <c r="WGZ32" s="24"/>
      <c r="WHE32" s="24"/>
      <c r="WHJ32" s="24"/>
      <c r="WHO32" s="24"/>
      <c r="WHT32" s="24"/>
      <c r="WHY32" s="24"/>
      <c r="WID32" s="24"/>
      <c r="WII32" s="24"/>
      <c r="WIN32" s="24"/>
      <c r="WIS32" s="24"/>
      <c r="WIX32" s="24"/>
      <c r="WJC32" s="24"/>
      <c r="WJH32" s="24"/>
      <c r="WJM32" s="24"/>
      <c r="WJR32" s="24"/>
      <c r="WJW32" s="24"/>
      <c r="WKB32" s="24"/>
      <c r="WKG32" s="24"/>
      <c r="WKL32" s="24"/>
      <c r="WKQ32" s="24"/>
      <c r="WKV32" s="24"/>
      <c r="WLA32" s="24"/>
      <c r="WLF32" s="24"/>
      <c r="WLK32" s="24"/>
      <c r="WLP32" s="24"/>
      <c r="WLU32" s="24"/>
      <c r="WLZ32" s="24"/>
      <c r="WME32" s="24"/>
      <c r="WMJ32" s="24"/>
      <c r="WMO32" s="24"/>
      <c r="WMT32" s="24"/>
      <c r="WMY32" s="24"/>
      <c r="WND32" s="24"/>
      <c r="WNI32" s="24"/>
      <c r="WNN32" s="24"/>
      <c r="WNS32" s="24"/>
      <c r="WNX32" s="24"/>
      <c r="WOC32" s="24"/>
      <c r="WOH32" s="24"/>
      <c r="WOM32" s="24"/>
      <c r="WOR32" s="24"/>
      <c r="WOW32" s="24"/>
      <c r="WPB32" s="24"/>
      <c r="WPG32" s="24"/>
      <c r="WPL32" s="24"/>
      <c r="WPQ32" s="24"/>
      <c r="WPV32" s="24"/>
      <c r="WQA32" s="24"/>
      <c r="WQF32" s="24"/>
      <c r="WQK32" s="24"/>
      <c r="WQP32" s="24"/>
      <c r="WQU32" s="24"/>
      <c r="WQZ32" s="24"/>
      <c r="WRE32" s="24"/>
      <c r="WRJ32" s="24"/>
      <c r="WRO32" s="24"/>
      <c r="WRT32" s="24"/>
      <c r="WRY32" s="24"/>
      <c r="WSD32" s="24"/>
      <c r="WSI32" s="24"/>
      <c r="WSN32" s="24"/>
      <c r="WSS32" s="24"/>
      <c r="WSX32" s="24"/>
      <c r="WTC32" s="24"/>
      <c r="WTH32" s="24"/>
      <c r="WTM32" s="24"/>
      <c r="WTR32" s="24"/>
      <c r="WTW32" s="24"/>
      <c r="WUB32" s="24"/>
      <c r="WUG32" s="24"/>
      <c r="WUL32" s="24"/>
      <c r="WUQ32" s="24"/>
      <c r="WUV32" s="24"/>
      <c r="WVA32" s="24"/>
      <c r="WVF32" s="24"/>
      <c r="WVK32" s="24"/>
      <c r="WVP32" s="24"/>
      <c r="WVU32" s="24"/>
      <c r="WVZ32" s="24"/>
      <c r="WWE32" s="24"/>
      <c r="WWJ32" s="24"/>
      <c r="WWO32" s="24"/>
      <c r="WWT32" s="24"/>
      <c r="WWY32" s="24"/>
      <c r="WXD32" s="24"/>
      <c r="WXI32" s="24"/>
      <c r="WXN32" s="24"/>
      <c r="WXS32" s="24"/>
      <c r="WXX32" s="24"/>
      <c r="WYC32" s="24"/>
      <c r="WYH32" s="24"/>
      <c r="WYM32" s="24"/>
      <c r="WYR32" s="24"/>
      <c r="WYW32" s="24"/>
      <c r="WZB32" s="24"/>
      <c r="WZG32" s="24"/>
      <c r="WZL32" s="24"/>
      <c r="WZQ32" s="24"/>
      <c r="WZV32" s="24"/>
      <c r="XAA32" s="24"/>
      <c r="XAF32" s="24"/>
      <c r="XAK32" s="24"/>
      <c r="XAP32" s="24"/>
      <c r="XAU32" s="24"/>
      <c r="XAZ32" s="24"/>
      <c r="XBE32" s="24"/>
      <c r="XBJ32" s="24"/>
      <c r="XBO32" s="24"/>
      <c r="XBT32" s="24"/>
      <c r="XBY32" s="24"/>
      <c r="XCD32" s="24"/>
      <c r="XCI32" s="24"/>
      <c r="XCN32" s="24"/>
      <c r="XCS32" s="24"/>
      <c r="XCX32" s="24"/>
      <c r="XDC32" s="24"/>
      <c r="XDH32" s="24"/>
      <c r="XDM32" s="24"/>
      <c r="XDR32" s="24"/>
      <c r="XDW32" s="24"/>
      <c r="XEB32" s="24"/>
      <c r="XEG32" s="24"/>
      <c r="XEL32" s="24"/>
      <c r="XEQ32" s="24"/>
      <c r="XEV32" s="24"/>
      <c r="XFA32" s="24"/>
    </row>
    <row r="33" spans="1:1021 1026:2046 2051:3071 3076:4096 4101:5116 5121:6141 6146:7166 7171:8191 8196:9216 9221:10236 10241:11261 11266:12286 12291:13311 13316:14336 14341:15356 15361:16381" x14ac:dyDescent="0.35">
      <c r="A33" s="24"/>
      <c r="B33" s="14"/>
      <c r="C33" s="14"/>
      <c r="D33" s="14"/>
      <c r="E33" s="406"/>
      <c r="F33" t="s">
        <v>465</v>
      </c>
      <c r="H33" s="30" t="s">
        <v>462</v>
      </c>
      <c r="J33" s="357">
        <f>IF(J14&gt;0, '1.4.4 Rev_DGB'!J60, 0)</f>
        <v>0</v>
      </c>
      <c r="K33" s="357">
        <f>IF(K14&gt;0, '1.4.4 Rev_DGB'!K60, 0)</f>
        <v>0</v>
      </c>
      <c r="L33" s="357">
        <f>IF(L14&gt;0, '1.4.4 Rev_DGB'!L60, 0)</f>
        <v>0</v>
      </c>
      <c r="M33" s="357">
        <f>IF(M14&gt;0, '1.4.4 Rev_DGB'!M60, 0)</f>
        <v>0</v>
      </c>
      <c r="N33" s="357">
        <f>IF(N14&gt;0, '1.4.4 Rev_DGB'!N60, 0)</f>
        <v>0</v>
      </c>
      <c r="O33" s="357">
        <f>IF(O14&gt;0, '1.4.4 Rev_DGB'!O60, 0)</f>
        <v>0</v>
      </c>
      <c r="P33" s="357">
        <f>IF(P14&gt;0, '1.4.4 Rev_DGB'!P60, 0)</f>
        <v>0</v>
      </c>
      <c r="Q33" s="357">
        <f>IF(Q14&gt;0, '1.4.4 Rev_DGB'!Q60, 0)</f>
        <v>0</v>
      </c>
      <c r="R33" s="357">
        <f>IF(R14&gt;0, '1.4.4 Rev_DGB'!R60, 0)</f>
        <v>0</v>
      </c>
      <c r="S33" s="357">
        <f>IF(S14&gt;0, '1.4.4 Rev_DGB'!S60, 0)</f>
        <v>0</v>
      </c>
      <c r="T33" s="357">
        <f>IF(T14&gt;0, '1.4.4 Rev_DGB'!T60, 0)</f>
        <v>0</v>
      </c>
      <c r="U33" s="357">
        <f>IF(U14&gt;0, '1.4.4 Rev_DGB'!U60, 0)</f>
        <v>0</v>
      </c>
      <c r="V33" s="357">
        <f>IF(V14&gt;0, '1.4.4 Rev_DGB'!V60, 0)</f>
        <v>0</v>
      </c>
      <c r="W33" s="357">
        <f>IF(W14&gt;0, '1.4.4 Rev_DGB'!W60, 0)</f>
        <v>0</v>
      </c>
      <c r="X33" s="357">
        <f>IF(X14&gt;0, '1.4.4 Rev_DGB'!X60, 0)</f>
        <v>0</v>
      </c>
      <c r="Y33" s="357">
        <f>IF(Y14&gt;0, '1.4.4 Rev_DGB'!Y60, 0)</f>
        <v>0</v>
      </c>
      <c r="Z33" s="357">
        <f>IF(Z14&gt;0, '1.4.4 Rev_DGB'!Z60, 0)</f>
        <v>0</v>
      </c>
      <c r="AA33" s="357">
        <f>IF(AA14&gt;0, '1.4.4 Rev_DGB'!AA60, 0)</f>
        <v>0</v>
      </c>
      <c r="AB33" s="357">
        <f>IF(AB14&gt;0, '1.4.4 Rev_DGB'!AB60, 0)</f>
        <v>0</v>
      </c>
      <c r="AC33" s="357">
        <f>IF(AC14&gt;0, '1.4.4 Rev_DGB'!AC60, 0)</f>
        <v>0</v>
      </c>
      <c r="AD33" s="357">
        <f>IF(AD14&gt;0, '1.4.4 Rev_DGB'!AD60, 0)</f>
        <v>0</v>
      </c>
      <c r="AE33" s="357">
        <f>IF(AE14&gt;0, '1.4.4 Rev_DGB'!AE60, 0)</f>
        <v>0</v>
      </c>
      <c r="AF33" s="357">
        <f>IF(AF14&gt;0, '1.4.4 Rev_DGB'!AF60, 0)</f>
        <v>0</v>
      </c>
      <c r="AG33" s="357">
        <f>IF(AG14&gt;0, '1.4.4 Rev_DGB'!AG60, 0)</f>
        <v>0</v>
      </c>
      <c r="AH33" s="357">
        <f>IF(AH14&gt;0, '1.4.4 Rev_DGB'!AH60, 0)</f>
        <v>0</v>
      </c>
      <c r="AI33" s="357">
        <f>IF(AI14&gt;0, '1.4.4 Rev_DGB'!AI60, 0)</f>
        <v>0</v>
      </c>
      <c r="AJ33" s="357">
        <f>IF(AJ14&gt;0, '1.4.4 Rev_DGB'!AJ60, 0)</f>
        <v>0</v>
      </c>
      <c r="AK33" s="357">
        <f>IF(AK14&gt;0, '1.4.4 Rev_DGB'!AK60, 0)</f>
        <v>0</v>
      </c>
      <c r="AL33" s="357">
        <f>IF(AL14&gt;0, '1.4.4 Rev_DGB'!AL60, 0)</f>
        <v>0</v>
      </c>
      <c r="AM33" s="357">
        <f>IF(AM14&gt;0, '1.4.4 Rev_DGB'!AM60, 0)</f>
        <v>0</v>
      </c>
      <c r="AN33" s="357">
        <f>IF(AN14&gt;0, '1.4.4 Rev_DGB'!AN60, 0)</f>
        <v>0</v>
      </c>
      <c r="AO33" s="357">
        <f>IF(AO14&gt;0, '1.4.4 Rev_DGB'!AO60, 0)</f>
        <v>0</v>
      </c>
      <c r="AP33" s="357">
        <f>IF(AP14&gt;0, '1.4.4 Rev_DGB'!AP60, 0)</f>
        <v>0</v>
      </c>
      <c r="AQ33" s="357">
        <f>IF(AQ14&gt;0, '1.4.4 Rev_DGB'!AQ60, 0)</f>
        <v>0</v>
      </c>
      <c r="AR33" s="357">
        <f>IF(AR14&gt;0, '1.4.4 Rev_DGB'!AR60, 0)</f>
        <v>0</v>
      </c>
      <c r="AS33" s="357">
        <f>IF(AS14&gt;0, '1.4.4 Rev_DGB'!AS60, 0)</f>
        <v>0</v>
      </c>
      <c r="AT33" s="357">
        <f>IF(AT14&gt;0, '1.4.4 Rev_DGB'!AT60, 0)</f>
        <v>0</v>
      </c>
      <c r="AU33" s="357">
        <f>IF(AU14&gt;0, '1.4.4 Rev_DGB'!AU60, 0)</f>
        <v>0</v>
      </c>
      <c r="AV33" s="357">
        <f>IF(AV14&gt;0, '1.4.4 Rev_DGB'!AV60, 0)</f>
        <v>0</v>
      </c>
      <c r="AW33" s="357">
        <f>IF(AW14&gt;0, '1.4.4 Rev_DGB'!AW60, 0)</f>
        <v>0</v>
      </c>
      <c r="AX33" s="357">
        <f>IF(AX14&gt;0, '1.4.4 Rev_DGB'!AX60, 0)</f>
        <v>0</v>
      </c>
      <c r="AY33" s="357">
        <f>IF(AY14&gt;0, '1.4.4 Rev_DGB'!AY60, 0)</f>
        <v>0</v>
      </c>
      <c r="AZ33" s="357">
        <f>IF(AZ14&gt;0, '1.4.4 Rev_DGB'!AZ60, 0)</f>
        <v>0</v>
      </c>
      <c r="BA33" s="357">
        <f>IF(BA14&gt;0, '1.4.4 Rev_DGB'!BA60, 0)</f>
        <v>0</v>
      </c>
      <c r="BB33" s="357">
        <f>IF(BB14&gt;0, '1.4.4 Rev_DGB'!BB60, 0)</f>
        <v>0</v>
      </c>
      <c r="BC33" s="357">
        <f>IF(BC14&gt;0, '1.4.4 Rev_DGB'!BC60, 0)</f>
        <v>0</v>
      </c>
      <c r="BD33" s="357">
        <f>IF(BD14&gt;0, '1.4.4 Rev_DGB'!BD60, 0)</f>
        <v>0</v>
      </c>
      <c r="BE33" s="357">
        <f>IF(BE14&gt;0, '1.4.4 Rev_DGB'!BE60, 0)</f>
        <v>0</v>
      </c>
      <c r="BF33" s="357">
        <f>IF(BF14&gt;0, '1.4.4 Rev_DGB'!BF60, 0)</f>
        <v>0</v>
      </c>
      <c r="BG33" s="357">
        <f>IF(BG14&gt;0, '1.4.4 Rev_DGB'!BG60, 0)</f>
        <v>0</v>
      </c>
      <c r="BH33" s="357">
        <f>IF(BH14&gt;0, '1.4.4 Rev_DGB'!BH60, 0)</f>
        <v>0</v>
      </c>
      <c r="BI33" s="357">
        <f>IF(BI14&gt;0, '1.4.4 Rev_DGB'!BI60, 0)</f>
        <v>0</v>
      </c>
      <c r="BJ33" s="357">
        <f>IF(BJ14&gt;0, '1.4.4 Rev_DGB'!BJ60, 0)</f>
        <v>0</v>
      </c>
      <c r="BK33" s="357">
        <f>IF(BK14&gt;0, '1.4.4 Rev_DGB'!BK60, 0)</f>
        <v>0</v>
      </c>
      <c r="BL33" s="357">
        <f>IF(BL14&gt;0, '1.4.4 Rev_DGB'!BL60, 0)</f>
        <v>0</v>
      </c>
      <c r="BM33" s="357">
        <f>IF(BM14&gt;0, '1.4.4 Rev_DGB'!BM60, 0)</f>
        <v>0</v>
      </c>
      <c r="BN33" s="357">
        <f>IF(BN14&gt;0, '1.4.4 Rev_DGB'!BN60, 0)</f>
        <v>0</v>
      </c>
      <c r="BO33" s="357">
        <f>IF(BO14&gt;0, '1.4.4 Rev_DGB'!BO60, 0)</f>
        <v>0</v>
      </c>
      <c r="BP33" s="357">
        <f>IF(BP14&gt;0, '1.4.4 Rev_DGB'!BP60, 0)</f>
        <v>0</v>
      </c>
      <c r="BQ33" s="357">
        <f>IF(BQ14&gt;0, '1.4.4 Rev_DGB'!BQ60, 0)</f>
        <v>0</v>
      </c>
      <c r="BR33" s="357">
        <f>IF(BR14&gt;0, '1.4.4 Rev_DGB'!BR60, 0)</f>
        <v>0</v>
      </c>
      <c r="BS33" s="357">
        <f>IF(BS14&gt;0, '1.4.4 Rev_DGB'!BS60, 0)</f>
        <v>0</v>
      </c>
      <c r="BT33" s="357">
        <f>IF(BT14&gt;0, '1.4.4 Rev_DGB'!BT60, 0)</f>
        <v>0</v>
      </c>
      <c r="BU33" s="357">
        <f>IF(BU14&gt;0, '1.4.4 Rev_DGB'!BU60, 0)</f>
        <v>0</v>
      </c>
      <c r="BV33" s="357">
        <f>IF(BV14&gt;0, '1.4.4 Rev_DGB'!BV60, 0)</f>
        <v>0</v>
      </c>
      <c r="BW33" s="357">
        <f>IF(BW14&gt;0, '1.4.4 Rev_DGB'!BW60, 0)</f>
        <v>0</v>
      </c>
      <c r="BX33" s="357">
        <f>IF(BX14&gt;0, '1.4.4 Rev_DGB'!BX60, 0)</f>
        <v>0</v>
      </c>
      <c r="BY33" s="357">
        <f>IF(BY14&gt;0, '1.4.4 Rev_DGB'!BY60, 0)</f>
        <v>0</v>
      </c>
      <c r="BZ33" s="357">
        <f>IF(BZ14&gt;0, '1.4.4 Rev_DGB'!BZ60, 0)</f>
        <v>0</v>
      </c>
      <c r="CA33" s="357">
        <f>IF(CA14&gt;0, '1.4.4 Rev_DGB'!CA60, 0)</f>
        <v>0</v>
      </c>
      <c r="CB33" s="357">
        <f>IF(CB14&gt;0, '1.4.4 Rev_DGB'!CB60, 0)</f>
        <v>0</v>
      </c>
      <c r="CC33" s="357">
        <f>IF(CC14&gt;0, '1.4.4 Rev_DGB'!CC60, 0)</f>
        <v>0</v>
      </c>
      <c r="CD33" s="357">
        <f>IF(CD14&gt;0, '1.4.4 Rev_DGB'!CD60, 0)</f>
        <v>0</v>
      </c>
      <c r="CE33" s="357">
        <f>IF(CE14&gt;0, '1.4.4 Rev_DGB'!CE60, 0)</f>
        <v>0</v>
      </c>
      <c r="CF33" s="357">
        <f>IF(CF14&gt;0, '1.4.4 Rev_DGB'!CF60, 0)</f>
        <v>0</v>
      </c>
      <c r="CG33" s="357">
        <f>IF(CG14&gt;0, '1.4.4 Rev_DGB'!CG60, 0)</f>
        <v>0</v>
      </c>
      <c r="CH33" s="357">
        <f>IF(CH14&gt;0, '1.4.4 Rev_DGB'!CH60, 0)</f>
        <v>0</v>
      </c>
      <c r="CI33" s="357">
        <f>IF(CI14&gt;0, '1.4.4 Rev_DGB'!CI60, 0)</f>
        <v>0</v>
      </c>
      <c r="CJ33" s="357">
        <f>IF(CJ14&gt;0, '1.4.4 Rev_DGB'!CJ60, 0)</f>
        <v>0</v>
      </c>
      <c r="CK33" s="357">
        <f>IF(CK14&gt;0, '1.4.4 Rev_DGB'!CK60, 0)</f>
        <v>0</v>
      </c>
      <c r="CL33" s="357">
        <f>IF(CL14&gt;0, '1.4.4 Rev_DGB'!CL60, 0)</f>
        <v>0</v>
      </c>
      <c r="CM33" s="357">
        <f>IF(CM14&gt;0, '1.4.4 Rev_DGB'!CM60, 0)</f>
        <v>0</v>
      </c>
      <c r="CN33" s="357">
        <f>IF(CN14&gt;0, '1.4.4 Rev_DGB'!CN60, 0)</f>
        <v>0</v>
      </c>
      <c r="CO33" s="357">
        <f>IF(CO14&gt;0, '1.4.4 Rev_DGB'!CO60, 0)</f>
        <v>0</v>
      </c>
      <c r="CP33" s="357">
        <f>IF(CP14&gt;0, '1.4.4 Rev_DGB'!CP60, 0)</f>
        <v>0</v>
      </c>
      <c r="CQ33" s="357">
        <f>IF(CQ14&gt;0, '1.4.4 Rev_DGB'!CQ60, 0)</f>
        <v>0</v>
      </c>
      <c r="CR33" s="357">
        <f>IF(CR14&gt;0, '1.4.4 Rev_DGB'!CR60, 0)</f>
        <v>0</v>
      </c>
      <c r="CS33" s="357">
        <f>IF(CS14&gt;0, '1.4.4 Rev_DGB'!CS60, 0)</f>
        <v>0</v>
      </c>
      <c r="CT33" s="357">
        <f>IF(CT14&gt;0, '1.4.4 Rev_DGB'!CT60, 0)</f>
        <v>0</v>
      </c>
      <c r="CU33" s="357">
        <f>IF(CU14&gt;0, '1.4.4 Rev_DGB'!CU60, 0)</f>
        <v>0</v>
      </c>
      <c r="CV33" s="357">
        <f>IF(CV14&gt;0, '1.4.4 Rev_DGB'!CV60, 0)</f>
        <v>0</v>
      </c>
      <c r="CW33" s="357">
        <f>IF(CW14&gt;0, '1.4.4 Rev_DGB'!CW60, 0)</f>
        <v>0</v>
      </c>
      <c r="CX33" s="357">
        <f>IF(CX14&gt;0, '1.4.4 Rev_DGB'!CX60, 0)</f>
        <v>0</v>
      </c>
      <c r="CY33" s="357">
        <f>IF(CY14&gt;0, '1.4.4 Rev_DGB'!CY60, 0)</f>
        <v>0</v>
      </c>
      <c r="CZ33" s="357">
        <f>IF(CZ14&gt;0, '1.4.4 Rev_DGB'!CZ60, 0)</f>
        <v>0</v>
      </c>
      <c r="DA33" s="357">
        <f>IF(DA14&gt;0, '1.4.4 Rev_DGB'!DA60, 0)</f>
        <v>0</v>
      </c>
      <c r="DB33" s="357">
        <f>IF(DB14&gt;0, '1.4.4 Rev_DGB'!DB60, 0)</f>
        <v>0</v>
      </c>
      <c r="DC33" s="357">
        <f>IF(DC14&gt;0, '1.4.4 Rev_DGB'!DC60, 0)</f>
        <v>0</v>
      </c>
      <c r="DD33" s="357">
        <f>IF(DD14&gt;0, '1.4.4 Rev_DGB'!DD60, 0)</f>
        <v>0</v>
      </c>
      <c r="DE33" s="357">
        <f>IF(DE14&gt;0, '1.4.4 Rev_DGB'!DE60, 0)</f>
        <v>0</v>
      </c>
      <c r="DF33" s="357">
        <f>IF(DF14&gt;0, '1.4.4 Rev_DGB'!DF60, 0)</f>
        <v>0</v>
      </c>
      <c r="DG33" s="357">
        <f>IF(DG14&gt;0, '1.4.4 Rev_DGB'!DG60, 0)</f>
        <v>0</v>
      </c>
      <c r="DH33" s="357">
        <f>IF(DH14&gt;0, '1.4.4 Rev_DGB'!DH60, 0)</f>
        <v>0</v>
      </c>
      <c r="DI33" s="357">
        <f>IF(DI14&gt;0, '1.4.4 Rev_DGB'!DI60, 0)</f>
        <v>0</v>
      </c>
      <c r="DJ33" s="357">
        <f>IF(DJ14&gt;0, '1.4.4 Rev_DGB'!DJ60, 0)</f>
        <v>0</v>
      </c>
      <c r="DK33" s="357">
        <f>IF(DK14&gt;0, '1.4.4 Rev_DGB'!DK60, 0)</f>
        <v>0</v>
      </c>
      <c r="DL33" s="357">
        <f>IF(DL14&gt;0, '1.4.4 Rev_DGB'!DL60, 0)</f>
        <v>0</v>
      </c>
      <c r="DM33" s="357">
        <f>IF(DM14&gt;0, '1.4.4 Rev_DGB'!DM60, 0)</f>
        <v>0</v>
      </c>
      <c r="DN33" s="357">
        <f>IF(DN14&gt;0, '1.4.4 Rev_DGB'!DN60, 0)</f>
        <v>0</v>
      </c>
      <c r="DO33" s="357">
        <f>IF(DO14&gt;0, '1.4.4 Rev_DGB'!DO60, 0)</f>
        <v>0</v>
      </c>
      <c r="DP33" s="357">
        <f>IF(DP14&gt;0, '1.4.4 Rev_DGB'!DP60, 0)</f>
        <v>0</v>
      </c>
      <c r="DQ33" s="357">
        <f>IF(DQ14&gt;0, '1.4.4 Rev_DGB'!DQ60, 0)</f>
        <v>0</v>
      </c>
      <c r="DR33" s="357">
        <f>IF(DR14&gt;0, '1.4.4 Rev_DGB'!DR60, 0)</f>
        <v>0</v>
      </c>
      <c r="DS33" s="357">
        <f>IF(DS14&gt;0, '1.4.4 Rev_DGB'!DS60, 0)</f>
        <v>0</v>
      </c>
      <c r="DT33" s="357">
        <f>IF(DT14&gt;0, '1.4.4 Rev_DGB'!DT60, 0)</f>
        <v>0</v>
      </c>
      <c r="DU33" s="357">
        <f>IF(DU14&gt;0, '1.4.4 Rev_DGB'!DU60, 0)</f>
        <v>0</v>
      </c>
      <c r="DV33" s="357">
        <f>IF(DV14&gt;0, '1.4.4 Rev_DGB'!DV60, 0)</f>
        <v>0</v>
      </c>
      <c r="DW33" s="357">
        <f>IF(DW14&gt;0, '1.4.4 Rev_DGB'!DW60, 0)</f>
        <v>0</v>
      </c>
      <c r="DX33" s="357">
        <f>IF(DX14&gt;0, '1.4.4 Rev_DGB'!DX60, 0)</f>
        <v>0</v>
      </c>
      <c r="DY33" s="357">
        <f>IF(DY14&gt;0, '1.4.4 Rev_DGB'!DY60, 0)</f>
        <v>0</v>
      </c>
      <c r="EA33" s="24"/>
      <c r="EF33" s="24"/>
      <c r="EK33" s="24"/>
      <c r="EP33" s="24"/>
      <c r="EU33" s="24"/>
      <c r="EZ33" s="24"/>
      <c r="FE33" s="24"/>
      <c r="FJ33" s="24"/>
      <c r="FO33" s="24"/>
      <c r="FT33" s="24"/>
      <c r="FY33" s="24"/>
      <c r="GD33" s="24"/>
      <c r="GI33" s="24"/>
      <c r="GN33" s="24"/>
      <c r="GS33" s="24"/>
      <c r="GX33" s="24"/>
      <c r="HC33" s="24"/>
      <c r="HH33" s="24"/>
      <c r="HM33" s="24"/>
      <c r="HR33" s="24"/>
      <c r="HW33" s="24"/>
      <c r="IB33" s="24"/>
      <c r="IG33" s="24"/>
      <c r="IL33" s="24"/>
      <c r="IQ33" s="24"/>
      <c r="IV33" s="24"/>
      <c r="JA33" s="24"/>
      <c r="JF33" s="24"/>
      <c r="JK33" s="24"/>
      <c r="JP33" s="24"/>
      <c r="JU33" s="24"/>
      <c r="JZ33" s="24"/>
      <c r="KE33" s="24"/>
      <c r="KJ33" s="24"/>
      <c r="KO33" s="24"/>
      <c r="KT33" s="24"/>
      <c r="KY33" s="24"/>
      <c r="LD33" s="24"/>
      <c r="LI33" s="24"/>
      <c r="LN33" s="24"/>
      <c r="LS33" s="24"/>
      <c r="LX33" s="24"/>
      <c r="MC33" s="24"/>
      <c r="MH33" s="24"/>
      <c r="MM33" s="24"/>
      <c r="MR33" s="24"/>
      <c r="MW33" s="24"/>
      <c r="NB33" s="24"/>
      <c r="NG33" s="24"/>
      <c r="NL33" s="24"/>
      <c r="NQ33" s="24"/>
      <c r="NV33" s="24"/>
      <c r="OA33" s="24"/>
      <c r="OF33" s="24"/>
      <c r="OK33" s="24"/>
      <c r="OP33" s="24"/>
      <c r="OU33" s="24"/>
      <c r="OZ33" s="24"/>
      <c r="PE33" s="24"/>
      <c r="PJ33" s="24"/>
      <c r="PO33" s="24"/>
      <c r="PT33" s="24"/>
      <c r="PY33" s="24"/>
      <c r="QD33" s="24"/>
      <c r="QI33" s="24"/>
      <c r="QN33" s="24"/>
      <c r="QS33" s="24"/>
      <c r="QX33" s="24"/>
      <c r="RC33" s="24"/>
      <c r="RH33" s="24"/>
      <c r="RM33" s="24"/>
      <c r="RR33" s="24"/>
      <c r="RW33" s="24"/>
      <c r="SB33" s="24"/>
      <c r="SG33" s="24"/>
      <c r="SL33" s="24"/>
      <c r="SQ33" s="24"/>
      <c r="SV33" s="24"/>
      <c r="TA33" s="24"/>
      <c r="TF33" s="24"/>
      <c r="TK33" s="24"/>
      <c r="TP33" s="24"/>
      <c r="TU33" s="24"/>
      <c r="TZ33" s="24"/>
      <c r="UE33" s="24"/>
      <c r="UJ33" s="24"/>
      <c r="UO33" s="24"/>
      <c r="UT33" s="24"/>
      <c r="UY33" s="24"/>
      <c r="VD33" s="24"/>
      <c r="VI33" s="24"/>
      <c r="VN33" s="24"/>
      <c r="VS33" s="24"/>
      <c r="VX33" s="24"/>
      <c r="WC33" s="24"/>
      <c r="WH33" s="24"/>
      <c r="WM33" s="24"/>
      <c r="WR33" s="24"/>
      <c r="WW33" s="24"/>
      <c r="XB33" s="24"/>
      <c r="XG33" s="24"/>
      <c r="XL33" s="24"/>
      <c r="XQ33" s="24"/>
      <c r="XV33" s="24"/>
      <c r="YA33" s="24"/>
      <c r="YF33" s="24"/>
      <c r="YK33" s="24"/>
      <c r="YP33" s="24"/>
      <c r="YU33" s="24"/>
      <c r="YZ33" s="24"/>
      <c r="ZE33" s="24"/>
      <c r="ZJ33" s="24"/>
      <c r="ZO33" s="24"/>
      <c r="ZT33" s="24"/>
      <c r="ZY33" s="24"/>
      <c r="AAD33" s="24"/>
      <c r="AAI33" s="24"/>
      <c r="AAN33" s="24"/>
      <c r="AAS33" s="24"/>
      <c r="AAX33" s="24"/>
      <c r="ABC33" s="24"/>
      <c r="ABH33" s="24"/>
      <c r="ABM33" s="24"/>
      <c r="ABR33" s="24"/>
      <c r="ABW33" s="24"/>
      <c r="ACB33" s="24"/>
      <c r="ACG33" s="24"/>
      <c r="ACL33" s="24"/>
      <c r="ACQ33" s="24"/>
      <c r="ACV33" s="24"/>
      <c r="ADA33" s="24"/>
      <c r="ADF33" s="24"/>
      <c r="ADK33" s="24"/>
      <c r="ADP33" s="24"/>
      <c r="ADU33" s="24"/>
      <c r="ADZ33" s="24"/>
      <c r="AEE33" s="24"/>
      <c r="AEJ33" s="24"/>
      <c r="AEO33" s="24"/>
      <c r="AET33" s="24"/>
      <c r="AEY33" s="24"/>
      <c r="AFD33" s="24"/>
      <c r="AFI33" s="24"/>
      <c r="AFN33" s="24"/>
      <c r="AFS33" s="24"/>
      <c r="AFX33" s="24"/>
      <c r="AGC33" s="24"/>
      <c r="AGH33" s="24"/>
      <c r="AGM33" s="24"/>
      <c r="AGR33" s="24"/>
      <c r="AGW33" s="24"/>
      <c r="AHB33" s="24"/>
      <c r="AHG33" s="24"/>
      <c r="AHL33" s="24"/>
      <c r="AHQ33" s="24"/>
      <c r="AHV33" s="24"/>
      <c r="AIA33" s="24"/>
      <c r="AIF33" s="24"/>
      <c r="AIK33" s="24"/>
      <c r="AIP33" s="24"/>
      <c r="AIU33" s="24"/>
      <c r="AIZ33" s="24"/>
      <c r="AJE33" s="24"/>
      <c r="AJJ33" s="24"/>
      <c r="AJO33" s="24"/>
      <c r="AJT33" s="24"/>
      <c r="AJY33" s="24"/>
      <c r="AKD33" s="24"/>
      <c r="AKI33" s="24"/>
      <c r="AKN33" s="24"/>
      <c r="AKS33" s="24"/>
      <c r="AKX33" s="24"/>
      <c r="ALC33" s="24"/>
      <c r="ALH33" s="24"/>
      <c r="ALM33" s="24"/>
      <c r="ALR33" s="24"/>
      <c r="ALW33" s="24"/>
      <c r="AMB33" s="24"/>
      <c r="AMG33" s="24"/>
      <c r="AML33" s="24"/>
      <c r="AMQ33" s="24"/>
      <c r="AMV33" s="24"/>
      <c r="ANA33" s="24"/>
      <c r="ANF33" s="24"/>
      <c r="ANK33" s="24"/>
      <c r="ANP33" s="24"/>
      <c r="ANU33" s="24"/>
      <c r="ANZ33" s="24"/>
      <c r="AOE33" s="24"/>
      <c r="AOJ33" s="24"/>
      <c r="AOO33" s="24"/>
      <c r="AOT33" s="24"/>
      <c r="AOY33" s="24"/>
      <c r="APD33" s="24"/>
      <c r="API33" s="24"/>
      <c r="APN33" s="24"/>
      <c r="APS33" s="24"/>
      <c r="APX33" s="24"/>
      <c r="AQC33" s="24"/>
      <c r="AQH33" s="24"/>
      <c r="AQM33" s="24"/>
      <c r="AQR33" s="24"/>
      <c r="AQW33" s="24"/>
      <c r="ARB33" s="24"/>
      <c r="ARG33" s="24"/>
      <c r="ARL33" s="24"/>
      <c r="ARQ33" s="24"/>
      <c r="ARV33" s="24"/>
      <c r="ASA33" s="24"/>
      <c r="ASF33" s="24"/>
      <c r="ASK33" s="24"/>
      <c r="ASP33" s="24"/>
      <c r="ASU33" s="24"/>
      <c r="ASZ33" s="24"/>
      <c r="ATE33" s="24"/>
      <c r="ATJ33" s="24"/>
      <c r="ATO33" s="24"/>
      <c r="ATT33" s="24"/>
      <c r="ATY33" s="24"/>
      <c r="AUD33" s="24"/>
      <c r="AUI33" s="24"/>
      <c r="AUN33" s="24"/>
      <c r="AUS33" s="24"/>
      <c r="AUX33" s="24"/>
      <c r="AVC33" s="24"/>
      <c r="AVH33" s="24"/>
      <c r="AVM33" s="24"/>
      <c r="AVR33" s="24"/>
      <c r="AVW33" s="24"/>
      <c r="AWB33" s="24"/>
      <c r="AWG33" s="24"/>
      <c r="AWL33" s="24"/>
      <c r="AWQ33" s="24"/>
      <c r="AWV33" s="24"/>
      <c r="AXA33" s="24"/>
      <c r="AXF33" s="24"/>
      <c r="AXK33" s="24"/>
      <c r="AXP33" s="24"/>
      <c r="AXU33" s="24"/>
      <c r="AXZ33" s="24"/>
      <c r="AYE33" s="24"/>
      <c r="AYJ33" s="24"/>
      <c r="AYO33" s="24"/>
      <c r="AYT33" s="24"/>
      <c r="AYY33" s="24"/>
      <c r="AZD33" s="24"/>
      <c r="AZI33" s="24"/>
      <c r="AZN33" s="24"/>
      <c r="AZS33" s="24"/>
      <c r="AZX33" s="24"/>
      <c r="BAC33" s="24"/>
      <c r="BAH33" s="24"/>
      <c r="BAM33" s="24"/>
      <c r="BAR33" s="24"/>
      <c r="BAW33" s="24"/>
      <c r="BBB33" s="24"/>
      <c r="BBG33" s="24"/>
      <c r="BBL33" s="24"/>
      <c r="BBQ33" s="24"/>
      <c r="BBV33" s="24"/>
      <c r="BCA33" s="24"/>
      <c r="BCF33" s="24"/>
      <c r="BCK33" s="24"/>
      <c r="BCP33" s="24"/>
      <c r="BCU33" s="24"/>
      <c r="BCZ33" s="24"/>
      <c r="BDE33" s="24"/>
      <c r="BDJ33" s="24"/>
      <c r="BDO33" s="24"/>
      <c r="BDT33" s="24"/>
      <c r="BDY33" s="24"/>
      <c r="BED33" s="24"/>
      <c r="BEI33" s="24"/>
      <c r="BEN33" s="24"/>
      <c r="BES33" s="24"/>
      <c r="BEX33" s="24"/>
      <c r="BFC33" s="24"/>
      <c r="BFH33" s="24"/>
      <c r="BFM33" s="24"/>
      <c r="BFR33" s="24"/>
      <c r="BFW33" s="24"/>
      <c r="BGB33" s="24"/>
      <c r="BGG33" s="24"/>
      <c r="BGL33" s="24"/>
      <c r="BGQ33" s="24"/>
      <c r="BGV33" s="24"/>
      <c r="BHA33" s="24"/>
      <c r="BHF33" s="24"/>
      <c r="BHK33" s="24"/>
      <c r="BHP33" s="24"/>
      <c r="BHU33" s="24"/>
      <c r="BHZ33" s="24"/>
      <c r="BIE33" s="24"/>
      <c r="BIJ33" s="24"/>
      <c r="BIO33" s="24"/>
      <c r="BIT33" s="24"/>
      <c r="BIY33" s="24"/>
      <c r="BJD33" s="24"/>
      <c r="BJI33" s="24"/>
      <c r="BJN33" s="24"/>
      <c r="BJS33" s="24"/>
      <c r="BJX33" s="24"/>
      <c r="BKC33" s="24"/>
      <c r="BKH33" s="24"/>
      <c r="BKM33" s="24"/>
      <c r="BKR33" s="24"/>
      <c r="BKW33" s="24"/>
      <c r="BLB33" s="24"/>
      <c r="BLG33" s="24"/>
      <c r="BLL33" s="24"/>
      <c r="BLQ33" s="24"/>
      <c r="BLV33" s="24"/>
      <c r="BMA33" s="24"/>
      <c r="BMF33" s="24"/>
      <c r="BMK33" s="24"/>
      <c r="BMP33" s="24"/>
      <c r="BMU33" s="24"/>
      <c r="BMZ33" s="24"/>
      <c r="BNE33" s="24"/>
      <c r="BNJ33" s="24"/>
      <c r="BNO33" s="24"/>
      <c r="BNT33" s="24"/>
      <c r="BNY33" s="24"/>
      <c r="BOD33" s="24"/>
      <c r="BOI33" s="24"/>
      <c r="BON33" s="24"/>
      <c r="BOS33" s="24"/>
      <c r="BOX33" s="24"/>
      <c r="BPC33" s="24"/>
      <c r="BPH33" s="24"/>
      <c r="BPM33" s="24"/>
      <c r="BPR33" s="24"/>
      <c r="BPW33" s="24"/>
      <c r="BQB33" s="24"/>
      <c r="BQG33" s="24"/>
      <c r="BQL33" s="24"/>
      <c r="BQQ33" s="24"/>
      <c r="BQV33" s="24"/>
      <c r="BRA33" s="24"/>
      <c r="BRF33" s="24"/>
      <c r="BRK33" s="24"/>
      <c r="BRP33" s="24"/>
      <c r="BRU33" s="24"/>
      <c r="BRZ33" s="24"/>
      <c r="BSE33" s="24"/>
      <c r="BSJ33" s="24"/>
      <c r="BSO33" s="24"/>
      <c r="BST33" s="24"/>
      <c r="BSY33" s="24"/>
      <c r="BTD33" s="24"/>
      <c r="BTI33" s="24"/>
      <c r="BTN33" s="24"/>
      <c r="BTS33" s="24"/>
      <c r="BTX33" s="24"/>
      <c r="BUC33" s="24"/>
      <c r="BUH33" s="24"/>
      <c r="BUM33" s="24"/>
      <c r="BUR33" s="24"/>
      <c r="BUW33" s="24"/>
      <c r="BVB33" s="24"/>
      <c r="BVG33" s="24"/>
      <c r="BVL33" s="24"/>
      <c r="BVQ33" s="24"/>
      <c r="BVV33" s="24"/>
      <c r="BWA33" s="24"/>
      <c r="BWF33" s="24"/>
      <c r="BWK33" s="24"/>
      <c r="BWP33" s="24"/>
      <c r="BWU33" s="24"/>
      <c r="BWZ33" s="24"/>
      <c r="BXE33" s="24"/>
      <c r="BXJ33" s="24"/>
      <c r="BXO33" s="24"/>
      <c r="BXT33" s="24"/>
      <c r="BXY33" s="24"/>
      <c r="BYD33" s="24"/>
      <c r="BYI33" s="24"/>
      <c r="BYN33" s="24"/>
      <c r="BYS33" s="24"/>
      <c r="BYX33" s="24"/>
      <c r="BZC33" s="24"/>
      <c r="BZH33" s="24"/>
      <c r="BZM33" s="24"/>
      <c r="BZR33" s="24"/>
      <c r="BZW33" s="24"/>
      <c r="CAB33" s="24"/>
      <c r="CAG33" s="24"/>
      <c r="CAL33" s="24"/>
      <c r="CAQ33" s="24"/>
      <c r="CAV33" s="24"/>
      <c r="CBA33" s="24"/>
      <c r="CBF33" s="24"/>
      <c r="CBK33" s="24"/>
      <c r="CBP33" s="24"/>
      <c r="CBU33" s="24"/>
      <c r="CBZ33" s="24"/>
      <c r="CCE33" s="24"/>
      <c r="CCJ33" s="24"/>
      <c r="CCO33" s="24"/>
      <c r="CCT33" s="24"/>
      <c r="CCY33" s="24"/>
      <c r="CDD33" s="24"/>
      <c r="CDI33" s="24"/>
      <c r="CDN33" s="24"/>
      <c r="CDS33" s="24"/>
      <c r="CDX33" s="24"/>
      <c r="CEC33" s="24"/>
      <c r="CEH33" s="24"/>
      <c r="CEM33" s="24"/>
      <c r="CER33" s="24"/>
      <c r="CEW33" s="24"/>
      <c r="CFB33" s="24"/>
      <c r="CFG33" s="24"/>
      <c r="CFL33" s="24"/>
      <c r="CFQ33" s="24"/>
      <c r="CFV33" s="24"/>
      <c r="CGA33" s="24"/>
      <c r="CGF33" s="24"/>
      <c r="CGK33" s="24"/>
      <c r="CGP33" s="24"/>
      <c r="CGU33" s="24"/>
      <c r="CGZ33" s="24"/>
      <c r="CHE33" s="24"/>
      <c r="CHJ33" s="24"/>
      <c r="CHO33" s="24"/>
      <c r="CHT33" s="24"/>
      <c r="CHY33" s="24"/>
      <c r="CID33" s="24"/>
      <c r="CII33" s="24"/>
      <c r="CIN33" s="24"/>
      <c r="CIS33" s="24"/>
      <c r="CIX33" s="24"/>
      <c r="CJC33" s="24"/>
      <c r="CJH33" s="24"/>
      <c r="CJM33" s="24"/>
      <c r="CJR33" s="24"/>
      <c r="CJW33" s="24"/>
      <c r="CKB33" s="24"/>
      <c r="CKG33" s="24"/>
      <c r="CKL33" s="24"/>
      <c r="CKQ33" s="24"/>
      <c r="CKV33" s="24"/>
      <c r="CLA33" s="24"/>
      <c r="CLF33" s="24"/>
      <c r="CLK33" s="24"/>
      <c r="CLP33" s="24"/>
      <c r="CLU33" s="24"/>
      <c r="CLZ33" s="24"/>
      <c r="CME33" s="24"/>
      <c r="CMJ33" s="24"/>
      <c r="CMO33" s="24"/>
      <c r="CMT33" s="24"/>
      <c r="CMY33" s="24"/>
      <c r="CND33" s="24"/>
      <c r="CNI33" s="24"/>
      <c r="CNN33" s="24"/>
      <c r="CNS33" s="24"/>
      <c r="CNX33" s="24"/>
      <c r="COC33" s="24"/>
      <c r="COH33" s="24"/>
      <c r="COM33" s="24"/>
      <c r="COR33" s="24"/>
      <c r="COW33" s="24"/>
      <c r="CPB33" s="24"/>
      <c r="CPG33" s="24"/>
      <c r="CPL33" s="24"/>
      <c r="CPQ33" s="24"/>
      <c r="CPV33" s="24"/>
      <c r="CQA33" s="24"/>
      <c r="CQF33" s="24"/>
      <c r="CQK33" s="24"/>
      <c r="CQP33" s="24"/>
      <c r="CQU33" s="24"/>
      <c r="CQZ33" s="24"/>
      <c r="CRE33" s="24"/>
      <c r="CRJ33" s="24"/>
      <c r="CRO33" s="24"/>
      <c r="CRT33" s="24"/>
      <c r="CRY33" s="24"/>
      <c r="CSD33" s="24"/>
      <c r="CSI33" s="24"/>
      <c r="CSN33" s="24"/>
      <c r="CSS33" s="24"/>
      <c r="CSX33" s="24"/>
      <c r="CTC33" s="24"/>
      <c r="CTH33" s="24"/>
      <c r="CTM33" s="24"/>
      <c r="CTR33" s="24"/>
      <c r="CTW33" s="24"/>
      <c r="CUB33" s="24"/>
      <c r="CUG33" s="24"/>
      <c r="CUL33" s="24"/>
      <c r="CUQ33" s="24"/>
      <c r="CUV33" s="24"/>
      <c r="CVA33" s="24"/>
      <c r="CVF33" s="24"/>
      <c r="CVK33" s="24"/>
      <c r="CVP33" s="24"/>
      <c r="CVU33" s="24"/>
      <c r="CVZ33" s="24"/>
      <c r="CWE33" s="24"/>
      <c r="CWJ33" s="24"/>
      <c r="CWO33" s="24"/>
      <c r="CWT33" s="24"/>
      <c r="CWY33" s="24"/>
      <c r="CXD33" s="24"/>
      <c r="CXI33" s="24"/>
      <c r="CXN33" s="24"/>
      <c r="CXS33" s="24"/>
      <c r="CXX33" s="24"/>
      <c r="CYC33" s="24"/>
      <c r="CYH33" s="24"/>
      <c r="CYM33" s="24"/>
      <c r="CYR33" s="24"/>
      <c r="CYW33" s="24"/>
      <c r="CZB33" s="24"/>
      <c r="CZG33" s="24"/>
      <c r="CZL33" s="24"/>
      <c r="CZQ33" s="24"/>
      <c r="CZV33" s="24"/>
      <c r="DAA33" s="24"/>
      <c r="DAF33" s="24"/>
      <c r="DAK33" s="24"/>
      <c r="DAP33" s="24"/>
      <c r="DAU33" s="24"/>
      <c r="DAZ33" s="24"/>
      <c r="DBE33" s="24"/>
      <c r="DBJ33" s="24"/>
      <c r="DBO33" s="24"/>
      <c r="DBT33" s="24"/>
      <c r="DBY33" s="24"/>
      <c r="DCD33" s="24"/>
      <c r="DCI33" s="24"/>
      <c r="DCN33" s="24"/>
      <c r="DCS33" s="24"/>
      <c r="DCX33" s="24"/>
      <c r="DDC33" s="24"/>
      <c r="DDH33" s="24"/>
      <c r="DDM33" s="24"/>
      <c r="DDR33" s="24"/>
      <c r="DDW33" s="24"/>
      <c r="DEB33" s="24"/>
      <c r="DEG33" s="24"/>
      <c r="DEL33" s="24"/>
      <c r="DEQ33" s="24"/>
      <c r="DEV33" s="24"/>
      <c r="DFA33" s="24"/>
      <c r="DFF33" s="24"/>
      <c r="DFK33" s="24"/>
      <c r="DFP33" s="24"/>
      <c r="DFU33" s="24"/>
      <c r="DFZ33" s="24"/>
      <c r="DGE33" s="24"/>
      <c r="DGJ33" s="24"/>
      <c r="DGO33" s="24"/>
      <c r="DGT33" s="24"/>
      <c r="DGY33" s="24"/>
      <c r="DHD33" s="24"/>
      <c r="DHI33" s="24"/>
      <c r="DHN33" s="24"/>
      <c r="DHS33" s="24"/>
      <c r="DHX33" s="24"/>
      <c r="DIC33" s="24"/>
      <c r="DIH33" s="24"/>
      <c r="DIM33" s="24"/>
      <c r="DIR33" s="24"/>
      <c r="DIW33" s="24"/>
      <c r="DJB33" s="24"/>
      <c r="DJG33" s="24"/>
      <c r="DJL33" s="24"/>
      <c r="DJQ33" s="24"/>
      <c r="DJV33" s="24"/>
      <c r="DKA33" s="24"/>
      <c r="DKF33" s="24"/>
      <c r="DKK33" s="24"/>
      <c r="DKP33" s="24"/>
      <c r="DKU33" s="24"/>
      <c r="DKZ33" s="24"/>
      <c r="DLE33" s="24"/>
      <c r="DLJ33" s="24"/>
      <c r="DLO33" s="24"/>
      <c r="DLT33" s="24"/>
      <c r="DLY33" s="24"/>
      <c r="DMD33" s="24"/>
      <c r="DMI33" s="24"/>
      <c r="DMN33" s="24"/>
      <c r="DMS33" s="24"/>
      <c r="DMX33" s="24"/>
      <c r="DNC33" s="24"/>
      <c r="DNH33" s="24"/>
      <c r="DNM33" s="24"/>
      <c r="DNR33" s="24"/>
      <c r="DNW33" s="24"/>
      <c r="DOB33" s="24"/>
      <c r="DOG33" s="24"/>
      <c r="DOL33" s="24"/>
      <c r="DOQ33" s="24"/>
      <c r="DOV33" s="24"/>
      <c r="DPA33" s="24"/>
      <c r="DPF33" s="24"/>
      <c r="DPK33" s="24"/>
      <c r="DPP33" s="24"/>
      <c r="DPU33" s="24"/>
      <c r="DPZ33" s="24"/>
      <c r="DQE33" s="24"/>
      <c r="DQJ33" s="24"/>
      <c r="DQO33" s="24"/>
      <c r="DQT33" s="24"/>
      <c r="DQY33" s="24"/>
      <c r="DRD33" s="24"/>
      <c r="DRI33" s="24"/>
      <c r="DRN33" s="24"/>
      <c r="DRS33" s="24"/>
      <c r="DRX33" s="24"/>
      <c r="DSC33" s="24"/>
      <c r="DSH33" s="24"/>
      <c r="DSM33" s="24"/>
      <c r="DSR33" s="24"/>
      <c r="DSW33" s="24"/>
      <c r="DTB33" s="24"/>
      <c r="DTG33" s="24"/>
      <c r="DTL33" s="24"/>
      <c r="DTQ33" s="24"/>
      <c r="DTV33" s="24"/>
      <c r="DUA33" s="24"/>
      <c r="DUF33" s="24"/>
      <c r="DUK33" s="24"/>
      <c r="DUP33" s="24"/>
      <c r="DUU33" s="24"/>
      <c r="DUZ33" s="24"/>
      <c r="DVE33" s="24"/>
      <c r="DVJ33" s="24"/>
      <c r="DVO33" s="24"/>
      <c r="DVT33" s="24"/>
      <c r="DVY33" s="24"/>
      <c r="DWD33" s="24"/>
      <c r="DWI33" s="24"/>
      <c r="DWN33" s="24"/>
      <c r="DWS33" s="24"/>
      <c r="DWX33" s="24"/>
      <c r="DXC33" s="24"/>
      <c r="DXH33" s="24"/>
      <c r="DXM33" s="24"/>
      <c r="DXR33" s="24"/>
      <c r="DXW33" s="24"/>
      <c r="DYB33" s="24"/>
      <c r="DYG33" s="24"/>
      <c r="DYL33" s="24"/>
      <c r="DYQ33" s="24"/>
      <c r="DYV33" s="24"/>
      <c r="DZA33" s="24"/>
      <c r="DZF33" s="24"/>
      <c r="DZK33" s="24"/>
      <c r="DZP33" s="24"/>
      <c r="DZU33" s="24"/>
      <c r="DZZ33" s="24"/>
      <c r="EAE33" s="24"/>
      <c r="EAJ33" s="24"/>
      <c r="EAO33" s="24"/>
      <c r="EAT33" s="24"/>
      <c r="EAY33" s="24"/>
      <c r="EBD33" s="24"/>
      <c r="EBI33" s="24"/>
      <c r="EBN33" s="24"/>
      <c r="EBS33" s="24"/>
      <c r="EBX33" s="24"/>
      <c r="ECC33" s="24"/>
      <c r="ECH33" s="24"/>
      <c r="ECM33" s="24"/>
      <c r="ECR33" s="24"/>
      <c r="ECW33" s="24"/>
      <c r="EDB33" s="24"/>
      <c r="EDG33" s="24"/>
      <c r="EDL33" s="24"/>
      <c r="EDQ33" s="24"/>
      <c r="EDV33" s="24"/>
      <c r="EEA33" s="24"/>
      <c r="EEF33" s="24"/>
      <c r="EEK33" s="24"/>
      <c r="EEP33" s="24"/>
      <c r="EEU33" s="24"/>
      <c r="EEZ33" s="24"/>
      <c r="EFE33" s="24"/>
      <c r="EFJ33" s="24"/>
      <c r="EFO33" s="24"/>
      <c r="EFT33" s="24"/>
      <c r="EFY33" s="24"/>
      <c r="EGD33" s="24"/>
      <c r="EGI33" s="24"/>
      <c r="EGN33" s="24"/>
      <c r="EGS33" s="24"/>
      <c r="EGX33" s="24"/>
      <c r="EHC33" s="24"/>
      <c r="EHH33" s="24"/>
      <c r="EHM33" s="24"/>
      <c r="EHR33" s="24"/>
      <c r="EHW33" s="24"/>
      <c r="EIB33" s="24"/>
      <c r="EIG33" s="24"/>
      <c r="EIL33" s="24"/>
      <c r="EIQ33" s="24"/>
      <c r="EIV33" s="24"/>
      <c r="EJA33" s="24"/>
      <c r="EJF33" s="24"/>
      <c r="EJK33" s="24"/>
      <c r="EJP33" s="24"/>
      <c r="EJU33" s="24"/>
      <c r="EJZ33" s="24"/>
      <c r="EKE33" s="24"/>
      <c r="EKJ33" s="24"/>
      <c r="EKO33" s="24"/>
      <c r="EKT33" s="24"/>
      <c r="EKY33" s="24"/>
      <c r="ELD33" s="24"/>
      <c r="ELI33" s="24"/>
      <c r="ELN33" s="24"/>
      <c r="ELS33" s="24"/>
      <c r="ELX33" s="24"/>
      <c r="EMC33" s="24"/>
      <c r="EMH33" s="24"/>
      <c r="EMM33" s="24"/>
      <c r="EMR33" s="24"/>
      <c r="EMW33" s="24"/>
      <c r="ENB33" s="24"/>
      <c r="ENG33" s="24"/>
      <c r="ENL33" s="24"/>
      <c r="ENQ33" s="24"/>
      <c r="ENV33" s="24"/>
      <c r="EOA33" s="24"/>
      <c r="EOF33" s="24"/>
      <c r="EOK33" s="24"/>
      <c r="EOP33" s="24"/>
      <c r="EOU33" s="24"/>
      <c r="EOZ33" s="24"/>
      <c r="EPE33" s="24"/>
      <c r="EPJ33" s="24"/>
      <c r="EPO33" s="24"/>
      <c r="EPT33" s="24"/>
      <c r="EPY33" s="24"/>
      <c r="EQD33" s="24"/>
      <c r="EQI33" s="24"/>
      <c r="EQN33" s="24"/>
      <c r="EQS33" s="24"/>
      <c r="EQX33" s="24"/>
      <c r="ERC33" s="24"/>
      <c r="ERH33" s="24"/>
      <c r="ERM33" s="24"/>
      <c r="ERR33" s="24"/>
      <c r="ERW33" s="24"/>
      <c r="ESB33" s="24"/>
      <c r="ESG33" s="24"/>
      <c r="ESL33" s="24"/>
      <c r="ESQ33" s="24"/>
      <c r="ESV33" s="24"/>
      <c r="ETA33" s="24"/>
      <c r="ETF33" s="24"/>
      <c r="ETK33" s="24"/>
      <c r="ETP33" s="24"/>
      <c r="ETU33" s="24"/>
      <c r="ETZ33" s="24"/>
      <c r="EUE33" s="24"/>
      <c r="EUJ33" s="24"/>
      <c r="EUO33" s="24"/>
      <c r="EUT33" s="24"/>
      <c r="EUY33" s="24"/>
      <c r="EVD33" s="24"/>
      <c r="EVI33" s="24"/>
      <c r="EVN33" s="24"/>
      <c r="EVS33" s="24"/>
      <c r="EVX33" s="24"/>
      <c r="EWC33" s="24"/>
      <c r="EWH33" s="24"/>
      <c r="EWM33" s="24"/>
      <c r="EWR33" s="24"/>
      <c r="EWW33" s="24"/>
      <c r="EXB33" s="24"/>
      <c r="EXG33" s="24"/>
      <c r="EXL33" s="24"/>
      <c r="EXQ33" s="24"/>
      <c r="EXV33" s="24"/>
      <c r="EYA33" s="24"/>
      <c r="EYF33" s="24"/>
      <c r="EYK33" s="24"/>
      <c r="EYP33" s="24"/>
      <c r="EYU33" s="24"/>
      <c r="EYZ33" s="24"/>
      <c r="EZE33" s="24"/>
      <c r="EZJ33" s="24"/>
      <c r="EZO33" s="24"/>
      <c r="EZT33" s="24"/>
      <c r="EZY33" s="24"/>
      <c r="FAD33" s="24"/>
      <c r="FAI33" s="24"/>
      <c r="FAN33" s="24"/>
      <c r="FAS33" s="24"/>
      <c r="FAX33" s="24"/>
      <c r="FBC33" s="24"/>
      <c r="FBH33" s="24"/>
      <c r="FBM33" s="24"/>
      <c r="FBR33" s="24"/>
      <c r="FBW33" s="24"/>
      <c r="FCB33" s="24"/>
      <c r="FCG33" s="24"/>
      <c r="FCL33" s="24"/>
      <c r="FCQ33" s="24"/>
      <c r="FCV33" s="24"/>
      <c r="FDA33" s="24"/>
      <c r="FDF33" s="24"/>
      <c r="FDK33" s="24"/>
      <c r="FDP33" s="24"/>
      <c r="FDU33" s="24"/>
      <c r="FDZ33" s="24"/>
      <c r="FEE33" s="24"/>
      <c r="FEJ33" s="24"/>
      <c r="FEO33" s="24"/>
      <c r="FET33" s="24"/>
      <c r="FEY33" s="24"/>
      <c r="FFD33" s="24"/>
      <c r="FFI33" s="24"/>
      <c r="FFN33" s="24"/>
      <c r="FFS33" s="24"/>
      <c r="FFX33" s="24"/>
      <c r="FGC33" s="24"/>
      <c r="FGH33" s="24"/>
      <c r="FGM33" s="24"/>
      <c r="FGR33" s="24"/>
      <c r="FGW33" s="24"/>
      <c r="FHB33" s="24"/>
      <c r="FHG33" s="24"/>
      <c r="FHL33" s="24"/>
      <c r="FHQ33" s="24"/>
      <c r="FHV33" s="24"/>
      <c r="FIA33" s="24"/>
      <c r="FIF33" s="24"/>
      <c r="FIK33" s="24"/>
      <c r="FIP33" s="24"/>
      <c r="FIU33" s="24"/>
      <c r="FIZ33" s="24"/>
      <c r="FJE33" s="24"/>
      <c r="FJJ33" s="24"/>
      <c r="FJO33" s="24"/>
      <c r="FJT33" s="24"/>
      <c r="FJY33" s="24"/>
      <c r="FKD33" s="24"/>
      <c r="FKI33" s="24"/>
      <c r="FKN33" s="24"/>
      <c r="FKS33" s="24"/>
      <c r="FKX33" s="24"/>
      <c r="FLC33" s="24"/>
      <c r="FLH33" s="24"/>
      <c r="FLM33" s="24"/>
      <c r="FLR33" s="24"/>
      <c r="FLW33" s="24"/>
      <c r="FMB33" s="24"/>
      <c r="FMG33" s="24"/>
      <c r="FML33" s="24"/>
      <c r="FMQ33" s="24"/>
      <c r="FMV33" s="24"/>
      <c r="FNA33" s="24"/>
      <c r="FNF33" s="24"/>
      <c r="FNK33" s="24"/>
      <c r="FNP33" s="24"/>
      <c r="FNU33" s="24"/>
      <c r="FNZ33" s="24"/>
      <c r="FOE33" s="24"/>
      <c r="FOJ33" s="24"/>
      <c r="FOO33" s="24"/>
      <c r="FOT33" s="24"/>
      <c r="FOY33" s="24"/>
      <c r="FPD33" s="24"/>
      <c r="FPI33" s="24"/>
      <c r="FPN33" s="24"/>
      <c r="FPS33" s="24"/>
      <c r="FPX33" s="24"/>
      <c r="FQC33" s="24"/>
      <c r="FQH33" s="24"/>
      <c r="FQM33" s="24"/>
      <c r="FQR33" s="24"/>
      <c r="FQW33" s="24"/>
      <c r="FRB33" s="24"/>
      <c r="FRG33" s="24"/>
      <c r="FRL33" s="24"/>
      <c r="FRQ33" s="24"/>
      <c r="FRV33" s="24"/>
      <c r="FSA33" s="24"/>
      <c r="FSF33" s="24"/>
      <c r="FSK33" s="24"/>
      <c r="FSP33" s="24"/>
      <c r="FSU33" s="24"/>
      <c r="FSZ33" s="24"/>
      <c r="FTE33" s="24"/>
      <c r="FTJ33" s="24"/>
      <c r="FTO33" s="24"/>
      <c r="FTT33" s="24"/>
      <c r="FTY33" s="24"/>
      <c r="FUD33" s="24"/>
      <c r="FUI33" s="24"/>
      <c r="FUN33" s="24"/>
      <c r="FUS33" s="24"/>
      <c r="FUX33" s="24"/>
      <c r="FVC33" s="24"/>
      <c r="FVH33" s="24"/>
      <c r="FVM33" s="24"/>
      <c r="FVR33" s="24"/>
      <c r="FVW33" s="24"/>
      <c r="FWB33" s="24"/>
      <c r="FWG33" s="24"/>
      <c r="FWL33" s="24"/>
      <c r="FWQ33" s="24"/>
      <c r="FWV33" s="24"/>
      <c r="FXA33" s="24"/>
      <c r="FXF33" s="24"/>
      <c r="FXK33" s="24"/>
      <c r="FXP33" s="24"/>
      <c r="FXU33" s="24"/>
      <c r="FXZ33" s="24"/>
      <c r="FYE33" s="24"/>
      <c r="FYJ33" s="24"/>
      <c r="FYO33" s="24"/>
      <c r="FYT33" s="24"/>
      <c r="FYY33" s="24"/>
      <c r="FZD33" s="24"/>
      <c r="FZI33" s="24"/>
      <c r="FZN33" s="24"/>
      <c r="FZS33" s="24"/>
      <c r="FZX33" s="24"/>
      <c r="GAC33" s="24"/>
      <c r="GAH33" s="24"/>
      <c r="GAM33" s="24"/>
      <c r="GAR33" s="24"/>
      <c r="GAW33" s="24"/>
      <c r="GBB33" s="24"/>
      <c r="GBG33" s="24"/>
      <c r="GBL33" s="24"/>
      <c r="GBQ33" s="24"/>
      <c r="GBV33" s="24"/>
      <c r="GCA33" s="24"/>
      <c r="GCF33" s="24"/>
      <c r="GCK33" s="24"/>
      <c r="GCP33" s="24"/>
      <c r="GCU33" s="24"/>
      <c r="GCZ33" s="24"/>
      <c r="GDE33" s="24"/>
      <c r="GDJ33" s="24"/>
      <c r="GDO33" s="24"/>
      <c r="GDT33" s="24"/>
      <c r="GDY33" s="24"/>
      <c r="GED33" s="24"/>
      <c r="GEI33" s="24"/>
      <c r="GEN33" s="24"/>
      <c r="GES33" s="24"/>
      <c r="GEX33" s="24"/>
      <c r="GFC33" s="24"/>
      <c r="GFH33" s="24"/>
      <c r="GFM33" s="24"/>
      <c r="GFR33" s="24"/>
      <c r="GFW33" s="24"/>
      <c r="GGB33" s="24"/>
      <c r="GGG33" s="24"/>
      <c r="GGL33" s="24"/>
      <c r="GGQ33" s="24"/>
      <c r="GGV33" s="24"/>
      <c r="GHA33" s="24"/>
      <c r="GHF33" s="24"/>
      <c r="GHK33" s="24"/>
      <c r="GHP33" s="24"/>
      <c r="GHU33" s="24"/>
      <c r="GHZ33" s="24"/>
      <c r="GIE33" s="24"/>
      <c r="GIJ33" s="24"/>
      <c r="GIO33" s="24"/>
      <c r="GIT33" s="24"/>
      <c r="GIY33" s="24"/>
      <c r="GJD33" s="24"/>
      <c r="GJI33" s="24"/>
      <c r="GJN33" s="24"/>
      <c r="GJS33" s="24"/>
      <c r="GJX33" s="24"/>
      <c r="GKC33" s="24"/>
      <c r="GKH33" s="24"/>
      <c r="GKM33" s="24"/>
      <c r="GKR33" s="24"/>
      <c r="GKW33" s="24"/>
      <c r="GLB33" s="24"/>
      <c r="GLG33" s="24"/>
      <c r="GLL33" s="24"/>
      <c r="GLQ33" s="24"/>
      <c r="GLV33" s="24"/>
      <c r="GMA33" s="24"/>
      <c r="GMF33" s="24"/>
      <c r="GMK33" s="24"/>
      <c r="GMP33" s="24"/>
      <c r="GMU33" s="24"/>
      <c r="GMZ33" s="24"/>
      <c r="GNE33" s="24"/>
      <c r="GNJ33" s="24"/>
      <c r="GNO33" s="24"/>
      <c r="GNT33" s="24"/>
      <c r="GNY33" s="24"/>
      <c r="GOD33" s="24"/>
      <c r="GOI33" s="24"/>
      <c r="GON33" s="24"/>
      <c r="GOS33" s="24"/>
      <c r="GOX33" s="24"/>
      <c r="GPC33" s="24"/>
      <c r="GPH33" s="24"/>
      <c r="GPM33" s="24"/>
      <c r="GPR33" s="24"/>
      <c r="GPW33" s="24"/>
      <c r="GQB33" s="24"/>
      <c r="GQG33" s="24"/>
      <c r="GQL33" s="24"/>
      <c r="GQQ33" s="24"/>
      <c r="GQV33" s="24"/>
      <c r="GRA33" s="24"/>
      <c r="GRF33" s="24"/>
      <c r="GRK33" s="24"/>
      <c r="GRP33" s="24"/>
      <c r="GRU33" s="24"/>
      <c r="GRZ33" s="24"/>
      <c r="GSE33" s="24"/>
      <c r="GSJ33" s="24"/>
      <c r="GSO33" s="24"/>
      <c r="GST33" s="24"/>
      <c r="GSY33" s="24"/>
      <c r="GTD33" s="24"/>
      <c r="GTI33" s="24"/>
      <c r="GTN33" s="24"/>
      <c r="GTS33" s="24"/>
      <c r="GTX33" s="24"/>
      <c r="GUC33" s="24"/>
      <c r="GUH33" s="24"/>
      <c r="GUM33" s="24"/>
      <c r="GUR33" s="24"/>
      <c r="GUW33" s="24"/>
      <c r="GVB33" s="24"/>
      <c r="GVG33" s="24"/>
      <c r="GVL33" s="24"/>
      <c r="GVQ33" s="24"/>
      <c r="GVV33" s="24"/>
      <c r="GWA33" s="24"/>
      <c r="GWF33" s="24"/>
      <c r="GWK33" s="24"/>
      <c r="GWP33" s="24"/>
      <c r="GWU33" s="24"/>
      <c r="GWZ33" s="24"/>
      <c r="GXE33" s="24"/>
      <c r="GXJ33" s="24"/>
      <c r="GXO33" s="24"/>
      <c r="GXT33" s="24"/>
      <c r="GXY33" s="24"/>
      <c r="GYD33" s="24"/>
      <c r="GYI33" s="24"/>
      <c r="GYN33" s="24"/>
      <c r="GYS33" s="24"/>
      <c r="GYX33" s="24"/>
      <c r="GZC33" s="24"/>
      <c r="GZH33" s="24"/>
      <c r="GZM33" s="24"/>
      <c r="GZR33" s="24"/>
      <c r="GZW33" s="24"/>
      <c r="HAB33" s="24"/>
      <c r="HAG33" s="24"/>
      <c r="HAL33" s="24"/>
      <c r="HAQ33" s="24"/>
      <c r="HAV33" s="24"/>
      <c r="HBA33" s="24"/>
      <c r="HBF33" s="24"/>
      <c r="HBK33" s="24"/>
      <c r="HBP33" s="24"/>
      <c r="HBU33" s="24"/>
      <c r="HBZ33" s="24"/>
      <c r="HCE33" s="24"/>
      <c r="HCJ33" s="24"/>
      <c r="HCO33" s="24"/>
      <c r="HCT33" s="24"/>
      <c r="HCY33" s="24"/>
      <c r="HDD33" s="24"/>
      <c r="HDI33" s="24"/>
      <c r="HDN33" s="24"/>
      <c r="HDS33" s="24"/>
      <c r="HDX33" s="24"/>
      <c r="HEC33" s="24"/>
      <c r="HEH33" s="24"/>
      <c r="HEM33" s="24"/>
      <c r="HER33" s="24"/>
      <c r="HEW33" s="24"/>
      <c r="HFB33" s="24"/>
      <c r="HFG33" s="24"/>
      <c r="HFL33" s="24"/>
      <c r="HFQ33" s="24"/>
      <c r="HFV33" s="24"/>
      <c r="HGA33" s="24"/>
      <c r="HGF33" s="24"/>
      <c r="HGK33" s="24"/>
      <c r="HGP33" s="24"/>
      <c r="HGU33" s="24"/>
      <c r="HGZ33" s="24"/>
      <c r="HHE33" s="24"/>
      <c r="HHJ33" s="24"/>
      <c r="HHO33" s="24"/>
      <c r="HHT33" s="24"/>
      <c r="HHY33" s="24"/>
      <c r="HID33" s="24"/>
      <c r="HII33" s="24"/>
      <c r="HIN33" s="24"/>
      <c r="HIS33" s="24"/>
      <c r="HIX33" s="24"/>
      <c r="HJC33" s="24"/>
      <c r="HJH33" s="24"/>
      <c r="HJM33" s="24"/>
      <c r="HJR33" s="24"/>
      <c r="HJW33" s="24"/>
      <c r="HKB33" s="24"/>
      <c r="HKG33" s="24"/>
      <c r="HKL33" s="24"/>
      <c r="HKQ33" s="24"/>
      <c r="HKV33" s="24"/>
      <c r="HLA33" s="24"/>
      <c r="HLF33" s="24"/>
      <c r="HLK33" s="24"/>
      <c r="HLP33" s="24"/>
      <c r="HLU33" s="24"/>
      <c r="HLZ33" s="24"/>
      <c r="HME33" s="24"/>
      <c r="HMJ33" s="24"/>
      <c r="HMO33" s="24"/>
      <c r="HMT33" s="24"/>
      <c r="HMY33" s="24"/>
      <c r="HND33" s="24"/>
      <c r="HNI33" s="24"/>
      <c r="HNN33" s="24"/>
      <c r="HNS33" s="24"/>
      <c r="HNX33" s="24"/>
      <c r="HOC33" s="24"/>
      <c r="HOH33" s="24"/>
      <c r="HOM33" s="24"/>
      <c r="HOR33" s="24"/>
      <c r="HOW33" s="24"/>
      <c r="HPB33" s="24"/>
      <c r="HPG33" s="24"/>
      <c r="HPL33" s="24"/>
      <c r="HPQ33" s="24"/>
      <c r="HPV33" s="24"/>
      <c r="HQA33" s="24"/>
      <c r="HQF33" s="24"/>
      <c r="HQK33" s="24"/>
      <c r="HQP33" s="24"/>
      <c r="HQU33" s="24"/>
      <c r="HQZ33" s="24"/>
      <c r="HRE33" s="24"/>
      <c r="HRJ33" s="24"/>
      <c r="HRO33" s="24"/>
      <c r="HRT33" s="24"/>
      <c r="HRY33" s="24"/>
      <c r="HSD33" s="24"/>
      <c r="HSI33" s="24"/>
      <c r="HSN33" s="24"/>
      <c r="HSS33" s="24"/>
      <c r="HSX33" s="24"/>
      <c r="HTC33" s="24"/>
      <c r="HTH33" s="24"/>
      <c r="HTM33" s="24"/>
      <c r="HTR33" s="24"/>
      <c r="HTW33" s="24"/>
      <c r="HUB33" s="24"/>
      <c r="HUG33" s="24"/>
      <c r="HUL33" s="24"/>
      <c r="HUQ33" s="24"/>
      <c r="HUV33" s="24"/>
      <c r="HVA33" s="24"/>
      <c r="HVF33" s="24"/>
      <c r="HVK33" s="24"/>
      <c r="HVP33" s="24"/>
      <c r="HVU33" s="24"/>
      <c r="HVZ33" s="24"/>
      <c r="HWE33" s="24"/>
      <c r="HWJ33" s="24"/>
      <c r="HWO33" s="24"/>
      <c r="HWT33" s="24"/>
      <c r="HWY33" s="24"/>
      <c r="HXD33" s="24"/>
      <c r="HXI33" s="24"/>
      <c r="HXN33" s="24"/>
      <c r="HXS33" s="24"/>
      <c r="HXX33" s="24"/>
      <c r="HYC33" s="24"/>
      <c r="HYH33" s="24"/>
      <c r="HYM33" s="24"/>
      <c r="HYR33" s="24"/>
      <c r="HYW33" s="24"/>
      <c r="HZB33" s="24"/>
      <c r="HZG33" s="24"/>
      <c r="HZL33" s="24"/>
      <c r="HZQ33" s="24"/>
      <c r="HZV33" s="24"/>
      <c r="IAA33" s="24"/>
      <c r="IAF33" s="24"/>
      <c r="IAK33" s="24"/>
      <c r="IAP33" s="24"/>
      <c r="IAU33" s="24"/>
      <c r="IAZ33" s="24"/>
      <c r="IBE33" s="24"/>
      <c r="IBJ33" s="24"/>
      <c r="IBO33" s="24"/>
      <c r="IBT33" s="24"/>
      <c r="IBY33" s="24"/>
      <c r="ICD33" s="24"/>
      <c r="ICI33" s="24"/>
      <c r="ICN33" s="24"/>
      <c r="ICS33" s="24"/>
      <c r="ICX33" s="24"/>
      <c r="IDC33" s="24"/>
      <c r="IDH33" s="24"/>
      <c r="IDM33" s="24"/>
      <c r="IDR33" s="24"/>
      <c r="IDW33" s="24"/>
      <c r="IEB33" s="24"/>
      <c r="IEG33" s="24"/>
      <c r="IEL33" s="24"/>
      <c r="IEQ33" s="24"/>
      <c r="IEV33" s="24"/>
      <c r="IFA33" s="24"/>
      <c r="IFF33" s="24"/>
      <c r="IFK33" s="24"/>
      <c r="IFP33" s="24"/>
      <c r="IFU33" s="24"/>
      <c r="IFZ33" s="24"/>
      <c r="IGE33" s="24"/>
      <c r="IGJ33" s="24"/>
      <c r="IGO33" s="24"/>
      <c r="IGT33" s="24"/>
      <c r="IGY33" s="24"/>
      <c r="IHD33" s="24"/>
      <c r="IHI33" s="24"/>
      <c r="IHN33" s="24"/>
      <c r="IHS33" s="24"/>
      <c r="IHX33" s="24"/>
      <c r="IIC33" s="24"/>
      <c r="IIH33" s="24"/>
      <c r="IIM33" s="24"/>
      <c r="IIR33" s="24"/>
      <c r="IIW33" s="24"/>
      <c r="IJB33" s="24"/>
      <c r="IJG33" s="24"/>
      <c r="IJL33" s="24"/>
      <c r="IJQ33" s="24"/>
      <c r="IJV33" s="24"/>
      <c r="IKA33" s="24"/>
      <c r="IKF33" s="24"/>
      <c r="IKK33" s="24"/>
      <c r="IKP33" s="24"/>
      <c r="IKU33" s="24"/>
      <c r="IKZ33" s="24"/>
      <c r="ILE33" s="24"/>
      <c r="ILJ33" s="24"/>
      <c r="ILO33" s="24"/>
      <c r="ILT33" s="24"/>
      <c r="ILY33" s="24"/>
      <c r="IMD33" s="24"/>
      <c r="IMI33" s="24"/>
      <c r="IMN33" s="24"/>
      <c r="IMS33" s="24"/>
      <c r="IMX33" s="24"/>
      <c r="INC33" s="24"/>
      <c r="INH33" s="24"/>
      <c r="INM33" s="24"/>
      <c r="INR33" s="24"/>
      <c r="INW33" s="24"/>
      <c r="IOB33" s="24"/>
      <c r="IOG33" s="24"/>
      <c r="IOL33" s="24"/>
      <c r="IOQ33" s="24"/>
      <c r="IOV33" s="24"/>
      <c r="IPA33" s="24"/>
      <c r="IPF33" s="24"/>
      <c r="IPK33" s="24"/>
      <c r="IPP33" s="24"/>
      <c r="IPU33" s="24"/>
      <c r="IPZ33" s="24"/>
      <c r="IQE33" s="24"/>
      <c r="IQJ33" s="24"/>
      <c r="IQO33" s="24"/>
      <c r="IQT33" s="24"/>
      <c r="IQY33" s="24"/>
      <c r="IRD33" s="24"/>
      <c r="IRI33" s="24"/>
      <c r="IRN33" s="24"/>
      <c r="IRS33" s="24"/>
      <c r="IRX33" s="24"/>
      <c r="ISC33" s="24"/>
      <c r="ISH33" s="24"/>
      <c r="ISM33" s="24"/>
      <c r="ISR33" s="24"/>
      <c r="ISW33" s="24"/>
      <c r="ITB33" s="24"/>
      <c r="ITG33" s="24"/>
      <c r="ITL33" s="24"/>
      <c r="ITQ33" s="24"/>
      <c r="ITV33" s="24"/>
      <c r="IUA33" s="24"/>
      <c r="IUF33" s="24"/>
      <c r="IUK33" s="24"/>
      <c r="IUP33" s="24"/>
      <c r="IUU33" s="24"/>
      <c r="IUZ33" s="24"/>
      <c r="IVE33" s="24"/>
      <c r="IVJ33" s="24"/>
      <c r="IVO33" s="24"/>
      <c r="IVT33" s="24"/>
      <c r="IVY33" s="24"/>
      <c r="IWD33" s="24"/>
      <c r="IWI33" s="24"/>
      <c r="IWN33" s="24"/>
      <c r="IWS33" s="24"/>
      <c r="IWX33" s="24"/>
      <c r="IXC33" s="24"/>
      <c r="IXH33" s="24"/>
      <c r="IXM33" s="24"/>
      <c r="IXR33" s="24"/>
      <c r="IXW33" s="24"/>
      <c r="IYB33" s="24"/>
      <c r="IYG33" s="24"/>
      <c r="IYL33" s="24"/>
      <c r="IYQ33" s="24"/>
      <c r="IYV33" s="24"/>
      <c r="IZA33" s="24"/>
      <c r="IZF33" s="24"/>
      <c r="IZK33" s="24"/>
      <c r="IZP33" s="24"/>
      <c r="IZU33" s="24"/>
      <c r="IZZ33" s="24"/>
      <c r="JAE33" s="24"/>
      <c r="JAJ33" s="24"/>
      <c r="JAO33" s="24"/>
      <c r="JAT33" s="24"/>
      <c r="JAY33" s="24"/>
      <c r="JBD33" s="24"/>
      <c r="JBI33" s="24"/>
      <c r="JBN33" s="24"/>
      <c r="JBS33" s="24"/>
      <c r="JBX33" s="24"/>
      <c r="JCC33" s="24"/>
      <c r="JCH33" s="24"/>
      <c r="JCM33" s="24"/>
      <c r="JCR33" s="24"/>
      <c r="JCW33" s="24"/>
      <c r="JDB33" s="24"/>
      <c r="JDG33" s="24"/>
      <c r="JDL33" s="24"/>
      <c r="JDQ33" s="24"/>
      <c r="JDV33" s="24"/>
      <c r="JEA33" s="24"/>
      <c r="JEF33" s="24"/>
      <c r="JEK33" s="24"/>
      <c r="JEP33" s="24"/>
      <c r="JEU33" s="24"/>
      <c r="JEZ33" s="24"/>
      <c r="JFE33" s="24"/>
      <c r="JFJ33" s="24"/>
      <c r="JFO33" s="24"/>
      <c r="JFT33" s="24"/>
      <c r="JFY33" s="24"/>
      <c r="JGD33" s="24"/>
      <c r="JGI33" s="24"/>
      <c r="JGN33" s="24"/>
      <c r="JGS33" s="24"/>
      <c r="JGX33" s="24"/>
      <c r="JHC33" s="24"/>
      <c r="JHH33" s="24"/>
      <c r="JHM33" s="24"/>
      <c r="JHR33" s="24"/>
      <c r="JHW33" s="24"/>
      <c r="JIB33" s="24"/>
      <c r="JIG33" s="24"/>
      <c r="JIL33" s="24"/>
      <c r="JIQ33" s="24"/>
      <c r="JIV33" s="24"/>
      <c r="JJA33" s="24"/>
      <c r="JJF33" s="24"/>
      <c r="JJK33" s="24"/>
      <c r="JJP33" s="24"/>
      <c r="JJU33" s="24"/>
      <c r="JJZ33" s="24"/>
      <c r="JKE33" s="24"/>
      <c r="JKJ33" s="24"/>
      <c r="JKO33" s="24"/>
      <c r="JKT33" s="24"/>
      <c r="JKY33" s="24"/>
      <c r="JLD33" s="24"/>
      <c r="JLI33" s="24"/>
      <c r="JLN33" s="24"/>
      <c r="JLS33" s="24"/>
      <c r="JLX33" s="24"/>
      <c r="JMC33" s="24"/>
      <c r="JMH33" s="24"/>
      <c r="JMM33" s="24"/>
      <c r="JMR33" s="24"/>
      <c r="JMW33" s="24"/>
      <c r="JNB33" s="24"/>
      <c r="JNG33" s="24"/>
      <c r="JNL33" s="24"/>
      <c r="JNQ33" s="24"/>
      <c r="JNV33" s="24"/>
      <c r="JOA33" s="24"/>
      <c r="JOF33" s="24"/>
      <c r="JOK33" s="24"/>
      <c r="JOP33" s="24"/>
      <c r="JOU33" s="24"/>
      <c r="JOZ33" s="24"/>
      <c r="JPE33" s="24"/>
      <c r="JPJ33" s="24"/>
      <c r="JPO33" s="24"/>
      <c r="JPT33" s="24"/>
      <c r="JPY33" s="24"/>
      <c r="JQD33" s="24"/>
      <c r="JQI33" s="24"/>
      <c r="JQN33" s="24"/>
      <c r="JQS33" s="24"/>
      <c r="JQX33" s="24"/>
      <c r="JRC33" s="24"/>
      <c r="JRH33" s="24"/>
      <c r="JRM33" s="24"/>
      <c r="JRR33" s="24"/>
      <c r="JRW33" s="24"/>
      <c r="JSB33" s="24"/>
      <c r="JSG33" s="24"/>
      <c r="JSL33" s="24"/>
      <c r="JSQ33" s="24"/>
      <c r="JSV33" s="24"/>
      <c r="JTA33" s="24"/>
      <c r="JTF33" s="24"/>
      <c r="JTK33" s="24"/>
      <c r="JTP33" s="24"/>
      <c r="JTU33" s="24"/>
      <c r="JTZ33" s="24"/>
      <c r="JUE33" s="24"/>
      <c r="JUJ33" s="24"/>
      <c r="JUO33" s="24"/>
      <c r="JUT33" s="24"/>
      <c r="JUY33" s="24"/>
      <c r="JVD33" s="24"/>
      <c r="JVI33" s="24"/>
      <c r="JVN33" s="24"/>
      <c r="JVS33" s="24"/>
      <c r="JVX33" s="24"/>
      <c r="JWC33" s="24"/>
      <c r="JWH33" s="24"/>
      <c r="JWM33" s="24"/>
      <c r="JWR33" s="24"/>
      <c r="JWW33" s="24"/>
      <c r="JXB33" s="24"/>
      <c r="JXG33" s="24"/>
      <c r="JXL33" s="24"/>
      <c r="JXQ33" s="24"/>
      <c r="JXV33" s="24"/>
      <c r="JYA33" s="24"/>
      <c r="JYF33" s="24"/>
      <c r="JYK33" s="24"/>
      <c r="JYP33" s="24"/>
      <c r="JYU33" s="24"/>
      <c r="JYZ33" s="24"/>
      <c r="JZE33" s="24"/>
      <c r="JZJ33" s="24"/>
      <c r="JZO33" s="24"/>
      <c r="JZT33" s="24"/>
      <c r="JZY33" s="24"/>
      <c r="KAD33" s="24"/>
      <c r="KAI33" s="24"/>
      <c r="KAN33" s="24"/>
      <c r="KAS33" s="24"/>
      <c r="KAX33" s="24"/>
      <c r="KBC33" s="24"/>
      <c r="KBH33" s="24"/>
      <c r="KBM33" s="24"/>
      <c r="KBR33" s="24"/>
      <c r="KBW33" s="24"/>
      <c r="KCB33" s="24"/>
      <c r="KCG33" s="24"/>
      <c r="KCL33" s="24"/>
      <c r="KCQ33" s="24"/>
      <c r="KCV33" s="24"/>
      <c r="KDA33" s="24"/>
      <c r="KDF33" s="24"/>
      <c r="KDK33" s="24"/>
      <c r="KDP33" s="24"/>
      <c r="KDU33" s="24"/>
      <c r="KDZ33" s="24"/>
      <c r="KEE33" s="24"/>
      <c r="KEJ33" s="24"/>
      <c r="KEO33" s="24"/>
      <c r="KET33" s="24"/>
      <c r="KEY33" s="24"/>
      <c r="KFD33" s="24"/>
      <c r="KFI33" s="24"/>
      <c r="KFN33" s="24"/>
      <c r="KFS33" s="24"/>
      <c r="KFX33" s="24"/>
      <c r="KGC33" s="24"/>
      <c r="KGH33" s="24"/>
      <c r="KGM33" s="24"/>
      <c r="KGR33" s="24"/>
      <c r="KGW33" s="24"/>
      <c r="KHB33" s="24"/>
      <c r="KHG33" s="24"/>
      <c r="KHL33" s="24"/>
      <c r="KHQ33" s="24"/>
      <c r="KHV33" s="24"/>
      <c r="KIA33" s="24"/>
      <c r="KIF33" s="24"/>
      <c r="KIK33" s="24"/>
      <c r="KIP33" s="24"/>
      <c r="KIU33" s="24"/>
      <c r="KIZ33" s="24"/>
      <c r="KJE33" s="24"/>
      <c r="KJJ33" s="24"/>
      <c r="KJO33" s="24"/>
      <c r="KJT33" s="24"/>
      <c r="KJY33" s="24"/>
      <c r="KKD33" s="24"/>
      <c r="KKI33" s="24"/>
      <c r="KKN33" s="24"/>
      <c r="KKS33" s="24"/>
      <c r="KKX33" s="24"/>
      <c r="KLC33" s="24"/>
      <c r="KLH33" s="24"/>
      <c r="KLM33" s="24"/>
      <c r="KLR33" s="24"/>
      <c r="KLW33" s="24"/>
      <c r="KMB33" s="24"/>
      <c r="KMG33" s="24"/>
      <c r="KML33" s="24"/>
      <c r="KMQ33" s="24"/>
      <c r="KMV33" s="24"/>
      <c r="KNA33" s="24"/>
      <c r="KNF33" s="24"/>
      <c r="KNK33" s="24"/>
      <c r="KNP33" s="24"/>
      <c r="KNU33" s="24"/>
      <c r="KNZ33" s="24"/>
      <c r="KOE33" s="24"/>
      <c r="KOJ33" s="24"/>
      <c r="KOO33" s="24"/>
      <c r="KOT33" s="24"/>
      <c r="KOY33" s="24"/>
      <c r="KPD33" s="24"/>
      <c r="KPI33" s="24"/>
      <c r="KPN33" s="24"/>
      <c r="KPS33" s="24"/>
      <c r="KPX33" s="24"/>
      <c r="KQC33" s="24"/>
      <c r="KQH33" s="24"/>
      <c r="KQM33" s="24"/>
      <c r="KQR33" s="24"/>
      <c r="KQW33" s="24"/>
      <c r="KRB33" s="24"/>
      <c r="KRG33" s="24"/>
      <c r="KRL33" s="24"/>
      <c r="KRQ33" s="24"/>
      <c r="KRV33" s="24"/>
      <c r="KSA33" s="24"/>
      <c r="KSF33" s="24"/>
      <c r="KSK33" s="24"/>
      <c r="KSP33" s="24"/>
      <c r="KSU33" s="24"/>
      <c r="KSZ33" s="24"/>
      <c r="KTE33" s="24"/>
      <c r="KTJ33" s="24"/>
      <c r="KTO33" s="24"/>
      <c r="KTT33" s="24"/>
      <c r="KTY33" s="24"/>
      <c r="KUD33" s="24"/>
      <c r="KUI33" s="24"/>
      <c r="KUN33" s="24"/>
      <c r="KUS33" s="24"/>
      <c r="KUX33" s="24"/>
      <c r="KVC33" s="24"/>
      <c r="KVH33" s="24"/>
      <c r="KVM33" s="24"/>
      <c r="KVR33" s="24"/>
      <c r="KVW33" s="24"/>
      <c r="KWB33" s="24"/>
      <c r="KWG33" s="24"/>
      <c r="KWL33" s="24"/>
      <c r="KWQ33" s="24"/>
      <c r="KWV33" s="24"/>
      <c r="KXA33" s="24"/>
      <c r="KXF33" s="24"/>
      <c r="KXK33" s="24"/>
      <c r="KXP33" s="24"/>
      <c r="KXU33" s="24"/>
      <c r="KXZ33" s="24"/>
      <c r="KYE33" s="24"/>
      <c r="KYJ33" s="24"/>
      <c r="KYO33" s="24"/>
      <c r="KYT33" s="24"/>
      <c r="KYY33" s="24"/>
      <c r="KZD33" s="24"/>
      <c r="KZI33" s="24"/>
      <c r="KZN33" s="24"/>
      <c r="KZS33" s="24"/>
      <c r="KZX33" s="24"/>
      <c r="LAC33" s="24"/>
      <c r="LAH33" s="24"/>
      <c r="LAM33" s="24"/>
      <c r="LAR33" s="24"/>
      <c r="LAW33" s="24"/>
      <c r="LBB33" s="24"/>
      <c r="LBG33" s="24"/>
      <c r="LBL33" s="24"/>
      <c r="LBQ33" s="24"/>
      <c r="LBV33" s="24"/>
      <c r="LCA33" s="24"/>
      <c r="LCF33" s="24"/>
      <c r="LCK33" s="24"/>
      <c r="LCP33" s="24"/>
      <c r="LCU33" s="24"/>
      <c r="LCZ33" s="24"/>
      <c r="LDE33" s="24"/>
      <c r="LDJ33" s="24"/>
      <c r="LDO33" s="24"/>
      <c r="LDT33" s="24"/>
      <c r="LDY33" s="24"/>
      <c r="LED33" s="24"/>
      <c r="LEI33" s="24"/>
      <c r="LEN33" s="24"/>
      <c r="LES33" s="24"/>
      <c r="LEX33" s="24"/>
      <c r="LFC33" s="24"/>
      <c r="LFH33" s="24"/>
      <c r="LFM33" s="24"/>
      <c r="LFR33" s="24"/>
      <c r="LFW33" s="24"/>
      <c r="LGB33" s="24"/>
      <c r="LGG33" s="24"/>
      <c r="LGL33" s="24"/>
      <c r="LGQ33" s="24"/>
      <c r="LGV33" s="24"/>
      <c r="LHA33" s="24"/>
      <c r="LHF33" s="24"/>
      <c r="LHK33" s="24"/>
      <c r="LHP33" s="24"/>
      <c r="LHU33" s="24"/>
      <c r="LHZ33" s="24"/>
      <c r="LIE33" s="24"/>
      <c r="LIJ33" s="24"/>
      <c r="LIO33" s="24"/>
      <c r="LIT33" s="24"/>
      <c r="LIY33" s="24"/>
      <c r="LJD33" s="24"/>
      <c r="LJI33" s="24"/>
      <c r="LJN33" s="24"/>
      <c r="LJS33" s="24"/>
      <c r="LJX33" s="24"/>
      <c r="LKC33" s="24"/>
      <c r="LKH33" s="24"/>
      <c r="LKM33" s="24"/>
      <c r="LKR33" s="24"/>
      <c r="LKW33" s="24"/>
      <c r="LLB33" s="24"/>
      <c r="LLG33" s="24"/>
      <c r="LLL33" s="24"/>
      <c r="LLQ33" s="24"/>
      <c r="LLV33" s="24"/>
      <c r="LMA33" s="24"/>
      <c r="LMF33" s="24"/>
      <c r="LMK33" s="24"/>
      <c r="LMP33" s="24"/>
      <c r="LMU33" s="24"/>
      <c r="LMZ33" s="24"/>
      <c r="LNE33" s="24"/>
      <c r="LNJ33" s="24"/>
      <c r="LNO33" s="24"/>
      <c r="LNT33" s="24"/>
      <c r="LNY33" s="24"/>
      <c r="LOD33" s="24"/>
      <c r="LOI33" s="24"/>
      <c r="LON33" s="24"/>
      <c r="LOS33" s="24"/>
      <c r="LOX33" s="24"/>
      <c r="LPC33" s="24"/>
      <c r="LPH33" s="24"/>
      <c r="LPM33" s="24"/>
      <c r="LPR33" s="24"/>
      <c r="LPW33" s="24"/>
      <c r="LQB33" s="24"/>
      <c r="LQG33" s="24"/>
      <c r="LQL33" s="24"/>
      <c r="LQQ33" s="24"/>
      <c r="LQV33" s="24"/>
      <c r="LRA33" s="24"/>
      <c r="LRF33" s="24"/>
      <c r="LRK33" s="24"/>
      <c r="LRP33" s="24"/>
      <c r="LRU33" s="24"/>
      <c r="LRZ33" s="24"/>
      <c r="LSE33" s="24"/>
      <c r="LSJ33" s="24"/>
      <c r="LSO33" s="24"/>
      <c r="LST33" s="24"/>
      <c r="LSY33" s="24"/>
      <c r="LTD33" s="24"/>
      <c r="LTI33" s="24"/>
      <c r="LTN33" s="24"/>
      <c r="LTS33" s="24"/>
      <c r="LTX33" s="24"/>
      <c r="LUC33" s="24"/>
      <c r="LUH33" s="24"/>
      <c r="LUM33" s="24"/>
      <c r="LUR33" s="24"/>
      <c r="LUW33" s="24"/>
      <c r="LVB33" s="24"/>
      <c r="LVG33" s="24"/>
      <c r="LVL33" s="24"/>
      <c r="LVQ33" s="24"/>
      <c r="LVV33" s="24"/>
      <c r="LWA33" s="24"/>
      <c r="LWF33" s="24"/>
      <c r="LWK33" s="24"/>
      <c r="LWP33" s="24"/>
      <c r="LWU33" s="24"/>
      <c r="LWZ33" s="24"/>
      <c r="LXE33" s="24"/>
      <c r="LXJ33" s="24"/>
      <c r="LXO33" s="24"/>
      <c r="LXT33" s="24"/>
      <c r="LXY33" s="24"/>
      <c r="LYD33" s="24"/>
      <c r="LYI33" s="24"/>
      <c r="LYN33" s="24"/>
      <c r="LYS33" s="24"/>
      <c r="LYX33" s="24"/>
      <c r="LZC33" s="24"/>
      <c r="LZH33" s="24"/>
      <c r="LZM33" s="24"/>
      <c r="LZR33" s="24"/>
      <c r="LZW33" s="24"/>
      <c r="MAB33" s="24"/>
      <c r="MAG33" s="24"/>
      <c r="MAL33" s="24"/>
      <c r="MAQ33" s="24"/>
      <c r="MAV33" s="24"/>
      <c r="MBA33" s="24"/>
      <c r="MBF33" s="24"/>
      <c r="MBK33" s="24"/>
      <c r="MBP33" s="24"/>
      <c r="MBU33" s="24"/>
      <c r="MBZ33" s="24"/>
      <c r="MCE33" s="24"/>
      <c r="MCJ33" s="24"/>
      <c r="MCO33" s="24"/>
      <c r="MCT33" s="24"/>
      <c r="MCY33" s="24"/>
      <c r="MDD33" s="24"/>
      <c r="MDI33" s="24"/>
      <c r="MDN33" s="24"/>
      <c r="MDS33" s="24"/>
      <c r="MDX33" s="24"/>
      <c r="MEC33" s="24"/>
      <c r="MEH33" s="24"/>
      <c r="MEM33" s="24"/>
      <c r="MER33" s="24"/>
      <c r="MEW33" s="24"/>
      <c r="MFB33" s="24"/>
      <c r="MFG33" s="24"/>
      <c r="MFL33" s="24"/>
      <c r="MFQ33" s="24"/>
      <c r="MFV33" s="24"/>
      <c r="MGA33" s="24"/>
      <c r="MGF33" s="24"/>
      <c r="MGK33" s="24"/>
      <c r="MGP33" s="24"/>
      <c r="MGU33" s="24"/>
      <c r="MGZ33" s="24"/>
      <c r="MHE33" s="24"/>
      <c r="MHJ33" s="24"/>
      <c r="MHO33" s="24"/>
      <c r="MHT33" s="24"/>
      <c r="MHY33" s="24"/>
      <c r="MID33" s="24"/>
      <c r="MII33" s="24"/>
      <c r="MIN33" s="24"/>
      <c r="MIS33" s="24"/>
      <c r="MIX33" s="24"/>
      <c r="MJC33" s="24"/>
      <c r="MJH33" s="24"/>
      <c r="MJM33" s="24"/>
      <c r="MJR33" s="24"/>
      <c r="MJW33" s="24"/>
      <c r="MKB33" s="24"/>
      <c r="MKG33" s="24"/>
      <c r="MKL33" s="24"/>
      <c r="MKQ33" s="24"/>
      <c r="MKV33" s="24"/>
      <c r="MLA33" s="24"/>
      <c r="MLF33" s="24"/>
      <c r="MLK33" s="24"/>
      <c r="MLP33" s="24"/>
      <c r="MLU33" s="24"/>
      <c r="MLZ33" s="24"/>
      <c r="MME33" s="24"/>
      <c r="MMJ33" s="24"/>
      <c r="MMO33" s="24"/>
      <c r="MMT33" s="24"/>
      <c r="MMY33" s="24"/>
      <c r="MND33" s="24"/>
      <c r="MNI33" s="24"/>
      <c r="MNN33" s="24"/>
      <c r="MNS33" s="24"/>
      <c r="MNX33" s="24"/>
      <c r="MOC33" s="24"/>
      <c r="MOH33" s="24"/>
      <c r="MOM33" s="24"/>
      <c r="MOR33" s="24"/>
      <c r="MOW33" s="24"/>
      <c r="MPB33" s="24"/>
      <c r="MPG33" s="24"/>
      <c r="MPL33" s="24"/>
      <c r="MPQ33" s="24"/>
      <c r="MPV33" s="24"/>
      <c r="MQA33" s="24"/>
      <c r="MQF33" s="24"/>
      <c r="MQK33" s="24"/>
      <c r="MQP33" s="24"/>
      <c r="MQU33" s="24"/>
      <c r="MQZ33" s="24"/>
      <c r="MRE33" s="24"/>
      <c r="MRJ33" s="24"/>
      <c r="MRO33" s="24"/>
      <c r="MRT33" s="24"/>
      <c r="MRY33" s="24"/>
      <c r="MSD33" s="24"/>
      <c r="MSI33" s="24"/>
      <c r="MSN33" s="24"/>
      <c r="MSS33" s="24"/>
      <c r="MSX33" s="24"/>
      <c r="MTC33" s="24"/>
      <c r="MTH33" s="24"/>
      <c r="MTM33" s="24"/>
      <c r="MTR33" s="24"/>
      <c r="MTW33" s="24"/>
      <c r="MUB33" s="24"/>
      <c r="MUG33" s="24"/>
      <c r="MUL33" s="24"/>
      <c r="MUQ33" s="24"/>
      <c r="MUV33" s="24"/>
      <c r="MVA33" s="24"/>
      <c r="MVF33" s="24"/>
      <c r="MVK33" s="24"/>
      <c r="MVP33" s="24"/>
      <c r="MVU33" s="24"/>
      <c r="MVZ33" s="24"/>
      <c r="MWE33" s="24"/>
      <c r="MWJ33" s="24"/>
      <c r="MWO33" s="24"/>
      <c r="MWT33" s="24"/>
      <c r="MWY33" s="24"/>
      <c r="MXD33" s="24"/>
      <c r="MXI33" s="24"/>
      <c r="MXN33" s="24"/>
      <c r="MXS33" s="24"/>
      <c r="MXX33" s="24"/>
      <c r="MYC33" s="24"/>
      <c r="MYH33" s="24"/>
      <c r="MYM33" s="24"/>
      <c r="MYR33" s="24"/>
      <c r="MYW33" s="24"/>
      <c r="MZB33" s="24"/>
      <c r="MZG33" s="24"/>
      <c r="MZL33" s="24"/>
      <c r="MZQ33" s="24"/>
      <c r="MZV33" s="24"/>
      <c r="NAA33" s="24"/>
      <c r="NAF33" s="24"/>
      <c r="NAK33" s="24"/>
      <c r="NAP33" s="24"/>
      <c r="NAU33" s="24"/>
      <c r="NAZ33" s="24"/>
      <c r="NBE33" s="24"/>
      <c r="NBJ33" s="24"/>
      <c r="NBO33" s="24"/>
      <c r="NBT33" s="24"/>
      <c r="NBY33" s="24"/>
      <c r="NCD33" s="24"/>
      <c r="NCI33" s="24"/>
      <c r="NCN33" s="24"/>
      <c r="NCS33" s="24"/>
      <c r="NCX33" s="24"/>
      <c r="NDC33" s="24"/>
      <c r="NDH33" s="24"/>
      <c r="NDM33" s="24"/>
      <c r="NDR33" s="24"/>
      <c r="NDW33" s="24"/>
      <c r="NEB33" s="24"/>
      <c r="NEG33" s="24"/>
      <c r="NEL33" s="24"/>
      <c r="NEQ33" s="24"/>
      <c r="NEV33" s="24"/>
      <c r="NFA33" s="24"/>
      <c r="NFF33" s="24"/>
      <c r="NFK33" s="24"/>
      <c r="NFP33" s="24"/>
      <c r="NFU33" s="24"/>
      <c r="NFZ33" s="24"/>
      <c r="NGE33" s="24"/>
      <c r="NGJ33" s="24"/>
      <c r="NGO33" s="24"/>
      <c r="NGT33" s="24"/>
      <c r="NGY33" s="24"/>
      <c r="NHD33" s="24"/>
      <c r="NHI33" s="24"/>
      <c r="NHN33" s="24"/>
      <c r="NHS33" s="24"/>
      <c r="NHX33" s="24"/>
      <c r="NIC33" s="24"/>
      <c r="NIH33" s="24"/>
      <c r="NIM33" s="24"/>
      <c r="NIR33" s="24"/>
      <c r="NIW33" s="24"/>
      <c r="NJB33" s="24"/>
      <c r="NJG33" s="24"/>
      <c r="NJL33" s="24"/>
      <c r="NJQ33" s="24"/>
      <c r="NJV33" s="24"/>
      <c r="NKA33" s="24"/>
      <c r="NKF33" s="24"/>
      <c r="NKK33" s="24"/>
      <c r="NKP33" s="24"/>
      <c r="NKU33" s="24"/>
      <c r="NKZ33" s="24"/>
      <c r="NLE33" s="24"/>
      <c r="NLJ33" s="24"/>
      <c r="NLO33" s="24"/>
      <c r="NLT33" s="24"/>
      <c r="NLY33" s="24"/>
      <c r="NMD33" s="24"/>
      <c r="NMI33" s="24"/>
      <c r="NMN33" s="24"/>
      <c r="NMS33" s="24"/>
      <c r="NMX33" s="24"/>
      <c r="NNC33" s="24"/>
      <c r="NNH33" s="24"/>
      <c r="NNM33" s="24"/>
      <c r="NNR33" s="24"/>
      <c r="NNW33" s="24"/>
      <c r="NOB33" s="24"/>
      <c r="NOG33" s="24"/>
      <c r="NOL33" s="24"/>
      <c r="NOQ33" s="24"/>
      <c r="NOV33" s="24"/>
      <c r="NPA33" s="24"/>
      <c r="NPF33" s="24"/>
      <c r="NPK33" s="24"/>
      <c r="NPP33" s="24"/>
      <c r="NPU33" s="24"/>
      <c r="NPZ33" s="24"/>
      <c r="NQE33" s="24"/>
      <c r="NQJ33" s="24"/>
      <c r="NQO33" s="24"/>
      <c r="NQT33" s="24"/>
      <c r="NQY33" s="24"/>
      <c r="NRD33" s="24"/>
      <c r="NRI33" s="24"/>
      <c r="NRN33" s="24"/>
      <c r="NRS33" s="24"/>
      <c r="NRX33" s="24"/>
      <c r="NSC33" s="24"/>
      <c r="NSH33" s="24"/>
      <c r="NSM33" s="24"/>
      <c r="NSR33" s="24"/>
      <c r="NSW33" s="24"/>
      <c r="NTB33" s="24"/>
      <c r="NTG33" s="24"/>
      <c r="NTL33" s="24"/>
      <c r="NTQ33" s="24"/>
      <c r="NTV33" s="24"/>
      <c r="NUA33" s="24"/>
      <c r="NUF33" s="24"/>
      <c r="NUK33" s="24"/>
      <c r="NUP33" s="24"/>
      <c r="NUU33" s="24"/>
      <c r="NUZ33" s="24"/>
      <c r="NVE33" s="24"/>
      <c r="NVJ33" s="24"/>
      <c r="NVO33" s="24"/>
      <c r="NVT33" s="24"/>
      <c r="NVY33" s="24"/>
      <c r="NWD33" s="24"/>
      <c r="NWI33" s="24"/>
      <c r="NWN33" s="24"/>
      <c r="NWS33" s="24"/>
      <c r="NWX33" s="24"/>
      <c r="NXC33" s="24"/>
      <c r="NXH33" s="24"/>
      <c r="NXM33" s="24"/>
      <c r="NXR33" s="24"/>
      <c r="NXW33" s="24"/>
      <c r="NYB33" s="24"/>
      <c r="NYG33" s="24"/>
      <c r="NYL33" s="24"/>
      <c r="NYQ33" s="24"/>
      <c r="NYV33" s="24"/>
      <c r="NZA33" s="24"/>
      <c r="NZF33" s="24"/>
      <c r="NZK33" s="24"/>
      <c r="NZP33" s="24"/>
      <c r="NZU33" s="24"/>
      <c r="NZZ33" s="24"/>
      <c r="OAE33" s="24"/>
      <c r="OAJ33" s="24"/>
      <c r="OAO33" s="24"/>
      <c r="OAT33" s="24"/>
      <c r="OAY33" s="24"/>
      <c r="OBD33" s="24"/>
      <c r="OBI33" s="24"/>
      <c r="OBN33" s="24"/>
      <c r="OBS33" s="24"/>
      <c r="OBX33" s="24"/>
      <c r="OCC33" s="24"/>
      <c r="OCH33" s="24"/>
      <c r="OCM33" s="24"/>
      <c r="OCR33" s="24"/>
      <c r="OCW33" s="24"/>
      <c r="ODB33" s="24"/>
      <c r="ODG33" s="24"/>
      <c r="ODL33" s="24"/>
      <c r="ODQ33" s="24"/>
      <c r="ODV33" s="24"/>
      <c r="OEA33" s="24"/>
      <c r="OEF33" s="24"/>
      <c r="OEK33" s="24"/>
      <c r="OEP33" s="24"/>
      <c r="OEU33" s="24"/>
      <c r="OEZ33" s="24"/>
      <c r="OFE33" s="24"/>
      <c r="OFJ33" s="24"/>
      <c r="OFO33" s="24"/>
      <c r="OFT33" s="24"/>
      <c r="OFY33" s="24"/>
      <c r="OGD33" s="24"/>
      <c r="OGI33" s="24"/>
      <c r="OGN33" s="24"/>
      <c r="OGS33" s="24"/>
      <c r="OGX33" s="24"/>
      <c r="OHC33" s="24"/>
      <c r="OHH33" s="24"/>
      <c r="OHM33" s="24"/>
      <c r="OHR33" s="24"/>
      <c r="OHW33" s="24"/>
      <c r="OIB33" s="24"/>
      <c r="OIG33" s="24"/>
      <c r="OIL33" s="24"/>
      <c r="OIQ33" s="24"/>
      <c r="OIV33" s="24"/>
      <c r="OJA33" s="24"/>
      <c r="OJF33" s="24"/>
      <c r="OJK33" s="24"/>
      <c r="OJP33" s="24"/>
      <c r="OJU33" s="24"/>
      <c r="OJZ33" s="24"/>
      <c r="OKE33" s="24"/>
      <c r="OKJ33" s="24"/>
      <c r="OKO33" s="24"/>
      <c r="OKT33" s="24"/>
      <c r="OKY33" s="24"/>
      <c r="OLD33" s="24"/>
      <c r="OLI33" s="24"/>
      <c r="OLN33" s="24"/>
      <c r="OLS33" s="24"/>
      <c r="OLX33" s="24"/>
      <c r="OMC33" s="24"/>
      <c r="OMH33" s="24"/>
      <c r="OMM33" s="24"/>
      <c r="OMR33" s="24"/>
      <c r="OMW33" s="24"/>
      <c r="ONB33" s="24"/>
      <c r="ONG33" s="24"/>
      <c r="ONL33" s="24"/>
      <c r="ONQ33" s="24"/>
      <c r="ONV33" s="24"/>
      <c r="OOA33" s="24"/>
      <c r="OOF33" s="24"/>
      <c r="OOK33" s="24"/>
      <c r="OOP33" s="24"/>
      <c r="OOU33" s="24"/>
      <c r="OOZ33" s="24"/>
      <c r="OPE33" s="24"/>
      <c r="OPJ33" s="24"/>
      <c r="OPO33" s="24"/>
      <c r="OPT33" s="24"/>
      <c r="OPY33" s="24"/>
      <c r="OQD33" s="24"/>
      <c r="OQI33" s="24"/>
      <c r="OQN33" s="24"/>
      <c r="OQS33" s="24"/>
      <c r="OQX33" s="24"/>
      <c r="ORC33" s="24"/>
      <c r="ORH33" s="24"/>
      <c r="ORM33" s="24"/>
      <c r="ORR33" s="24"/>
      <c r="ORW33" s="24"/>
      <c r="OSB33" s="24"/>
      <c r="OSG33" s="24"/>
      <c r="OSL33" s="24"/>
      <c r="OSQ33" s="24"/>
      <c r="OSV33" s="24"/>
      <c r="OTA33" s="24"/>
      <c r="OTF33" s="24"/>
      <c r="OTK33" s="24"/>
      <c r="OTP33" s="24"/>
      <c r="OTU33" s="24"/>
      <c r="OTZ33" s="24"/>
      <c r="OUE33" s="24"/>
      <c r="OUJ33" s="24"/>
      <c r="OUO33" s="24"/>
      <c r="OUT33" s="24"/>
      <c r="OUY33" s="24"/>
      <c r="OVD33" s="24"/>
      <c r="OVI33" s="24"/>
      <c r="OVN33" s="24"/>
      <c r="OVS33" s="24"/>
      <c r="OVX33" s="24"/>
      <c r="OWC33" s="24"/>
      <c r="OWH33" s="24"/>
      <c r="OWM33" s="24"/>
      <c r="OWR33" s="24"/>
      <c r="OWW33" s="24"/>
      <c r="OXB33" s="24"/>
      <c r="OXG33" s="24"/>
      <c r="OXL33" s="24"/>
      <c r="OXQ33" s="24"/>
      <c r="OXV33" s="24"/>
      <c r="OYA33" s="24"/>
      <c r="OYF33" s="24"/>
      <c r="OYK33" s="24"/>
      <c r="OYP33" s="24"/>
      <c r="OYU33" s="24"/>
      <c r="OYZ33" s="24"/>
      <c r="OZE33" s="24"/>
      <c r="OZJ33" s="24"/>
      <c r="OZO33" s="24"/>
      <c r="OZT33" s="24"/>
      <c r="OZY33" s="24"/>
      <c r="PAD33" s="24"/>
      <c r="PAI33" s="24"/>
      <c r="PAN33" s="24"/>
      <c r="PAS33" s="24"/>
      <c r="PAX33" s="24"/>
      <c r="PBC33" s="24"/>
      <c r="PBH33" s="24"/>
      <c r="PBM33" s="24"/>
      <c r="PBR33" s="24"/>
      <c r="PBW33" s="24"/>
      <c r="PCB33" s="24"/>
      <c r="PCG33" s="24"/>
      <c r="PCL33" s="24"/>
      <c r="PCQ33" s="24"/>
      <c r="PCV33" s="24"/>
      <c r="PDA33" s="24"/>
      <c r="PDF33" s="24"/>
      <c r="PDK33" s="24"/>
      <c r="PDP33" s="24"/>
      <c r="PDU33" s="24"/>
      <c r="PDZ33" s="24"/>
      <c r="PEE33" s="24"/>
      <c r="PEJ33" s="24"/>
      <c r="PEO33" s="24"/>
      <c r="PET33" s="24"/>
      <c r="PEY33" s="24"/>
      <c r="PFD33" s="24"/>
      <c r="PFI33" s="24"/>
      <c r="PFN33" s="24"/>
      <c r="PFS33" s="24"/>
      <c r="PFX33" s="24"/>
      <c r="PGC33" s="24"/>
      <c r="PGH33" s="24"/>
      <c r="PGM33" s="24"/>
      <c r="PGR33" s="24"/>
      <c r="PGW33" s="24"/>
      <c r="PHB33" s="24"/>
      <c r="PHG33" s="24"/>
      <c r="PHL33" s="24"/>
      <c r="PHQ33" s="24"/>
      <c r="PHV33" s="24"/>
      <c r="PIA33" s="24"/>
      <c r="PIF33" s="24"/>
      <c r="PIK33" s="24"/>
      <c r="PIP33" s="24"/>
      <c r="PIU33" s="24"/>
      <c r="PIZ33" s="24"/>
      <c r="PJE33" s="24"/>
      <c r="PJJ33" s="24"/>
      <c r="PJO33" s="24"/>
      <c r="PJT33" s="24"/>
      <c r="PJY33" s="24"/>
      <c r="PKD33" s="24"/>
      <c r="PKI33" s="24"/>
      <c r="PKN33" s="24"/>
      <c r="PKS33" s="24"/>
      <c r="PKX33" s="24"/>
      <c r="PLC33" s="24"/>
      <c r="PLH33" s="24"/>
      <c r="PLM33" s="24"/>
      <c r="PLR33" s="24"/>
      <c r="PLW33" s="24"/>
      <c r="PMB33" s="24"/>
      <c r="PMG33" s="24"/>
      <c r="PML33" s="24"/>
      <c r="PMQ33" s="24"/>
      <c r="PMV33" s="24"/>
      <c r="PNA33" s="24"/>
      <c r="PNF33" s="24"/>
      <c r="PNK33" s="24"/>
      <c r="PNP33" s="24"/>
      <c r="PNU33" s="24"/>
      <c r="PNZ33" s="24"/>
      <c r="POE33" s="24"/>
      <c r="POJ33" s="24"/>
      <c r="POO33" s="24"/>
      <c r="POT33" s="24"/>
      <c r="POY33" s="24"/>
      <c r="PPD33" s="24"/>
      <c r="PPI33" s="24"/>
      <c r="PPN33" s="24"/>
      <c r="PPS33" s="24"/>
      <c r="PPX33" s="24"/>
      <c r="PQC33" s="24"/>
      <c r="PQH33" s="24"/>
      <c r="PQM33" s="24"/>
      <c r="PQR33" s="24"/>
      <c r="PQW33" s="24"/>
      <c r="PRB33" s="24"/>
      <c r="PRG33" s="24"/>
      <c r="PRL33" s="24"/>
      <c r="PRQ33" s="24"/>
      <c r="PRV33" s="24"/>
      <c r="PSA33" s="24"/>
      <c r="PSF33" s="24"/>
      <c r="PSK33" s="24"/>
      <c r="PSP33" s="24"/>
      <c r="PSU33" s="24"/>
      <c r="PSZ33" s="24"/>
      <c r="PTE33" s="24"/>
      <c r="PTJ33" s="24"/>
      <c r="PTO33" s="24"/>
      <c r="PTT33" s="24"/>
      <c r="PTY33" s="24"/>
      <c r="PUD33" s="24"/>
      <c r="PUI33" s="24"/>
      <c r="PUN33" s="24"/>
      <c r="PUS33" s="24"/>
      <c r="PUX33" s="24"/>
      <c r="PVC33" s="24"/>
      <c r="PVH33" s="24"/>
      <c r="PVM33" s="24"/>
      <c r="PVR33" s="24"/>
      <c r="PVW33" s="24"/>
      <c r="PWB33" s="24"/>
      <c r="PWG33" s="24"/>
      <c r="PWL33" s="24"/>
      <c r="PWQ33" s="24"/>
      <c r="PWV33" s="24"/>
      <c r="PXA33" s="24"/>
      <c r="PXF33" s="24"/>
      <c r="PXK33" s="24"/>
      <c r="PXP33" s="24"/>
      <c r="PXU33" s="24"/>
      <c r="PXZ33" s="24"/>
      <c r="PYE33" s="24"/>
      <c r="PYJ33" s="24"/>
      <c r="PYO33" s="24"/>
      <c r="PYT33" s="24"/>
      <c r="PYY33" s="24"/>
      <c r="PZD33" s="24"/>
      <c r="PZI33" s="24"/>
      <c r="PZN33" s="24"/>
      <c r="PZS33" s="24"/>
      <c r="PZX33" s="24"/>
      <c r="QAC33" s="24"/>
      <c r="QAH33" s="24"/>
      <c r="QAM33" s="24"/>
      <c r="QAR33" s="24"/>
      <c r="QAW33" s="24"/>
      <c r="QBB33" s="24"/>
      <c r="QBG33" s="24"/>
      <c r="QBL33" s="24"/>
      <c r="QBQ33" s="24"/>
      <c r="QBV33" s="24"/>
      <c r="QCA33" s="24"/>
      <c r="QCF33" s="24"/>
      <c r="QCK33" s="24"/>
      <c r="QCP33" s="24"/>
      <c r="QCU33" s="24"/>
      <c r="QCZ33" s="24"/>
      <c r="QDE33" s="24"/>
      <c r="QDJ33" s="24"/>
      <c r="QDO33" s="24"/>
      <c r="QDT33" s="24"/>
      <c r="QDY33" s="24"/>
      <c r="QED33" s="24"/>
      <c r="QEI33" s="24"/>
      <c r="QEN33" s="24"/>
      <c r="QES33" s="24"/>
      <c r="QEX33" s="24"/>
      <c r="QFC33" s="24"/>
      <c r="QFH33" s="24"/>
      <c r="QFM33" s="24"/>
      <c r="QFR33" s="24"/>
      <c r="QFW33" s="24"/>
      <c r="QGB33" s="24"/>
      <c r="QGG33" s="24"/>
      <c r="QGL33" s="24"/>
      <c r="QGQ33" s="24"/>
      <c r="QGV33" s="24"/>
      <c r="QHA33" s="24"/>
      <c r="QHF33" s="24"/>
      <c r="QHK33" s="24"/>
      <c r="QHP33" s="24"/>
      <c r="QHU33" s="24"/>
      <c r="QHZ33" s="24"/>
      <c r="QIE33" s="24"/>
      <c r="QIJ33" s="24"/>
      <c r="QIO33" s="24"/>
      <c r="QIT33" s="24"/>
      <c r="QIY33" s="24"/>
      <c r="QJD33" s="24"/>
      <c r="QJI33" s="24"/>
      <c r="QJN33" s="24"/>
      <c r="QJS33" s="24"/>
      <c r="QJX33" s="24"/>
      <c r="QKC33" s="24"/>
      <c r="QKH33" s="24"/>
      <c r="QKM33" s="24"/>
      <c r="QKR33" s="24"/>
      <c r="QKW33" s="24"/>
      <c r="QLB33" s="24"/>
      <c r="QLG33" s="24"/>
      <c r="QLL33" s="24"/>
      <c r="QLQ33" s="24"/>
      <c r="QLV33" s="24"/>
      <c r="QMA33" s="24"/>
      <c r="QMF33" s="24"/>
      <c r="QMK33" s="24"/>
      <c r="QMP33" s="24"/>
      <c r="QMU33" s="24"/>
      <c r="QMZ33" s="24"/>
      <c r="QNE33" s="24"/>
      <c r="QNJ33" s="24"/>
      <c r="QNO33" s="24"/>
      <c r="QNT33" s="24"/>
      <c r="QNY33" s="24"/>
      <c r="QOD33" s="24"/>
      <c r="QOI33" s="24"/>
      <c r="QON33" s="24"/>
      <c r="QOS33" s="24"/>
      <c r="QOX33" s="24"/>
      <c r="QPC33" s="24"/>
      <c r="QPH33" s="24"/>
      <c r="QPM33" s="24"/>
      <c r="QPR33" s="24"/>
      <c r="QPW33" s="24"/>
      <c r="QQB33" s="24"/>
      <c r="QQG33" s="24"/>
      <c r="QQL33" s="24"/>
      <c r="QQQ33" s="24"/>
      <c r="QQV33" s="24"/>
      <c r="QRA33" s="24"/>
      <c r="QRF33" s="24"/>
      <c r="QRK33" s="24"/>
      <c r="QRP33" s="24"/>
      <c r="QRU33" s="24"/>
      <c r="QRZ33" s="24"/>
      <c r="QSE33" s="24"/>
      <c r="QSJ33" s="24"/>
      <c r="QSO33" s="24"/>
      <c r="QST33" s="24"/>
      <c r="QSY33" s="24"/>
      <c r="QTD33" s="24"/>
      <c r="QTI33" s="24"/>
      <c r="QTN33" s="24"/>
      <c r="QTS33" s="24"/>
      <c r="QTX33" s="24"/>
      <c r="QUC33" s="24"/>
      <c r="QUH33" s="24"/>
      <c r="QUM33" s="24"/>
      <c r="QUR33" s="24"/>
      <c r="QUW33" s="24"/>
      <c r="QVB33" s="24"/>
      <c r="QVG33" s="24"/>
      <c r="QVL33" s="24"/>
      <c r="QVQ33" s="24"/>
      <c r="QVV33" s="24"/>
      <c r="QWA33" s="24"/>
      <c r="QWF33" s="24"/>
      <c r="QWK33" s="24"/>
      <c r="QWP33" s="24"/>
      <c r="QWU33" s="24"/>
      <c r="QWZ33" s="24"/>
      <c r="QXE33" s="24"/>
      <c r="QXJ33" s="24"/>
      <c r="QXO33" s="24"/>
      <c r="QXT33" s="24"/>
      <c r="QXY33" s="24"/>
      <c r="QYD33" s="24"/>
      <c r="QYI33" s="24"/>
      <c r="QYN33" s="24"/>
      <c r="QYS33" s="24"/>
      <c r="QYX33" s="24"/>
      <c r="QZC33" s="24"/>
      <c r="QZH33" s="24"/>
      <c r="QZM33" s="24"/>
      <c r="QZR33" s="24"/>
      <c r="QZW33" s="24"/>
      <c r="RAB33" s="24"/>
      <c r="RAG33" s="24"/>
      <c r="RAL33" s="24"/>
      <c r="RAQ33" s="24"/>
      <c r="RAV33" s="24"/>
      <c r="RBA33" s="24"/>
      <c r="RBF33" s="24"/>
      <c r="RBK33" s="24"/>
      <c r="RBP33" s="24"/>
      <c r="RBU33" s="24"/>
      <c r="RBZ33" s="24"/>
      <c r="RCE33" s="24"/>
      <c r="RCJ33" s="24"/>
      <c r="RCO33" s="24"/>
      <c r="RCT33" s="24"/>
      <c r="RCY33" s="24"/>
      <c r="RDD33" s="24"/>
      <c r="RDI33" s="24"/>
      <c r="RDN33" s="24"/>
      <c r="RDS33" s="24"/>
      <c r="RDX33" s="24"/>
      <c r="REC33" s="24"/>
      <c r="REH33" s="24"/>
      <c r="REM33" s="24"/>
      <c r="RER33" s="24"/>
      <c r="REW33" s="24"/>
      <c r="RFB33" s="24"/>
      <c r="RFG33" s="24"/>
      <c r="RFL33" s="24"/>
      <c r="RFQ33" s="24"/>
      <c r="RFV33" s="24"/>
      <c r="RGA33" s="24"/>
      <c r="RGF33" s="24"/>
      <c r="RGK33" s="24"/>
      <c r="RGP33" s="24"/>
      <c r="RGU33" s="24"/>
      <c r="RGZ33" s="24"/>
      <c r="RHE33" s="24"/>
      <c r="RHJ33" s="24"/>
      <c r="RHO33" s="24"/>
      <c r="RHT33" s="24"/>
      <c r="RHY33" s="24"/>
      <c r="RID33" s="24"/>
      <c r="RII33" s="24"/>
      <c r="RIN33" s="24"/>
      <c r="RIS33" s="24"/>
      <c r="RIX33" s="24"/>
      <c r="RJC33" s="24"/>
      <c r="RJH33" s="24"/>
      <c r="RJM33" s="24"/>
      <c r="RJR33" s="24"/>
      <c r="RJW33" s="24"/>
      <c r="RKB33" s="24"/>
      <c r="RKG33" s="24"/>
      <c r="RKL33" s="24"/>
      <c r="RKQ33" s="24"/>
      <c r="RKV33" s="24"/>
      <c r="RLA33" s="24"/>
      <c r="RLF33" s="24"/>
      <c r="RLK33" s="24"/>
      <c r="RLP33" s="24"/>
      <c r="RLU33" s="24"/>
      <c r="RLZ33" s="24"/>
      <c r="RME33" s="24"/>
      <c r="RMJ33" s="24"/>
      <c r="RMO33" s="24"/>
      <c r="RMT33" s="24"/>
      <c r="RMY33" s="24"/>
      <c r="RND33" s="24"/>
      <c r="RNI33" s="24"/>
      <c r="RNN33" s="24"/>
      <c r="RNS33" s="24"/>
      <c r="RNX33" s="24"/>
      <c r="ROC33" s="24"/>
      <c r="ROH33" s="24"/>
      <c r="ROM33" s="24"/>
      <c r="ROR33" s="24"/>
      <c r="ROW33" s="24"/>
      <c r="RPB33" s="24"/>
      <c r="RPG33" s="24"/>
      <c r="RPL33" s="24"/>
      <c r="RPQ33" s="24"/>
      <c r="RPV33" s="24"/>
      <c r="RQA33" s="24"/>
      <c r="RQF33" s="24"/>
      <c r="RQK33" s="24"/>
      <c r="RQP33" s="24"/>
      <c r="RQU33" s="24"/>
      <c r="RQZ33" s="24"/>
      <c r="RRE33" s="24"/>
      <c r="RRJ33" s="24"/>
      <c r="RRO33" s="24"/>
      <c r="RRT33" s="24"/>
      <c r="RRY33" s="24"/>
      <c r="RSD33" s="24"/>
      <c r="RSI33" s="24"/>
      <c r="RSN33" s="24"/>
      <c r="RSS33" s="24"/>
      <c r="RSX33" s="24"/>
      <c r="RTC33" s="24"/>
      <c r="RTH33" s="24"/>
      <c r="RTM33" s="24"/>
      <c r="RTR33" s="24"/>
      <c r="RTW33" s="24"/>
      <c r="RUB33" s="24"/>
      <c r="RUG33" s="24"/>
      <c r="RUL33" s="24"/>
      <c r="RUQ33" s="24"/>
      <c r="RUV33" s="24"/>
      <c r="RVA33" s="24"/>
      <c r="RVF33" s="24"/>
      <c r="RVK33" s="24"/>
      <c r="RVP33" s="24"/>
      <c r="RVU33" s="24"/>
      <c r="RVZ33" s="24"/>
      <c r="RWE33" s="24"/>
      <c r="RWJ33" s="24"/>
      <c r="RWO33" s="24"/>
      <c r="RWT33" s="24"/>
      <c r="RWY33" s="24"/>
      <c r="RXD33" s="24"/>
      <c r="RXI33" s="24"/>
      <c r="RXN33" s="24"/>
      <c r="RXS33" s="24"/>
      <c r="RXX33" s="24"/>
      <c r="RYC33" s="24"/>
      <c r="RYH33" s="24"/>
      <c r="RYM33" s="24"/>
      <c r="RYR33" s="24"/>
      <c r="RYW33" s="24"/>
      <c r="RZB33" s="24"/>
      <c r="RZG33" s="24"/>
      <c r="RZL33" s="24"/>
      <c r="RZQ33" s="24"/>
      <c r="RZV33" s="24"/>
      <c r="SAA33" s="24"/>
      <c r="SAF33" s="24"/>
      <c r="SAK33" s="24"/>
      <c r="SAP33" s="24"/>
      <c r="SAU33" s="24"/>
      <c r="SAZ33" s="24"/>
      <c r="SBE33" s="24"/>
      <c r="SBJ33" s="24"/>
      <c r="SBO33" s="24"/>
      <c r="SBT33" s="24"/>
      <c r="SBY33" s="24"/>
      <c r="SCD33" s="24"/>
      <c r="SCI33" s="24"/>
      <c r="SCN33" s="24"/>
      <c r="SCS33" s="24"/>
      <c r="SCX33" s="24"/>
      <c r="SDC33" s="24"/>
      <c r="SDH33" s="24"/>
      <c r="SDM33" s="24"/>
      <c r="SDR33" s="24"/>
      <c r="SDW33" s="24"/>
      <c r="SEB33" s="24"/>
      <c r="SEG33" s="24"/>
      <c r="SEL33" s="24"/>
      <c r="SEQ33" s="24"/>
      <c r="SEV33" s="24"/>
      <c r="SFA33" s="24"/>
      <c r="SFF33" s="24"/>
      <c r="SFK33" s="24"/>
      <c r="SFP33" s="24"/>
      <c r="SFU33" s="24"/>
      <c r="SFZ33" s="24"/>
      <c r="SGE33" s="24"/>
      <c r="SGJ33" s="24"/>
      <c r="SGO33" s="24"/>
      <c r="SGT33" s="24"/>
      <c r="SGY33" s="24"/>
      <c r="SHD33" s="24"/>
      <c r="SHI33" s="24"/>
      <c r="SHN33" s="24"/>
      <c r="SHS33" s="24"/>
      <c r="SHX33" s="24"/>
      <c r="SIC33" s="24"/>
      <c r="SIH33" s="24"/>
      <c r="SIM33" s="24"/>
      <c r="SIR33" s="24"/>
      <c r="SIW33" s="24"/>
      <c r="SJB33" s="24"/>
      <c r="SJG33" s="24"/>
      <c r="SJL33" s="24"/>
      <c r="SJQ33" s="24"/>
      <c r="SJV33" s="24"/>
      <c r="SKA33" s="24"/>
      <c r="SKF33" s="24"/>
      <c r="SKK33" s="24"/>
      <c r="SKP33" s="24"/>
      <c r="SKU33" s="24"/>
      <c r="SKZ33" s="24"/>
      <c r="SLE33" s="24"/>
      <c r="SLJ33" s="24"/>
      <c r="SLO33" s="24"/>
      <c r="SLT33" s="24"/>
      <c r="SLY33" s="24"/>
      <c r="SMD33" s="24"/>
      <c r="SMI33" s="24"/>
      <c r="SMN33" s="24"/>
      <c r="SMS33" s="24"/>
      <c r="SMX33" s="24"/>
      <c r="SNC33" s="24"/>
      <c r="SNH33" s="24"/>
      <c r="SNM33" s="24"/>
      <c r="SNR33" s="24"/>
      <c r="SNW33" s="24"/>
      <c r="SOB33" s="24"/>
      <c r="SOG33" s="24"/>
      <c r="SOL33" s="24"/>
      <c r="SOQ33" s="24"/>
      <c r="SOV33" s="24"/>
      <c r="SPA33" s="24"/>
      <c r="SPF33" s="24"/>
      <c r="SPK33" s="24"/>
      <c r="SPP33" s="24"/>
      <c r="SPU33" s="24"/>
      <c r="SPZ33" s="24"/>
      <c r="SQE33" s="24"/>
      <c r="SQJ33" s="24"/>
      <c r="SQO33" s="24"/>
      <c r="SQT33" s="24"/>
      <c r="SQY33" s="24"/>
      <c r="SRD33" s="24"/>
      <c r="SRI33" s="24"/>
      <c r="SRN33" s="24"/>
      <c r="SRS33" s="24"/>
      <c r="SRX33" s="24"/>
      <c r="SSC33" s="24"/>
      <c r="SSH33" s="24"/>
      <c r="SSM33" s="24"/>
      <c r="SSR33" s="24"/>
      <c r="SSW33" s="24"/>
      <c r="STB33" s="24"/>
      <c r="STG33" s="24"/>
      <c r="STL33" s="24"/>
      <c r="STQ33" s="24"/>
      <c r="STV33" s="24"/>
      <c r="SUA33" s="24"/>
      <c r="SUF33" s="24"/>
      <c r="SUK33" s="24"/>
      <c r="SUP33" s="24"/>
      <c r="SUU33" s="24"/>
      <c r="SUZ33" s="24"/>
      <c r="SVE33" s="24"/>
      <c r="SVJ33" s="24"/>
      <c r="SVO33" s="24"/>
      <c r="SVT33" s="24"/>
      <c r="SVY33" s="24"/>
      <c r="SWD33" s="24"/>
      <c r="SWI33" s="24"/>
      <c r="SWN33" s="24"/>
      <c r="SWS33" s="24"/>
      <c r="SWX33" s="24"/>
      <c r="SXC33" s="24"/>
      <c r="SXH33" s="24"/>
      <c r="SXM33" s="24"/>
      <c r="SXR33" s="24"/>
      <c r="SXW33" s="24"/>
      <c r="SYB33" s="24"/>
      <c r="SYG33" s="24"/>
      <c r="SYL33" s="24"/>
      <c r="SYQ33" s="24"/>
      <c r="SYV33" s="24"/>
      <c r="SZA33" s="24"/>
      <c r="SZF33" s="24"/>
      <c r="SZK33" s="24"/>
      <c r="SZP33" s="24"/>
      <c r="SZU33" s="24"/>
      <c r="SZZ33" s="24"/>
      <c r="TAE33" s="24"/>
      <c r="TAJ33" s="24"/>
      <c r="TAO33" s="24"/>
      <c r="TAT33" s="24"/>
      <c r="TAY33" s="24"/>
      <c r="TBD33" s="24"/>
      <c r="TBI33" s="24"/>
      <c r="TBN33" s="24"/>
      <c r="TBS33" s="24"/>
      <c r="TBX33" s="24"/>
      <c r="TCC33" s="24"/>
      <c r="TCH33" s="24"/>
      <c r="TCM33" s="24"/>
      <c r="TCR33" s="24"/>
      <c r="TCW33" s="24"/>
      <c r="TDB33" s="24"/>
      <c r="TDG33" s="24"/>
      <c r="TDL33" s="24"/>
      <c r="TDQ33" s="24"/>
      <c r="TDV33" s="24"/>
      <c r="TEA33" s="24"/>
      <c r="TEF33" s="24"/>
      <c r="TEK33" s="24"/>
      <c r="TEP33" s="24"/>
      <c r="TEU33" s="24"/>
      <c r="TEZ33" s="24"/>
      <c r="TFE33" s="24"/>
      <c r="TFJ33" s="24"/>
      <c r="TFO33" s="24"/>
      <c r="TFT33" s="24"/>
      <c r="TFY33" s="24"/>
      <c r="TGD33" s="24"/>
      <c r="TGI33" s="24"/>
      <c r="TGN33" s="24"/>
      <c r="TGS33" s="24"/>
      <c r="TGX33" s="24"/>
      <c r="THC33" s="24"/>
      <c r="THH33" s="24"/>
      <c r="THM33" s="24"/>
      <c r="THR33" s="24"/>
      <c r="THW33" s="24"/>
      <c r="TIB33" s="24"/>
      <c r="TIG33" s="24"/>
      <c r="TIL33" s="24"/>
      <c r="TIQ33" s="24"/>
      <c r="TIV33" s="24"/>
      <c r="TJA33" s="24"/>
      <c r="TJF33" s="24"/>
      <c r="TJK33" s="24"/>
      <c r="TJP33" s="24"/>
      <c r="TJU33" s="24"/>
      <c r="TJZ33" s="24"/>
      <c r="TKE33" s="24"/>
      <c r="TKJ33" s="24"/>
      <c r="TKO33" s="24"/>
      <c r="TKT33" s="24"/>
      <c r="TKY33" s="24"/>
      <c r="TLD33" s="24"/>
      <c r="TLI33" s="24"/>
      <c r="TLN33" s="24"/>
      <c r="TLS33" s="24"/>
      <c r="TLX33" s="24"/>
      <c r="TMC33" s="24"/>
      <c r="TMH33" s="24"/>
      <c r="TMM33" s="24"/>
      <c r="TMR33" s="24"/>
      <c r="TMW33" s="24"/>
      <c r="TNB33" s="24"/>
      <c r="TNG33" s="24"/>
      <c r="TNL33" s="24"/>
      <c r="TNQ33" s="24"/>
      <c r="TNV33" s="24"/>
      <c r="TOA33" s="24"/>
      <c r="TOF33" s="24"/>
      <c r="TOK33" s="24"/>
      <c r="TOP33" s="24"/>
      <c r="TOU33" s="24"/>
      <c r="TOZ33" s="24"/>
      <c r="TPE33" s="24"/>
      <c r="TPJ33" s="24"/>
      <c r="TPO33" s="24"/>
      <c r="TPT33" s="24"/>
      <c r="TPY33" s="24"/>
      <c r="TQD33" s="24"/>
      <c r="TQI33" s="24"/>
      <c r="TQN33" s="24"/>
      <c r="TQS33" s="24"/>
      <c r="TQX33" s="24"/>
      <c r="TRC33" s="24"/>
      <c r="TRH33" s="24"/>
      <c r="TRM33" s="24"/>
      <c r="TRR33" s="24"/>
      <c r="TRW33" s="24"/>
      <c r="TSB33" s="24"/>
      <c r="TSG33" s="24"/>
      <c r="TSL33" s="24"/>
      <c r="TSQ33" s="24"/>
      <c r="TSV33" s="24"/>
      <c r="TTA33" s="24"/>
      <c r="TTF33" s="24"/>
      <c r="TTK33" s="24"/>
      <c r="TTP33" s="24"/>
      <c r="TTU33" s="24"/>
      <c r="TTZ33" s="24"/>
      <c r="TUE33" s="24"/>
      <c r="TUJ33" s="24"/>
      <c r="TUO33" s="24"/>
      <c r="TUT33" s="24"/>
      <c r="TUY33" s="24"/>
      <c r="TVD33" s="24"/>
      <c r="TVI33" s="24"/>
      <c r="TVN33" s="24"/>
      <c r="TVS33" s="24"/>
      <c r="TVX33" s="24"/>
      <c r="TWC33" s="24"/>
      <c r="TWH33" s="24"/>
      <c r="TWM33" s="24"/>
      <c r="TWR33" s="24"/>
      <c r="TWW33" s="24"/>
      <c r="TXB33" s="24"/>
      <c r="TXG33" s="24"/>
      <c r="TXL33" s="24"/>
      <c r="TXQ33" s="24"/>
      <c r="TXV33" s="24"/>
      <c r="TYA33" s="24"/>
      <c r="TYF33" s="24"/>
      <c r="TYK33" s="24"/>
      <c r="TYP33" s="24"/>
      <c r="TYU33" s="24"/>
      <c r="TYZ33" s="24"/>
      <c r="TZE33" s="24"/>
      <c r="TZJ33" s="24"/>
      <c r="TZO33" s="24"/>
      <c r="TZT33" s="24"/>
      <c r="TZY33" s="24"/>
      <c r="UAD33" s="24"/>
      <c r="UAI33" s="24"/>
      <c r="UAN33" s="24"/>
      <c r="UAS33" s="24"/>
      <c r="UAX33" s="24"/>
      <c r="UBC33" s="24"/>
      <c r="UBH33" s="24"/>
      <c r="UBM33" s="24"/>
      <c r="UBR33" s="24"/>
      <c r="UBW33" s="24"/>
      <c r="UCB33" s="24"/>
      <c r="UCG33" s="24"/>
      <c r="UCL33" s="24"/>
      <c r="UCQ33" s="24"/>
      <c r="UCV33" s="24"/>
      <c r="UDA33" s="24"/>
      <c r="UDF33" s="24"/>
      <c r="UDK33" s="24"/>
      <c r="UDP33" s="24"/>
      <c r="UDU33" s="24"/>
      <c r="UDZ33" s="24"/>
      <c r="UEE33" s="24"/>
      <c r="UEJ33" s="24"/>
      <c r="UEO33" s="24"/>
      <c r="UET33" s="24"/>
      <c r="UEY33" s="24"/>
      <c r="UFD33" s="24"/>
      <c r="UFI33" s="24"/>
      <c r="UFN33" s="24"/>
      <c r="UFS33" s="24"/>
      <c r="UFX33" s="24"/>
      <c r="UGC33" s="24"/>
      <c r="UGH33" s="24"/>
      <c r="UGM33" s="24"/>
      <c r="UGR33" s="24"/>
      <c r="UGW33" s="24"/>
      <c r="UHB33" s="24"/>
      <c r="UHG33" s="24"/>
      <c r="UHL33" s="24"/>
      <c r="UHQ33" s="24"/>
      <c r="UHV33" s="24"/>
      <c r="UIA33" s="24"/>
      <c r="UIF33" s="24"/>
      <c r="UIK33" s="24"/>
      <c r="UIP33" s="24"/>
      <c r="UIU33" s="24"/>
      <c r="UIZ33" s="24"/>
      <c r="UJE33" s="24"/>
      <c r="UJJ33" s="24"/>
      <c r="UJO33" s="24"/>
      <c r="UJT33" s="24"/>
      <c r="UJY33" s="24"/>
      <c r="UKD33" s="24"/>
      <c r="UKI33" s="24"/>
      <c r="UKN33" s="24"/>
      <c r="UKS33" s="24"/>
      <c r="UKX33" s="24"/>
      <c r="ULC33" s="24"/>
      <c r="ULH33" s="24"/>
      <c r="ULM33" s="24"/>
      <c r="ULR33" s="24"/>
      <c r="ULW33" s="24"/>
      <c r="UMB33" s="24"/>
      <c r="UMG33" s="24"/>
      <c r="UML33" s="24"/>
      <c r="UMQ33" s="24"/>
      <c r="UMV33" s="24"/>
      <c r="UNA33" s="24"/>
      <c r="UNF33" s="24"/>
      <c r="UNK33" s="24"/>
      <c r="UNP33" s="24"/>
      <c r="UNU33" s="24"/>
      <c r="UNZ33" s="24"/>
      <c r="UOE33" s="24"/>
      <c r="UOJ33" s="24"/>
      <c r="UOO33" s="24"/>
      <c r="UOT33" s="24"/>
      <c r="UOY33" s="24"/>
      <c r="UPD33" s="24"/>
      <c r="UPI33" s="24"/>
      <c r="UPN33" s="24"/>
      <c r="UPS33" s="24"/>
      <c r="UPX33" s="24"/>
      <c r="UQC33" s="24"/>
      <c r="UQH33" s="24"/>
      <c r="UQM33" s="24"/>
      <c r="UQR33" s="24"/>
      <c r="UQW33" s="24"/>
      <c r="URB33" s="24"/>
      <c r="URG33" s="24"/>
      <c r="URL33" s="24"/>
      <c r="URQ33" s="24"/>
      <c r="URV33" s="24"/>
      <c r="USA33" s="24"/>
      <c r="USF33" s="24"/>
      <c r="USK33" s="24"/>
      <c r="USP33" s="24"/>
      <c r="USU33" s="24"/>
      <c r="USZ33" s="24"/>
      <c r="UTE33" s="24"/>
      <c r="UTJ33" s="24"/>
      <c r="UTO33" s="24"/>
      <c r="UTT33" s="24"/>
      <c r="UTY33" s="24"/>
      <c r="UUD33" s="24"/>
      <c r="UUI33" s="24"/>
      <c r="UUN33" s="24"/>
      <c r="UUS33" s="24"/>
      <c r="UUX33" s="24"/>
      <c r="UVC33" s="24"/>
      <c r="UVH33" s="24"/>
      <c r="UVM33" s="24"/>
      <c r="UVR33" s="24"/>
      <c r="UVW33" s="24"/>
      <c r="UWB33" s="24"/>
      <c r="UWG33" s="24"/>
      <c r="UWL33" s="24"/>
      <c r="UWQ33" s="24"/>
      <c r="UWV33" s="24"/>
      <c r="UXA33" s="24"/>
      <c r="UXF33" s="24"/>
      <c r="UXK33" s="24"/>
      <c r="UXP33" s="24"/>
      <c r="UXU33" s="24"/>
      <c r="UXZ33" s="24"/>
      <c r="UYE33" s="24"/>
      <c r="UYJ33" s="24"/>
      <c r="UYO33" s="24"/>
      <c r="UYT33" s="24"/>
      <c r="UYY33" s="24"/>
      <c r="UZD33" s="24"/>
      <c r="UZI33" s="24"/>
      <c r="UZN33" s="24"/>
      <c r="UZS33" s="24"/>
      <c r="UZX33" s="24"/>
      <c r="VAC33" s="24"/>
      <c r="VAH33" s="24"/>
      <c r="VAM33" s="24"/>
      <c r="VAR33" s="24"/>
      <c r="VAW33" s="24"/>
      <c r="VBB33" s="24"/>
      <c r="VBG33" s="24"/>
      <c r="VBL33" s="24"/>
      <c r="VBQ33" s="24"/>
      <c r="VBV33" s="24"/>
      <c r="VCA33" s="24"/>
      <c r="VCF33" s="24"/>
      <c r="VCK33" s="24"/>
      <c r="VCP33" s="24"/>
      <c r="VCU33" s="24"/>
      <c r="VCZ33" s="24"/>
      <c r="VDE33" s="24"/>
      <c r="VDJ33" s="24"/>
      <c r="VDO33" s="24"/>
      <c r="VDT33" s="24"/>
      <c r="VDY33" s="24"/>
      <c r="VED33" s="24"/>
      <c r="VEI33" s="24"/>
      <c r="VEN33" s="24"/>
      <c r="VES33" s="24"/>
      <c r="VEX33" s="24"/>
      <c r="VFC33" s="24"/>
      <c r="VFH33" s="24"/>
      <c r="VFM33" s="24"/>
      <c r="VFR33" s="24"/>
      <c r="VFW33" s="24"/>
      <c r="VGB33" s="24"/>
      <c r="VGG33" s="24"/>
      <c r="VGL33" s="24"/>
      <c r="VGQ33" s="24"/>
      <c r="VGV33" s="24"/>
      <c r="VHA33" s="24"/>
      <c r="VHF33" s="24"/>
      <c r="VHK33" s="24"/>
      <c r="VHP33" s="24"/>
      <c r="VHU33" s="24"/>
      <c r="VHZ33" s="24"/>
      <c r="VIE33" s="24"/>
      <c r="VIJ33" s="24"/>
      <c r="VIO33" s="24"/>
      <c r="VIT33" s="24"/>
      <c r="VIY33" s="24"/>
      <c r="VJD33" s="24"/>
      <c r="VJI33" s="24"/>
      <c r="VJN33" s="24"/>
      <c r="VJS33" s="24"/>
      <c r="VJX33" s="24"/>
      <c r="VKC33" s="24"/>
      <c r="VKH33" s="24"/>
      <c r="VKM33" s="24"/>
      <c r="VKR33" s="24"/>
      <c r="VKW33" s="24"/>
      <c r="VLB33" s="24"/>
      <c r="VLG33" s="24"/>
      <c r="VLL33" s="24"/>
      <c r="VLQ33" s="24"/>
      <c r="VLV33" s="24"/>
      <c r="VMA33" s="24"/>
      <c r="VMF33" s="24"/>
      <c r="VMK33" s="24"/>
      <c r="VMP33" s="24"/>
      <c r="VMU33" s="24"/>
      <c r="VMZ33" s="24"/>
      <c r="VNE33" s="24"/>
      <c r="VNJ33" s="24"/>
      <c r="VNO33" s="24"/>
      <c r="VNT33" s="24"/>
      <c r="VNY33" s="24"/>
      <c r="VOD33" s="24"/>
      <c r="VOI33" s="24"/>
      <c r="VON33" s="24"/>
      <c r="VOS33" s="24"/>
      <c r="VOX33" s="24"/>
      <c r="VPC33" s="24"/>
      <c r="VPH33" s="24"/>
      <c r="VPM33" s="24"/>
      <c r="VPR33" s="24"/>
      <c r="VPW33" s="24"/>
      <c r="VQB33" s="24"/>
      <c r="VQG33" s="24"/>
      <c r="VQL33" s="24"/>
      <c r="VQQ33" s="24"/>
      <c r="VQV33" s="24"/>
      <c r="VRA33" s="24"/>
      <c r="VRF33" s="24"/>
      <c r="VRK33" s="24"/>
      <c r="VRP33" s="24"/>
      <c r="VRU33" s="24"/>
      <c r="VRZ33" s="24"/>
      <c r="VSE33" s="24"/>
      <c r="VSJ33" s="24"/>
      <c r="VSO33" s="24"/>
      <c r="VST33" s="24"/>
      <c r="VSY33" s="24"/>
      <c r="VTD33" s="24"/>
      <c r="VTI33" s="24"/>
      <c r="VTN33" s="24"/>
      <c r="VTS33" s="24"/>
      <c r="VTX33" s="24"/>
      <c r="VUC33" s="24"/>
      <c r="VUH33" s="24"/>
      <c r="VUM33" s="24"/>
      <c r="VUR33" s="24"/>
      <c r="VUW33" s="24"/>
      <c r="VVB33" s="24"/>
      <c r="VVG33" s="24"/>
      <c r="VVL33" s="24"/>
      <c r="VVQ33" s="24"/>
      <c r="VVV33" s="24"/>
      <c r="VWA33" s="24"/>
      <c r="VWF33" s="24"/>
      <c r="VWK33" s="24"/>
      <c r="VWP33" s="24"/>
      <c r="VWU33" s="24"/>
      <c r="VWZ33" s="24"/>
      <c r="VXE33" s="24"/>
      <c r="VXJ33" s="24"/>
      <c r="VXO33" s="24"/>
      <c r="VXT33" s="24"/>
      <c r="VXY33" s="24"/>
      <c r="VYD33" s="24"/>
      <c r="VYI33" s="24"/>
      <c r="VYN33" s="24"/>
      <c r="VYS33" s="24"/>
      <c r="VYX33" s="24"/>
      <c r="VZC33" s="24"/>
      <c r="VZH33" s="24"/>
      <c r="VZM33" s="24"/>
      <c r="VZR33" s="24"/>
      <c r="VZW33" s="24"/>
      <c r="WAB33" s="24"/>
      <c r="WAG33" s="24"/>
      <c r="WAL33" s="24"/>
      <c r="WAQ33" s="24"/>
      <c r="WAV33" s="24"/>
      <c r="WBA33" s="24"/>
      <c r="WBF33" s="24"/>
      <c r="WBK33" s="24"/>
      <c r="WBP33" s="24"/>
      <c r="WBU33" s="24"/>
      <c r="WBZ33" s="24"/>
      <c r="WCE33" s="24"/>
      <c r="WCJ33" s="24"/>
      <c r="WCO33" s="24"/>
      <c r="WCT33" s="24"/>
      <c r="WCY33" s="24"/>
      <c r="WDD33" s="24"/>
      <c r="WDI33" s="24"/>
      <c r="WDN33" s="24"/>
      <c r="WDS33" s="24"/>
      <c r="WDX33" s="24"/>
      <c r="WEC33" s="24"/>
      <c r="WEH33" s="24"/>
      <c r="WEM33" s="24"/>
      <c r="WER33" s="24"/>
      <c r="WEW33" s="24"/>
      <c r="WFB33" s="24"/>
      <c r="WFG33" s="24"/>
      <c r="WFL33" s="24"/>
      <c r="WFQ33" s="24"/>
      <c r="WFV33" s="24"/>
      <c r="WGA33" s="24"/>
      <c r="WGF33" s="24"/>
      <c r="WGK33" s="24"/>
      <c r="WGP33" s="24"/>
      <c r="WGU33" s="24"/>
      <c r="WGZ33" s="24"/>
      <c r="WHE33" s="24"/>
      <c r="WHJ33" s="24"/>
      <c r="WHO33" s="24"/>
      <c r="WHT33" s="24"/>
      <c r="WHY33" s="24"/>
      <c r="WID33" s="24"/>
      <c r="WII33" s="24"/>
      <c r="WIN33" s="24"/>
      <c r="WIS33" s="24"/>
      <c r="WIX33" s="24"/>
      <c r="WJC33" s="24"/>
      <c r="WJH33" s="24"/>
      <c r="WJM33" s="24"/>
      <c r="WJR33" s="24"/>
      <c r="WJW33" s="24"/>
      <c r="WKB33" s="24"/>
      <c r="WKG33" s="24"/>
      <c r="WKL33" s="24"/>
      <c r="WKQ33" s="24"/>
      <c r="WKV33" s="24"/>
      <c r="WLA33" s="24"/>
      <c r="WLF33" s="24"/>
      <c r="WLK33" s="24"/>
      <c r="WLP33" s="24"/>
      <c r="WLU33" s="24"/>
      <c r="WLZ33" s="24"/>
      <c r="WME33" s="24"/>
      <c r="WMJ33" s="24"/>
      <c r="WMO33" s="24"/>
      <c r="WMT33" s="24"/>
      <c r="WMY33" s="24"/>
      <c r="WND33" s="24"/>
      <c r="WNI33" s="24"/>
      <c r="WNN33" s="24"/>
      <c r="WNS33" s="24"/>
      <c r="WNX33" s="24"/>
      <c r="WOC33" s="24"/>
      <c r="WOH33" s="24"/>
      <c r="WOM33" s="24"/>
      <c r="WOR33" s="24"/>
      <c r="WOW33" s="24"/>
      <c r="WPB33" s="24"/>
      <c r="WPG33" s="24"/>
      <c r="WPL33" s="24"/>
      <c r="WPQ33" s="24"/>
      <c r="WPV33" s="24"/>
      <c r="WQA33" s="24"/>
      <c r="WQF33" s="24"/>
      <c r="WQK33" s="24"/>
      <c r="WQP33" s="24"/>
      <c r="WQU33" s="24"/>
      <c r="WQZ33" s="24"/>
      <c r="WRE33" s="24"/>
      <c r="WRJ33" s="24"/>
      <c r="WRO33" s="24"/>
      <c r="WRT33" s="24"/>
      <c r="WRY33" s="24"/>
      <c r="WSD33" s="24"/>
      <c r="WSI33" s="24"/>
      <c r="WSN33" s="24"/>
      <c r="WSS33" s="24"/>
      <c r="WSX33" s="24"/>
      <c r="WTC33" s="24"/>
      <c r="WTH33" s="24"/>
      <c r="WTM33" s="24"/>
      <c r="WTR33" s="24"/>
      <c r="WTW33" s="24"/>
      <c r="WUB33" s="24"/>
      <c r="WUG33" s="24"/>
      <c r="WUL33" s="24"/>
      <c r="WUQ33" s="24"/>
      <c r="WUV33" s="24"/>
      <c r="WVA33" s="24"/>
      <c r="WVF33" s="24"/>
      <c r="WVK33" s="24"/>
      <c r="WVP33" s="24"/>
      <c r="WVU33" s="24"/>
      <c r="WVZ33" s="24"/>
      <c r="WWE33" s="24"/>
      <c r="WWJ33" s="24"/>
      <c r="WWO33" s="24"/>
      <c r="WWT33" s="24"/>
      <c r="WWY33" s="24"/>
      <c r="WXD33" s="24"/>
      <c r="WXI33" s="24"/>
      <c r="WXN33" s="24"/>
      <c r="WXS33" s="24"/>
      <c r="WXX33" s="24"/>
      <c r="WYC33" s="24"/>
      <c r="WYH33" s="24"/>
      <c r="WYM33" s="24"/>
      <c r="WYR33" s="24"/>
      <c r="WYW33" s="24"/>
      <c r="WZB33" s="24"/>
      <c r="WZG33" s="24"/>
      <c r="WZL33" s="24"/>
      <c r="WZQ33" s="24"/>
      <c r="WZV33" s="24"/>
      <c r="XAA33" s="24"/>
      <c r="XAF33" s="24"/>
      <c r="XAK33" s="24"/>
      <c r="XAP33" s="24"/>
      <c r="XAU33" s="24"/>
      <c r="XAZ33" s="24"/>
      <c r="XBE33" s="24"/>
      <c r="XBJ33" s="24"/>
      <c r="XBO33" s="24"/>
      <c r="XBT33" s="24"/>
      <c r="XBY33" s="24"/>
      <c r="XCD33" s="24"/>
      <c r="XCI33" s="24"/>
      <c r="XCN33" s="24"/>
      <c r="XCS33" s="24"/>
      <c r="XCX33" s="24"/>
      <c r="XDC33" s="24"/>
      <c r="XDH33" s="24"/>
      <c r="XDM33" s="24"/>
      <c r="XDR33" s="24"/>
      <c r="XDW33" s="24"/>
      <c r="XEB33" s="24"/>
      <c r="XEG33" s="24"/>
      <c r="XEL33" s="24"/>
      <c r="XEQ33" s="24"/>
      <c r="XEV33" s="24"/>
      <c r="XFA33" s="24"/>
    </row>
    <row r="34" spans="1:1021 1026:2046 2051:3071 3076:4096 4101:5116 5121:6141 6146:7166 7171:8191 8196:9216 9221:10236 10241:11261 11266:12286 12291:13311 13316:14336 14341:15356 15361:16381" x14ac:dyDescent="0.35">
      <c r="A34" s="24"/>
      <c r="B34" s="14"/>
      <c r="C34" s="14"/>
      <c r="D34" s="14"/>
      <c r="E34" s="406"/>
      <c r="F34" t="s">
        <v>466</v>
      </c>
      <c r="H34" s="30" t="s">
        <v>462</v>
      </c>
      <c r="J34" s="357">
        <f>IF(J15&gt;0, '1.4.5 Rev_ETH'!J45,0)</f>
        <v>0</v>
      </c>
      <c r="K34" s="357">
        <f>IF(K15&gt;0, '1.4.5 Rev_ETH'!K45,0)</f>
        <v>0</v>
      </c>
      <c r="L34" s="357">
        <f>IF(L15&gt;0, '1.4.5 Rev_ETH'!L45,0)</f>
        <v>0</v>
      </c>
      <c r="M34" s="357">
        <f>IF(M15&gt;0, '1.4.5 Rev_ETH'!M45,0)</f>
        <v>0</v>
      </c>
      <c r="N34" s="357">
        <f>IF(N15&gt;0, '1.4.5 Rev_ETH'!N45,0)</f>
        <v>0</v>
      </c>
      <c r="O34" s="357">
        <f>IF(O15&gt;0, '1.4.5 Rev_ETH'!O45,0)</f>
        <v>0</v>
      </c>
      <c r="P34" s="357">
        <f>IF(P15&gt;0, '1.4.5 Rev_ETH'!P45,0)</f>
        <v>0</v>
      </c>
      <c r="Q34" s="357">
        <f>IF(Q15&gt;0, '1.4.5 Rev_ETH'!Q45,0)</f>
        <v>0</v>
      </c>
      <c r="R34" s="357">
        <f>IF(R15&gt;0, '1.4.5 Rev_ETH'!R45,0)</f>
        <v>0</v>
      </c>
      <c r="S34" s="357">
        <f>IF(S15&gt;0, '1.4.5 Rev_ETH'!S45,0)</f>
        <v>0</v>
      </c>
      <c r="T34" s="357">
        <f>IF(T15&gt;0, '1.4.5 Rev_ETH'!T45,0)</f>
        <v>0</v>
      </c>
      <c r="U34" s="357">
        <f>IF(U15&gt;0, '1.4.5 Rev_ETH'!U45,0)</f>
        <v>0</v>
      </c>
      <c r="V34" s="357">
        <f>IF(V15&gt;0, '1.4.5 Rev_ETH'!V45,0)</f>
        <v>0</v>
      </c>
      <c r="W34" s="357">
        <f>IF(W15&gt;0, '1.4.5 Rev_ETH'!W45,0)</f>
        <v>0</v>
      </c>
      <c r="X34" s="357">
        <f>IF(X15&gt;0, '1.4.5 Rev_ETH'!X45,0)</f>
        <v>0</v>
      </c>
      <c r="Y34" s="357">
        <f>IF(Y15&gt;0, '1.4.5 Rev_ETH'!Y45,0)</f>
        <v>0</v>
      </c>
      <c r="Z34" s="357">
        <f>IF(Z15&gt;0, '1.4.5 Rev_ETH'!Z45,0)</f>
        <v>0</v>
      </c>
      <c r="AA34" s="357">
        <f>IF(AA15&gt;0, '1.4.5 Rev_ETH'!AA45,0)</f>
        <v>0</v>
      </c>
      <c r="AB34" s="357">
        <f>IF(AB15&gt;0, '1.4.5 Rev_ETH'!AB45,0)</f>
        <v>0</v>
      </c>
      <c r="AC34" s="357">
        <f>IF(AC15&gt;0, '1.4.5 Rev_ETH'!AC45,0)</f>
        <v>0</v>
      </c>
      <c r="AD34" s="357">
        <f>IF(AD15&gt;0, '1.4.5 Rev_ETH'!AD45,0)</f>
        <v>0</v>
      </c>
      <c r="AE34" s="357">
        <f>IF(AE15&gt;0, '1.4.5 Rev_ETH'!AE45,0)</f>
        <v>0</v>
      </c>
      <c r="AF34" s="357">
        <f>IF(AF15&gt;0, '1.4.5 Rev_ETH'!AF45,0)</f>
        <v>0</v>
      </c>
      <c r="AG34" s="357">
        <f>IF(AG15&gt;0, '1.4.5 Rev_ETH'!AG45,0)</f>
        <v>0</v>
      </c>
      <c r="AH34" s="357">
        <f>IF(AH15&gt;0, '1.4.5 Rev_ETH'!AH45,0)</f>
        <v>0</v>
      </c>
      <c r="AI34" s="357">
        <f>IF(AI15&gt;0, '1.4.5 Rev_ETH'!AI45,0)</f>
        <v>0</v>
      </c>
      <c r="AJ34" s="357">
        <f>IF(AJ15&gt;0, '1.4.5 Rev_ETH'!AJ45,0)</f>
        <v>0</v>
      </c>
      <c r="AK34" s="357">
        <f>IF(AK15&gt;0, '1.4.5 Rev_ETH'!AK45,0)</f>
        <v>0</v>
      </c>
      <c r="AL34" s="357">
        <f>IF(AL15&gt;0, '1.4.5 Rev_ETH'!AL45,0)</f>
        <v>0</v>
      </c>
      <c r="AM34" s="357">
        <f>IF(AM15&gt;0, '1.4.5 Rev_ETH'!AM45,0)</f>
        <v>0</v>
      </c>
      <c r="AN34" s="357">
        <f>IF(AN15&gt;0, '1.4.5 Rev_ETH'!AN45,0)</f>
        <v>0</v>
      </c>
      <c r="AO34" s="357">
        <f>IF(AO15&gt;0, '1.4.5 Rev_ETH'!AO45,0)</f>
        <v>0</v>
      </c>
      <c r="AP34" s="357">
        <f>IF(AP15&gt;0, '1.4.5 Rev_ETH'!AP45,0)</f>
        <v>0</v>
      </c>
      <c r="AQ34" s="357">
        <f>IF(AQ15&gt;0, '1.4.5 Rev_ETH'!AQ45,0)</f>
        <v>0</v>
      </c>
      <c r="AR34" s="357">
        <f>IF(AR15&gt;0, '1.4.5 Rev_ETH'!AR45,0)</f>
        <v>0</v>
      </c>
      <c r="AS34" s="357">
        <f>IF(AS15&gt;0, '1.4.5 Rev_ETH'!AS45,0)</f>
        <v>0</v>
      </c>
      <c r="AT34" s="357">
        <f>IF(AT15&gt;0, '1.4.5 Rev_ETH'!AT45,0)</f>
        <v>0</v>
      </c>
      <c r="AU34" s="357">
        <f>IF(AU15&gt;0, '1.4.5 Rev_ETH'!AU45,0)</f>
        <v>0</v>
      </c>
      <c r="AV34" s="357">
        <f>IF(AV15&gt;0, '1.4.5 Rev_ETH'!AV45,0)</f>
        <v>0</v>
      </c>
      <c r="AW34" s="357">
        <f>IF(AW15&gt;0, '1.4.5 Rev_ETH'!AW45,0)</f>
        <v>0</v>
      </c>
      <c r="AX34" s="357">
        <f>IF(AX15&gt;0, '1.4.5 Rev_ETH'!AX45,0)</f>
        <v>0</v>
      </c>
      <c r="AY34" s="357">
        <f>IF(AY15&gt;0, '1.4.5 Rev_ETH'!AY45,0)</f>
        <v>0</v>
      </c>
      <c r="AZ34" s="357">
        <f>IF(AZ15&gt;0, '1.4.5 Rev_ETH'!AZ45,0)</f>
        <v>0</v>
      </c>
      <c r="BA34" s="357">
        <f>IF(BA15&gt;0, '1.4.5 Rev_ETH'!BA45,0)</f>
        <v>0</v>
      </c>
      <c r="BB34" s="357">
        <f>IF(BB15&gt;0, '1.4.5 Rev_ETH'!BB45,0)</f>
        <v>0</v>
      </c>
      <c r="BC34" s="357">
        <f>IF(BC15&gt;0, '1.4.5 Rev_ETH'!BC45,0)</f>
        <v>0</v>
      </c>
      <c r="BD34" s="357">
        <f>IF(BD15&gt;0, '1.4.5 Rev_ETH'!BD45,0)</f>
        <v>0</v>
      </c>
      <c r="BE34" s="357">
        <f>IF(BE15&gt;0, '1.4.5 Rev_ETH'!BE45,0)</f>
        <v>0</v>
      </c>
      <c r="BF34" s="357">
        <f>IF(BF15&gt;0, '1.4.5 Rev_ETH'!BF45,0)</f>
        <v>0</v>
      </c>
      <c r="BG34" s="357">
        <f>IF(BG15&gt;0, '1.4.5 Rev_ETH'!BG45,0)</f>
        <v>0</v>
      </c>
      <c r="BH34" s="357">
        <f>IF(BH15&gt;0, '1.4.5 Rev_ETH'!BH45,0)</f>
        <v>0</v>
      </c>
      <c r="BI34" s="357">
        <f>IF(BI15&gt;0, '1.4.5 Rev_ETH'!BI45,0)</f>
        <v>0</v>
      </c>
      <c r="BJ34" s="357">
        <f>IF(BJ15&gt;0, '1.4.5 Rev_ETH'!BJ45,0)</f>
        <v>0</v>
      </c>
      <c r="BK34" s="357">
        <f>IF(BK15&gt;0, '1.4.5 Rev_ETH'!BK45,0)</f>
        <v>0</v>
      </c>
      <c r="BL34" s="357">
        <f>IF(BL15&gt;0, '1.4.5 Rev_ETH'!BL45,0)</f>
        <v>0</v>
      </c>
      <c r="BM34" s="357">
        <f>IF(BM15&gt;0, '1.4.5 Rev_ETH'!BM45,0)</f>
        <v>0</v>
      </c>
      <c r="BN34" s="357">
        <f>IF(BN15&gt;0, '1.4.5 Rev_ETH'!BN45,0)</f>
        <v>0</v>
      </c>
      <c r="BO34" s="357">
        <f>IF(BO15&gt;0, '1.4.5 Rev_ETH'!BO45,0)</f>
        <v>0</v>
      </c>
      <c r="BP34" s="357">
        <f>IF(BP15&gt;0, '1.4.5 Rev_ETH'!BP45,0)</f>
        <v>0</v>
      </c>
      <c r="BQ34" s="357">
        <f>IF(BQ15&gt;0, '1.4.5 Rev_ETH'!BQ45,0)</f>
        <v>0</v>
      </c>
      <c r="BR34" s="357">
        <f>IF(BR15&gt;0, '1.4.5 Rev_ETH'!BR45,0)</f>
        <v>0</v>
      </c>
      <c r="BS34" s="357">
        <f>IF(BS15&gt;0, '1.4.5 Rev_ETH'!BS45,0)</f>
        <v>0</v>
      </c>
      <c r="BT34" s="357">
        <f>IF(BT15&gt;0, '1.4.5 Rev_ETH'!BT45,0)</f>
        <v>0</v>
      </c>
      <c r="BU34" s="357">
        <f>IF(BU15&gt;0, '1.4.5 Rev_ETH'!BU45,0)</f>
        <v>0</v>
      </c>
      <c r="BV34" s="357">
        <f>IF(BV15&gt;0, '1.4.5 Rev_ETH'!BV45,0)</f>
        <v>0</v>
      </c>
      <c r="BW34" s="357">
        <f>IF(BW15&gt;0, '1.4.5 Rev_ETH'!BW45,0)</f>
        <v>0</v>
      </c>
      <c r="BX34" s="357">
        <f>IF(BX15&gt;0, '1.4.5 Rev_ETH'!BX45,0)</f>
        <v>0</v>
      </c>
      <c r="BY34" s="357">
        <f>IF(BY15&gt;0, '1.4.5 Rev_ETH'!BY45,0)</f>
        <v>0</v>
      </c>
      <c r="BZ34" s="357">
        <f>IF(BZ15&gt;0, '1.4.5 Rev_ETH'!BZ45,0)</f>
        <v>0</v>
      </c>
      <c r="CA34" s="357">
        <f>IF(CA15&gt;0, '1.4.5 Rev_ETH'!CA45,0)</f>
        <v>0</v>
      </c>
      <c r="CB34" s="357">
        <f>IF(CB15&gt;0, '1.4.5 Rev_ETH'!CB45,0)</f>
        <v>0</v>
      </c>
      <c r="CC34" s="357">
        <f>IF(CC15&gt;0, '1.4.5 Rev_ETH'!CC45,0)</f>
        <v>0</v>
      </c>
      <c r="CD34" s="357">
        <f>IF(CD15&gt;0, '1.4.5 Rev_ETH'!CD45,0)</f>
        <v>0</v>
      </c>
      <c r="CE34" s="357">
        <f>IF(CE15&gt;0, '1.4.5 Rev_ETH'!CE45,0)</f>
        <v>0</v>
      </c>
      <c r="CF34" s="357">
        <f>IF(CF15&gt;0, '1.4.5 Rev_ETH'!CF45,0)</f>
        <v>0</v>
      </c>
      <c r="CG34" s="357">
        <f>IF(CG15&gt;0, '1.4.5 Rev_ETH'!CG45,0)</f>
        <v>0</v>
      </c>
      <c r="CH34" s="357">
        <f>IF(CH15&gt;0, '1.4.5 Rev_ETH'!CH45,0)</f>
        <v>0</v>
      </c>
      <c r="CI34" s="357">
        <f>IF(CI15&gt;0, '1.4.5 Rev_ETH'!CI45,0)</f>
        <v>0</v>
      </c>
      <c r="CJ34" s="357">
        <f>IF(CJ15&gt;0, '1.4.5 Rev_ETH'!CJ45,0)</f>
        <v>0</v>
      </c>
      <c r="CK34" s="357">
        <f>IF(CK15&gt;0, '1.4.5 Rev_ETH'!CK45,0)</f>
        <v>0</v>
      </c>
      <c r="CL34" s="357">
        <f>IF(CL15&gt;0, '1.4.5 Rev_ETH'!CL45,0)</f>
        <v>0</v>
      </c>
      <c r="CM34" s="357">
        <f>IF(CM15&gt;0, '1.4.5 Rev_ETH'!CM45,0)</f>
        <v>0</v>
      </c>
      <c r="CN34" s="357">
        <f>IF(CN15&gt;0, '1.4.5 Rev_ETH'!CN45,0)</f>
        <v>0</v>
      </c>
      <c r="CO34" s="357">
        <f>IF(CO15&gt;0, '1.4.5 Rev_ETH'!CO45,0)</f>
        <v>0</v>
      </c>
      <c r="CP34" s="357">
        <f>IF(CP15&gt;0, '1.4.5 Rev_ETH'!CP45,0)</f>
        <v>0</v>
      </c>
      <c r="CQ34" s="357">
        <f>IF(CQ15&gt;0, '1.4.5 Rev_ETH'!CQ45,0)</f>
        <v>0</v>
      </c>
      <c r="CR34" s="357">
        <f>IF(CR15&gt;0, '1.4.5 Rev_ETH'!CR45,0)</f>
        <v>0</v>
      </c>
      <c r="CS34" s="357">
        <f>IF(CS15&gt;0, '1.4.5 Rev_ETH'!CS45,0)</f>
        <v>0</v>
      </c>
      <c r="CT34" s="357">
        <f>IF(CT15&gt;0, '1.4.5 Rev_ETH'!CT45,0)</f>
        <v>0</v>
      </c>
      <c r="CU34" s="357">
        <f>IF(CU15&gt;0, '1.4.5 Rev_ETH'!CU45,0)</f>
        <v>0</v>
      </c>
      <c r="CV34" s="357">
        <f>IF(CV15&gt;0, '1.4.5 Rev_ETH'!CV45,0)</f>
        <v>0</v>
      </c>
      <c r="CW34" s="357">
        <f>IF(CW15&gt;0, '1.4.5 Rev_ETH'!CW45,0)</f>
        <v>0</v>
      </c>
      <c r="CX34" s="357">
        <f>IF(CX15&gt;0, '1.4.5 Rev_ETH'!CX45,0)</f>
        <v>0</v>
      </c>
      <c r="CY34" s="357">
        <f>IF(CY15&gt;0, '1.4.5 Rev_ETH'!CY45,0)</f>
        <v>0</v>
      </c>
      <c r="CZ34" s="357">
        <f>IF(CZ15&gt;0, '1.4.5 Rev_ETH'!CZ45,0)</f>
        <v>0</v>
      </c>
      <c r="DA34" s="357">
        <f>IF(DA15&gt;0, '1.4.5 Rev_ETH'!DA45,0)</f>
        <v>0</v>
      </c>
      <c r="DB34" s="357">
        <f>IF(DB15&gt;0, '1.4.5 Rev_ETH'!DB45,0)</f>
        <v>0</v>
      </c>
      <c r="DC34" s="357">
        <f>IF(DC15&gt;0, '1.4.5 Rev_ETH'!DC45,0)</f>
        <v>0</v>
      </c>
      <c r="DD34" s="357">
        <f>IF(DD15&gt;0, '1.4.5 Rev_ETH'!DD45,0)</f>
        <v>0</v>
      </c>
      <c r="DE34" s="357">
        <f>IF(DE15&gt;0, '1.4.5 Rev_ETH'!DE45,0)</f>
        <v>0</v>
      </c>
      <c r="DF34" s="357">
        <f>IF(DF15&gt;0, '1.4.5 Rev_ETH'!DF45,0)</f>
        <v>0</v>
      </c>
      <c r="DG34" s="357">
        <f>IF(DG15&gt;0, '1.4.5 Rev_ETH'!DG45,0)</f>
        <v>0</v>
      </c>
      <c r="DH34" s="357">
        <f>IF(DH15&gt;0, '1.4.5 Rev_ETH'!DH45,0)</f>
        <v>0</v>
      </c>
      <c r="DI34" s="357">
        <f>IF(DI15&gt;0, '1.4.5 Rev_ETH'!DI45,0)</f>
        <v>0</v>
      </c>
      <c r="DJ34" s="357">
        <f>IF(DJ15&gt;0, '1.4.5 Rev_ETH'!DJ45,0)</f>
        <v>0</v>
      </c>
      <c r="DK34" s="357">
        <f>IF(DK15&gt;0, '1.4.5 Rev_ETH'!DK45,0)</f>
        <v>0</v>
      </c>
      <c r="DL34" s="357">
        <f>IF(DL15&gt;0, '1.4.5 Rev_ETH'!DL45,0)</f>
        <v>0</v>
      </c>
      <c r="DM34" s="357">
        <f>IF(DM15&gt;0, '1.4.5 Rev_ETH'!DM45,0)</f>
        <v>0</v>
      </c>
      <c r="DN34" s="357">
        <f>IF(DN15&gt;0, '1.4.5 Rev_ETH'!DN45,0)</f>
        <v>0</v>
      </c>
      <c r="DO34" s="357">
        <f>IF(DO15&gt;0, '1.4.5 Rev_ETH'!DO45,0)</f>
        <v>0</v>
      </c>
      <c r="DP34" s="357">
        <f>IF(DP15&gt;0, '1.4.5 Rev_ETH'!DP45,0)</f>
        <v>0</v>
      </c>
      <c r="DQ34" s="357">
        <f>IF(DQ15&gt;0, '1.4.5 Rev_ETH'!DQ45,0)</f>
        <v>0</v>
      </c>
      <c r="DR34" s="357">
        <f>IF(DR15&gt;0, '1.4.5 Rev_ETH'!DR45,0)</f>
        <v>0</v>
      </c>
      <c r="DS34" s="357">
        <f>IF(DS15&gt;0, '1.4.5 Rev_ETH'!DS45,0)</f>
        <v>0</v>
      </c>
      <c r="DT34" s="357">
        <f>IF(DT15&gt;0, '1.4.5 Rev_ETH'!DT45,0)</f>
        <v>0</v>
      </c>
      <c r="DU34" s="357">
        <f>IF(DU15&gt;0, '1.4.5 Rev_ETH'!DU45,0)</f>
        <v>0</v>
      </c>
      <c r="DV34" s="357">
        <f>IF(DV15&gt;0, '1.4.5 Rev_ETH'!DV45,0)</f>
        <v>0</v>
      </c>
      <c r="DW34" s="357">
        <f>IF(DW15&gt;0, '1.4.5 Rev_ETH'!DW45,0)</f>
        <v>0</v>
      </c>
      <c r="DX34" s="357">
        <f>IF(DX15&gt;0, '1.4.5 Rev_ETH'!DX45,0)</f>
        <v>0</v>
      </c>
      <c r="DY34" s="357">
        <f>IF(DY15&gt;0, '1.4.5 Rev_ETH'!DY45,0)</f>
        <v>0</v>
      </c>
      <c r="EA34" s="24"/>
      <c r="EF34" s="24"/>
      <c r="EK34" s="24"/>
      <c r="EP34" s="24"/>
      <c r="EU34" s="24"/>
      <c r="EZ34" s="24"/>
      <c r="FE34" s="24"/>
      <c r="FJ34" s="24"/>
      <c r="FO34" s="24"/>
      <c r="FT34" s="24"/>
      <c r="FY34" s="24"/>
      <c r="GD34" s="24"/>
      <c r="GI34" s="24"/>
      <c r="GN34" s="24"/>
      <c r="GS34" s="24"/>
      <c r="GX34" s="24"/>
      <c r="HC34" s="24"/>
      <c r="HH34" s="24"/>
      <c r="HM34" s="24"/>
      <c r="HR34" s="24"/>
      <c r="HW34" s="24"/>
      <c r="IB34" s="24"/>
      <c r="IG34" s="24"/>
      <c r="IL34" s="24"/>
      <c r="IQ34" s="24"/>
      <c r="IV34" s="24"/>
      <c r="JA34" s="24"/>
      <c r="JF34" s="24"/>
      <c r="JK34" s="24"/>
      <c r="JP34" s="24"/>
      <c r="JU34" s="24"/>
      <c r="JZ34" s="24"/>
      <c r="KE34" s="24"/>
      <c r="KJ34" s="24"/>
      <c r="KO34" s="24"/>
      <c r="KT34" s="24"/>
      <c r="KY34" s="24"/>
      <c r="LD34" s="24"/>
      <c r="LI34" s="24"/>
      <c r="LN34" s="24"/>
      <c r="LS34" s="24"/>
      <c r="LX34" s="24"/>
      <c r="MC34" s="24"/>
      <c r="MH34" s="24"/>
      <c r="MM34" s="24"/>
      <c r="MR34" s="24"/>
      <c r="MW34" s="24"/>
      <c r="NB34" s="24"/>
      <c r="NG34" s="24"/>
      <c r="NL34" s="24"/>
      <c r="NQ34" s="24"/>
      <c r="NV34" s="24"/>
      <c r="OA34" s="24"/>
      <c r="OF34" s="24"/>
      <c r="OK34" s="24"/>
      <c r="OP34" s="24"/>
      <c r="OU34" s="24"/>
      <c r="OZ34" s="24"/>
      <c r="PE34" s="24"/>
      <c r="PJ34" s="24"/>
      <c r="PO34" s="24"/>
      <c r="PT34" s="24"/>
      <c r="PY34" s="24"/>
      <c r="QD34" s="24"/>
      <c r="QI34" s="24"/>
      <c r="QN34" s="24"/>
      <c r="QS34" s="24"/>
      <c r="QX34" s="24"/>
      <c r="RC34" s="24"/>
      <c r="RH34" s="24"/>
      <c r="RM34" s="24"/>
      <c r="RR34" s="24"/>
      <c r="RW34" s="24"/>
      <c r="SB34" s="24"/>
      <c r="SG34" s="24"/>
      <c r="SL34" s="24"/>
      <c r="SQ34" s="24"/>
      <c r="SV34" s="24"/>
      <c r="TA34" s="24"/>
      <c r="TF34" s="24"/>
      <c r="TK34" s="24"/>
      <c r="TP34" s="24"/>
      <c r="TU34" s="24"/>
      <c r="TZ34" s="24"/>
      <c r="UE34" s="24"/>
      <c r="UJ34" s="24"/>
      <c r="UO34" s="24"/>
      <c r="UT34" s="24"/>
      <c r="UY34" s="24"/>
      <c r="VD34" s="24"/>
      <c r="VI34" s="24"/>
      <c r="VN34" s="24"/>
      <c r="VS34" s="24"/>
      <c r="VX34" s="24"/>
      <c r="WC34" s="24"/>
      <c r="WH34" s="24"/>
      <c r="WM34" s="24"/>
      <c r="WR34" s="24"/>
      <c r="WW34" s="24"/>
      <c r="XB34" s="24"/>
      <c r="XG34" s="24"/>
      <c r="XL34" s="24"/>
      <c r="XQ34" s="24"/>
      <c r="XV34" s="24"/>
      <c r="YA34" s="24"/>
      <c r="YF34" s="24"/>
      <c r="YK34" s="24"/>
      <c r="YP34" s="24"/>
      <c r="YU34" s="24"/>
      <c r="YZ34" s="24"/>
      <c r="ZE34" s="24"/>
      <c r="ZJ34" s="24"/>
      <c r="ZO34" s="24"/>
      <c r="ZT34" s="24"/>
      <c r="ZY34" s="24"/>
      <c r="AAD34" s="24"/>
      <c r="AAI34" s="24"/>
      <c r="AAN34" s="24"/>
      <c r="AAS34" s="24"/>
      <c r="AAX34" s="24"/>
      <c r="ABC34" s="24"/>
      <c r="ABH34" s="24"/>
      <c r="ABM34" s="24"/>
      <c r="ABR34" s="24"/>
      <c r="ABW34" s="24"/>
      <c r="ACB34" s="24"/>
      <c r="ACG34" s="24"/>
      <c r="ACL34" s="24"/>
      <c r="ACQ34" s="24"/>
      <c r="ACV34" s="24"/>
      <c r="ADA34" s="24"/>
      <c r="ADF34" s="24"/>
      <c r="ADK34" s="24"/>
      <c r="ADP34" s="24"/>
      <c r="ADU34" s="24"/>
      <c r="ADZ34" s="24"/>
      <c r="AEE34" s="24"/>
      <c r="AEJ34" s="24"/>
      <c r="AEO34" s="24"/>
      <c r="AET34" s="24"/>
      <c r="AEY34" s="24"/>
      <c r="AFD34" s="24"/>
      <c r="AFI34" s="24"/>
      <c r="AFN34" s="24"/>
      <c r="AFS34" s="24"/>
      <c r="AFX34" s="24"/>
      <c r="AGC34" s="24"/>
      <c r="AGH34" s="24"/>
      <c r="AGM34" s="24"/>
      <c r="AGR34" s="24"/>
      <c r="AGW34" s="24"/>
      <c r="AHB34" s="24"/>
      <c r="AHG34" s="24"/>
      <c r="AHL34" s="24"/>
      <c r="AHQ34" s="24"/>
      <c r="AHV34" s="24"/>
      <c r="AIA34" s="24"/>
      <c r="AIF34" s="24"/>
      <c r="AIK34" s="24"/>
      <c r="AIP34" s="24"/>
      <c r="AIU34" s="24"/>
      <c r="AIZ34" s="24"/>
      <c r="AJE34" s="24"/>
      <c r="AJJ34" s="24"/>
      <c r="AJO34" s="24"/>
      <c r="AJT34" s="24"/>
      <c r="AJY34" s="24"/>
      <c r="AKD34" s="24"/>
      <c r="AKI34" s="24"/>
      <c r="AKN34" s="24"/>
      <c r="AKS34" s="24"/>
      <c r="AKX34" s="24"/>
      <c r="ALC34" s="24"/>
      <c r="ALH34" s="24"/>
      <c r="ALM34" s="24"/>
      <c r="ALR34" s="24"/>
      <c r="ALW34" s="24"/>
      <c r="AMB34" s="24"/>
      <c r="AMG34" s="24"/>
      <c r="AML34" s="24"/>
      <c r="AMQ34" s="24"/>
      <c r="AMV34" s="24"/>
      <c r="ANA34" s="24"/>
      <c r="ANF34" s="24"/>
      <c r="ANK34" s="24"/>
      <c r="ANP34" s="24"/>
      <c r="ANU34" s="24"/>
      <c r="ANZ34" s="24"/>
      <c r="AOE34" s="24"/>
      <c r="AOJ34" s="24"/>
      <c r="AOO34" s="24"/>
      <c r="AOT34" s="24"/>
      <c r="AOY34" s="24"/>
      <c r="APD34" s="24"/>
      <c r="API34" s="24"/>
      <c r="APN34" s="24"/>
      <c r="APS34" s="24"/>
      <c r="APX34" s="24"/>
      <c r="AQC34" s="24"/>
      <c r="AQH34" s="24"/>
      <c r="AQM34" s="24"/>
      <c r="AQR34" s="24"/>
      <c r="AQW34" s="24"/>
      <c r="ARB34" s="24"/>
      <c r="ARG34" s="24"/>
      <c r="ARL34" s="24"/>
      <c r="ARQ34" s="24"/>
      <c r="ARV34" s="24"/>
      <c r="ASA34" s="24"/>
      <c r="ASF34" s="24"/>
      <c r="ASK34" s="24"/>
      <c r="ASP34" s="24"/>
      <c r="ASU34" s="24"/>
      <c r="ASZ34" s="24"/>
      <c r="ATE34" s="24"/>
      <c r="ATJ34" s="24"/>
      <c r="ATO34" s="24"/>
      <c r="ATT34" s="24"/>
      <c r="ATY34" s="24"/>
      <c r="AUD34" s="24"/>
      <c r="AUI34" s="24"/>
      <c r="AUN34" s="24"/>
      <c r="AUS34" s="24"/>
      <c r="AUX34" s="24"/>
      <c r="AVC34" s="24"/>
      <c r="AVH34" s="24"/>
      <c r="AVM34" s="24"/>
      <c r="AVR34" s="24"/>
      <c r="AVW34" s="24"/>
      <c r="AWB34" s="24"/>
      <c r="AWG34" s="24"/>
      <c r="AWL34" s="24"/>
      <c r="AWQ34" s="24"/>
      <c r="AWV34" s="24"/>
      <c r="AXA34" s="24"/>
      <c r="AXF34" s="24"/>
      <c r="AXK34" s="24"/>
      <c r="AXP34" s="24"/>
      <c r="AXU34" s="24"/>
      <c r="AXZ34" s="24"/>
      <c r="AYE34" s="24"/>
      <c r="AYJ34" s="24"/>
      <c r="AYO34" s="24"/>
      <c r="AYT34" s="24"/>
      <c r="AYY34" s="24"/>
      <c r="AZD34" s="24"/>
      <c r="AZI34" s="24"/>
      <c r="AZN34" s="24"/>
      <c r="AZS34" s="24"/>
      <c r="AZX34" s="24"/>
      <c r="BAC34" s="24"/>
      <c r="BAH34" s="24"/>
      <c r="BAM34" s="24"/>
      <c r="BAR34" s="24"/>
      <c r="BAW34" s="24"/>
      <c r="BBB34" s="24"/>
      <c r="BBG34" s="24"/>
      <c r="BBL34" s="24"/>
      <c r="BBQ34" s="24"/>
      <c r="BBV34" s="24"/>
      <c r="BCA34" s="24"/>
      <c r="BCF34" s="24"/>
      <c r="BCK34" s="24"/>
      <c r="BCP34" s="24"/>
      <c r="BCU34" s="24"/>
      <c r="BCZ34" s="24"/>
      <c r="BDE34" s="24"/>
      <c r="BDJ34" s="24"/>
      <c r="BDO34" s="24"/>
      <c r="BDT34" s="24"/>
      <c r="BDY34" s="24"/>
      <c r="BED34" s="24"/>
      <c r="BEI34" s="24"/>
      <c r="BEN34" s="24"/>
      <c r="BES34" s="24"/>
      <c r="BEX34" s="24"/>
      <c r="BFC34" s="24"/>
      <c r="BFH34" s="24"/>
      <c r="BFM34" s="24"/>
      <c r="BFR34" s="24"/>
      <c r="BFW34" s="24"/>
      <c r="BGB34" s="24"/>
      <c r="BGG34" s="24"/>
      <c r="BGL34" s="24"/>
      <c r="BGQ34" s="24"/>
      <c r="BGV34" s="24"/>
      <c r="BHA34" s="24"/>
      <c r="BHF34" s="24"/>
      <c r="BHK34" s="24"/>
      <c r="BHP34" s="24"/>
      <c r="BHU34" s="24"/>
      <c r="BHZ34" s="24"/>
      <c r="BIE34" s="24"/>
      <c r="BIJ34" s="24"/>
      <c r="BIO34" s="24"/>
      <c r="BIT34" s="24"/>
      <c r="BIY34" s="24"/>
      <c r="BJD34" s="24"/>
      <c r="BJI34" s="24"/>
      <c r="BJN34" s="24"/>
      <c r="BJS34" s="24"/>
      <c r="BJX34" s="24"/>
      <c r="BKC34" s="24"/>
      <c r="BKH34" s="24"/>
      <c r="BKM34" s="24"/>
      <c r="BKR34" s="24"/>
      <c r="BKW34" s="24"/>
      <c r="BLB34" s="24"/>
      <c r="BLG34" s="24"/>
      <c r="BLL34" s="24"/>
      <c r="BLQ34" s="24"/>
      <c r="BLV34" s="24"/>
      <c r="BMA34" s="24"/>
      <c r="BMF34" s="24"/>
      <c r="BMK34" s="24"/>
      <c r="BMP34" s="24"/>
      <c r="BMU34" s="24"/>
      <c r="BMZ34" s="24"/>
      <c r="BNE34" s="24"/>
      <c r="BNJ34" s="24"/>
      <c r="BNO34" s="24"/>
      <c r="BNT34" s="24"/>
      <c r="BNY34" s="24"/>
      <c r="BOD34" s="24"/>
      <c r="BOI34" s="24"/>
      <c r="BON34" s="24"/>
      <c r="BOS34" s="24"/>
      <c r="BOX34" s="24"/>
      <c r="BPC34" s="24"/>
      <c r="BPH34" s="24"/>
      <c r="BPM34" s="24"/>
      <c r="BPR34" s="24"/>
      <c r="BPW34" s="24"/>
      <c r="BQB34" s="24"/>
      <c r="BQG34" s="24"/>
      <c r="BQL34" s="24"/>
      <c r="BQQ34" s="24"/>
      <c r="BQV34" s="24"/>
      <c r="BRA34" s="24"/>
      <c r="BRF34" s="24"/>
      <c r="BRK34" s="24"/>
      <c r="BRP34" s="24"/>
      <c r="BRU34" s="24"/>
      <c r="BRZ34" s="24"/>
      <c r="BSE34" s="24"/>
      <c r="BSJ34" s="24"/>
      <c r="BSO34" s="24"/>
      <c r="BST34" s="24"/>
      <c r="BSY34" s="24"/>
      <c r="BTD34" s="24"/>
      <c r="BTI34" s="24"/>
      <c r="BTN34" s="24"/>
      <c r="BTS34" s="24"/>
      <c r="BTX34" s="24"/>
      <c r="BUC34" s="24"/>
      <c r="BUH34" s="24"/>
      <c r="BUM34" s="24"/>
      <c r="BUR34" s="24"/>
      <c r="BUW34" s="24"/>
      <c r="BVB34" s="24"/>
      <c r="BVG34" s="24"/>
      <c r="BVL34" s="24"/>
      <c r="BVQ34" s="24"/>
      <c r="BVV34" s="24"/>
      <c r="BWA34" s="24"/>
      <c r="BWF34" s="24"/>
      <c r="BWK34" s="24"/>
      <c r="BWP34" s="24"/>
      <c r="BWU34" s="24"/>
      <c r="BWZ34" s="24"/>
      <c r="BXE34" s="24"/>
      <c r="BXJ34" s="24"/>
      <c r="BXO34" s="24"/>
      <c r="BXT34" s="24"/>
      <c r="BXY34" s="24"/>
      <c r="BYD34" s="24"/>
      <c r="BYI34" s="24"/>
      <c r="BYN34" s="24"/>
      <c r="BYS34" s="24"/>
      <c r="BYX34" s="24"/>
      <c r="BZC34" s="24"/>
      <c r="BZH34" s="24"/>
      <c r="BZM34" s="24"/>
      <c r="BZR34" s="24"/>
      <c r="BZW34" s="24"/>
      <c r="CAB34" s="24"/>
      <c r="CAG34" s="24"/>
      <c r="CAL34" s="24"/>
      <c r="CAQ34" s="24"/>
      <c r="CAV34" s="24"/>
      <c r="CBA34" s="24"/>
      <c r="CBF34" s="24"/>
      <c r="CBK34" s="24"/>
      <c r="CBP34" s="24"/>
      <c r="CBU34" s="24"/>
      <c r="CBZ34" s="24"/>
      <c r="CCE34" s="24"/>
      <c r="CCJ34" s="24"/>
      <c r="CCO34" s="24"/>
      <c r="CCT34" s="24"/>
      <c r="CCY34" s="24"/>
      <c r="CDD34" s="24"/>
      <c r="CDI34" s="24"/>
      <c r="CDN34" s="24"/>
      <c r="CDS34" s="24"/>
      <c r="CDX34" s="24"/>
      <c r="CEC34" s="24"/>
      <c r="CEH34" s="24"/>
      <c r="CEM34" s="24"/>
      <c r="CER34" s="24"/>
      <c r="CEW34" s="24"/>
      <c r="CFB34" s="24"/>
      <c r="CFG34" s="24"/>
      <c r="CFL34" s="24"/>
      <c r="CFQ34" s="24"/>
      <c r="CFV34" s="24"/>
      <c r="CGA34" s="24"/>
      <c r="CGF34" s="24"/>
      <c r="CGK34" s="24"/>
      <c r="CGP34" s="24"/>
      <c r="CGU34" s="24"/>
      <c r="CGZ34" s="24"/>
      <c r="CHE34" s="24"/>
      <c r="CHJ34" s="24"/>
      <c r="CHO34" s="24"/>
      <c r="CHT34" s="24"/>
      <c r="CHY34" s="24"/>
      <c r="CID34" s="24"/>
      <c r="CII34" s="24"/>
      <c r="CIN34" s="24"/>
      <c r="CIS34" s="24"/>
      <c r="CIX34" s="24"/>
      <c r="CJC34" s="24"/>
      <c r="CJH34" s="24"/>
      <c r="CJM34" s="24"/>
      <c r="CJR34" s="24"/>
      <c r="CJW34" s="24"/>
      <c r="CKB34" s="24"/>
      <c r="CKG34" s="24"/>
      <c r="CKL34" s="24"/>
      <c r="CKQ34" s="24"/>
      <c r="CKV34" s="24"/>
      <c r="CLA34" s="24"/>
      <c r="CLF34" s="24"/>
      <c r="CLK34" s="24"/>
      <c r="CLP34" s="24"/>
      <c r="CLU34" s="24"/>
      <c r="CLZ34" s="24"/>
      <c r="CME34" s="24"/>
      <c r="CMJ34" s="24"/>
      <c r="CMO34" s="24"/>
      <c r="CMT34" s="24"/>
      <c r="CMY34" s="24"/>
      <c r="CND34" s="24"/>
      <c r="CNI34" s="24"/>
      <c r="CNN34" s="24"/>
      <c r="CNS34" s="24"/>
      <c r="CNX34" s="24"/>
      <c r="COC34" s="24"/>
      <c r="COH34" s="24"/>
      <c r="COM34" s="24"/>
      <c r="COR34" s="24"/>
      <c r="COW34" s="24"/>
      <c r="CPB34" s="24"/>
      <c r="CPG34" s="24"/>
      <c r="CPL34" s="24"/>
      <c r="CPQ34" s="24"/>
      <c r="CPV34" s="24"/>
      <c r="CQA34" s="24"/>
      <c r="CQF34" s="24"/>
      <c r="CQK34" s="24"/>
      <c r="CQP34" s="24"/>
      <c r="CQU34" s="24"/>
      <c r="CQZ34" s="24"/>
      <c r="CRE34" s="24"/>
      <c r="CRJ34" s="24"/>
      <c r="CRO34" s="24"/>
      <c r="CRT34" s="24"/>
      <c r="CRY34" s="24"/>
      <c r="CSD34" s="24"/>
      <c r="CSI34" s="24"/>
      <c r="CSN34" s="24"/>
      <c r="CSS34" s="24"/>
      <c r="CSX34" s="24"/>
      <c r="CTC34" s="24"/>
      <c r="CTH34" s="24"/>
      <c r="CTM34" s="24"/>
      <c r="CTR34" s="24"/>
      <c r="CTW34" s="24"/>
      <c r="CUB34" s="24"/>
      <c r="CUG34" s="24"/>
      <c r="CUL34" s="24"/>
      <c r="CUQ34" s="24"/>
      <c r="CUV34" s="24"/>
      <c r="CVA34" s="24"/>
      <c r="CVF34" s="24"/>
      <c r="CVK34" s="24"/>
      <c r="CVP34" s="24"/>
      <c r="CVU34" s="24"/>
      <c r="CVZ34" s="24"/>
      <c r="CWE34" s="24"/>
      <c r="CWJ34" s="24"/>
      <c r="CWO34" s="24"/>
      <c r="CWT34" s="24"/>
      <c r="CWY34" s="24"/>
      <c r="CXD34" s="24"/>
      <c r="CXI34" s="24"/>
      <c r="CXN34" s="24"/>
      <c r="CXS34" s="24"/>
      <c r="CXX34" s="24"/>
      <c r="CYC34" s="24"/>
      <c r="CYH34" s="24"/>
      <c r="CYM34" s="24"/>
      <c r="CYR34" s="24"/>
      <c r="CYW34" s="24"/>
      <c r="CZB34" s="24"/>
      <c r="CZG34" s="24"/>
      <c r="CZL34" s="24"/>
      <c r="CZQ34" s="24"/>
      <c r="CZV34" s="24"/>
      <c r="DAA34" s="24"/>
      <c r="DAF34" s="24"/>
      <c r="DAK34" s="24"/>
      <c r="DAP34" s="24"/>
      <c r="DAU34" s="24"/>
      <c r="DAZ34" s="24"/>
      <c r="DBE34" s="24"/>
      <c r="DBJ34" s="24"/>
      <c r="DBO34" s="24"/>
      <c r="DBT34" s="24"/>
      <c r="DBY34" s="24"/>
      <c r="DCD34" s="24"/>
      <c r="DCI34" s="24"/>
      <c r="DCN34" s="24"/>
      <c r="DCS34" s="24"/>
      <c r="DCX34" s="24"/>
      <c r="DDC34" s="24"/>
      <c r="DDH34" s="24"/>
      <c r="DDM34" s="24"/>
      <c r="DDR34" s="24"/>
      <c r="DDW34" s="24"/>
      <c r="DEB34" s="24"/>
      <c r="DEG34" s="24"/>
      <c r="DEL34" s="24"/>
      <c r="DEQ34" s="24"/>
      <c r="DEV34" s="24"/>
      <c r="DFA34" s="24"/>
      <c r="DFF34" s="24"/>
      <c r="DFK34" s="24"/>
      <c r="DFP34" s="24"/>
      <c r="DFU34" s="24"/>
      <c r="DFZ34" s="24"/>
      <c r="DGE34" s="24"/>
      <c r="DGJ34" s="24"/>
      <c r="DGO34" s="24"/>
      <c r="DGT34" s="24"/>
      <c r="DGY34" s="24"/>
      <c r="DHD34" s="24"/>
      <c r="DHI34" s="24"/>
      <c r="DHN34" s="24"/>
      <c r="DHS34" s="24"/>
      <c r="DHX34" s="24"/>
      <c r="DIC34" s="24"/>
      <c r="DIH34" s="24"/>
      <c r="DIM34" s="24"/>
      <c r="DIR34" s="24"/>
      <c r="DIW34" s="24"/>
      <c r="DJB34" s="24"/>
      <c r="DJG34" s="24"/>
      <c r="DJL34" s="24"/>
      <c r="DJQ34" s="24"/>
      <c r="DJV34" s="24"/>
      <c r="DKA34" s="24"/>
      <c r="DKF34" s="24"/>
      <c r="DKK34" s="24"/>
      <c r="DKP34" s="24"/>
      <c r="DKU34" s="24"/>
      <c r="DKZ34" s="24"/>
      <c r="DLE34" s="24"/>
      <c r="DLJ34" s="24"/>
      <c r="DLO34" s="24"/>
      <c r="DLT34" s="24"/>
      <c r="DLY34" s="24"/>
      <c r="DMD34" s="24"/>
      <c r="DMI34" s="24"/>
      <c r="DMN34" s="24"/>
      <c r="DMS34" s="24"/>
      <c r="DMX34" s="24"/>
      <c r="DNC34" s="24"/>
      <c r="DNH34" s="24"/>
      <c r="DNM34" s="24"/>
      <c r="DNR34" s="24"/>
      <c r="DNW34" s="24"/>
      <c r="DOB34" s="24"/>
      <c r="DOG34" s="24"/>
      <c r="DOL34" s="24"/>
      <c r="DOQ34" s="24"/>
      <c r="DOV34" s="24"/>
      <c r="DPA34" s="24"/>
      <c r="DPF34" s="24"/>
      <c r="DPK34" s="24"/>
      <c r="DPP34" s="24"/>
      <c r="DPU34" s="24"/>
      <c r="DPZ34" s="24"/>
      <c r="DQE34" s="24"/>
      <c r="DQJ34" s="24"/>
      <c r="DQO34" s="24"/>
      <c r="DQT34" s="24"/>
      <c r="DQY34" s="24"/>
      <c r="DRD34" s="24"/>
      <c r="DRI34" s="24"/>
      <c r="DRN34" s="24"/>
      <c r="DRS34" s="24"/>
      <c r="DRX34" s="24"/>
      <c r="DSC34" s="24"/>
      <c r="DSH34" s="24"/>
      <c r="DSM34" s="24"/>
      <c r="DSR34" s="24"/>
      <c r="DSW34" s="24"/>
      <c r="DTB34" s="24"/>
      <c r="DTG34" s="24"/>
      <c r="DTL34" s="24"/>
      <c r="DTQ34" s="24"/>
      <c r="DTV34" s="24"/>
      <c r="DUA34" s="24"/>
      <c r="DUF34" s="24"/>
      <c r="DUK34" s="24"/>
      <c r="DUP34" s="24"/>
      <c r="DUU34" s="24"/>
      <c r="DUZ34" s="24"/>
      <c r="DVE34" s="24"/>
      <c r="DVJ34" s="24"/>
      <c r="DVO34" s="24"/>
      <c r="DVT34" s="24"/>
      <c r="DVY34" s="24"/>
      <c r="DWD34" s="24"/>
      <c r="DWI34" s="24"/>
      <c r="DWN34" s="24"/>
      <c r="DWS34" s="24"/>
      <c r="DWX34" s="24"/>
      <c r="DXC34" s="24"/>
      <c r="DXH34" s="24"/>
      <c r="DXM34" s="24"/>
      <c r="DXR34" s="24"/>
      <c r="DXW34" s="24"/>
      <c r="DYB34" s="24"/>
      <c r="DYG34" s="24"/>
      <c r="DYL34" s="24"/>
      <c r="DYQ34" s="24"/>
      <c r="DYV34" s="24"/>
      <c r="DZA34" s="24"/>
      <c r="DZF34" s="24"/>
      <c r="DZK34" s="24"/>
      <c r="DZP34" s="24"/>
      <c r="DZU34" s="24"/>
      <c r="DZZ34" s="24"/>
      <c r="EAE34" s="24"/>
      <c r="EAJ34" s="24"/>
      <c r="EAO34" s="24"/>
      <c r="EAT34" s="24"/>
      <c r="EAY34" s="24"/>
      <c r="EBD34" s="24"/>
      <c r="EBI34" s="24"/>
      <c r="EBN34" s="24"/>
      <c r="EBS34" s="24"/>
      <c r="EBX34" s="24"/>
      <c r="ECC34" s="24"/>
      <c r="ECH34" s="24"/>
      <c r="ECM34" s="24"/>
      <c r="ECR34" s="24"/>
      <c r="ECW34" s="24"/>
      <c r="EDB34" s="24"/>
      <c r="EDG34" s="24"/>
      <c r="EDL34" s="24"/>
      <c r="EDQ34" s="24"/>
      <c r="EDV34" s="24"/>
      <c r="EEA34" s="24"/>
      <c r="EEF34" s="24"/>
      <c r="EEK34" s="24"/>
      <c r="EEP34" s="24"/>
      <c r="EEU34" s="24"/>
      <c r="EEZ34" s="24"/>
      <c r="EFE34" s="24"/>
      <c r="EFJ34" s="24"/>
      <c r="EFO34" s="24"/>
      <c r="EFT34" s="24"/>
      <c r="EFY34" s="24"/>
      <c r="EGD34" s="24"/>
      <c r="EGI34" s="24"/>
      <c r="EGN34" s="24"/>
      <c r="EGS34" s="24"/>
      <c r="EGX34" s="24"/>
      <c r="EHC34" s="24"/>
      <c r="EHH34" s="24"/>
      <c r="EHM34" s="24"/>
      <c r="EHR34" s="24"/>
      <c r="EHW34" s="24"/>
      <c r="EIB34" s="24"/>
      <c r="EIG34" s="24"/>
      <c r="EIL34" s="24"/>
      <c r="EIQ34" s="24"/>
      <c r="EIV34" s="24"/>
      <c r="EJA34" s="24"/>
      <c r="EJF34" s="24"/>
      <c r="EJK34" s="24"/>
      <c r="EJP34" s="24"/>
      <c r="EJU34" s="24"/>
      <c r="EJZ34" s="24"/>
      <c r="EKE34" s="24"/>
      <c r="EKJ34" s="24"/>
      <c r="EKO34" s="24"/>
      <c r="EKT34" s="24"/>
      <c r="EKY34" s="24"/>
      <c r="ELD34" s="24"/>
      <c r="ELI34" s="24"/>
      <c r="ELN34" s="24"/>
      <c r="ELS34" s="24"/>
      <c r="ELX34" s="24"/>
      <c r="EMC34" s="24"/>
      <c r="EMH34" s="24"/>
      <c r="EMM34" s="24"/>
      <c r="EMR34" s="24"/>
      <c r="EMW34" s="24"/>
      <c r="ENB34" s="24"/>
      <c r="ENG34" s="24"/>
      <c r="ENL34" s="24"/>
      <c r="ENQ34" s="24"/>
      <c r="ENV34" s="24"/>
      <c r="EOA34" s="24"/>
      <c r="EOF34" s="24"/>
      <c r="EOK34" s="24"/>
      <c r="EOP34" s="24"/>
      <c r="EOU34" s="24"/>
      <c r="EOZ34" s="24"/>
      <c r="EPE34" s="24"/>
      <c r="EPJ34" s="24"/>
      <c r="EPO34" s="24"/>
      <c r="EPT34" s="24"/>
      <c r="EPY34" s="24"/>
      <c r="EQD34" s="24"/>
      <c r="EQI34" s="24"/>
      <c r="EQN34" s="24"/>
      <c r="EQS34" s="24"/>
      <c r="EQX34" s="24"/>
      <c r="ERC34" s="24"/>
      <c r="ERH34" s="24"/>
      <c r="ERM34" s="24"/>
      <c r="ERR34" s="24"/>
      <c r="ERW34" s="24"/>
      <c r="ESB34" s="24"/>
      <c r="ESG34" s="24"/>
      <c r="ESL34" s="24"/>
      <c r="ESQ34" s="24"/>
      <c r="ESV34" s="24"/>
      <c r="ETA34" s="24"/>
      <c r="ETF34" s="24"/>
      <c r="ETK34" s="24"/>
      <c r="ETP34" s="24"/>
      <c r="ETU34" s="24"/>
      <c r="ETZ34" s="24"/>
      <c r="EUE34" s="24"/>
      <c r="EUJ34" s="24"/>
      <c r="EUO34" s="24"/>
      <c r="EUT34" s="24"/>
      <c r="EUY34" s="24"/>
      <c r="EVD34" s="24"/>
      <c r="EVI34" s="24"/>
      <c r="EVN34" s="24"/>
      <c r="EVS34" s="24"/>
      <c r="EVX34" s="24"/>
      <c r="EWC34" s="24"/>
      <c r="EWH34" s="24"/>
      <c r="EWM34" s="24"/>
      <c r="EWR34" s="24"/>
      <c r="EWW34" s="24"/>
      <c r="EXB34" s="24"/>
      <c r="EXG34" s="24"/>
      <c r="EXL34" s="24"/>
      <c r="EXQ34" s="24"/>
      <c r="EXV34" s="24"/>
      <c r="EYA34" s="24"/>
      <c r="EYF34" s="24"/>
      <c r="EYK34" s="24"/>
      <c r="EYP34" s="24"/>
      <c r="EYU34" s="24"/>
      <c r="EYZ34" s="24"/>
      <c r="EZE34" s="24"/>
      <c r="EZJ34" s="24"/>
      <c r="EZO34" s="24"/>
      <c r="EZT34" s="24"/>
      <c r="EZY34" s="24"/>
      <c r="FAD34" s="24"/>
      <c r="FAI34" s="24"/>
      <c r="FAN34" s="24"/>
      <c r="FAS34" s="24"/>
      <c r="FAX34" s="24"/>
      <c r="FBC34" s="24"/>
      <c r="FBH34" s="24"/>
      <c r="FBM34" s="24"/>
      <c r="FBR34" s="24"/>
      <c r="FBW34" s="24"/>
      <c r="FCB34" s="24"/>
      <c r="FCG34" s="24"/>
      <c r="FCL34" s="24"/>
      <c r="FCQ34" s="24"/>
      <c r="FCV34" s="24"/>
      <c r="FDA34" s="24"/>
      <c r="FDF34" s="24"/>
      <c r="FDK34" s="24"/>
      <c r="FDP34" s="24"/>
      <c r="FDU34" s="24"/>
      <c r="FDZ34" s="24"/>
      <c r="FEE34" s="24"/>
      <c r="FEJ34" s="24"/>
      <c r="FEO34" s="24"/>
      <c r="FET34" s="24"/>
      <c r="FEY34" s="24"/>
      <c r="FFD34" s="24"/>
      <c r="FFI34" s="24"/>
      <c r="FFN34" s="24"/>
      <c r="FFS34" s="24"/>
      <c r="FFX34" s="24"/>
      <c r="FGC34" s="24"/>
      <c r="FGH34" s="24"/>
      <c r="FGM34" s="24"/>
      <c r="FGR34" s="24"/>
      <c r="FGW34" s="24"/>
      <c r="FHB34" s="24"/>
      <c r="FHG34" s="24"/>
      <c r="FHL34" s="24"/>
      <c r="FHQ34" s="24"/>
      <c r="FHV34" s="24"/>
      <c r="FIA34" s="24"/>
      <c r="FIF34" s="24"/>
      <c r="FIK34" s="24"/>
      <c r="FIP34" s="24"/>
      <c r="FIU34" s="24"/>
      <c r="FIZ34" s="24"/>
      <c r="FJE34" s="24"/>
      <c r="FJJ34" s="24"/>
      <c r="FJO34" s="24"/>
      <c r="FJT34" s="24"/>
      <c r="FJY34" s="24"/>
      <c r="FKD34" s="24"/>
      <c r="FKI34" s="24"/>
      <c r="FKN34" s="24"/>
      <c r="FKS34" s="24"/>
      <c r="FKX34" s="24"/>
      <c r="FLC34" s="24"/>
      <c r="FLH34" s="24"/>
      <c r="FLM34" s="24"/>
      <c r="FLR34" s="24"/>
      <c r="FLW34" s="24"/>
      <c r="FMB34" s="24"/>
      <c r="FMG34" s="24"/>
      <c r="FML34" s="24"/>
      <c r="FMQ34" s="24"/>
      <c r="FMV34" s="24"/>
      <c r="FNA34" s="24"/>
      <c r="FNF34" s="24"/>
      <c r="FNK34" s="24"/>
      <c r="FNP34" s="24"/>
      <c r="FNU34" s="24"/>
      <c r="FNZ34" s="24"/>
      <c r="FOE34" s="24"/>
      <c r="FOJ34" s="24"/>
      <c r="FOO34" s="24"/>
      <c r="FOT34" s="24"/>
      <c r="FOY34" s="24"/>
      <c r="FPD34" s="24"/>
      <c r="FPI34" s="24"/>
      <c r="FPN34" s="24"/>
      <c r="FPS34" s="24"/>
      <c r="FPX34" s="24"/>
      <c r="FQC34" s="24"/>
      <c r="FQH34" s="24"/>
      <c r="FQM34" s="24"/>
      <c r="FQR34" s="24"/>
      <c r="FQW34" s="24"/>
      <c r="FRB34" s="24"/>
      <c r="FRG34" s="24"/>
      <c r="FRL34" s="24"/>
      <c r="FRQ34" s="24"/>
      <c r="FRV34" s="24"/>
      <c r="FSA34" s="24"/>
      <c r="FSF34" s="24"/>
      <c r="FSK34" s="24"/>
      <c r="FSP34" s="24"/>
      <c r="FSU34" s="24"/>
      <c r="FSZ34" s="24"/>
      <c r="FTE34" s="24"/>
      <c r="FTJ34" s="24"/>
      <c r="FTO34" s="24"/>
      <c r="FTT34" s="24"/>
      <c r="FTY34" s="24"/>
      <c r="FUD34" s="24"/>
      <c r="FUI34" s="24"/>
      <c r="FUN34" s="24"/>
      <c r="FUS34" s="24"/>
      <c r="FUX34" s="24"/>
      <c r="FVC34" s="24"/>
      <c r="FVH34" s="24"/>
      <c r="FVM34" s="24"/>
      <c r="FVR34" s="24"/>
      <c r="FVW34" s="24"/>
      <c r="FWB34" s="24"/>
      <c r="FWG34" s="24"/>
      <c r="FWL34" s="24"/>
      <c r="FWQ34" s="24"/>
      <c r="FWV34" s="24"/>
      <c r="FXA34" s="24"/>
      <c r="FXF34" s="24"/>
      <c r="FXK34" s="24"/>
      <c r="FXP34" s="24"/>
      <c r="FXU34" s="24"/>
      <c r="FXZ34" s="24"/>
      <c r="FYE34" s="24"/>
      <c r="FYJ34" s="24"/>
      <c r="FYO34" s="24"/>
      <c r="FYT34" s="24"/>
      <c r="FYY34" s="24"/>
      <c r="FZD34" s="24"/>
      <c r="FZI34" s="24"/>
      <c r="FZN34" s="24"/>
      <c r="FZS34" s="24"/>
      <c r="FZX34" s="24"/>
      <c r="GAC34" s="24"/>
      <c r="GAH34" s="24"/>
      <c r="GAM34" s="24"/>
      <c r="GAR34" s="24"/>
      <c r="GAW34" s="24"/>
      <c r="GBB34" s="24"/>
      <c r="GBG34" s="24"/>
      <c r="GBL34" s="24"/>
      <c r="GBQ34" s="24"/>
      <c r="GBV34" s="24"/>
      <c r="GCA34" s="24"/>
      <c r="GCF34" s="24"/>
      <c r="GCK34" s="24"/>
      <c r="GCP34" s="24"/>
      <c r="GCU34" s="24"/>
      <c r="GCZ34" s="24"/>
      <c r="GDE34" s="24"/>
      <c r="GDJ34" s="24"/>
      <c r="GDO34" s="24"/>
      <c r="GDT34" s="24"/>
      <c r="GDY34" s="24"/>
      <c r="GED34" s="24"/>
      <c r="GEI34" s="24"/>
      <c r="GEN34" s="24"/>
      <c r="GES34" s="24"/>
      <c r="GEX34" s="24"/>
      <c r="GFC34" s="24"/>
      <c r="GFH34" s="24"/>
      <c r="GFM34" s="24"/>
      <c r="GFR34" s="24"/>
      <c r="GFW34" s="24"/>
      <c r="GGB34" s="24"/>
      <c r="GGG34" s="24"/>
      <c r="GGL34" s="24"/>
      <c r="GGQ34" s="24"/>
      <c r="GGV34" s="24"/>
      <c r="GHA34" s="24"/>
      <c r="GHF34" s="24"/>
      <c r="GHK34" s="24"/>
      <c r="GHP34" s="24"/>
      <c r="GHU34" s="24"/>
      <c r="GHZ34" s="24"/>
      <c r="GIE34" s="24"/>
      <c r="GIJ34" s="24"/>
      <c r="GIO34" s="24"/>
      <c r="GIT34" s="24"/>
      <c r="GIY34" s="24"/>
      <c r="GJD34" s="24"/>
      <c r="GJI34" s="24"/>
      <c r="GJN34" s="24"/>
      <c r="GJS34" s="24"/>
      <c r="GJX34" s="24"/>
      <c r="GKC34" s="24"/>
      <c r="GKH34" s="24"/>
      <c r="GKM34" s="24"/>
      <c r="GKR34" s="24"/>
      <c r="GKW34" s="24"/>
      <c r="GLB34" s="24"/>
      <c r="GLG34" s="24"/>
      <c r="GLL34" s="24"/>
      <c r="GLQ34" s="24"/>
      <c r="GLV34" s="24"/>
      <c r="GMA34" s="24"/>
      <c r="GMF34" s="24"/>
      <c r="GMK34" s="24"/>
      <c r="GMP34" s="24"/>
      <c r="GMU34" s="24"/>
      <c r="GMZ34" s="24"/>
      <c r="GNE34" s="24"/>
      <c r="GNJ34" s="24"/>
      <c r="GNO34" s="24"/>
      <c r="GNT34" s="24"/>
      <c r="GNY34" s="24"/>
      <c r="GOD34" s="24"/>
      <c r="GOI34" s="24"/>
      <c r="GON34" s="24"/>
      <c r="GOS34" s="24"/>
      <c r="GOX34" s="24"/>
      <c r="GPC34" s="24"/>
      <c r="GPH34" s="24"/>
      <c r="GPM34" s="24"/>
      <c r="GPR34" s="24"/>
      <c r="GPW34" s="24"/>
      <c r="GQB34" s="24"/>
      <c r="GQG34" s="24"/>
      <c r="GQL34" s="24"/>
      <c r="GQQ34" s="24"/>
      <c r="GQV34" s="24"/>
      <c r="GRA34" s="24"/>
      <c r="GRF34" s="24"/>
      <c r="GRK34" s="24"/>
      <c r="GRP34" s="24"/>
      <c r="GRU34" s="24"/>
      <c r="GRZ34" s="24"/>
      <c r="GSE34" s="24"/>
      <c r="GSJ34" s="24"/>
      <c r="GSO34" s="24"/>
      <c r="GST34" s="24"/>
      <c r="GSY34" s="24"/>
      <c r="GTD34" s="24"/>
      <c r="GTI34" s="24"/>
      <c r="GTN34" s="24"/>
      <c r="GTS34" s="24"/>
      <c r="GTX34" s="24"/>
      <c r="GUC34" s="24"/>
      <c r="GUH34" s="24"/>
      <c r="GUM34" s="24"/>
      <c r="GUR34" s="24"/>
      <c r="GUW34" s="24"/>
      <c r="GVB34" s="24"/>
      <c r="GVG34" s="24"/>
      <c r="GVL34" s="24"/>
      <c r="GVQ34" s="24"/>
      <c r="GVV34" s="24"/>
      <c r="GWA34" s="24"/>
      <c r="GWF34" s="24"/>
      <c r="GWK34" s="24"/>
      <c r="GWP34" s="24"/>
      <c r="GWU34" s="24"/>
      <c r="GWZ34" s="24"/>
      <c r="GXE34" s="24"/>
      <c r="GXJ34" s="24"/>
      <c r="GXO34" s="24"/>
      <c r="GXT34" s="24"/>
      <c r="GXY34" s="24"/>
      <c r="GYD34" s="24"/>
      <c r="GYI34" s="24"/>
      <c r="GYN34" s="24"/>
      <c r="GYS34" s="24"/>
      <c r="GYX34" s="24"/>
      <c r="GZC34" s="24"/>
      <c r="GZH34" s="24"/>
      <c r="GZM34" s="24"/>
      <c r="GZR34" s="24"/>
      <c r="GZW34" s="24"/>
      <c r="HAB34" s="24"/>
      <c r="HAG34" s="24"/>
      <c r="HAL34" s="24"/>
      <c r="HAQ34" s="24"/>
      <c r="HAV34" s="24"/>
      <c r="HBA34" s="24"/>
      <c r="HBF34" s="24"/>
      <c r="HBK34" s="24"/>
      <c r="HBP34" s="24"/>
      <c r="HBU34" s="24"/>
      <c r="HBZ34" s="24"/>
      <c r="HCE34" s="24"/>
      <c r="HCJ34" s="24"/>
      <c r="HCO34" s="24"/>
      <c r="HCT34" s="24"/>
      <c r="HCY34" s="24"/>
      <c r="HDD34" s="24"/>
      <c r="HDI34" s="24"/>
      <c r="HDN34" s="24"/>
      <c r="HDS34" s="24"/>
      <c r="HDX34" s="24"/>
      <c r="HEC34" s="24"/>
      <c r="HEH34" s="24"/>
      <c r="HEM34" s="24"/>
      <c r="HER34" s="24"/>
      <c r="HEW34" s="24"/>
      <c r="HFB34" s="24"/>
      <c r="HFG34" s="24"/>
      <c r="HFL34" s="24"/>
      <c r="HFQ34" s="24"/>
      <c r="HFV34" s="24"/>
      <c r="HGA34" s="24"/>
      <c r="HGF34" s="24"/>
      <c r="HGK34" s="24"/>
      <c r="HGP34" s="24"/>
      <c r="HGU34" s="24"/>
      <c r="HGZ34" s="24"/>
      <c r="HHE34" s="24"/>
      <c r="HHJ34" s="24"/>
      <c r="HHO34" s="24"/>
      <c r="HHT34" s="24"/>
      <c r="HHY34" s="24"/>
      <c r="HID34" s="24"/>
      <c r="HII34" s="24"/>
      <c r="HIN34" s="24"/>
      <c r="HIS34" s="24"/>
      <c r="HIX34" s="24"/>
      <c r="HJC34" s="24"/>
      <c r="HJH34" s="24"/>
      <c r="HJM34" s="24"/>
      <c r="HJR34" s="24"/>
      <c r="HJW34" s="24"/>
      <c r="HKB34" s="24"/>
      <c r="HKG34" s="24"/>
      <c r="HKL34" s="24"/>
      <c r="HKQ34" s="24"/>
      <c r="HKV34" s="24"/>
      <c r="HLA34" s="24"/>
      <c r="HLF34" s="24"/>
      <c r="HLK34" s="24"/>
      <c r="HLP34" s="24"/>
      <c r="HLU34" s="24"/>
      <c r="HLZ34" s="24"/>
      <c r="HME34" s="24"/>
      <c r="HMJ34" s="24"/>
      <c r="HMO34" s="24"/>
      <c r="HMT34" s="24"/>
      <c r="HMY34" s="24"/>
      <c r="HND34" s="24"/>
      <c r="HNI34" s="24"/>
      <c r="HNN34" s="24"/>
      <c r="HNS34" s="24"/>
      <c r="HNX34" s="24"/>
      <c r="HOC34" s="24"/>
      <c r="HOH34" s="24"/>
      <c r="HOM34" s="24"/>
      <c r="HOR34" s="24"/>
      <c r="HOW34" s="24"/>
      <c r="HPB34" s="24"/>
      <c r="HPG34" s="24"/>
      <c r="HPL34" s="24"/>
      <c r="HPQ34" s="24"/>
      <c r="HPV34" s="24"/>
      <c r="HQA34" s="24"/>
      <c r="HQF34" s="24"/>
      <c r="HQK34" s="24"/>
      <c r="HQP34" s="24"/>
      <c r="HQU34" s="24"/>
      <c r="HQZ34" s="24"/>
      <c r="HRE34" s="24"/>
      <c r="HRJ34" s="24"/>
      <c r="HRO34" s="24"/>
      <c r="HRT34" s="24"/>
      <c r="HRY34" s="24"/>
      <c r="HSD34" s="24"/>
      <c r="HSI34" s="24"/>
      <c r="HSN34" s="24"/>
      <c r="HSS34" s="24"/>
      <c r="HSX34" s="24"/>
      <c r="HTC34" s="24"/>
      <c r="HTH34" s="24"/>
      <c r="HTM34" s="24"/>
      <c r="HTR34" s="24"/>
      <c r="HTW34" s="24"/>
      <c r="HUB34" s="24"/>
      <c r="HUG34" s="24"/>
      <c r="HUL34" s="24"/>
      <c r="HUQ34" s="24"/>
      <c r="HUV34" s="24"/>
      <c r="HVA34" s="24"/>
      <c r="HVF34" s="24"/>
      <c r="HVK34" s="24"/>
      <c r="HVP34" s="24"/>
      <c r="HVU34" s="24"/>
      <c r="HVZ34" s="24"/>
      <c r="HWE34" s="24"/>
      <c r="HWJ34" s="24"/>
      <c r="HWO34" s="24"/>
      <c r="HWT34" s="24"/>
      <c r="HWY34" s="24"/>
      <c r="HXD34" s="24"/>
      <c r="HXI34" s="24"/>
      <c r="HXN34" s="24"/>
      <c r="HXS34" s="24"/>
      <c r="HXX34" s="24"/>
      <c r="HYC34" s="24"/>
      <c r="HYH34" s="24"/>
      <c r="HYM34" s="24"/>
      <c r="HYR34" s="24"/>
      <c r="HYW34" s="24"/>
      <c r="HZB34" s="24"/>
      <c r="HZG34" s="24"/>
      <c r="HZL34" s="24"/>
      <c r="HZQ34" s="24"/>
      <c r="HZV34" s="24"/>
      <c r="IAA34" s="24"/>
      <c r="IAF34" s="24"/>
      <c r="IAK34" s="24"/>
      <c r="IAP34" s="24"/>
      <c r="IAU34" s="24"/>
      <c r="IAZ34" s="24"/>
      <c r="IBE34" s="24"/>
      <c r="IBJ34" s="24"/>
      <c r="IBO34" s="24"/>
      <c r="IBT34" s="24"/>
      <c r="IBY34" s="24"/>
      <c r="ICD34" s="24"/>
      <c r="ICI34" s="24"/>
      <c r="ICN34" s="24"/>
      <c r="ICS34" s="24"/>
      <c r="ICX34" s="24"/>
      <c r="IDC34" s="24"/>
      <c r="IDH34" s="24"/>
      <c r="IDM34" s="24"/>
      <c r="IDR34" s="24"/>
      <c r="IDW34" s="24"/>
      <c r="IEB34" s="24"/>
      <c r="IEG34" s="24"/>
      <c r="IEL34" s="24"/>
      <c r="IEQ34" s="24"/>
      <c r="IEV34" s="24"/>
      <c r="IFA34" s="24"/>
      <c r="IFF34" s="24"/>
      <c r="IFK34" s="24"/>
      <c r="IFP34" s="24"/>
      <c r="IFU34" s="24"/>
      <c r="IFZ34" s="24"/>
      <c r="IGE34" s="24"/>
      <c r="IGJ34" s="24"/>
      <c r="IGO34" s="24"/>
      <c r="IGT34" s="24"/>
      <c r="IGY34" s="24"/>
      <c r="IHD34" s="24"/>
      <c r="IHI34" s="24"/>
      <c r="IHN34" s="24"/>
      <c r="IHS34" s="24"/>
      <c r="IHX34" s="24"/>
      <c r="IIC34" s="24"/>
      <c r="IIH34" s="24"/>
      <c r="IIM34" s="24"/>
      <c r="IIR34" s="24"/>
      <c r="IIW34" s="24"/>
      <c r="IJB34" s="24"/>
      <c r="IJG34" s="24"/>
      <c r="IJL34" s="24"/>
      <c r="IJQ34" s="24"/>
      <c r="IJV34" s="24"/>
      <c r="IKA34" s="24"/>
      <c r="IKF34" s="24"/>
      <c r="IKK34" s="24"/>
      <c r="IKP34" s="24"/>
      <c r="IKU34" s="24"/>
      <c r="IKZ34" s="24"/>
      <c r="ILE34" s="24"/>
      <c r="ILJ34" s="24"/>
      <c r="ILO34" s="24"/>
      <c r="ILT34" s="24"/>
      <c r="ILY34" s="24"/>
      <c r="IMD34" s="24"/>
      <c r="IMI34" s="24"/>
      <c r="IMN34" s="24"/>
      <c r="IMS34" s="24"/>
      <c r="IMX34" s="24"/>
      <c r="INC34" s="24"/>
      <c r="INH34" s="24"/>
      <c r="INM34" s="24"/>
      <c r="INR34" s="24"/>
      <c r="INW34" s="24"/>
      <c r="IOB34" s="24"/>
      <c r="IOG34" s="24"/>
      <c r="IOL34" s="24"/>
      <c r="IOQ34" s="24"/>
      <c r="IOV34" s="24"/>
      <c r="IPA34" s="24"/>
      <c r="IPF34" s="24"/>
      <c r="IPK34" s="24"/>
      <c r="IPP34" s="24"/>
      <c r="IPU34" s="24"/>
      <c r="IPZ34" s="24"/>
      <c r="IQE34" s="24"/>
      <c r="IQJ34" s="24"/>
      <c r="IQO34" s="24"/>
      <c r="IQT34" s="24"/>
      <c r="IQY34" s="24"/>
      <c r="IRD34" s="24"/>
      <c r="IRI34" s="24"/>
      <c r="IRN34" s="24"/>
      <c r="IRS34" s="24"/>
      <c r="IRX34" s="24"/>
      <c r="ISC34" s="24"/>
      <c r="ISH34" s="24"/>
      <c r="ISM34" s="24"/>
      <c r="ISR34" s="24"/>
      <c r="ISW34" s="24"/>
      <c r="ITB34" s="24"/>
      <c r="ITG34" s="24"/>
      <c r="ITL34" s="24"/>
      <c r="ITQ34" s="24"/>
      <c r="ITV34" s="24"/>
      <c r="IUA34" s="24"/>
      <c r="IUF34" s="24"/>
      <c r="IUK34" s="24"/>
      <c r="IUP34" s="24"/>
      <c r="IUU34" s="24"/>
      <c r="IUZ34" s="24"/>
      <c r="IVE34" s="24"/>
      <c r="IVJ34" s="24"/>
      <c r="IVO34" s="24"/>
      <c r="IVT34" s="24"/>
      <c r="IVY34" s="24"/>
      <c r="IWD34" s="24"/>
      <c r="IWI34" s="24"/>
      <c r="IWN34" s="24"/>
      <c r="IWS34" s="24"/>
      <c r="IWX34" s="24"/>
      <c r="IXC34" s="24"/>
      <c r="IXH34" s="24"/>
      <c r="IXM34" s="24"/>
      <c r="IXR34" s="24"/>
      <c r="IXW34" s="24"/>
      <c r="IYB34" s="24"/>
      <c r="IYG34" s="24"/>
      <c r="IYL34" s="24"/>
      <c r="IYQ34" s="24"/>
      <c r="IYV34" s="24"/>
      <c r="IZA34" s="24"/>
      <c r="IZF34" s="24"/>
      <c r="IZK34" s="24"/>
      <c r="IZP34" s="24"/>
      <c r="IZU34" s="24"/>
      <c r="IZZ34" s="24"/>
      <c r="JAE34" s="24"/>
      <c r="JAJ34" s="24"/>
      <c r="JAO34" s="24"/>
      <c r="JAT34" s="24"/>
      <c r="JAY34" s="24"/>
      <c r="JBD34" s="24"/>
      <c r="JBI34" s="24"/>
      <c r="JBN34" s="24"/>
      <c r="JBS34" s="24"/>
      <c r="JBX34" s="24"/>
      <c r="JCC34" s="24"/>
      <c r="JCH34" s="24"/>
      <c r="JCM34" s="24"/>
      <c r="JCR34" s="24"/>
      <c r="JCW34" s="24"/>
      <c r="JDB34" s="24"/>
      <c r="JDG34" s="24"/>
      <c r="JDL34" s="24"/>
      <c r="JDQ34" s="24"/>
      <c r="JDV34" s="24"/>
      <c r="JEA34" s="24"/>
      <c r="JEF34" s="24"/>
      <c r="JEK34" s="24"/>
      <c r="JEP34" s="24"/>
      <c r="JEU34" s="24"/>
      <c r="JEZ34" s="24"/>
      <c r="JFE34" s="24"/>
      <c r="JFJ34" s="24"/>
      <c r="JFO34" s="24"/>
      <c r="JFT34" s="24"/>
      <c r="JFY34" s="24"/>
      <c r="JGD34" s="24"/>
      <c r="JGI34" s="24"/>
      <c r="JGN34" s="24"/>
      <c r="JGS34" s="24"/>
      <c r="JGX34" s="24"/>
      <c r="JHC34" s="24"/>
      <c r="JHH34" s="24"/>
      <c r="JHM34" s="24"/>
      <c r="JHR34" s="24"/>
      <c r="JHW34" s="24"/>
      <c r="JIB34" s="24"/>
      <c r="JIG34" s="24"/>
      <c r="JIL34" s="24"/>
      <c r="JIQ34" s="24"/>
      <c r="JIV34" s="24"/>
      <c r="JJA34" s="24"/>
      <c r="JJF34" s="24"/>
      <c r="JJK34" s="24"/>
      <c r="JJP34" s="24"/>
      <c r="JJU34" s="24"/>
      <c r="JJZ34" s="24"/>
      <c r="JKE34" s="24"/>
      <c r="JKJ34" s="24"/>
      <c r="JKO34" s="24"/>
      <c r="JKT34" s="24"/>
      <c r="JKY34" s="24"/>
      <c r="JLD34" s="24"/>
      <c r="JLI34" s="24"/>
      <c r="JLN34" s="24"/>
      <c r="JLS34" s="24"/>
      <c r="JLX34" s="24"/>
      <c r="JMC34" s="24"/>
      <c r="JMH34" s="24"/>
      <c r="JMM34" s="24"/>
      <c r="JMR34" s="24"/>
      <c r="JMW34" s="24"/>
      <c r="JNB34" s="24"/>
      <c r="JNG34" s="24"/>
      <c r="JNL34" s="24"/>
      <c r="JNQ34" s="24"/>
      <c r="JNV34" s="24"/>
      <c r="JOA34" s="24"/>
      <c r="JOF34" s="24"/>
      <c r="JOK34" s="24"/>
      <c r="JOP34" s="24"/>
      <c r="JOU34" s="24"/>
      <c r="JOZ34" s="24"/>
      <c r="JPE34" s="24"/>
      <c r="JPJ34" s="24"/>
      <c r="JPO34" s="24"/>
      <c r="JPT34" s="24"/>
      <c r="JPY34" s="24"/>
      <c r="JQD34" s="24"/>
      <c r="JQI34" s="24"/>
      <c r="JQN34" s="24"/>
      <c r="JQS34" s="24"/>
      <c r="JQX34" s="24"/>
      <c r="JRC34" s="24"/>
      <c r="JRH34" s="24"/>
      <c r="JRM34" s="24"/>
      <c r="JRR34" s="24"/>
      <c r="JRW34" s="24"/>
      <c r="JSB34" s="24"/>
      <c r="JSG34" s="24"/>
      <c r="JSL34" s="24"/>
      <c r="JSQ34" s="24"/>
      <c r="JSV34" s="24"/>
      <c r="JTA34" s="24"/>
      <c r="JTF34" s="24"/>
      <c r="JTK34" s="24"/>
      <c r="JTP34" s="24"/>
      <c r="JTU34" s="24"/>
      <c r="JTZ34" s="24"/>
      <c r="JUE34" s="24"/>
      <c r="JUJ34" s="24"/>
      <c r="JUO34" s="24"/>
      <c r="JUT34" s="24"/>
      <c r="JUY34" s="24"/>
      <c r="JVD34" s="24"/>
      <c r="JVI34" s="24"/>
      <c r="JVN34" s="24"/>
      <c r="JVS34" s="24"/>
      <c r="JVX34" s="24"/>
      <c r="JWC34" s="24"/>
      <c r="JWH34" s="24"/>
      <c r="JWM34" s="24"/>
      <c r="JWR34" s="24"/>
      <c r="JWW34" s="24"/>
      <c r="JXB34" s="24"/>
      <c r="JXG34" s="24"/>
      <c r="JXL34" s="24"/>
      <c r="JXQ34" s="24"/>
      <c r="JXV34" s="24"/>
      <c r="JYA34" s="24"/>
      <c r="JYF34" s="24"/>
      <c r="JYK34" s="24"/>
      <c r="JYP34" s="24"/>
      <c r="JYU34" s="24"/>
      <c r="JYZ34" s="24"/>
      <c r="JZE34" s="24"/>
      <c r="JZJ34" s="24"/>
      <c r="JZO34" s="24"/>
      <c r="JZT34" s="24"/>
      <c r="JZY34" s="24"/>
      <c r="KAD34" s="24"/>
      <c r="KAI34" s="24"/>
      <c r="KAN34" s="24"/>
      <c r="KAS34" s="24"/>
      <c r="KAX34" s="24"/>
      <c r="KBC34" s="24"/>
      <c r="KBH34" s="24"/>
      <c r="KBM34" s="24"/>
      <c r="KBR34" s="24"/>
      <c r="KBW34" s="24"/>
      <c r="KCB34" s="24"/>
      <c r="KCG34" s="24"/>
      <c r="KCL34" s="24"/>
      <c r="KCQ34" s="24"/>
      <c r="KCV34" s="24"/>
      <c r="KDA34" s="24"/>
      <c r="KDF34" s="24"/>
      <c r="KDK34" s="24"/>
      <c r="KDP34" s="24"/>
      <c r="KDU34" s="24"/>
      <c r="KDZ34" s="24"/>
      <c r="KEE34" s="24"/>
      <c r="KEJ34" s="24"/>
      <c r="KEO34" s="24"/>
      <c r="KET34" s="24"/>
      <c r="KEY34" s="24"/>
      <c r="KFD34" s="24"/>
      <c r="KFI34" s="24"/>
      <c r="KFN34" s="24"/>
      <c r="KFS34" s="24"/>
      <c r="KFX34" s="24"/>
      <c r="KGC34" s="24"/>
      <c r="KGH34" s="24"/>
      <c r="KGM34" s="24"/>
      <c r="KGR34" s="24"/>
      <c r="KGW34" s="24"/>
      <c r="KHB34" s="24"/>
      <c r="KHG34" s="24"/>
      <c r="KHL34" s="24"/>
      <c r="KHQ34" s="24"/>
      <c r="KHV34" s="24"/>
      <c r="KIA34" s="24"/>
      <c r="KIF34" s="24"/>
      <c r="KIK34" s="24"/>
      <c r="KIP34" s="24"/>
      <c r="KIU34" s="24"/>
      <c r="KIZ34" s="24"/>
      <c r="KJE34" s="24"/>
      <c r="KJJ34" s="24"/>
      <c r="KJO34" s="24"/>
      <c r="KJT34" s="24"/>
      <c r="KJY34" s="24"/>
      <c r="KKD34" s="24"/>
      <c r="KKI34" s="24"/>
      <c r="KKN34" s="24"/>
      <c r="KKS34" s="24"/>
      <c r="KKX34" s="24"/>
      <c r="KLC34" s="24"/>
      <c r="KLH34" s="24"/>
      <c r="KLM34" s="24"/>
      <c r="KLR34" s="24"/>
      <c r="KLW34" s="24"/>
      <c r="KMB34" s="24"/>
      <c r="KMG34" s="24"/>
      <c r="KML34" s="24"/>
      <c r="KMQ34" s="24"/>
      <c r="KMV34" s="24"/>
      <c r="KNA34" s="24"/>
      <c r="KNF34" s="24"/>
      <c r="KNK34" s="24"/>
      <c r="KNP34" s="24"/>
      <c r="KNU34" s="24"/>
      <c r="KNZ34" s="24"/>
      <c r="KOE34" s="24"/>
      <c r="KOJ34" s="24"/>
      <c r="KOO34" s="24"/>
      <c r="KOT34" s="24"/>
      <c r="KOY34" s="24"/>
      <c r="KPD34" s="24"/>
      <c r="KPI34" s="24"/>
      <c r="KPN34" s="24"/>
      <c r="KPS34" s="24"/>
      <c r="KPX34" s="24"/>
      <c r="KQC34" s="24"/>
      <c r="KQH34" s="24"/>
      <c r="KQM34" s="24"/>
      <c r="KQR34" s="24"/>
      <c r="KQW34" s="24"/>
      <c r="KRB34" s="24"/>
      <c r="KRG34" s="24"/>
      <c r="KRL34" s="24"/>
      <c r="KRQ34" s="24"/>
      <c r="KRV34" s="24"/>
      <c r="KSA34" s="24"/>
      <c r="KSF34" s="24"/>
      <c r="KSK34" s="24"/>
      <c r="KSP34" s="24"/>
      <c r="KSU34" s="24"/>
      <c r="KSZ34" s="24"/>
      <c r="KTE34" s="24"/>
      <c r="KTJ34" s="24"/>
      <c r="KTO34" s="24"/>
      <c r="KTT34" s="24"/>
      <c r="KTY34" s="24"/>
      <c r="KUD34" s="24"/>
      <c r="KUI34" s="24"/>
      <c r="KUN34" s="24"/>
      <c r="KUS34" s="24"/>
      <c r="KUX34" s="24"/>
      <c r="KVC34" s="24"/>
      <c r="KVH34" s="24"/>
      <c r="KVM34" s="24"/>
      <c r="KVR34" s="24"/>
      <c r="KVW34" s="24"/>
      <c r="KWB34" s="24"/>
      <c r="KWG34" s="24"/>
      <c r="KWL34" s="24"/>
      <c r="KWQ34" s="24"/>
      <c r="KWV34" s="24"/>
      <c r="KXA34" s="24"/>
      <c r="KXF34" s="24"/>
      <c r="KXK34" s="24"/>
      <c r="KXP34" s="24"/>
      <c r="KXU34" s="24"/>
      <c r="KXZ34" s="24"/>
      <c r="KYE34" s="24"/>
      <c r="KYJ34" s="24"/>
      <c r="KYO34" s="24"/>
      <c r="KYT34" s="24"/>
      <c r="KYY34" s="24"/>
      <c r="KZD34" s="24"/>
      <c r="KZI34" s="24"/>
      <c r="KZN34" s="24"/>
      <c r="KZS34" s="24"/>
      <c r="KZX34" s="24"/>
      <c r="LAC34" s="24"/>
      <c r="LAH34" s="24"/>
      <c r="LAM34" s="24"/>
      <c r="LAR34" s="24"/>
      <c r="LAW34" s="24"/>
      <c r="LBB34" s="24"/>
      <c r="LBG34" s="24"/>
      <c r="LBL34" s="24"/>
      <c r="LBQ34" s="24"/>
      <c r="LBV34" s="24"/>
      <c r="LCA34" s="24"/>
      <c r="LCF34" s="24"/>
      <c r="LCK34" s="24"/>
      <c r="LCP34" s="24"/>
      <c r="LCU34" s="24"/>
      <c r="LCZ34" s="24"/>
      <c r="LDE34" s="24"/>
      <c r="LDJ34" s="24"/>
      <c r="LDO34" s="24"/>
      <c r="LDT34" s="24"/>
      <c r="LDY34" s="24"/>
      <c r="LED34" s="24"/>
      <c r="LEI34" s="24"/>
      <c r="LEN34" s="24"/>
      <c r="LES34" s="24"/>
      <c r="LEX34" s="24"/>
      <c r="LFC34" s="24"/>
      <c r="LFH34" s="24"/>
      <c r="LFM34" s="24"/>
      <c r="LFR34" s="24"/>
      <c r="LFW34" s="24"/>
      <c r="LGB34" s="24"/>
      <c r="LGG34" s="24"/>
      <c r="LGL34" s="24"/>
      <c r="LGQ34" s="24"/>
      <c r="LGV34" s="24"/>
      <c r="LHA34" s="24"/>
      <c r="LHF34" s="24"/>
      <c r="LHK34" s="24"/>
      <c r="LHP34" s="24"/>
      <c r="LHU34" s="24"/>
      <c r="LHZ34" s="24"/>
      <c r="LIE34" s="24"/>
      <c r="LIJ34" s="24"/>
      <c r="LIO34" s="24"/>
      <c r="LIT34" s="24"/>
      <c r="LIY34" s="24"/>
      <c r="LJD34" s="24"/>
      <c r="LJI34" s="24"/>
      <c r="LJN34" s="24"/>
      <c r="LJS34" s="24"/>
      <c r="LJX34" s="24"/>
      <c r="LKC34" s="24"/>
      <c r="LKH34" s="24"/>
      <c r="LKM34" s="24"/>
      <c r="LKR34" s="24"/>
      <c r="LKW34" s="24"/>
      <c r="LLB34" s="24"/>
      <c r="LLG34" s="24"/>
      <c r="LLL34" s="24"/>
      <c r="LLQ34" s="24"/>
      <c r="LLV34" s="24"/>
      <c r="LMA34" s="24"/>
      <c r="LMF34" s="24"/>
      <c r="LMK34" s="24"/>
      <c r="LMP34" s="24"/>
      <c r="LMU34" s="24"/>
      <c r="LMZ34" s="24"/>
      <c r="LNE34" s="24"/>
      <c r="LNJ34" s="24"/>
      <c r="LNO34" s="24"/>
      <c r="LNT34" s="24"/>
      <c r="LNY34" s="24"/>
      <c r="LOD34" s="24"/>
      <c r="LOI34" s="24"/>
      <c r="LON34" s="24"/>
      <c r="LOS34" s="24"/>
      <c r="LOX34" s="24"/>
      <c r="LPC34" s="24"/>
      <c r="LPH34" s="24"/>
      <c r="LPM34" s="24"/>
      <c r="LPR34" s="24"/>
      <c r="LPW34" s="24"/>
      <c r="LQB34" s="24"/>
      <c r="LQG34" s="24"/>
      <c r="LQL34" s="24"/>
      <c r="LQQ34" s="24"/>
      <c r="LQV34" s="24"/>
      <c r="LRA34" s="24"/>
      <c r="LRF34" s="24"/>
      <c r="LRK34" s="24"/>
      <c r="LRP34" s="24"/>
      <c r="LRU34" s="24"/>
      <c r="LRZ34" s="24"/>
      <c r="LSE34" s="24"/>
      <c r="LSJ34" s="24"/>
      <c r="LSO34" s="24"/>
      <c r="LST34" s="24"/>
      <c r="LSY34" s="24"/>
      <c r="LTD34" s="24"/>
      <c r="LTI34" s="24"/>
      <c r="LTN34" s="24"/>
      <c r="LTS34" s="24"/>
      <c r="LTX34" s="24"/>
      <c r="LUC34" s="24"/>
      <c r="LUH34" s="24"/>
      <c r="LUM34" s="24"/>
      <c r="LUR34" s="24"/>
      <c r="LUW34" s="24"/>
      <c r="LVB34" s="24"/>
      <c r="LVG34" s="24"/>
      <c r="LVL34" s="24"/>
      <c r="LVQ34" s="24"/>
      <c r="LVV34" s="24"/>
      <c r="LWA34" s="24"/>
      <c r="LWF34" s="24"/>
      <c r="LWK34" s="24"/>
      <c r="LWP34" s="24"/>
      <c r="LWU34" s="24"/>
      <c r="LWZ34" s="24"/>
      <c r="LXE34" s="24"/>
      <c r="LXJ34" s="24"/>
      <c r="LXO34" s="24"/>
      <c r="LXT34" s="24"/>
      <c r="LXY34" s="24"/>
      <c r="LYD34" s="24"/>
      <c r="LYI34" s="24"/>
      <c r="LYN34" s="24"/>
      <c r="LYS34" s="24"/>
      <c r="LYX34" s="24"/>
      <c r="LZC34" s="24"/>
      <c r="LZH34" s="24"/>
      <c r="LZM34" s="24"/>
      <c r="LZR34" s="24"/>
      <c r="LZW34" s="24"/>
      <c r="MAB34" s="24"/>
      <c r="MAG34" s="24"/>
      <c r="MAL34" s="24"/>
      <c r="MAQ34" s="24"/>
      <c r="MAV34" s="24"/>
      <c r="MBA34" s="24"/>
      <c r="MBF34" s="24"/>
      <c r="MBK34" s="24"/>
      <c r="MBP34" s="24"/>
      <c r="MBU34" s="24"/>
      <c r="MBZ34" s="24"/>
      <c r="MCE34" s="24"/>
      <c r="MCJ34" s="24"/>
      <c r="MCO34" s="24"/>
      <c r="MCT34" s="24"/>
      <c r="MCY34" s="24"/>
      <c r="MDD34" s="24"/>
      <c r="MDI34" s="24"/>
      <c r="MDN34" s="24"/>
      <c r="MDS34" s="24"/>
      <c r="MDX34" s="24"/>
      <c r="MEC34" s="24"/>
      <c r="MEH34" s="24"/>
      <c r="MEM34" s="24"/>
      <c r="MER34" s="24"/>
      <c r="MEW34" s="24"/>
      <c r="MFB34" s="24"/>
      <c r="MFG34" s="24"/>
      <c r="MFL34" s="24"/>
      <c r="MFQ34" s="24"/>
      <c r="MFV34" s="24"/>
      <c r="MGA34" s="24"/>
      <c r="MGF34" s="24"/>
      <c r="MGK34" s="24"/>
      <c r="MGP34" s="24"/>
      <c r="MGU34" s="24"/>
      <c r="MGZ34" s="24"/>
      <c r="MHE34" s="24"/>
      <c r="MHJ34" s="24"/>
      <c r="MHO34" s="24"/>
      <c r="MHT34" s="24"/>
      <c r="MHY34" s="24"/>
      <c r="MID34" s="24"/>
      <c r="MII34" s="24"/>
      <c r="MIN34" s="24"/>
      <c r="MIS34" s="24"/>
      <c r="MIX34" s="24"/>
      <c r="MJC34" s="24"/>
      <c r="MJH34" s="24"/>
      <c r="MJM34" s="24"/>
      <c r="MJR34" s="24"/>
      <c r="MJW34" s="24"/>
      <c r="MKB34" s="24"/>
      <c r="MKG34" s="24"/>
      <c r="MKL34" s="24"/>
      <c r="MKQ34" s="24"/>
      <c r="MKV34" s="24"/>
      <c r="MLA34" s="24"/>
      <c r="MLF34" s="24"/>
      <c r="MLK34" s="24"/>
      <c r="MLP34" s="24"/>
      <c r="MLU34" s="24"/>
      <c r="MLZ34" s="24"/>
      <c r="MME34" s="24"/>
      <c r="MMJ34" s="24"/>
      <c r="MMO34" s="24"/>
      <c r="MMT34" s="24"/>
      <c r="MMY34" s="24"/>
      <c r="MND34" s="24"/>
      <c r="MNI34" s="24"/>
      <c r="MNN34" s="24"/>
      <c r="MNS34" s="24"/>
      <c r="MNX34" s="24"/>
      <c r="MOC34" s="24"/>
      <c r="MOH34" s="24"/>
      <c r="MOM34" s="24"/>
      <c r="MOR34" s="24"/>
      <c r="MOW34" s="24"/>
      <c r="MPB34" s="24"/>
      <c r="MPG34" s="24"/>
      <c r="MPL34" s="24"/>
      <c r="MPQ34" s="24"/>
      <c r="MPV34" s="24"/>
      <c r="MQA34" s="24"/>
      <c r="MQF34" s="24"/>
      <c r="MQK34" s="24"/>
      <c r="MQP34" s="24"/>
      <c r="MQU34" s="24"/>
      <c r="MQZ34" s="24"/>
      <c r="MRE34" s="24"/>
      <c r="MRJ34" s="24"/>
      <c r="MRO34" s="24"/>
      <c r="MRT34" s="24"/>
      <c r="MRY34" s="24"/>
      <c r="MSD34" s="24"/>
      <c r="MSI34" s="24"/>
      <c r="MSN34" s="24"/>
      <c r="MSS34" s="24"/>
      <c r="MSX34" s="24"/>
      <c r="MTC34" s="24"/>
      <c r="MTH34" s="24"/>
      <c r="MTM34" s="24"/>
      <c r="MTR34" s="24"/>
      <c r="MTW34" s="24"/>
      <c r="MUB34" s="24"/>
      <c r="MUG34" s="24"/>
      <c r="MUL34" s="24"/>
      <c r="MUQ34" s="24"/>
      <c r="MUV34" s="24"/>
      <c r="MVA34" s="24"/>
      <c r="MVF34" s="24"/>
      <c r="MVK34" s="24"/>
      <c r="MVP34" s="24"/>
      <c r="MVU34" s="24"/>
      <c r="MVZ34" s="24"/>
      <c r="MWE34" s="24"/>
      <c r="MWJ34" s="24"/>
      <c r="MWO34" s="24"/>
      <c r="MWT34" s="24"/>
      <c r="MWY34" s="24"/>
      <c r="MXD34" s="24"/>
      <c r="MXI34" s="24"/>
      <c r="MXN34" s="24"/>
      <c r="MXS34" s="24"/>
      <c r="MXX34" s="24"/>
      <c r="MYC34" s="24"/>
      <c r="MYH34" s="24"/>
      <c r="MYM34" s="24"/>
      <c r="MYR34" s="24"/>
      <c r="MYW34" s="24"/>
      <c r="MZB34" s="24"/>
      <c r="MZG34" s="24"/>
      <c r="MZL34" s="24"/>
      <c r="MZQ34" s="24"/>
      <c r="MZV34" s="24"/>
      <c r="NAA34" s="24"/>
      <c r="NAF34" s="24"/>
      <c r="NAK34" s="24"/>
      <c r="NAP34" s="24"/>
      <c r="NAU34" s="24"/>
      <c r="NAZ34" s="24"/>
      <c r="NBE34" s="24"/>
      <c r="NBJ34" s="24"/>
      <c r="NBO34" s="24"/>
      <c r="NBT34" s="24"/>
      <c r="NBY34" s="24"/>
      <c r="NCD34" s="24"/>
      <c r="NCI34" s="24"/>
      <c r="NCN34" s="24"/>
      <c r="NCS34" s="24"/>
      <c r="NCX34" s="24"/>
      <c r="NDC34" s="24"/>
      <c r="NDH34" s="24"/>
      <c r="NDM34" s="24"/>
      <c r="NDR34" s="24"/>
      <c r="NDW34" s="24"/>
      <c r="NEB34" s="24"/>
      <c r="NEG34" s="24"/>
      <c r="NEL34" s="24"/>
      <c r="NEQ34" s="24"/>
      <c r="NEV34" s="24"/>
      <c r="NFA34" s="24"/>
      <c r="NFF34" s="24"/>
      <c r="NFK34" s="24"/>
      <c r="NFP34" s="24"/>
      <c r="NFU34" s="24"/>
      <c r="NFZ34" s="24"/>
      <c r="NGE34" s="24"/>
      <c r="NGJ34" s="24"/>
      <c r="NGO34" s="24"/>
      <c r="NGT34" s="24"/>
      <c r="NGY34" s="24"/>
      <c r="NHD34" s="24"/>
      <c r="NHI34" s="24"/>
      <c r="NHN34" s="24"/>
      <c r="NHS34" s="24"/>
      <c r="NHX34" s="24"/>
      <c r="NIC34" s="24"/>
      <c r="NIH34" s="24"/>
      <c r="NIM34" s="24"/>
      <c r="NIR34" s="24"/>
      <c r="NIW34" s="24"/>
      <c r="NJB34" s="24"/>
      <c r="NJG34" s="24"/>
      <c r="NJL34" s="24"/>
      <c r="NJQ34" s="24"/>
      <c r="NJV34" s="24"/>
      <c r="NKA34" s="24"/>
      <c r="NKF34" s="24"/>
      <c r="NKK34" s="24"/>
      <c r="NKP34" s="24"/>
      <c r="NKU34" s="24"/>
      <c r="NKZ34" s="24"/>
      <c r="NLE34" s="24"/>
      <c r="NLJ34" s="24"/>
      <c r="NLO34" s="24"/>
      <c r="NLT34" s="24"/>
      <c r="NLY34" s="24"/>
      <c r="NMD34" s="24"/>
      <c r="NMI34" s="24"/>
      <c r="NMN34" s="24"/>
      <c r="NMS34" s="24"/>
      <c r="NMX34" s="24"/>
      <c r="NNC34" s="24"/>
      <c r="NNH34" s="24"/>
      <c r="NNM34" s="24"/>
      <c r="NNR34" s="24"/>
      <c r="NNW34" s="24"/>
      <c r="NOB34" s="24"/>
      <c r="NOG34" s="24"/>
      <c r="NOL34" s="24"/>
      <c r="NOQ34" s="24"/>
      <c r="NOV34" s="24"/>
      <c r="NPA34" s="24"/>
      <c r="NPF34" s="24"/>
      <c r="NPK34" s="24"/>
      <c r="NPP34" s="24"/>
      <c r="NPU34" s="24"/>
      <c r="NPZ34" s="24"/>
      <c r="NQE34" s="24"/>
      <c r="NQJ34" s="24"/>
      <c r="NQO34" s="24"/>
      <c r="NQT34" s="24"/>
      <c r="NQY34" s="24"/>
      <c r="NRD34" s="24"/>
      <c r="NRI34" s="24"/>
      <c r="NRN34" s="24"/>
      <c r="NRS34" s="24"/>
      <c r="NRX34" s="24"/>
      <c r="NSC34" s="24"/>
      <c r="NSH34" s="24"/>
      <c r="NSM34" s="24"/>
      <c r="NSR34" s="24"/>
      <c r="NSW34" s="24"/>
      <c r="NTB34" s="24"/>
      <c r="NTG34" s="24"/>
      <c r="NTL34" s="24"/>
      <c r="NTQ34" s="24"/>
      <c r="NTV34" s="24"/>
      <c r="NUA34" s="24"/>
      <c r="NUF34" s="24"/>
      <c r="NUK34" s="24"/>
      <c r="NUP34" s="24"/>
      <c r="NUU34" s="24"/>
      <c r="NUZ34" s="24"/>
      <c r="NVE34" s="24"/>
      <c r="NVJ34" s="24"/>
      <c r="NVO34" s="24"/>
      <c r="NVT34" s="24"/>
      <c r="NVY34" s="24"/>
      <c r="NWD34" s="24"/>
      <c r="NWI34" s="24"/>
      <c r="NWN34" s="24"/>
      <c r="NWS34" s="24"/>
      <c r="NWX34" s="24"/>
      <c r="NXC34" s="24"/>
      <c r="NXH34" s="24"/>
      <c r="NXM34" s="24"/>
      <c r="NXR34" s="24"/>
      <c r="NXW34" s="24"/>
      <c r="NYB34" s="24"/>
      <c r="NYG34" s="24"/>
      <c r="NYL34" s="24"/>
      <c r="NYQ34" s="24"/>
      <c r="NYV34" s="24"/>
      <c r="NZA34" s="24"/>
      <c r="NZF34" s="24"/>
      <c r="NZK34" s="24"/>
      <c r="NZP34" s="24"/>
      <c r="NZU34" s="24"/>
      <c r="NZZ34" s="24"/>
      <c r="OAE34" s="24"/>
      <c r="OAJ34" s="24"/>
      <c r="OAO34" s="24"/>
      <c r="OAT34" s="24"/>
      <c r="OAY34" s="24"/>
      <c r="OBD34" s="24"/>
      <c r="OBI34" s="24"/>
      <c r="OBN34" s="24"/>
      <c r="OBS34" s="24"/>
      <c r="OBX34" s="24"/>
      <c r="OCC34" s="24"/>
      <c r="OCH34" s="24"/>
      <c r="OCM34" s="24"/>
      <c r="OCR34" s="24"/>
      <c r="OCW34" s="24"/>
      <c r="ODB34" s="24"/>
      <c r="ODG34" s="24"/>
      <c r="ODL34" s="24"/>
      <c r="ODQ34" s="24"/>
      <c r="ODV34" s="24"/>
      <c r="OEA34" s="24"/>
      <c r="OEF34" s="24"/>
      <c r="OEK34" s="24"/>
      <c r="OEP34" s="24"/>
      <c r="OEU34" s="24"/>
      <c r="OEZ34" s="24"/>
      <c r="OFE34" s="24"/>
      <c r="OFJ34" s="24"/>
      <c r="OFO34" s="24"/>
      <c r="OFT34" s="24"/>
      <c r="OFY34" s="24"/>
      <c r="OGD34" s="24"/>
      <c r="OGI34" s="24"/>
      <c r="OGN34" s="24"/>
      <c r="OGS34" s="24"/>
      <c r="OGX34" s="24"/>
      <c r="OHC34" s="24"/>
      <c r="OHH34" s="24"/>
      <c r="OHM34" s="24"/>
      <c r="OHR34" s="24"/>
      <c r="OHW34" s="24"/>
      <c r="OIB34" s="24"/>
      <c r="OIG34" s="24"/>
      <c r="OIL34" s="24"/>
      <c r="OIQ34" s="24"/>
      <c r="OIV34" s="24"/>
      <c r="OJA34" s="24"/>
      <c r="OJF34" s="24"/>
      <c r="OJK34" s="24"/>
      <c r="OJP34" s="24"/>
      <c r="OJU34" s="24"/>
      <c r="OJZ34" s="24"/>
      <c r="OKE34" s="24"/>
      <c r="OKJ34" s="24"/>
      <c r="OKO34" s="24"/>
      <c r="OKT34" s="24"/>
      <c r="OKY34" s="24"/>
      <c r="OLD34" s="24"/>
      <c r="OLI34" s="24"/>
      <c r="OLN34" s="24"/>
      <c r="OLS34" s="24"/>
      <c r="OLX34" s="24"/>
      <c r="OMC34" s="24"/>
      <c r="OMH34" s="24"/>
      <c r="OMM34" s="24"/>
      <c r="OMR34" s="24"/>
      <c r="OMW34" s="24"/>
      <c r="ONB34" s="24"/>
      <c r="ONG34" s="24"/>
      <c r="ONL34" s="24"/>
      <c r="ONQ34" s="24"/>
      <c r="ONV34" s="24"/>
      <c r="OOA34" s="24"/>
      <c r="OOF34" s="24"/>
      <c r="OOK34" s="24"/>
      <c r="OOP34" s="24"/>
      <c r="OOU34" s="24"/>
      <c r="OOZ34" s="24"/>
      <c r="OPE34" s="24"/>
      <c r="OPJ34" s="24"/>
      <c r="OPO34" s="24"/>
      <c r="OPT34" s="24"/>
      <c r="OPY34" s="24"/>
      <c r="OQD34" s="24"/>
      <c r="OQI34" s="24"/>
      <c r="OQN34" s="24"/>
      <c r="OQS34" s="24"/>
      <c r="OQX34" s="24"/>
      <c r="ORC34" s="24"/>
      <c r="ORH34" s="24"/>
      <c r="ORM34" s="24"/>
      <c r="ORR34" s="24"/>
      <c r="ORW34" s="24"/>
      <c r="OSB34" s="24"/>
      <c r="OSG34" s="24"/>
      <c r="OSL34" s="24"/>
      <c r="OSQ34" s="24"/>
      <c r="OSV34" s="24"/>
      <c r="OTA34" s="24"/>
      <c r="OTF34" s="24"/>
      <c r="OTK34" s="24"/>
      <c r="OTP34" s="24"/>
      <c r="OTU34" s="24"/>
      <c r="OTZ34" s="24"/>
      <c r="OUE34" s="24"/>
      <c r="OUJ34" s="24"/>
      <c r="OUO34" s="24"/>
      <c r="OUT34" s="24"/>
      <c r="OUY34" s="24"/>
      <c r="OVD34" s="24"/>
      <c r="OVI34" s="24"/>
      <c r="OVN34" s="24"/>
      <c r="OVS34" s="24"/>
      <c r="OVX34" s="24"/>
      <c r="OWC34" s="24"/>
      <c r="OWH34" s="24"/>
      <c r="OWM34" s="24"/>
      <c r="OWR34" s="24"/>
      <c r="OWW34" s="24"/>
      <c r="OXB34" s="24"/>
      <c r="OXG34" s="24"/>
      <c r="OXL34" s="24"/>
      <c r="OXQ34" s="24"/>
      <c r="OXV34" s="24"/>
      <c r="OYA34" s="24"/>
      <c r="OYF34" s="24"/>
      <c r="OYK34" s="24"/>
      <c r="OYP34" s="24"/>
      <c r="OYU34" s="24"/>
      <c r="OYZ34" s="24"/>
      <c r="OZE34" s="24"/>
      <c r="OZJ34" s="24"/>
      <c r="OZO34" s="24"/>
      <c r="OZT34" s="24"/>
      <c r="OZY34" s="24"/>
      <c r="PAD34" s="24"/>
      <c r="PAI34" s="24"/>
      <c r="PAN34" s="24"/>
      <c r="PAS34" s="24"/>
      <c r="PAX34" s="24"/>
      <c r="PBC34" s="24"/>
      <c r="PBH34" s="24"/>
      <c r="PBM34" s="24"/>
      <c r="PBR34" s="24"/>
      <c r="PBW34" s="24"/>
      <c r="PCB34" s="24"/>
      <c r="PCG34" s="24"/>
      <c r="PCL34" s="24"/>
      <c r="PCQ34" s="24"/>
      <c r="PCV34" s="24"/>
      <c r="PDA34" s="24"/>
      <c r="PDF34" s="24"/>
      <c r="PDK34" s="24"/>
      <c r="PDP34" s="24"/>
      <c r="PDU34" s="24"/>
      <c r="PDZ34" s="24"/>
      <c r="PEE34" s="24"/>
      <c r="PEJ34" s="24"/>
      <c r="PEO34" s="24"/>
      <c r="PET34" s="24"/>
      <c r="PEY34" s="24"/>
      <c r="PFD34" s="24"/>
      <c r="PFI34" s="24"/>
      <c r="PFN34" s="24"/>
      <c r="PFS34" s="24"/>
      <c r="PFX34" s="24"/>
      <c r="PGC34" s="24"/>
      <c r="PGH34" s="24"/>
      <c r="PGM34" s="24"/>
      <c r="PGR34" s="24"/>
      <c r="PGW34" s="24"/>
      <c r="PHB34" s="24"/>
      <c r="PHG34" s="24"/>
      <c r="PHL34" s="24"/>
      <c r="PHQ34" s="24"/>
      <c r="PHV34" s="24"/>
      <c r="PIA34" s="24"/>
      <c r="PIF34" s="24"/>
      <c r="PIK34" s="24"/>
      <c r="PIP34" s="24"/>
      <c r="PIU34" s="24"/>
      <c r="PIZ34" s="24"/>
      <c r="PJE34" s="24"/>
      <c r="PJJ34" s="24"/>
      <c r="PJO34" s="24"/>
      <c r="PJT34" s="24"/>
      <c r="PJY34" s="24"/>
      <c r="PKD34" s="24"/>
      <c r="PKI34" s="24"/>
      <c r="PKN34" s="24"/>
      <c r="PKS34" s="24"/>
      <c r="PKX34" s="24"/>
      <c r="PLC34" s="24"/>
      <c r="PLH34" s="24"/>
      <c r="PLM34" s="24"/>
      <c r="PLR34" s="24"/>
      <c r="PLW34" s="24"/>
      <c r="PMB34" s="24"/>
      <c r="PMG34" s="24"/>
      <c r="PML34" s="24"/>
      <c r="PMQ34" s="24"/>
      <c r="PMV34" s="24"/>
      <c r="PNA34" s="24"/>
      <c r="PNF34" s="24"/>
      <c r="PNK34" s="24"/>
      <c r="PNP34" s="24"/>
      <c r="PNU34" s="24"/>
      <c r="PNZ34" s="24"/>
      <c r="POE34" s="24"/>
      <c r="POJ34" s="24"/>
      <c r="POO34" s="24"/>
      <c r="POT34" s="24"/>
      <c r="POY34" s="24"/>
      <c r="PPD34" s="24"/>
      <c r="PPI34" s="24"/>
      <c r="PPN34" s="24"/>
      <c r="PPS34" s="24"/>
      <c r="PPX34" s="24"/>
      <c r="PQC34" s="24"/>
      <c r="PQH34" s="24"/>
      <c r="PQM34" s="24"/>
      <c r="PQR34" s="24"/>
      <c r="PQW34" s="24"/>
      <c r="PRB34" s="24"/>
      <c r="PRG34" s="24"/>
      <c r="PRL34" s="24"/>
      <c r="PRQ34" s="24"/>
      <c r="PRV34" s="24"/>
      <c r="PSA34" s="24"/>
      <c r="PSF34" s="24"/>
      <c r="PSK34" s="24"/>
      <c r="PSP34" s="24"/>
      <c r="PSU34" s="24"/>
      <c r="PSZ34" s="24"/>
      <c r="PTE34" s="24"/>
      <c r="PTJ34" s="24"/>
      <c r="PTO34" s="24"/>
      <c r="PTT34" s="24"/>
      <c r="PTY34" s="24"/>
      <c r="PUD34" s="24"/>
      <c r="PUI34" s="24"/>
      <c r="PUN34" s="24"/>
      <c r="PUS34" s="24"/>
      <c r="PUX34" s="24"/>
      <c r="PVC34" s="24"/>
      <c r="PVH34" s="24"/>
      <c r="PVM34" s="24"/>
      <c r="PVR34" s="24"/>
      <c r="PVW34" s="24"/>
      <c r="PWB34" s="24"/>
      <c r="PWG34" s="24"/>
      <c r="PWL34" s="24"/>
      <c r="PWQ34" s="24"/>
      <c r="PWV34" s="24"/>
      <c r="PXA34" s="24"/>
      <c r="PXF34" s="24"/>
      <c r="PXK34" s="24"/>
      <c r="PXP34" s="24"/>
      <c r="PXU34" s="24"/>
      <c r="PXZ34" s="24"/>
      <c r="PYE34" s="24"/>
      <c r="PYJ34" s="24"/>
      <c r="PYO34" s="24"/>
      <c r="PYT34" s="24"/>
      <c r="PYY34" s="24"/>
      <c r="PZD34" s="24"/>
      <c r="PZI34" s="24"/>
      <c r="PZN34" s="24"/>
      <c r="PZS34" s="24"/>
      <c r="PZX34" s="24"/>
      <c r="QAC34" s="24"/>
      <c r="QAH34" s="24"/>
      <c r="QAM34" s="24"/>
      <c r="QAR34" s="24"/>
      <c r="QAW34" s="24"/>
      <c r="QBB34" s="24"/>
      <c r="QBG34" s="24"/>
      <c r="QBL34" s="24"/>
      <c r="QBQ34" s="24"/>
      <c r="QBV34" s="24"/>
      <c r="QCA34" s="24"/>
      <c r="QCF34" s="24"/>
      <c r="QCK34" s="24"/>
      <c r="QCP34" s="24"/>
      <c r="QCU34" s="24"/>
      <c r="QCZ34" s="24"/>
      <c r="QDE34" s="24"/>
      <c r="QDJ34" s="24"/>
      <c r="QDO34" s="24"/>
      <c r="QDT34" s="24"/>
      <c r="QDY34" s="24"/>
      <c r="QED34" s="24"/>
      <c r="QEI34" s="24"/>
      <c r="QEN34" s="24"/>
      <c r="QES34" s="24"/>
      <c r="QEX34" s="24"/>
      <c r="QFC34" s="24"/>
      <c r="QFH34" s="24"/>
      <c r="QFM34" s="24"/>
      <c r="QFR34" s="24"/>
      <c r="QFW34" s="24"/>
      <c r="QGB34" s="24"/>
      <c r="QGG34" s="24"/>
      <c r="QGL34" s="24"/>
      <c r="QGQ34" s="24"/>
      <c r="QGV34" s="24"/>
      <c r="QHA34" s="24"/>
      <c r="QHF34" s="24"/>
      <c r="QHK34" s="24"/>
      <c r="QHP34" s="24"/>
      <c r="QHU34" s="24"/>
      <c r="QHZ34" s="24"/>
      <c r="QIE34" s="24"/>
      <c r="QIJ34" s="24"/>
      <c r="QIO34" s="24"/>
      <c r="QIT34" s="24"/>
      <c r="QIY34" s="24"/>
      <c r="QJD34" s="24"/>
      <c r="QJI34" s="24"/>
      <c r="QJN34" s="24"/>
      <c r="QJS34" s="24"/>
      <c r="QJX34" s="24"/>
      <c r="QKC34" s="24"/>
      <c r="QKH34" s="24"/>
      <c r="QKM34" s="24"/>
      <c r="QKR34" s="24"/>
      <c r="QKW34" s="24"/>
      <c r="QLB34" s="24"/>
      <c r="QLG34" s="24"/>
      <c r="QLL34" s="24"/>
      <c r="QLQ34" s="24"/>
      <c r="QLV34" s="24"/>
      <c r="QMA34" s="24"/>
      <c r="QMF34" s="24"/>
      <c r="QMK34" s="24"/>
      <c r="QMP34" s="24"/>
      <c r="QMU34" s="24"/>
      <c r="QMZ34" s="24"/>
      <c r="QNE34" s="24"/>
      <c r="QNJ34" s="24"/>
      <c r="QNO34" s="24"/>
      <c r="QNT34" s="24"/>
      <c r="QNY34" s="24"/>
      <c r="QOD34" s="24"/>
      <c r="QOI34" s="24"/>
      <c r="QON34" s="24"/>
      <c r="QOS34" s="24"/>
      <c r="QOX34" s="24"/>
      <c r="QPC34" s="24"/>
      <c r="QPH34" s="24"/>
      <c r="QPM34" s="24"/>
      <c r="QPR34" s="24"/>
      <c r="QPW34" s="24"/>
      <c r="QQB34" s="24"/>
      <c r="QQG34" s="24"/>
      <c r="QQL34" s="24"/>
      <c r="QQQ34" s="24"/>
      <c r="QQV34" s="24"/>
      <c r="QRA34" s="24"/>
      <c r="QRF34" s="24"/>
      <c r="QRK34" s="24"/>
      <c r="QRP34" s="24"/>
      <c r="QRU34" s="24"/>
      <c r="QRZ34" s="24"/>
      <c r="QSE34" s="24"/>
      <c r="QSJ34" s="24"/>
      <c r="QSO34" s="24"/>
      <c r="QST34" s="24"/>
      <c r="QSY34" s="24"/>
      <c r="QTD34" s="24"/>
      <c r="QTI34" s="24"/>
      <c r="QTN34" s="24"/>
      <c r="QTS34" s="24"/>
      <c r="QTX34" s="24"/>
      <c r="QUC34" s="24"/>
      <c r="QUH34" s="24"/>
      <c r="QUM34" s="24"/>
      <c r="QUR34" s="24"/>
      <c r="QUW34" s="24"/>
      <c r="QVB34" s="24"/>
      <c r="QVG34" s="24"/>
      <c r="QVL34" s="24"/>
      <c r="QVQ34" s="24"/>
      <c r="QVV34" s="24"/>
      <c r="QWA34" s="24"/>
      <c r="QWF34" s="24"/>
      <c r="QWK34" s="24"/>
      <c r="QWP34" s="24"/>
      <c r="QWU34" s="24"/>
      <c r="QWZ34" s="24"/>
      <c r="QXE34" s="24"/>
      <c r="QXJ34" s="24"/>
      <c r="QXO34" s="24"/>
      <c r="QXT34" s="24"/>
      <c r="QXY34" s="24"/>
      <c r="QYD34" s="24"/>
      <c r="QYI34" s="24"/>
      <c r="QYN34" s="24"/>
      <c r="QYS34" s="24"/>
      <c r="QYX34" s="24"/>
      <c r="QZC34" s="24"/>
      <c r="QZH34" s="24"/>
      <c r="QZM34" s="24"/>
      <c r="QZR34" s="24"/>
      <c r="QZW34" s="24"/>
      <c r="RAB34" s="24"/>
      <c r="RAG34" s="24"/>
      <c r="RAL34" s="24"/>
      <c r="RAQ34" s="24"/>
      <c r="RAV34" s="24"/>
      <c r="RBA34" s="24"/>
      <c r="RBF34" s="24"/>
      <c r="RBK34" s="24"/>
      <c r="RBP34" s="24"/>
      <c r="RBU34" s="24"/>
      <c r="RBZ34" s="24"/>
      <c r="RCE34" s="24"/>
      <c r="RCJ34" s="24"/>
      <c r="RCO34" s="24"/>
      <c r="RCT34" s="24"/>
      <c r="RCY34" s="24"/>
      <c r="RDD34" s="24"/>
      <c r="RDI34" s="24"/>
      <c r="RDN34" s="24"/>
      <c r="RDS34" s="24"/>
      <c r="RDX34" s="24"/>
      <c r="REC34" s="24"/>
      <c r="REH34" s="24"/>
      <c r="REM34" s="24"/>
      <c r="RER34" s="24"/>
      <c r="REW34" s="24"/>
      <c r="RFB34" s="24"/>
      <c r="RFG34" s="24"/>
      <c r="RFL34" s="24"/>
      <c r="RFQ34" s="24"/>
      <c r="RFV34" s="24"/>
      <c r="RGA34" s="24"/>
      <c r="RGF34" s="24"/>
      <c r="RGK34" s="24"/>
      <c r="RGP34" s="24"/>
      <c r="RGU34" s="24"/>
      <c r="RGZ34" s="24"/>
      <c r="RHE34" s="24"/>
      <c r="RHJ34" s="24"/>
      <c r="RHO34" s="24"/>
      <c r="RHT34" s="24"/>
      <c r="RHY34" s="24"/>
      <c r="RID34" s="24"/>
      <c r="RII34" s="24"/>
      <c r="RIN34" s="24"/>
      <c r="RIS34" s="24"/>
      <c r="RIX34" s="24"/>
      <c r="RJC34" s="24"/>
      <c r="RJH34" s="24"/>
      <c r="RJM34" s="24"/>
      <c r="RJR34" s="24"/>
      <c r="RJW34" s="24"/>
      <c r="RKB34" s="24"/>
      <c r="RKG34" s="24"/>
      <c r="RKL34" s="24"/>
      <c r="RKQ34" s="24"/>
      <c r="RKV34" s="24"/>
      <c r="RLA34" s="24"/>
      <c r="RLF34" s="24"/>
      <c r="RLK34" s="24"/>
      <c r="RLP34" s="24"/>
      <c r="RLU34" s="24"/>
      <c r="RLZ34" s="24"/>
      <c r="RME34" s="24"/>
      <c r="RMJ34" s="24"/>
      <c r="RMO34" s="24"/>
      <c r="RMT34" s="24"/>
      <c r="RMY34" s="24"/>
      <c r="RND34" s="24"/>
      <c r="RNI34" s="24"/>
      <c r="RNN34" s="24"/>
      <c r="RNS34" s="24"/>
      <c r="RNX34" s="24"/>
      <c r="ROC34" s="24"/>
      <c r="ROH34" s="24"/>
      <c r="ROM34" s="24"/>
      <c r="ROR34" s="24"/>
      <c r="ROW34" s="24"/>
      <c r="RPB34" s="24"/>
      <c r="RPG34" s="24"/>
      <c r="RPL34" s="24"/>
      <c r="RPQ34" s="24"/>
      <c r="RPV34" s="24"/>
      <c r="RQA34" s="24"/>
      <c r="RQF34" s="24"/>
      <c r="RQK34" s="24"/>
      <c r="RQP34" s="24"/>
      <c r="RQU34" s="24"/>
      <c r="RQZ34" s="24"/>
      <c r="RRE34" s="24"/>
      <c r="RRJ34" s="24"/>
      <c r="RRO34" s="24"/>
      <c r="RRT34" s="24"/>
      <c r="RRY34" s="24"/>
      <c r="RSD34" s="24"/>
      <c r="RSI34" s="24"/>
      <c r="RSN34" s="24"/>
      <c r="RSS34" s="24"/>
      <c r="RSX34" s="24"/>
      <c r="RTC34" s="24"/>
      <c r="RTH34" s="24"/>
      <c r="RTM34" s="24"/>
      <c r="RTR34" s="24"/>
      <c r="RTW34" s="24"/>
      <c r="RUB34" s="24"/>
      <c r="RUG34" s="24"/>
      <c r="RUL34" s="24"/>
      <c r="RUQ34" s="24"/>
      <c r="RUV34" s="24"/>
      <c r="RVA34" s="24"/>
      <c r="RVF34" s="24"/>
      <c r="RVK34" s="24"/>
      <c r="RVP34" s="24"/>
      <c r="RVU34" s="24"/>
      <c r="RVZ34" s="24"/>
      <c r="RWE34" s="24"/>
      <c r="RWJ34" s="24"/>
      <c r="RWO34" s="24"/>
      <c r="RWT34" s="24"/>
      <c r="RWY34" s="24"/>
      <c r="RXD34" s="24"/>
      <c r="RXI34" s="24"/>
      <c r="RXN34" s="24"/>
      <c r="RXS34" s="24"/>
      <c r="RXX34" s="24"/>
      <c r="RYC34" s="24"/>
      <c r="RYH34" s="24"/>
      <c r="RYM34" s="24"/>
      <c r="RYR34" s="24"/>
      <c r="RYW34" s="24"/>
      <c r="RZB34" s="24"/>
      <c r="RZG34" s="24"/>
      <c r="RZL34" s="24"/>
      <c r="RZQ34" s="24"/>
      <c r="RZV34" s="24"/>
      <c r="SAA34" s="24"/>
      <c r="SAF34" s="24"/>
      <c r="SAK34" s="24"/>
      <c r="SAP34" s="24"/>
      <c r="SAU34" s="24"/>
      <c r="SAZ34" s="24"/>
      <c r="SBE34" s="24"/>
      <c r="SBJ34" s="24"/>
      <c r="SBO34" s="24"/>
      <c r="SBT34" s="24"/>
      <c r="SBY34" s="24"/>
      <c r="SCD34" s="24"/>
      <c r="SCI34" s="24"/>
      <c r="SCN34" s="24"/>
      <c r="SCS34" s="24"/>
      <c r="SCX34" s="24"/>
      <c r="SDC34" s="24"/>
      <c r="SDH34" s="24"/>
      <c r="SDM34" s="24"/>
      <c r="SDR34" s="24"/>
      <c r="SDW34" s="24"/>
      <c r="SEB34" s="24"/>
      <c r="SEG34" s="24"/>
      <c r="SEL34" s="24"/>
      <c r="SEQ34" s="24"/>
      <c r="SEV34" s="24"/>
      <c r="SFA34" s="24"/>
      <c r="SFF34" s="24"/>
      <c r="SFK34" s="24"/>
      <c r="SFP34" s="24"/>
      <c r="SFU34" s="24"/>
      <c r="SFZ34" s="24"/>
      <c r="SGE34" s="24"/>
      <c r="SGJ34" s="24"/>
      <c r="SGO34" s="24"/>
      <c r="SGT34" s="24"/>
      <c r="SGY34" s="24"/>
      <c r="SHD34" s="24"/>
      <c r="SHI34" s="24"/>
      <c r="SHN34" s="24"/>
      <c r="SHS34" s="24"/>
      <c r="SHX34" s="24"/>
      <c r="SIC34" s="24"/>
      <c r="SIH34" s="24"/>
      <c r="SIM34" s="24"/>
      <c r="SIR34" s="24"/>
      <c r="SIW34" s="24"/>
      <c r="SJB34" s="24"/>
      <c r="SJG34" s="24"/>
      <c r="SJL34" s="24"/>
      <c r="SJQ34" s="24"/>
      <c r="SJV34" s="24"/>
      <c r="SKA34" s="24"/>
      <c r="SKF34" s="24"/>
      <c r="SKK34" s="24"/>
      <c r="SKP34" s="24"/>
      <c r="SKU34" s="24"/>
      <c r="SKZ34" s="24"/>
      <c r="SLE34" s="24"/>
      <c r="SLJ34" s="24"/>
      <c r="SLO34" s="24"/>
      <c r="SLT34" s="24"/>
      <c r="SLY34" s="24"/>
      <c r="SMD34" s="24"/>
      <c r="SMI34" s="24"/>
      <c r="SMN34" s="24"/>
      <c r="SMS34" s="24"/>
      <c r="SMX34" s="24"/>
      <c r="SNC34" s="24"/>
      <c r="SNH34" s="24"/>
      <c r="SNM34" s="24"/>
      <c r="SNR34" s="24"/>
      <c r="SNW34" s="24"/>
      <c r="SOB34" s="24"/>
      <c r="SOG34" s="24"/>
      <c r="SOL34" s="24"/>
      <c r="SOQ34" s="24"/>
      <c r="SOV34" s="24"/>
      <c r="SPA34" s="24"/>
      <c r="SPF34" s="24"/>
      <c r="SPK34" s="24"/>
      <c r="SPP34" s="24"/>
      <c r="SPU34" s="24"/>
      <c r="SPZ34" s="24"/>
      <c r="SQE34" s="24"/>
      <c r="SQJ34" s="24"/>
      <c r="SQO34" s="24"/>
      <c r="SQT34" s="24"/>
      <c r="SQY34" s="24"/>
      <c r="SRD34" s="24"/>
      <c r="SRI34" s="24"/>
      <c r="SRN34" s="24"/>
      <c r="SRS34" s="24"/>
      <c r="SRX34" s="24"/>
      <c r="SSC34" s="24"/>
      <c r="SSH34" s="24"/>
      <c r="SSM34" s="24"/>
      <c r="SSR34" s="24"/>
      <c r="SSW34" s="24"/>
      <c r="STB34" s="24"/>
      <c r="STG34" s="24"/>
      <c r="STL34" s="24"/>
      <c r="STQ34" s="24"/>
      <c r="STV34" s="24"/>
      <c r="SUA34" s="24"/>
      <c r="SUF34" s="24"/>
      <c r="SUK34" s="24"/>
      <c r="SUP34" s="24"/>
      <c r="SUU34" s="24"/>
      <c r="SUZ34" s="24"/>
      <c r="SVE34" s="24"/>
      <c r="SVJ34" s="24"/>
      <c r="SVO34" s="24"/>
      <c r="SVT34" s="24"/>
      <c r="SVY34" s="24"/>
      <c r="SWD34" s="24"/>
      <c r="SWI34" s="24"/>
      <c r="SWN34" s="24"/>
      <c r="SWS34" s="24"/>
      <c r="SWX34" s="24"/>
      <c r="SXC34" s="24"/>
      <c r="SXH34" s="24"/>
      <c r="SXM34" s="24"/>
      <c r="SXR34" s="24"/>
      <c r="SXW34" s="24"/>
      <c r="SYB34" s="24"/>
      <c r="SYG34" s="24"/>
      <c r="SYL34" s="24"/>
      <c r="SYQ34" s="24"/>
      <c r="SYV34" s="24"/>
      <c r="SZA34" s="24"/>
      <c r="SZF34" s="24"/>
      <c r="SZK34" s="24"/>
      <c r="SZP34" s="24"/>
      <c r="SZU34" s="24"/>
      <c r="SZZ34" s="24"/>
      <c r="TAE34" s="24"/>
      <c r="TAJ34" s="24"/>
      <c r="TAO34" s="24"/>
      <c r="TAT34" s="24"/>
      <c r="TAY34" s="24"/>
      <c r="TBD34" s="24"/>
      <c r="TBI34" s="24"/>
      <c r="TBN34" s="24"/>
      <c r="TBS34" s="24"/>
      <c r="TBX34" s="24"/>
      <c r="TCC34" s="24"/>
      <c r="TCH34" s="24"/>
      <c r="TCM34" s="24"/>
      <c r="TCR34" s="24"/>
      <c r="TCW34" s="24"/>
      <c r="TDB34" s="24"/>
      <c r="TDG34" s="24"/>
      <c r="TDL34" s="24"/>
      <c r="TDQ34" s="24"/>
      <c r="TDV34" s="24"/>
      <c r="TEA34" s="24"/>
      <c r="TEF34" s="24"/>
      <c r="TEK34" s="24"/>
      <c r="TEP34" s="24"/>
      <c r="TEU34" s="24"/>
      <c r="TEZ34" s="24"/>
      <c r="TFE34" s="24"/>
      <c r="TFJ34" s="24"/>
      <c r="TFO34" s="24"/>
      <c r="TFT34" s="24"/>
      <c r="TFY34" s="24"/>
      <c r="TGD34" s="24"/>
      <c r="TGI34" s="24"/>
      <c r="TGN34" s="24"/>
      <c r="TGS34" s="24"/>
      <c r="TGX34" s="24"/>
      <c r="THC34" s="24"/>
      <c r="THH34" s="24"/>
      <c r="THM34" s="24"/>
      <c r="THR34" s="24"/>
      <c r="THW34" s="24"/>
      <c r="TIB34" s="24"/>
      <c r="TIG34" s="24"/>
      <c r="TIL34" s="24"/>
      <c r="TIQ34" s="24"/>
      <c r="TIV34" s="24"/>
      <c r="TJA34" s="24"/>
      <c r="TJF34" s="24"/>
      <c r="TJK34" s="24"/>
      <c r="TJP34" s="24"/>
      <c r="TJU34" s="24"/>
      <c r="TJZ34" s="24"/>
      <c r="TKE34" s="24"/>
      <c r="TKJ34" s="24"/>
      <c r="TKO34" s="24"/>
      <c r="TKT34" s="24"/>
      <c r="TKY34" s="24"/>
      <c r="TLD34" s="24"/>
      <c r="TLI34" s="24"/>
      <c r="TLN34" s="24"/>
      <c r="TLS34" s="24"/>
      <c r="TLX34" s="24"/>
      <c r="TMC34" s="24"/>
      <c r="TMH34" s="24"/>
      <c r="TMM34" s="24"/>
      <c r="TMR34" s="24"/>
      <c r="TMW34" s="24"/>
      <c r="TNB34" s="24"/>
      <c r="TNG34" s="24"/>
      <c r="TNL34" s="24"/>
      <c r="TNQ34" s="24"/>
      <c r="TNV34" s="24"/>
      <c r="TOA34" s="24"/>
      <c r="TOF34" s="24"/>
      <c r="TOK34" s="24"/>
      <c r="TOP34" s="24"/>
      <c r="TOU34" s="24"/>
      <c r="TOZ34" s="24"/>
      <c r="TPE34" s="24"/>
      <c r="TPJ34" s="24"/>
      <c r="TPO34" s="24"/>
      <c r="TPT34" s="24"/>
      <c r="TPY34" s="24"/>
      <c r="TQD34" s="24"/>
      <c r="TQI34" s="24"/>
      <c r="TQN34" s="24"/>
      <c r="TQS34" s="24"/>
      <c r="TQX34" s="24"/>
      <c r="TRC34" s="24"/>
      <c r="TRH34" s="24"/>
      <c r="TRM34" s="24"/>
      <c r="TRR34" s="24"/>
      <c r="TRW34" s="24"/>
      <c r="TSB34" s="24"/>
      <c r="TSG34" s="24"/>
      <c r="TSL34" s="24"/>
      <c r="TSQ34" s="24"/>
      <c r="TSV34" s="24"/>
      <c r="TTA34" s="24"/>
      <c r="TTF34" s="24"/>
      <c r="TTK34" s="24"/>
      <c r="TTP34" s="24"/>
      <c r="TTU34" s="24"/>
      <c r="TTZ34" s="24"/>
      <c r="TUE34" s="24"/>
      <c r="TUJ34" s="24"/>
      <c r="TUO34" s="24"/>
      <c r="TUT34" s="24"/>
      <c r="TUY34" s="24"/>
      <c r="TVD34" s="24"/>
      <c r="TVI34" s="24"/>
      <c r="TVN34" s="24"/>
      <c r="TVS34" s="24"/>
      <c r="TVX34" s="24"/>
      <c r="TWC34" s="24"/>
      <c r="TWH34" s="24"/>
      <c r="TWM34" s="24"/>
      <c r="TWR34" s="24"/>
      <c r="TWW34" s="24"/>
      <c r="TXB34" s="24"/>
      <c r="TXG34" s="24"/>
      <c r="TXL34" s="24"/>
      <c r="TXQ34" s="24"/>
      <c r="TXV34" s="24"/>
      <c r="TYA34" s="24"/>
      <c r="TYF34" s="24"/>
      <c r="TYK34" s="24"/>
      <c r="TYP34" s="24"/>
      <c r="TYU34" s="24"/>
      <c r="TYZ34" s="24"/>
      <c r="TZE34" s="24"/>
      <c r="TZJ34" s="24"/>
      <c r="TZO34" s="24"/>
      <c r="TZT34" s="24"/>
      <c r="TZY34" s="24"/>
      <c r="UAD34" s="24"/>
      <c r="UAI34" s="24"/>
      <c r="UAN34" s="24"/>
      <c r="UAS34" s="24"/>
      <c r="UAX34" s="24"/>
      <c r="UBC34" s="24"/>
      <c r="UBH34" s="24"/>
      <c r="UBM34" s="24"/>
      <c r="UBR34" s="24"/>
      <c r="UBW34" s="24"/>
      <c r="UCB34" s="24"/>
      <c r="UCG34" s="24"/>
      <c r="UCL34" s="24"/>
      <c r="UCQ34" s="24"/>
      <c r="UCV34" s="24"/>
      <c r="UDA34" s="24"/>
      <c r="UDF34" s="24"/>
      <c r="UDK34" s="24"/>
      <c r="UDP34" s="24"/>
      <c r="UDU34" s="24"/>
      <c r="UDZ34" s="24"/>
      <c r="UEE34" s="24"/>
      <c r="UEJ34" s="24"/>
      <c r="UEO34" s="24"/>
      <c r="UET34" s="24"/>
      <c r="UEY34" s="24"/>
      <c r="UFD34" s="24"/>
      <c r="UFI34" s="24"/>
      <c r="UFN34" s="24"/>
      <c r="UFS34" s="24"/>
      <c r="UFX34" s="24"/>
      <c r="UGC34" s="24"/>
      <c r="UGH34" s="24"/>
      <c r="UGM34" s="24"/>
      <c r="UGR34" s="24"/>
      <c r="UGW34" s="24"/>
      <c r="UHB34" s="24"/>
      <c r="UHG34" s="24"/>
      <c r="UHL34" s="24"/>
      <c r="UHQ34" s="24"/>
      <c r="UHV34" s="24"/>
      <c r="UIA34" s="24"/>
      <c r="UIF34" s="24"/>
      <c r="UIK34" s="24"/>
      <c r="UIP34" s="24"/>
      <c r="UIU34" s="24"/>
      <c r="UIZ34" s="24"/>
      <c r="UJE34" s="24"/>
      <c r="UJJ34" s="24"/>
      <c r="UJO34" s="24"/>
      <c r="UJT34" s="24"/>
      <c r="UJY34" s="24"/>
      <c r="UKD34" s="24"/>
      <c r="UKI34" s="24"/>
      <c r="UKN34" s="24"/>
      <c r="UKS34" s="24"/>
      <c r="UKX34" s="24"/>
      <c r="ULC34" s="24"/>
      <c r="ULH34" s="24"/>
      <c r="ULM34" s="24"/>
      <c r="ULR34" s="24"/>
      <c r="ULW34" s="24"/>
      <c r="UMB34" s="24"/>
      <c r="UMG34" s="24"/>
      <c r="UML34" s="24"/>
      <c r="UMQ34" s="24"/>
      <c r="UMV34" s="24"/>
      <c r="UNA34" s="24"/>
      <c r="UNF34" s="24"/>
      <c r="UNK34" s="24"/>
      <c r="UNP34" s="24"/>
      <c r="UNU34" s="24"/>
      <c r="UNZ34" s="24"/>
      <c r="UOE34" s="24"/>
      <c r="UOJ34" s="24"/>
      <c r="UOO34" s="24"/>
      <c r="UOT34" s="24"/>
      <c r="UOY34" s="24"/>
      <c r="UPD34" s="24"/>
      <c r="UPI34" s="24"/>
      <c r="UPN34" s="24"/>
      <c r="UPS34" s="24"/>
      <c r="UPX34" s="24"/>
      <c r="UQC34" s="24"/>
      <c r="UQH34" s="24"/>
      <c r="UQM34" s="24"/>
      <c r="UQR34" s="24"/>
      <c r="UQW34" s="24"/>
      <c r="URB34" s="24"/>
      <c r="URG34" s="24"/>
      <c r="URL34" s="24"/>
      <c r="URQ34" s="24"/>
      <c r="URV34" s="24"/>
      <c r="USA34" s="24"/>
      <c r="USF34" s="24"/>
      <c r="USK34" s="24"/>
      <c r="USP34" s="24"/>
      <c r="USU34" s="24"/>
      <c r="USZ34" s="24"/>
      <c r="UTE34" s="24"/>
      <c r="UTJ34" s="24"/>
      <c r="UTO34" s="24"/>
      <c r="UTT34" s="24"/>
      <c r="UTY34" s="24"/>
      <c r="UUD34" s="24"/>
      <c r="UUI34" s="24"/>
      <c r="UUN34" s="24"/>
      <c r="UUS34" s="24"/>
      <c r="UUX34" s="24"/>
      <c r="UVC34" s="24"/>
      <c r="UVH34" s="24"/>
      <c r="UVM34" s="24"/>
      <c r="UVR34" s="24"/>
      <c r="UVW34" s="24"/>
      <c r="UWB34" s="24"/>
      <c r="UWG34" s="24"/>
      <c r="UWL34" s="24"/>
      <c r="UWQ34" s="24"/>
      <c r="UWV34" s="24"/>
      <c r="UXA34" s="24"/>
      <c r="UXF34" s="24"/>
      <c r="UXK34" s="24"/>
      <c r="UXP34" s="24"/>
      <c r="UXU34" s="24"/>
      <c r="UXZ34" s="24"/>
      <c r="UYE34" s="24"/>
      <c r="UYJ34" s="24"/>
      <c r="UYO34" s="24"/>
      <c r="UYT34" s="24"/>
      <c r="UYY34" s="24"/>
      <c r="UZD34" s="24"/>
      <c r="UZI34" s="24"/>
      <c r="UZN34" s="24"/>
      <c r="UZS34" s="24"/>
      <c r="UZX34" s="24"/>
      <c r="VAC34" s="24"/>
      <c r="VAH34" s="24"/>
      <c r="VAM34" s="24"/>
      <c r="VAR34" s="24"/>
      <c r="VAW34" s="24"/>
      <c r="VBB34" s="24"/>
      <c r="VBG34" s="24"/>
      <c r="VBL34" s="24"/>
      <c r="VBQ34" s="24"/>
      <c r="VBV34" s="24"/>
      <c r="VCA34" s="24"/>
      <c r="VCF34" s="24"/>
      <c r="VCK34" s="24"/>
      <c r="VCP34" s="24"/>
      <c r="VCU34" s="24"/>
      <c r="VCZ34" s="24"/>
      <c r="VDE34" s="24"/>
      <c r="VDJ34" s="24"/>
      <c r="VDO34" s="24"/>
      <c r="VDT34" s="24"/>
      <c r="VDY34" s="24"/>
      <c r="VED34" s="24"/>
      <c r="VEI34" s="24"/>
      <c r="VEN34" s="24"/>
      <c r="VES34" s="24"/>
      <c r="VEX34" s="24"/>
      <c r="VFC34" s="24"/>
      <c r="VFH34" s="24"/>
      <c r="VFM34" s="24"/>
      <c r="VFR34" s="24"/>
      <c r="VFW34" s="24"/>
      <c r="VGB34" s="24"/>
      <c r="VGG34" s="24"/>
      <c r="VGL34" s="24"/>
      <c r="VGQ34" s="24"/>
      <c r="VGV34" s="24"/>
      <c r="VHA34" s="24"/>
      <c r="VHF34" s="24"/>
      <c r="VHK34" s="24"/>
      <c r="VHP34" s="24"/>
      <c r="VHU34" s="24"/>
      <c r="VHZ34" s="24"/>
      <c r="VIE34" s="24"/>
      <c r="VIJ34" s="24"/>
      <c r="VIO34" s="24"/>
      <c r="VIT34" s="24"/>
      <c r="VIY34" s="24"/>
      <c r="VJD34" s="24"/>
      <c r="VJI34" s="24"/>
      <c r="VJN34" s="24"/>
      <c r="VJS34" s="24"/>
      <c r="VJX34" s="24"/>
      <c r="VKC34" s="24"/>
      <c r="VKH34" s="24"/>
      <c r="VKM34" s="24"/>
      <c r="VKR34" s="24"/>
      <c r="VKW34" s="24"/>
      <c r="VLB34" s="24"/>
      <c r="VLG34" s="24"/>
      <c r="VLL34" s="24"/>
      <c r="VLQ34" s="24"/>
      <c r="VLV34" s="24"/>
      <c r="VMA34" s="24"/>
      <c r="VMF34" s="24"/>
      <c r="VMK34" s="24"/>
      <c r="VMP34" s="24"/>
      <c r="VMU34" s="24"/>
      <c r="VMZ34" s="24"/>
      <c r="VNE34" s="24"/>
      <c r="VNJ34" s="24"/>
      <c r="VNO34" s="24"/>
      <c r="VNT34" s="24"/>
      <c r="VNY34" s="24"/>
      <c r="VOD34" s="24"/>
      <c r="VOI34" s="24"/>
      <c r="VON34" s="24"/>
      <c r="VOS34" s="24"/>
      <c r="VOX34" s="24"/>
      <c r="VPC34" s="24"/>
      <c r="VPH34" s="24"/>
      <c r="VPM34" s="24"/>
      <c r="VPR34" s="24"/>
      <c r="VPW34" s="24"/>
      <c r="VQB34" s="24"/>
      <c r="VQG34" s="24"/>
      <c r="VQL34" s="24"/>
      <c r="VQQ34" s="24"/>
      <c r="VQV34" s="24"/>
      <c r="VRA34" s="24"/>
      <c r="VRF34" s="24"/>
      <c r="VRK34" s="24"/>
      <c r="VRP34" s="24"/>
      <c r="VRU34" s="24"/>
      <c r="VRZ34" s="24"/>
      <c r="VSE34" s="24"/>
      <c r="VSJ34" s="24"/>
      <c r="VSO34" s="24"/>
      <c r="VST34" s="24"/>
      <c r="VSY34" s="24"/>
      <c r="VTD34" s="24"/>
      <c r="VTI34" s="24"/>
      <c r="VTN34" s="24"/>
      <c r="VTS34" s="24"/>
      <c r="VTX34" s="24"/>
      <c r="VUC34" s="24"/>
      <c r="VUH34" s="24"/>
      <c r="VUM34" s="24"/>
      <c r="VUR34" s="24"/>
      <c r="VUW34" s="24"/>
      <c r="VVB34" s="24"/>
      <c r="VVG34" s="24"/>
      <c r="VVL34" s="24"/>
      <c r="VVQ34" s="24"/>
      <c r="VVV34" s="24"/>
      <c r="VWA34" s="24"/>
      <c r="VWF34" s="24"/>
      <c r="VWK34" s="24"/>
      <c r="VWP34" s="24"/>
      <c r="VWU34" s="24"/>
      <c r="VWZ34" s="24"/>
      <c r="VXE34" s="24"/>
      <c r="VXJ34" s="24"/>
      <c r="VXO34" s="24"/>
      <c r="VXT34" s="24"/>
      <c r="VXY34" s="24"/>
      <c r="VYD34" s="24"/>
      <c r="VYI34" s="24"/>
      <c r="VYN34" s="24"/>
      <c r="VYS34" s="24"/>
      <c r="VYX34" s="24"/>
      <c r="VZC34" s="24"/>
      <c r="VZH34" s="24"/>
      <c r="VZM34" s="24"/>
      <c r="VZR34" s="24"/>
      <c r="VZW34" s="24"/>
      <c r="WAB34" s="24"/>
      <c r="WAG34" s="24"/>
      <c r="WAL34" s="24"/>
      <c r="WAQ34" s="24"/>
      <c r="WAV34" s="24"/>
      <c r="WBA34" s="24"/>
      <c r="WBF34" s="24"/>
      <c r="WBK34" s="24"/>
      <c r="WBP34" s="24"/>
      <c r="WBU34" s="24"/>
      <c r="WBZ34" s="24"/>
      <c r="WCE34" s="24"/>
      <c r="WCJ34" s="24"/>
      <c r="WCO34" s="24"/>
      <c r="WCT34" s="24"/>
      <c r="WCY34" s="24"/>
      <c r="WDD34" s="24"/>
      <c r="WDI34" s="24"/>
      <c r="WDN34" s="24"/>
      <c r="WDS34" s="24"/>
      <c r="WDX34" s="24"/>
      <c r="WEC34" s="24"/>
      <c r="WEH34" s="24"/>
      <c r="WEM34" s="24"/>
      <c r="WER34" s="24"/>
      <c r="WEW34" s="24"/>
      <c r="WFB34" s="24"/>
      <c r="WFG34" s="24"/>
      <c r="WFL34" s="24"/>
      <c r="WFQ34" s="24"/>
      <c r="WFV34" s="24"/>
      <c r="WGA34" s="24"/>
      <c r="WGF34" s="24"/>
      <c r="WGK34" s="24"/>
      <c r="WGP34" s="24"/>
      <c r="WGU34" s="24"/>
      <c r="WGZ34" s="24"/>
      <c r="WHE34" s="24"/>
      <c r="WHJ34" s="24"/>
      <c r="WHO34" s="24"/>
      <c r="WHT34" s="24"/>
      <c r="WHY34" s="24"/>
      <c r="WID34" s="24"/>
      <c r="WII34" s="24"/>
      <c r="WIN34" s="24"/>
      <c r="WIS34" s="24"/>
      <c r="WIX34" s="24"/>
      <c r="WJC34" s="24"/>
      <c r="WJH34" s="24"/>
      <c r="WJM34" s="24"/>
      <c r="WJR34" s="24"/>
      <c r="WJW34" s="24"/>
      <c r="WKB34" s="24"/>
      <c r="WKG34" s="24"/>
      <c r="WKL34" s="24"/>
      <c r="WKQ34" s="24"/>
      <c r="WKV34" s="24"/>
      <c r="WLA34" s="24"/>
      <c r="WLF34" s="24"/>
      <c r="WLK34" s="24"/>
      <c r="WLP34" s="24"/>
      <c r="WLU34" s="24"/>
      <c r="WLZ34" s="24"/>
      <c r="WME34" s="24"/>
      <c r="WMJ34" s="24"/>
      <c r="WMO34" s="24"/>
      <c r="WMT34" s="24"/>
      <c r="WMY34" s="24"/>
      <c r="WND34" s="24"/>
      <c r="WNI34" s="24"/>
      <c r="WNN34" s="24"/>
      <c r="WNS34" s="24"/>
      <c r="WNX34" s="24"/>
      <c r="WOC34" s="24"/>
      <c r="WOH34" s="24"/>
      <c r="WOM34" s="24"/>
      <c r="WOR34" s="24"/>
      <c r="WOW34" s="24"/>
      <c r="WPB34" s="24"/>
      <c r="WPG34" s="24"/>
      <c r="WPL34" s="24"/>
      <c r="WPQ34" s="24"/>
      <c r="WPV34" s="24"/>
      <c r="WQA34" s="24"/>
      <c r="WQF34" s="24"/>
      <c r="WQK34" s="24"/>
      <c r="WQP34" s="24"/>
      <c r="WQU34" s="24"/>
      <c r="WQZ34" s="24"/>
      <c r="WRE34" s="24"/>
      <c r="WRJ34" s="24"/>
      <c r="WRO34" s="24"/>
      <c r="WRT34" s="24"/>
      <c r="WRY34" s="24"/>
      <c r="WSD34" s="24"/>
      <c r="WSI34" s="24"/>
      <c r="WSN34" s="24"/>
      <c r="WSS34" s="24"/>
      <c r="WSX34" s="24"/>
      <c r="WTC34" s="24"/>
      <c r="WTH34" s="24"/>
      <c r="WTM34" s="24"/>
      <c r="WTR34" s="24"/>
      <c r="WTW34" s="24"/>
      <c r="WUB34" s="24"/>
      <c r="WUG34" s="24"/>
      <c r="WUL34" s="24"/>
      <c r="WUQ34" s="24"/>
      <c r="WUV34" s="24"/>
      <c r="WVA34" s="24"/>
      <c r="WVF34" s="24"/>
      <c r="WVK34" s="24"/>
      <c r="WVP34" s="24"/>
      <c r="WVU34" s="24"/>
      <c r="WVZ34" s="24"/>
      <c r="WWE34" s="24"/>
      <c r="WWJ34" s="24"/>
      <c r="WWO34" s="24"/>
      <c r="WWT34" s="24"/>
      <c r="WWY34" s="24"/>
      <c r="WXD34" s="24"/>
      <c r="WXI34" s="24"/>
      <c r="WXN34" s="24"/>
      <c r="WXS34" s="24"/>
      <c r="WXX34" s="24"/>
      <c r="WYC34" s="24"/>
      <c r="WYH34" s="24"/>
      <c r="WYM34" s="24"/>
      <c r="WYR34" s="24"/>
      <c r="WYW34" s="24"/>
      <c r="WZB34" s="24"/>
      <c r="WZG34" s="24"/>
      <c r="WZL34" s="24"/>
      <c r="WZQ34" s="24"/>
      <c r="WZV34" s="24"/>
      <c r="XAA34" s="24"/>
      <c r="XAF34" s="24"/>
      <c r="XAK34" s="24"/>
      <c r="XAP34" s="24"/>
      <c r="XAU34" s="24"/>
      <c r="XAZ34" s="24"/>
      <c r="XBE34" s="24"/>
      <c r="XBJ34" s="24"/>
      <c r="XBO34" s="24"/>
      <c r="XBT34" s="24"/>
      <c r="XBY34" s="24"/>
      <c r="XCD34" s="24"/>
      <c r="XCI34" s="24"/>
      <c r="XCN34" s="24"/>
      <c r="XCS34" s="24"/>
      <c r="XCX34" s="24"/>
      <c r="XDC34" s="24"/>
      <c r="XDH34" s="24"/>
      <c r="XDM34" s="24"/>
      <c r="XDR34" s="24"/>
      <c r="XDW34" s="24"/>
      <c r="XEB34" s="24"/>
      <c r="XEG34" s="24"/>
      <c r="XEL34" s="24"/>
      <c r="XEQ34" s="24"/>
      <c r="XEV34" s="24"/>
      <c r="XFA34" s="24"/>
    </row>
    <row r="35" spans="1:1021 1026:2046 2051:3071 3076:4096 4101:5116 5121:6141 6146:7166 7171:8191 8196:9216 9221:10236 10241:11261 11266:12286 12291:13311 13316:14336 14341:15356 15361:16381" x14ac:dyDescent="0.35">
      <c r="B35" s="14"/>
      <c r="C35" s="14"/>
      <c r="D35" s="14"/>
      <c r="E35" s="406"/>
      <c r="F35" t="s">
        <v>467</v>
      </c>
      <c r="H35" s="30" t="s">
        <v>462</v>
      </c>
      <c r="J35" s="357">
        <f>IF(J16&gt;0, '1.4.6 Rev_KDA'!J45,0)</f>
        <v>64558.960200000001</v>
      </c>
      <c r="K35" s="357">
        <f>IF(K16&gt;0, '1.4.6 Rev_KDA'!K45,0)</f>
        <v>64558.960200000001</v>
      </c>
      <c r="L35" s="357">
        <f>IF(L16&gt;0, '1.4.6 Rev_KDA'!L45,0)</f>
        <v>64558.960200000001</v>
      </c>
      <c r="M35" s="357">
        <f>IF(M16&gt;0, '1.4.6 Rev_KDA'!M45,0)</f>
        <v>64558.960200000001</v>
      </c>
      <c r="N35" s="357">
        <f>IF(N16&gt;0, '1.4.6 Rev_KDA'!N45,0)</f>
        <v>64558.960200000001</v>
      </c>
      <c r="O35" s="357">
        <f>IF(O16&gt;0, '1.4.6 Rev_KDA'!O45,0)</f>
        <v>64558.960200000001</v>
      </c>
      <c r="P35" s="357">
        <f>IF(P16&gt;0, '1.4.6 Rev_KDA'!P45,0)</f>
        <v>64558.960200000001</v>
      </c>
      <c r="Q35" s="357">
        <f>IF(Q16&gt;0, '1.4.6 Rev_KDA'!Q45,0)</f>
        <v>64558.960200000001</v>
      </c>
      <c r="R35" s="357">
        <f>IF(R16&gt;0, '1.4.6 Rev_KDA'!R45,0)</f>
        <v>64558.960200000001</v>
      </c>
      <c r="S35" s="357">
        <f>IF(S16&gt;0, '1.4.6 Rev_KDA'!S45,0)</f>
        <v>64558.960200000001</v>
      </c>
      <c r="T35" s="357">
        <f>IF(T16&gt;0, '1.4.6 Rev_KDA'!T45,0)</f>
        <v>64558.960200000001</v>
      </c>
      <c r="U35" s="357">
        <f>IF(U16&gt;0, '1.4.6 Rev_KDA'!U45,0)</f>
        <v>64558.960200000001</v>
      </c>
      <c r="V35" s="357">
        <f>IF(V16&gt;0, '1.4.6 Rev_KDA'!V45,0)</f>
        <v>90860.758799999996</v>
      </c>
      <c r="W35" s="357">
        <f>IF(W16&gt;0, '1.4.6 Rev_KDA'!W45,0)</f>
        <v>90860.758799999996</v>
      </c>
      <c r="X35" s="357">
        <f>IF(X16&gt;0, '1.4.6 Rev_KDA'!X45,0)</f>
        <v>90860.758799999996</v>
      </c>
      <c r="Y35" s="357">
        <f>IF(Y16&gt;0, '1.4.6 Rev_KDA'!Y45,0)</f>
        <v>90860.758799999996</v>
      </c>
      <c r="Z35" s="357">
        <f>IF(Z16&gt;0, '1.4.6 Rev_KDA'!Z45,0)</f>
        <v>90860.758799999996</v>
      </c>
      <c r="AA35" s="357">
        <f>IF(AA16&gt;0, '1.4.6 Rev_KDA'!AA45,0)</f>
        <v>90860.758799999996</v>
      </c>
      <c r="AB35" s="357">
        <f>IF(AB16&gt;0, '1.4.6 Rev_KDA'!AB45,0)</f>
        <v>90860.758799999996</v>
      </c>
      <c r="AC35" s="357">
        <f>IF(AC16&gt;0, '1.4.6 Rev_KDA'!AC45,0)</f>
        <v>90860.758799999996</v>
      </c>
      <c r="AD35" s="357">
        <f>IF(AD16&gt;0, '1.4.6 Rev_KDA'!AD45,0)</f>
        <v>90860.758799999996</v>
      </c>
      <c r="AE35" s="357">
        <f>IF(AE16&gt;0, '1.4.6 Rev_KDA'!AE45,0)</f>
        <v>90860.758799999996</v>
      </c>
      <c r="AF35" s="357">
        <f>IF(AF16&gt;0, '1.4.6 Rev_KDA'!AF45,0)</f>
        <v>90860.758799999996</v>
      </c>
      <c r="AG35" s="357">
        <f>IF(AG16&gt;0, '1.4.6 Rev_KDA'!AG45,0)</f>
        <v>90860.758799999996</v>
      </c>
      <c r="AH35" s="357">
        <f>IF(AH16&gt;0, '1.4.6 Rev_KDA'!AH45,0)</f>
        <v>121346.93445</v>
      </c>
      <c r="AI35" s="357">
        <f>IF(AI16&gt;0, '1.4.6 Rev_KDA'!AI45,0)</f>
        <v>121346.93445</v>
      </c>
      <c r="AJ35" s="357">
        <f>IF(AJ16&gt;0, '1.4.6 Rev_KDA'!AJ45,0)</f>
        <v>121346.93445</v>
      </c>
      <c r="AK35" s="357">
        <f>IF(AK16&gt;0, '1.4.6 Rev_KDA'!AK45,0)</f>
        <v>121346.93445</v>
      </c>
      <c r="AL35" s="357">
        <f>IF(AL16&gt;0, '1.4.6 Rev_KDA'!AL45,0)</f>
        <v>121346.93445</v>
      </c>
      <c r="AM35" s="357">
        <f>IF(AM16&gt;0, '1.4.6 Rev_KDA'!AM45,0)</f>
        <v>121346.93445</v>
      </c>
      <c r="AN35" s="357">
        <f>IF(AN16&gt;0, '1.4.6 Rev_KDA'!AN45,0)</f>
        <v>121346.93445</v>
      </c>
      <c r="AO35" s="357">
        <f>IF(AO16&gt;0, '1.4.6 Rev_KDA'!AO45,0)</f>
        <v>121346.93445</v>
      </c>
      <c r="AP35" s="357">
        <f>IF(AP16&gt;0, '1.4.6 Rev_KDA'!AP45,0)</f>
        <v>121346.93445</v>
      </c>
      <c r="AQ35" s="357">
        <f>IF(AQ16&gt;0, '1.4.6 Rev_KDA'!AQ45,0)</f>
        <v>121346.93445</v>
      </c>
      <c r="AR35" s="357">
        <f>IF(AR16&gt;0, '1.4.6 Rev_KDA'!AR45,0)</f>
        <v>121346.93445</v>
      </c>
      <c r="AS35" s="357">
        <f>IF(AS16&gt;0, '1.4.6 Rev_KDA'!AS45,0)</f>
        <v>121346.93445</v>
      </c>
      <c r="AT35" s="357">
        <f>IF(AT16&gt;0, '1.4.6 Rev_KDA'!AT45,0)</f>
        <v>150039.80564999999</v>
      </c>
      <c r="AU35" s="357">
        <f>IF(AU16&gt;0, '1.4.6 Rev_KDA'!AU45,0)</f>
        <v>150039.80564999999</v>
      </c>
      <c r="AV35" s="357">
        <f>IF(AV16&gt;0, '1.4.6 Rev_KDA'!AV45,0)</f>
        <v>150039.80564999999</v>
      </c>
      <c r="AW35" s="357">
        <f>IF(AW16&gt;0, '1.4.6 Rev_KDA'!AW45,0)</f>
        <v>150039.80564999999</v>
      </c>
      <c r="AX35" s="357">
        <f>IF(AX16&gt;0, '1.4.6 Rev_KDA'!AX45,0)</f>
        <v>150039.80564999999</v>
      </c>
      <c r="AY35" s="357">
        <f>IF(AY16&gt;0, '1.4.6 Rev_KDA'!AY45,0)</f>
        <v>150039.80564999999</v>
      </c>
      <c r="AZ35" s="357">
        <f>IF(AZ16&gt;0, '1.4.6 Rev_KDA'!AZ45,0)</f>
        <v>150039.80564999999</v>
      </c>
      <c r="BA35" s="357">
        <f>IF(BA16&gt;0, '1.4.6 Rev_KDA'!BA45,0)</f>
        <v>150039.80564999999</v>
      </c>
      <c r="BB35" s="357">
        <f>IF(BB16&gt;0, '1.4.6 Rev_KDA'!BB45,0)</f>
        <v>150039.80564999999</v>
      </c>
      <c r="BC35" s="357">
        <f>IF(BC16&gt;0, '1.4.6 Rev_KDA'!BC45,0)</f>
        <v>150039.80564999999</v>
      </c>
      <c r="BD35" s="357">
        <f>IF(BD16&gt;0, '1.4.6 Rev_KDA'!BD45,0)</f>
        <v>150039.80564999999</v>
      </c>
      <c r="BE35" s="357">
        <f>IF(BE16&gt;0, '1.4.6 Rev_KDA'!BE45,0)</f>
        <v>150039.80564999999</v>
      </c>
      <c r="BF35" s="357">
        <f>IF(BF16&gt;0, '1.4.6 Rev_KDA'!BF45,0)</f>
        <v>116564.78925</v>
      </c>
      <c r="BG35" s="357">
        <f>IF(BG16&gt;0, '1.4.6 Rev_KDA'!BG45,0)</f>
        <v>116564.78925</v>
      </c>
      <c r="BH35" s="357">
        <f>IF(BH16&gt;0, '1.4.6 Rev_KDA'!BH45,0)</f>
        <v>116564.78925</v>
      </c>
      <c r="BI35" s="357">
        <f>IF(BI16&gt;0, '1.4.6 Rev_KDA'!BI45,0)</f>
        <v>116564.78925</v>
      </c>
      <c r="BJ35" s="357">
        <f>IF(BJ16&gt;0, '1.4.6 Rev_KDA'!BJ45,0)</f>
        <v>116564.78925</v>
      </c>
      <c r="BK35" s="357">
        <f>IF(BK16&gt;0, '1.4.6 Rev_KDA'!BK45,0)</f>
        <v>116564.78925</v>
      </c>
      <c r="BL35" s="357">
        <f>IF(BL16&gt;0, '1.4.6 Rev_KDA'!BL45,0)</f>
        <v>116564.78925</v>
      </c>
      <c r="BM35" s="357">
        <f>IF(BM16&gt;0, '1.4.6 Rev_KDA'!BM45,0)</f>
        <v>116564.78925</v>
      </c>
      <c r="BN35" s="357">
        <f>IF(BN16&gt;0, '1.4.6 Rev_KDA'!BN45,0)</f>
        <v>116564.78925</v>
      </c>
      <c r="BO35" s="357">
        <f>IF(BO16&gt;0, '1.4.6 Rev_KDA'!BO45,0)</f>
        <v>116564.78925</v>
      </c>
      <c r="BP35" s="357">
        <f>IF(BP16&gt;0, '1.4.6 Rev_KDA'!BP45,0)</f>
        <v>116564.78925</v>
      </c>
      <c r="BQ35" s="357">
        <f>IF(BQ16&gt;0, '1.4.6 Rev_KDA'!BQ45,0)</f>
        <v>116564.78925</v>
      </c>
      <c r="BR35" s="357">
        <f>IF(BR16&gt;0, '1.4.6 Rev_KDA'!BR45,0)</f>
        <v>114771.48480000001</v>
      </c>
      <c r="BS35" s="357">
        <f>IF(BS16&gt;0, '1.4.6 Rev_KDA'!BS45,0)</f>
        <v>114771.48480000001</v>
      </c>
      <c r="BT35" s="357">
        <f>IF(BT16&gt;0, '1.4.6 Rev_KDA'!BT45,0)</f>
        <v>114771.48480000001</v>
      </c>
      <c r="BU35" s="357">
        <f>IF(BU16&gt;0, '1.4.6 Rev_KDA'!BU45,0)</f>
        <v>114771.48480000001</v>
      </c>
      <c r="BV35" s="357">
        <f>IF(BV16&gt;0, '1.4.6 Rev_KDA'!BV45,0)</f>
        <v>114771.48480000001</v>
      </c>
      <c r="BW35" s="357">
        <f>IF(BW16&gt;0, '1.4.6 Rev_KDA'!BW45,0)</f>
        <v>114771.48480000001</v>
      </c>
      <c r="BX35" s="357">
        <f>IF(BX16&gt;0, '1.4.6 Rev_KDA'!BX45,0)</f>
        <v>114771.48480000001</v>
      </c>
      <c r="BY35" s="357">
        <f>IF(BY16&gt;0, '1.4.6 Rev_KDA'!BY45,0)</f>
        <v>114771.48480000001</v>
      </c>
      <c r="BZ35" s="357">
        <f>IF(BZ16&gt;0, '1.4.6 Rev_KDA'!BZ45,0)</f>
        <v>114771.48480000001</v>
      </c>
      <c r="CA35" s="357">
        <f>IF(CA16&gt;0, '1.4.6 Rev_KDA'!CA45,0)</f>
        <v>114771.48480000001</v>
      </c>
      <c r="CB35" s="357">
        <f>IF(CB16&gt;0, '1.4.6 Rev_KDA'!CB45,0)</f>
        <v>114771.48480000001</v>
      </c>
      <c r="CC35" s="357">
        <f>IF(CC16&gt;0, '1.4.6 Rev_KDA'!CC45,0)</f>
        <v>114771.48480000001</v>
      </c>
      <c r="CD35" s="357">
        <f>IF(CD16&gt;0, '1.4.6 Rev_KDA'!CD45,0)</f>
        <v>101620.5855</v>
      </c>
      <c r="CE35" s="357">
        <f>IF(CE16&gt;0, '1.4.6 Rev_KDA'!CE45,0)</f>
        <v>101620.5855</v>
      </c>
      <c r="CF35" s="357">
        <f>IF(CF16&gt;0, '1.4.6 Rev_KDA'!CF45,0)</f>
        <v>101620.5855</v>
      </c>
      <c r="CG35" s="357">
        <f>IF(CG16&gt;0, '1.4.6 Rev_KDA'!CG45,0)</f>
        <v>101620.5855</v>
      </c>
      <c r="CH35" s="357">
        <f>IF(CH16&gt;0, '1.4.6 Rev_KDA'!CH45,0)</f>
        <v>101620.5855</v>
      </c>
      <c r="CI35" s="357">
        <f>IF(CI16&gt;0, '1.4.6 Rev_KDA'!CI45,0)</f>
        <v>101620.5855</v>
      </c>
      <c r="CJ35" s="357">
        <f>IF(CJ16&gt;0, '1.4.6 Rev_KDA'!CJ45,0)</f>
        <v>101620.5855</v>
      </c>
      <c r="CK35" s="357">
        <f>IF(CK16&gt;0, '1.4.6 Rev_KDA'!CK45,0)</f>
        <v>101620.5855</v>
      </c>
      <c r="CL35" s="357">
        <f>IF(CL16&gt;0, '1.4.6 Rev_KDA'!CL45,0)</f>
        <v>101620.5855</v>
      </c>
      <c r="CM35" s="357">
        <f>IF(CM16&gt;0, '1.4.6 Rev_KDA'!CM45,0)</f>
        <v>101620.5855</v>
      </c>
      <c r="CN35" s="357">
        <f>IF(CN16&gt;0, '1.4.6 Rev_KDA'!CN45,0)</f>
        <v>101620.5855</v>
      </c>
      <c r="CO35" s="357">
        <f>IF(CO16&gt;0, '1.4.6 Rev_KDA'!CO45,0)</f>
        <v>101620.5855</v>
      </c>
      <c r="CP35" s="357">
        <f>IF(CP16&gt;0, '1.4.6 Rev_KDA'!CP45,0)</f>
        <v>85480.845449999993</v>
      </c>
      <c r="CQ35" s="357">
        <f>IF(CQ16&gt;0, '1.4.6 Rev_KDA'!CQ45,0)</f>
        <v>85480.845449999993</v>
      </c>
      <c r="CR35" s="357">
        <f>IF(CR16&gt;0, '1.4.6 Rev_KDA'!CR45,0)</f>
        <v>85480.845449999993</v>
      </c>
      <c r="CS35" s="357">
        <f>IF(CS16&gt;0, '1.4.6 Rev_KDA'!CS45,0)</f>
        <v>85480.845449999993</v>
      </c>
      <c r="CT35" s="357">
        <f>IF(CT16&gt;0, '1.4.6 Rev_KDA'!CT45,0)</f>
        <v>85480.845449999993</v>
      </c>
      <c r="CU35" s="357">
        <f>IF(CU16&gt;0, '1.4.6 Rev_KDA'!CU45,0)</f>
        <v>85480.845449999993</v>
      </c>
      <c r="CV35" s="357">
        <f>IF(CV16&gt;0, '1.4.6 Rev_KDA'!CV45,0)</f>
        <v>85480.845449999993</v>
      </c>
      <c r="CW35" s="357">
        <f>IF(CW16&gt;0, '1.4.6 Rev_KDA'!CW45,0)</f>
        <v>85480.845449999993</v>
      </c>
      <c r="CX35" s="357">
        <f>IF(CX16&gt;0, '1.4.6 Rev_KDA'!CX45,0)</f>
        <v>85480.845449999993</v>
      </c>
      <c r="CY35" s="357">
        <f>IF(CY16&gt;0, '1.4.6 Rev_KDA'!CY45,0)</f>
        <v>85480.845449999993</v>
      </c>
      <c r="CZ35" s="357">
        <f>IF(CZ16&gt;0, '1.4.6 Rev_KDA'!CZ45,0)</f>
        <v>85480.845449999993</v>
      </c>
      <c r="DA35" s="357">
        <f>IF(DA16&gt;0, '1.4.6 Rev_KDA'!DA45,0)</f>
        <v>85480.845449999993</v>
      </c>
      <c r="DB35" s="357">
        <f>IF(DB16&gt;0, '1.4.6 Rev_KDA'!DB45,0)</f>
        <v>54396.90165</v>
      </c>
      <c r="DC35" s="357">
        <f>IF(DC16&gt;0, '1.4.6 Rev_KDA'!DC45,0)</f>
        <v>54396.90165</v>
      </c>
      <c r="DD35" s="357">
        <f>IF(DD16&gt;0, '1.4.6 Rev_KDA'!DD45,0)</f>
        <v>54396.90165</v>
      </c>
      <c r="DE35" s="357">
        <f>IF(DE16&gt;0, '1.4.6 Rev_KDA'!DE45,0)</f>
        <v>54396.90165</v>
      </c>
      <c r="DF35" s="357">
        <f>IF(DF16&gt;0, '1.4.6 Rev_KDA'!DF45,0)</f>
        <v>54396.90165</v>
      </c>
      <c r="DG35" s="357">
        <f>IF(DG16&gt;0, '1.4.6 Rev_KDA'!DG45,0)</f>
        <v>54396.90165</v>
      </c>
      <c r="DH35" s="357">
        <f>IF(DH16&gt;0, '1.4.6 Rev_KDA'!DH45,0)</f>
        <v>54396.90165</v>
      </c>
      <c r="DI35" s="357">
        <f>IF(DI16&gt;0, '1.4.6 Rev_KDA'!DI45,0)</f>
        <v>54396.90165</v>
      </c>
      <c r="DJ35" s="357">
        <f>IF(DJ16&gt;0, '1.4.6 Rev_KDA'!DJ45,0)</f>
        <v>54396.90165</v>
      </c>
      <c r="DK35" s="357">
        <f>IF(DK16&gt;0, '1.4.6 Rev_KDA'!DK45,0)</f>
        <v>54396.90165</v>
      </c>
      <c r="DL35" s="357">
        <f>IF(DL16&gt;0, '1.4.6 Rev_KDA'!DL45,0)</f>
        <v>54396.90165</v>
      </c>
      <c r="DM35" s="357">
        <f>IF(DM16&gt;0, '1.4.6 Rev_KDA'!DM45,0)</f>
        <v>54396.90165</v>
      </c>
      <c r="DN35" s="357">
        <f>IF(DN16&gt;0, '1.4.6 Rev_KDA'!DN45,0)</f>
        <v>29888.407500000001</v>
      </c>
      <c r="DO35" s="357">
        <f>IF(DO16&gt;0, '1.4.6 Rev_KDA'!DO45,0)</f>
        <v>29888.407500000001</v>
      </c>
      <c r="DP35" s="357">
        <f>IF(DP16&gt;0, '1.4.6 Rev_KDA'!DP45,0)</f>
        <v>29888.407500000001</v>
      </c>
      <c r="DQ35" s="357">
        <f>IF(DQ16&gt;0, '1.4.6 Rev_KDA'!DQ45,0)</f>
        <v>29888.407500000001</v>
      </c>
      <c r="DR35" s="357">
        <f>IF(DR16&gt;0, '1.4.6 Rev_KDA'!DR45,0)</f>
        <v>29888.407500000001</v>
      </c>
      <c r="DS35" s="357">
        <f>IF(DS16&gt;0, '1.4.6 Rev_KDA'!DS45,0)</f>
        <v>29888.407500000001</v>
      </c>
      <c r="DT35" s="357">
        <f>IF(DT16&gt;0, '1.4.6 Rev_KDA'!DT45,0)</f>
        <v>29888.407500000001</v>
      </c>
      <c r="DU35" s="357">
        <f>IF(DU16&gt;0, '1.4.6 Rev_KDA'!DU45,0)</f>
        <v>29888.407500000001</v>
      </c>
      <c r="DV35" s="357">
        <f>IF(DV16&gt;0, '1.4.6 Rev_KDA'!DV45,0)</f>
        <v>29888.407500000001</v>
      </c>
      <c r="DW35" s="357">
        <f>IF(DW16&gt;0, '1.4.6 Rev_KDA'!DW45,0)</f>
        <v>29888.407500000001</v>
      </c>
      <c r="DX35" s="357">
        <f>IF(DX16&gt;0, '1.4.6 Rev_KDA'!DX45,0)</f>
        <v>29888.407500000001</v>
      </c>
      <c r="DY35" s="357">
        <f>IF(DY16&gt;0, '1.4.6 Rev_KDA'!DY45,0)</f>
        <v>29888.407500000001</v>
      </c>
    </row>
    <row r="36" spans="1:1021 1026:2046 2051:3071 3076:4096 4101:5116 5121:6141 6146:7166 7171:8191 8196:9216 9221:10236 10241:11261 11266:12286 12291:13311 13316:14336 14341:15356 15361:16381" x14ac:dyDescent="0.35">
      <c r="B36" s="14"/>
      <c r="C36" s="14"/>
      <c r="D36" s="14"/>
      <c r="E36" s="406"/>
      <c r="F36" t="s">
        <v>468</v>
      </c>
      <c r="H36" s="30" t="s">
        <v>462</v>
      </c>
      <c r="J36" s="357">
        <f>IF(J17&gt;0, '1.4.7 Rev_CKB'!J45, 0)</f>
        <v>46389.671999999999</v>
      </c>
      <c r="K36" s="357">
        <f>IF(K17&gt;0, '1.4.7 Rev_CKB'!K45, 0)</f>
        <v>46389.671999999999</v>
      </c>
      <c r="L36" s="357">
        <f>IF(L17&gt;0, '1.4.7 Rev_CKB'!L45, 0)</f>
        <v>46389.671999999999</v>
      </c>
      <c r="M36" s="357">
        <f>IF(M17&gt;0, '1.4.7 Rev_CKB'!M45, 0)</f>
        <v>46389.671999999999</v>
      </c>
      <c r="N36" s="357">
        <f>IF(N17&gt;0, '1.4.7 Rev_CKB'!N45, 0)</f>
        <v>46389.671999999999</v>
      </c>
      <c r="O36" s="357">
        <f>IF(O17&gt;0, '1.4.7 Rev_CKB'!O45, 0)</f>
        <v>46389.671999999999</v>
      </c>
      <c r="P36" s="357">
        <f>IF(P17&gt;0, '1.4.7 Rev_CKB'!P45, 0)</f>
        <v>46389.671999999999</v>
      </c>
      <c r="Q36" s="357">
        <f>IF(Q17&gt;0, '1.4.7 Rev_CKB'!Q45, 0)</f>
        <v>46389.671999999999</v>
      </c>
      <c r="R36" s="357">
        <f>IF(R17&gt;0, '1.4.7 Rev_CKB'!R45, 0)</f>
        <v>46389.671999999999</v>
      </c>
      <c r="S36" s="357">
        <f>IF(S17&gt;0, '1.4.7 Rev_CKB'!S45, 0)</f>
        <v>46389.671999999999</v>
      </c>
      <c r="T36" s="357">
        <f>IF(T17&gt;0, '1.4.7 Rev_CKB'!T45, 0)</f>
        <v>46389.671999999999</v>
      </c>
      <c r="U36" s="357">
        <f>IF(U17&gt;0, '1.4.7 Rev_CKB'!U45, 0)</f>
        <v>46389.671999999999</v>
      </c>
      <c r="V36" s="357">
        <f>IF(V17&gt;0, '1.4.7 Rev_CKB'!V45, 0)</f>
        <v>65289.167999999998</v>
      </c>
      <c r="W36" s="357">
        <f>IF(W17&gt;0, '1.4.7 Rev_CKB'!W45, 0)</f>
        <v>65289.167999999998</v>
      </c>
      <c r="X36" s="357">
        <f>IF(X17&gt;0, '1.4.7 Rev_CKB'!X45, 0)</f>
        <v>65289.167999999998</v>
      </c>
      <c r="Y36" s="357">
        <f>IF(Y17&gt;0, '1.4.7 Rev_CKB'!Y45, 0)</f>
        <v>65289.167999999998</v>
      </c>
      <c r="Z36" s="357">
        <f>IF(Z17&gt;0, '1.4.7 Rev_CKB'!Z45, 0)</f>
        <v>65289.167999999998</v>
      </c>
      <c r="AA36" s="357">
        <f>IF(AA17&gt;0, '1.4.7 Rev_CKB'!AA45, 0)</f>
        <v>65289.167999999998</v>
      </c>
      <c r="AB36" s="357">
        <f>IF(AB17&gt;0, '1.4.7 Rev_CKB'!AB45, 0)</f>
        <v>65289.167999999998</v>
      </c>
      <c r="AC36" s="357">
        <f>IF(AC17&gt;0, '1.4.7 Rev_CKB'!AC45, 0)</f>
        <v>65289.167999999998</v>
      </c>
      <c r="AD36" s="357">
        <f>IF(AD17&gt;0, '1.4.7 Rev_CKB'!AD45, 0)</f>
        <v>65289.167999999998</v>
      </c>
      <c r="AE36" s="357">
        <f>IF(AE17&gt;0, '1.4.7 Rev_CKB'!AE45, 0)</f>
        <v>65289.167999999998</v>
      </c>
      <c r="AF36" s="357">
        <f>IF(AF17&gt;0, '1.4.7 Rev_CKB'!AF45, 0)</f>
        <v>65289.167999999998</v>
      </c>
      <c r="AG36" s="357">
        <f>IF(AG17&gt;0, '1.4.7 Rev_CKB'!AG45, 0)</f>
        <v>65289.167999999998</v>
      </c>
      <c r="AH36" s="357">
        <f>IF(AH17&gt;0, '1.4.7 Rev_CKB'!AH45, 0)</f>
        <v>85906.8</v>
      </c>
      <c r="AI36" s="357">
        <f>IF(AI17&gt;0, '1.4.7 Rev_CKB'!AI45, 0)</f>
        <v>85906.8</v>
      </c>
      <c r="AJ36" s="357">
        <f>IF(AJ17&gt;0, '1.4.7 Rev_CKB'!AJ45, 0)</f>
        <v>85906.8</v>
      </c>
      <c r="AK36" s="357">
        <f>IF(AK17&gt;0, '1.4.7 Rev_CKB'!AK45, 0)</f>
        <v>85906.8</v>
      </c>
      <c r="AL36" s="357">
        <f>IF(AL17&gt;0, '1.4.7 Rev_CKB'!AL45, 0)</f>
        <v>85906.8</v>
      </c>
      <c r="AM36" s="357">
        <f>IF(AM17&gt;0, '1.4.7 Rev_CKB'!AM45, 0)</f>
        <v>85906.8</v>
      </c>
      <c r="AN36" s="357">
        <f>IF(AN17&gt;0, '1.4.7 Rev_CKB'!AN45, 0)</f>
        <v>85906.8</v>
      </c>
      <c r="AO36" s="357">
        <f>IF(AO17&gt;0, '1.4.7 Rev_CKB'!AO45, 0)</f>
        <v>85906.8</v>
      </c>
      <c r="AP36" s="357">
        <f>IF(AP17&gt;0, '1.4.7 Rev_CKB'!AP45, 0)</f>
        <v>85906.8</v>
      </c>
      <c r="AQ36" s="357">
        <f>IF(AQ17&gt;0, '1.4.7 Rev_CKB'!AQ45, 0)</f>
        <v>85906.8</v>
      </c>
      <c r="AR36" s="357">
        <f>IF(AR17&gt;0, '1.4.7 Rev_CKB'!AR45, 0)</f>
        <v>85906.8</v>
      </c>
      <c r="AS36" s="357">
        <f>IF(AS17&gt;0, '1.4.7 Rev_CKB'!AS45, 0)</f>
        <v>85906.8</v>
      </c>
      <c r="AT36" s="357">
        <f>IF(AT17&gt;0, '1.4.7 Rev_CKB'!AT45, 0)</f>
        <v>106524.432</v>
      </c>
      <c r="AU36" s="357">
        <f>IF(AU17&gt;0, '1.4.7 Rev_CKB'!AU45, 0)</f>
        <v>106524.432</v>
      </c>
      <c r="AV36" s="357">
        <f>IF(AV17&gt;0, '1.4.7 Rev_CKB'!AV45, 0)</f>
        <v>106524.432</v>
      </c>
      <c r="AW36" s="357">
        <f>IF(AW17&gt;0, '1.4.7 Rev_CKB'!AW45, 0)</f>
        <v>106524.432</v>
      </c>
      <c r="AX36" s="357">
        <f>IF(AX17&gt;0, '1.4.7 Rev_CKB'!AX45, 0)</f>
        <v>106524.432</v>
      </c>
      <c r="AY36" s="357">
        <f>IF(AY17&gt;0, '1.4.7 Rev_CKB'!AY45, 0)</f>
        <v>106524.432</v>
      </c>
      <c r="AZ36" s="357">
        <f>IF(AZ17&gt;0, '1.4.7 Rev_CKB'!AZ45, 0)</f>
        <v>106524.432</v>
      </c>
      <c r="BA36" s="357">
        <f>IF(BA17&gt;0, '1.4.7 Rev_CKB'!BA45, 0)</f>
        <v>106524.432</v>
      </c>
      <c r="BB36" s="357">
        <f>IF(BB17&gt;0, '1.4.7 Rev_CKB'!BB45, 0)</f>
        <v>106524.432</v>
      </c>
      <c r="BC36" s="357">
        <f>IF(BC17&gt;0, '1.4.7 Rev_CKB'!BC45, 0)</f>
        <v>106524.432</v>
      </c>
      <c r="BD36" s="357">
        <f>IF(BD17&gt;0, '1.4.7 Rev_CKB'!BD45, 0)</f>
        <v>106524.432</v>
      </c>
      <c r="BE36" s="357">
        <f>IF(BE17&gt;0, '1.4.7 Rev_CKB'!BE45, 0)</f>
        <v>106524.432</v>
      </c>
      <c r="BF36" s="357">
        <f>IF(BF17&gt;0, '1.4.7 Rev_CKB'!BF45, 0)</f>
        <v>82470.527999999991</v>
      </c>
      <c r="BG36" s="357">
        <f>IF(BG17&gt;0, '1.4.7 Rev_CKB'!BG45, 0)</f>
        <v>82470.527999999991</v>
      </c>
      <c r="BH36" s="357">
        <f>IF(BH17&gt;0, '1.4.7 Rev_CKB'!BH45, 0)</f>
        <v>82470.527999999991</v>
      </c>
      <c r="BI36" s="357">
        <f>IF(BI17&gt;0, '1.4.7 Rev_CKB'!BI45, 0)</f>
        <v>82470.527999999991</v>
      </c>
      <c r="BJ36" s="357">
        <f>IF(BJ17&gt;0, '1.4.7 Rev_CKB'!BJ45, 0)</f>
        <v>82470.527999999991</v>
      </c>
      <c r="BK36" s="357">
        <f>IF(BK17&gt;0, '1.4.7 Rev_CKB'!BK45, 0)</f>
        <v>82470.527999999991</v>
      </c>
      <c r="BL36" s="357">
        <f>IF(BL17&gt;0, '1.4.7 Rev_CKB'!BL45, 0)</f>
        <v>82470.527999999991</v>
      </c>
      <c r="BM36" s="357">
        <f>IF(BM17&gt;0, '1.4.7 Rev_CKB'!BM45, 0)</f>
        <v>82470.527999999991</v>
      </c>
      <c r="BN36" s="357">
        <f>IF(BN17&gt;0, '1.4.7 Rev_CKB'!BN45, 0)</f>
        <v>82470.527999999991</v>
      </c>
      <c r="BO36" s="357">
        <f>IF(BO17&gt;0, '1.4.7 Rev_CKB'!BO45, 0)</f>
        <v>82470.527999999991</v>
      </c>
      <c r="BP36" s="357">
        <f>IF(BP17&gt;0, '1.4.7 Rev_CKB'!BP45, 0)</f>
        <v>82470.527999999991</v>
      </c>
      <c r="BQ36" s="357">
        <f>IF(BQ17&gt;0, '1.4.7 Rev_CKB'!BQ45, 0)</f>
        <v>82470.527999999991</v>
      </c>
      <c r="BR36" s="357">
        <f>IF(BR17&gt;0, '1.4.7 Rev_CKB'!BR45, 0)</f>
        <v>80752.391999999993</v>
      </c>
      <c r="BS36" s="357">
        <f>IF(BS17&gt;0, '1.4.7 Rev_CKB'!BS45, 0)</f>
        <v>80752.391999999993</v>
      </c>
      <c r="BT36" s="357">
        <f>IF(BT17&gt;0, '1.4.7 Rev_CKB'!BT45, 0)</f>
        <v>80752.391999999993</v>
      </c>
      <c r="BU36" s="357">
        <f>IF(BU17&gt;0, '1.4.7 Rev_CKB'!BU45, 0)</f>
        <v>80752.391999999993</v>
      </c>
      <c r="BV36" s="357">
        <f>IF(BV17&gt;0, '1.4.7 Rev_CKB'!BV45, 0)</f>
        <v>80752.391999999993</v>
      </c>
      <c r="BW36" s="357">
        <f>IF(BW17&gt;0, '1.4.7 Rev_CKB'!BW45, 0)</f>
        <v>80752.391999999993</v>
      </c>
      <c r="BX36" s="357">
        <f>IF(BX17&gt;0, '1.4.7 Rev_CKB'!BX45, 0)</f>
        <v>80752.391999999993</v>
      </c>
      <c r="BY36" s="357">
        <f>IF(BY17&gt;0, '1.4.7 Rev_CKB'!BY45, 0)</f>
        <v>80752.391999999993</v>
      </c>
      <c r="BZ36" s="357">
        <f>IF(BZ17&gt;0, '1.4.7 Rev_CKB'!BZ45, 0)</f>
        <v>80752.391999999993</v>
      </c>
      <c r="CA36" s="357">
        <f>IF(CA17&gt;0, '1.4.7 Rev_CKB'!CA45, 0)</f>
        <v>80752.391999999993</v>
      </c>
      <c r="CB36" s="357">
        <f>IF(CB17&gt;0, '1.4.7 Rev_CKB'!CB45, 0)</f>
        <v>80752.391999999993</v>
      </c>
      <c r="CC36" s="357">
        <f>IF(CC17&gt;0, '1.4.7 Rev_CKB'!CC45, 0)</f>
        <v>80752.391999999993</v>
      </c>
      <c r="CD36" s="357">
        <f>IF(CD17&gt;0, '1.4.7 Rev_CKB'!CD45, 0)</f>
        <v>72161.712</v>
      </c>
      <c r="CE36" s="357">
        <f>IF(CE17&gt;0, '1.4.7 Rev_CKB'!CE45, 0)</f>
        <v>72161.712</v>
      </c>
      <c r="CF36" s="357">
        <f>IF(CF17&gt;0, '1.4.7 Rev_CKB'!CF45, 0)</f>
        <v>72161.712</v>
      </c>
      <c r="CG36" s="357">
        <f>IF(CG17&gt;0, '1.4.7 Rev_CKB'!CG45, 0)</f>
        <v>72161.712</v>
      </c>
      <c r="CH36" s="357">
        <f>IF(CH17&gt;0, '1.4.7 Rev_CKB'!CH45, 0)</f>
        <v>72161.712</v>
      </c>
      <c r="CI36" s="357">
        <f>IF(CI17&gt;0, '1.4.7 Rev_CKB'!CI45, 0)</f>
        <v>72161.712</v>
      </c>
      <c r="CJ36" s="357">
        <f>IF(CJ17&gt;0, '1.4.7 Rev_CKB'!CJ45, 0)</f>
        <v>72161.712</v>
      </c>
      <c r="CK36" s="357">
        <f>IF(CK17&gt;0, '1.4.7 Rev_CKB'!CK45, 0)</f>
        <v>72161.712</v>
      </c>
      <c r="CL36" s="357">
        <f>IF(CL17&gt;0, '1.4.7 Rev_CKB'!CL45, 0)</f>
        <v>72161.712</v>
      </c>
      <c r="CM36" s="357">
        <f>IF(CM17&gt;0, '1.4.7 Rev_CKB'!CM45, 0)</f>
        <v>72161.712</v>
      </c>
      <c r="CN36" s="357">
        <f>IF(CN17&gt;0, '1.4.7 Rev_CKB'!CN45, 0)</f>
        <v>72161.712</v>
      </c>
      <c r="CO36" s="357">
        <f>IF(CO17&gt;0, '1.4.7 Rev_CKB'!CO45, 0)</f>
        <v>72161.712</v>
      </c>
      <c r="CP36" s="357">
        <f>IF(CP17&gt;0, '1.4.7 Rev_CKB'!CP45, 0)</f>
        <v>60134.76</v>
      </c>
      <c r="CQ36" s="357">
        <f>IF(CQ17&gt;0, '1.4.7 Rev_CKB'!CQ45, 0)</f>
        <v>60134.76</v>
      </c>
      <c r="CR36" s="357">
        <f>IF(CR17&gt;0, '1.4.7 Rev_CKB'!CR45, 0)</f>
        <v>60134.76</v>
      </c>
      <c r="CS36" s="357">
        <f>IF(CS17&gt;0, '1.4.7 Rev_CKB'!CS45, 0)</f>
        <v>60134.76</v>
      </c>
      <c r="CT36" s="357">
        <f>IF(CT17&gt;0, '1.4.7 Rev_CKB'!CT45, 0)</f>
        <v>60134.76</v>
      </c>
      <c r="CU36" s="357">
        <f>IF(CU17&gt;0, '1.4.7 Rev_CKB'!CU45, 0)</f>
        <v>60134.76</v>
      </c>
      <c r="CV36" s="357">
        <f>IF(CV17&gt;0, '1.4.7 Rev_CKB'!CV45, 0)</f>
        <v>60134.76</v>
      </c>
      <c r="CW36" s="357">
        <f>IF(CW17&gt;0, '1.4.7 Rev_CKB'!CW45, 0)</f>
        <v>60134.76</v>
      </c>
      <c r="CX36" s="357">
        <f>IF(CX17&gt;0, '1.4.7 Rev_CKB'!CX45, 0)</f>
        <v>60134.76</v>
      </c>
      <c r="CY36" s="357">
        <f>IF(CY17&gt;0, '1.4.7 Rev_CKB'!CY45, 0)</f>
        <v>60134.76</v>
      </c>
      <c r="CZ36" s="357">
        <f>IF(CZ17&gt;0, '1.4.7 Rev_CKB'!CZ45, 0)</f>
        <v>60134.76</v>
      </c>
      <c r="DA36" s="357">
        <f>IF(DA17&gt;0, '1.4.7 Rev_CKB'!DA45, 0)</f>
        <v>60134.76</v>
      </c>
      <c r="DB36" s="357">
        <f>IF(DB17&gt;0, '1.4.7 Rev_CKB'!DB45, 0)</f>
        <v>37798.991999999998</v>
      </c>
      <c r="DC36" s="357">
        <f>IF(DC17&gt;0, '1.4.7 Rev_CKB'!DC45, 0)</f>
        <v>37798.991999999998</v>
      </c>
      <c r="DD36" s="357">
        <f>IF(DD17&gt;0, '1.4.7 Rev_CKB'!DD45, 0)</f>
        <v>37798.991999999998</v>
      </c>
      <c r="DE36" s="357">
        <f>IF(DE17&gt;0, '1.4.7 Rev_CKB'!DE45, 0)</f>
        <v>37798.991999999998</v>
      </c>
      <c r="DF36" s="357">
        <f>IF(DF17&gt;0, '1.4.7 Rev_CKB'!DF45, 0)</f>
        <v>37798.991999999998</v>
      </c>
      <c r="DG36" s="357">
        <f>IF(DG17&gt;0, '1.4.7 Rev_CKB'!DG45, 0)</f>
        <v>37798.991999999998</v>
      </c>
      <c r="DH36" s="357">
        <f>IF(DH17&gt;0, '1.4.7 Rev_CKB'!DH45, 0)</f>
        <v>37798.991999999998</v>
      </c>
      <c r="DI36" s="357">
        <f>IF(DI17&gt;0, '1.4.7 Rev_CKB'!DI45, 0)</f>
        <v>37798.991999999998</v>
      </c>
      <c r="DJ36" s="357">
        <f>IF(DJ17&gt;0, '1.4.7 Rev_CKB'!DJ45, 0)</f>
        <v>37798.991999999998</v>
      </c>
      <c r="DK36" s="357">
        <f>IF(DK17&gt;0, '1.4.7 Rev_CKB'!DK45, 0)</f>
        <v>37798.991999999998</v>
      </c>
      <c r="DL36" s="357">
        <f>IF(DL17&gt;0, '1.4.7 Rev_CKB'!DL45, 0)</f>
        <v>37798.991999999998</v>
      </c>
      <c r="DM36" s="357">
        <f>IF(DM17&gt;0, '1.4.7 Rev_CKB'!DM45, 0)</f>
        <v>37798.991999999998</v>
      </c>
      <c r="DN36" s="357">
        <f>IF(DN17&gt;0, '1.4.7 Rev_CKB'!DN45, 0)</f>
        <v>20617.631999999998</v>
      </c>
      <c r="DO36" s="357">
        <f>IF(DO17&gt;0, '1.4.7 Rev_CKB'!DO45, 0)</f>
        <v>20617.631999999998</v>
      </c>
      <c r="DP36" s="357">
        <f>IF(DP17&gt;0, '1.4.7 Rev_CKB'!DP45, 0)</f>
        <v>20617.631999999998</v>
      </c>
      <c r="DQ36" s="357">
        <f>IF(DQ17&gt;0, '1.4.7 Rev_CKB'!DQ45, 0)</f>
        <v>20617.631999999998</v>
      </c>
      <c r="DR36" s="357">
        <f>IF(DR17&gt;0, '1.4.7 Rev_CKB'!DR45, 0)</f>
        <v>20617.631999999998</v>
      </c>
      <c r="DS36" s="357">
        <f>IF(DS17&gt;0, '1.4.7 Rev_CKB'!DS45, 0)</f>
        <v>20617.631999999998</v>
      </c>
      <c r="DT36" s="357">
        <f>IF(DT17&gt;0, '1.4.7 Rev_CKB'!DT45, 0)</f>
        <v>20617.631999999998</v>
      </c>
      <c r="DU36" s="357">
        <f>IF(DU17&gt;0, '1.4.7 Rev_CKB'!DU45, 0)</f>
        <v>20617.631999999998</v>
      </c>
      <c r="DV36" s="357">
        <f>IF(DV17&gt;0, '1.4.7 Rev_CKB'!DV45, 0)</f>
        <v>20617.631999999998</v>
      </c>
      <c r="DW36" s="357">
        <f>IF(DW17&gt;0, '1.4.7 Rev_CKB'!DW45, 0)</f>
        <v>20617.631999999998</v>
      </c>
      <c r="DX36" s="357">
        <f>IF(DX17&gt;0, '1.4.7 Rev_CKB'!DX45, 0)</f>
        <v>20617.631999999998</v>
      </c>
      <c r="DY36" s="357">
        <f>IF(DY17&gt;0, '1.4.7 Rev_CKB'!DY45, 0)</f>
        <v>20617.631999999998</v>
      </c>
    </row>
    <row r="37" spans="1:1021 1026:2046 2051:3071 3076:4096 4101:5116 5121:6141 6146:7166 7171:8191 8196:9216 9221:10236 10241:11261 11266:12286 12291:13311 13316:14336 14341:15356 15361:16381" x14ac:dyDescent="0.35">
      <c r="B37" s="14"/>
      <c r="C37" s="14"/>
      <c r="D37" s="14"/>
      <c r="E37" s="14"/>
      <c r="F37" t="s">
        <v>469</v>
      </c>
      <c r="H37" s="30" t="s">
        <v>48</v>
      </c>
      <c r="J37" s="390">
        <f>'1.1 Assumptions'!$J$174</f>
        <v>0.05</v>
      </c>
      <c r="K37" s="390">
        <f>'1.1 Assumptions'!$J$174</f>
        <v>0.05</v>
      </c>
      <c r="L37" s="390">
        <f>'1.1 Assumptions'!$J$174</f>
        <v>0.05</v>
      </c>
      <c r="M37" s="390">
        <f>'1.1 Assumptions'!$J$174</f>
        <v>0.05</v>
      </c>
      <c r="N37" s="390">
        <f>'1.1 Assumptions'!$J$174</f>
        <v>0.05</v>
      </c>
      <c r="O37" s="390">
        <f>'1.1 Assumptions'!$J$174</f>
        <v>0.05</v>
      </c>
      <c r="P37" s="390">
        <f>'1.1 Assumptions'!$J$174</f>
        <v>0.05</v>
      </c>
      <c r="Q37" s="390">
        <f>'1.1 Assumptions'!$J$174</f>
        <v>0.05</v>
      </c>
      <c r="R37" s="390">
        <f>'1.1 Assumptions'!$J$174</f>
        <v>0.05</v>
      </c>
      <c r="S37" s="390">
        <f>'1.1 Assumptions'!$J$174</f>
        <v>0.05</v>
      </c>
      <c r="T37" s="390">
        <f>'1.1 Assumptions'!$J$174</f>
        <v>0.05</v>
      </c>
      <c r="U37" s="390">
        <f>'1.1 Assumptions'!$J$174</f>
        <v>0.05</v>
      </c>
      <c r="V37" s="390">
        <f>'1.1 Assumptions'!$J$174</f>
        <v>0.05</v>
      </c>
      <c r="W37" s="390">
        <f>'1.1 Assumptions'!$J$174</f>
        <v>0.05</v>
      </c>
      <c r="X37" s="390">
        <f>'1.1 Assumptions'!$J$174</f>
        <v>0.05</v>
      </c>
      <c r="Y37" s="390">
        <f>'1.1 Assumptions'!$J$174</f>
        <v>0.05</v>
      </c>
      <c r="Z37" s="390">
        <f>'1.1 Assumptions'!$J$174</f>
        <v>0.05</v>
      </c>
      <c r="AA37" s="390">
        <f>'1.1 Assumptions'!$J$174</f>
        <v>0.05</v>
      </c>
      <c r="AB37" s="390">
        <f>'1.1 Assumptions'!$J$174</f>
        <v>0.05</v>
      </c>
      <c r="AC37" s="390">
        <f>'1.1 Assumptions'!$J$174</f>
        <v>0.05</v>
      </c>
      <c r="AD37" s="390">
        <f>'1.1 Assumptions'!$J$174</f>
        <v>0.05</v>
      </c>
      <c r="AE37" s="390">
        <f>'1.1 Assumptions'!$J$174</f>
        <v>0.05</v>
      </c>
      <c r="AF37" s="390">
        <f>'1.1 Assumptions'!$J$174</f>
        <v>0.05</v>
      </c>
      <c r="AG37" s="390">
        <f>'1.1 Assumptions'!$J$174</f>
        <v>0.05</v>
      </c>
      <c r="AH37" s="390">
        <f>'1.1 Assumptions'!$J$174</f>
        <v>0.05</v>
      </c>
      <c r="AI37" s="390">
        <f>'1.1 Assumptions'!$J$174</f>
        <v>0.05</v>
      </c>
      <c r="AJ37" s="390">
        <f>'1.1 Assumptions'!$J$174</f>
        <v>0.05</v>
      </c>
      <c r="AK37" s="390">
        <f>'1.1 Assumptions'!$J$174</f>
        <v>0.05</v>
      </c>
      <c r="AL37" s="390">
        <f>'1.1 Assumptions'!$J$174</f>
        <v>0.05</v>
      </c>
      <c r="AM37" s="390">
        <f>'1.1 Assumptions'!$J$174</f>
        <v>0.05</v>
      </c>
      <c r="AN37" s="390">
        <f>'1.1 Assumptions'!$J$174</f>
        <v>0.05</v>
      </c>
      <c r="AO37" s="390">
        <f>'1.1 Assumptions'!$J$174</f>
        <v>0.05</v>
      </c>
      <c r="AP37" s="390">
        <f>'1.1 Assumptions'!$J$174</f>
        <v>0.05</v>
      </c>
      <c r="AQ37" s="390">
        <f>'1.1 Assumptions'!$J$174</f>
        <v>0.05</v>
      </c>
      <c r="AR37" s="390">
        <f>'1.1 Assumptions'!$J$174</f>
        <v>0.05</v>
      </c>
      <c r="AS37" s="390">
        <f>'1.1 Assumptions'!$J$174</f>
        <v>0.05</v>
      </c>
      <c r="AT37" s="390">
        <f>'1.1 Assumptions'!$J$174</f>
        <v>0.05</v>
      </c>
      <c r="AU37" s="390">
        <f>'1.1 Assumptions'!$J$174</f>
        <v>0.05</v>
      </c>
      <c r="AV37" s="390">
        <f>'1.1 Assumptions'!$J$174</f>
        <v>0.05</v>
      </c>
      <c r="AW37" s="390">
        <f>'1.1 Assumptions'!$J$174</f>
        <v>0.05</v>
      </c>
      <c r="AX37" s="390">
        <f>'1.1 Assumptions'!$J$174</f>
        <v>0.05</v>
      </c>
      <c r="AY37" s="390">
        <f>'1.1 Assumptions'!$J$174</f>
        <v>0.05</v>
      </c>
      <c r="AZ37" s="390">
        <f>'1.1 Assumptions'!$J$174</f>
        <v>0.05</v>
      </c>
      <c r="BA37" s="390">
        <f>'1.1 Assumptions'!$J$174</f>
        <v>0.05</v>
      </c>
      <c r="BB37" s="390">
        <f>'1.1 Assumptions'!$J$174</f>
        <v>0.05</v>
      </c>
      <c r="BC37" s="390">
        <f>'1.1 Assumptions'!$J$174</f>
        <v>0.05</v>
      </c>
      <c r="BD37" s="390">
        <f>'1.1 Assumptions'!$J$174</f>
        <v>0.05</v>
      </c>
      <c r="BE37" s="390">
        <f>'1.1 Assumptions'!$J$174</f>
        <v>0.05</v>
      </c>
      <c r="BF37" s="390">
        <f>'1.1 Assumptions'!$J$174</f>
        <v>0.05</v>
      </c>
      <c r="BG37" s="390">
        <f>'1.1 Assumptions'!$J$174</f>
        <v>0.05</v>
      </c>
      <c r="BH37" s="390">
        <f>'1.1 Assumptions'!$J$174</f>
        <v>0.05</v>
      </c>
      <c r="BI37" s="390">
        <f>'1.1 Assumptions'!$J$174</f>
        <v>0.05</v>
      </c>
      <c r="BJ37" s="390">
        <f>'1.1 Assumptions'!$J$174</f>
        <v>0.05</v>
      </c>
      <c r="BK37" s="390">
        <f>'1.1 Assumptions'!$J$174</f>
        <v>0.05</v>
      </c>
      <c r="BL37" s="390">
        <f>'1.1 Assumptions'!$J$174</f>
        <v>0.05</v>
      </c>
      <c r="BM37" s="390">
        <f>'1.1 Assumptions'!$J$174</f>
        <v>0.05</v>
      </c>
      <c r="BN37" s="390">
        <f>'1.1 Assumptions'!$J$174</f>
        <v>0.05</v>
      </c>
      <c r="BO37" s="390">
        <f>'1.1 Assumptions'!$J$174</f>
        <v>0.05</v>
      </c>
      <c r="BP37" s="390">
        <f>'1.1 Assumptions'!$J$174</f>
        <v>0.05</v>
      </c>
      <c r="BQ37" s="390">
        <f>'1.1 Assumptions'!$J$174</f>
        <v>0.05</v>
      </c>
      <c r="BR37" s="390">
        <f>'1.1 Assumptions'!$J$174</f>
        <v>0.05</v>
      </c>
      <c r="BS37" s="390">
        <f>'1.1 Assumptions'!$J$174</f>
        <v>0.05</v>
      </c>
      <c r="BT37" s="390">
        <f>'1.1 Assumptions'!$J$174</f>
        <v>0.05</v>
      </c>
      <c r="BU37" s="390">
        <f>'1.1 Assumptions'!$J$174</f>
        <v>0.05</v>
      </c>
      <c r="BV37" s="390">
        <f>'1.1 Assumptions'!$J$174</f>
        <v>0.05</v>
      </c>
      <c r="BW37" s="390">
        <f>'1.1 Assumptions'!$J$174</f>
        <v>0.05</v>
      </c>
      <c r="BX37" s="390">
        <f>'1.1 Assumptions'!$J$174</f>
        <v>0.05</v>
      </c>
      <c r="BY37" s="390">
        <f>'1.1 Assumptions'!$J$174</f>
        <v>0.05</v>
      </c>
      <c r="BZ37" s="390">
        <f>'1.1 Assumptions'!$J$174</f>
        <v>0.05</v>
      </c>
      <c r="CA37" s="390">
        <f>'1.1 Assumptions'!$J$174</f>
        <v>0.05</v>
      </c>
      <c r="CB37" s="390">
        <f>'1.1 Assumptions'!$J$174</f>
        <v>0.05</v>
      </c>
      <c r="CC37" s="390">
        <f>'1.1 Assumptions'!$J$174</f>
        <v>0.05</v>
      </c>
      <c r="CD37" s="390">
        <f>'1.1 Assumptions'!$J$174</f>
        <v>0.05</v>
      </c>
      <c r="CE37" s="390">
        <f>'1.1 Assumptions'!$J$174</f>
        <v>0.05</v>
      </c>
      <c r="CF37" s="390">
        <f>'1.1 Assumptions'!$J$174</f>
        <v>0.05</v>
      </c>
      <c r="CG37" s="390">
        <f>'1.1 Assumptions'!$J$174</f>
        <v>0.05</v>
      </c>
      <c r="CH37" s="390">
        <f>'1.1 Assumptions'!$J$174</f>
        <v>0.05</v>
      </c>
      <c r="CI37" s="390">
        <f>'1.1 Assumptions'!$J$174</f>
        <v>0.05</v>
      </c>
      <c r="CJ37" s="390">
        <f>'1.1 Assumptions'!$J$174</f>
        <v>0.05</v>
      </c>
      <c r="CK37" s="390">
        <f>'1.1 Assumptions'!$J$174</f>
        <v>0.05</v>
      </c>
      <c r="CL37" s="390">
        <f>'1.1 Assumptions'!$J$174</f>
        <v>0.05</v>
      </c>
      <c r="CM37" s="390">
        <f>'1.1 Assumptions'!$J$174</f>
        <v>0.05</v>
      </c>
      <c r="CN37" s="390">
        <f>'1.1 Assumptions'!$J$174</f>
        <v>0.05</v>
      </c>
      <c r="CO37" s="390">
        <f>'1.1 Assumptions'!$J$174</f>
        <v>0.05</v>
      </c>
      <c r="CP37" s="390">
        <f>'1.1 Assumptions'!$J$174</f>
        <v>0.05</v>
      </c>
      <c r="CQ37" s="390">
        <f>'1.1 Assumptions'!$J$174</f>
        <v>0.05</v>
      </c>
      <c r="CR37" s="390">
        <f>'1.1 Assumptions'!$J$174</f>
        <v>0.05</v>
      </c>
      <c r="CS37" s="390">
        <f>'1.1 Assumptions'!$J$174</f>
        <v>0.05</v>
      </c>
      <c r="CT37" s="390">
        <f>'1.1 Assumptions'!$J$174</f>
        <v>0.05</v>
      </c>
      <c r="CU37" s="390">
        <f>'1.1 Assumptions'!$J$174</f>
        <v>0.05</v>
      </c>
      <c r="CV37" s="390">
        <f>'1.1 Assumptions'!$J$174</f>
        <v>0.05</v>
      </c>
      <c r="CW37" s="390">
        <f>'1.1 Assumptions'!$J$174</f>
        <v>0.05</v>
      </c>
      <c r="CX37" s="390">
        <f>'1.1 Assumptions'!$J$174</f>
        <v>0.05</v>
      </c>
      <c r="CY37" s="390">
        <f>'1.1 Assumptions'!$J$174</f>
        <v>0.05</v>
      </c>
      <c r="CZ37" s="390">
        <f>'1.1 Assumptions'!$J$174</f>
        <v>0.05</v>
      </c>
      <c r="DA37" s="390">
        <f>'1.1 Assumptions'!$J$174</f>
        <v>0.05</v>
      </c>
      <c r="DB37" s="390">
        <f>'1.1 Assumptions'!$J$174</f>
        <v>0.05</v>
      </c>
      <c r="DC37" s="390">
        <f>'1.1 Assumptions'!$J$174</f>
        <v>0.05</v>
      </c>
      <c r="DD37" s="390">
        <f>'1.1 Assumptions'!$J$174</f>
        <v>0.05</v>
      </c>
      <c r="DE37" s="390">
        <f>'1.1 Assumptions'!$J$174</f>
        <v>0.05</v>
      </c>
      <c r="DF37" s="390">
        <f>'1.1 Assumptions'!$J$174</f>
        <v>0.05</v>
      </c>
      <c r="DG37" s="390">
        <f>'1.1 Assumptions'!$J$174</f>
        <v>0.05</v>
      </c>
      <c r="DH37" s="390">
        <f>'1.1 Assumptions'!$J$174</f>
        <v>0.05</v>
      </c>
      <c r="DI37" s="390">
        <f>'1.1 Assumptions'!$J$174</f>
        <v>0.05</v>
      </c>
      <c r="DJ37" s="390">
        <f>'1.1 Assumptions'!$J$174</f>
        <v>0.05</v>
      </c>
      <c r="DK37" s="390">
        <f>'1.1 Assumptions'!$J$174</f>
        <v>0.05</v>
      </c>
      <c r="DL37" s="390">
        <f>'1.1 Assumptions'!$J$174</f>
        <v>0.05</v>
      </c>
      <c r="DM37" s="390">
        <f>'1.1 Assumptions'!$J$174</f>
        <v>0.05</v>
      </c>
      <c r="DN37" s="390">
        <f>'1.1 Assumptions'!$J$174</f>
        <v>0.05</v>
      </c>
      <c r="DO37" s="390">
        <f>'1.1 Assumptions'!$J$174</f>
        <v>0.05</v>
      </c>
      <c r="DP37" s="390">
        <f>'1.1 Assumptions'!$J$174</f>
        <v>0.05</v>
      </c>
      <c r="DQ37" s="390">
        <f>'1.1 Assumptions'!$J$174</f>
        <v>0.05</v>
      </c>
      <c r="DR37" s="390">
        <f>'1.1 Assumptions'!$J$174</f>
        <v>0.05</v>
      </c>
      <c r="DS37" s="390">
        <f>'1.1 Assumptions'!$J$174</f>
        <v>0.05</v>
      </c>
      <c r="DT37" s="390">
        <f>'1.1 Assumptions'!$J$174</f>
        <v>0.05</v>
      </c>
      <c r="DU37" s="390">
        <f>'1.1 Assumptions'!$J$174</f>
        <v>0.05</v>
      </c>
      <c r="DV37" s="390">
        <f>'1.1 Assumptions'!$J$174</f>
        <v>0.05</v>
      </c>
      <c r="DW37" s="390">
        <f>'1.1 Assumptions'!$J$174</f>
        <v>0.05</v>
      </c>
      <c r="DX37" s="390">
        <f>'1.1 Assumptions'!$J$174</f>
        <v>0.05</v>
      </c>
      <c r="DY37" s="390">
        <f>'1.1 Assumptions'!$J$174</f>
        <v>0.05</v>
      </c>
    </row>
    <row r="38" spans="1:1021 1026:2046 2051:3071 3076:4096 4101:5116 5121:6141 6146:7166 7171:8191 8196:9216 9221:10236 10241:11261 11266:12286 12291:13311 13316:14336 14341:15356 15361:16381" x14ac:dyDescent="0.35">
      <c r="B38" s="14"/>
      <c r="C38" s="14"/>
      <c r="D38" s="14"/>
      <c r="E38" s="14"/>
      <c r="F38" s="166" t="s">
        <v>470</v>
      </c>
      <c r="J38" s="340">
        <f>SUM(J30:J36)*J37</f>
        <v>77596.390935000003</v>
      </c>
      <c r="K38" s="340">
        <f t="shared" ref="K38:BV38" si="13">SUM(K30:K36)*K37</f>
        <v>77596.390935000003</v>
      </c>
      <c r="L38" s="340">
        <f t="shared" si="13"/>
        <v>77596.390935000003</v>
      </c>
      <c r="M38" s="340">
        <f t="shared" si="13"/>
        <v>77596.390935000003</v>
      </c>
      <c r="N38" s="340">
        <f t="shared" si="13"/>
        <v>77596.390935000003</v>
      </c>
      <c r="O38" s="340">
        <f t="shared" si="13"/>
        <v>77596.390935000003</v>
      </c>
      <c r="P38" s="340">
        <f t="shared" si="13"/>
        <v>77596.390935000003</v>
      </c>
      <c r="Q38" s="340">
        <f t="shared" si="13"/>
        <v>77596.390935000003</v>
      </c>
      <c r="R38" s="340">
        <f t="shared" si="13"/>
        <v>77596.390935000003</v>
      </c>
      <c r="S38" s="340">
        <f t="shared" si="13"/>
        <v>77596.390935000003</v>
      </c>
      <c r="T38" s="340">
        <f t="shared" si="13"/>
        <v>77596.390935000003</v>
      </c>
      <c r="U38" s="340">
        <f t="shared" si="13"/>
        <v>77596.390935000003</v>
      </c>
      <c r="V38" s="340">
        <f t="shared" si="13"/>
        <v>109387.63405500002</v>
      </c>
      <c r="W38" s="340">
        <f t="shared" si="13"/>
        <v>109387.63405500002</v>
      </c>
      <c r="X38" s="340">
        <f t="shared" si="13"/>
        <v>109387.63405500002</v>
      </c>
      <c r="Y38" s="340">
        <f t="shared" si="13"/>
        <v>109387.63405500002</v>
      </c>
      <c r="Z38" s="340">
        <f t="shared" si="13"/>
        <v>109387.63405500002</v>
      </c>
      <c r="AA38" s="340">
        <f t="shared" si="13"/>
        <v>109387.63405500002</v>
      </c>
      <c r="AB38" s="340">
        <f t="shared" si="13"/>
        <v>109387.63405500002</v>
      </c>
      <c r="AC38" s="340">
        <f t="shared" si="13"/>
        <v>109387.63405500002</v>
      </c>
      <c r="AD38" s="340">
        <f t="shared" si="13"/>
        <v>109387.63405500002</v>
      </c>
      <c r="AE38" s="340">
        <f t="shared" si="13"/>
        <v>109387.63405500002</v>
      </c>
      <c r="AF38" s="340">
        <f t="shared" si="13"/>
        <v>109387.63405500002</v>
      </c>
      <c r="AG38" s="340">
        <f t="shared" si="13"/>
        <v>109387.63405500002</v>
      </c>
      <c r="AH38" s="340">
        <f t="shared" si="13"/>
        <v>146455.16544749998</v>
      </c>
      <c r="AI38" s="340">
        <f t="shared" si="13"/>
        <v>146455.16544749998</v>
      </c>
      <c r="AJ38" s="340">
        <f t="shared" si="13"/>
        <v>146455.16544749998</v>
      </c>
      <c r="AK38" s="340">
        <f t="shared" si="13"/>
        <v>146455.16544749998</v>
      </c>
      <c r="AL38" s="340">
        <f t="shared" si="13"/>
        <v>146455.16544749998</v>
      </c>
      <c r="AM38" s="340">
        <f t="shared" si="13"/>
        <v>146455.16544749998</v>
      </c>
      <c r="AN38" s="340">
        <f t="shared" si="13"/>
        <v>146455.16544749998</v>
      </c>
      <c r="AO38" s="340">
        <f t="shared" si="13"/>
        <v>146455.16544749998</v>
      </c>
      <c r="AP38" s="340">
        <f t="shared" si="13"/>
        <v>146455.16544749998</v>
      </c>
      <c r="AQ38" s="340">
        <f t="shared" si="13"/>
        <v>146455.16544749998</v>
      </c>
      <c r="AR38" s="340">
        <f t="shared" si="13"/>
        <v>146455.16544749998</v>
      </c>
      <c r="AS38" s="340">
        <f t="shared" si="13"/>
        <v>146455.16544749998</v>
      </c>
      <c r="AT38" s="340">
        <f t="shared" si="13"/>
        <v>181120.34897249998</v>
      </c>
      <c r="AU38" s="340">
        <f t="shared" si="13"/>
        <v>181120.34897249998</v>
      </c>
      <c r="AV38" s="340">
        <f t="shared" si="13"/>
        <v>181120.34897249998</v>
      </c>
      <c r="AW38" s="340">
        <f t="shared" si="13"/>
        <v>181120.34897249998</v>
      </c>
      <c r="AX38" s="340">
        <f t="shared" si="13"/>
        <v>181120.34897249998</v>
      </c>
      <c r="AY38" s="340">
        <f t="shared" si="13"/>
        <v>181120.34897249998</v>
      </c>
      <c r="AZ38" s="340">
        <f t="shared" si="13"/>
        <v>181120.34897249998</v>
      </c>
      <c r="BA38" s="340">
        <f t="shared" si="13"/>
        <v>181120.34897249998</v>
      </c>
      <c r="BB38" s="340">
        <f t="shared" si="13"/>
        <v>181120.34897249998</v>
      </c>
      <c r="BC38" s="340">
        <f t="shared" si="13"/>
        <v>181120.34897249998</v>
      </c>
      <c r="BD38" s="340">
        <f t="shared" si="13"/>
        <v>181120.34897249998</v>
      </c>
      <c r="BE38" s="340">
        <f t="shared" si="13"/>
        <v>181120.34897249998</v>
      </c>
      <c r="BF38" s="340">
        <f t="shared" si="13"/>
        <v>141418.87929749998</v>
      </c>
      <c r="BG38" s="340">
        <f t="shared" si="13"/>
        <v>141418.87929749998</v>
      </c>
      <c r="BH38" s="340">
        <f t="shared" si="13"/>
        <v>141418.87929749998</v>
      </c>
      <c r="BI38" s="340">
        <f t="shared" si="13"/>
        <v>141418.87929749998</v>
      </c>
      <c r="BJ38" s="340">
        <f t="shared" si="13"/>
        <v>141418.87929749998</v>
      </c>
      <c r="BK38" s="340">
        <f t="shared" si="13"/>
        <v>141418.87929749998</v>
      </c>
      <c r="BL38" s="340">
        <f t="shared" si="13"/>
        <v>141418.87929749998</v>
      </c>
      <c r="BM38" s="340">
        <f t="shared" si="13"/>
        <v>141418.87929749998</v>
      </c>
      <c r="BN38" s="340">
        <f t="shared" si="13"/>
        <v>141418.87929749998</v>
      </c>
      <c r="BO38" s="340">
        <f t="shared" si="13"/>
        <v>141418.87929749998</v>
      </c>
      <c r="BP38" s="340">
        <f t="shared" si="13"/>
        <v>141418.87929749998</v>
      </c>
      <c r="BQ38" s="340">
        <f t="shared" si="13"/>
        <v>141418.87929749998</v>
      </c>
      <c r="BR38" s="340">
        <f t="shared" si="13"/>
        <v>138930.62463000001</v>
      </c>
      <c r="BS38" s="340">
        <f t="shared" si="13"/>
        <v>138930.62463000001</v>
      </c>
      <c r="BT38" s="340">
        <f t="shared" si="13"/>
        <v>138930.62463000001</v>
      </c>
      <c r="BU38" s="340">
        <f t="shared" si="13"/>
        <v>138930.62463000001</v>
      </c>
      <c r="BV38" s="340">
        <f t="shared" si="13"/>
        <v>138930.62463000001</v>
      </c>
      <c r="BW38" s="340">
        <f t="shared" ref="BW38:DY38" si="14">SUM(BW30:BW36)*BW37</f>
        <v>138930.62463000001</v>
      </c>
      <c r="BX38" s="340">
        <f t="shared" si="14"/>
        <v>138930.62463000001</v>
      </c>
      <c r="BY38" s="340">
        <f t="shared" si="14"/>
        <v>138930.62463000001</v>
      </c>
      <c r="BZ38" s="340">
        <f t="shared" si="14"/>
        <v>138930.62463000001</v>
      </c>
      <c r="CA38" s="340">
        <f t="shared" si="14"/>
        <v>138930.62463000001</v>
      </c>
      <c r="CB38" s="340">
        <f t="shared" si="14"/>
        <v>138930.62463000001</v>
      </c>
      <c r="CC38" s="340">
        <f t="shared" si="14"/>
        <v>138930.62463000001</v>
      </c>
      <c r="CD38" s="340">
        <f t="shared" si="14"/>
        <v>122900.05780499999</v>
      </c>
      <c r="CE38" s="340">
        <f t="shared" si="14"/>
        <v>122900.05780499999</v>
      </c>
      <c r="CF38" s="340">
        <f t="shared" si="14"/>
        <v>122900.05780499999</v>
      </c>
      <c r="CG38" s="340">
        <f t="shared" si="14"/>
        <v>122900.05780499999</v>
      </c>
      <c r="CH38" s="340">
        <f t="shared" si="14"/>
        <v>122900.05780499999</v>
      </c>
      <c r="CI38" s="340">
        <f t="shared" si="14"/>
        <v>122900.05780499999</v>
      </c>
      <c r="CJ38" s="340">
        <f t="shared" si="14"/>
        <v>122900.05780499999</v>
      </c>
      <c r="CK38" s="340">
        <f t="shared" si="14"/>
        <v>122900.05780499999</v>
      </c>
      <c r="CL38" s="340">
        <f t="shared" si="14"/>
        <v>122900.05780499999</v>
      </c>
      <c r="CM38" s="340">
        <f t="shared" si="14"/>
        <v>122900.05780499999</v>
      </c>
      <c r="CN38" s="340">
        <f t="shared" si="14"/>
        <v>122900.05780499999</v>
      </c>
      <c r="CO38" s="340">
        <f t="shared" si="14"/>
        <v>122900.05780499999</v>
      </c>
      <c r="CP38" s="340">
        <f t="shared" si="14"/>
        <v>103346.05937249999</v>
      </c>
      <c r="CQ38" s="340">
        <f t="shared" si="14"/>
        <v>103346.05937249999</v>
      </c>
      <c r="CR38" s="340">
        <f t="shared" si="14"/>
        <v>103346.05937249999</v>
      </c>
      <c r="CS38" s="340">
        <f t="shared" si="14"/>
        <v>103346.05937249999</v>
      </c>
      <c r="CT38" s="340">
        <f t="shared" si="14"/>
        <v>103346.05937249999</v>
      </c>
      <c r="CU38" s="340">
        <f t="shared" si="14"/>
        <v>103346.05937249999</v>
      </c>
      <c r="CV38" s="340">
        <f t="shared" si="14"/>
        <v>103346.05937249999</v>
      </c>
      <c r="CW38" s="340">
        <f t="shared" si="14"/>
        <v>103346.05937249999</v>
      </c>
      <c r="CX38" s="340">
        <f t="shared" si="14"/>
        <v>103346.05937249999</v>
      </c>
      <c r="CY38" s="340">
        <f t="shared" si="14"/>
        <v>103346.05937249999</v>
      </c>
      <c r="CZ38" s="340">
        <f t="shared" si="14"/>
        <v>103346.05937249999</v>
      </c>
      <c r="DA38" s="340">
        <f t="shared" si="14"/>
        <v>103346.05937249999</v>
      </c>
      <c r="DB38" s="340">
        <f t="shared" si="14"/>
        <v>65451.138112499997</v>
      </c>
      <c r="DC38" s="340">
        <f t="shared" si="14"/>
        <v>65451.138112499997</v>
      </c>
      <c r="DD38" s="340">
        <f t="shared" si="14"/>
        <v>65451.138112499997</v>
      </c>
      <c r="DE38" s="340">
        <f t="shared" si="14"/>
        <v>65451.138112499997</v>
      </c>
      <c r="DF38" s="340">
        <f t="shared" si="14"/>
        <v>65451.138112499997</v>
      </c>
      <c r="DG38" s="340">
        <f t="shared" si="14"/>
        <v>65451.138112499997</v>
      </c>
      <c r="DH38" s="340">
        <f t="shared" si="14"/>
        <v>65451.138112499997</v>
      </c>
      <c r="DI38" s="340">
        <f t="shared" si="14"/>
        <v>65451.138112499997</v>
      </c>
      <c r="DJ38" s="340">
        <f t="shared" si="14"/>
        <v>65451.138112499997</v>
      </c>
      <c r="DK38" s="340">
        <f t="shared" si="14"/>
        <v>65451.138112499997</v>
      </c>
      <c r="DL38" s="340">
        <f t="shared" si="14"/>
        <v>65451.138112499997</v>
      </c>
      <c r="DM38" s="340">
        <f t="shared" si="14"/>
        <v>65451.138112499997</v>
      </c>
      <c r="DN38" s="340">
        <f t="shared" si="14"/>
        <v>36148.149659999995</v>
      </c>
      <c r="DO38" s="340">
        <f t="shared" si="14"/>
        <v>36148.149659999995</v>
      </c>
      <c r="DP38" s="340">
        <f t="shared" si="14"/>
        <v>36148.149659999995</v>
      </c>
      <c r="DQ38" s="340">
        <f t="shared" si="14"/>
        <v>36148.149659999995</v>
      </c>
      <c r="DR38" s="340">
        <f t="shared" si="14"/>
        <v>36148.149659999995</v>
      </c>
      <c r="DS38" s="340">
        <f t="shared" si="14"/>
        <v>36148.149659999995</v>
      </c>
      <c r="DT38" s="340">
        <f t="shared" si="14"/>
        <v>36148.149659999995</v>
      </c>
      <c r="DU38" s="340">
        <f t="shared" si="14"/>
        <v>36148.149659999995</v>
      </c>
      <c r="DV38" s="340">
        <f t="shared" si="14"/>
        <v>36148.149659999995</v>
      </c>
      <c r="DW38" s="340">
        <f t="shared" si="14"/>
        <v>36148.149659999995</v>
      </c>
      <c r="DX38" s="340">
        <f t="shared" si="14"/>
        <v>36148.149659999995</v>
      </c>
      <c r="DY38" s="340">
        <f t="shared" si="14"/>
        <v>36148.149659999995</v>
      </c>
    </row>
    <row r="39" spans="1:1021 1026:2046 2051:3071 3076:4096 4101:5116 5121:6141 6146:7166 7171:8191 8196:9216 9221:10236 10241:11261 11266:12286 12291:13311 13316:14336 14341:15356 15361:16381" x14ac:dyDescent="0.35">
      <c r="B39" s="14"/>
      <c r="C39" s="14"/>
      <c r="D39" s="14"/>
      <c r="E39" t="s">
        <v>471</v>
      </c>
      <c r="H39" s="30" t="s">
        <v>462</v>
      </c>
      <c r="J39" s="389">
        <f>SUM(J30:J36)+J38</f>
        <v>1629524.209635</v>
      </c>
      <c r="K39" s="389">
        <f t="shared" ref="K39:BV39" si="15">SUM(K30:K36)+K38</f>
        <v>1629524.209635</v>
      </c>
      <c r="L39" s="389">
        <f t="shared" si="15"/>
        <v>1629524.209635</v>
      </c>
      <c r="M39" s="389">
        <f t="shared" si="15"/>
        <v>1629524.209635</v>
      </c>
      <c r="N39" s="389">
        <f t="shared" si="15"/>
        <v>1629524.209635</v>
      </c>
      <c r="O39" s="389">
        <f t="shared" si="15"/>
        <v>1629524.209635</v>
      </c>
      <c r="P39" s="389">
        <f t="shared" si="15"/>
        <v>1629524.209635</v>
      </c>
      <c r="Q39" s="389">
        <f t="shared" si="15"/>
        <v>1629524.209635</v>
      </c>
      <c r="R39" s="389">
        <f t="shared" si="15"/>
        <v>1629524.209635</v>
      </c>
      <c r="S39" s="389">
        <f t="shared" si="15"/>
        <v>1629524.209635</v>
      </c>
      <c r="T39" s="389">
        <f t="shared" si="15"/>
        <v>1629524.209635</v>
      </c>
      <c r="U39" s="389">
        <f t="shared" si="15"/>
        <v>1629524.209635</v>
      </c>
      <c r="V39" s="389">
        <f t="shared" si="15"/>
        <v>2297140.315155</v>
      </c>
      <c r="W39" s="389">
        <f t="shared" si="15"/>
        <v>2297140.315155</v>
      </c>
      <c r="X39" s="389">
        <f t="shared" si="15"/>
        <v>2297140.315155</v>
      </c>
      <c r="Y39" s="389">
        <f t="shared" si="15"/>
        <v>2297140.315155</v>
      </c>
      <c r="Z39" s="389">
        <f t="shared" si="15"/>
        <v>2297140.315155</v>
      </c>
      <c r="AA39" s="389">
        <f t="shared" si="15"/>
        <v>2297140.315155</v>
      </c>
      <c r="AB39" s="389">
        <f t="shared" si="15"/>
        <v>2297140.315155</v>
      </c>
      <c r="AC39" s="389">
        <f t="shared" si="15"/>
        <v>2297140.315155</v>
      </c>
      <c r="AD39" s="389">
        <f t="shared" si="15"/>
        <v>2297140.315155</v>
      </c>
      <c r="AE39" s="389">
        <f t="shared" si="15"/>
        <v>2297140.315155</v>
      </c>
      <c r="AF39" s="389">
        <f t="shared" si="15"/>
        <v>2297140.315155</v>
      </c>
      <c r="AG39" s="389">
        <f t="shared" si="15"/>
        <v>2297140.315155</v>
      </c>
      <c r="AH39" s="389">
        <f t="shared" si="15"/>
        <v>3075558.4743974996</v>
      </c>
      <c r="AI39" s="389">
        <f t="shared" si="15"/>
        <v>3075558.4743974996</v>
      </c>
      <c r="AJ39" s="389">
        <f t="shared" si="15"/>
        <v>3075558.4743974996</v>
      </c>
      <c r="AK39" s="389">
        <f t="shared" si="15"/>
        <v>3075558.4743974996</v>
      </c>
      <c r="AL39" s="389">
        <f t="shared" si="15"/>
        <v>3075558.4743974996</v>
      </c>
      <c r="AM39" s="389">
        <f t="shared" si="15"/>
        <v>3075558.4743974996</v>
      </c>
      <c r="AN39" s="389">
        <f t="shared" si="15"/>
        <v>3075558.4743974996</v>
      </c>
      <c r="AO39" s="389">
        <f t="shared" si="15"/>
        <v>3075558.4743974996</v>
      </c>
      <c r="AP39" s="389">
        <f t="shared" si="15"/>
        <v>3075558.4743974996</v>
      </c>
      <c r="AQ39" s="389">
        <f t="shared" si="15"/>
        <v>3075558.4743974996</v>
      </c>
      <c r="AR39" s="389">
        <f t="shared" si="15"/>
        <v>3075558.4743974996</v>
      </c>
      <c r="AS39" s="389">
        <f t="shared" si="15"/>
        <v>3075558.4743974996</v>
      </c>
      <c r="AT39" s="389">
        <f t="shared" si="15"/>
        <v>3803527.3284224994</v>
      </c>
      <c r="AU39" s="389">
        <f t="shared" si="15"/>
        <v>3803527.3284224994</v>
      </c>
      <c r="AV39" s="389">
        <f t="shared" si="15"/>
        <v>3803527.3284224994</v>
      </c>
      <c r="AW39" s="389">
        <f t="shared" si="15"/>
        <v>3803527.3284224994</v>
      </c>
      <c r="AX39" s="389">
        <f t="shared" si="15"/>
        <v>3803527.3284224994</v>
      </c>
      <c r="AY39" s="389">
        <f t="shared" si="15"/>
        <v>3803527.3284224994</v>
      </c>
      <c r="AZ39" s="389">
        <f t="shared" si="15"/>
        <v>3803527.3284224994</v>
      </c>
      <c r="BA39" s="389">
        <f t="shared" si="15"/>
        <v>3803527.3284224994</v>
      </c>
      <c r="BB39" s="389">
        <f t="shared" si="15"/>
        <v>3803527.3284224994</v>
      </c>
      <c r="BC39" s="389">
        <f t="shared" si="15"/>
        <v>3803527.3284224994</v>
      </c>
      <c r="BD39" s="389">
        <f t="shared" si="15"/>
        <v>3803527.3284224994</v>
      </c>
      <c r="BE39" s="389">
        <f t="shared" si="15"/>
        <v>3803527.3284224994</v>
      </c>
      <c r="BF39" s="389">
        <f t="shared" si="15"/>
        <v>2969796.4652474998</v>
      </c>
      <c r="BG39" s="389">
        <f t="shared" si="15"/>
        <v>2969796.4652474998</v>
      </c>
      <c r="BH39" s="389">
        <f t="shared" si="15"/>
        <v>2969796.4652474998</v>
      </c>
      <c r="BI39" s="389">
        <f t="shared" si="15"/>
        <v>2969796.4652474998</v>
      </c>
      <c r="BJ39" s="389">
        <f t="shared" si="15"/>
        <v>2969796.4652474998</v>
      </c>
      <c r="BK39" s="389">
        <f t="shared" si="15"/>
        <v>2969796.4652474998</v>
      </c>
      <c r="BL39" s="389">
        <f t="shared" si="15"/>
        <v>2969796.4652474998</v>
      </c>
      <c r="BM39" s="389">
        <f t="shared" si="15"/>
        <v>2969796.4652474998</v>
      </c>
      <c r="BN39" s="389">
        <f t="shared" si="15"/>
        <v>2969796.4652474998</v>
      </c>
      <c r="BO39" s="389">
        <f t="shared" si="15"/>
        <v>2969796.4652474998</v>
      </c>
      <c r="BP39" s="389">
        <f t="shared" si="15"/>
        <v>2969796.4652474998</v>
      </c>
      <c r="BQ39" s="389">
        <f t="shared" si="15"/>
        <v>2969796.4652474998</v>
      </c>
      <c r="BR39" s="389">
        <f t="shared" si="15"/>
        <v>2917543.11723</v>
      </c>
      <c r="BS39" s="389">
        <f t="shared" si="15"/>
        <v>2917543.11723</v>
      </c>
      <c r="BT39" s="389">
        <f t="shared" si="15"/>
        <v>2917543.11723</v>
      </c>
      <c r="BU39" s="389">
        <f t="shared" si="15"/>
        <v>2917543.11723</v>
      </c>
      <c r="BV39" s="389">
        <f t="shared" si="15"/>
        <v>2917543.11723</v>
      </c>
      <c r="BW39" s="389">
        <f t="shared" ref="BW39:DY39" si="16">SUM(BW30:BW36)+BW38</f>
        <v>2917543.11723</v>
      </c>
      <c r="BX39" s="389">
        <f t="shared" si="16"/>
        <v>2917543.11723</v>
      </c>
      <c r="BY39" s="389">
        <f t="shared" si="16"/>
        <v>2917543.11723</v>
      </c>
      <c r="BZ39" s="389">
        <f t="shared" si="16"/>
        <v>2917543.11723</v>
      </c>
      <c r="CA39" s="389">
        <f t="shared" si="16"/>
        <v>2917543.11723</v>
      </c>
      <c r="CB39" s="389">
        <f t="shared" si="16"/>
        <v>2917543.11723</v>
      </c>
      <c r="CC39" s="389">
        <f t="shared" si="16"/>
        <v>2917543.11723</v>
      </c>
      <c r="CD39" s="389">
        <f t="shared" si="16"/>
        <v>2580901.2139049997</v>
      </c>
      <c r="CE39" s="389">
        <f t="shared" si="16"/>
        <v>2580901.2139049997</v>
      </c>
      <c r="CF39" s="389">
        <f t="shared" si="16"/>
        <v>2580901.2139049997</v>
      </c>
      <c r="CG39" s="389">
        <f t="shared" si="16"/>
        <v>2580901.2139049997</v>
      </c>
      <c r="CH39" s="389">
        <f t="shared" si="16"/>
        <v>2580901.2139049997</v>
      </c>
      <c r="CI39" s="389">
        <f t="shared" si="16"/>
        <v>2580901.2139049997</v>
      </c>
      <c r="CJ39" s="389">
        <f t="shared" si="16"/>
        <v>2580901.2139049997</v>
      </c>
      <c r="CK39" s="389">
        <f t="shared" si="16"/>
        <v>2580901.2139049997</v>
      </c>
      <c r="CL39" s="389">
        <f t="shared" si="16"/>
        <v>2580901.2139049997</v>
      </c>
      <c r="CM39" s="389">
        <f t="shared" si="16"/>
        <v>2580901.2139049997</v>
      </c>
      <c r="CN39" s="389">
        <f t="shared" si="16"/>
        <v>2580901.2139049997</v>
      </c>
      <c r="CO39" s="389">
        <f t="shared" si="16"/>
        <v>2580901.2139049997</v>
      </c>
      <c r="CP39" s="389">
        <f t="shared" si="16"/>
        <v>2170267.2468224997</v>
      </c>
      <c r="CQ39" s="389">
        <f t="shared" si="16"/>
        <v>2170267.2468224997</v>
      </c>
      <c r="CR39" s="389">
        <f t="shared" si="16"/>
        <v>2170267.2468224997</v>
      </c>
      <c r="CS39" s="389">
        <f t="shared" si="16"/>
        <v>2170267.2468224997</v>
      </c>
      <c r="CT39" s="389">
        <f t="shared" si="16"/>
        <v>2170267.2468224997</v>
      </c>
      <c r="CU39" s="389">
        <f t="shared" si="16"/>
        <v>2170267.2468224997</v>
      </c>
      <c r="CV39" s="389">
        <f t="shared" si="16"/>
        <v>2170267.2468224997</v>
      </c>
      <c r="CW39" s="389">
        <f t="shared" si="16"/>
        <v>2170267.2468224997</v>
      </c>
      <c r="CX39" s="389">
        <f t="shared" si="16"/>
        <v>2170267.2468224997</v>
      </c>
      <c r="CY39" s="389">
        <f t="shared" si="16"/>
        <v>2170267.2468224997</v>
      </c>
      <c r="CZ39" s="389">
        <f t="shared" si="16"/>
        <v>2170267.2468224997</v>
      </c>
      <c r="DA39" s="389">
        <f t="shared" si="16"/>
        <v>2170267.2468224997</v>
      </c>
      <c r="DB39" s="389">
        <f t="shared" si="16"/>
        <v>1374473.9003625</v>
      </c>
      <c r="DC39" s="389">
        <f t="shared" si="16"/>
        <v>1374473.9003625</v>
      </c>
      <c r="DD39" s="389">
        <f t="shared" si="16"/>
        <v>1374473.9003625</v>
      </c>
      <c r="DE39" s="389">
        <f t="shared" si="16"/>
        <v>1374473.9003625</v>
      </c>
      <c r="DF39" s="389">
        <f t="shared" si="16"/>
        <v>1374473.9003625</v>
      </c>
      <c r="DG39" s="389">
        <f t="shared" si="16"/>
        <v>1374473.9003625</v>
      </c>
      <c r="DH39" s="389">
        <f t="shared" si="16"/>
        <v>1374473.9003625</v>
      </c>
      <c r="DI39" s="389">
        <f t="shared" si="16"/>
        <v>1374473.9003625</v>
      </c>
      <c r="DJ39" s="389">
        <f t="shared" si="16"/>
        <v>1374473.9003625</v>
      </c>
      <c r="DK39" s="389">
        <f t="shared" si="16"/>
        <v>1374473.9003625</v>
      </c>
      <c r="DL39" s="389">
        <f t="shared" si="16"/>
        <v>1374473.9003625</v>
      </c>
      <c r="DM39" s="389">
        <f t="shared" si="16"/>
        <v>1374473.9003625</v>
      </c>
      <c r="DN39" s="389">
        <f t="shared" si="16"/>
        <v>759111.14285999991</v>
      </c>
      <c r="DO39" s="389">
        <f t="shared" si="16"/>
        <v>759111.14285999991</v>
      </c>
      <c r="DP39" s="389">
        <f t="shared" si="16"/>
        <v>759111.14285999991</v>
      </c>
      <c r="DQ39" s="389">
        <f t="shared" si="16"/>
        <v>759111.14285999991</v>
      </c>
      <c r="DR39" s="389">
        <f t="shared" si="16"/>
        <v>759111.14285999991</v>
      </c>
      <c r="DS39" s="389">
        <f t="shared" si="16"/>
        <v>759111.14285999991</v>
      </c>
      <c r="DT39" s="389">
        <f t="shared" si="16"/>
        <v>759111.14285999991</v>
      </c>
      <c r="DU39" s="389">
        <f t="shared" si="16"/>
        <v>759111.14285999991</v>
      </c>
      <c r="DV39" s="389">
        <f t="shared" si="16"/>
        <v>759111.14285999991</v>
      </c>
      <c r="DW39" s="389">
        <f t="shared" si="16"/>
        <v>759111.14285999991</v>
      </c>
      <c r="DX39" s="389">
        <f t="shared" si="16"/>
        <v>759111.14285999991</v>
      </c>
      <c r="DY39" s="389">
        <f t="shared" si="16"/>
        <v>759111.14285999991</v>
      </c>
    </row>
    <row r="40" spans="1:1021 1026:2046 2051:3071 3076:4096 4101:5116 5121:6141 6146:7166 7171:8191 8196:9216 9221:10236 10241:11261 11266:12286 12291:13311 13316:14336 14341:15356 15361:16381" x14ac:dyDescent="0.35">
      <c r="B40" s="14"/>
      <c r="C40" s="14"/>
      <c r="D40" s="14"/>
      <c r="J40" s="389"/>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c r="DI40" s="290"/>
      <c r="DJ40" s="290"/>
      <c r="DK40" s="290"/>
      <c r="DL40" s="290"/>
      <c r="DM40" s="290"/>
      <c r="DN40" s="290"/>
      <c r="DO40" s="290"/>
      <c r="DP40" s="290"/>
      <c r="DQ40" s="290"/>
      <c r="DR40" s="290"/>
      <c r="DS40" s="290"/>
      <c r="DT40" s="290"/>
      <c r="DU40" s="290"/>
      <c r="DV40" s="290"/>
      <c r="DW40" s="290"/>
      <c r="DX40" s="290"/>
      <c r="DY40" s="290"/>
    </row>
    <row r="41" spans="1:1021 1026:2046 2051:3071 3076:4096 4101:5116 5121:6141 6146:7166 7171:8191 8196:9216 9221:10236 10241:11261 11266:12286 12291:13311 13316:14336 14341:15356 15361:16381" x14ac:dyDescent="0.35">
      <c r="B41" s="14"/>
      <c r="C41" s="14"/>
      <c r="D41" s="14"/>
      <c r="E41" s="123" t="s">
        <v>472</v>
      </c>
      <c r="H41" s="30" t="s">
        <v>191</v>
      </c>
      <c r="J41" s="409">
        <f>J42</f>
        <v>4.1000000000000002E-2</v>
      </c>
      <c r="K41" s="410">
        <f>J41*K43</f>
        <v>4.1000000000000002E-2</v>
      </c>
      <c r="L41" s="410">
        <f t="shared" ref="L41:AP41" si="17">K41*L43</f>
        <v>4.1000000000000002E-2</v>
      </c>
      <c r="M41" s="410">
        <f t="shared" si="17"/>
        <v>4.1000000000000002E-2</v>
      </c>
      <c r="N41" s="410">
        <f t="shared" si="17"/>
        <v>4.1000000000000002E-2</v>
      </c>
      <c r="O41" s="410">
        <f t="shared" si="17"/>
        <v>4.1000000000000002E-2</v>
      </c>
      <c r="P41" s="410">
        <f t="shared" si="17"/>
        <v>4.1000000000000002E-2</v>
      </c>
      <c r="Q41" s="410">
        <f t="shared" si="17"/>
        <v>4.1000000000000002E-2</v>
      </c>
      <c r="R41" s="410">
        <f t="shared" si="17"/>
        <v>4.1000000000000002E-2</v>
      </c>
      <c r="S41" s="410">
        <f t="shared" si="17"/>
        <v>4.1000000000000002E-2</v>
      </c>
      <c r="T41" s="410">
        <f t="shared" si="17"/>
        <v>4.1000000000000002E-2</v>
      </c>
      <c r="U41" s="410">
        <f t="shared" si="17"/>
        <v>4.1000000000000002E-2</v>
      </c>
      <c r="V41" s="410">
        <f t="shared" si="17"/>
        <v>4.1820000000000003E-2</v>
      </c>
      <c r="W41" s="410">
        <f t="shared" si="17"/>
        <v>4.1820000000000003E-2</v>
      </c>
      <c r="X41" s="410">
        <f t="shared" si="17"/>
        <v>4.1820000000000003E-2</v>
      </c>
      <c r="Y41" s="410">
        <f t="shared" si="17"/>
        <v>4.1820000000000003E-2</v>
      </c>
      <c r="Z41" s="410">
        <f t="shared" si="17"/>
        <v>4.1820000000000003E-2</v>
      </c>
      <c r="AA41" s="410">
        <f t="shared" si="17"/>
        <v>4.1820000000000003E-2</v>
      </c>
      <c r="AB41" s="410">
        <f t="shared" si="17"/>
        <v>4.1820000000000003E-2</v>
      </c>
      <c r="AC41" s="410">
        <f t="shared" si="17"/>
        <v>4.1820000000000003E-2</v>
      </c>
      <c r="AD41" s="410">
        <f t="shared" si="17"/>
        <v>4.1820000000000003E-2</v>
      </c>
      <c r="AE41" s="410">
        <f t="shared" si="17"/>
        <v>4.1820000000000003E-2</v>
      </c>
      <c r="AF41" s="410">
        <f t="shared" si="17"/>
        <v>4.1820000000000003E-2</v>
      </c>
      <c r="AG41" s="410">
        <f t="shared" si="17"/>
        <v>4.1820000000000003E-2</v>
      </c>
      <c r="AH41" s="410">
        <f t="shared" si="17"/>
        <v>4.2656400000000004E-2</v>
      </c>
      <c r="AI41" s="410">
        <f t="shared" si="17"/>
        <v>4.2656400000000004E-2</v>
      </c>
      <c r="AJ41" s="410">
        <f t="shared" si="17"/>
        <v>4.2656400000000004E-2</v>
      </c>
      <c r="AK41" s="410">
        <f t="shared" si="17"/>
        <v>4.2656400000000004E-2</v>
      </c>
      <c r="AL41" s="410">
        <f t="shared" si="17"/>
        <v>4.2656400000000004E-2</v>
      </c>
      <c r="AM41" s="410">
        <f t="shared" si="17"/>
        <v>4.2656400000000004E-2</v>
      </c>
      <c r="AN41" s="410">
        <f t="shared" si="17"/>
        <v>4.2656400000000004E-2</v>
      </c>
      <c r="AO41" s="410">
        <f t="shared" si="17"/>
        <v>4.2656400000000004E-2</v>
      </c>
      <c r="AP41" s="410">
        <f t="shared" si="17"/>
        <v>4.2656400000000004E-2</v>
      </c>
      <c r="AQ41" s="410">
        <f t="shared" ref="AQ41:BV41" si="18">AP41*AQ43</f>
        <v>4.2656400000000004E-2</v>
      </c>
      <c r="AR41" s="410">
        <f t="shared" si="18"/>
        <v>4.2656400000000004E-2</v>
      </c>
      <c r="AS41" s="410">
        <f t="shared" si="18"/>
        <v>4.2656400000000004E-2</v>
      </c>
      <c r="AT41" s="410">
        <f t="shared" si="18"/>
        <v>4.3509528000000006E-2</v>
      </c>
      <c r="AU41" s="410">
        <f t="shared" si="18"/>
        <v>4.3509528000000006E-2</v>
      </c>
      <c r="AV41" s="410">
        <f t="shared" si="18"/>
        <v>4.3509528000000006E-2</v>
      </c>
      <c r="AW41" s="410">
        <f t="shared" si="18"/>
        <v>4.3509528000000006E-2</v>
      </c>
      <c r="AX41" s="410">
        <f t="shared" si="18"/>
        <v>4.3509528000000006E-2</v>
      </c>
      <c r="AY41" s="410">
        <f t="shared" si="18"/>
        <v>4.3509528000000006E-2</v>
      </c>
      <c r="AZ41" s="410">
        <f t="shared" si="18"/>
        <v>4.3509528000000006E-2</v>
      </c>
      <c r="BA41" s="410">
        <f t="shared" si="18"/>
        <v>4.3509528000000006E-2</v>
      </c>
      <c r="BB41" s="410">
        <f t="shared" si="18"/>
        <v>4.3509528000000006E-2</v>
      </c>
      <c r="BC41" s="410">
        <f t="shared" si="18"/>
        <v>4.3509528000000006E-2</v>
      </c>
      <c r="BD41" s="410">
        <f t="shared" si="18"/>
        <v>4.3509528000000006E-2</v>
      </c>
      <c r="BE41" s="410">
        <f t="shared" si="18"/>
        <v>4.3509528000000006E-2</v>
      </c>
      <c r="BF41" s="410">
        <f t="shared" si="18"/>
        <v>4.4379718560000003E-2</v>
      </c>
      <c r="BG41" s="410">
        <f t="shared" si="18"/>
        <v>4.4379718560000003E-2</v>
      </c>
      <c r="BH41" s="410">
        <f t="shared" si="18"/>
        <v>4.4379718560000003E-2</v>
      </c>
      <c r="BI41" s="410">
        <f t="shared" si="18"/>
        <v>4.4379718560000003E-2</v>
      </c>
      <c r="BJ41" s="410">
        <f t="shared" si="18"/>
        <v>4.4379718560000003E-2</v>
      </c>
      <c r="BK41" s="410">
        <f t="shared" si="18"/>
        <v>4.4379718560000003E-2</v>
      </c>
      <c r="BL41" s="410">
        <f t="shared" si="18"/>
        <v>4.4379718560000003E-2</v>
      </c>
      <c r="BM41" s="410">
        <f t="shared" si="18"/>
        <v>4.4379718560000003E-2</v>
      </c>
      <c r="BN41" s="410">
        <f t="shared" si="18"/>
        <v>4.4379718560000003E-2</v>
      </c>
      <c r="BO41" s="410">
        <f t="shared" si="18"/>
        <v>4.4379718560000003E-2</v>
      </c>
      <c r="BP41" s="410">
        <f t="shared" si="18"/>
        <v>4.4379718560000003E-2</v>
      </c>
      <c r="BQ41" s="410">
        <f t="shared" si="18"/>
        <v>4.4379718560000003E-2</v>
      </c>
      <c r="BR41" s="410">
        <f t="shared" si="18"/>
        <v>4.5267312931200003E-2</v>
      </c>
      <c r="BS41" s="410">
        <f t="shared" si="18"/>
        <v>4.5267312931200003E-2</v>
      </c>
      <c r="BT41" s="410">
        <f t="shared" si="18"/>
        <v>4.5267312931200003E-2</v>
      </c>
      <c r="BU41" s="410">
        <f t="shared" si="18"/>
        <v>4.5267312931200003E-2</v>
      </c>
      <c r="BV41" s="410">
        <f t="shared" si="18"/>
        <v>4.5267312931200003E-2</v>
      </c>
      <c r="BW41" s="410">
        <f t="shared" ref="BW41:DB41" si="19">BV41*BW43</f>
        <v>4.5267312931200003E-2</v>
      </c>
      <c r="BX41" s="410">
        <f t="shared" si="19"/>
        <v>4.5267312931200003E-2</v>
      </c>
      <c r="BY41" s="410">
        <f t="shared" si="19"/>
        <v>4.5267312931200003E-2</v>
      </c>
      <c r="BZ41" s="410">
        <f t="shared" si="19"/>
        <v>4.5267312931200003E-2</v>
      </c>
      <c r="CA41" s="410">
        <f t="shared" si="19"/>
        <v>4.5267312931200003E-2</v>
      </c>
      <c r="CB41" s="410">
        <f t="shared" si="19"/>
        <v>4.5267312931200003E-2</v>
      </c>
      <c r="CC41" s="410">
        <f t="shared" si="19"/>
        <v>4.5267312931200003E-2</v>
      </c>
      <c r="CD41" s="410">
        <f t="shared" si="19"/>
        <v>4.6172659189824002E-2</v>
      </c>
      <c r="CE41" s="410">
        <f t="shared" si="19"/>
        <v>4.6172659189824002E-2</v>
      </c>
      <c r="CF41" s="410">
        <f t="shared" si="19"/>
        <v>4.6172659189824002E-2</v>
      </c>
      <c r="CG41" s="410">
        <f t="shared" si="19"/>
        <v>4.6172659189824002E-2</v>
      </c>
      <c r="CH41" s="410">
        <f t="shared" si="19"/>
        <v>4.6172659189824002E-2</v>
      </c>
      <c r="CI41" s="410">
        <f t="shared" si="19"/>
        <v>4.6172659189824002E-2</v>
      </c>
      <c r="CJ41" s="410">
        <f t="shared" si="19"/>
        <v>4.6172659189824002E-2</v>
      </c>
      <c r="CK41" s="410">
        <f t="shared" si="19"/>
        <v>4.6172659189824002E-2</v>
      </c>
      <c r="CL41" s="410">
        <f t="shared" si="19"/>
        <v>4.6172659189824002E-2</v>
      </c>
      <c r="CM41" s="410">
        <f t="shared" si="19"/>
        <v>4.6172659189824002E-2</v>
      </c>
      <c r="CN41" s="410">
        <f t="shared" si="19"/>
        <v>4.6172659189824002E-2</v>
      </c>
      <c r="CO41" s="410">
        <f t="shared" si="19"/>
        <v>4.6172659189824002E-2</v>
      </c>
      <c r="CP41" s="410">
        <f t="shared" si="19"/>
        <v>4.7096112373620484E-2</v>
      </c>
      <c r="CQ41" s="410">
        <f t="shared" si="19"/>
        <v>4.7096112373620484E-2</v>
      </c>
      <c r="CR41" s="410">
        <f t="shared" si="19"/>
        <v>4.7096112373620484E-2</v>
      </c>
      <c r="CS41" s="410">
        <f t="shared" si="19"/>
        <v>4.7096112373620484E-2</v>
      </c>
      <c r="CT41" s="410">
        <f t="shared" si="19"/>
        <v>4.7096112373620484E-2</v>
      </c>
      <c r="CU41" s="410">
        <f t="shared" si="19"/>
        <v>4.7096112373620484E-2</v>
      </c>
      <c r="CV41" s="410">
        <f t="shared" si="19"/>
        <v>4.7096112373620484E-2</v>
      </c>
      <c r="CW41" s="410">
        <f t="shared" si="19"/>
        <v>4.7096112373620484E-2</v>
      </c>
      <c r="CX41" s="410">
        <f t="shared" si="19"/>
        <v>4.7096112373620484E-2</v>
      </c>
      <c r="CY41" s="410">
        <f t="shared" si="19"/>
        <v>4.7096112373620484E-2</v>
      </c>
      <c r="CZ41" s="410">
        <f t="shared" si="19"/>
        <v>4.7096112373620484E-2</v>
      </c>
      <c r="DA41" s="410">
        <f t="shared" si="19"/>
        <v>4.7096112373620484E-2</v>
      </c>
      <c r="DB41" s="410">
        <f t="shared" si="19"/>
        <v>4.8038034621092893E-2</v>
      </c>
      <c r="DC41" s="410">
        <f t="shared" ref="DC41:DY41" si="20">DB41*DC43</f>
        <v>4.8038034621092893E-2</v>
      </c>
      <c r="DD41" s="410">
        <f t="shared" si="20"/>
        <v>4.8038034621092893E-2</v>
      </c>
      <c r="DE41" s="410">
        <f t="shared" si="20"/>
        <v>4.8038034621092893E-2</v>
      </c>
      <c r="DF41" s="410">
        <f t="shared" si="20"/>
        <v>4.8038034621092893E-2</v>
      </c>
      <c r="DG41" s="410">
        <f t="shared" si="20"/>
        <v>4.8038034621092893E-2</v>
      </c>
      <c r="DH41" s="410">
        <f t="shared" si="20"/>
        <v>4.8038034621092893E-2</v>
      </c>
      <c r="DI41" s="410">
        <f t="shared" si="20"/>
        <v>4.8038034621092893E-2</v>
      </c>
      <c r="DJ41" s="410">
        <f t="shared" si="20"/>
        <v>4.8038034621092893E-2</v>
      </c>
      <c r="DK41" s="410">
        <f t="shared" si="20"/>
        <v>4.8038034621092893E-2</v>
      </c>
      <c r="DL41" s="410">
        <f t="shared" si="20"/>
        <v>4.8038034621092893E-2</v>
      </c>
      <c r="DM41" s="410">
        <f t="shared" si="20"/>
        <v>4.8038034621092893E-2</v>
      </c>
      <c r="DN41" s="410">
        <f t="shared" si="20"/>
        <v>4.8998795313514754E-2</v>
      </c>
      <c r="DO41" s="410">
        <f t="shared" si="20"/>
        <v>4.8998795313514754E-2</v>
      </c>
      <c r="DP41" s="410">
        <f t="shared" si="20"/>
        <v>4.8998795313514754E-2</v>
      </c>
      <c r="DQ41" s="410">
        <f t="shared" si="20"/>
        <v>4.8998795313514754E-2</v>
      </c>
      <c r="DR41" s="410">
        <f t="shared" si="20"/>
        <v>4.8998795313514754E-2</v>
      </c>
      <c r="DS41" s="410">
        <f t="shared" si="20"/>
        <v>4.8998795313514754E-2</v>
      </c>
      <c r="DT41" s="410">
        <f t="shared" si="20"/>
        <v>4.8998795313514754E-2</v>
      </c>
      <c r="DU41" s="410">
        <f t="shared" si="20"/>
        <v>4.8998795313514754E-2</v>
      </c>
      <c r="DV41" s="410">
        <f t="shared" si="20"/>
        <v>4.8998795313514754E-2</v>
      </c>
      <c r="DW41" s="410">
        <f t="shared" si="20"/>
        <v>4.8998795313514754E-2</v>
      </c>
      <c r="DX41" s="410">
        <f t="shared" si="20"/>
        <v>4.8998795313514754E-2</v>
      </c>
      <c r="DY41" s="410">
        <f t="shared" si="20"/>
        <v>4.8998795313514754E-2</v>
      </c>
    </row>
    <row r="42" spans="1:1021 1026:2046 2051:3071 3076:4096 4101:5116 5121:6141 6146:7166 7171:8191 8196:9216 9221:10236 10241:11261 11266:12286 12291:13311 13316:14336 14341:15356 15361:16381" x14ac:dyDescent="0.35">
      <c r="B42" s="14"/>
      <c r="C42" s="14"/>
      <c r="D42" s="14"/>
      <c r="F42" s="123" t="s">
        <v>473</v>
      </c>
      <c r="H42" s="30" t="s">
        <v>191</v>
      </c>
      <c r="J42" s="198">
        <f>'1.1 Assumptions'!$J$160</f>
        <v>4.1000000000000002E-2</v>
      </c>
      <c r="K42" s="173">
        <f>J42*(1+'1.1 Assumptions'!$J$161/12)</f>
        <v>4.1068333333333339E-2</v>
      </c>
      <c r="L42" s="173">
        <f>K42*(1+'1.1 Assumptions'!$J$161/12)</f>
        <v>4.1136780555555565E-2</v>
      </c>
      <c r="M42" s="173">
        <f>L42*(1+'1.1 Assumptions'!$J$161/12)</f>
        <v>4.1205341856481489E-2</v>
      </c>
      <c r="N42" s="173">
        <f>M42*(1+'1.1 Assumptions'!$J$161/12)</f>
        <v>4.1274017426242295E-2</v>
      </c>
      <c r="O42" s="173">
        <f>N42*(1+'1.1 Assumptions'!$J$161/12)</f>
        <v>4.1342807455286033E-2</v>
      </c>
      <c r="P42" s="173">
        <f>O42*(1+'1.1 Assumptions'!$J$161/12)</f>
        <v>4.1411712134378179E-2</v>
      </c>
      <c r="Q42" s="173">
        <f>P42*(1+'1.1 Assumptions'!$J$161/12)</f>
        <v>4.1480731654602143E-2</v>
      </c>
      <c r="R42" s="173">
        <f>Q42*(1+'1.1 Assumptions'!$J$161/12)</f>
        <v>4.1549866207359815E-2</v>
      </c>
      <c r="S42" s="173">
        <f>R42*(1+'1.1 Assumptions'!$J$161/12)</f>
        <v>4.1619115984372082E-2</v>
      </c>
      <c r="T42" s="173">
        <f>S42*(1+'1.1 Assumptions'!$J$161/12)</f>
        <v>4.1688481177679371E-2</v>
      </c>
      <c r="U42" s="173">
        <f>T42*(1+'1.1 Assumptions'!$J$161/12)</f>
        <v>4.1757961979642169E-2</v>
      </c>
      <c r="V42" s="173">
        <f>U42*(1+'1.1 Assumptions'!$J$161/12)</f>
        <v>4.1827558582941578E-2</v>
      </c>
      <c r="W42" s="173">
        <f>V42*(1+'1.1 Assumptions'!$J$161/12)</f>
        <v>4.1897271180579815E-2</v>
      </c>
      <c r="X42" s="173">
        <f>W42*(1+'1.1 Assumptions'!$J$161/12)</f>
        <v>4.1967099965880786E-2</v>
      </c>
      <c r="Y42" s="173">
        <f>X42*(1+'1.1 Assumptions'!$J$161/12)</f>
        <v>4.203704513249059E-2</v>
      </c>
      <c r="Z42" s="173">
        <f>Y42*(1+'1.1 Assumptions'!$J$161/12)</f>
        <v>4.2107106874378075E-2</v>
      </c>
      <c r="AA42" s="173">
        <f>Z42*(1+'1.1 Assumptions'!$J$161/12)</f>
        <v>4.2177285385835372E-2</v>
      </c>
      <c r="AB42" s="173">
        <f>AA42*(1+'1.1 Assumptions'!$J$161/12)</f>
        <v>4.224758086147843E-2</v>
      </c>
      <c r="AC42" s="173">
        <f>AB42*(1+'1.1 Assumptions'!$J$161/12)</f>
        <v>4.2317993496247562E-2</v>
      </c>
      <c r="AD42" s="173">
        <f>AC42*(1+'1.1 Assumptions'!$J$161/12)</f>
        <v>4.2388523485407975E-2</v>
      </c>
      <c r="AE42" s="173">
        <f>AD42*(1+'1.1 Assumptions'!$J$161/12)</f>
        <v>4.2459171024550324E-2</v>
      </c>
      <c r="AF42" s="173">
        <f>AE42*(1+'1.1 Assumptions'!$J$161/12)</f>
        <v>4.2529936309591246E-2</v>
      </c>
      <c r="AG42" s="173">
        <f>AF42*(1+'1.1 Assumptions'!$J$161/12)</f>
        <v>4.2600819536773901E-2</v>
      </c>
      <c r="AH42" s="173">
        <f>AG42*(1+'1.1 Assumptions'!$J$161/12)</f>
        <v>4.2671820902668529E-2</v>
      </c>
      <c r="AI42" s="173">
        <f>AH42*(1+'1.1 Assumptions'!$J$161/12)</f>
        <v>4.2742940604172976E-2</v>
      </c>
      <c r="AJ42" s="173">
        <f>AI42*(1+'1.1 Assumptions'!$J$161/12)</f>
        <v>4.2814178838513267E-2</v>
      </c>
      <c r="AK42" s="173">
        <f>AJ42*(1+'1.1 Assumptions'!$J$161/12)</f>
        <v>4.2885535803244126E-2</v>
      </c>
      <c r="AL42" s="173">
        <f>AK42*(1+'1.1 Assumptions'!$J$161/12)</f>
        <v>4.2957011696249534E-2</v>
      </c>
      <c r="AM42" s="173">
        <f>AL42*(1+'1.1 Assumptions'!$J$161/12)</f>
        <v>4.3028606715743281E-2</v>
      </c>
      <c r="AN42" s="173">
        <f>AM42*(1+'1.1 Assumptions'!$J$161/12)</f>
        <v>4.3100321060269522E-2</v>
      </c>
      <c r="AO42" s="173">
        <f>AN42*(1+'1.1 Assumptions'!$J$161/12)</f>
        <v>4.3172154928703306E-2</v>
      </c>
      <c r="AP42" s="173">
        <f>AO42*(1+'1.1 Assumptions'!$J$161/12)</f>
        <v>4.3244108520251144E-2</v>
      </c>
      <c r="AQ42" s="173">
        <f>AP42*(1+'1.1 Assumptions'!$J$161/12)</f>
        <v>4.3316182034451561E-2</v>
      </c>
      <c r="AR42" s="173">
        <f>AQ42*(1+'1.1 Assumptions'!$J$161/12)</f>
        <v>4.338837567117565E-2</v>
      </c>
      <c r="AS42" s="173">
        <f>AR42*(1+'1.1 Assumptions'!$J$161/12)</f>
        <v>4.3460689630627609E-2</v>
      </c>
      <c r="AT42" s="173">
        <f>AS42*(1+'1.1 Assumptions'!$J$161/12)</f>
        <v>4.3533124113345326E-2</v>
      </c>
      <c r="AU42" s="173">
        <f>AT42*(1+'1.1 Assumptions'!$J$161/12)</f>
        <v>4.3605679320200902E-2</v>
      </c>
      <c r="AV42" s="173">
        <f>AU42*(1+'1.1 Assumptions'!$J$161/12)</f>
        <v>4.3678355452401237E-2</v>
      </c>
      <c r="AW42" s="173">
        <f>AV42*(1+'1.1 Assumptions'!$J$161/12)</f>
        <v>4.3751152711488571E-2</v>
      </c>
      <c r="AX42" s="173">
        <f>AW42*(1+'1.1 Assumptions'!$J$161/12)</f>
        <v>4.3824071299341051E-2</v>
      </c>
      <c r="AY42" s="173">
        <f>AX42*(1+'1.1 Assumptions'!$J$161/12)</f>
        <v>4.389711141817329E-2</v>
      </c>
      <c r="AZ42" s="173">
        <f>AY42*(1+'1.1 Assumptions'!$J$161/12)</f>
        <v>4.3970273270536916E-2</v>
      </c>
      <c r="BA42" s="173">
        <f>AZ42*(1+'1.1 Assumptions'!$J$161/12)</f>
        <v>4.4043557059321149E-2</v>
      </c>
      <c r="BB42" s="173">
        <f>BA42*(1+'1.1 Assumptions'!$J$161/12)</f>
        <v>4.4116962987753354E-2</v>
      </c>
      <c r="BC42" s="173">
        <f>BB42*(1+'1.1 Assumptions'!$J$161/12)</f>
        <v>4.4190491259399611E-2</v>
      </c>
      <c r="BD42" s="173">
        <f>BC42*(1+'1.1 Assumptions'!$J$161/12)</f>
        <v>4.4264142078165279E-2</v>
      </c>
      <c r="BE42" s="173">
        <f>BD42*(1+'1.1 Assumptions'!$J$161/12)</f>
        <v>4.4337915648295555E-2</v>
      </c>
      <c r="BF42" s="173">
        <f>BE42*(1+'1.1 Assumptions'!$J$161/12)</f>
        <v>4.441181217437605E-2</v>
      </c>
      <c r="BG42" s="173">
        <f>BF42*(1+'1.1 Assumptions'!$J$161/12)</f>
        <v>4.4485831861333348E-2</v>
      </c>
      <c r="BH42" s="173">
        <f>BG42*(1+'1.1 Assumptions'!$J$161/12)</f>
        <v>4.4559974914435571E-2</v>
      </c>
      <c r="BI42" s="173">
        <f>BH42*(1+'1.1 Assumptions'!$J$161/12)</f>
        <v>4.4634241539292963E-2</v>
      </c>
      <c r="BJ42" s="173">
        <f>BI42*(1+'1.1 Assumptions'!$J$161/12)</f>
        <v>4.4708631941858451E-2</v>
      </c>
      <c r="BK42" s="173">
        <f>BJ42*(1+'1.1 Assumptions'!$J$161/12)</f>
        <v>4.4783146328428218E-2</v>
      </c>
      <c r="BL42" s="173">
        <f>BK42*(1+'1.1 Assumptions'!$J$161/12)</f>
        <v>4.4857784905642267E-2</v>
      </c>
      <c r="BM42" s="173">
        <f>BL42*(1+'1.1 Assumptions'!$J$161/12)</f>
        <v>4.4932547880485008E-2</v>
      </c>
      <c r="BN42" s="173">
        <f>BM42*(1+'1.1 Assumptions'!$J$161/12)</f>
        <v>4.5007435460285815E-2</v>
      </c>
      <c r="BO42" s="173">
        <f>BN42*(1+'1.1 Assumptions'!$J$161/12)</f>
        <v>4.5082447852719629E-2</v>
      </c>
      <c r="BP42" s="173">
        <f>BO42*(1+'1.1 Assumptions'!$J$161/12)</f>
        <v>4.5157585265807494E-2</v>
      </c>
      <c r="BQ42" s="173">
        <f>BP42*(1+'1.1 Assumptions'!$J$161/12)</f>
        <v>4.5232847907917172E-2</v>
      </c>
      <c r="BR42" s="173">
        <f>BQ42*(1+'1.1 Assumptions'!$J$161/12)</f>
        <v>4.5308235987763699E-2</v>
      </c>
      <c r="BS42" s="173">
        <f>BR42*(1+'1.1 Assumptions'!$J$161/12)</f>
        <v>4.5383749714409977E-2</v>
      </c>
      <c r="BT42" s="173">
        <f>BS42*(1+'1.1 Assumptions'!$J$161/12)</f>
        <v>4.5459389297267332E-2</v>
      </c>
      <c r="BU42" s="173">
        <f>BT42*(1+'1.1 Assumptions'!$J$161/12)</f>
        <v>4.5535154946096112E-2</v>
      </c>
      <c r="BV42" s="173">
        <f>BU42*(1+'1.1 Assumptions'!$J$161/12)</f>
        <v>4.5611046871006276E-2</v>
      </c>
      <c r="BW42" s="173">
        <f>BV42*(1+'1.1 Assumptions'!$J$161/12)</f>
        <v>4.5687065282457952E-2</v>
      </c>
      <c r="BX42" s="173">
        <f>BW42*(1+'1.1 Assumptions'!$J$161/12)</f>
        <v>4.5763210391262049E-2</v>
      </c>
      <c r="BY42" s="173">
        <f>BX42*(1+'1.1 Assumptions'!$J$161/12)</f>
        <v>4.5839482408580823E-2</v>
      </c>
      <c r="BZ42" s="173">
        <f>BY42*(1+'1.1 Assumptions'!$J$161/12)</f>
        <v>4.5915881545928461E-2</v>
      </c>
      <c r="CA42" s="173">
        <f>BZ42*(1+'1.1 Assumptions'!$J$161/12)</f>
        <v>4.5992408015171675E-2</v>
      </c>
      <c r="CB42" s="173">
        <f>CA42*(1+'1.1 Assumptions'!$J$161/12)</f>
        <v>4.6069062028530297E-2</v>
      </c>
      <c r="CC42" s="173">
        <f>CB42*(1+'1.1 Assumptions'!$J$161/12)</f>
        <v>4.6145843798577849E-2</v>
      </c>
      <c r="CD42" s="173">
        <f>CC42*(1+'1.1 Assumptions'!$J$161/12)</f>
        <v>4.6222753538242144E-2</v>
      </c>
      <c r="CE42" s="173">
        <f>CD42*(1+'1.1 Assumptions'!$J$161/12)</f>
        <v>4.6299791460805879E-2</v>
      </c>
      <c r="CF42" s="173">
        <f>CE42*(1+'1.1 Assumptions'!$J$161/12)</f>
        <v>4.6376957779907226E-2</v>
      </c>
      <c r="CG42" s="173">
        <f>CF42*(1+'1.1 Assumptions'!$J$161/12)</f>
        <v>4.6454252709540407E-2</v>
      </c>
      <c r="CH42" s="173">
        <f>CG42*(1+'1.1 Assumptions'!$J$161/12)</f>
        <v>4.6531676464056308E-2</v>
      </c>
      <c r="CI42" s="173">
        <f>CH42*(1+'1.1 Assumptions'!$J$161/12)</f>
        <v>4.6609229258163069E-2</v>
      </c>
      <c r="CJ42" s="173">
        <f>CI42*(1+'1.1 Assumptions'!$J$161/12)</f>
        <v>4.6686911306926676E-2</v>
      </c>
      <c r="CK42" s="173">
        <f>CJ42*(1+'1.1 Assumptions'!$J$161/12)</f>
        <v>4.6764722825771557E-2</v>
      </c>
      <c r="CL42" s="173">
        <f>CK42*(1+'1.1 Assumptions'!$J$161/12)</f>
        <v>4.6842664030481179E-2</v>
      </c>
      <c r="CM42" s="173">
        <f>CL42*(1+'1.1 Assumptions'!$J$161/12)</f>
        <v>4.6920735137198646E-2</v>
      </c>
      <c r="CN42" s="173">
        <f>CM42*(1+'1.1 Assumptions'!$J$161/12)</f>
        <v>4.6998936362427315E-2</v>
      </c>
      <c r="CO42" s="173">
        <f>CN42*(1+'1.1 Assumptions'!$J$161/12)</f>
        <v>4.7077267923031366E-2</v>
      </c>
      <c r="CP42" s="173">
        <f>CO42*(1+'1.1 Assumptions'!$J$161/12)</f>
        <v>4.7155730036236417E-2</v>
      </c>
      <c r="CQ42" s="173">
        <f>CP42*(1+'1.1 Assumptions'!$J$161/12)</f>
        <v>4.7234322919630145E-2</v>
      </c>
      <c r="CR42" s="173">
        <f>CQ42*(1+'1.1 Assumptions'!$J$161/12)</f>
        <v>4.7313046791162862E-2</v>
      </c>
      <c r="CS42" s="173">
        <f>CR42*(1+'1.1 Assumptions'!$J$161/12)</f>
        <v>4.7391901869148136E-2</v>
      </c>
      <c r="CT42" s="173">
        <f>CS42*(1+'1.1 Assumptions'!$J$161/12)</f>
        <v>4.7470888372263383E-2</v>
      </c>
      <c r="CU42" s="173">
        <f>CT42*(1+'1.1 Assumptions'!$J$161/12)</f>
        <v>4.7550006519550492E-2</v>
      </c>
      <c r="CV42" s="173">
        <f>CU42*(1+'1.1 Assumptions'!$J$161/12)</f>
        <v>4.7629256530416414E-2</v>
      </c>
      <c r="CW42" s="173">
        <f>CV42*(1+'1.1 Assumptions'!$J$161/12)</f>
        <v>4.770863862463378E-2</v>
      </c>
      <c r="CX42" s="173">
        <f>CW42*(1+'1.1 Assumptions'!$J$161/12)</f>
        <v>4.7788153022341504E-2</v>
      </c>
      <c r="CY42" s="173">
        <f>CX42*(1+'1.1 Assumptions'!$J$161/12)</f>
        <v>4.7867799944045407E-2</v>
      </c>
      <c r="CZ42" s="173">
        <f>CY42*(1+'1.1 Assumptions'!$J$161/12)</f>
        <v>4.7947579610618817E-2</v>
      </c>
      <c r="DA42" s="173">
        <f>CZ42*(1+'1.1 Assumptions'!$J$161/12)</f>
        <v>4.8027492243303181E-2</v>
      </c>
      <c r="DB42" s="173">
        <f>DA42*(1+'1.1 Assumptions'!$J$161/12)</f>
        <v>4.8107538063708689E-2</v>
      </c>
      <c r="DC42" s="173">
        <f>DB42*(1+'1.1 Assumptions'!$J$161/12)</f>
        <v>4.8187717293814873E-2</v>
      </c>
      <c r="DD42" s="173">
        <f>DC42*(1+'1.1 Assumptions'!$J$161/12)</f>
        <v>4.8268030155971232E-2</v>
      </c>
      <c r="DE42" s="173">
        <f>DD42*(1+'1.1 Assumptions'!$J$161/12)</f>
        <v>4.8348476872897853E-2</v>
      </c>
      <c r="DF42" s="173">
        <f>DE42*(1+'1.1 Assumptions'!$J$161/12)</f>
        <v>4.8429057667686015E-2</v>
      </c>
      <c r="DG42" s="173">
        <f>DF42*(1+'1.1 Assumptions'!$J$161/12)</f>
        <v>4.8509772763798829E-2</v>
      </c>
      <c r="DH42" s="173">
        <f>DG42*(1+'1.1 Assumptions'!$J$161/12)</f>
        <v>4.8590622385071829E-2</v>
      </c>
      <c r="DI42" s="173">
        <f>DH42*(1+'1.1 Assumptions'!$J$161/12)</f>
        <v>4.8671606755713616E-2</v>
      </c>
      <c r="DJ42" s="173">
        <f>DI42*(1+'1.1 Assumptions'!$J$161/12)</f>
        <v>4.8752726100306475E-2</v>
      </c>
      <c r="DK42" s="173">
        <f>DJ42*(1+'1.1 Assumptions'!$J$161/12)</f>
        <v>4.8833980643806986E-2</v>
      </c>
      <c r="DL42" s="173">
        <f>DK42*(1+'1.1 Assumptions'!$J$161/12)</f>
        <v>4.8915370611546667E-2</v>
      </c>
      <c r="DM42" s="173">
        <f>DL42*(1+'1.1 Assumptions'!$J$161/12)</f>
        <v>4.8996896229232582E-2</v>
      </c>
      <c r="DN42" s="173">
        <f>DM42*(1+'1.1 Assumptions'!$J$161/12)</f>
        <v>4.9078557722947974E-2</v>
      </c>
      <c r="DO42" s="173">
        <f>DN42*(1+'1.1 Assumptions'!$J$161/12)</f>
        <v>4.9160355319152887E-2</v>
      </c>
      <c r="DP42" s="173">
        <f>DO42*(1+'1.1 Assumptions'!$J$161/12)</f>
        <v>4.9242289244684809E-2</v>
      </c>
      <c r="DQ42" s="173">
        <f>DP42*(1+'1.1 Assumptions'!$J$161/12)</f>
        <v>4.9324359726759283E-2</v>
      </c>
      <c r="DR42" s="173">
        <f>DQ42*(1+'1.1 Assumptions'!$J$161/12)</f>
        <v>4.9406566992970552E-2</v>
      </c>
      <c r="DS42" s="173">
        <f>DR42*(1+'1.1 Assumptions'!$J$161/12)</f>
        <v>4.9488911271292173E-2</v>
      </c>
      <c r="DT42" s="173">
        <f>DS42*(1+'1.1 Assumptions'!$J$161/12)</f>
        <v>4.9571392790077662E-2</v>
      </c>
      <c r="DU42" s="173">
        <f>DT42*(1+'1.1 Assumptions'!$J$161/12)</f>
        <v>4.9654011778061127E-2</v>
      </c>
      <c r="DV42" s="173">
        <f>DU42*(1+'1.1 Assumptions'!$J$161/12)</f>
        <v>4.97367684643579E-2</v>
      </c>
      <c r="DW42" s="173">
        <f>DV42*(1+'1.1 Assumptions'!$J$161/12)</f>
        <v>4.9819663078465165E-2</v>
      </c>
      <c r="DX42" s="173">
        <f>DW42*(1+'1.1 Assumptions'!$J$161/12)</f>
        <v>4.9902695850262607E-2</v>
      </c>
      <c r="DY42" s="173">
        <f>DX42*(1+'1.1 Assumptions'!$J$161/12)</f>
        <v>4.9985867010013049E-2</v>
      </c>
    </row>
    <row r="43" spans="1:1021 1026:2046 2051:3071 3076:4096 4101:5116 5121:6141 6146:7166 7171:8191 8196:9216 9221:10236 10241:11261 11266:12286 12291:13311 13316:14336 14341:15356 15361:16381" x14ac:dyDescent="0.35">
      <c r="A43" s="24"/>
      <c r="B43" s="14"/>
      <c r="C43" s="14"/>
      <c r="D43" s="60"/>
      <c r="F43" s="123" t="s">
        <v>474</v>
      </c>
      <c r="H43" s="30" t="s">
        <v>45</v>
      </c>
      <c r="J43" s="192">
        <f>IF(OR(J$5=13,J$5=(13+12),J$5=(13+12*2),J$5=(13+12*3),J$5=(13+12*4),J$5=(13+12*5),J$5=(13+12*6),J$5=(13+12*7),J$5=(13+12*8),J$5=(13+12*9),J$5=(13+12*10)),(1+'1.1 Assumptions'!$J$161),1)</f>
        <v>1</v>
      </c>
      <c r="K43" s="192">
        <f>IF(OR(K$5=13,K$5=(13+12),K$5=(13+12*2),K$5=(13+12*3),K$5=(13+12*4),K$5=(13+12*5),K$5=(13+12*6),K$5=(13+12*7),K$5=(13+12*8),K$5=(13+12*9),K$5=(13+12*10)),(1+'1.1 Assumptions'!$J$161),1)</f>
        <v>1</v>
      </c>
      <c r="L43" s="192">
        <f>IF(OR(L$5=13,L$5=(13+12),L$5=(13+12*2),L$5=(13+12*3),L$5=(13+12*4),L$5=(13+12*5),L$5=(13+12*6),L$5=(13+12*7),L$5=(13+12*8),L$5=(13+12*9),L$5=(13+12*10)),(1+'1.1 Assumptions'!$J$161),1)</f>
        <v>1</v>
      </c>
      <c r="M43" s="192">
        <f>IF(OR(M$5=13,M$5=(13+12),M$5=(13+12*2),M$5=(13+12*3),M$5=(13+12*4),M$5=(13+12*5),M$5=(13+12*6),M$5=(13+12*7),M$5=(13+12*8),M$5=(13+12*9),M$5=(13+12*10)),(1+'1.1 Assumptions'!$J$161),1)</f>
        <v>1</v>
      </c>
      <c r="N43" s="192">
        <f>IF(OR(N$5=13,N$5=(13+12),N$5=(13+12*2),N$5=(13+12*3),N$5=(13+12*4),N$5=(13+12*5),N$5=(13+12*6),N$5=(13+12*7),N$5=(13+12*8),N$5=(13+12*9),N$5=(13+12*10)),(1+'1.1 Assumptions'!$J$161),1)</f>
        <v>1</v>
      </c>
      <c r="O43" s="192">
        <f>IF(OR(O$5=13,O$5=(13+12),O$5=(13+12*2),O$5=(13+12*3),O$5=(13+12*4),O$5=(13+12*5),O$5=(13+12*6),O$5=(13+12*7),O$5=(13+12*8),O$5=(13+12*9),O$5=(13+12*10)),(1+'1.1 Assumptions'!$J$161),1)</f>
        <v>1</v>
      </c>
      <c r="P43" s="192">
        <f>IF(OR(P$5=13,P$5=(13+12),P$5=(13+12*2),P$5=(13+12*3),P$5=(13+12*4),P$5=(13+12*5),P$5=(13+12*6),P$5=(13+12*7),P$5=(13+12*8),P$5=(13+12*9),P$5=(13+12*10)),(1+'1.1 Assumptions'!$J$161),1)</f>
        <v>1</v>
      </c>
      <c r="Q43" s="192">
        <f>IF(OR(Q$5=13,Q$5=(13+12),Q$5=(13+12*2),Q$5=(13+12*3),Q$5=(13+12*4),Q$5=(13+12*5),Q$5=(13+12*6),Q$5=(13+12*7),Q$5=(13+12*8),Q$5=(13+12*9),Q$5=(13+12*10)),(1+'1.1 Assumptions'!$J$161),1)</f>
        <v>1</v>
      </c>
      <c r="R43" s="192">
        <f>IF(OR(R$5=13,R$5=(13+12),R$5=(13+12*2),R$5=(13+12*3),R$5=(13+12*4),R$5=(13+12*5),R$5=(13+12*6),R$5=(13+12*7),R$5=(13+12*8),R$5=(13+12*9),R$5=(13+12*10)),(1+'1.1 Assumptions'!$J$161),1)</f>
        <v>1</v>
      </c>
      <c r="S43" s="192">
        <f>IF(OR(S$5=13,S$5=(13+12),S$5=(13+12*2),S$5=(13+12*3),S$5=(13+12*4),S$5=(13+12*5),S$5=(13+12*6),S$5=(13+12*7),S$5=(13+12*8),S$5=(13+12*9),S$5=(13+12*10)),(1+'1.1 Assumptions'!$J$161),1)</f>
        <v>1</v>
      </c>
      <c r="T43" s="192">
        <f>IF(OR(T$5=13,T$5=(13+12),T$5=(13+12*2),T$5=(13+12*3),T$5=(13+12*4),T$5=(13+12*5),T$5=(13+12*6),T$5=(13+12*7),T$5=(13+12*8),T$5=(13+12*9),T$5=(13+12*10)),(1+'1.1 Assumptions'!$J$161),1)</f>
        <v>1</v>
      </c>
      <c r="U43" s="192">
        <f>IF(OR(U$5=13,U$5=(13+12),U$5=(13+12*2),U$5=(13+12*3),U$5=(13+12*4),U$5=(13+12*5),U$5=(13+12*6),U$5=(13+12*7),U$5=(13+12*8),U$5=(13+12*9),U$5=(13+12*10)),(1+'1.1 Assumptions'!$J$161),1)</f>
        <v>1</v>
      </c>
      <c r="V43" s="192">
        <f>IF(OR(V$5=13,V$5=(13+12),V$5=(13+12*2),V$5=(13+12*3),V$5=(13+12*4),V$5=(13+12*5),V$5=(13+12*6),V$5=(13+12*7),V$5=(13+12*8),V$5=(13+12*9),V$5=(13+12*10)),(1+'1.1 Assumptions'!$J$161),1)</f>
        <v>1.02</v>
      </c>
      <c r="W43" s="192">
        <f>IF(OR(W$5=13,W$5=(13+12),W$5=(13+12*2),W$5=(13+12*3),W$5=(13+12*4),W$5=(13+12*5),W$5=(13+12*6),W$5=(13+12*7),W$5=(13+12*8),W$5=(13+12*9),W$5=(13+12*10)),(1+'1.1 Assumptions'!$J$161),1)</f>
        <v>1</v>
      </c>
      <c r="X43" s="192">
        <f>IF(OR(X$5=13,X$5=(13+12),X$5=(13+12*2),X$5=(13+12*3),X$5=(13+12*4),X$5=(13+12*5),X$5=(13+12*6),X$5=(13+12*7),X$5=(13+12*8),X$5=(13+12*9),X$5=(13+12*10)),(1+'1.1 Assumptions'!$J$161),1)</f>
        <v>1</v>
      </c>
      <c r="Y43" s="192">
        <f>IF(OR(Y$5=13,Y$5=(13+12),Y$5=(13+12*2),Y$5=(13+12*3),Y$5=(13+12*4),Y$5=(13+12*5),Y$5=(13+12*6),Y$5=(13+12*7),Y$5=(13+12*8),Y$5=(13+12*9),Y$5=(13+12*10)),(1+'1.1 Assumptions'!$J$161),1)</f>
        <v>1</v>
      </c>
      <c r="Z43" s="192">
        <f>IF(OR(Z$5=13,Z$5=(13+12),Z$5=(13+12*2),Z$5=(13+12*3),Z$5=(13+12*4),Z$5=(13+12*5),Z$5=(13+12*6),Z$5=(13+12*7),Z$5=(13+12*8),Z$5=(13+12*9),Z$5=(13+12*10)),(1+'1.1 Assumptions'!$J$161),1)</f>
        <v>1</v>
      </c>
      <c r="AA43" s="192">
        <f>IF(OR(AA$5=13,AA$5=(13+12),AA$5=(13+12*2),AA$5=(13+12*3),AA$5=(13+12*4),AA$5=(13+12*5),AA$5=(13+12*6),AA$5=(13+12*7),AA$5=(13+12*8),AA$5=(13+12*9),AA$5=(13+12*10)),(1+'1.1 Assumptions'!$J$161),1)</f>
        <v>1</v>
      </c>
      <c r="AB43" s="192">
        <f>IF(OR(AB$5=13,AB$5=(13+12),AB$5=(13+12*2),AB$5=(13+12*3),AB$5=(13+12*4),AB$5=(13+12*5),AB$5=(13+12*6),AB$5=(13+12*7),AB$5=(13+12*8),AB$5=(13+12*9),AB$5=(13+12*10)),(1+'1.1 Assumptions'!$J$161),1)</f>
        <v>1</v>
      </c>
      <c r="AC43" s="192">
        <f>IF(OR(AC$5=13,AC$5=(13+12),AC$5=(13+12*2),AC$5=(13+12*3),AC$5=(13+12*4),AC$5=(13+12*5),AC$5=(13+12*6),AC$5=(13+12*7),AC$5=(13+12*8),AC$5=(13+12*9),AC$5=(13+12*10)),(1+'1.1 Assumptions'!$J$161),1)</f>
        <v>1</v>
      </c>
      <c r="AD43" s="192">
        <f>IF(OR(AD$5=13,AD$5=(13+12),AD$5=(13+12*2),AD$5=(13+12*3),AD$5=(13+12*4),AD$5=(13+12*5),AD$5=(13+12*6),AD$5=(13+12*7),AD$5=(13+12*8),AD$5=(13+12*9),AD$5=(13+12*10)),(1+'1.1 Assumptions'!$J$161),1)</f>
        <v>1</v>
      </c>
      <c r="AE43" s="192">
        <f>IF(OR(AE$5=13,AE$5=(13+12),AE$5=(13+12*2),AE$5=(13+12*3),AE$5=(13+12*4),AE$5=(13+12*5),AE$5=(13+12*6),AE$5=(13+12*7),AE$5=(13+12*8),AE$5=(13+12*9),AE$5=(13+12*10)),(1+'1.1 Assumptions'!$J$161),1)</f>
        <v>1</v>
      </c>
      <c r="AF43" s="192">
        <f>IF(OR(AF$5=13,AF$5=(13+12),AF$5=(13+12*2),AF$5=(13+12*3),AF$5=(13+12*4),AF$5=(13+12*5),AF$5=(13+12*6),AF$5=(13+12*7),AF$5=(13+12*8),AF$5=(13+12*9),AF$5=(13+12*10)),(1+'1.1 Assumptions'!$J$161),1)</f>
        <v>1</v>
      </c>
      <c r="AG43" s="192">
        <f>IF(OR(AG$5=13,AG$5=(13+12),AG$5=(13+12*2),AG$5=(13+12*3),AG$5=(13+12*4),AG$5=(13+12*5),AG$5=(13+12*6),AG$5=(13+12*7),AG$5=(13+12*8),AG$5=(13+12*9),AG$5=(13+12*10)),(1+'1.1 Assumptions'!$J$161),1)</f>
        <v>1</v>
      </c>
      <c r="AH43" s="192">
        <f>IF(OR(AH$5=13,AH$5=(13+12),AH$5=(13+12*2),AH$5=(13+12*3),AH$5=(13+12*4),AH$5=(13+12*5),AH$5=(13+12*6),AH$5=(13+12*7),AH$5=(13+12*8),AH$5=(13+12*9),AH$5=(13+12*10)),(1+'1.1 Assumptions'!$J$161),1)</f>
        <v>1.02</v>
      </c>
      <c r="AI43" s="192">
        <f>IF(OR(AI$5=13,AI$5=(13+12),AI$5=(13+12*2),AI$5=(13+12*3),AI$5=(13+12*4),AI$5=(13+12*5),AI$5=(13+12*6),AI$5=(13+12*7),AI$5=(13+12*8),AI$5=(13+12*9),AI$5=(13+12*10)),(1+'1.1 Assumptions'!$J$161),1)</f>
        <v>1</v>
      </c>
      <c r="AJ43" s="192">
        <f>IF(OR(AJ$5=13,AJ$5=(13+12),AJ$5=(13+12*2),AJ$5=(13+12*3),AJ$5=(13+12*4),AJ$5=(13+12*5),AJ$5=(13+12*6),AJ$5=(13+12*7),AJ$5=(13+12*8),AJ$5=(13+12*9),AJ$5=(13+12*10)),(1+'1.1 Assumptions'!$J$161),1)</f>
        <v>1</v>
      </c>
      <c r="AK43" s="192">
        <f>IF(OR(AK$5=13,AK$5=(13+12),AK$5=(13+12*2),AK$5=(13+12*3),AK$5=(13+12*4),AK$5=(13+12*5),AK$5=(13+12*6),AK$5=(13+12*7),AK$5=(13+12*8),AK$5=(13+12*9),AK$5=(13+12*10)),(1+'1.1 Assumptions'!$J$161),1)</f>
        <v>1</v>
      </c>
      <c r="AL43" s="192">
        <f>IF(OR(AL$5=13,AL$5=(13+12),AL$5=(13+12*2),AL$5=(13+12*3),AL$5=(13+12*4),AL$5=(13+12*5),AL$5=(13+12*6),AL$5=(13+12*7),AL$5=(13+12*8),AL$5=(13+12*9),AL$5=(13+12*10)),(1+'1.1 Assumptions'!$J$161),1)</f>
        <v>1</v>
      </c>
      <c r="AM43" s="192">
        <f>IF(OR(AM$5=13,AM$5=(13+12),AM$5=(13+12*2),AM$5=(13+12*3),AM$5=(13+12*4),AM$5=(13+12*5),AM$5=(13+12*6),AM$5=(13+12*7),AM$5=(13+12*8),AM$5=(13+12*9),AM$5=(13+12*10)),(1+'1.1 Assumptions'!$J$161),1)</f>
        <v>1</v>
      </c>
      <c r="AN43" s="192">
        <f>IF(OR(AN$5=13,AN$5=(13+12),AN$5=(13+12*2),AN$5=(13+12*3),AN$5=(13+12*4),AN$5=(13+12*5),AN$5=(13+12*6),AN$5=(13+12*7),AN$5=(13+12*8),AN$5=(13+12*9),AN$5=(13+12*10)),(1+'1.1 Assumptions'!$J$161),1)</f>
        <v>1</v>
      </c>
      <c r="AO43" s="192">
        <f>IF(OR(AO$5=13,AO$5=(13+12),AO$5=(13+12*2),AO$5=(13+12*3),AO$5=(13+12*4),AO$5=(13+12*5),AO$5=(13+12*6),AO$5=(13+12*7),AO$5=(13+12*8),AO$5=(13+12*9),AO$5=(13+12*10)),(1+'1.1 Assumptions'!$J$161),1)</f>
        <v>1</v>
      </c>
      <c r="AP43" s="192">
        <f>IF(OR(AP$5=13,AP$5=(13+12),AP$5=(13+12*2),AP$5=(13+12*3),AP$5=(13+12*4),AP$5=(13+12*5),AP$5=(13+12*6),AP$5=(13+12*7),AP$5=(13+12*8),AP$5=(13+12*9),AP$5=(13+12*10)),(1+'1.1 Assumptions'!$J$161),1)</f>
        <v>1</v>
      </c>
      <c r="AQ43" s="192">
        <f>IF(OR(AQ$5=13,AQ$5=(13+12),AQ$5=(13+12*2),AQ$5=(13+12*3),AQ$5=(13+12*4),AQ$5=(13+12*5),AQ$5=(13+12*6),AQ$5=(13+12*7),AQ$5=(13+12*8),AQ$5=(13+12*9),AQ$5=(13+12*10)),(1+'1.1 Assumptions'!$J$161),1)</f>
        <v>1</v>
      </c>
      <c r="AR43" s="192">
        <f>IF(OR(AR$5=13,AR$5=(13+12),AR$5=(13+12*2),AR$5=(13+12*3),AR$5=(13+12*4),AR$5=(13+12*5),AR$5=(13+12*6),AR$5=(13+12*7),AR$5=(13+12*8),AR$5=(13+12*9),AR$5=(13+12*10)),(1+'1.1 Assumptions'!$J$161),1)</f>
        <v>1</v>
      </c>
      <c r="AS43" s="192">
        <f>IF(OR(AS$5=13,AS$5=(13+12),AS$5=(13+12*2),AS$5=(13+12*3),AS$5=(13+12*4),AS$5=(13+12*5),AS$5=(13+12*6),AS$5=(13+12*7),AS$5=(13+12*8),AS$5=(13+12*9),AS$5=(13+12*10)),(1+'1.1 Assumptions'!$J$161),1)</f>
        <v>1</v>
      </c>
      <c r="AT43" s="192">
        <f>IF(OR(AT$5=13,AT$5=(13+12),AT$5=(13+12*2),AT$5=(13+12*3),AT$5=(13+12*4),AT$5=(13+12*5),AT$5=(13+12*6),AT$5=(13+12*7),AT$5=(13+12*8),AT$5=(13+12*9),AT$5=(13+12*10)),(1+'1.1 Assumptions'!$J$161),1)</f>
        <v>1.02</v>
      </c>
      <c r="AU43" s="192">
        <f>IF(OR(AU$5=13,AU$5=(13+12),AU$5=(13+12*2),AU$5=(13+12*3),AU$5=(13+12*4),AU$5=(13+12*5),AU$5=(13+12*6),AU$5=(13+12*7),AU$5=(13+12*8),AU$5=(13+12*9),AU$5=(13+12*10)),(1+'1.1 Assumptions'!$J$161),1)</f>
        <v>1</v>
      </c>
      <c r="AV43" s="192">
        <f>IF(OR(AV$5=13,AV$5=(13+12),AV$5=(13+12*2),AV$5=(13+12*3),AV$5=(13+12*4),AV$5=(13+12*5),AV$5=(13+12*6),AV$5=(13+12*7),AV$5=(13+12*8),AV$5=(13+12*9),AV$5=(13+12*10)),(1+'1.1 Assumptions'!$J$161),1)</f>
        <v>1</v>
      </c>
      <c r="AW43" s="192">
        <f>IF(OR(AW$5=13,AW$5=(13+12),AW$5=(13+12*2),AW$5=(13+12*3),AW$5=(13+12*4),AW$5=(13+12*5),AW$5=(13+12*6),AW$5=(13+12*7),AW$5=(13+12*8),AW$5=(13+12*9),AW$5=(13+12*10)),(1+'1.1 Assumptions'!$J$161),1)</f>
        <v>1</v>
      </c>
      <c r="AX43" s="192">
        <f>IF(OR(AX$5=13,AX$5=(13+12),AX$5=(13+12*2),AX$5=(13+12*3),AX$5=(13+12*4),AX$5=(13+12*5),AX$5=(13+12*6),AX$5=(13+12*7),AX$5=(13+12*8),AX$5=(13+12*9),AX$5=(13+12*10)),(1+'1.1 Assumptions'!$J$161),1)</f>
        <v>1</v>
      </c>
      <c r="AY43" s="192">
        <f>IF(OR(AY$5=13,AY$5=(13+12),AY$5=(13+12*2),AY$5=(13+12*3),AY$5=(13+12*4),AY$5=(13+12*5),AY$5=(13+12*6),AY$5=(13+12*7),AY$5=(13+12*8),AY$5=(13+12*9),AY$5=(13+12*10)),(1+'1.1 Assumptions'!$J$161),1)</f>
        <v>1</v>
      </c>
      <c r="AZ43" s="192">
        <f>IF(OR(AZ$5=13,AZ$5=(13+12),AZ$5=(13+12*2),AZ$5=(13+12*3),AZ$5=(13+12*4),AZ$5=(13+12*5),AZ$5=(13+12*6),AZ$5=(13+12*7),AZ$5=(13+12*8),AZ$5=(13+12*9),AZ$5=(13+12*10)),(1+'1.1 Assumptions'!$J$161),1)</f>
        <v>1</v>
      </c>
      <c r="BA43" s="192">
        <f>IF(OR(BA$5=13,BA$5=(13+12),BA$5=(13+12*2),BA$5=(13+12*3),BA$5=(13+12*4),BA$5=(13+12*5),BA$5=(13+12*6),BA$5=(13+12*7),BA$5=(13+12*8),BA$5=(13+12*9),BA$5=(13+12*10)),(1+'1.1 Assumptions'!$J$161),1)</f>
        <v>1</v>
      </c>
      <c r="BB43" s="192">
        <f>IF(OR(BB$5=13,BB$5=(13+12),BB$5=(13+12*2),BB$5=(13+12*3),BB$5=(13+12*4),BB$5=(13+12*5),BB$5=(13+12*6),BB$5=(13+12*7),BB$5=(13+12*8),BB$5=(13+12*9),BB$5=(13+12*10)),(1+'1.1 Assumptions'!$J$161),1)</f>
        <v>1</v>
      </c>
      <c r="BC43" s="192">
        <f>IF(OR(BC$5=13,BC$5=(13+12),BC$5=(13+12*2),BC$5=(13+12*3),BC$5=(13+12*4),BC$5=(13+12*5),BC$5=(13+12*6),BC$5=(13+12*7),BC$5=(13+12*8),BC$5=(13+12*9),BC$5=(13+12*10)),(1+'1.1 Assumptions'!$J$161),1)</f>
        <v>1</v>
      </c>
      <c r="BD43" s="192">
        <f>IF(OR(BD$5=13,BD$5=(13+12),BD$5=(13+12*2),BD$5=(13+12*3),BD$5=(13+12*4),BD$5=(13+12*5),BD$5=(13+12*6),BD$5=(13+12*7),BD$5=(13+12*8),BD$5=(13+12*9),BD$5=(13+12*10)),(1+'1.1 Assumptions'!$J$161),1)</f>
        <v>1</v>
      </c>
      <c r="BE43" s="192">
        <f>IF(OR(BE$5=13,BE$5=(13+12),BE$5=(13+12*2),BE$5=(13+12*3),BE$5=(13+12*4),BE$5=(13+12*5),BE$5=(13+12*6),BE$5=(13+12*7),BE$5=(13+12*8),BE$5=(13+12*9),BE$5=(13+12*10)),(1+'1.1 Assumptions'!$J$161),1)</f>
        <v>1</v>
      </c>
      <c r="BF43" s="192">
        <f>IF(OR(BF$5=13,BF$5=(13+12),BF$5=(13+12*2),BF$5=(13+12*3),BF$5=(13+12*4),BF$5=(13+12*5),BF$5=(13+12*6),BF$5=(13+12*7),BF$5=(13+12*8),BF$5=(13+12*9),BF$5=(13+12*10)),(1+'1.1 Assumptions'!$J$161),1)</f>
        <v>1.02</v>
      </c>
      <c r="BG43" s="192">
        <f>IF(OR(BG$5=13,BG$5=(13+12),BG$5=(13+12*2),BG$5=(13+12*3),BG$5=(13+12*4),BG$5=(13+12*5),BG$5=(13+12*6),BG$5=(13+12*7),BG$5=(13+12*8),BG$5=(13+12*9),BG$5=(13+12*10)),(1+'1.1 Assumptions'!$J$161),1)</f>
        <v>1</v>
      </c>
      <c r="BH43" s="192">
        <f>IF(OR(BH$5=13,BH$5=(13+12),BH$5=(13+12*2),BH$5=(13+12*3),BH$5=(13+12*4),BH$5=(13+12*5),BH$5=(13+12*6),BH$5=(13+12*7),BH$5=(13+12*8),BH$5=(13+12*9),BH$5=(13+12*10)),(1+'1.1 Assumptions'!$J$161),1)</f>
        <v>1</v>
      </c>
      <c r="BI43" s="192">
        <f>IF(OR(BI$5=13,BI$5=(13+12),BI$5=(13+12*2),BI$5=(13+12*3),BI$5=(13+12*4),BI$5=(13+12*5),BI$5=(13+12*6),BI$5=(13+12*7),BI$5=(13+12*8),BI$5=(13+12*9),BI$5=(13+12*10)),(1+'1.1 Assumptions'!$J$161),1)</f>
        <v>1</v>
      </c>
      <c r="BJ43" s="192">
        <f>IF(OR(BJ$5=13,BJ$5=(13+12),BJ$5=(13+12*2),BJ$5=(13+12*3),BJ$5=(13+12*4),BJ$5=(13+12*5),BJ$5=(13+12*6),BJ$5=(13+12*7),BJ$5=(13+12*8),BJ$5=(13+12*9),BJ$5=(13+12*10)),(1+'1.1 Assumptions'!$J$161),1)</f>
        <v>1</v>
      </c>
      <c r="BK43" s="192">
        <f>IF(OR(BK$5=13,BK$5=(13+12),BK$5=(13+12*2),BK$5=(13+12*3),BK$5=(13+12*4),BK$5=(13+12*5),BK$5=(13+12*6),BK$5=(13+12*7),BK$5=(13+12*8),BK$5=(13+12*9),BK$5=(13+12*10)),(1+'1.1 Assumptions'!$J$161),1)</f>
        <v>1</v>
      </c>
      <c r="BL43" s="192">
        <f>IF(OR(BL$5=13,BL$5=(13+12),BL$5=(13+12*2),BL$5=(13+12*3),BL$5=(13+12*4),BL$5=(13+12*5),BL$5=(13+12*6),BL$5=(13+12*7),BL$5=(13+12*8),BL$5=(13+12*9),BL$5=(13+12*10)),(1+'1.1 Assumptions'!$J$161),1)</f>
        <v>1</v>
      </c>
      <c r="BM43" s="192">
        <f>IF(OR(BM$5=13,BM$5=(13+12),BM$5=(13+12*2),BM$5=(13+12*3),BM$5=(13+12*4),BM$5=(13+12*5),BM$5=(13+12*6),BM$5=(13+12*7),BM$5=(13+12*8),BM$5=(13+12*9),BM$5=(13+12*10)),(1+'1.1 Assumptions'!$J$161),1)</f>
        <v>1</v>
      </c>
      <c r="BN43" s="192">
        <f>IF(OR(BN$5=13,BN$5=(13+12),BN$5=(13+12*2),BN$5=(13+12*3),BN$5=(13+12*4),BN$5=(13+12*5),BN$5=(13+12*6),BN$5=(13+12*7),BN$5=(13+12*8),BN$5=(13+12*9),BN$5=(13+12*10)),(1+'1.1 Assumptions'!$J$161),1)</f>
        <v>1</v>
      </c>
      <c r="BO43" s="192">
        <f>IF(OR(BO$5=13,BO$5=(13+12),BO$5=(13+12*2),BO$5=(13+12*3),BO$5=(13+12*4),BO$5=(13+12*5),BO$5=(13+12*6),BO$5=(13+12*7),BO$5=(13+12*8),BO$5=(13+12*9),BO$5=(13+12*10)),(1+'1.1 Assumptions'!$J$161),1)</f>
        <v>1</v>
      </c>
      <c r="BP43" s="192">
        <f>IF(OR(BP$5=13,BP$5=(13+12),BP$5=(13+12*2),BP$5=(13+12*3),BP$5=(13+12*4),BP$5=(13+12*5),BP$5=(13+12*6),BP$5=(13+12*7),BP$5=(13+12*8),BP$5=(13+12*9),BP$5=(13+12*10)),(1+'1.1 Assumptions'!$J$161),1)</f>
        <v>1</v>
      </c>
      <c r="BQ43" s="192">
        <f>IF(OR(BQ$5=13,BQ$5=(13+12),BQ$5=(13+12*2),BQ$5=(13+12*3),BQ$5=(13+12*4),BQ$5=(13+12*5),BQ$5=(13+12*6),BQ$5=(13+12*7),BQ$5=(13+12*8),BQ$5=(13+12*9),BQ$5=(13+12*10)),(1+'1.1 Assumptions'!$J$161),1)</f>
        <v>1</v>
      </c>
      <c r="BR43" s="192">
        <f>IF(OR(BR$5=13,BR$5=(13+12),BR$5=(13+12*2),BR$5=(13+12*3),BR$5=(13+12*4),BR$5=(13+12*5),BR$5=(13+12*6),BR$5=(13+12*7),BR$5=(13+12*8),BR$5=(13+12*9),BR$5=(13+12*10)),(1+'1.1 Assumptions'!$J$161),1)</f>
        <v>1.02</v>
      </c>
      <c r="BS43" s="192">
        <f>IF(OR(BS$5=13,BS$5=(13+12),BS$5=(13+12*2),BS$5=(13+12*3),BS$5=(13+12*4),BS$5=(13+12*5),BS$5=(13+12*6),BS$5=(13+12*7),BS$5=(13+12*8),BS$5=(13+12*9),BS$5=(13+12*10)),(1+'1.1 Assumptions'!$J$161),1)</f>
        <v>1</v>
      </c>
      <c r="BT43" s="192">
        <f>IF(OR(BT$5=13,BT$5=(13+12),BT$5=(13+12*2),BT$5=(13+12*3),BT$5=(13+12*4),BT$5=(13+12*5),BT$5=(13+12*6),BT$5=(13+12*7),BT$5=(13+12*8),BT$5=(13+12*9),BT$5=(13+12*10)),(1+'1.1 Assumptions'!$J$161),1)</f>
        <v>1</v>
      </c>
      <c r="BU43" s="192">
        <f>IF(OR(BU$5=13,BU$5=(13+12),BU$5=(13+12*2),BU$5=(13+12*3),BU$5=(13+12*4),BU$5=(13+12*5),BU$5=(13+12*6),BU$5=(13+12*7),BU$5=(13+12*8),BU$5=(13+12*9),BU$5=(13+12*10)),(1+'1.1 Assumptions'!$J$161),1)</f>
        <v>1</v>
      </c>
      <c r="BV43" s="192">
        <f>IF(OR(BV$5=13,BV$5=(13+12),BV$5=(13+12*2),BV$5=(13+12*3),BV$5=(13+12*4),BV$5=(13+12*5),BV$5=(13+12*6),BV$5=(13+12*7),BV$5=(13+12*8),BV$5=(13+12*9),BV$5=(13+12*10)),(1+'1.1 Assumptions'!$J$161),1)</f>
        <v>1</v>
      </c>
      <c r="BW43" s="192">
        <f>IF(OR(BW$5=13,BW$5=(13+12),BW$5=(13+12*2),BW$5=(13+12*3),BW$5=(13+12*4),BW$5=(13+12*5),BW$5=(13+12*6),BW$5=(13+12*7),BW$5=(13+12*8),BW$5=(13+12*9),BW$5=(13+12*10)),(1+'1.1 Assumptions'!$J$161),1)</f>
        <v>1</v>
      </c>
      <c r="BX43" s="192">
        <f>IF(OR(BX$5=13,BX$5=(13+12),BX$5=(13+12*2),BX$5=(13+12*3),BX$5=(13+12*4),BX$5=(13+12*5),BX$5=(13+12*6),BX$5=(13+12*7),BX$5=(13+12*8),BX$5=(13+12*9),BX$5=(13+12*10)),(1+'1.1 Assumptions'!$J$161),1)</f>
        <v>1</v>
      </c>
      <c r="BY43" s="192">
        <f>IF(OR(BY$5=13,BY$5=(13+12),BY$5=(13+12*2),BY$5=(13+12*3),BY$5=(13+12*4),BY$5=(13+12*5),BY$5=(13+12*6),BY$5=(13+12*7),BY$5=(13+12*8),BY$5=(13+12*9),BY$5=(13+12*10)),(1+'1.1 Assumptions'!$J$161),1)</f>
        <v>1</v>
      </c>
      <c r="BZ43" s="192">
        <f>IF(OR(BZ$5=13,BZ$5=(13+12),BZ$5=(13+12*2),BZ$5=(13+12*3),BZ$5=(13+12*4),BZ$5=(13+12*5),BZ$5=(13+12*6),BZ$5=(13+12*7),BZ$5=(13+12*8),BZ$5=(13+12*9),BZ$5=(13+12*10)),(1+'1.1 Assumptions'!$J$161),1)</f>
        <v>1</v>
      </c>
      <c r="CA43" s="192">
        <f>IF(OR(CA$5=13,CA$5=(13+12),CA$5=(13+12*2),CA$5=(13+12*3),CA$5=(13+12*4),CA$5=(13+12*5),CA$5=(13+12*6),CA$5=(13+12*7),CA$5=(13+12*8),CA$5=(13+12*9),CA$5=(13+12*10)),(1+'1.1 Assumptions'!$J$161),1)</f>
        <v>1</v>
      </c>
      <c r="CB43" s="192">
        <f>IF(OR(CB$5=13,CB$5=(13+12),CB$5=(13+12*2),CB$5=(13+12*3),CB$5=(13+12*4),CB$5=(13+12*5),CB$5=(13+12*6),CB$5=(13+12*7),CB$5=(13+12*8),CB$5=(13+12*9),CB$5=(13+12*10)),(1+'1.1 Assumptions'!$J$161),1)</f>
        <v>1</v>
      </c>
      <c r="CC43" s="192">
        <f>IF(OR(CC$5=13,CC$5=(13+12),CC$5=(13+12*2),CC$5=(13+12*3),CC$5=(13+12*4),CC$5=(13+12*5),CC$5=(13+12*6),CC$5=(13+12*7),CC$5=(13+12*8),CC$5=(13+12*9),CC$5=(13+12*10)),(1+'1.1 Assumptions'!$J$161),1)</f>
        <v>1</v>
      </c>
      <c r="CD43" s="192">
        <f>IF(OR(CD$5=13,CD$5=(13+12),CD$5=(13+12*2),CD$5=(13+12*3),CD$5=(13+12*4),CD$5=(13+12*5),CD$5=(13+12*6),CD$5=(13+12*7),CD$5=(13+12*8),CD$5=(13+12*9),CD$5=(13+12*10)),(1+'1.1 Assumptions'!$J$161),1)</f>
        <v>1.02</v>
      </c>
      <c r="CE43" s="192">
        <f>IF(OR(CE$5=13,CE$5=(13+12),CE$5=(13+12*2),CE$5=(13+12*3),CE$5=(13+12*4),CE$5=(13+12*5),CE$5=(13+12*6),CE$5=(13+12*7),CE$5=(13+12*8),CE$5=(13+12*9),CE$5=(13+12*10)),(1+'1.1 Assumptions'!$J$161),1)</f>
        <v>1</v>
      </c>
      <c r="CF43" s="192">
        <f>IF(OR(CF$5=13,CF$5=(13+12),CF$5=(13+12*2),CF$5=(13+12*3),CF$5=(13+12*4),CF$5=(13+12*5),CF$5=(13+12*6),CF$5=(13+12*7),CF$5=(13+12*8),CF$5=(13+12*9),CF$5=(13+12*10)),(1+'1.1 Assumptions'!$J$161),1)</f>
        <v>1</v>
      </c>
      <c r="CG43" s="192">
        <f>IF(OR(CG$5=13,CG$5=(13+12),CG$5=(13+12*2),CG$5=(13+12*3),CG$5=(13+12*4),CG$5=(13+12*5),CG$5=(13+12*6),CG$5=(13+12*7),CG$5=(13+12*8),CG$5=(13+12*9),CG$5=(13+12*10)),(1+'1.1 Assumptions'!$J$161),1)</f>
        <v>1</v>
      </c>
      <c r="CH43" s="192">
        <f>IF(OR(CH$5=13,CH$5=(13+12),CH$5=(13+12*2),CH$5=(13+12*3),CH$5=(13+12*4),CH$5=(13+12*5),CH$5=(13+12*6),CH$5=(13+12*7),CH$5=(13+12*8),CH$5=(13+12*9),CH$5=(13+12*10)),(1+'1.1 Assumptions'!$J$161),1)</f>
        <v>1</v>
      </c>
      <c r="CI43" s="192">
        <f>IF(OR(CI$5=13,CI$5=(13+12),CI$5=(13+12*2),CI$5=(13+12*3),CI$5=(13+12*4),CI$5=(13+12*5),CI$5=(13+12*6),CI$5=(13+12*7),CI$5=(13+12*8),CI$5=(13+12*9),CI$5=(13+12*10)),(1+'1.1 Assumptions'!$J$161),1)</f>
        <v>1</v>
      </c>
      <c r="CJ43" s="192">
        <f>IF(OR(CJ$5=13,CJ$5=(13+12),CJ$5=(13+12*2),CJ$5=(13+12*3),CJ$5=(13+12*4),CJ$5=(13+12*5),CJ$5=(13+12*6),CJ$5=(13+12*7),CJ$5=(13+12*8),CJ$5=(13+12*9),CJ$5=(13+12*10)),(1+'1.1 Assumptions'!$J$161),1)</f>
        <v>1</v>
      </c>
      <c r="CK43" s="192">
        <f>IF(OR(CK$5=13,CK$5=(13+12),CK$5=(13+12*2),CK$5=(13+12*3),CK$5=(13+12*4),CK$5=(13+12*5),CK$5=(13+12*6),CK$5=(13+12*7),CK$5=(13+12*8),CK$5=(13+12*9),CK$5=(13+12*10)),(1+'1.1 Assumptions'!$J$161),1)</f>
        <v>1</v>
      </c>
      <c r="CL43" s="192">
        <f>IF(OR(CL$5=13,CL$5=(13+12),CL$5=(13+12*2),CL$5=(13+12*3),CL$5=(13+12*4),CL$5=(13+12*5),CL$5=(13+12*6),CL$5=(13+12*7),CL$5=(13+12*8),CL$5=(13+12*9),CL$5=(13+12*10)),(1+'1.1 Assumptions'!$J$161),1)</f>
        <v>1</v>
      </c>
      <c r="CM43" s="192">
        <f>IF(OR(CM$5=13,CM$5=(13+12),CM$5=(13+12*2),CM$5=(13+12*3),CM$5=(13+12*4),CM$5=(13+12*5),CM$5=(13+12*6),CM$5=(13+12*7),CM$5=(13+12*8),CM$5=(13+12*9),CM$5=(13+12*10)),(1+'1.1 Assumptions'!$J$161),1)</f>
        <v>1</v>
      </c>
      <c r="CN43" s="192">
        <f>IF(OR(CN$5=13,CN$5=(13+12),CN$5=(13+12*2),CN$5=(13+12*3),CN$5=(13+12*4),CN$5=(13+12*5),CN$5=(13+12*6),CN$5=(13+12*7),CN$5=(13+12*8),CN$5=(13+12*9),CN$5=(13+12*10)),(1+'1.1 Assumptions'!$J$161),1)</f>
        <v>1</v>
      </c>
      <c r="CO43" s="192">
        <f>IF(OR(CO$5=13,CO$5=(13+12),CO$5=(13+12*2),CO$5=(13+12*3),CO$5=(13+12*4),CO$5=(13+12*5),CO$5=(13+12*6),CO$5=(13+12*7),CO$5=(13+12*8),CO$5=(13+12*9),CO$5=(13+12*10)),(1+'1.1 Assumptions'!$J$161),1)</f>
        <v>1</v>
      </c>
      <c r="CP43" s="192">
        <f>IF(OR(CP$5=13,CP$5=(13+12),CP$5=(13+12*2),CP$5=(13+12*3),CP$5=(13+12*4),CP$5=(13+12*5),CP$5=(13+12*6),CP$5=(13+12*7),CP$5=(13+12*8),CP$5=(13+12*9),CP$5=(13+12*10)),(1+'1.1 Assumptions'!$J$161),1)</f>
        <v>1.02</v>
      </c>
      <c r="CQ43" s="192">
        <f>IF(OR(CQ$5=13,CQ$5=(13+12),CQ$5=(13+12*2),CQ$5=(13+12*3),CQ$5=(13+12*4),CQ$5=(13+12*5),CQ$5=(13+12*6),CQ$5=(13+12*7),CQ$5=(13+12*8),CQ$5=(13+12*9),CQ$5=(13+12*10)),(1+'1.1 Assumptions'!$J$161),1)</f>
        <v>1</v>
      </c>
      <c r="CR43" s="192">
        <f>IF(OR(CR$5=13,CR$5=(13+12),CR$5=(13+12*2),CR$5=(13+12*3),CR$5=(13+12*4),CR$5=(13+12*5),CR$5=(13+12*6),CR$5=(13+12*7),CR$5=(13+12*8),CR$5=(13+12*9),CR$5=(13+12*10)),(1+'1.1 Assumptions'!$J$161),1)</f>
        <v>1</v>
      </c>
      <c r="CS43" s="192">
        <f>IF(OR(CS$5=13,CS$5=(13+12),CS$5=(13+12*2),CS$5=(13+12*3),CS$5=(13+12*4),CS$5=(13+12*5),CS$5=(13+12*6),CS$5=(13+12*7),CS$5=(13+12*8),CS$5=(13+12*9),CS$5=(13+12*10)),(1+'1.1 Assumptions'!$J$161),1)</f>
        <v>1</v>
      </c>
      <c r="CT43" s="192">
        <f>IF(OR(CT$5=13,CT$5=(13+12),CT$5=(13+12*2),CT$5=(13+12*3),CT$5=(13+12*4),CT$5=(13+12*5),CT$5=(13+12*6),CT$5=(13+12*7),CT$5=(13+12*8),CT$5=(13+12*9),CT$5=(13+12*10)),(1+'1.1 Assumptions'!$J$161),1)</f>
        <v>1</v>
      </c>
      <c r="CU43" s="192">
        <f>IF(OR(CU$5=13,CU$5=(13+12),CU$5=(13+12*2),CU$5=(13+12*3),CU$5=(13+12*4),CU$5=(13+12*5),CU$5=(13+12*6),CU$5=(13+12*7),CU$5=(13+12*8),CU$5=(13+12*9),CU$5=(13+12*10)),(1+'1.1 Assumptions'!$J$161),1)</f>
        <v>1</v>
      </c>
      <c r="CV43" s="192">
        <f>IF(OR(CV$5=13,CV$5=(13+12),CV$5=(13+12*2),CV$5=(13+12*3),CV$5=(13+12*4),CV$5=(13+12*5),CV$5=(13+12*6),CV$5=(13+12*7),CV$5=(13+12*8),CV$5=(13+12*9),CV$5=(13+12*10)),(1+'1.1 Assumptions'!$J$161),1)</f>
        <v>1</v>
      </c>
      <c r="CW43" s="192">
        <f>IF(OR(CW$5=13,CW$5=(13+12),CW$5=(13+12*2),CW$5=(13+12*3),CW$5=(13+12*4),CW$5=(13+12*5),CW$5=(13+12*6),CW$5=(13+12*7),CW$5=(13+12*8),CW$5=(13+12*9),CW$5=(13+12*10)),(1+'1.1 Assumptions'!$J$161),1)</f>
        <v>1</v>
      </c>
      <c r="CX43" s="192">
        <f>IF(OR(CX$5=13,CX$5=(13+12),CX$5=(13+12*2),CX$5=(13+12*3),CX$5=(13+12*4),CX$5=(13+12*5),CX$5=(13+12*6),CX$5=(13+12*7),CX$5=(13+12*8),CX$5=(13+12*9),CX$5=(13+12*10)),(1+'1.1 Assumptions'!$J$161),1)</f>
        <v>1</v>
      </c>
      <c r="CY43" s="192">
        <f>IF(OR(CY$5=13,CY$5=(13+12),CY$5=(13+12*2),CY$5=(13+12*3),CY$5=(13+12*4),CY$5=(13+12*5),CY$5=(13+12*6),CY$5=(13+12*7),CY$5=(13+12*8),CY$5=(13+12*9),CY$5=(13+12*10)),(1+'1.1 Assumptions'!$J$161),1)</f>
        <v>1</v>
      </c>
      <c r="CZ43" s="192">
        <f>IF(OR(CZ$5=13,CZ$5=(13+12),CZ$5=(13+12*2),CZ$5=(13+12*3),CZ$5=(13+12*4),CZ$5=(13+12*5),CZ$5=(13+12*6),CZ$5=(13+12*7),CZ$5=(13+12*8),CZ$5=(13+12*9),CZ$5=(13+12*10)),(1+'1.1 Assumptions'!$J$161),1)</f>
        <v>1</v>
      </c>
      <c r="DA43" s="192">
        <f>IF(OR(DA$5=13,DA$5=(13+12),DA$5=(13+12*2),DA$5=(13+12*3),DA$5=(13+12*4),DA$5=(13+12*5),DA$5=(13+12*6),DA$5=(13+12*7),DA$5=(13+12*8),DA$5=(13+12*9),DA$5=(13+12*10)),(1+'1.1 Assumptions'!$J$161),1)</f>
        <v>1</v>
      </c>
      <c r="DB43" s="192">
        <f>IF(OR(DB$5=13,DB$5=(13+12),DB$5=(13+12*2),DB$5=(13+12*3),DB$5=(13+12*4),DB$5=(13+12*5),DB$5=(13+12*6),DB$5=(13+12*7),DB$5=(13+12*8),DB$5=(13+12*9),DB$5=(13+12*10)),(1+'1.1 Assumptions'!$J$161),1)</f>
        <v>1.02</v>
      </c>
      <c r="DC43" s="192">
        <f>IF(OR(DC$5=13,DC$5=(13+12),DC$5=(13+12*2),DC$5=(13+12*3),DC$5=(13+12*4),DC$5=(13+12*5),DC$5=(13+12*6),DC$5=(13+12*7),DC$5=(13+12*8),DC$5=(13+12*9),DC$5=(13+12*10)),(1+'1.1 Assumptions'!$J$161),1)</f>
        <v>1</v>
      </c>
      <c r="DD43" s="192">
        <f>IF(OR(DD$5=13,DD$5=(13+12),DD$5=(13+12*2),DD$5=(13+12*3),DD$5=(13+12*4),DD$5=(13+12*5),DD$5=(13+12*6),DD$5=(13+12*7),DD$5=(13+12*8),DD$5=(13+12*9),DD$5=(13+12*10)),(1+'1.1 Assumptions'!$J$161),1)</f>
        <v>1</v>
      </c>
      <c r="DE43" s="192">
        <f>IF(OR(DE$5=13,DE$5=(13+12),DE$5=(13+12*2),DE$5=(13+12*3),DE$5=(13+12*4),DE$5=(13+12*5),DE$5=(13+12*6),DE$5=(13+12*7),DE$5=(13+12*8),DE$5=(13+12*9),DE$5=(13+12*10)),(1+'1.1 Assumptions'!$J$161),1)</f>
        <v>1</v>
      </c>
      <c r="DF43" s="192">
        <f>IF(OR(DF$5=13,DF$5=(13+12),DF$5=(13+12*2),DF$5=(13+12*3),DF$5=(13+12*4),DF$5=(13+12*5),DF$5=(13+12*6),DF$5=(13+12*7),DF$5=(13+12*8),DF$5=(13+12*9),DF$5=(13+12*10)),(1+'1.1 Assumptions'!$J$161),1)</f>
        <v>1</v>
      </c>
      <c r="DG43" s="192">
        <f>IF(OR(DG$5=13,DG$5=(13+12),DG$5=(13+12*2),DG$5=(13+12*3),DG$5=(13+12*4),DG$5=(13+12*5),DG$5=(13+12*6),DG$5=(13+12*7),DG$5=(13+12*8),DG$5=(13+12*9),DG$5=(13+12*10)),(1+'1.1 Assumptions'!$J$161),1)</f>
        <v>1</v>
      </c>
      <c r="DH43" s="192">
        <f>IF(OR(DH$5=13,DH$5=(13+12),DH$5=(13+12*2),DH$5=(13+12*3),DH$5=(13+12*4),DH$5=(13+12*5),DH$5=(13+12*6),DH$5=(13+12*7),DH$5=(13+12*8),DH$5=(13+12*9),DH$5=(13+12*10)),(1+'1.1 Assumptions'!$J$161),1)</f>
        <v>1</v>
      </c>
      <c r="DI43" s="192">
        <f>IF(OR(DI$5=13,DI$5=(13+12),DI$5=(13+12*2),DI$5=(13+12*3),DI$5=(13+12*4),DI$5=(13+12*5),DI$5=(13+12*6),DI$5=(13+12*7),DI$5=(13+12*8),DI$5=(13+12*9),DI$5=(13+12*10)),(1+'1.1 Assumptions'!$J$161),1)</f>
        <v>1</v>
      </c>
      <c r="DJ43" s="192">
        <f>IF(OR(DJ$5=13,DJ$5=(13+12),DJ$5=(13+12*2),DJ$5=(13+12*3),DJ$5=(13+12*4),DJ$5=(13+12*5),DJ$5=(13+12*6),DJ$5=(13+12*7),DJ$5=(13+12*8),DJ$5=(13+12*9),DJ$5=(13+12*10)),(1+'1.1 Assumptions'!$J$161),1)</f>
        <v>1</v>
      </c>
      <c r="DK43" s="192">
        <f>IF(OR(DK$5=13,DK$5=(13+12),DK$5=(13+12*2),DK$5=(13+12*3),DK$5=(13+12*4),DK$5=(13+12*5),DK$5=(13+12*6),DK$5=(13+12*7),DK$5=(13+12*8),DK$5=(13+12*9),DK$5=(13+12*10)),(1+'1.1 Assumptions'!$J$161),1)</f>
        <v>1</v>
      </c>
      <c r="DL43" s="192">
        <f>IF(OR(DL$5=13,DL$5=(13+12),DL$5=(13+12*2),DL$5=(13+12*3),DL$5=(13+12*4),DL$5=(13+12*5),DL$5=(13+12*6),DL$5=(13+12*7),DL$5=(13+12*8),DL$5=(13+12*9),DL$5=(13+12*10)),(1+'1.1 Assumptions'!$J$161),1)</f>
        <v>1</v>
      </c>
      <c r="DM43" s="192">
        <f>IF(OR(DM$5=13,DM$5=(13+12),DM$5=(13+12*2),DM$5=(13+12*3),DM$5=(13+12*4),DM$5=(13+12*5),DM$5=(13+12*6),DM$5=(13+12*7),DM$5=(13+12*8),DM$5=(13+12*9),DM$5=(13+12*10)),(1+'1.1 Assumptions'!$J$161),1)</f>
        <v>1</v>
      </c>
      <c r="DN43" s="192">
        <f>IF(OR(DN$5=13,DN$5=(13+12),DN$5=(13+12*2),DN$5=(13+12*3),DN$5=(13+12*4),DN$5=(13+12*5),DN$5=(13+12*6),DN$5=(13+12*7),DN$5=(13+12*8),DN$5=(13+12*9),DN$5=(13+12*10)),(1+'1.1 Assumptions'!$J$161),1)</f>
        <v>1.02</v>
      </c>
      <c r="DO43" s="192">
        <f>IF(OR(DO$5=13,DO$5=(13+12),DO$5=(13+12*2),DO$5=(13+12*3),DO$5=(13+12*4),DO$5=(13+12*5),DO$5=(13+12*6),DO$5=(13+12*7),DO$5=(13+12*8),DO$5=(13+12*9),DO$5=(13+12*10)),(1+'1.1 Assumptions'!$J$161),1)</f>
        <v>1</v>
      </c>
      <c r="DP43" s="192">
        <f>IF(OR(DP$5=13,DP$5=(13+12),DP$5=(13+12*2),DP$5=(13+12*3),DP$5=(13+12*4),DP$5=(13+12*5),DP$5=(13+12*6),DP$5=(13+12*7),DP$5=(13+12*8),DP$5=(13+12*9),DP$5=(13+12*10)),(1+'1.1 Assumptions'!$J$161),1)</f>
        <v>1</v>
      </c>
      <c r="DQ43" s="192">
        <f>IF(OR(DQ$5=13,DQ$5=(13+12),DQ$5=(13+12*2),DQ$5=(13+12*3),DQ$5=(13+12*4),DQ$5=(13+12*5),DQ$5=(13+12*6),DQ$5=(13+12*7),DQ$5=(13+12*8),DQ$5=(13+12*9),DQ$5=(13+12*10)),(1+'1.1 Assumptions'!$J$161),1)</f>
        <v>1</v>
      </c>
      <c r="DR43" s="192">
        <f>IF(OR(DR$5=13,DR$5=(13+12),DR$5=(13+12*2),DR$5=(13+12*3),DR$5=(13+12*4),DR$5=(13+12*5),DR$5=(13+12*6),DR$5=(13+12*7),DR$5=(13+12*8),DR$5=(13+12*9),DR$5=(13+12*10)),(1+'1.1 Assumptions'!$J$161),1)</f>
        <v>1</v>
      </c>
      <c r="DS43" s="192">
        <f>IF(OR(DS$5=13,DS$5=(13+12),DS$5=(13+12*2),DS$5=(13+12*3),DS$5=(13+12*4),DS$5=(13+12*5),DS$5=(13+12*6),DS$5=(13+12*7),DS$5=(13+12*8),DS$5=(13+12*9),DS$5=(13+12*10)),(1+'1.1 Assumptions'!$J$161),1)</f>
        <v>1</v>
      </c>
      <c r="DT43" s="192">
        <f>IF(OR(DT$5=13,DT$5=(13+12),DT$5=(13+12*2),DT$5=(13+12*3),DT$5=(13+12*4),DT$5=(13+12*5),DT$5=(13+12*6),DT$5=(13+12*7),DT$5=(13+12*8),DT$5=(13+12*9),DT$5=(13+12*10)),(1+'1.1 Assumptions'!$J$161),1)</f>
        <v>1</v>
      </c>
      <c r="DU43" s="192">
        <f>IF(OR(DU$5=13,DU$5=(13+12),DU$5=(13+12*2),DU$5=(13+12*3),DU$5=(13+12*4),DU$5=(13+12*5),DU$5=(13+12*6),DU$5=(13+12*7),DU$5=(13+12*8),DU$5=(13+12*9),DU$5=(13+12*10)),(1+'1.1 Assumptions'!$J$161),1)</f>
        <v>1</v>
      </c>
      <c r="DV43" s="192">
        <f>IF(OR(DV$5=13,DV$5=(13+12),DV$5=(13+12*2),DV$5=(13+12*3),DV$5=(13+12*4),DV$5=(13+12*5),DV$5=(13+12*6),DV$5=(13+12*7),DV$5=(13+12*8),DV$5=(13+12*9),DV$5=(13+12*10)),(1+'1.1 Assumptions'!$J$161),1)</f>
        <v>1</v>
      </c>
      <c r="DW43" s="192">
        <f>IF(OR(DW$5=13,DW$5=(13+12),DW$5=(13+12*2),DW$5=(13+12*3),DW$5=(13+12*4),DW$5=(13+12*5),DW$5=(13+12*6),DW$5=(13+12*7),DW$5=(13+12*8),DW$5=(13+12*9),DW$5=(13+12*10)),(1+'1.1 Assumptions'!$J$161),1)</f>
        <v>1</v>
      </c>
      <c r="DX43" s="192">
        <f>IF(OR(DX$5=13,DX$5=(13+12),DX$5=(13+12*2),DX$5=(13+12*3),DX$5=(13+12*4),DX$5=(13+12*5),DX$5=(13+12*6),DX$5=(13+12*7),DX$5=(13+12*8),DX$5=(13+12*9),DX$5=(13+12*10)),(1+'1.1 Assumptions'!$J$161),1)</f>
        <v>1</v>
      </c>
      <c r="DY43" s="192">
        <f>IF(OR(DY$5=13,DY$5=(13+12),DY$5=(13+12*2),DY$5=(13+12*3),DY$5=(13+12*4),DY$5=(13+12*5),DY$5=(13+12*6),DY$5=(13+12*7),DY$5=(13+12*8),DY$5=(13+12*9),DY$5=(13+12*10)),(1+'1.1 Assumptions'!$J$161),1)</f>
        <v>1</v>
      </c>
      <c r="EA43" s="24"/>
      <c r="EF43" s="24"/>
      <c r="EK43" s="24"/>
      <c r="EP43" s="24"/>
      <c r="EU43" s="24"/>
      <c r="EZ43" s="24"/>
      <c r="FE43" s="24"/>
      <c r="FJ43" s="24"/>
      <c r="FO43" s="24"/>
      <c r="FT43" s="24"/>
      <c r="FY43" s="24"/>
      <c r="GD43" s="24"/>
      <c r="GI43" s="24"/>
      <c r="GN43" s="24"/>
      <c r="GS43" s="24"/>
      <c r="GX43" s="24"/>
      <c r="HC43" s="24"/>
      <c r="HH43" s="24"/>
      <c r="HM43" s="24"/>
      <c r="HR43" s="24"/>
      <c r="HW43" s="24"/>
      <c r="IB43" s="24"/>
      <c r="IG43" s="24"/>
      <c r="IL43" s="24"/>
      <c r="IQ43" s="24"/>
      <c r="IV43" s="24"/>
      <c r="JA43" s="24"/>
      <c r="JF43" s="24"/>
      <c r="JK43" s="24"/>
      <c r="JP43" s="24"/>
      <c r="JU43" s="24"/>
      <c r="JZ43" s="24"/>
      <c r="KE43" s="24"/>
      <c r="KJ43" s="24"/>
      <c r="KO43" s="24"/>
      <c r="KT43" s="24"/>
      <c r="KY43" s="24"/>
      <c r="LD43" s="24"/>
      <c r="LI43" s="24"/>
      <c r="LN43" s="24"/>
      <c r="LS43" s="24"/>
      <c r="LX43" s="24"/>
      <c r="MC43" s="24"/>
      <c r="MH43" s="24"/>
      <c r="MM43" s="24"/>
      <c r="MR43" s="24"/>
      <c r="MW43" s="24"/>
      <c r="NB43" s="24"/>
      <c r="NG43" s="24"/>
      <c r="NL43" s="24"/>
      <c r="NQ43" s="24"/>
      <c r="NV43" s="24"/>
      <c r="OA43" s="24"/>
      <c r="OF43" s="24"/>
      <c r="OK43" s="24"/>
      <c r="OP43" s="24"/>
      <c r="OU43" s="24"/>
      <c r="OZ43" s="24"/>
      <c r="PE43" s="24"/>
      <c r="PJ43" s="24"/>
      <c r="PO43" s="24"/>
      <c r="PT43" s="24"/>
      <c r="PY43" s="24"/>
      <c r="QD43" s="24"/>
      <c r="QI43" s="24"/>
      <c r="QN43" s="24"/>
      <c r="QS43" s="24"/>
      <c r="QX43" s="24"/>
      <c r="RC43" s="24"/>
      <c r="RH43" s="24"/>
      <c r="RM43" s="24"/>
      <c r="RR43" s="24"/>
      <c r="RW43" s="24"/>
      <c r="SB43" s="24"/>
      <c r="SG43" s="24"/>
      <c r="SL43" s="24"/>
      <c r="SQ43" s="24"/>
      <c r="SV43" s="24"/>
      <c r="TA43" s="24"/>
      <c r="TF43" s="24"/>
      <c r="TK43" s="24"/>
      <c r="TP43" s="24"/>
      <c r="TU43" s="24"/>
      <c r="TZ43" s="24"/>
      <c r="UE43" s="24"/>
      <c r="UJ43" s="24"/>
      <c r="UO43" s="24"/>
      <c r="UT43" s="24"/>
      <c r="UY43" s="24"/>
      <c r="VD43" s="24"/>
      <c r="VI43" s="24"/>
      <c r="VN43" s="24"/>
      <c r="VS43" s="24"/>
      <c r="VX43" s="24"/>
      <c r="WC43" s="24"/>
      <c r="WH43" s="24"/>
      <c r="WM43" s="24"/>
      <c r="WR43" s="24"/>
      <c r="WW43" s="24"/>
      <c r="XB43" s="24"/>
      <c r="XG43" s="24"/>
      <c r="XL43" s="24"/>
      <c r="XQ43" s="24"/>
      <c r="XV43" s="24"/>
      <c r="YA43" s="24"/>
      <c r="YF43" s="24"/>
      <c r="YK43" s="24"/>
      <c r="YP43" s="24"/>
      <c r="YU43" s="24"/>
      <c r="YZ43" s="24"/>
      <c r="ZE43" s="24"/>
      <c r="ZJ43" s="24"/>
      <c r="ZO43" s="24"/>
      <c r="ZT43" s="24"/>
      <c r="ZY43" s="24"/>
      <c r="AAD43" s="24"/>
      <c r="AAI43" s="24"/>
      <c r="AAN43" s="24"/>
      <c r="AAS43" s="24"/>
      <c r="AAX43" s="24"/>
      <c r="ABC43" s="24"/>
      <c r="ABH43" s="24"/>
      <c r="ABM43" s="24"/>
      <c r="ABR43" s="24"/>
      <c r="ABW43" s="24"/>
      <c r="ACB43" s="24"/>
      <c r="ACG43" s="24"/>
      <c r="ACL43" s="24"/>
      <c r="ACQ43" s="24"/>
      <c r="ACV43" s="24"/>
      <c r="ADA43" s="24"/>
      <c r="ADF43" s="24"/>
      <c r="ADK43" s="24"/>
      <c r="ADP43" s="24"/>
      <c r="ADU43" s="24"/>
      <c r="ADZ43" s="24"/>
      <c r="AEE43" s="24"/>
      <c r="AEJ43" s="24"/>
      <c r="AEO43" s="24"/>
      <c r="AET43" s="24"/>
      <c r="AEY43" s="24"/>
      <c r="AFD43" s="24"/>
      <c r="AFI43" s="24"/>
      <c r="AFN43" s="24"/>
      <c r="AFS43" s="24"/>
      <c r="AFX43" s="24"/>
      <c r="AGC43" s="24"/>
      <c r="AGH43" s="24"/>
      <c r="AGM43" s="24"/>
      <c r="AGR43" s="24"/>
      <c r="AGW43" s="24"/>
      <c r="AHB43" s="24"/>
      <c r="AHG43" s="24"/>
      <c r="AHL43" s="24"/>
      <c r="AHQ43" s="24"/>
      <c r="AHV43" s="24"/>
      <c r="AIA43" s="24"/>
      <c r="AIF43" s="24"/>
      <c r="AIK43" s="24"/>
      <c r="AIP43" s="24"/>
      <c r="AIU43" s="24"/>
      <c r="AIZ43" s="24"/>
      <c r="AJE43" s="24"/>
      <c r="AJJ43" s="24"/>
      <c r="AJO43" s="24"/>
      <c r="AJT43" s="24"/>
      <c r="AJY43" s="24"/>
      <c r="AKD43" s="24"/>
      <c r="AKI43" s="24"/>
      <c r="AKN43" s="24"/>
      <c r="AKS43" s="24"/>
      <c r="AKX43" s="24"/>
      <c r="ALC43" s="24"/>
      <c r="ALH43" s="24"/>
      <c r="ALM43" s="24"/>
      <c r="ALR43" s="24"/>
      <c r="ALW43" s="24"/>
      <c r="AMB43" s="24"/>
      <c r="AMG43" s="24"/>
      <c r="AML43" s="24"/>
      <c r="AMQ43" s="24"/>
      <c r="AMV43" s="24"/>
      <c r="ANA43" s="24"/>
      <c r="ANF43" s="24"/>
      <c r="ANK43" s="24"/>
      <c r="ANP43" s="24"/>
      <c r="ANU43" s="24"/>
      <c r="ANZ43" s="24"/>
      <c r="AOE43" s="24"/>
      <c r="AOJ43" s="24"/>
      <c r="AOO43" s="24"/>
      <c r="AOT43" s="24"/>
      <c r="AOY43" s="24"/>
      <c r="APD43" s="24"/>
      <c r="API43" s="24"/>
      <c r="APN43" s="24"/>
      <c r="APS43" s="24"/>
      <c r="APX43" s="24"/>
      <c r="AQC43" s="24"/>
      <c r="AQH43" s="24"/>
      <c r="AQM43" s="24"/>
      <c r="AQR43" s="24"/>
      <c r="AQW43" s="24"/>
      <c r="ARB43" s="24"/>
      <c r="ARG43" s="24"/>
      <c r="ARL43" s="24"/>
      <c r="ARQ43" s="24"/>
      <c r="ARV43" s="24"/>
      <c r="ASA43" s="24"/>
      <c r="ASF43" s="24"/>
      <c r="ASK43" s="24"/>
      <c r="ASP43" s="24"/>
      <c r="ASU43" s="24"/>
      <c r="ASZ43" s="24"/>
      <c r="ATE43" s="24"/>
      <c r="ATJ43" s="24"/>
      <c r="ATO43" s="24"/>
      <c r="ATT43" s="24"/>
      <c r="ATY43" s="24"/>
      <c r="AUD43" s="24"/>
      <c r="AUI43" s="24"/>
      <c r="AUN43" s="24"/>
      <c r="AUS43" s="24"/>
      <c r="AUX43" s="24"/>
      <c r="AVC43" s="24"/>
      <c r="AVH43" s="24"/>
      <c r="AVM43" s="24"/>
      <c r="AVR43" s="24"/>
      <c r="AVW43" s="24"/>
      <c r="AWB43" s="24"/>
      <c r="AWG43" s="24"/>
      <c r="AWL43" s="24"/>
      <c r="AWQ43" s="24"/>
      <c r="AWV43" s="24"/>
      <c r="AXA43" s="24"/>
      <c r="AXF43" s="24"/>
      <c r="AXK43" s="24"/>
      <c r="AXP43" s="24"/>
      <c r="AXU43" s="24"/>
      <c r="AXZ43" s="24"/>
      <c r="AYE43" s="24"/>
      <c r="AYJ43" s="24"/>
      <c r="AYO43" s="24"/>
      <c r="AYT43" s="24"/>
      <c r="AYY43" s="24"/>
      <c r="AZD43" s="24"/>
      <c r="AZI43" s="24"/>
      <c r="AZN43" s="24"/>
      <c r="AZS43" s="24"/>
      <c r="AZX43" s="24"/>
      <c r="BAC43" s="24"/>
      <c r="BAH43" s="24"/>
      <c r="BAM43" s="24"/>
      <c r="BAR43" s="24"/>
      <c r="BAW43" s="24"/>
      <c r="BBB43" s="24"/>
      <c r="BBG43" s="24"/>
      <c r="BBL43" s="24"/>
      <c r="BBQ43" s="24"/>
      <c r="BBV43" s="24"/>
      <c r="BCA43" s="24"/>
      <c r="BCF43" s="24"/>
      <c r="BCK43" s="24"/>
      <c r="BCP43" s="24"/>
      <c r="BCU43" s="24"/>
      <c r="BCZ43" s="24"/>
      <c r="BDE43" s="24"/>
      <c r="BDJ43" s="24"/>
      <c r="BDO43" s="24"/>
      <c r="BDT43" s="24"/>
      <c r="BDY43" s="24"/>
      <c r="BED43" s="24"/>
      <c r="BEI43" s="24"/>
      <c r="BEN43" s="24"/>
      <c r="BES43" s="24"/>
      <c r="BEX43" s="24"/>
      <c r="BFC43" s="24"/>
      <c r="BFH43" s="24"/>
      <c r="BFM43" s="24"/>
      <c r="BFR43" s="24"/>
      <c r="BFW43" s="24"/>
      <c r="BGB43" s="24"/>
      <c r="BGG43" s="24"/>
      <c r="BGL43" s="24"/>
      <c r="BGQ43" s="24"/>
      <c r="BGV43" s="24"/>
      <c r="BHA43" s="24"/>
      <c r="BHF43" s="24"/>
      <c r="BHK43" s="24"/>
      <c r="BHP43" s="24"/>
      <c r="BHU43" s="24"/>
      <c r="BHZ43" s="24"/>
      <c r="BIE43" s="24"/>
      <c r="BIJ43" s="24"/>
      <c r="BIO43" s="24"/>
      <c r="BIT43" s="24"/>
      <c r="BIY43" s="24"/>
      <c r="BJD43" s="24"/>
      <c r="BJI43" s="24"/>
      <c r="BJN43" s="24"/>
      <c r="BJS43" s="24"/>
      <c r="BJX43" s="24"/>
      <c r="BKC43" s="24"/>
      <c r="BKH43" s="24"/>
      <c r="BKM43" s="24"/>
      <c r="BKR43" s="24"/>
      <c r="BKW43" s="24"/>
      <c r="BLB43" s="24"/>
      <c r="BLG43" s="24"/>
      <c r="BLL43" s="24"/>
      <c r="BLQ43" s="24"/>
      <c r="BLV43" s="24"/>
      <c r="BMA43" s="24"/>
      <c r="BMF43" s="24"/>
      <c r="BMK43" s="24"/>
      <c r="BMP43" s="24"/>
      <c r="BMU43" s="24"/>
      <c r="BMZ43" s="24"/>
      <c r="BNE43" s="24"/>
      <c r="BNJ43" s="24"/>
      <c r="BNO43" s="24"/>
      <c r="BNT43" s="24"/>
      <c r="BNY43" s="24"/>
      <c r="BOD43" s="24"/>
      <c r="BOI43" s="24"/>
      <c r="BON43" s="24"/>
      <c r="BOS43" s="24"/>
      <c r="BOX43" s="24"/>
      <c r="BPC43" s="24"/>
      <c r="BPH43" s="24"/>
      <c r="BPM43" s="24"/>
      <c r="BPR43" s="24"/>
      <c r="BPW43" s="24"/>
      <c r="BQB43" s="24"/>
      <c r="BQG43" s="24"/>
      <c r="BQL43" s="24"/>
      <c r="BQQ43" s="24"/>
      <c r="BQV43" s="24"/>
      <c r="BRA43" s="24"/>
      <c r="BRF43" s="24"/>
      <c r="BRK43" s="24"/>
      <c r="BRP43" s="24"/>
      <c r="BRU43" s="24"/>
      <c r="BRZ43" s="24"/>
      <c r="BSE43" s="24"/>
      <c r="BSJ43" s="24"/>
      <c r="BSO43" s="24"/>
      <c r="BST43" s="24"/>
      <c r="BSY43" s="24"/>
      <c r="BTD43" s="24"/>
      <c r="BTI43" s="24"/>
      <c r="BTN43" s="24"/>
      <c r="BTS43" s="24"/>
      <c r="BTX43" s="24"/>
      <c r="BUC43" s="24"/>
      <c r="BUH43" s="24"/>
      <c r="BUM43" s="24"/>
      <c r="BUR43" s="24"/>
      <c r="BUW43" s="24"/>
      <c r="BVB43" s="24"/>
      <c r="BVG43" s="24"/>
      <c r="BVL43" s="24"/>
      <c r="BVQ43" s="24"/>
      <c r="BVV43" s="24"/>
      <c r="BWA43" s="24"/>
      <c r="BWF43" s="24"/>
      <c r="BWK43" s="24"/>
      <c r="BWP43" s="24"/>
      <c r="BWU43" s="24"/>
      <c r="BWZ43" s="24"/>
      <c r="BXE43" s="24"/>
      <c r="BXJ43" s="24"/>
      <c r="BXO43" s="24"/>
      <c r="BXT43" s="24"/>
      <c r="BXY43" s="24"/>
      <c r="BYD43" s="24"/>
      <c r="BYI43" s="24"/>
      <c r="BYN43" s="24"/>
      <c r="BYS43" s="24"/>
      <c r="BYX43" s="24"/>
      <c r="BZC43" s="24"/>
      <c r="BZH43" s="24"/>
      <c r="BZM43" s="24"/>
      <c r="BZR43" s="24"/>
      <c r="BZW43" s="24"/>
      <c r="CAB43" s="24"/>
      <c r="CAG43" s="24"/>
      <c r="CAL43" s="24"/>
      <c r="CAQ43" s="24"/>
      <c r="CAV43" s="24"/>
      <c r="CBA43" s="24"/>
      <c r="CBF43" s="24"/>
      <c r="CBK43" s="24"/>
      <c r="CBP43" s="24"/>
      <c r="CBU43" s="24"/>
      <c r="CBZ43" s="24"/>
      <c r="CCE43" s="24"/>
      <c r="CCJ43" s="24"/>
      <c r="CCO43" s="24"/>
      <c r="CCT43" s="24"/>
      <c r="CCY43" s="24"/>
      <c r="CDD43" s="24"/>
      <c r="CDI43" s="24"/>
      <c r="CDN43" s="24"/>
      <c r="CDS43" s="24"/>
      <c r="CDX43" s="24"/>
      <c r="CEC43" s="24"/>
      <c r="CEH43" s="24"/>
      <c r="CEM43" s="24"/>
      <c r="CER43" s="24"/>
      <c r="CEW43" s="24"/>
      <c r="CFB43" s="24"/>
      <c r="CFG43" s="24"/>
      <c r="CFL43" s="24"/>
      <c r="CFQ43" s="24"/>
      <c r="CFV43" s="24"/>
      <c r="CGA43" s="24"/>
      <c r="CGF43" s="24"/>
      <c r="CGK43" s="24"/>
      <c r="CGP43" s="24"/>
      <c r="CGU43" s="24"/>
      <c r="CGZ43" s="24"/>
      <c r="CHE43" s="24"/>
      <c r="CHJ43" s="24"/>
      <c r="CHO43" s="24"/>
      <c r="CHT43" s="24"/>
      <c r="CHY43" s="24"/>
      <c r="CID43" s="24"/>
      <c r="CII43" s="24"/>
      <c r="CIN43" s="24"/>
      <c r="CIS43" s="24"/>
      <c r="CIX43" s="24"/>
      <c r="CJC43" s="24"/>
      <c r="CJH43" s="24"/>
      <c r="CJM43" s="24"/>
      <c r="CJR43" s="24"/>
      <c r="CJW43" s="24"/>
      <c r="CKB43" s="24"/>
      <c r="CKG43" s="24"/>
      <c r="CKL43" s="24"/>
      <c r="CKQ43" s="24"/>
      <c r="CKV43" s="24"/>
      <c r="CLA43" s="24"/>
      <c r="CLF43" s="24"/>
      <c r="CLK43" s="24"/>
      <c r="CLP43" s="24"/>
      <c r="CLU43" s="24"/>
      <c r="CLZ43" s="24"/>
      <c r="CME43" s="24"/>
      <c r="CMJ43" s="24"/>
      <c r="CMO43" s="24"/>
      <c r="CMT43" s="24"/>
      <c r="CMY43" s="24"/>
      <c r="CND43" s="24"/>
      <c r="CNI43" s="24"/>
      <c r="CNN43" s="24"/>
      <c r="CNS43" s="24"/>
      <c r="CNX43" s="24"/>
      <c r="COC43" s="24"/>
      <c r="COH43" s="24"/>
      <c r="COM43" s="24"/>
      <c r="COR43" s="24"/>
      <c r="COW43" s="24"/>
      <c r="CPB43" s="24"/>
      <c r="CPG43" s="24"/>
      <c r="CPL43" s="24"/>
      <c r="CPQ43" s="24"/>
      <c r="CPV43" s="24"/>
      <c r="CQA43" s="24"/>
      <c r="CQF43" s="24"/>
      <c r="CQK43" s="24"/>
      <c r="CQP43" s="24"/>
      <c r="CQU43" s="24"/>
      <c r="CQZ43" s="24"/>
      <c r="CRE43" s="24"/>
      <c r="CRJ43" s="24"/>
      <c r="CRO43" s="24"/>
      <c r="CRT43" s="24"/>
      <c r="CRY43" s="24"/>
      <c r="CSD43" s="24"/>
      <c r="CSI43" s="24"/>
      <c r="CSN43" s="24"/>
      <c r="CSS43" s="24"/>
      <c r="CSX43" s="24"/>
      <c r="CTC43" s="24"/>
      <c r="CTH43" s="24"/>
      <c r="CTM43" s="24"/>
      <c r="CTR43" s="24"/>
      <c r="CTW43" s="24"/>
      <c r="CUB43" s="24"/>
      <c r="CUG43" s="24"/>
      <c r="CUL43" s="24"/>
      <c r="CUQ43" s="24"/>
      <c r="CUV43" s="24"/>
      <c r="CVA43" s="24"/>
      <c r="CVF43" s="24"/>
      <c r="CVK43" s="24"/>
      <c r="CVP43" s="24"/>
      <c r="CVU43" s="24"/>
      <c r="CVZ43" s="24"/>
      <c r="CWE43" s="24"/>
      <c r="CWJ43" s="24"/>
      <c r="CWO43" s="24"/>
      <c r="CWT43" s="24"/>
      <c r="CWY43" s="24"/>
      <c r="CXD43" s="24"/>
      <c r="CXI43" s="24"/>
      <c r="CXN43" s="24"/>
      <c r="CXS43" s="24"/>
      <c r="CXX43" s="24"/>
      <c r="CYC43" s="24"/>
      <c r="CYH43" s="24"/>
      <c r="CYM43" s="24"/>
      <c r="CYR43" s="24"/>
      <c r="CYW43" s="24"/>
      <c r="CZB43" s="24"/>
      <c r="CZG43" s="24"/>
      <c r="CZL43" s="24"/>
      <c r="CZQ43" s="24"/>
      <c r="CZV43" s="24"/>
      <c r="DAA43" s="24"/>
      <c r="DAF43" s="24"/>
      <c r="DAK43" s="24"/>
      <c r="DAP43" s="24"/>
      <c r="DAU43" s="24"/>
      <c r="DAZ43" s="24"/>
      <c r="DBE43" s="24"/>
      <c r="DBJ43" s="24"/>
      <c r="DBO43" s="24"/>
      <c r="DBT43" s="24"/>
      <c r="DBY43" s="24"/>
      <c r="DCD43" s="24"/>
      <c r="DCI43" s="24"/>
      <c r="DCN43" s="24"/>
      <c r="DCS43" s="24"/>
      <c r="DCX43" s="24"/>
      <c r="DDC43" s="24"/>
      <c r="DDH43" s="24"/>
      <c r="DDM43" s="24"/>
      <c r="DDR43" s="24"/>
      <c r="DDW43" s="24"/>
      <c r="DEB43" s="24"/>
      <c r="DEG43" s="24"/>
      <c r="DEL43" s="24"/>
      <c r="DEQ43" s="24"/>
      <c r="DEV43" s="24"/>
      <c r="DFA43" s="24"/>
      <c r="DFF43" s="24"/>
      <c r="DFK43" s="24"/>
      <c r="DFP43" s="24"/>
      <c r="DFU43" s="24"/>
      <c r="DFZ43" s="24"/>
      <c r="DGE43" s="24"/>
      <c r="DGJ43" s="24"/>
      <c r="DGO43" s="24"/>
      <c r="DGT43" s="24"/>
      <c r="DGY43" s="24"/>
      <c r="DHD43" s="24"/>
      <c r="DHI43" s="24"/>
      <c r="DHN43" s="24"/>
      <c r="DHS43" s="24"/>
      <c r="DHX43" s="24"/>
      <c r="DIC43" s="24"/>
      <c r="DIH43" s="24"/>
      <c r="DIM43" s="24"/>
      <c r="DIR43" s="24"/>
      <c r="DIW43" s="24"/>
      <c r="DJB43" s="24"/>
      <c r="DJG43" s="24"/>
      <c r="DJL43" s="24"/>
      <c r="DJQ43" s="24"/>
      <c r="DJV43" s="24"/>
      <c r="DKA43" s="24"/>
      <c r="DKF43" s="24"/>
      <c r="DKK43" s="24"/>
      <c r="DKP43" s="24"/>
      <c r="DKU43" s="24"/>
      <c r="DKZ43" s="24"/>
      <c r="DLE43" s="24"/>
      <c r="DLJ43" s="24"/>
      <c r="DLO43" s="24"/>
      <c r="DLT43" s="24"/>
      <c r="DLY43" s="24"/>
      <c r="DMD43" s="24"/>
      <c r="DMI43" s="24"/>
      <c r="DMN43" s="24"/>
      <c r="DMS43" s="24"/>
      <c r="DMX43" s="24"/>
      <c r="DNC43" s="24"/>
      <c r="DNH43" s="24"/>
      <c r="DNM43" s="24"/>
      <c r="DNR43" s="24"/>
      <c r="DNW43" s="24"/>
      <c r="DOB43" s="24"/>
      <c r="DOG43" s="24"/>
      <c r="DOL43" s="24"/>
      <c r="DOQ43" s="24"/>
      <c r="DOV43" s="24"/>
      <c r="DPA43" s="24"/>
      <c r="DPF43" s="24"/>
      <c r="DPK43" s="24"/>
      <c r="DPP43" s="24"/>
      <c r="DPU43" s="24"/>
      <c r="DPZ43" s="24"/>
      <c r="DQE43" s="24"/>
      <c r="DQJ43" s="24"/>
      <c r="DQO43" s="24"/>
      <c r="DQT43" s="24"/>
      <c r="DQY43" s="24"/>
      <c r="DRD43" s="24"/>
      <c r="DRI43" s="24"/>
      <c r="DRN43" s="24"/>
      <c r="DRS43" s="24"/>
      <c r="DRX43" s="24"/>
      <c r="DSC43" s="24"/>
      <c r="DSH43" s="24"/>
      <c r="DSM43" s="24"/>
      <c r="DSR43" s="24"/>
      <c r="DSW43" s="24"/>
      <c r="DTB43" s="24"/>
      <c r="DTG43" s="24"/>
      <c r="DTL43" s="24"/>
      <c r="DTQ43" s="24"/>
      <c r="DTV43" s="24"/>
      <c r="DUA43" s="24"/>
      <c r="DUF43" s="24"/>
      <c r="DUK43" s="24"/>
      <c r="DUP43" s="24"/>
      <c r="DUU43" s="24"/>
      <c r="DUZ43" s="24"/>
      <c r="DVE43" s="24"/>
      <c r="DVJ43" s="24"/>
      <c r="DVO43" s="24"/>
      <c r="DVT43" s="24"/>
      <c r="DVY43" s="24"/>
      <c r="DWD43" s="24"/>
      <c r="DWI43" s="24"/>
      <c r="DWN43" s="24"/>
      <c r="DWS43" s="24"/>
      <c r="DWX43" s="24"/>
      <c r="DXC43" s="24"/>
      <c r="DXH43" s="24"/>
      <c r="DXM43" s="24"/>
      <c r="DXR43" s="24"/>
      <c r="DXW43" s="24"/>
      <c r="DYB43" s="24"/>
      <c r="DYG43" s="24"/>
      <c r="DYL43" s="24"/>
      <c r="DYQ43" s="24"/>
      <c r="DYV43" s="24"/>
      <c r="DZA43" s="24"/>
      <c r="DZF43" s="24"/>
      <c r="DZK43" s="24"/>
      <c r="DZP43" s="24"/>
      <c r="DZU43" s="24"/>
      <c r="DZZ43" s="24"/>
      <c r="EAE43" s="24"/>
      <c r="EAJ43" s="24"/>
      <c r="EAO43" s="24"/>
      <c r="EAT43" s="24"/>
      <c r="EAY43" s="24"/>
      <c r="EBD43" s="24"/>
      <c r="EBI43" s="24"/>
      <c r="EBN43" s="24"/>
      <c r="EBS43" s="24"/>
      <c r="EBX43" s="24"/>
      <c r="ECC43" s="24"/>
      <c r="ECH43" s="24"/>
      <c r="ECM43" s="24"/>
      <c r="ECR43" s="24"/>
      <c r="ECW43" s="24"/>
      <c r="EDB43" s="24"/>
      <c r="EDG43" s="24"/>
      <c r="EDL43" s="24"/>
      <c r="EDQ43" s="24"/>
      <c r="EDV43" s="24"/>
      <c r="EEA43" s="24"/>
      <c r="EEF43" s="24"/>
      <c r="EEK43" s="24"/>
      <c r="EEP43" s="24"/>
      <c r="EEU43" s="24"/>
      <c r="EEZ43" s="24"/>
      <c r="EFE43" s="24"/>
      <c r="EFJ43" s="24"/>
      <c r="EFO43" s="24"/>
      <c r="EFT43" s="24"/>
      <c r="EFY43" s="24"/>
      <c r="EGD43" s="24"/>
      <c r="EGI43" s="24"/>
      <c r="EGN43" s="24"/>
      <c r="EGS43" s="24"/>
      <c r="EGX43" s="24"/>
      <c r="EHC43" s="24"/>
      <c r="EHH43" s="24"/>
      <c r="EHM43" s="24"/>
      <c r="EHR43" s="24"/>
      <c r="EHW43" s="24"/>
      <c r="EIB43" s="24"/>
      <c r="EIG43" s="24"/>
      <c r="EIL43" s="24"/>
      <c r="EIQ43" s="24"/>
      <c r="EIV43" s="24"/>
      <c r="EJA43" s="24"/>
      <c r="EJF43" s="24"/>
      <c r="EJK43" s="24"/>
      <c r="EJP43" s="24"/>
      <c r="EJU43" s="24"/>
      <c r="EJZ43" s="24"/>
      <c r="EKE43" s="24"/>
      <c r="EKJ43" s="24"/>
      <c r="EKO43" s="24"/>
      <c r="EKT43" s="24"/>
      <c r="EKY43" s="24"/>
      <c r="ELD43" s="24"/>
      <c r="ELI43" s="24"/>
      <c r="ELN43" s="24"/>
      <c r="ELS43" s="24"/>
      <c r="ELX43" s="24"/>
      <c r="EMC43" s="24"/>
      <c r="EMH43" s="24"/>
      <c r="EMM43" s="24"/>
      <c r="EMR43" s="24"/>
      <c r="EMW43" s="24"/>
      <c r="ENB43" s="24"/>
      <c r="ENG43" s="24"/>
      <c r="ENL43" s="24"/>
      <c r="ENQ43" s="24"/>
      <c r="ENV43" s="24"/>
      <c r="EOA43" s="24"/>
      <c r="EOF43" s="24"/>
      <c r="EOK43" s="24"/>
      <c r="EOP43" s="24"/>
      <c r="EOU43" s="24"/>
      <c r="EOZ43" s="24"/>
      <c r="EPE43" s="24"/>
      <c r="EPJ43" s="24"/>
      <c r="EPO43" s="24"/>
      <c r="EPT43" s="24"/>
      <c r="EPY43" s="24"/>
      <c r="EQD43" s="24"/>
      <c r="EQI43" s="24"/>
      <c r="EQN43" s="24"/>
      <c r="EQS43" s="24"/>
      <c r="EQX43" s="24"/>
      <c r="ERC43" s="24"/>
      <c r="ERH43" s="24"/>
      <c r="ERM43" s="24"/>
      <c r="ERR43" s="24"/>
      <c r="ERW43" s="24"/>
      <c r="ESB43" s="24"/>
      <c r="ESG43" s="24"/>
      <c r="ESL43" s="24"/>
      <c r="ESQ43" s="24"/>
      <c r="ESV43" s="24"/>
      <c r="ETA43" s="24"/>
      <c r="ETF43" s="24"/>
      <c r="ETK43" s="24"/>
      <c r="ETP43" s="24"/>
      <c r="ETU43" s="24"/>
      <c r="ETZ43" s="24"/>
      <c r="EUE43" s="24"/>
      <c r="EUJ43" s="24"/>
      <c r="EUO43" s="24"/>
      <c r="EUT43" s="24"/>
      <c r="EUY43" s="24"/>
      <c r="EVD43" s="24"/>
      <c r="EVI43" s="24"/>
      <c r="EVN43" s="24"/>
      <c r="EVS43" s="24"/>
      <c r="EVX43" s="24"/>
      <c r="EWC43" s="24"/>
      <c r="EWH43" s="24"/>
      <c r="EWM43" s="24"/>
      <c r="EWR43" s="24"/>
      <c r="EWW43" s="24"/>
      <c r="EXB43" s="24"/>
      <c r="EXG43" s="24"/>
      <c r="EXL43" s="24"/>
      <c r="EXQ43" s="24"/>
      <c r="EXV43" s="24"/>
      <c r="EYA43" s="24"/>
      <c r="EYF43" s="24"/>
      <c r="EYK43" s="24"/>
      <c r="EYP43" s="24"/>
      <c r="EYU43" s="24"/>
      <c r="EYZ43" s="24"/>
      <c r="EZE43" s="24"/>
      <c r="EZJ43" s="24"/>
      <c r="EZO43" s="24"/>
      <c r="EZT43" s="24"/>
      <c r="EZY43" s="24"/>
      <c r="FAD43" s="24"/>
      <c r="FAI43" s="24"/>
      <c r="FAN43" s="24"/>
      <c r="FAS43" s="24"/>
      <c r="FAX43" s="24"/>
      <c r="FBC43" s="24"/>
      <c r="FBH43" s="24"/>
      <c r="FBM43" s="24"/>
      <c r="FBR43" s="24"/>
      <c r="FBW43" s="24"/>
      <c r="FCB43" s="24"/>
      <c r="FCG43" s="24"/>
      <c r="FCL43" s="24"/>
      <c r="FCQ43" s="24"/>
      <c r="FCV43" s="24"/>
      <c r="FDA43" s="24"/>
      <c r="FDF43" s="24"/>
      <c r="FDK43" s="24"/>
      <c r="FDP43" s="24"/>
      <c r="FDU43" s="24"/>
      <c r="FDZ43" s="24"/>
      <c r="FEE43" s="24"/>
      <c r="FEJ43" s="24"/>
      <c r="FEO43" s="24"/>
      <c r="FET43" s="24"/>
      <c r="FEY43" s="24"/>
      <c r="FFD43" s="24"/>
      <c r="FFI43" s="24"/>
      <c r="FFN43" s="24"/>
      <c r="FFS43" s="24"/>
      <c r="FFX43" s="24"/>
      <c r="FGC43" s="24"/>
      <c r="FGH43" s="24"/>
      <c r="FGM43" s="24"/>
      <c r="FGR43" s="24"/>
      <c r="FGW43" s="24"/>
      <c r="FHB43" s="24"/>
      <c r="FHG43" s="24"/>
      <c r="FHL43" s="24"/>
      <c r="FHQ43" s="24"/>
      <c r="FHV43" s="24"/>
      <c r="FIA43" s="24"/>
      <c r="FIF43" s="24"/>
      <c r="FIK43" s="24"/>
      <c r="FIP43" s="24"/>
      <c r="FIU43" s="24"/>
      <c r="FIZ43" s="24"/>
      <c r="FJE43" s="24"/>
      <c r="FJJ43" s="24"/>
      <c r="FJO43" s="24"/>
      <c r="FJT43" s="24"/>
      <c r="FJY43" s="24"/>
      <c r="FKD43" s="24"/>
      <c r="FKI43" s="24"/>
      <c r="FKN43" s="24"/>
      <c r="FKS43" s="24"/>
      <c r="FKX43" s="24"/>
      <c r="FLC43" s="24"/>
      <c r="FLH43" s="24"/>
      <c r="FLM43" s="24"/>
      <c r="FLR43" s="24"/>
      <c r="FLW43" s="24"/>
      <c r="FMB43" s="24"/>
      <c r="FMG43" s="24"/>
      <c r="FML43" s="24"/>
      <c r="FMQ43" s="24"/>
      <c r="FMV43" s="24"/>
      <c r="FNA43" s="24"/>
      <c r="FNF43" s="24"/>
      <c r="FNK43" s="24"/>
      <c r="FNP43" s="24"/>
      <c r="FNU43" s="24"/>
      <c r="FNZ43" s="24"/>
      <c r="FOE43" s="24"/>
      <c r="FOJ43" s="24"/>
      <c r="FOO43" s="24"/>
      <c r="FOT43" s="24"/>
      <c r="FOY43" s="24"/>
      <c r="FPD43" s="24"/>
      <c r="FPI43" s="24"/>
      <c r="FPN43" s="24"/>
      <c r="FPS43" s="24"/>
      <c r="FPX43" s="24"/>
      <c r="FQC43" s="24"/>
      <c r="FQH43" s="24"/>
      <c r="FQM43" s="24"/>
      <c r="FQR43" s="24"/>
      <c r="FQW43" s="24"/>
      <c r="FRB43" s="24"/>
      <c r="FRG43" s="24"/>
      <c r="FRL43" s="24"/>
      <c r="FRQ43" s="24"/>
      <c r="FRV43" s="24"/>
      <c r="FSA43" s="24"/>
      <c r="FSF43" s="24"/>
      <c r="FSK43" s="24"/>
      <c r="FSP43" s="24"/>
      <c r="FSU43" s="24"/>
      <c r="FSZ43" s="24"/>
      <c r="FTE43" s="24"/>
      <c r="FTJ43" s="24"/>
      <c r="FTO43" s="24"/>
      <c r="FTT43" s="24"/>
      <c r="FTY43" s="24"/>
      <c r="FUD43" s="24"/>
      <c r="FUI43" s="24"/>
      <c r="FUN43" s="24"/>
      <c r="FUS43" s="24"/>
      <c r="FUX43" s="24"/>
      <c r="FVC43" s="24"/>
      <c r="FVH43" s="24"/>
      <c r="FVM43" s="24"/>
      <c r="FVR43" s="24"/>
      <c r="FVW43" s="24"/>
      <c r="FWB43" s="24"/>
      <c r="FWG43" s="24"/>
      <c r="FWL43" s="24"/>
      <c r="FWQ43" s="24"/>
      <c r="FWV43" s="24"/>
      <c r="FXA43" s="24"/>
      <c r="FXF43" s="24"/>
      <c r="FXK43" s="24"/>
      <c r="FXP43" s="24"/>
      <c r="FXU43" s="24"/>
      <c r="FXZ43" s="24"/>
      <c r="FYE43" s="24"/>
      <c r="FYJ43" s="24"/>
      <c r="FYO43" s="24"/>
      <c r="FYT43" s="24"/>
      <c r="FYY43" s="24"/>
      <c r="FZD43" s="24"/>
      <c r="FZI43" s="24"/>
      <c r="FZN43" s="24"/>
      <c r="FZS43" s="24"/>
      <c r="FZX43" s="24"/>
      <c r="GAC43" s="24"/>
      <c r="GAH43" s="24"/>
      <c r="GAM43" s="24"/>
      <c r="GAR43" s="24"/>
      <c r="GAW43" s="24"/>
      <c r="GBB43" s="24"/>
      <c r="GBG43" s="24"/>
      <c r="GBL43" s="24"/>
      <c r="GBQ43" s="24"/>
      <c r="GBV43" s="24"/>
      <c r="GCA43" s="24"/>
      <c r="GCF43" s="24"/>
      <c r="GCK43" s="24"/>
      <c r="GCP43" s="24"/>
      <c r="GCU43" s="24"/>
      <c r="GCZ43" s="24"/>
      <c r="GDE43" s="24"/>
      <c r="GDJ43" s="24"/>
      <c r="GDO43" s="24"/>
      <c r="GDT43" s="24"/>
      <c r="GDY43" s="24"/>
      <c r="GED43" s="24"/>
      <c r="GEI43" s="24"/>
      <c r="GEN43" s="24"/>
      <c r="GES43" s="24"/>
      <c r="GEX43" s="24"/>
      <c r="GFC43" s="24"/>
      <c r="GFH43" s="24"/>
      <c r="GFM43" s="24"/>
      <c r="GFR43" s="24"/>
      <c r="GFW43" s="24"/>
      <c r="GGB43" s="24"/>
      <c r="GGG43" s="24"/>
      <c r="GGL43" s="24"/>
      <c r="GGQ43" s="24"/>
      <c r="GGV43" s="24"/>
      <c r="GHA43" s="24"/>
      <c r="GHF43" s="24"/>
      <c r="GHK43" s="24"/>
      <c r="GHP43" s="24"/>
      <c r="GHU43" s="24"/>
      <c r="GHZ43" s="24"/>
      <c r="GIE43" s="24"/>
      <c r="GIJ43" s="24"/>
      <c r="GIO43" s="24"/>
      <c r="GIT43" s="24"/>
      <c r="GIY43" s="24"/>
      <c r="GJD43" s="24"/>
      <c r="GJI43" s="24"/>
      <c r="GJN43" s="24"/>
      <c r="GJS43" s="24"/>
      <c r="GJX43" s="24"/>
      <c r="GKC43" s="24"/>
      <c r="GKH43" s="24"/>
      <c r="GKM43" s="24"/>
      <c r="GKR43" s="24"/>
      <c r="GKW43" s="24"/>
      <c r="GLB43" s="24"/>
      <c r="GLG43" s="24"/>
      <c r="GLL43" s="24"/>
      <c r="GLQ43" s="24"/>
      <c r="GLV43" s="24"/>
      <c r="GMA43" s="24"/>
      <c r="GMF43" s="24"/>
      <c r="GMK43" s="24"/>
      <c r="GMP43" s="24"/>
      <c r="GMU43" s="24"/>
      <c r="GMZ43" s="24"/>
      <c r="GNE43" s="24"/>
      <c r="GNJ43" s="24"/>
      <c r="GNO43" s="24"/>
      <c r="GNT43" s="24"/>
      <c r="GNY43" s="24"/>
      <c r="GOD43" s="24"/>
      <c r="GOI43" s="24"/>
      <c r="GON43" s="24"/>
      <c r="GOS43" s="24"/>
      <c r="GOX43" s="24"/>
      <c r="GPC43" s="24"/>
      <c r="GPH43" s="24"/>
      <c r="GPM43" s="24"/>
      <c r="GPR43" s="24"/>
      <c r="GPW43" s="24"/>
      <c r="GQB43" s="24"/>
      <c r="GQG43" s="24"/>
      <c r="GQL43" s="24"/>
      <c r="GQQ43" s="24"/>
      <c r="GQV43" s="24"/>
      <c r="GRA43" s="24"/>
      <c r="GRF43" s="24"/>
      <c r="GRK43" s="24"/>
      <c r="GRP43" s="24"/>
      <c r="GRU43" s="24"/>
      <c r="GRZ43" s="24"/>
      <c r="GSE43" s="24"/>
      <c r="GSJ43" s="24"/>
      <c r="GSO43" s="24"/>
      <c r="GST43" s="24"/>
      <c r="GSY43" s="24"/>
      <c r="GTD43" s="24"/>
      <c r="GTI43" s="24"/>
      <c r="GTN43" s="24"/>
      <c r="GTS43" s="24"/>
      <c r="GTX43" s="24"/>
      <c r="GUC43" s="24"/>
      <c r="GUH43" s="24"/>
      <c r="GUM43" s="24"/>
      <c r="GUR43" s="24"/>
      <c r="GUW43" s="24"/>
      <c r="GVB43" s="24"/>
      <c r="GVG43" s="24"/>
      <c r="GVL43" s="24"/>
      <c r="GVQ43" s="24"/>
      <c r="GVV43" s="24"/>
      <c r="GWA43" s="24"/>
      <c r="GWF43" s="24"/>
      <c r="GWK43" s="24"/>
      <c r="GWP43" s="24"/>
      <c r="GWU43" s="24"/>
      <c r="GWZ43" s="24"/>
      <c r="GXE43" s="24"/>
      <c r="GXJ43" s="24"/>
      <c r="GXO43" s="24"/>
      <c r="GXT43" s="24"/>
      <c r="GXY43" s="24"/>
      <c r="GYD43" s="24"/>
      <c r="GYI43" s="24"/>
      <c r="GYN43" s="24"/>
      <c r="GYS43" s="24"/>
      <c r="GYX43" s="24"/>
      <c r="GZC43" s="24"/>
      <c r="GZH43" s="24"/>
      <c r="GZM43" s="24"/>
      <c r="GZR43" s="24"/>
      <c r="GZW43" s="24"/>
      <c r="HAB43" s="24"/>
      <c r="HAG43" s="24"/>
      <c r="HAL43" s="24"/>
      <c r="HAQ43" s="24"/>
      <c r="HAV43" s="24"/>
      <c r="HBA43" s="24"/>
      <c r="HBF43" s="24"/>
      <c r="HBK43" s="24"/>
      <c r="HBP43" s="24"/>
      <c r="HBU43" s="24"/>
      <c r="HBZ43" s="24"/>
      <c r="HCE43" s="24"/>
      <c r="HCJ43" s="24"/>
      <c r="HCO43" s="24"/>
      <c r="HCT43" s="24"/>
      <c r="HCY43" s="24"/>
      <c r="HDD43" s="24"/>
      <c r="HDI43" s="24"/>
      <c r="HDN43" s="24"/>
      <c r="HDS43" s="24"/>
      <c r="HDX43" s="24"/>
      <c r="HEC43" s="24"/>
      <c r="HEH43" s="24"/>
      <c r="HEM43" s="24"/>
      <c r="HER43" s="24"/>
      <c r="HEW43" s="24"/>
      <c r="HFB43" s="24"/>
      <c r="HFG43" s="24"/>
      <c r="HFL43" s="24"/>
      <c r="HFQ43" s="24"/>
      <c r="HFV43" s="24"/>
      <c r="HGA43" s="24"/>
      <c r="HGF43" s="24"/>
      <c r="HGK43" s="24"/>
      <c r="HGP43" s="24"/>
      <c r="HGU43" s="24"/>
      <c r="HGZ43" s="24"/>
      <c r="HHE43" s="24"/>
      <c r="HHJ43" s="24"/>
      <c r="HHO43" s="24"/>
      <c r="HHT43" s="24"/>
      <c r="HHY43" s="24"/>
      <c r="HID43" s="24"/>
      <c r="HII43" s="24"/>
      <c r="HIN43" s="24"/>
      <c r="HIS43" s="24"/>
      <c r="HIX43" s="24"/>
      <c r="HJC43" s="24"/>
      <c r="HJH43" s="24"/>
      <c r="HJM43" s="24"/>
      <c r="HJR43" s="24"/>
      <c r="HJW43" s="24"/>
      <c r="HKB43" s="24"/>
      <c r="HKG43" s="24"/>
      <c r="HKL43" s="24"/>
      <c r="HKQ43" s="24"/>
      <c r="HKV43" s="24"/>
      <c r="HLA43" s="24"/>
      <c r="HLF43" s="24"/>
      <c r="HLK43" s="24"/>
      <c r="HLP43" s="24"/>
      <c r="HLU43" s="24"/>
      <c r="HLZ43" s="24"/>
      <c r="HME43" s="24"/>
      <c r="HMJ43" s="24"/>
      <c r="HMO43" s="24"/>
      <c r="HMT43" s="24"/>
      <c r="HMY43" s="24"/>
      <c r="HND43" s="24"/>
      <c r="HNI43" s="24"/>
      <c r="HNN43" s="24"/>
      <c r="HNS43" s="24"/>
      <c r="HNX43" s="24"/>
      <c r="HOC43" s="24"/>
      <c r="HOH43" s="24"/>
      <c r="HOM43" s="24"/>
      <c r="HOR43" s="24"/>
      <c r="HOW43" s="24"/>
      <c r="HPB43" s="24"/>
      <c r="HPG43" s="24"/>
      <c r="HPL43" s="24"/>
      <c r="HPQ43" s="24"/>
      <c r="HPV43" s="24"/>
      <c r="HQA43" s="24"/>
      <c r="HQF43" s="24"/>
      <c r="HQK43" s="24"/>
      <c r="HQP43" s="24"/>
      <c r="HQU43" s="24"/>
      <c r="HQZ43" s="24"/>
      <c r="HRE43" s="24"/>
      <c r="HRJ43" s="24"/>
      <c r="HRO43" s="24"/>
      <c r="HRT43" s="24"/>
      <c r="HRY43" s="24"/>
      <c r="HSD43" s="24"/>
      <c r="HSI43" s="24"/>
      <c r="HSN43" s="24"/>
      <c r="HSS43" s="24"/>
      <c r="HSX43" s="24"/>
      <c r="HTC43" s="24"/>
      <c r="HTH43" s="24"/>
      <c r="HTM43" s="24"/>
      <c r="HTR43" s="24"/>
      <c r="HTW43" s="24"/>
      <c r="HUB43" s="24"/>
      <c r="HUG43" s="24"/>
      <c r="HUL43" s="24"/>
      <c r="HUQ43" s="24"/>
      <c r="HUV43" s="24"/>
      <c r="HVA43" s="24"/>
      <c r="HVF43" s="24"/>
      <c r="HVK43" s="24"/>
      <c r="HVP43" s="24"/>
      <c r="HVU43" s="24"/>
      <c r="HVZ43" s="24"/>
      <c r="HWE43" s="24"/>
      <c r="HWJ43" s="24"/>
      <c r="HWO43" s="24"/>
      <c r="HWT43" s="24"/>
      <c r="HWY43" s="24"/>
      <c r="HXD43" s="24"/>
      <c r="HXI43" s="24"/>
      <c r="HXN43" s="24"/>
      <c r="HXS43" s="24"/>
      <c r="HXX43" s="24"/>
      <c r="HYC43" s="24"/>
      <c r="HYH43" s="24"/>
      <c r="HYM43" s="24"/>
      <c r="HYR43" s="24"/>
      <c r="HYW43" s="24"/>
      <c r="HZB43" s="24"/>
      <c r="HZG43" s="24"/>
      <c r="HZL43" s="24"/>
      <c r="HZQ43" s="24"/>
      <c r="HZV43" s="24"/>
      <c r="IAA43" s="24"/>
      <c r="IAF43" s="24"/>
      <c r="IAK43" s="24"/>
      <c r="IAP43" s="24"/>
      <c r="IAU43" s="24"/>
      <c r="IAZ43" s="24"/>
      <c r="IBE43" s="24"/>
      <c r="IBJ43" s="24"/>
      <c r="IBO43" s="24"/>
      <c r="IBT43" s="24"/>
      <c r="IBY43" s="24"/>
      <c r="ICD43" s="24"/>
      <c r="ICI43" s="24"/>
      <c r="ICN43" s="24"/>
      <c r="ICS43" s="24"/>
      <c r="ICX43" s="24"/>
      <c r="IDC43" s="24"/>
      <c r="IDH43" s="24"/>
      <c r="IDM43" s="24"/>
      <c r="IDR43" s="24"/>
      <c r="IDW43" s="24"/>
      <c r="IEB43" s="24"/>
      <c r="IEG43" s="24"/>
      <c r="IEL43" s="24"/>
      <c r="IEQ43" s="24"/>
      <c r="IEV43" s="24"/>
      <c r="IFA43" s="24"/>
      <c r="IFF43" s="24"/>
      <c r="IFK43" s="24"/>
      <c r="IFP43" s="24"/>
      <c r="IFU43" s="24"/>
      <c r="IFZ43" s="24"/>
      <c r="IGE43" s="24"/>
      <c r="IGJ43" s="24"/>
      <c r="IGO43" s="24"/>
      <c r="IGT43" s="24"/>
      <c r="IGY43" s="24"/>
      <c r="IHD43" s="24"/>
      <c r="IHI43" s="24"/>
      <c r="IHN43" s="24"/>
      <c r="IHS43" s="24"/>
      <c r="IHX43" s="24"/>
      <c r="IIC43" s="24"/>
      <c r="IIH43" s="24"/>
      <c r="IIM43" s="24"/>
      <c r="IIR43" s="24"/>
      <c r="IIW43" s="24"/>
      <c r="IJB43" s="24"/>
      <c r="IJG43" s="24"/>
      <c r="IJL43" s="24"/>
      <c r="IJQ43" s="24"/>
      <c r="IJV43" s="24"/>
      <c r="IKA43" s="24"/>
      <c r="IKF43" s="24"/>
      <c r="IKK43" s="24"/>
      <c r="IKP43" s="24"/>
      <c r="IKU43" s="24"/>
      <c r="IKZ43" s="24"/>
      <c r="ILE43" s="24"/>
      <c r="ILJ43" s="24"/>
      <c r="ILO43" s="24"/>
      <c r="ILT43" s="24"/>
      <c r="ILY43" s="24"/>
      <c r="IMD43" s="24"/>
      <c r="IMI43" s="24"/>
      <c r="IMN43" s="24"/>
      <c r="IMS43" s="24"/>
      <c r="IMX43" s="24"/>
      <c r="INC43" s="24"/>
      <c r="INH43" s="24"/>
      <c r="INM43" s="24"/>
      <c r="INR43" s="24"/>
      <c r="INW43" s="24"/>
      <c r="IOB43" s="24"/>
      <c r="IOG43" s="24"/>
      <c r="IOL43" s="24"/>
      <c r="IOQ43" s="24"/>
      <c r="IOV43" s="24"/>
      <c r="IPA43" s="24"/>
      <c r="IPF43" s="24"/>
      <c r="IPK43" s="24"/>
      <c r="IPP43" s="24"/>
      <c r="IPU43" s="24"/>
      <c r="IPZ43" s="24"/>
      <c r="IQE43" s="24"/>
      <c r="IQJ43" s="24"/>
      <c r="IQO43" s="24"/>
      <c r="IQT43" s="24"/>
      <c r="IQY43" s="24"/>
      <c r="IRD43" s="24"/>
      <c r="IRI43" s="24"/>
      <c r="IRN43" s="24"/>
      <c r="IRS43" s="24"/>
      <c r="IRX43" s="24"/>
      <c r="ISC43" s="24"/>
      <c r="ISH43" s="24"/>
      <c r="ISM43" s="24"/>
      <c r="ISR43" s="24"/>
      <c r="ISW43" s="24"/>
      <c r="ITB43" s="24"/>
      <c r="ITG43" s="24"/>
      <c r="ITL43" s="24"/>
      <c r="ITQ43" s="24"/>
      <c r="ITV43" s="24"/>
      <c r="IUA43" s="24"/>
      <c r="IUF43" s="24"/>
      <c r="IUK43" s="24"/>
      <c r="IUP43" s="24"/>
      <c r="IUU43" s="24"/>
      <c r="IUZ43" s="24"/>
      <c r="IVE43" s="24"/>
      <c r="IVJ43" s="24"/>
      <c r="IVO43" s="24"/>
      <c r="IVT43" s="24"/>
      <c r="IVY43" s="24"/>
      <c r="IWD43" s="24"/>
      <c r="IWI43" s="24"/>
      <c r="IWN43" s="24"/>
      <c r="IWS43" s="24"/>
      <c r="IWX43" s="24"/>
      <c r="IXC43" s="24"/>
      <c r="IXH43" s="24"/>
      <c r="IXM43" s="24"/>
      <c r="IXR43" s="24"/>
      <c r="IXW43" s="24"/>
      <c r="IYB43" s="24"/>
      <c r="IYG43" s="24"/>
      <c r="IYL43" s="24"/>
      <c r="IYQ43" s="24"/>
      <c r="IYV43" s="24"/>
      <c r="IZA43" s="24"/>
      <c r="IZF43" s="24"/>
      <c r="IZK43" s="24"/>
      <c r="IZP43" s="24"/>
      <c r="IZU43" s="24"/>
      <c r="IZZ43" s="24"/>
      <c r="JAE43" s="24"/>
      <c r="JAJ43" s="24"/>
      <c r="JAO43" s="24"/>
      <c r="JAT43" s="24"/>
      <c r="JAY43" s="24"/>
      <c r="JBD43" s="24"/>
      <c r="JBI43" s="24"/>
      <c r="JBN43" s="24"/>
      <c r="JBS43" s="24"/>
      <c r="JBX43" s="24"/>
      <c r="JCC43" s="24"/>
      <c r="JCH43" s="24"/>
      <c r="JCM43" s="24"/>
      <c r="JCR43" s="24"/>
      <c r="JCW43" s="24"/>
      <c r="JDB43" s="24"/>
      <c r="JDG43" s="24"/>
      <c r="JDL43" s="24"/>
      <c r="JDQ43" s="24"/>
      <c r="JDV43" s="24"/>
      <c r="JEA43" s="24"/>
      <c r="JEF43" s="24"/>
      <c r="JEK43" s="24"/>
      <c r="JEP43" s="24"/>
      <c r="JEU43" s="24"/>
      <c r="JEZ43" s="24"/>
      <c r="JFE43" s="24"/>
      <c r="JFJ43" s="24"/>
      <c r="JFO43" s="24"/>
      <c r="JFT43" s="24"/>
      <c r="JFY43" s="24"/>
      <c r="JGD43" s="24"/>
      <c r="JGI43" s="24"/>
      <c r="JGN43" s="24"/>
      <c r="JGS43" s="24"/>
      <c r="JGX43" s="24"/>
      <c r="JHC43" s="24"/>
      <c r="JHH43" s="24"/>
      <c r="JHM43" s="24"/>
      <c r="JHR43" s="24"/>
      <c r="JHW43" s="24"/>
      <c r="JIB43" s="24"/>
      <c r="JIG43" s="24"/>
      <c r="JIL43" s="24"/>
      <c r="JIQ43" s="24"/>
      <c r="JIV43" s="24"/>
      <c r="JJA43" s="24"/>
      <c r="JJF43" s="24"/>
      <c r="JJK43" s="24"/>
      <c r="JJP43" s="24"/>
      <c r="JJU43" s="24"/>
      <c r="JJZ43" s="24"/>
      <c r="JKE43" s="24"/>
      <c r="JKJ43" s="24"/>
      <c r="JKO43" s="24"/>
      <c r="JKT43" s="24"/>
      <c r="JKY43" s="24"/>
      <c r="JLD43" s="24"/>
      <c r="JLI43" s="24"/>
      <c r="JLN43" s="24"/>
      <c r="JLS43" s="24"/>
      <c r="JLX43" s="24"/>
      <c r="JMC43" s="24"/>
      <c r="JMH43" s="24"/>
      <c r="JMM43" s="24"/>
      <c r="JMR43" s="24"/>
      <c r="JMW43" s="24"/>
      <c r="JNB43" s="24"/>
      <c r="JNG43" s="24"/>
      <c r="JNL43" s="24"/>
      <c r="JNQ43" s="24"/>
      <c r="JNV43" s="24"/>
      <c r="JOA43" s="24"/>
      <c r="JOF43" s="24"/>
      <c r="JOK43" s="24"/>
      <c r="JOP43" s="24"/>
      <c r="JOU43" s="24"/>
      <c r="JOZ43" s="24"/>
      <c r="JPE43" s="24"/>
      <c r="JPJ43" s="24"/>
      <c r="JPO43" s="24"/>
      <c r="JPT43" s="24"/>
      <c r="JPY43" s="24"/>
      <c r="JQD43" s="24"/>
      <c r="JQI43" s="24"/>
      <c r="JQN43" s="24"/>
      <c r="JQS43" s="24"/>
      <c r="JQX43" s="24"/>
      <c r="JRC43" s="24"/>
      <c r="JRH43" s="24"/>
      <c r="JRM43" s="24"/>
      <c r="JRR43" s="24"/>
      <c r="JRW43" s="24"/>
      <c r="JSB43" s="24"/>
      <c r="JSG43" s="24"/>
      <c r="JSL43" s="24"/>
      <c r="JSQ43" s="24"/>
      <c r="JSV43" s="24"/>
      <c r="JTA43" s="24"/>
      <c r="JTF43" s="24"/>
      <c r="JTK43" s="24"/>
      <c r="JTP43" s="24"/>
      <c r="JTU43" s="24"/>
      <c r="JTZ43" s="24"/>
      <c r="JUE43" s="24"/>
      <c r="JUJ43" s="24"/>
      <c r="JUO43" s="24"/>
      <c r="JUT43" s="24"/>
      <c r="JUY43" s="24"/>
      <c r="JVD43" s="24"/>
      <c r="JVI43" s="24"/>
      <c r="JVN43" s="24"/>
      <c r="JVS43" s="24"/>
      <c r="JVX43" s="24"/>
      <c r="JWC43" s="24"/>
      <c r="JWH43" s="24"/>
      <c r="JWM43" s="24"/>
      <c r="JWR43" s="24"/>
      <c r="JWW43" s="24"/>
      <c r="JXB43" s="24"/>
      <c r="JXG43" s="24"/>
      <c r="JXL43" s="24"/>
      <c r="JXQ43" s="24"/>
      <c r="JXV43" s="24"/>
      <c r="JYA43" s="24"/>
      <c r="JYF43" s="24"/>
      <c r="JYK43" s="24"/>
      <c r="JYP43" s="24"/>
      <c r="JYU43" s="24"/>
      <c r="JYZ43" s="24"/>
      <c r="JZE43" s="24"/>
      <c r="JZJ43" s="24"/>
      <c r="JZO43" s="24"/>
      <c r="JZT43" s="24"/>
      <c r="JZY43" s="24"/>
      <c r="KAD43" s="24"/>
      <c r="KAI43" s="24"/>
      <c r="KAN43" s="24"/>
      <c r="KAS43" s="24"/>
      <c r="KAX43" s="24"/>
      <c r="KBC43" s="24"/>
      <c r="KBH43" s="24"/>
      <c r="KBM43" s="24"/>
      <c r="KBR43" s="24"/>
      <c r="KBW43" s="24"/>
      <c r="KCB43" s="24"/>
      <c r="KCG43" s="24"/>
      <c r="KCL43" s="24"/>
      <c r="KCQ43" s="24"/>
      <c r="KCV43" s="24"/>
      <c r="KDA43" s="24"/>
      <c r="KDF43" s="24"/>
      <c r="KDK43" s="24"/>
      <c r="KDP43" s="24"/>
      <c r="KDU43" s="24"/>
      <c r="KDZ43" s="24"/>
      <c r="KEE43" s="24"/>
      <c r="KEJ43" s="24"/>
      <c r="KEO43" s="24"/>
      <c r="KET43" s="24"/>
      <c r="KEY43" s="24"/>
      <c r="KFD43" s="24"/>
      <c r="KFI43" s="24"/>
      <c r="KFN43" s="24"/>
      <c r="KFS43" s="24"/>
      <c r="KFX43" s="24"/>
      <c r="KGC43" s="24"/>
      <c r="KGH43" s="24"/>
      <c r="KGM43" s="24"/>
      <c r="KGR43" s="24"/>
      <c r="KGW43" s="24"/>
      <c r="KHB43" s="24"/>
      <c r="KHG43" s="24"/>
      <c r="KHL43" s="24"/>
      <c r="KHQ43" s="24"/>
      <c r="KHV43" s="24"/>
      <c r="KIA43" s="24"/>
      <c r="KIF43" s="24"/>
      <c r="KIK43" s="24"/>
      <c r="KIP43" s="24"/>
      <c r="KIU43" s="24"/>
      <c r="KIZ43" s="24"/>
      <c r="KJE43" s="24"/>
      <c r="KJJ43" s="24"/>
      <c r="KJO43" s="24"/>
      <c r="KJT43" s="24"/>
      <c r="KJY43" s="24"/>
      <c r="KKD43" s="24"/>
      <c r="KKI43" s="24"/>
      <c r="KKN43" s="24"/>
      <c r="KKS43" s="24"/>
      <c r="KKX43" s="24"/>
      <c r="KLC43" s="24"/>
      <c r="KLH43" s="24"/>
      <c r="KLM43" s="24"/>
      <c r="KLR43" s="24"/>
      <c r="KLW43" s="24"/>
      <c r="KMB43" s="24"/>
      <c r="KMG43" s="24"/>
      <c r="KML43" s="24"/>
      <c r="KMQ43" s="24"/>
      <c r="KMV43" s="24"/>
      <c r="KNA43" s="24"/>
      <c r="KNF43" s="24"/>
      <c r="KNK43" s="24"/>
      <c r="KNP43" s="24"/>
      <c r="KNU43" s="24"/>
      <c r="KNZ43" s="24"/>
      <c r="KOE43" s="24"/>
      <c r="KOJ43" s="24"/>
      <c r="KOO43" s="24"/>
      <c r="KOT43" s="24"/>
      <c r="KOY43" s="24"/>
      <c r="KPD43" s="24"/>
      <c r="KPI43" s="24"/>
      <c r="KPN43" s="24"/>
      <c r="KPS43" s="24"/>
      <c r="KPX43" s="24"/>
      <c r="KQC43" s="24"/>
      <c r="KQH43" s="24"/>
      <c r="KQM43" s="24"/>
      <c r="KQR43" s="24"/>
      <c r="KQW43" s="24"/>
      <c r="KRB43" s="24"/>
      <c r="KRG43" s="24"/>
      <c r="KRL43" s="24"/>
      <c r="KRQ43" s="24"/>
      <c r="KRV43" s="24"/>
      <c r="KSA43" s="24"/>
      <c r="KSF43" s="24"/>
      <c r="KSK43" s="24"/>
      <c r="KSP43" s="24"/>
      <c r="KSU43" s="24"/>
      <c r="KSZ43" s="24"/>
      <c r="KTE43" s="24"/>
      <c r="KTJ43" s="24"/>
      <c r="KTO43" s="24"/>
      <c r="KTT43" s="24"/>
      <c r="KTY43" s="24"/>
      <c r="KUD43" s="24"/>
      <c r="KUI43" s="24"/>
      <c r="KUN43" s="24"/>
      <c r="KUS43" s="24"/>
      <c r="KUX43" s="24"/>
      <c r="KVC43" s="24"/>
      <c r="KVH43" s="24"/>
      <c r="KVM43" s="24"/>
      <c r="KVR43" s="24"/>
      <c r="KVW43" s="24"/>
      <c r="KWB43" s="24"/>
      <c r="KWG43" s="24"/>
      <c r="KWL43" s="24"/>
      <c r="KWQ43" s="24"/>
      <c r="KWV43" s="24"/>
      <c r="KXA43" s="24"/>
      <c r="KXF43" s="24"/>
      <c r="KXK43" s="24"/>
      <c r="KXP43" s="24"/>
      <c r="KXU43" s="24"/>
      <c r="KXZ43" s="24"/>
      <c r="KYE43" s="24"/>
      <c r="KYJ43" s="24"/>
      <c r="KYO43" s="24"/>
      <c r="KYT43" s="24"/>
      <c r="KYY43" s="24"/>
      <c r="KZD43" s="24"/>
      <c r="KZI43" s="24"/>
      <c r="KZN43" s="24"/>
      <c r="KZS43" s="24"/>
      <c r="KZX43" s="24"/>
      <c r="LAC43" s="24"/>
      <c r="LAH43" s="24"/>
      <c r="LAM43" s="24"/>
      <c r="LAR43" s="24"/>
      <c r="LAW43" s="24"/>
      <c r="LBB43" s="24"/>
      <c r="LBG43" s="24"/>
      <c r="LBL43" s="24"/>
      <c r="LBQ43" s="24"/>
      <c r="LBV43" s="24"/>
      <c r="LCA43" s="24"/>
      <c r="LCF43" s="24"/>
      <c r="LCK43" s="24"/>
      <c r="LCP43" s="24"/>
      <c r="LCU43" s="24"/>
      <c r="LCZ43" s="24"/>
      <c r="LDE43" s="24"/>
      <c r="LDJ43" s="24"/>
      <c r="LDO43" s="24"/>
      <c r="LDT43" s="24"/>
      <c r="LDY43" s="24"/>
      <c r="LED43" s="24"/>
      <c r="LEI43" s="24"/>
      <c r="LEN43" s="24"/>
      <c r="LES43" s="24"/>
      <c r="LEX43" s="24"/>
      <c r="LFC43" s="24"/>
      <c r="LFH43" s="24"/>
      <c r="LFM43" s="24"/>
      <c r="LFR43" s="24"/>
      <c r="LFW43" s="24"/>
      <c r="LGB43" s="24"/>
      <c r="LGG43" s="24"/>
      <c r="LGL43" s="24"/>
      <c r="LGQ43" s="24"/>
      <c r="LGV43" s="24"/>
      <c r="LHA43" s="24"/>
      <c r="LHF43" s="24"/>
      <c r="LHK43" s="24"/>
      <c r="LHP43" s="24"/>
      <c r="LHU43" s="24"/>
      <c r="LHZ43" s="24"/>
      <c r="LIE43" s="24"/>
      <c r="LIJ43" s="24"/>
      <c r="LIO43" s="24"/>
      <c r="LIT43" s="24"/>
      <c r="LIY43" s="24"/>
      <c r="LJD43" s="24"/>
      <c r="LJI43" s="24"/>
      <c r="LJN43" s="24"/>
      <c r="LJS43" s="24"/>
      <c r="LJX43" s="24"/>
      <c r="LKC43" s="24"/>
      <c r="LKH43" s="24"/>
      <c r="LKM43" s="24"/>
      <c r="LKR43" s="24"/>
      <c r="LKW43" s="24"/>
      <c r="LLB43" s="24"/>
      <c r="LLG43" s="24"/>
      <c r="LLL43" s="24"/>
      <c r="LLQ43" s="24"/>
      <c r="LLV43" s="24"/>
      <c r="LMA43" s="24"/>
      <c r="LMF43" s="24"/>
      <c r="LMK43" s="24"/>
      <c r="LMP43" s="24"/>
      <c r="LMU43" s="24"/>
      <c r="LMZ43" s="24"/>
      <c r="LNE43" s="24"/>
      <c r="LNJ43" s="24"/>
      <c r="LNO43" s="24"/>
      <c r="LNT43" s="24"/>
      <c r="LNY43" s="24"/>
      <c r="LOD43" s="24"/>
      <c r="LOI43" s="24"/>
      <c r="LON43" s="24"/>
      <c r="LOS43" s="24"/>
      <c r="LOX43" s="24"/>
      <c r="LPC43" s="24"/>
      <c r="LPH43" s="24"/>
      <c r="LPM43" s="24"/>
      <c r="LPR43" s="24"/>
      <c r="LPW43" s="24"/>
      <c r="LQB43" s="24"/>
      <c r="LQG43" s="24"/>
      <c r="LQL43" s="24"/>
      <c r="LQQ43" s="24"/>
      <c r="LQV43" s="24"/>
      <c r="LRA43" s="24"/>
      <c r="LRF43" s="24"/>
      <c r="LRK43" s="24"/>
      <c r="LRP43" s="24"/>
      <c r="LRU43" s="24"/>
      <c r="LRZ43" s="24"/>
      <c r="LSE43" s="24"/>
      <c r="LSJ43" s="24"/>
      <c r="LSO43" s="24"/>
      <c r="LST43" s="24"/>
      <c r="LSY43" s="24"/>
      <c r="LTD43" s="24"/>
      <c r="LTI43" s="24"/>
      <c r="LTN43" s="24"/>
      <c r="LTS43" s="24"/>
      <c r="LTX43" s="24"/>
      <c r="LUC43" s="24"/>
      <c r="LUH43" s="24"/>
      <c r="LUM43" s="24"/>
      <c r="LUR43" s="24"/>
      <c r="LUW43" s="24"/>
      <c r="LVB43" s="24"/>
      <c r="LVG43" s="24"/>
      <c r="LVL43" s="24"/>
      <c r="LVQ43" s="24"/>
      <c r="LVV43" s="24"/>
      <c r="LWA43" s="24"/>
      <c r="LWF43" s="24"/>
      <c r="LWK43" s="24"/>
      <c r="LWP43" s="24"/>
      <c r="LWU43" s="24"/>
      <c r="LWZ43" s="24"/>
      <c r="LXE43" s="24"/>
      <c r="LXJ43" s="24"/>
      <c r="LXO43" s="24"/>
      <c r="LXT43" s="24"/>
      <c r="LXY43" s="24"/>
      <c r="LYD43" s="24"/>
      <c r="LYI43" s="24"/>
      <c r="LYN43" s="24"/>
      <c r="LYS43" s="24"/>
      <c r="LYX43" s="24"/>
      <c r="LZC43" s="24"/>
      <c r="LZH43" s="24"/>
      <c r="LZM43" s="24"/>
      <c r="LZR43" s="24"/>
      <c r="LZW43" s="24"/>
      <c r="MAB43" s="24"/>
      <c r="MAG43" s="24"/>
      <c r="MAL43" s="24"/>
      <c r="MAQ43" s="24"/>
      <c r="MAV43" s="24"/>
      <c r="MBA43" s="24"/>
      <c r="MBF43" s="24"/>
      <c r="MBK43" s="24"/>
      <c r="MBP43" s="24"/>
      <c r="MBU43" s="24"/>
      <c r="MBZ43" s="24"/>
      <c r="MCE43" s="24"/>
      <c r="MCJ43" s="24"/>
      <c r="MCO43" s="24"/>
      <c r="MCT43" s="24"/>
      <c r="MCY43" s="24"/>
      <c r="MDD43" s="24"/>
      <c r="MDI43" s="24"/>
      <c r="MDN43" s="24"/>
      <c r="MDS43" s="24"/>
      <c r="MDX43" s="24"/>
      <c r="MEC43" s="24"/>
      <c r="MEH43" s="24"/>
      <c r="MEM43" s="24"/>
      <c r="MER43" s="24"/>
      <c r="MEW43" s="24"/>
      <c r="MFB43" s="24"/>
      <c r="MFG43" s="24"/>
      <c r="MFL43" s="24"/>
      <c r="MFQ43" s="24"/>
      <c r="MFV43" s="24"/>
      <c r="MGA43" s="24"/>
      <c r="MGF43" s="24"/>
      <c r="MGK43" s="24"/>
      <c r="MGP43" s="24"/>
      <c r="MGU43" s="24"/>
      <c r="MGZ43" s="24"/>
      <c r="MHE43" s="24"/>
      <c r="MHJ43" s="24"/>
      <c r="MHO43" s="24"/>
      <c r="MHT43" s="24"/>
      <c r="MHY43" s="24"/>
      <c r="MID43" s="24"/>
      <c r="MII43" s="24"/>
      <c r="MIN43" s="24"/>
      <c r="MIS43" s="24"/>
      <c r="MIX43" s="24"/>
      <c r="MJC43" s="24"/>
      <c r="MJH43" s="24"/>
      <c r="MJM43" s="24"/>
      <c r="MJR43" s="24"/>
      <c r="MJW43" s="24"/>
      <c r="MKB43" s="24"/>
      <c r="MKG43" s="24"/>
      <c r="MKL43" s="24"/>
      <c r="MKQ43" s="24"/>
      <c r="MKV43" s="24"/>
      <c r="MLA43" s="24"/>
      <c r="MLF43" s="24"/>
      <c r="MLK43" s="24"/>
      <c r="MLP43" s="24"/>
      <c r="MLU43" s="24"/>
      <c r="MLZ43" s="24"/>
      <c r="MME43" s="24"/>
      <c r="MMJ43" s="24"/>
      <c r="MMO43" s="24"/>
      <c r="MMT43" s="24"/>
      <c r="MMY43" s="24"/>
      <c r="MND43" s="24"/>
      <c r="MNI43" s="24"/>
      <c r="MNN43" s="24"/>
      <c r="MNS43" s="24"/>
      <c r="MNX43" s="24"/>
      <c r="MOC43" s="24"/>
      <c r="MOH43" s="24"/>
      <c r="MOM43" s="24"/>
      <c r="MOR43" s="24"/>
      <c r="MOW43" s="24"/>
      <c r="MPB43" s="24"/>
      <c r="MPG43" s="24"/>
      <c r="MPL43" s="24"/>
      <c r="MPQ43" s="24"/>
      <c r="MPV43" s="24"/>
      <c r="MQA43" s="24"/>
      <c r="MQF43" s="24"/>
      <c r="MQK43" s="24"/>
      <c r="MQP43" s="24"/>
      <c r="MQU43" s="24"/>
      <c r="MQZ43" s="24"/>
      <c r="MRE43" s="24"/>
      <c r="MRJ43" s="24"/>
      <c r="MRO43" s="24"/>
      <c r="MRT43" s="24"/>
      <c r="MRY43" s="24"/>
      <c r="MSD43" s="24"/>
      <c r="MSI43" s="24"/>
      <c r="MSN43" s="24"/>
      <c r="MSS43" s="24"/>
      <c r="MSX43" s="24"/>
      <c r="MTC43" s="24"/>
      <c r="MTH43" s="24"/>
      <c r="MTM43" s="24"/>
      <c r="MTR43" s="24"/>
      <c r="MTW43" s="24"/>
      <c r="MUB43" s="24"/>
      <c r="MUG43" s="24"/>
      <c r="MUL43" s="24"/>
      <c r="MUQ43" s="24"/>
      <c r="MUV43" s="24"/>
      <c r="MVA43" s="24"/>
      <c r="MVF43" s="24"/>
      <c r="MVK43" s="24"/>
      <c r="MVP43" s="24"/>
      <c r="MVU43" s="24"/>
      <c r="MVZ43" s="24"/>
      <c r="MWE43" s="24"/>
      <c r="MWJ43" s="24"/>
      <c r="MWO43" s="24"/>
      <c r="MWT43" s="24"/>
      <c r="MWY43" s="24"/>
      <c r="MXD43" s="24"/>
      <c r="MXI43" s="24"/>
      <c r="MXN43" s="24"/>
      <c r="MXS43" s="24"/>
      <c r="MXX43" s="24"/>
      <c r="MYC43" s="24"/>
      <c r="MYH43" s="24"/>
      <c r="MYM43" s="24"/>
      <c r="MYR43" s="24"/>
      <c r="MYW43" s="24"/>
      <c r="MZB43" s="24"/>
      <c r="MZG43" s="24"/>
      <c r="MZL43" s="24"/>
      <c r="MZQ43" s="24"/>
      <c r="MZV43" s="24"/>
      <c r="NAA43" s="24"/>
      <c r="NAF43" s="24"/>
      <c r="NAK43" s="24"/>
      <c r="NAP43" s="24"/>
      <c r="NAU43" s="24"/>
      <c r="NAZ43" s="24"/>
      <c r="NBE43" s="24"/>
      <c r="NBJ43" s="24"/>
      <c r="NBO43" s="24"/>
      <c r="NBT43" s="24"/>
      <c r="NBY43" s="24"/>
      <c r="NCD43" s="24"/>
      <c r="NCI43" s="24"/>
      <c r="NCN43" s="24"/>
      <c r="NCS43" s="24"/>
      <c r="NCX43" s="24"/>
      <c r="NDC43" s="24"/>
      <c r="NDH43" s="24"/>
      <c r="NDM43" s="24"/>
      <c r="NDR43" s="24"/>
      <c r="NDW43" s="24"/>
      <c r="NEB43" s="24"/>
      <c r="NEG43" s="24"/>
      <c r="NEL43" s="24"/>
      <c r="NEQ43" s="24"/>
      <c r="NEV43" s="24"/>
      <c r="NFA43" s="24"/>
      <c r="NFF43" s="24"/>
      <c r="NFK43" s="24"/>
      <c r="NFP43" s="24"/>
      <c r="NFU43" s="24"/>
      <c r="NFZ43" s="24"/>
      <c r="NGE43" s="24"/>
      <c r="NGJ43" s="24"/>
      <c r="NGO43" s="24"/>
      <c r="NGT43" s="24"/>
      <c r="NGY43" s="24"/>
      <c r="NHD43" s="24"/>
      <c r="NHI43" s="24"/>
      <c r="NHN43" s="24"/>
      <c r="NHS43" s="24"/>
      <c r="NHX43" s="24"/>
      <c r="NIC43" s="24"/>
      <c r="NIH43" s="24"/>
      <c r="NIM43" s="24"/>
      <c r="NIR43" s="24"/>
      <c r="NIW43" s="24"/>
      <c r="NJB43" s="24"/>
      <c r="NJG43" s="24"/>
      <c r="NJL43" s="24"/>
      <c r="NJQ43" s="24"/>
      <c r="NJV43" s="24"/>
      <c r="NKA43" s="24"/>
      <c r="NKF43" s="24"/>
      <c r="NKK43" s="24"/>
      <c r="NKP43" s="24"/>
      <c r="NKU43" s="24"/>
      <c r="NKZ43" s="24"/>
      <c r="NLE43" s="24"/>
      <c r="NLJ43" s="24"/>
      <c r="NLO43" s="24"/>
      <c r="NLT43" s="24"/>
      <c r="NLY43" s="24"/>
      <c r="NMD43" s="24"/>
      <c r="NMI43" s="24"/>
      <c r="NMN43" s="24"/>
      <c r="NMS43" s="24"/>
      <c r="NMX43" s="24"/>
      <c r="NNC43" s="24"/>
      <c r="NNH43" s="24"/>
      <c r="NNM43" s="24"/>
      <c r="NNR43" s="24"/>
      <c r="NNW43" s="24"/>
      <c r="NOB43" s="24"/>
      <c r="NOG43" s="24"/>
      <c r="NOL43" s="24"/>
      <c r="NOQ43" s="24"/>
      <c r="NOV43" s="24"/>
      <c r="NPA43" s="24"/>
      <c r="NPF43" s="24"/>
      <c r="NPK43" s="24"/>
      <c r="NPP43" s="24"/>
      <c r="NPU43" s="24"/>
      <c r="NPZ43" s="24"/>
      <c r="NQE43" s="24"/>
      <c r="NQJ43" s="24"/>
      <c r="NQO43" s="24"/>
      <c r="NQT43" s="24"/>
      <c r="NQY43" s="24"/>
      <c r="NRD43" s="24"/>
      <c r="NRI43" s="24"/>
      <c r="NRN43" s="24"/>
      <c r="NRS43" s="24"/>
      <c r="NRX43" s="24"/>
      <c r="NSC43" s="24"/>
      <c r="NSH43" s="24"/>
      <c r="NSM43" s="24"/>
      <c r="NSR43" s="24"/>
      <c r="NSW43" s="24"/>
      <c r="NTB43" s="24"/>
      <c r="NTG43" s="24"/>
      <c r="NTL43" s="24"/>
      <c r="NTQ43" s="24"/>
      <c r="NTV43" s="24"/>
      <c r="NUA43" s="24"/>
      <c r="NUF43" s="24"/>
      <c r="NUK43" s="24"/>
      <c r="NUP43" s="24"/>
      <c r="NUU43" s="24"/>
      <c r="NUZ43" s="24"/>
      <c r="NVE43" s="24"/>
      <c r="NVJ43" s="24"/>
      <c r="NVO43" s="24"/>
      <c r="NVT43" s="24"/>
      <c r="NVY43" s="24"/>
      <c r="NWD43" s="24"/>
      <c r="NWI43" s="24"/>
      <c r="NWN43" s="24"/>
      <c r="NWS43" s="24"/>
      <c r="NWX43" s="24"/>
      <c r="NXC43" s="24"/>
      <c r="NXH43" s="24"/>
      <c r="NXM43" s="24"/>
      <c r="NXR43" s="24"/>
      <c r="NXW43" s="24"/>
      <c r="NYB43" s="24"/>
      <c r="NYG43" s="24"/>
      <c r="NYL43" s="24"/>
      <c r="NYQ43" s="24"/>
      <c r="NYV43" s="24"/>
      <c r="NZA43" s="24"/>
      <c r="NZF43" s="24"/>
      <c r="NZK43" s="24"/>
      <c r="NZP43" s="24"/>
      <c r="NZU43" s="24"/>
      <c r="NZZ43" s="24"/>
      <c r="OAE43" s="24"/>
      <c r="OAJ43" s="24"/>
      <c r="OAO43" s="24"/>
      <c r="OAT43" s="24"/>
      <c r="OAY43" s="24"/>
      <c r="OBD43" s="24"/>
      <c r="OBI43" s="24"/>
      <c r="OBN43" s="24"/>
      <c r="OBS43" s="24"/>
      <c r="OBX43" s="24"/>
      <c r="OCC43" s="24"/>
      <c r="OCH43" s="24"/>
      <c r="OCM43" s="24"/>
      <c r="OCR43" s="24"/>
      <c r="OCW43" s="24"/>
      <c r="ODB43" s="24"/>
      <c r="ODG43" s="24"/>
      <c r="ODL43" s="24"/>
      <c r="ODQ43" s="24"/>
      <c r="ODV43" s="24"/>
      <c r="OEA43" s="24"/>
      <c r="OEF43" s="24"/>
      <c r="OEK43" s="24"/>
      <c r="OEP43" s="24"/>
      <c r="OEU43" s="24"/>
      <c r="OEZ43" s="24"/>
      <c r="OFE43" s="24"/>
      <c r="OFJ43" s="24"/>
      <c r="OFO43" s="24"/>
      <c r="OFT43" s="24"/>
      <c r="OFY43" s="24"/>
      <c r="OGD43" s="24"/>
      <c r="OGI43" s="24"/>
      <c r="OGN43" s="24"/>
      <c r="OGS43" s="24"/>
      <c r="OGX43" s="24"/>
      <c r="OHC43" s="24"/>
      <c r="OHH43" s="24"/>
      <c r="OHM43" s="24"/>
      <c r="OHR43" s="24"/>
      <c r="OHW43" s="24"/>
      <c r="OIB43" s="24"/>
      <c r="OIG43" s="24"/>
      <c r="OIL43" s="24"/>
      <c r="OIQ43" s="24"/>
      <c r="OIV43" s="24"/>
      <c r="OJA43" s="24"/>
      <c r="OJF43" s="24"/>
      <c r="OJK43" s="24"/>
      <c r="OJP43" s="24"/>
      <c r="OJU43" s="24"/>
      <c r="OJZ43" s="24"/>
      <c r="OKE43" s="24"/>
      <c r="OKJ43" s="24"/>
      <c r="OKO43" s="24"/>
      <c r="OKT43" s="24"/>
      <c r="OKY43" s="24"/>
      <c r="OLD43" s="24"/>
      <c r="OLI43" s="24"/>
      <c r="OLN43" s="24"/>
      <c r="OLS43" s="24"/>
      <c r="OLX43" s="24"/>
      <c r="OMC43" s="24"/>
      <c r="OMH43" s="24"/>
      <c r="OMM43" s="24"/>
      <c r="OMR43" s="24"/>
      <c r="OMW43" s="24"/>
      <c r="ONB43" s="24"/>
      <c r="ONG43" s="24"/>
      <c r="ONL43" s="24"/>
      <c r="ONQ43" s="24"/>
      <c r="ONV43" s="24"/>
      <c r="OOA43" s="24"/>
      <c r="OOF43" s="24"/>
      <c r="OOK43" s="24"/>
      <c r="OOP43" s="24"/>
      <c r="OOU43" s="24"/>
      <c r="OOZ43" s="24"/>
      <c r="OPE43" s="24"/>
      <c r="OPJ43" s="24"/>
      <c r="OPO43" s="24"/>
      <c r="OPT43" s="24"/>
      <c r="OPY43" s="24"/>
      <c r="OQD43" s="24"/>
      <c r="OQI43" s="24"/>
      <c r="OQN43" s="24"/>
      <c r="OQS43" s="24"/>
      <c r="OQX43" s="24"/>
      <c r="ORC43" s="24"/>
      <c r="ORH43" s="24"/>
      <c r="ORM43" s="24"/>
      <c r="ORR43" s="24"/>
      <c r="ORW43" s="24"/>
      <c r="OSB43" s="24"/>
      <c r="OSG43" s="24"/>
      <c r="OSL43" s="24"/>
      <c r="OSQ43" s="24"/>
      <c r="OSV43" s="24"/>
      <c r="OTA43" s="24"/>
      <c r="OTF43" s="24"/>
      <c r="OTK43" s="24"/>
      <c r="OTP43" s="24"/>
      <c r="OTU43" s="24"/>
      <c r="OTZ43" s="24"/>
      <c r="OUE43" s="24"/>
      <c r="OUJ43" s="24"/>
      <c r="OUO43" s="24"/>
      <c r="OUT43" s="24"/>
      <c r="OUY43" s="24"/>
      <c r="OVD43" s="24"/>
      <c r="OVI43" s="24"/>
      <c r="OVN43" s="24"/>
      <c r="OVS43" s="24"/>
      <c r="OVX43" s="24"/>
      <c r="OWC43" s="24"/>
      <c r="OWH43" s="24"/>
      <c r="OWM43" s="24"/>
      <c r="OWR43" s="24"/>
      <c r="OWW43" s="24"/>
      <c r="OXB43" s="24"/>
      <c r="OXG43" s="24"/>
      <c r="OXL43" s="24"/>
      <c r="OXQ43" s="24"/>
      <c r="OXV43" s="24"/>
      <c r="OYA43" s="24"/>
      <c r="OYF43" s="24"/>
      <c r="OYK43" s="24"/>
      <c r="OYP43" s="24"/>
      <c r="OYU43" s="24"/>
      <c r="OYZ43" s="24"/>
      <c r="OZE43" s="24"/>
      <c r="OZJ43" s="24"/>
      <c r="OZO43" s="24"/>
      <c r="OZT43" s="24"/>
      <c r="OZY43" s="24"/>
      <c r="PAD43" s="24"/>
      <c r="PAI43" s="24"/>
      <c r="PAN43" s="24"/>
      <c r="PAS43" s="24"/>
      <c r="PAX43" s="24"/>
      <c r="PBC43" s="24"/>
      <c r="PBH43" s="24"/>
      <c r="PBM43" s="24"/>
      <c r="PBR43" s="24"/>
      <c r="PBW43" s="24"/>
      <c r="PCB43" s="24"/>
      <c r="PCG43" s="24"/>
      <c r="PCL43" s="24"/>
      <c r="PCQ43" s="24"/>
      <c r="PCV43" s="24"/>
      <c r="PDA43" s="24"/>
      <c r="PDF43" s="24"/>
      <c r="PDK43" s="24"/>
      <c r="PDP43" s="24"/>
      <c r="PDU43" s="24"/>
      <c r="PDZ43" s="24"/>
      <c r="PEE43" s="24"/>
      <c r="PEJ43" s="24"/>
      <c r="PEO43" s="24"/>
      <c r="PET43" s="24"/>
      <c r="PEY43" s="24"/>
      <c r="PFD43" s="24"/>
      <c r="PFI43" s="24"/>
      <c r="PFN43" s="24"/>
      <c r="PFS43" s="24"/>
      <c r="PFX43" s="24"/>
      <c r="PGC43" s="24"/>
      <c r="PGH43" s="24"/>
      <c r="PGM43" s="24"/>
      <c r="PGR43" s="24"/>
      <c r="PGW43" s="24"/>
      <c r="PHB43" s="24"/>
      <c r="PHG43" s="24"/>
      <c r="PHL43" s="24"/>
      <c r="PHQ43" s="24"/>
      <c r="PHV43" s="24"/>
      <c r="PIA43" s="24"/>
      <c r="PIF43" s="24"/>
      <c r="PIK43" s="24"/>
      <c r="PIP43" s="24"/>
      <c r="PIU43" s="24"/>
      <c r="PIZ43" s="24"/>
      <c r="PJE43" s="24"/>
      <c r="PJJ43" s="24"/>
      <c r="PJO43" s="24"/>
      <c r="PJT43" s="24"/>
      <c r="PJY43" s="24"/>
      <c r="PKD43" s="24"/>
      <c r="PKI43" s="24"/>
      <c r="PKN43" s="24"/>
      <c r="PKS43" s="24"/>
      <c r="PKX43" s="24"/>
      <c r="PLC43" s="24"/>
      <c r="PLH43" s="24"/>
      <c r="PLM43" s="24"/>
      <c r="PLR43" s="24"/>
      <c r="PLW43" s="24"/>
      <c r="PMB43" s="24"/>
      <c r="PMG43" s="24"/>
      <c r="PML43" s="24"/>
      <c r="PMQ43" s="24"/>
      <c r="PMV43" s="24"/>
      <c r="PNA43" s="24"/>
      <c r="PNF43" s="24"/>
      <c r="PNK43" s="24"/>
      <c r="PNP43" s="24"/>
      <c r="PNU43" s="24"/>
      <c r="PNZ43" s="24"/>
      <c r="POE43" s="24"/>
      <c r="POJ43" s="24"/>
      <c r="POO43" s="24"/>
      <c r="POT43" s="24"/>
      <c r="POY43" s="24"/>
      <c r="PPD43" s="24"/>
      <c r="PPI43" s="24"/>
      <c r="PPN43" s="24"/>
      <c r="PPS43" s="24"/>
      <c r="PPX43" s="24"/>
      <c r="PQC43" s="24"/>
      <c r="PQH43" s="24"/>
      <c r="PQM43" s="24"/>
      <c r="PQR43" s="24"/>
      <c r="PQW43" s="24"/>
      <c r="PRB43" s="24"/>
      <c r="PRG43" s="24"/>
      <c r="PRL43" s="24"/>
      <c r="PRQ43" s="24"/>
      <c r="PRV43" s="24"/>
      <c r="PSA43" s="24"/>
      <c r="PSF43" s="24"/>
      <c r="PSK43" s="24"/>
      <c r="PSP43" s="24"/>
      <c r="PSU43" s="24"/>
      <c r="PSZ43" s="24"/>
      <c r="PTE43" s="24"/>
      <c r="PTJ43" s="24"/>
      <c r="PTO43" s="24"/>
      <c r="PTT43" s="24"/>
      <c r="PTY43" s="24"/>
      <c r="PUD43" s="24"/>
      <c r="PUI43" s="24"/>
      <c r="PUN43" s="24"/>
      <c r="PUS43" s="24"/>
      <c r="PUX43" s="24"/>
      <c r="PVC43" s="24"/>
      <c r="PVH43" s="24"/>
      <c r="PVM43" s="24"/>
      <c r="PVR43" s="24"/>
      <c r="PVW43" s="24"/>
      <c r="PWB43" s="24"/>
      <c r="PWG43" s="24"/>
      <c r="PWL43" s="24"/>
      <c r="PWQ43" s="24"/>
      <c r="PWV43" s="24"/>
      <c r="PXA43" s="24"/>
      <c r="PXF43" s="24"/>
      <c r="PXK43" s="24"/>
      <c r="PXP43" s="24"/>
      <c r="PXU43" s="24"/>
      <c r="PXZ43" s="24"/>
      <c r="PYE43" s="24"/>
      <c r="PYJ43" s="24"/>
      <c r="PYO43" s="24"/>
      <c r="PYT43" s="24"/>
      <c r="PYY43" s="24"/>
      <c r="PZD43" s="24"/>
      <c r="PZI43" s="24"/>
      <c r="PZN43" s="24"/>
      <c r="PZS43" s="24"/>
      <c r="PZX43" s="24"/>
      <c r="QAC43" s="24"/>
      <c r="QAH43" s="24"/>
      <c r="QAM43" s="24"/>
      <c r="QAR43" s="24"/>
      <c r="QAW43" s="24"/>
      <c r="QBB43" s="24"/>
      <c r="QBG43" s="24"/>
      <c r="QBL43" s="24"/>
      <c r="QBQ43" s="24"/>
      <c r="QBV43" s="24"/>
      <c r="QCA43" s="24"/>
      <c r="QCF43" s="24"/>
      <c r="QCK43" s="24"/>
      <c r="QCP43" s="24"/>
      <c r="QCU43" s="24"/>
      <c r="QCZ43" s="24"/>
      <c r="QDE43" s="24"/>
      <c r="QDJ43" s="24"/>
      <c r="QDO43" s="24"/>
      <c r="QDT43" s="24"/>
      <c r="QDY43" s="24"/>
      <c r="QED43" s="24"/>
      <c r="QEI43" s="24"/>
      <c r="QEN43" s="24"/>
      <c r="QES43" s="24"/>
      <c r="QEX43" s="24"/>
      <c r="QFC43" s="24"/>
      <c r="QFH43" s="24"/>
      <c r="QFM43" s="24"/>
      <c r="QFR43" s="24"/>
      <c r="QFW43" s="24"/>
      <c r="QGB43" s="24"/>
      <c r="QGG43" s="24"/>
      <c r="QGL43" s="24"/>
      <c r="QGQ43" s="24"/>
      <c r="QGV43" s="24"/>
      <c r="QHA43" s="24"/>
      <c r="QHF43" s="24"/>
      <c r="QHK43" s="24"/>
      <c r="QHP43" s="24"/>
      <c r="QHU43" s="24"/>
      <c r="QHZ43" s="24"/>
      <c r="QIE43" s="24"/>
      <c r="QIJ43" s="24"/>
      <c r="QIO43" s="24"/>
      <c r="QIT43" s="24"/>
      <c r="QIY43" s="24"/>
      <c r="QJD43" s="24"/>
      <c r="QJI43" s="24"/>
      <c r="QJN43" s="24"/>
      <c r="QJS43" s="24"/>
      <c r="QJX43" s="24"/>
      <c r="QKC43" s="24"/>
      <c r="QKH43" s="24"/>
      <c r="QKM43" s="24"/>
      <c r="QKR43" s="24"/>
      <c r="QKW43" s="24"/>
      <c r="QLB43" s="24"/>
      <c r="QLG43" s="24"/>
      <c r="QLL43" s="24"/>
      <c r="QLQ43" s="24"/>
      <c r="QLV43" s="24"/>
      <c r="QMA43" s="24"/>
      <c r="QMF43" s="24"/>
      <c r="QMK43" s="24"/>
      <c r="QMP43" s="24"/>
      <c r="QMU43" s="24"/>
      <c r="QMZ43" s="24"/>
      <c r="QNE43" s="24"/>
      <c r="QNJ43" s="24"/>
      <c r="QNO43" s="24"/>
      <c r="QNT43" s="24"/>
      <c r="QNY43" s="24"/>
      <c r="QOD43" s="24"/>
      <c r="QOI43" s="24"/>
      <c r="QON43" s="24"/>
      <c r="QOS43" s="24"/>
      <c r="QOX43" s="24"/>
      <c r="QPC43" s="24"/>
      <c r="QPH43" s="24"/>
      <c r="QPM43" s="24"/>
      <c r="QPR43" s="24"/>
      <c r="QPW43" s="24"/>
      <c r="QQB43" s="24"/>
      <c r="QQG43" s="24"/>
      <c r="QQL43" s="24"/>
      <c r="QQQ43" s="24"/>
      <c r="QQV43" s="24"/>
      <c r="QRA43" s="24"/>
      <c r="QRF43" s="24"/>
      <c r="QRK43" s="24"/>
      <c r="QRP43" s="24"/>
      <c r="QRU43" s="24"/>
      <c r="QRZ43" s="24"/>
      <c r="QSE43" s="24"/>
      <c r="QSJ43" s="24"/>
      <c r="QSO43" s="24"/>
      <c r="QST43" s="24"/>
      <c r="QSY43" s="24"/>
      <c r="QTD43" s="24"/>
      <c r="QTI43" s="24"/>
      <c r="QTN43" s="24"/>
      <c r="QTS43" s="24"/>
      <c r="QTX43" s="24"/>
      <c r="QUC43" s="24"/>
      <c r="QUH43" s="24"/>
      <c r="QUM43" s="24"/>
      <c r="QUR43" s="24"/>
      <c r="QUW43" s="24"/>
      <c r="QVB43" s="24"/>
      <c r="QVG43" s="24"/>
      <c r="QVL43" s="24"/>
      <c r="QVQ43" s="24"/>
      <c r="QVV43" s="24"/>
      <c r="QWA43" s="24"/>
      <c r="QWF43" s="24"/>
      <c r="QWK43" s="24"/>
      <c r="QWP43" s="24"/>
      <c r="QWU43" s="24"/>
      <c r="QWZ43" s="24"/>
      <c r="QXE43" s="24"/>
      <c r="QXJ43" s="24"/>
      <c r="QXO43" s="24"/>
      <c r="QXT43" s="24"/>
      <c r="QXY43" s="24"/>
      <c r="QYD43" s="24"/>
      <c r="QYI43" s="24"/>
      <c r="QYN43" s="24"/>
      <c r="QYS43" s="24"/>
      <c r="QYX43" s="24"/>
      <c r="QZC43" s="24"/>
      <c r="QZH43" s="24"/>
      <c r="QZM43" s="24"/>
      <c r="QZR43" s="24"/>
      <c r="QZW43" s="24"/>
      <c r="RAB43" s="24"/>
      <c r="RAG43" s="24"/>
      <c r="RAL43" s="24"/>
      <c r="RAQ43" s="24"/>
      <c r="RAV43" s="24"/>
      <c r="RBA43" s="24"/>
      <c r="RBF43" s="24"/>
      <c r="RBK43" s="24"/>
      <c r="RBP43" s="24"/>
      <c r="RBU43" s="24"/>
      <c r="RBZ43" s="24"/>
      <c r="RCE43" s="24"/>
      <c r="RCJ43" s="24"/>
      <c r="RCO43" s="24"/>
      <c r="RCT43" s="24"/>
      <c r="RCY43" s="24"/>
      <c r="RDD43" s="24"/>
      <c r="RDI43" s="24"/>
      <c r="RDN43" s="24"/>
      <c r="RDS43" s="24"/>
      <c r="RDX43" s="24"/>
      <c r="REC43" s="24"/>
      <c r="REH43" s="24"/>
      <c r="REM43" s="24"/>
      <c r="RER43" s="24"/>
      <c r="REW43" s="24"/>
      <c r="RFB43" s="24"/>
      <c r="RFG43" s="24"/>
      <c r="RFL43" s="24"/>
      <c r="RFQ43" s="24"/>
      <c r="RFV43" s="24"/>
      <c r="RGA43" s="24"/>
      <c r="RGF43" s="24"/>
      <c r="RGK43" s="24"/>
      <c r="RGP43" s="24"/>
      <c r="RGU43" s="24"/>
      <c r="RGZ43" s="24"/>
      <c r="RHE43" s="24"/>
      <c r="RHJ43" s="24"/>
      <c r="RHO43" s="24"/>
      <c r="RHT43" s="24"/>
      <c r="RHY43" s="24"/>
      <c r="RID43" s="24"/>
      <c r="RII43" s="24"/>
      <c r="RIN43" s="24"/>
      <c r="RIS43" s="24"/>
      <c r="RIX43" s="24"/>
      <c r="RJC43" s="24"/>
      <c r="RJH43" s="24"/>
      <c r="RJM43" s="24"/>
      <c r="RJR43" s="24"/>
      <c r="RJW43" s="24"/>
      <c r="RKB43" s="24"/>
      <c r="RKG43" s="24"/>
      <c r="RKL43" s="24"/>
      <c r="RKQ43" s="24"/>
      <c r="RKV43" s="24"/>
      <c r="RLA43" s="24"/>
      <c r="RLF43" s="24"/>
      <c r="RLK43" s="24"/>
      <c r="RLP43" s="24"/>
      <c r="RLU43" s="24"/>
      <c r="RLZ43" s="24"/>
      <c r="RME43" s="24"/>
      <c r="RMJ43" s="24"/>
      <c r="RMO43" s="24"/>
      <c r="RMT43" s="24"/>
      <c r="RMY43" s="24"/>
      <c r="RND43" s="24"/>
      <c r="RNI43" s="24"/>
      <c r="RNN43" s="24"/>
      <c r="RNS43" s="24"/>
      <c r="RNX43" s="24"/>
      <c r="ROC43" s="24"/>
      <c r="ROH43" s="24"/>
      <c r="ROM43" s="24"/>
      <c r="ROR43" s="24"/>
      <c r="ROW43" s="24"/>
      <c r="RPB43" s="24"/>
      <c r="RPG43" s="24"/>
      <c r="RPL43" s="24"/>
      <c r="RPQ43" s="24"/>
      <c r="RPV43" s="24"/>
      <c r="RQA43" s="24"/>
      <c r="RQF43" s="24"/>
      <c r="RQK43" s="24"/>
      <c r="RQP43" s="24"/>
      <c r="RQU43" s="24"/>
      <c r="RQZ43" s="24"/>
      <c r="RRE43" s="24"/>
      <c r="RRJ43" s="24"/>
      <c r="RRO43" s="24"/>
      <c r="RRT43" s="24"/>
      <c r="RRY43" s="24"/>
      <c r="RSD43" s="24"/>
      <c r="RSI43" s="24"/>
      <c r="RSN43" s="24"/>
      <c r="RSS43" s="24"/>
      <c r="RSX43" s="24"/>
      <c r="RTC43" s="24"/>
      <c r="RTH43" s="24"/>
      <c r="RTM43" s="24"/>
      <c r="RTR43" s="24"/>
      <c r="RTW43" s="24"/>
      <c r="RUB43" s="24"/>
      <c r="RUG43" s="24"/>
      <c r="RUL43" s="24"/>
      <c r="RUQ43" s="24"/>
      <c r="RUV43" s="24"/>
      <c r="RVA43" s="24"/>
      <c r="RVF43" s="24"/>
      <c r="RVK43" s="24"/>
      <c r="RVP43" s="24"/>
      <c r="RVU43" s="24"/>
      <c r="RVZ43" s="24"/>
      <c r="RWE43" s="24"/>
      <c r="RWJ43" s="24"/>
      <c r="RWO43" s="24"/>
      <c r="RWT43" s="24"/>
      <c r="RWY43" s="24"/>
      <c r="RXD43" s="24"/>
      <c r="RXI43" s="24"/>
      <c r="RXN43" s="24"/>
      <c r="RXS43" s="24"/>
      <c r="RXX43" s="24"/>
      <c r="RYC43" s="24"/>
      <c r="RYH43" s="24"/>
      <c r="RYM43" s="24"/>
      <c r="RYR43" s="24"/>
      <c r="RYW43" s="24"/>
      <c r="RZB43" s="24"/>
      <c r="RZG43" s="24"/>
      <c r="RZL43" s="24"/>
      <c r="RZQ43" s="24"/>
      <c r="RZV43" s="24"/>
      <c r="SAA43" s="24"/>
      <c r="SAF43" s="24"/>
      <c r="SAK43" s="24"/>
      <c r="SAP43" s="24"/>
      <c r="SAU43" s="24"/>
      <c r="SAZ43" s="24"/>
      <c r="SBE43" s="24"/>
      <c r="SBJ43" s="24"/>
      <c r="SBO43" s="24"/>
      <c r="SBT43" s="24"/>
      <c r="SBY43" s="24"/>
      <c r="SCD43" s="24"/>
      <c r="SCI43" s="24"/>
      <c r="SCN43" s="24"/>
      <c r="SCS43" s="24"/>
      <c r="SCX43" s="24"/>
      <c r="SDC43" s="24"/>
      <c r="SDH43" s="24"/>
      <c r="SDM43" s="24"/>
      <c r="SDR43" s="24"/>
      <c r="SDW43" s="24"/>
      <c r="SEB43" s="24"/>
      <c r="SEG43" s="24"/>
      <c r="SEL43" s="24"/>
      <c r="SEQ43" s="24"/>
      <c r="SEV43" s="24"/>
      <c r="SFA43" s="24"/>
      <c r="SFF43" s="24"/>
      <c r="SFK43" s="24"/>
      <c r="SFP43" s="24"/>
      <c r="SFU43" s="24"/>
      <c r="SFZ43" s="24"/>
      <c r="SGE43" s="24"/>
      <c r="SGJ43" s="24"/>
      <c r="SGO43" s="24"/>
      <c r="SGT43" s="24"/>
      <c r="SGY43" s="24"/>
      <c r="SHD43" s="24"/>
      <c r="SHI43" s="24"/>
      <c r="SHN43" s="24"/>
      <c r="SHS43" s="24"/>
      <c r="SHX43" s="24"/>
      <c r="SIC43" s="24"/>
      <c r="SIH43" s="24"/>
      <c r="SIM43" s="24"/>
      <c r="SIR43" s="24"/>
      <c r="SIW43" s="24"/>
      <c r="SJB43" s="24"/>
      <c r="SJG43" s="24"/>
      <c r="SJL43" s="24"/>
      <c r="SJQ43" s="24"/>
      <c r="SJV43" s="24"/>
      <c r="SKA43" s="24"/>
      <c r="SKF43" s="24"/>
      <c r="SKK43" s="24"/>
      <c r="SKP43" s="24"/>
      <c r="SKU43" s="24"/>
      <c r="SKZ43" s="24"/>
      <c r="SLE43" s="24"/>
      <c r="SLJ43" s="24"/>
      <c r="SLO43" s="24"/>
      <c r="SLT43" s="24"/>
      <c r="SLY43" s="24"/>
      <c r="SMD43" s="24"/>
      <c r="SMI43" s="24"/>
      <c r="SMN43" s="24"/>
      <c r="SMS43" s="24"/>
      <c r="SMX43" s="24"/>
      <c r="SNC43" s="24"/>
      <c r="SNH43" s="24"/>
      <c r="SNM43" s="24"/>
      <c r="SNR43" s="24"/>
      <c r="SNW43" s="24"/>
      <c r="SOB43" s="24"/>
      <c r="SOG43" s="24"/>
      <c r="SOL43" s="24"/>
      <c r="SOQ43" s="24"/>
      <c r="SOV43" s="24"/>
      <c r="SPA43" s="24"/>
      <c r="SPF43" s="24"/>
      <c r="SPK43" s="24"/>
      <c r="SPP43" s="24"/>
      <c r="SPU43" s="24"/>
      <c r="SPZ43" s="24"/>
      <c r="SQE43" s="24"/>
      <c r="SQJ43" s="24"/>
      <c r="SQO43" s="24"/>
      <c r="SQT43" s="24"/>
      <c r="SQY43" s="24"/>
      <c r="SRD43" s="24"/>
      <c r="SRI43" s="24"/>
      <c r="SRN43" s="24"/>
      <c r="SRS43" s="24"/>
      <c r="SRX43" s="24"/>
      <c r="SSC43" s="24"/>
      <c r="SSH43" s="24"/>
      <c r="SSM43" s="24"/>
      <c r="SSR43" s="24"/>
      <c r="SSW43" s="24"/>
      <c r="STB43" s="24"/>
      <c r="STG43" s="24"/>
      <c r="STL43" s="24"/>
      <c r="STQ43" s="24"/>
      <c r="STV43" s="24"/>
      <c r="SUA43" s="24"/>
      <c r="SUF43" s="24"/>
      <c r="SUK43" s="24"/>
      <c r="SUP43" s="24"/>
      <c r="SUU43" s="24"/>
      <c r="SUZ43" s="24"/>
      <c r="SVE43" s="24"/>
      <c r="SVJ43" s="24"/>
      <c r="SVO43" s="24"/>
      <c r="SVT43" s="24"/>
      <c r="SVY43" s="24"/>
      <c r="SWD43" s="24"/>
      <c r="SWI43" s="24"/>
      <c r="SWN43" s="24"/>
      <c r="SWS43" s="24"/>
      <c r="SWX43" s="24"/>
      <c r="SXC43" s="24"/>
      <c r="SXH43" s="24"/>
      <c r="SXM43" s="24"/>
      <c r="SXR43" s="24"/>
      <c r="SXW43" s="24"/>
      <c r="SYB43" s="24"/>
      <c r="SYG43" s="24"/>
      <c r="SYL43" s="24"/>
      <c r="SYQ43" s="24"/>
      <c r="SYV43" s="24"/>
      <c r="SZA43" s="24"/>
      <c r="SZF43" s="24"/>
      <c r="SZK43" s="24"/>
      <c r="SZP43" s="24"/>
      <c r="SZU43" s="24"/>
      <c r="SZZ43" s="24"/>
      <c r="TAE43" s="24"/>
      <c r="TAJ43" s="24"/>
      <c r="TAO43" s="24"/>
      <c r="TAT43" s="24"/>
      <c r="TAY43" s="24"/>
      <c r="TBD43" s="24"/>
      <c r="TBI43" s="24"/>
      <c r="TBN43" s="24"/>
      <c r="TBS43" s="24"/>
      <c r="TBX43" s="24"/>
      <c r="TCC43" s="24"/>
      <c r="TCH43" s="24"/>
      <c r="TCM43" s="24"/>
      <c r="TCR43" s="24"/>
      <c r="TCW43" s="24"/>
      <c r="TDB43" s="24"/>
      <c r="TDG43" s="24"/>
      <c r="TDL43" s="24"/>
      <c r="TDQ43" s="24"/>
      <c r="TDV43" s="24"/>
      <c r="TEA43" s="24"/>
      <c r="TEF43" s="24"/>
      <c r="TEK43" s="24"/>
      <c r="TEP43" s="24"/>
      <c r="TEU43" s="24"/>
      <c r="TEZ43" s="24"/>
      <c r="TFE43" s="24"/>
      <c r="TFJ43" s="24"/>
      <c r="TFO43" s="24"/>
      <c r="TFT43" s="24"/>
      <c r="TFY43" s="24"/>
      <c r="TGD43" s="24"/>
      <c r="TGI43" s="24"/>
      <c r="TGN43" s="24"/>
      <c r="TGS43" s="24"/>
      <c r="TGX43" s="24"/>
      <c r="THC43" s="24"/>
      <c r="THH43" s="24"/>
      <c r="THM43" s="24"/>
      <c r="THR43" s="24"/>
      <c r="THW43" s="24"/>
      <c r="TIB43" s="24"/>
      <c r="TIG43" s="24"/>
      <c r="TIL43" s="24"/>
      <c r="TIQ43" s="24"/>
      <c r="TIV43" s="24"/>
      <c r="TJA43" s="24"/>
      <c r="TJF43" s="24"/>
      <c r="TJK43" s="24"/>
      <c r="TJP43" s="24"/>
      <c r="TJU43" s="24"/>
      <c r="TJZ43" s="24"/>
      <c r="TKE43" s="24"/>
      <c r="TKJ43" s="24"/>
      <c r="TKO43" s="24"/>
      <c r="TKT43" s="24"/>
      <c r="TKY43" s="24"/>
      <c r="TLD43" s="24"/>
      <c r="TLI43" s="24"/>
      <c r="TLN43" s="24"/>
      <c r="TLS43" s="24"/>
      <c r="TLX43" s="24"/>
      <c r="TMC43" s="24"/>
      <c r="TMH43" s="24"/>
      <c r="TMM43" s="24"/>
      <c r="TMR43" s="24"/>
      <c r="TMW43" s="24"/>
      <c r="TNB43" s="24"/>
      <c r="TNG43" s="24"/>
      <c r="TNL43" s="24"/>
      <c r="TNQ43" s="24"/>
      <c r="TNV43" s="24"/>
      <c r="TOA43" s="24"/>
      <c r="TOF43" s="24"/>
      <c r="TOK43" s="24"/>
      <c r="TOP43" s="24"/>
      <c r="TOU43" s="24"/>
      <c r="TOZ43" s="24"/>
      <c r="TPE43" s="24"/>
      <c r="TPJ43" s="24"/>
      <c r="TPO43" s="24"/>
      <c r="TPT43" s="24"/>
      <c r="TPY43" s="24"/>
      <c r="TQD43" s="24"/>
      <c r="TQI43" s="24"/>
      <c r="TQN43" s="24"/>
      <c r="TQS43" s="24"/>
      <c r="TQX43" s="24"/>
      <c r="TRC43" s="24"/>
      <c r="TRH43" s="24"/>
      <c r="TRM43" s="24"/>
      <c r="TRR43" s="24"/>
      <c r="TRW43" s="24"/>
      <c r="TSB43" s="24"/>
      <c r="TSG43" s="24"/>
      <c r="TSL43" s="24"/>
      <c r="TSQ43" s="24"/>
      <c r="TSV43" s="24"/>
      <c r="TTA43" s="24"/>
      <c r="TTF43" s="24"/>
      <c r="TTK43" s="24"/>
      <c r="TTP43" s="24"/>
      <c r="TTU43" s="24"/>
      <c r="TTZ43" s="24"/>
      <c r="TUE43" s="24"/>
      <c r="TUJ43" s="24"/>
      <c r="TUO43" s="24"/>
      <c r="TUT43" s="24"/>
      <c r="TUY43" s="24"/>
      <c r="TVD43" s="24"/>
      <c r="TVI43" s="24"/>
      <c r="TVN43" s="24"/>
      <c r="TVS43" s="24"/>
      <c r="TVX43" s="24"/>
      <c r="TWC43" s="24"/>
      <c r="TWH43" s="24"/>
      <c r="TWM43" s="24"/>
      <c r="TWR43" s="24"/>
      <c r="TWW43" s="24"/>
      <c r="TXB43" s="24"/>
      <c r="TXG43" s="24"/>
      <c r="TXL43" s="24"/>
      <c r="TXQ43" s="24"/>
      <c r="TXV43" s="24"/>
      <c r="TYA43" s="24"/>
      <c r="TYF43" s="24"/>
      <c r="TYK43" s="24"/>
      <c r="TYP43" s="24"/>
      <c r="TYU43" s="24"/>
      <c r="TYZ43" s="24"/>
      <c r="TZE43" s="24"/>
      <c r="TZJ43" s="24"/>
      <c r="TZO43" s="24"/>
      <c r="TZT43" s="24"/>
      <c r="TZY43" s="24"/>
      <c r="UAD43" s="24"/>
      <c r="UAI43" s="24"/>
      <c r="UAN43" s="24"/>
      <c r="UAS43" s="24"/>
      <c r="UAX43" s="24"/>
      <c r="UBC43" s="24"/>
      <c r="UBH43" s="24"/>
      <c r="UBM43" s="24"/>
      <c r="UBR43" s="24"/>
      <c r="UBW43" s="24"/>
      <c r="UCB43" s="24"/>
      <c r="UCG43" s="24"/>
      <c r="UCL43" s="24"/>
      <c r="UCQ43" s="24"/>
      <c r="UCV43" s="24"/>
      <c r="UDA43" s="24"/>
      <c r="UDF43" s="24"/>
      <c r="UDK43" s="24"/>
      <c r="UDP43" s="24"/>
      <c r="UDU43" s="24"/>
      <c r="UDZ43" s="24"/>
      <c r="UEE43" s="24"/>
      <c r="UEJ43" s="24"/>
      <c r="UEO43" s="24"/>
      <c r="UET43" s="24"/>
      <c r="UEY43" s="24"/>
      <c r="UFD43" s="24"/>
      <c r="UFI43" s="24"/>
      <c r="UFN43" s="24"/>
      <c r="UFS43" s="24"/>
      <c r="UFX43" s="24"/>
      <c r="UGC43" s="24"/>
      <c r="UGH43" s="24"/>
      <c r="UGM43" s="24"/>
      <c r="UGR43" s="24"/>
      <c r="UGW43" s="24"/>
      <c r="UHB43" s="24"/>
      <c r="UHG43" s="24"/>
      <c r="UHL43" s="24"/>
      <c r="UHQ43" s="24"/>
      <c r="UHV43" s="24"/>
      <c r="UIA43" s="24"/>
      <c r="UIF43" s="24"/>
      <c r="UIK43" s="24"/>
      <c r="UIP43" s="24"/>
      <c r="UIU43" s="24"/>
      <c r="UIZ43" s="24"/>
      <c r="UJE43" s="24"/>
      <c r="UJJ43" s="24"/>
      <c r="UJO43" s="24"/>
      <c r="UJT43" s="24"/>
      <c r="UJY43" s="24"/>
      <c r="UKD43" s="24"/>
      <c r="UKI43" s="24"/>
      <c r="UKN43" s="24"/>
      <c r="UKS43" s="24"/>
      <c r="UKX43" s="24"/>
      <c r="ULC43" s="24"/>
      <c r="ULH43" s="24"/>
      <c r="ULM43" s="24"/>
      <c r="ULR43" s="24"/>
      <c r="ULW43" s="24"/>
      <c r="UMB43" s="24"/>
      <c r="UMG43" s="24"/>
      <c r="UML43" s="24"/>
      <c r="UMQ43" s="24"/>
      <c r="UMV43" s="24"/>
      <c r="UNA43" s="24"/>
      <c r="UNF43" s="24"/>
      <c r="UNK43" s="24"/>
      <c r="UNP43" s="24"/>
      <c r="UNU43" s="24"/>
      <c r="UNZ43" s="24"/>
      <c r="UOE43" s="24"/>
      <c r="UOJ43" s="24"/>
      <c r="UOO43" s="24"/>
      <c r="UOT43" s="24"/>
      <c r="UOY43" s="24"/>
      <c r="UPD43" s="24"/>
      <c r="UPI43" s="24"/>
      <c r="UPN43" s="24"/>
      <c r="UPS43" s="24"/>
      <c r="UPX43" s="24"/>
      <c r="UQC43" s="24"/>
      <c r="UQH43" s="24"/>
      <c r="UQM43" s="24"/>
      <c r="UQR43" s="24"/>
      <c r="UQW43" s="24"/>
      <c r="URB43" s="24"/>
      <c r="URG43" s="24"/>
      <c r="URL43" s="24"/>
      <c r="URQ43" s="24"/>
      <c r="URV43" s="24"/>
      <c r="USA43" s="24"/>
      <c r="USF43" s="24"/>
      <c r="USK43" s="24"/>
      <c r="USP43" s="24"/>
      <c r="USU43" s="24"/>
      <c r="USZ43" s="24"/>
      <c r="UTE43" s="24"/>
      <c r="UTJ43" s="24"/>
      <c r="UTO43" s="24"/>
      <c r="UTT43" s="24"/>
      <c r="UTY43" s="24"/>
      <c r="UUD43" s="24"/>
      <c r="UUI43" s="24"/>
      <c r="UUN43" s="24"/>
      <c r="UUS43" s="24"/>
      <c r="UUX43" s="24"/>
      <c r="UVC43" s="24"/>
      <c r="UVH43" s="24"/>
      <c r="UVM43" s="24"/>
      <c r="UVR43" s="24"/>
      <c r="UVW43" s="24"/>
      <c r="UWB43" s="24"/>
      <c r="UWG43" s="24"/>
      <c r="UWL43" s="24"/>
      <c r="UWQ43" s="24"/>
      <c r="UWV43" s="24"/>
      <c r="UXA43" s="24"/>
      <c r="UXF43" s="24"/>
      <c r="UXK43" s="24"/>
      <c r="UXP43" s="24"/>
      <c r="UXU43" s="24"/>
      <c r="UXZ43" s="24"/>
      <c r="UYE43" s="24"/>
      <c r="UYJ43" s="24"/>
      <c r="UYO43" s="24"/>
      <c r="UYT43" s="24"/>
      <c r="UYY43" s="24"/>
      <c r="UZD43" s="24"/>
      <c r="UZI43" s="24"/>
      <c r="UZN43" s="24"/>
      <c r="UZS43" s="24"/>
      <c r="UZX43" s="24"/>
      <c r="VAC43" s="24"/>
      <c r="VAH43" s="24"/>
      <c r="VAM43" s="24"/>
      <c r="VAR43" s="24"/>
      <c r="VAW43" s="24"/>
      <c r="VBB43" s="24"/>
      <c r="VBG43" s="24"/>
      <c r="VBL43" s="24"/>
      <c r="VBQ43" s="24"/>
      <c r="VBV43" s="24"/>
      <c r="VCA43" s="24"/>
      <c r="VCF43" s="24"/>
      <c r="VCK43" s="24"/>
      <c r="VCP43" s="24"/>
      <c r="VCU43" s="24"/>
      <c r="VCZ43" s="24"/>
      <c r="VDE43" s="24"/>
      <c r="VDJ43" s="24"/>
      <c r="VDO43" s="24"/>
      <c r="VDT43" s="24"/>
      <c r="VDY43" s="24"/>
      <c r="VED43" s="24"/>
      <c r="VEI43" s="24"/>
      <c r="VEN43" s="24"/>
      <c r="VES43" s="24"/>
      <c r="VEX43" s="24"/>
      <c r="VFC43" s="24"/>
      <c r="VFH43" s="24"/>
      <c r="VFM43" s="24"/>
      <c r="VFR43" s="24"/>
      <c r="VFW43" s="24"/>
      <c r="VGB43" s="24"/>
      <c r="VGG43" s="24"/>
      <c r="VGL43" s="24"/>
      <c r="VGQ43" s="24"/>
      <c r="VGV43" s="24"/>
      <c r="VHA43" s="24"/>
      <c r="VHF43" s="24"/>
      <c r="VHK43" s="24"/>
      <c r="VHP43" s="24"/>
      <c r="VHU43" s="24"/>
      <c r="VHZ43" s="24"/>
      <c r="VIE43" s="24"/>
      <c r="VIJ43" s="24"/>
      <c r="VIO43" s="24"/>
      <c r="VIT43" s="24"/>
      <c r="VIY43" s="24"/>
      <c r="VJD43" s="24"/>
      <c r="VJI43" s="24"/>
      <c r="VJN43" s="24"/>
      <c r="VJS43" s="24"/>
      <c r="VJX43" s="24"/>
      <c r="VKC43" s="24"/>
      <c r="VKH43" s="24"/>
      <c r="VKM43" s="24"/>
      <c r="VKR43" s="24"/>
      <c r="VKW43" s="24"/>
      <c r="VLB43" s="24"/>
      <c r="VLG43" s="24"/>
      <c r="VLL43" s="24"/>
      <c r="VLQ43" s="24"/>
      <c r="VLV43" s="24"/>
      <c r="VMA43" s="24"/>
      <c r="VMF43" s="24"/>
      <c r="VMK43" s="24"/>
      <c r="VMP43" s="24"/>
      <c r="VMU43" s="24"/>
      <c r="VMZ43" s="24"/>
      <c r="VNE43" s="24"/>
      <c r="VNJ43" s="24"/>
      <c r="VNO43" s="24"/>
      <c r="VNT43" s="24"/>
      <c r="VNY43" s="24"/>
      <c r="VOD43" s="24"/>
      <c r="VOI43" s="24"/>
      <c r="VON43" s="24"/>
      <c r="VOS43" s="24"/>
      <c r="VOX43" s="24"/>
      <c r="VPC43" s="24"/>
      <c r="VPH43" s="24"/>
      <c r="VPM43" s="24"/>
      <c r="VPR43" s="24"/>
      <c r="VPW43" s="24"/>
      <c r="VQB43" s="24"/>
      <c r="VQG43" s="24"/>
      <c r="VQL43" s="24"/>
      <c r="VQQ43" s="24"/>
      <c r="VQV43" s="24"/>
      <c r="VRA43" s="24"/>
      <c r="VRF43" s="24"/>
      <c r="VRK43" s="24"/>
      <c r="VRP43" s="24"/>
      <c r="VRU43" s="24"/>
      <c r="VRZ43" s="24"/>
      <c r="VSE43" s="24"/>
      <c r="VSJ43" s="24"/>
      <c r="VSO43" s="24"/>
      <c r="VST43" s="24"/>
      <c r="VSY43" s="24"/>
      <c r="VTD43" s="24"/>
      <c r="VTI43" s="24"/>
      <c r="VTN43" s="24"/>
      <c r="VTS43" s="24"/>
      <c r="VTX43" s="24"/>
      <c r="VUC43" s="24"/>
      <c r="VUH43" s="24"/>
      <c r="VUM43" s="24"/>
      <c r="VUR43" s="24"/>
      <c r="VUW43" s="24"/>
      <c r="VVB43" s="24"/>
      <c r="VVG43" s="24"/>
      <c r="VVL43" s="24"/>
      <c r="VVQ43" s="24"/>
      <c r="VVV43" s="24"/>
      <c r="VWA43" s="24"/>
      <c r="VWF43" s="24"/>
      <c r="VWK43" s="24"/>
      <c r="VWP43" s="24"/>
      <c r="VWU43" s="24"/>
      <c r="VWZ43" s="24"/>
      <c r="VXE43" s="24"/>
      <c r="VXJ43" s="24"/>
      <c r="VXO43" s="24"/>
      <c r="VXT43" s="24"/>
      <c r="VXY43" s="24"/>
      <c r="VYD43" s="24"/>
      <c r="VYI43" s="24"/>
      <c r="VYN43" s="24"/>
      <c r="VYS43" s="24"/>
      <c r="VYX43" s="24"/>
      <c r="VZC43" s="24"/>
      <c r="VZH43" s="24"/>
      <c r="VZM43" s="24"/>
      <c r="VZR43" s="24"/>
      <c r="VZW43" s="24"/>
      <c r="WAB43" s="24"/>
      <c r="WAG43" s="24"/>
      <c r="WAL43" s="24"/>
      <c r="WAQ43" s="24"/>
      <c r="WAV43" s="24"/>
      <c r="WBA43" s="24"/>
      <c r="WBF43" s="24"/>
      <c r="WBK43" s="24"/>
      <c r="WBP43" s="24"/>
      <c r="WBU43" s="24"/>
      <c r="WBZ43" s="24"/>
      <c r="WCE43" s="24"/>
      <c r="WCJ43" s="24"/>
      <c r="WCO43" s="24"/>
      <c r="WCT43" s="24"/>
      <c r="WCY43" s="24"/>
      <c r="WDD43" s="24"/>
      <c r="WDI43" s="24"/>
      <c r="WDN43" s="24"/>
      <c r="WDS43" s="24"/>
      <c r="WDX43" s="24"/>
      <c r="WEC43" s="24"/>
      <c r="WEH43" s="24"/>
      <c r="WEM43" s="24"/>
      <c r="WER43" s="24"/>
      <c r="WEW43" s="24"/>
      <c r="WFB43" s="24"/>
      <c r="WFG43" s="24"/>
      <c r="WFL43" s="24"/>
      <c r="WFQ43" s="24"/>
      <c r="WFV43" s="24"/>
      <c r="WGA43" s="24"/>
      <c r="WGF43" s="24"/>
      <c r="WGK43" s="24"/>
      <c r="WGP43" s="24"/>
      <c r="WGU43" s="24"/>
      <c r="WGZ43" s="24"/>
      <c r="WHE43" s="24"/>
      <c r="WHJ43" s="24"/>
      <c r="WHO43" s="24"/>
      <c r="WHT43" s="24"/>
      <c r="WHY43" s="24"/>
      <c r="WID43" s="24"/>
      <c r="WII43" s="24"/>
      <c r="WIN43" s="24"/>
      <c r="WIS43" s="24"/>
      <c r="WIX43" s="24"/>
      <c r="WJC43" s="24"/>
      <c r="WJH43" s="24"/>
      <c r="WJM43" s="24"/>
      <c r="WJR43" s="24"/>
      <c r="WJW43" s="24"/>
      <c r="WKB43" s="24"/>
      <c r="WKG43" s="24"/>
      <c r="WKL43" s="24"/>
      <c r="WKQ43" s="24"/>
      <c r="WKV43" s="24"/>
      <c r="WLA43" s="24"/>
      <c r="WLF43" s="24"/>
      <c r="WLK43" s="24"/>
      <c r="WLP43" s="24"/>
      <c r="WLU43" s="24"/>
      <c r="WLZ43" s="24"/>
      <c r="WME43" s="24"/>
      <c r="WMJ43" s="24"/>
      <c r="WMO43" s="24"/>
      <c r="WMT43" s="24"/>
      <c r="WMY43" s="24"/>
      <c r="WND43" s="24"/>
      <c r="WNI43" s="24"/>
      <c r="WNN43" s="24"/>
      <c r="WNS43" s="24"/>
      <c r="WNX43" s="24"/>
      <c r="WOC43" s="24"/>
      <c r="WOH43" s="24"/>
      <c r="WOM43" s="24"/>
      <c r="WOR43" s="24"/>
      <c r="WOW43" s="24"/>
      <c r="WPB43" s="24"/>
      <c r="WPG43" s="24"/>
      <c r="WPL43" s="24"/>
      <c r="WPQ43" s="24"/>
      <c r="WPV43" s="24"/>
      <c r="WQA43" s="24"/>
      <c r="WQF43" s="24"/>
      <c r="WQK43" s="24"/>
      <c r="WQP43" s="24"/>
      <c r="WQU43" s="24"/>
      <c r="WQZ43" s="24"/>
      <c r="WRE43" s="24"/>
      <c r="WRJ43" s="24"/>
      <c r="WRO43" s="24"/>
      <c r="WRT43" s="24"/>
      <c r="WRY43" s="24"/>
      <c r="WSD43" s="24"/>
      <c r="WSI43" s="24"/>
      <c r="WSN43" s="24"/>
      <c r="WSS43" s="24"/>
      <c r="WSX43" s="24"/>
      <c r="WTC43" s="24"/>
      <c r="WTH43" s="24"/>
      <c r="WTM43" s="24"/>
      <c r="WTR43" s="24"/>
      <c r="WTW43" s="24"/>
      <c r="WUB43" s="24"/>
      <c r="WUG43" s="24"/>
      <c r="WUL43" s="24"/>
      <c r="WUQ43" s="24"/>
      <c r="WUV43" s="24"/>
      <c r="WVA43" s="24"/>
      <c r="WVF43" s="24"/>
      <c r="WVK43" s="24"/>
      <c r="WVP43" s="24"/>
      <c r="WVU43" s="24"/>
      <c r="WVZ43" s="24"/>
      <c r="WWE43" s="24"/>
      <c r="WWJ43" s="24"/>
      <c r="WWO43" s="24"/>
      <c r="WWT43" s="24"/>
      <c r="WWY43" s="24"/>
      <c r="WXD43" s="24"/>
      <c r="WXI43" s="24"/>
      <c r="WXN43" s="24"/>
      <c r="WXS43" s="24"/>
      <c r="WXX43" s="24"/>
      <c r="WYC43" s="24"/>
      <c r="WYH43" s="24"/>
      <c r="WYM43" s="24"/>
      <c r="WYR43" s="24"/>
      <c r="WYW43" s="24"/>
      <c r="WZB43" s="24"/>
      <c r="WZG43" s="24"/>
      <c r="WZL43" s="24"/>
      <c r="WZQ43" s="24"/>
      <c r="WZV43" s="24"/>
      <c r="XAA43" s="24"/>
      <c r="XAF43" s="24"/>
      <c r="XAK43" s="24"/>
      <c r="XAP43" s="24"/>
      <c r="XAU43" s="24"/>
      <c r="XAZ43" s="24"/>
      <c r="XBE43" s="24"/>
      <c r="XBJ43" s="24"/>
      <c r="XBO43" s="24"/>
      <c r="XBT43" s="24"/>
      <c r="XBY43" s="24"/>
      <c r="XCD43" s="24"/>
      <c r="XCI43" s="24"/>
      <c r="XCN43" s="24"/>
      <c r="XCS43" s="24"/>
      <c r="XCX43" s="24"/>
      <c r="XDC43" s="24"/>
      <c r="XDH43" s="24"/>
      <c r="XDM43" s="24"/>
      <c r="XDR43" s="24"/>
      <c r="XDW43" s="24"/>
      <c r="XEB43" s="24"/>
      <c r="XEG43" s="24"/>
      <c r="XEL43" s="24"/>
      <c r="XEQ43" s="24"/>
      <c r="XEV43" s="24"/>
      <c r="XFA43" s="24"/>
    </row>
    <row r="44" spans="1:1021 1026:2046 2051:3071 3076:4096 4101:5116 5121:6141 6146:7166 7171:8191 8196:9216 9221:10236 10241:11261 11266:12286 12291:13311 13316:14336 14341:15356 15361:16381" x14ac:dyDescent="0.35">
      <c r="A44" s="24"/>
      <c r="B44" s="14"/>
      <c r="C44" s="14"/>
      <c r="D44" s="24" t="s">
        <v>475</v>
      </c>
      <c r="E44" s="171"/>
      <c r="F44" s="24"/>
      <c r="G44" s="24"/>
      <c r="H44" s="54" t="s">
        <v>41</v>
      </c>
      <c r="I44" s="24"/>
      <c r="J44" s="67">
        <f t="shared" ref="J44:AO44" si="21">J39*J41</f>
        <v>66810.492595035001</v>
      </c>
      <c r="K44" s="184">
        <f t="shared" si="21"/>
        <v>66810.492595035001</v>
      </c>
      <c r="L44" s="184">
        <f t="shared" si="21"/>
        <v>66810.492595035001</v>
      </c>
      <c r="M44" s="184">
        <f t="shared" si="21"/>
        <v>66810.492595035001</v>
      </c>
      <c r="N44" s="184">
        <f t="shared" si="21"/>
        <v>66810.492595035001</v>
      </c>
      <c r="O44" s="184">
        <f t="shared" si="21"/>
        <v>66810.492595035001</v>
      </c>
      <c r="P44" s="184">
        <f t="shared" si="21"/>
        <v>66810.492595035001</v>
      </c>
      <c r="Q44" s="184">
        <f t="shared" si="21"/>
        <v>66810.492595035001</v>
      </c>
      <c r="R44" s="184">
        <f t="shared" si="21"/>
        <v>66810.492595035001</v>
      </c>
      <c r="S44" s="184">
        <f t="shared" si="21"/>
        <v>66810.492595035001</v>
      </c>
      <c r="T44" s="184">
        <f t="shared" si="21"/>
        <v>66810.492595035001</v>
      </c>
      <c r="U44" s="184">
        <f t="shared" si="21"/>
        <v>66810.492595035001</v>
      </c>
      <c r="V44" s="184">
        <f t="shared" si="21"/>
        <v>96066.407979782103</v>
      </c>
      <c r="W44" s="184">
        <f>W39*W41</f>
        <v>96066.407979782103</v>
      </c>
      <c r="X44" s="184">
        <f t="shared" si="21"/>
        <v>96066.407979782103</v>
      </c>
      <c r="Y44" s="184">
        <f t="shared" si="21"/>
        <v>96066.407979782103</v>
      </c>
      <c r="Z44" s="184">
        <f t="shared" si="21"/>
        <v>96066.407979782103</v>
      </c>
      <c r="AA44" s="184">
        <f t="shared" si="21"/>
        <v>96066.407979782103</v>
      </c>
      <c r="AB44" s="184">
        <f t="shared" si="21"/>
        <v>96066.407979782103</v>
      </c>
      <c r="AC44" s="184">
        <f t="shared" si="21"/>
        <v>96066.407979782103</v>
      </c>
      <c r="AD44" s="184">
        <f t="shared" si="21"/>
        <v>96066.407979782103</v>
      </c>
      <c r="AE44" s="184">
        <f t="shared" si="21"/>
        <v>96066.407979782103</v>
      </c>
      <c r="AF44" s="184">
        <f t="shared" si="21"/>
        <v>96066.407979782103</v>
      </c>
      <c r="AG44" s="184">
        <f t="shared" si="21"/>
        <v>96066.407979782103</v>
      </c>
      <c r="AH44" s="184">
        <f t="shared" si="21"/>
        <v>131192.25250728952</v>
      </c>
      <c r="AI44" s="184">
        <f t="shared" si="21"/>
        <v>131192.25250728952</v>
      </c>
      <c r="AJ44" s="184">
        <f t="shared" si="21"/>
        <v>131192.25250728952</v>
      </c>
      <c r="AK44" s="184">
        <f t="shared" si="21"/>
        <v>131192.25250728952</v>
      </c>
      <c r="AL44" s="184">
        <f t="shared" si="21"/>
        <v>131192.25250728952</v>
      </c>
      <c r="AM44" s="184">
        <f t="shared" si="21"/>
        <v>131192.25250728952</v>
      </c>
      <c r="AN44" s="184">
        <f t="shared" si="21"/>
        <v>131192.25250728952</v>
      </c>
      <c r="AO44" s="184">
        <f t="shared" si="21"/>
        <v>131192.25250728952</v>
      </c>
      <c r="AP44" s="184">
        <f t="shared" ref="AP44:BU44" si="22">AP39*AP41</f>
        <v>131192.25250728952</v>
      </c>
      <c r="AQ44" s="184">
        <f t="shared" si="22"/>
        <v>131192.25250728952</v>
      </c>
      <c r="AR44" s="184">
        <f t="shared" si="22"/>
        <v>131192.25250728952</v>
      </c>
      <c r="AS44" s="184">
        <f t="shared" si="22"/>
        <v>131192.25250728952</v>
      </c>
      <c r="AT44" s="184">
        <f t="shared" si="22"/>
        <v>165489.67879476395</v>
      </c>
      <c r="AU44" s="184">
        <f t="shared" si="22"/>
        <v>165489.67879476395</v>
      </c>
      <c r="AV44" s="184">
        <f t="shared" si="22"/>
        <v>165489.67879476395</v>
      </c>
      <c r="AW44" s="184">
        <f t="shared" si="22"/>
        <v>165489.67879476395</v>
      </c>
      <c r="AX44" s="184">
        <f t="shared" si="22"/>
        <v>165489.67879476395</v>
      </c>
      <c r="AY44" s="184">
        <f t="shared" si="22"/>
        <v>165489.67879476395</v>
      </c>
      <c r="AZ44" s="184">
        <f t="shared" si="22"/>
        <v>165489.67879476395</v>
      </c>
      <c r="BA44" s="184">
        <f t="shared" si="22"/>
        <v>165489.67879476395</v>
      </c>
      <c r="BB44" s="184">
        <f t="shared" si="22"/>
        <v>165489.67879476395</v>
      </c>
      <c r="BC44" s="184">
        <f t="shared" si="22"/>
        <v>165489.67879476395</v>
      </c>
      <c r="BD44" s="184">
        <f t="shared" si="22"/>
        <v>165489.67879476395</v>
      </c>
      <c r="BE44" s="184">
        <f t="shared" si="22"/>
        <v>165489.67879476395</v>
      </c>
      <c r="BF44" s="184">
        <f t="shared" si="22"/>
        <v>131798.73130816687</v>
      </c>
      <c r="BG44" s="184">
        <f t="shared" si="22"/>
        <v>131798.73130816687</v>
      </c>
      <c r="BH44" s="184">
        <f t="shared" si="22"/>
        <v>131798.73130816687</v>
      </c>
      <c r="BI44" s="184">
        <f t="shared" si="22"/>
        <v>131798.73130816687</v>
      </c>
      <c r="BJ44" s="184">
        <f t="shared" si="22"/>
        <v>131798.73130816687</v>
      </c>
      <c r="BK44" s="184">
        <f t="shared" si="22"/>
        <v>131798.73130816687</v>
      </c>
      <c r="BL44" s="184">
        <f t="shared" si="22"/>
        <v>131798.73130816687</v>
      </c>
      <c r="BM44" s="184">
        <f t="shared" si="22"/>
        <v>131798.73130816687</v>
      </c>
      <c r="BN44" s="184">
        <f t="shared" si="22"/>
        <v>131798.73130816687</v>
      </c>
      <c r="BO44" s="184">
        <f t="shared" si="22"/>
        <v>131798.73130816687</v>
      </c>
      <c r="BP44" s="184">
        <f t="shared" si="22"/>
        <v>131798.73130816687</v>
      </c>
      <c r="BQ44" s="184">
        <f t="shared" si="22"/>
        <v>131798.73130816687</v>
      </c>
      <c r="BR44" s="184">
        <f t="shared" si="22"/>
        <v>132069.33727791914</v>
      </c>
      <c r="BS44" s="184">
        <f t="shared" si="22"/>
        <v>132069.33727791914</v>
      </c>
      <c r="BT44" s="184">
        <f t="shared" si="22"/>
        <v>132069.33727791914</v>
      </c>
      <c r="BU44" s="184">
        <f t="shared" si="22"/>
        <v>132069.33727791914</v>
      </c>
      <c r="BV44" s="184">
        <f t="shared" ref="BV44:DA44" si="23">BV39*BV41</f>
        <v>132069.33727791914</v>
      </c>
      <c r="BW44" s="184">
        <f t="shared" si="23"/>
        <v>132069.33727791914</v>
      </c>
      <c r="BX44" s="184">
        <f t="shared" si="23"/>
        <v>132069.33727791914</v>
      </c>
      <c r="BY44" s="184">
        <f t="shared" si="23"/>
        <v>132069.33727791914</v>
      </c>
      <c r="BZ44" s="184">
        <f t="shared" si="23"/>
        <v>132069.33727791914</v>
      </c>
      <c r="CA44" s="184">
        <f t="shared" si="23"/>
        <v>132069.33727791914</v>
      </c>
      <c r="CB44" s="184">
        <f t="shared" si="23"/>
        <v>132069.33727791914</v>
      </c>
      <c r="CC44" s="184">
        <f t="shared" si="23"/>
        <v>132069.33727791914</v>
      </c>
      <c r="CD44" s="184">
        <f t="shared" si="23"/>
        <v>119167.0721522386</v>
      </c>
      <c r="CE44" s="184">
        <f t="shared" si="23"/>
        <v>119167.0721522386</v>
      </c>
      <c r="CF44" s="184">
        <f t="shared" si="23"/>
        <v>119167.0721522386</v>
      </c>
      <c r="CG44" s="184">
        <f t="shared" si="23"/>
        <v>119167.0721522386</v>
      </c>
      <c r="CH44" s="184">
        <f t="shared" si="23"/>
        <v>119167.0721522386</v>
      </c>
      <c r="CI44" s="184">
        <f t="shared" si="23"/>
        <v>119167.0721522386</v>
      </c>
      <c r="CJ44" s="184">
        <f t="shared" si="23"/>
        <v>119167.0721522386</v>
      </c>
      <c r="CK44" s="184">
        <f t="shared" si="23"/>
        <v>119167.0721522386</v>
      </c>
      <c r="CL44" s="184">
        <f t="shared" si="23"/>
        <v>119167.0721522386</v>
      </c>
      <c r="CM44" s="184">
        <f t="shared" si="23"/>
        <v>119167.0721522386</v>
      </c>
      <c r="CN44" s="184">
        <f t="shared" si="23"/>
        <v>119167.0721522386</v>
      </c>
      <c r="CO44" s="184">
        <f t="shared" si="23"/>
        <v>119167.0721522386</v>
      </c>
      <c r="CP44" s="184">
        <f t="shared" si="23"/>
        <v>102211.15013714039</v>
      </c>
      <c r="CQ44" s="184">
        <f t="shared" si="23"/>
        <v>102211.15013714039</v>
      </c>
      <c r="CR44" s="184">
        <f t="shared" si="23"/>
        <v>102211.15013714039</v>
      </c>
      <c r="CS44" s="184">
        <f t="shared" si="23"/>
        <v>102211.15013714039</v>
      </c>
      <c r="CT44" s="184">
        <f t="shared" si="23"/>
        <v>102211.15013714039</v>
      </c>
      <c r="CU44" s="184">
        <f t="shared" si="23"/>
        <v>102211.15013714039</v>
      </c>
      <c r="CV44" s="184">
        <f t="shared" si="23"/>
        <v>102211.15013714039</v>
      </c>
      <c r="CW44" s="184">
        <f t="shared" si="23"/>
        <v>102211.15013714039</v>
      </c>
      <c r="CX44" s="184">
        <f t="shared" si="23"/>
        <v>102211.15013714039</v>
      </c>
      <c r="CY44" s="184">
        <f t="shared" si="23"/>
        <v>102211.15013714039</v>
      </c>
      <c r="CZ44" s="184">
        <f t="shared" si="23"/>
        <v>102211.15013714039</v>
      </c>
      <c r="DA44" s="184">
        <f t="shared" si="23"/>
        <v>102211.15013714039</v>
      </c>
      <c r="DB44" s="184">
        <f t="shared" ref="DB44:DY44" si="24">DB39*DB41</f>
        <v>66027.024811402356</v>
      </c>
      <c r="DC44" s="184">
        <f t="shared" si="24"/>
        <v>66027.024811402356</v>
      </c>
      <c r="DD44" s="184">
        <f t="shared" si="24"/>
        <v>66027.024811402356</v>
      </c>
      <c r="DE44" s="184">
        <f t="shared" si="24"/>
        <v>66027.024811402356</v>
      </c>
      <c r="DF44" s="184">
        <f t="shared" si="24"/>
        <v>66027.024811402356</v>
      </c>
      <c r="DG44" s="184">
        <f t="shared" si="24"/>
        <v>66027.024811402356</v>
      </c>
      <c r="DH44" s="184">
        <f t="shared" si="24"/>
        <v>66027.024811402356</v>
      </c>
      <c r="DI44" s="184">
        <f t="shared" si="24"/>
        <v>66027.024811402356</v>
      </c>
      <c r="DJ44" s="184">
        <f t="shared" si="24"/>
        <v>66027.024811402356</v>
      </c>
      <c r="DK44" s="184">
        <f t="shared" si="24"/>
        <v>66027.024811402356</v>
      </c>
      <c r="DL44" s="184">
        <f t="shared" si="24"/>
        <v>66027.024811402356</v>
      </c>
      <c r="DM44" s="184">
        <f t="shared" si="24"/>
        <v>66027.024811402356</v>
      </c>
      <c r="DN44" s="184">
        <f t="shared" si="24"/>
        <v>37195.531509205393</v>
      </c>
      <c r="DO44" s="184">
        <f t="shared" si="24"/>
        <v>37195.531509205393</v>
      </c>
      <c r="DP44" s="184">
        <f t="shared" si="24"/>
        <v>37195.531509205393</v>
      </c>
      <c r="DQ44" s="184">
        <f t="shared" si="24"/>
        <v>37195.531509205393</v>
      </c>
      <c r="DR44" s="184">
        <f t="shared" si="24"/>
        <v>37195.531509205393</v>
      </c>
      <c r="DS44" s="184">
        <f t="shared" si="24"/>
        <v>37195.531509205393</v>
      </c>
      <c r="DT44" s="184">
        <f t="shared" si="24"/>
        <v>37195.531509205393</v>
      </c>
      <c r="DU44" s="184">
        <f t="shared" si="24"/>
        <v>37195.531509205393</v>
      </c>
      <c r="DV44" s="184">
        <f t="shared" si="24"/>
        <v>37195.531509205393</v>
      </c>
      <c r="DW44" s="184">
        <f t="shared" si="24"/>
        <v>37195.531509205393</v>
      </c>
      <c r="DX44" s="184">
        <f t="shared" si="24"/>
        <v>37195.531509205393</v>
      </c>
      <c r="DY44" s="184">
        <f t="shared" si="24"/>
        <v>37195.531509205393</v>
      </c>
      <c r="EA44" s="24"/>
      <c r="EF44" s="24"/>
      <c r="EK44" s="24"/>
      <c r="EP44" s="24"/>
      <c r="EU44" s="24"/>
      <c r="EZ44" s="24"/>
      <c r="FE44" s="24"/>
      <c r="FJ44" s="24"/>
      <c r="FO44" s="24"/>
      <c r="FT44" s="24"/>
      <c r="FY44" s="24"/>
      <c r="GD44" s="24"/>
      <c r="GI44" s="24"/>
      <c r="GN44" s="24"/>
      <c r="GS44" s="24"/>
      <c r="GX44" s="24"/>
      <c r="HC44" s="24"/>
      <c r="HH44" s="24"/>
      <c r="HM44" s="24"/>
      <c r="HR44" s="24"/>
      <c r="HW44" s="24"/>
      <c r="IB44" s="24"/>
      <c r="IG44" s="24"/>
      <c r="IL44" s="24"/>
      <c r="IQ44" s="24"/>
      <c r="IV44" s="24"/>
      <c r="JA44" s="24"/>
      <c r="JF44" s="24"/>
      <c r="JK44" s="24"/>
      <c r="JP44" s="24"/>
      <c r="JU44" s="24"/>
      <c r="JZ44" s="24"/>
      <c r="KE44" s="24"/>
      <c r="KJ44" s="24"/>
      <c r="KO44" s="24"/>
      <c r="KT44" s="24"/>
      <c r="KY44" s="24"/>
      <c r="LD44" s="24"/>
      <c r="LI44" s="24"/>
      <c r="LN44" s="24"/>
      <c r="LS44" s="24"/>
      <c r="LX44" s="24"/>
      <c r="MC44" s="24"/>
      <c r="MH44" s="24"/>
      <c r="MM44" s="24"/>
      <c r="MR44" s="24"/>
      <c r="MW44" s="24"/>
      <c r="NB44" s="24"/>
      <c r="NG44" s="24"/>
      <c r="NL44" s="24"/>
      <c r="NQ44" s="24"/>
      <c r="NV44" s="24"/>
      <c r="OA44" s="24"/>
      <c r="OF44" s="24"/>
      <c r="OK44" s="24"/>
      <c r="OP44" s="24"/>
      <c r="OU44" s="24"/>
      <c r="OZ44" s="24"/>
      <c r="PE44" s="24"/>
      <c r="PJ44" s="24"/>
      <c r="PO44" s="24"/>
      <c r="PT44" s="24"/>
      <c r="PY44" s="24"/>
      <c r="QD44" s="24"/>
      <c r="QI44" s="24"/>
      <c r="QN44" s="24"/>
      <c r="QS44" s="24"/>
      <c r="QX44" s="24"/>
      <c r="RC44" s="24"/>
      <c r="RH44" s="24"/>
      <c r="RM44" s="24"/>
      <c r="RR44" s="24"/>
      <c r="RW44" s="24"/>
      <c r="SB44" s="24"/>
      <c r="SG44" s="24"/>
      <c r="SL44" s="24"/>
      <c r="SQ44" s="24"/>
      <c r="SV44" s="24"/>
      <c r="TA44" s="24"/>
      <c r="TF44" s="24"/>
      <c r="TK44" s="24"/>
      <c r="TP44" s="24"/>
      <c r="TU44" s="24"/>
      <c r="TZ44" s="24"/>
      <c r="UE44" s="24"/>
      <c r="UJ44" s="24"/>
      <c r="UO44" s="24"/>
      <c r="UT44" s="24"/>
      <c r="UY44" s="24"/>
      <c r="VD44" s="24"/>
      <c r="VI44" s="24"/>
      <c r="VN44" s="24"/>
      <c r="VS44" s="24"/>
      <c r="VX44" s="24"/>
      <c r="WC44" s="24"/>
      <c r="WH44" s="24"/>
      <c r="WM44" s="24"/>
      <c r="WR44" s="24"/>
      <c r="WW44" s="24"/>
      <c r="XB44" s="24"/>
      <c r="XG44" s="24"/>
      <c r="XL44" s="24"/>
      <c r="XQ44" s="24"/>
      <c r="XV44" s="24"/>
      <c r="YA44" s="24"/>
      <c r="YF44" s="24"/>
      <c r="YK44" s="24"/>
      <c r="YP44" s="24"/>
      <c r="YU44" s="24"/>
      <c r="YZ44" s="24"/>
      <c r="ZE44" s="24"/>
      <c r="ZJ44" s="24"/>
      <c r="ZO44" s="24"/>
      <c r="ZT44" s="24"/>
      <c r="ZY44" s="24"/>
      <c r="AAD44" s="24"/>
      <c r="AAI44" s="24"/>
      <c r="AAN44" s="24"/>
      <c r="AAS44" s="24"/>
      <c r="AAX44" s="24"/>
      <c r="ABC44" s="24"/>
      <c r="ABH44" s="24"/>
      <c r="ABM44" s="24"/>
      <c r="ABR44" s="24"/>
      <c r="ABW44" s="24"/>
      <c r="ACB44" s="24"/>
      <c r="ACG44" s="24"/>
      <c r="ACL44" s="24"/>
      <c r="ACQ44" s="24"/>
      <c r="ACV44" s="24"/>
      <c r="ADA44" s="24"/>
      <c r="ADF44" s="24"/>
      <c r="ADK44" s="24"/>
      <c r="ADP44" s="24"/>
      <c r="ADU44" s="24"/>
      <c r="ADZ44" s="24"/>
      <c r="AEE44" s="24"/>
      <c r="AEJ44" s="24"/>
      <c r="AEO44" s="24"/>
      <c r="AET44" s="24"/>
      <c r="AEY44" s="24"/>
      <c r="AFD44" s="24"/>
      <c r="AFI44" s="24"/>
      <c r="AFN44" s="24"/>
      <c r="AFS44" s="24"/>
      <c r="AFX44" s="24"/>
      <c r="AGC44" s="24"/>
      <c r="AGH44" s="24"/>
      <c r="AGM44" s="24"/>
      <c r="AGR44" s="24"/>
      <c r="AGW44" s="24"/>
      <c r="AHB44" s="24"/>
      <c r="AHG44" s="24"/>
      <c r="AHL44" s="24"/>
      <c r="AHQ44" s="24"/>
      <c r="AHV44" s="24"/>
      <c r="AIA44" s="24"/>
      <c r="AIF44" s="24"/>
      <c r="AIK44" s="24"/>
      <c r="AIP44" s="24"/>
      <c r="AIU44" s="24"/>
      <c r="AIZ44" s="24"/>
      <c r="AJE44" s="24"/>
      <c r="AJJ44" s="24"/>
      <c r="AJO44" s="24"/>
      <c r="AJT44" s="24"/>
      <c r="AJY44" s="24"/>
      <c r="AKD44" s="24"/>
      <c r="AKI44" s="24"/>
      <c r="AKN44" s="24"/>
      <c r="AKS44" s="24"/>
      <c r="AKX44" s="24"/>
      <c r="ALC44" s="24"/>
      <c r="ALH44" s="24"/>
      <c r="ALM44" s="24"/>
      <c r="ALR44" s="24"/>
      <c r="ALW44" s="24"/>
      <c r="AMB44" s="24"/>
      <c r="AMG44" s="24"/>
      <c r="AML44" s="24"/>
      <c r="AMQ44" s="24"/>
      <c r="AMV44" s="24"/>
      <c r="ANA44" s="24"/>
      <c r="ANF44" s="24"/>
      <c r="ANK44" s="24"/>
      <c r="ANP44" s="24"/>
      <c r="ANU44" s="24"/>
      <c r="ANZ44" s="24"/>
      <c r="AOE44" s="24"/>
      <c r="AOJ44" s="24"/>
      <c r="AOO44" s="24"/>
      <c r="AOT44" s="24"/>
      <c r="AOY44" s="24"/>
      <c r="APD44" s="24"/>
      <c r="API44" s="24"/>
      <c r="APN44" s="24"/>
      <c r="APS44" s="24"/>
      <c r="APX44" s="24"/>
      <c r="AQC44" s="24"/>
      <c r="AQH44" s="24"/>
      <c r="AQM44" s="24"/>
      <c r="AQR44" s="24"/>
      <c r="AQW44" s="24"/>
      <c r="ARB44" s="24"/>
      <c r="ARG44" s="24"/>
      <c r="ARL44" s="24"/>
      <c r="ARQ44" s="24"/>
      <c r="ARV44" s="24"/>
      <c r="ASA44" s="24"/>
      <c r="ASF44" s="24"/>
      <c r="ASK44" s="24"/>
      <c r="ASP44" s="24"/>
      <c r="ASU44" s="24"/>
      <c r="ASZ44" s="24"/>
      <c r="ATE44" s="24"/>
      <c r="ATJ44" s="24"/>
      <c r="ATO44" s="24"/>
      <c r="ATT44" s="24"/>
      <c r="ATY44" s="24"/>
      <c r="AUD44" s="24"/>
      <c r="AUI44" s="24"/>
      <c r="AUN44" s="24"/>
      <c r="AUS44" s="24"/>
      <c r="AUX44" s="24"/>
      <c r="AVC44" s="24"/>
      <c r="AVH44" s="24"/>
      <c r="AVM44" s="24"/>
      <c r="AVR44" s="24"/>
      <c r="AVW44" s="24"/>
      <c r="AWB44" s="24"/>
      <c r="AWG44" s="24"/>
      <c r="AWL44" s="24"/>
      <c r="AWQ44" s="24"/>
      <c r="AWV44" s="24"/>
      <c r="AXA44" s="24"/>
      <c r="AXF44" s="24"/>
      <c r="AXK44" s="24"/>
      <c r="AXP44" s="24"/>
      <c r="AXU44" s="24"/>
      <c r="AXZ44" s="24"/>
      <c r="AYE44" s="24"/>
      <c r="AYJ44" s="24"/>
      <c r="AYO44" s="24"/>
      <c r="AYT44" s="24"/>
      <c r="AYY44" s="24"/>
      <c r="AZD44" s="24"/>
      <c r="AZI44" s="24"/>
      <c r="AZN44" s="24"/>
      <c r="AZS44" s="24"/>
      <c r="AZX44" s="24"/>
      <c r="BAC44" s="24"/>
      <c r="BAH44" s="24"/>
      <c r="BAM44" s="24"/>
      <c r="BAR44" s="24"/>
      <c r="BAW44" s="24"/>
      <c r="BBB44" s="24"/>
      <c r="BBG44" s="24"/>
      <c r="BBL44" s="24"/>
      <c r="BBQ44" s="24"/>
      <c r="BBV44" s="24"/>
      <c r="BCA44" s="24"/>
      <c r="BCF44" s="24"/>
      <c r="BCK44" s="24"/>
      <c r="BCP44" s="24"/>
      <c r="BCU44" s="24"/>
      <c r="BCZ44" s="24"/>
      <c r="BDE44" s="24"/>
      <c r="BDJ44" s="24"/>
      <c r="BDO44" s="24"/>
      <c r="BDT44" s="24"/>
      <c r="BDY44" s="24"/>
      <c r="BED44" s="24"/>
      <c r="BEI44" s="24"/>
      <c r="BEN44" s="24"/>
      <c r="BES44" s="24"/>
      <c r="BEX44" s="24"/>
      <c r="BFC44" s="24"/>
      <c r="BFH44" s="24"/>
      <c r="BFM44" s="24"/>
      <c r="BFR44" s="24"/>
      <c r="BFW44" s="24"/>
      <c r="BGB44" s="24"/>
      <c r="BGG44" s="24"/>
      <c r="BGL44" s="24"/>
      <c r="BGQ44" s="24"/>
      <c r="BGV44" s="24"/>
      <c r="BHA44" s="24"/>
      <c r="BHF44" s="24"/>
      <c r="BHK44" s="24"/>
      <c r="BHP44" s="24"/>
      <c r="BHU44" s="24"/>
      <c r="BHZ44" s="24"/>
      <c r="BIE44" s="24"/>
      <c r="BIJ44" s="24"/>
      <c r="BIO44" s="24"/>
      <c r="BIT44" s="24"/>
      <c r="BIY44" s="24"/>
      <c r="BJD44" s="24"/>
      <c r="BJI44" s="24"/>
      <c r="BJN44" s="24"/>
      <c r="BJS44" s="24"/>
      <c r="BJX44" s="24"/>
      <c r="BKC44" s="24"/>
      <c r="BKH44" s="24"/>
      <c r="BKM44" s="24"/>
      <c r="BKR44" s="24"/>
      <c r="BKW44" s="24"/>
      <c r="BLB44" s="24"/>
      <c r="BLG44" s="24"/>
      <c r="BLL44" s="24"/>
      <c r="BLQ44" s="24"/>
      <c r="BLV44" s="24"/>
      <c r="BMA44" s="24"/>
      <c r="BMF44" s="24"/>
      <c r="BMK44" s="24"/>
      <c r="BMP44" s="24"/>
      <c r="BMU44" s="24"/>
      <c r="BMZ44" s="24"/>
      <c r="BNE44" s="24"/>
      <c r="BNJ44" s="24"/>
      <c r="BNO44" s="24"/>
      <c r="BNT44" s="24"/>
      <c r="BNY44" s="24"/>
      <c r="BOD44" s="24"/>
      <c r="BOI44" s="24"/>
      <c r="BON44" s="24"/>
      <c r="BOS44" s="24"/>
      <c r="BOX44" s="24"/>
      <c r="BPC44" s="24"/>
      <c r="BPH44" s="24"/>
      <c r="BPM44" s="24"/>
      <c r="BPR44" s="24"/>
      <c r="BPW44" s="24"/>
      <c r="BQB44" s="24"/>
      <c r="BQG44" s="24"/>
      <c r="BQL44" s="24"/>
      <c r="BQQ44" s="24"/>
      <c r="BQV44" s="24"/>
      <c r="BRA44" s="24"/>
      <c r="BRF44" s="24"/>
      <c r="BRK44" s="24"/>
      <c r="BRP44" s="24"/>
      <c r="BRU44" s="24"/>
      <c r="BRZ44" s="24"/>
      <c r="BSE44" s="24"/>
      <c r="BSJ44" s="24"/>
      <c r="BSO44" s="24"/>
      <c r="BST44" s="24"/>
      <c r="BSY44" s="24"/>
      <c r="BTD44" s="24"/>
      <c r="BTI44" s="24"/>
      <c r="BTN44" s="24"/>
      <c r="BTS44" s="24"/>
      <c r="BTX44" s="24"/>
      <c r="BUC44" s="24"/>
      <c r="BUH44" s="24"/>
      <c r="BUM44" s="24"/>
      <c r="BUR44" s="24"/>
      <c r="BUW44" s="24"/>
      <c r="BVB44" s="24"/>
      <c r="BVG44" s="24"/>
      <c r="BVL44" s="24"/>
      <c r="BVQ44" s="24"/>
      <c r="BVV44" s="24"/>
      <c r="BWA44" s="24"/>
      <c r="BWF44" s="24"/>
      <c r="BWK44" s="24"/>
      <c r="BWP44" s="24"/>
      <c r="BWU44" s="24"/>
      <c r="BWZ44" s="24"/>
      <c r="BXE44" s="24"/>
      <c r="BXJ44" s="24"/>
      <c r="BXO44" s="24"/>
      <c r="BXT44" s="24"/>
      <c r="BXY44" s="24"/>
      <c r="BYD44" s="24"/>
      <c r="BYI44" s="24"/>
      <c r="BYN44" s="24"/>
      <c r="BYS44" s="24"/>
      <c r="BYX44" s="24"/>
      <c r="BZC44" s="24"/>
      <c r="BZH44" s="24"/>
      <c r="BZM44" s="24"/>
      <c r="BZR44" s="24"/>
      <c r="BZW44" s="24"/>
      <c r="CAB44" s="24"/>
      <c r="CAG44" s="24"/>
      <c r="CAL44" s="24"/>
      <c r="CAQ44" s="24"/>
      <c r="CAV44" s="24"/>
      <c r="CBA44" s="24"/>
      <c r="CBF44" s="24"/>
      <c r="CBK44" s="24"/>
      <c r="CBP44" s="24"/>
      <c r="CBU44" s="24"/>
      <c r="CBZ44" s="24"/>
      <c r="CCE44" s="24"/>
      <c r="CCJ44" s="24"/>
      <c r="CCO44" s="24"/>
      <c r="CCT44" s="24"/>
      <c r="CCY44" s="24"/>
      <c r="CDD44" s="24"/>
      <c r="CDI44" s="24"/>
      <c r="CDN44" s="24"/>
      <c r="CDS44" s="24"/>
      <c r="CDX44" s="24"/>
      <c r="CEC44" s="24"/>
      <c r="CEH44" s="24"/>
      <c r="CEM44" s="24"/>
      <c r="CER44" s="24"/>
      <c r="CEW44" s="24"/>
      <c r="CFB44" s="24"/>
      <c r="CFG44" s="24"/>
      <c r="CFL44" s="24"/>
      <c r="CFQ44" s="24"/>
      <c r="CFV44" s="24"/>
      <c r="CGA44" s="24"/>
      <c r="CGF44" s="24"/>
      <c r="CGK44" s="24"/>
      <c r="CGP44" s="24"/>
      <c r="CGU44" s="24"/>
      <c r="CGZ44" s="24"/>
      <c r="CHE44" s="24"/>
      <c r="CHJ44" s="24"/>
      <c r="CHO44" s="24"/>
      <c r="CHT44" s="24"/>
      <c r="CHY44" s="24"/>
      <c r="CID44" s="24"/>
      <c r="CII44" s="24"/>
      <c r="CIN44" s="24"/>
      <c r="CIS44" s="24"/>
      <c r="CIX44" s="24"/>
      <c r="CJC44" s="24"/>
      <c r="CJH44" s="24"/>
      <c r="CJM44" s="24"/>
      <c r="CJR44" s="24"/>
      <c r="CJW44" s="24"/>
      <c r="CKB44" s="24"/>
      <c r="CKG44" s="24"/>
      <c r="CKL44" s="24"/>
      <c r="CKQ44" s="24"/>
      <c r="CKV44" s="24"/>
      <c r="CLA44" s="24"/>
      <c r="CLF44" s="24"/>
      <c r="CLK44" s="24"/>
      <c r="CLP44" s="24"/>
      <c r="CLU44" s="24"/>
      <c r="CLZ44" s="24"/>
      <c r="CME44" s="24"/>
      <c r="CMJ44" s="24"/>
      <c r="CMO44" s="24"/>
      <c r="CMT44" s="24"/>
      <c r="CMY44" s="24"/>
      <c r="CND44" s="24"/>
      <c r="CNI44" s="24"/>
      <c r="CNN44" s="24"/>
      <c r="CNS44" s="24"/>
      <c r="CNX44" s="24"/>
      <c r="COC44" s="24"/>
      <c r="COH44" s="24"/>
      <c r="COM44" s="24"/>
      <c r="COR44" s="24"/>
      <c r="COW44" s="24"/>
      <c r="CPB44" s="24"/>
      <c r="CPG44" s="24"/>
      <c r="CPL44" s="24"/>
      <c r="CPQ44" s="24"/>
      <c r="CPV44" s="24"/>
      <c r="CQA44" s="24"/>
      <c r="CQF44" s="24"/>
      <c r="CQK44" s="24"/>
      <c r="CQP44" s="24"/>
      <c r="CQU44" s="24"/>
      <c r="CQZ44" s="24"/>
      <c r="CRE44" s="24"/>
      <c r="CRJ44" s="24"/>
      <c r="CRO44" s="24"/>
      <c r="CRT44" s="24"/>
      <c r="CRY44" s="24"/>
      <c r="CSD44" s="24"/>
      <c r="CSI44" s="24"/>
      <c r="CSN44" s="24"/>
      <c r="CSS44" s="24"/>
      <c r="CSX44" s="24"/>
      <c r="CTC44" s="24"/>
      <c r="CTH44" s="24"/>
      <c r="CTM44" s="24"/>
      <c r="CTR44" s="24"/>
      <c r="CTW44" s="24"/>
      <c r="CUB44" s="24"/>
      <c r="CUG44" s="24"/>
      <c r="CUL44" s="24"/>
      <c r="CUQ44" s="24"/>
      <c r="CUV44" s="24"/>
      <c r="CVA44" s="24"/>
      <c r="CVF44" s="24"/>
      <c r="CVK44" s="24"/>
      <c r="CVP44" s="24"/>
      <c r="CVU44" s="24"/>
      <c r="CVZ44" s="24"/>
      <c r="CWE44" s="24"/>
      <c r="CWJ44" s="24"/>
      <c r="CWO44" s="24"/>
      <c r="CWT44" s="24"/>
      <c r="CWY44" s="24"/>
      <c r="CXD44" s="24"/>
      <c r="CXI44" s="24"/>
      <c r="CXN44" s="24"/>
      <c r="CXS44" s="24"/>
      <c r="CXX44" s="24"/>
      <c r="CYC44" s="24"/>
      <c r="CYH44" s="24"/>
      <c r="CYM44" s="24"/>
      <c r="CYR44" s="24"/>
      <c r="CYW44" s="24"/>
      <c r="CZB44" s="24"/>
      <c r="CZG44" s="24"/>
      <c r="CZL44" s="24"/>
      <c r="CZQ44" s="24"/>
      <c r="CZV44" s="24"/>
      <c r="DAA44" s="24"/>
      <c r="DAF44" s="24"/>
      <c r="DAK44" s="24"/>
      <c r="DAP44" s="24"/>
      <c r="DAU44" s="24"/>
      <c r="DAZ44" s="24"/>
      <c r="DBE44" s="24"/>
      <c r="DBJ44" s="24"/>
      <c r="DBO44" s="24"/>
      <c r="DBT44" s="24"/>
      <c r="DBY44" s="24"/>
      <c r="DCD44" s="24"/>
      <c r="DCI44" s="24"/>
      <c r="DCN44" s="24"/>
      <c r="DCS44" s="24"/>
      <c r="DCX44" s="24"/>
      <c r="DDC44" s="24"/>
      <c r="DDH44" s="24"/>
      <c r="DDM44" s="24"/>
      <c r="DDR44" s="24"/>
      <c r="DDW44" s="24"/>
      <c r="DEB44" s="24"/>
      <c r="DEG44" s="24"/>
      <c r="DEL44" s="24"/>
      <c r="DEQ44" s="24"/>
      <c r="DEV44" s="24"/>
      <c r="DFA44" s="24"/>
      <c r="DFF44" s="24"/>
      <c r="DFK44" s="24"/>
      <c r="DFP44" s="24"/>
      <c r="DFU44" s="24"/>
      <c r="DFZ44" s="24"/>
      <c r="DGE44" s="24"/>
      <c r="DGJ44" s="24"/>
      <c r="DGO44" s="24"/>
      <c r="DGT44" s="24"/>
      <c r="DGY44" s="24"/>
      <c r="DHD44" s="24"/>
      <c r="DHI44" s="24"/>
      <c r="DHN44" s="24"/>
      <c r="DHS44" s="24"/>
      <c r="DHX44" s="24"/>
      <c r="DIC44" s="24"/>
      <c r="DIH44" s="24"/>
      <c r="DIM44" s="24"/>
      <c r="DIR44" s="24"/>
      <c r="DIW44" s="24"/>
      <c r="DJB44" s="24"/>
      <c r="DJG44" s="24"/>
      <c r="DJL44" s="24"/>
      <c r="DJQ44" s="24"/>
      <c r="DJV44" s="24"/>
      <c r="DKA44" s="24"/>
      <c r="DKF44" s="24"/>
      <c r="DKK44" s="24"/>
      <c r="DKP44" s="24"/>
      <c r="DKU44" s="24"/>
      <c r="DKZ44" s="24"/>
      <c r="DLE44" s="24"/>
      <c r="DLJ44" s="24"/>
      <c r="DLO44" s="24"/>
      <c r="DLT44" s="24"/>
      <c r="DLY44" s="24"/>
      <c r="DMD44" s="24"/>
      <c r="DMI44" s="24"/>
      <c r="DMN44" s="24"/>
      <c r="DMS44" s="24"/>
      <c r="DMX44" s="24"/>
      <c r="DNC44" s="24"/>
      <c r="DNH44" s="24"/>
      <c r="DNM44" s="24"/>
      <c r="DNR44" s="24"/>
      <c r="DNW44" s="24"/>
      <c r="DOB44" s="24"/>
      <c r="DOG44" s="24"/>
      <c r="DOL44" s="24"/>
      <c r="DOQ44" s="24"/>
      <c r="DOV44" s="24"/>
      <c r="DPA44" s="24"/>
      <c r="DPF44" s="24"/>
      <c r="DPK44" s="24"/>
      <c r="DPP44" s="24"/>
      <c r="DPU44" s="24"/>
      <c r="DPZ44" s="24"/>
      <c r="DQE44" s="24"/>
      <c r="DQJ44" s="24"/>
      <c r="DQO44" s="24"/>
      <c r="DQT44" s="24"/>
      <c r="DQY44" s="24"/>
      <c r="DRD44" s="24"/>
      <c r="DRI44" s="24"/>
      <c r="DRN44" s="24"/>
      <c r="DRS44" s="24"/>
      <c r="DRX44" s="24"/>
      <c r="DSC44" s="24"/>
      <c r="DSH44" s="24"/>
      <c r="DSM44" s="24"/>
      <c r="DSR44" s="24"/>
      <c r="DSW44" s="24"/>
      <c r="DTB44" s="24"/>
      <c r="DTG44" s="24"/>
      <c r="DTL44" s="24"/>
      <c r="DTQ44" s="24"/>
      <c r="DTV44" s="24"/>
      <c r="DUA44" s="24"/>
      <c r="DUF44" s="24"/>
      <c r="DUK44" s="24"/>
      <c r="DUP44" s="24"/>
      <c r="DUU44" s="24"/>
      <c r="DUZ44" s="24"/>
      <c r="DVE44" s="24"/>
      <c r="DVJ44" s="24"/>
      <c r="DVO44" s="24"/>
      <c r="DVT44" s="24"/>
      <c r="DVY44" s="24"/>
      <c r="DWD44" s="24"/>
      <c r="DWI44" s="24"/>
      <c r="DWN44" s="24"/>
      <c r="DWS44" s="24"/>
      <c r="DWX44" s="24"/>
      <c r="DXC44" s="24"/>
      <c r="DXH44" s="24"/>
      <c r="DXM44" s="24"/>
      <c r="DXR44" s="24"/>
      <c r="DXW44" s="24"/>
      <c r="DYB44" s="24"/>
      <c r="DYG44" s="24"/>
      <c r="DYL44" s="24"/>
      <c r="DYQ44" s="24"/>
      <c r="DYV44" s="24"/>
      <c r="DZA44" s="24"/>
      <c r="DZF44" s="24"/>
      <c r="DZK44" s="24"/>
      <c r="DZP44" s="24"/>
      <c r="DZU44" s="24"/>
      <c r="DZZ44" s="24"/>
      <c r="EAE44" s="24"/>
      <c r="EAJ44" s="24"/>
      <c r="EAO44" s="24"/>
      <c r="EAT44" s="24"/>
      <c r="EAY44" s="24"/>
      <c r="EBD44" s="24"/>
      <c r="EBI44" s="24"/>
      <c r="EBN44" s="24"/>
      <c r="EBS44" s="24"/>
      <c r="EBX44" s="24"/>
      <c r="ECC44" s="24"/>
      <c r="ECH44" s="24"/>
      <c r="ECM44" s="24"/>
      <c r="ECR44" s="24"/>
      <c r="ECW44" s="24"/>
      <c r="EDB44" s="24"/>
      <c r="EDG44" s="24"/>
      <c r="EDL44" s="24"/>
      <c r="EDQ44" s="24"/>
      <c r="EDV44" s="24"/>
      <c r="EEA44" s="24"/>
      <c r="EEF44" s="24"/>
      <c r="EEK44" s="24"/>
      <c r="EEP44" s="24"/>
      <c r="EEU44" s="24"/>
      <c r="EEZ44" s="24"/>
      <c r="EFE44" s="24"/>
      <c r="EFJ44" s="24"/>
      <c r="EFO44" s="24"/>
      <c r="EFT44" s="24"/>
      <c r="EFY44" s="24"/>
      <c r="EGD44" s="24"/>
      <c r="EGI44" s="24"/>
      <c r="EGN44" s="24"/>
      <c r="EGS44" s="24"/>
      <c r="EGX44" s="24"/>
      <c r="EHC44" s="24"/>
      <c r="EHH44" s="24"/>
      <c r="EHM44" s="24"/>
      <c r="EHR44" s="24"/>
      <c r="EHW44" s="24"/>
      <c r="EIB44" s="24"/>
      <c r="EIG44" s="24"/>
      <c r="EIL44" s="24"/>
      <c r="EIQ44" s="24"/>
      <c r="EIV44" s="24"/>
      <c r="EJA44" s="24"/>
      <c r="EJF44" s="24"/>
      <c r="EJK44" s="24"/>
      <c r="EJP44" s="24"/>
      <c r="EJU44" s="24"/>
      <c r="EJZ44" s="24"/>
      <c r="EKE44" s="24"/>
      <c r="EKJ44" s="24"/>
      <c r="EKO44" s="24"/>
      <c r="EKT44" s="24"/>
      <c r="EKY44" s="24"/>
      <c r="ELD44" s="24"/>
      <c r="ELI44" s="24"/>
      <c r="ELN44" s="24"/>
      <c r="ELS44" s="24"/>
      <c r="ELX44" s="24"/>
      <c r="EMC44" s="24"/>
      <c r="EMH44" s="24"/>
      <c r="EMM44" s="24"/>
      <c r="EMR44" s="24"/>
      <c r="EMW44" s="24"/>
      <c r="ENB44" s="24"/>
      <c r="ENG44" s="24"/>
      <c r="ENL44" s="24"/>
      <c r="ENQ44" s="24"/>
      <c r="ENV44" s="24"/>
      <c r="EOA44" s="24"/>
      <c r="EOF44" s="24"/>
      <c r="EOK44" s="24"/>
      <c r="EOP44" s="24"/>
      <c r="EOU44" s="24"/>
      <c r="EOZ44" s="24"/>
      <c r="EPE44" s="24"/>
      <c r="EPJ44" s="24"/>
      <c r="EPO44" s="24"/>
      <c r="EPT44" s="24"/>
      <c r="EPY44" s="24"/>
      <c r="EQD44" s="24"/>
      <c r="EQI44" s="24"/>
      <c r="EQN44" s="24"/>
      <c r="EQS44" s="24"/>
      <c r="EQX44" s="24"/>
      <c r="ERC44" s="24"/>
      <c r="ERH44" s="24"/>
      <c r="ERM44" s="24"/>
      <c r="ERR44" s="24"/>
      <c r="ERW44" s="24"/>
      <c r="ESB44" s="24"/>
      <c r="ESG44" s="24"/>
      <c r="ESL44" s="24"/>
      <c r="ESQ44" s="24"/>
      <c r="ESV44" s="24"/>
      <c r="ETA44" s="24"/>
      <c r="ETF44" s="24"/>
      <c r="ETK44" s="24"/>
      <c r="ETP44" s="24"/>
      <c r="ETU44" s="24"/>
      <c r="ETZ44" s="24"/>
      <c r="EUE44" s="24"/>
      <c r="EUJ44" s="24"/>
      <c r="EUO44" s="24"/>
      <c r="EUT44" s="24"/>
      <c r="EUY44" s="24"/>
      <c r="EVD44" s="24"/>
      <c r="EVI44" s="24"/>
      <c r="EVN44" s="24"/>
      <c r="EVS44" s="24"/>
      <c r="EVX44" s="24"/>
      <c r="EWC44" s="24"/>
      <c r="EWH44" s="24"/>
      <c r="EWM44" s="24"/>
      <c r="EWR44" s="24"/>
      <c r="EWW44" s="24"/>
      <c r="EXB44" s="24"/>
      <c r="EXG44" s="24"/>
      <c r="EXL44" s="24"/>
      <c r="EXQ44" s="24"/>
      <c r="EXV44" s="24"/>
      <c r="EYA44" s="24"/>
      <c r="EYF44" s="24"/>
      <c r="EYK44" s="24"/>
      <c r="EYP44" s="24"/>
      <c r="EYU44" s="24"/>
      <c r="EYZ44" s="24"/>
      <c r="EZE44" s="24"/>
      <c r="EZJ44" s="24"/>
      <c r="EZO44" s="24"/>
      <c r="EZT44" s="24"/>
      <c r="EZY44" s="24"/>
      <c r="FAD44" s="24"/>
      <c r="FAI44" s="24"/>
      <c r="FAN44" s="24"/>
      <c r="FAS44" s="24"/>
      <c r="FAX44" s="24"/>
      <c r="FBC44" s="24"/>
      <c r="FBH44" s="24"/>
      <c r="FBM44" s="24"/>
      <c r="FBR44" s="24"/>
      <c r="FBW44" s="24"/>
      <c r="FCB44" s="24"/>
      <c r="FCG44" s="24"/>
      <c r="FCL44" s="24"/>
      <c r="FCQ44" s="24"/>
      <c r="FCV44" s="24"/>
      <c r="FDA44" s="24"/>
      <c r="FDF44" s="24"/>
      <c r="FDK44" s="24"/>
      <c r="FDP44" s="24"/>
      <c r="FDU44" s="24"/>
      <c r="FDZ44" s="24"/>
      <c r="FEE44" s="24"/>
      <c r="FEJ44" s="24"/>
      <c r="FEO44" s="24"/>
      <c r="FET44" s="24"/>
      <c r="FEY44" s="24"/>
      <c r="FFD44" s="24"/>
      <c r="FFI44" s="24"/>
      <c r="FFN44" s="24"/>
      <c r="FFS44" s="24"/>
      <c r="FFX44" s="24"/>
      <c r="FGC44" s="24"/>
      <c r="FGH44" s="24"/>
      <c r="FGM44" s="24"/>
      <c r="FGR44" s="24"/>
      <c r="FGW44" s="24"/>
      <c r="FHB44" s="24"/>
      <c r="FHG44" s="24"/>
      <c r="FHL44" s="24"/>
      <c r="FHQ44" s="24"/>
      <c r="FHV44" s="24"/>
      <c r="FIA44" s="24"/>
      <c r="FIF44" s="24"/>
      <c r="FIK44" s="24"/>
      <c r="FIP44" s="24"/>
      <c r="FIU44" s="24"/>
      <c r="FIZ44" s="24"/>
      <c r="FJE44" s="24"/>
      <c r="FJJ44" s="24"/>
      <c r="FJO44" s="24"/>
      <c r="FJT44" s="24"/>
      <c r="FJY44" s="24"/>
      <c r="FKD44" s="24"/>
      <c r="FKI44" s="24"/>
      <c r="FKN44" s="24"/>
      <c r="FKS44" s="24"/>
      <c r="FKX44" s="24"/>
      <c r="FLC44" s="24"/>
      <c r="FLH44" s="24"/>
      <c r="FLM44" s="24"/>
      <c r="FLR44" s="24"/>
      <c r="FLW44" s="24"/>
      <c r="FMB44" s="24"/>
      <c r="FMG44" s="24"/>
      <c r="FML44" s="24"/>
      <c r="FMQ44" s="24"/>
      <c r="FMV44" s="24"/>
      <c r="FNA44" s="24"/>
      <c r="FNF44" s="24"/>
      <c r="FNK44" s="24"/>
      <c r="FNP44" s="24"/>
      <c r="FNU44" s="24"/>
      <c r="FNZ44" s="24"/>
      <c r="FOE44" s="24"/>
      <c r="FOJ44" s="24"/>
      <c r="FOO44" s="24"/>
      <c r="FOT44" s="24"/>
      <c r="FOY44" s="24"/>
      <c r="FPD44" s="24"/>
      <c r="FPI44" s="24"/>
      <c r="FPN44" s="24"/>
      <c r="FPS44" s="24"/>
      <c r="FPX44" s="24"/>
      <c r="FQC44" s="24"/>
      <c r="FQH44" s="24"/>
      <c r="FQM44" s="24"/>
      <c r="FQR44" s="24"/>
      <c r="FQW44" s="24"/>
      <c r="FRB44" s="24"/>
      <c r="FRG44" s="24"/>
      <c r="FRL44" s="24"/>
      <c r="FRQ44" s="24"/>
      <c r="FRV44" s="24"/>
      <c r="FSA44" s="24"/>
      <c r="FSF44" s="24"/>
      <c r="FSK44" s="24"/>
      <c r="FSP44" s="24"/>
      <c r="FSU44" s="24"/>
      <c r="FSZ44" s="24"/>
      <c r="FTE44" s="24"/>
      <c r="FTJ44" s="24"/>
      <c r="FTO44" s="24"/>
      <c r="FTT44" s="24"/>
      <c r="FTY44" s="24"/>
      <c r="FUD44" s="24"/>
      <c r="FUI44" s="24"/>
      <c r="FUN44" s="24"/>
      <c r="FUS44" s="24"/>
      <c r="FUX44" s="24"/>
      <c r="FVC44" s="24"/>
      <c r="FVH44" s="24"/>
      <c r="FVM44" s="24"/>
      <c r="FVR44" s="24"/>
      <c r="FVW44" s="24"/>
      <c r="FWB44" s="24"/>
      <c r="FWG44" s="24"/>
      <c r="FWL44" s="24"/>
      <c r="FWQ44" s="24"/>
      <c r="FWV44" s="24"/>
      <c r="FXA44" s="24"/>
      <c r="FXF44" s="24"/>
      <c r="FXK44" s="24"/>
      <c r="FXP44" s="24"/>
      <c r="FXU44" s="24"/>
      <c r="FXZ44" s="24"/>
      <c r="FYE44" s="24"/>
      <c r="FYJ44" s="24"/>
      <c r="FYO44" s="24"/>
      <c r="FYT44" s="24"/>
      <c r="FYY44" s="24"/>
      <c r="FZD44" s="24"/>
      <c r="FZI44" s="24"/>
      <c r="FZN44" s="24"/>
      <c r="FZS44" s="24"/>
      <c r="FZX44" s="24"/>
      <c r="GAC44" s="24"/>
      <c r="GAH44" s="24"/>
      <c r="GAM44" s="24"/>
      <c r="GAR44" s="24"/>
      <c r="GAW44" s="24"/>
      <c r="GBB44" s="24"/>
      <c r="GBG44" s="24"/>
      <c r="GBL44" s="24"/>
      <c r="GBQ44" s="24"/>
      <c r="GBV44" s="24"/>
      <c r="GCA44" s="24"/>
      <c r="GCF44" s="24"/>
      <c r="GCK44" s="24"/>
      <c r="GCP44" s="24"/>
      <c r="GCU44" s="24"/>
      <c r="GCZ44" s="24"/>
      <c r="GDE44" s="24"/>
      <c r="GDJ44" s="24"/>
      <c r="GDO44" s="24"/>
      <c r="GDT44" s="24"/>
      <c r="GDY44" s="24"/>
      <c r="GED44" s="24"/>
      <c r="GEI44" s="24"/>
      <c r="GEN44" s="24"/>
      <c r="GES44" s="24"/>
      <c r="GEX44" s="24"/>
      <c r="GFC44" s="24"/>
      <c r="GFH44" s="24"/>
      <c r="GFM44" s="24"/>
      <c r="GFR44" s="24"/>
      <c r="GFW44" s="24"/>
      <c r="GGB44" s="24"/>
      <c r="GGG44" s="24"/>
      <c r="GGL44" s="24"/>
      <c r="GGQ44" s="24"/>
      <c r="GGV44" s="24"/>
      <c r="GHA44" s="24"/>
      <c r="GHF44" s="24"/>
      <c r="GHK44" s="24"/>
      <c r="GHP44" s="24"/>
      <c r="GHU44" s="24"/>
      <c r="GHZ44" s="24"/>
      <c r="GIE44" s="24"/>
      <c r="GIJ44" s="24"/>
      <c r="GIO44" s="24"/>
      <c r="GIT44" s="24"/>
      <c r="GIY44" s="24"/>
      <c r="GJD44" s="24"/>
      <c r="GJI44" s="24"/>
      <c r="GJN44" s="24"/>
      <c r="GJS44" s="24"/>
      <c r="GJX44" s="24"/>
      <c r="GKC44" s="24"/>
      <c r="GKH44" s="24"/>
      <c r="GKM44" s="24"/>
      <c r="GKR44" s="24"/>
      <c r="GKW44" s="24"/>
      <c r="GLB44" s="24"/>
      <c r="GLG44" s="24"/>
      <c r="GLL44" s="24"/>
      <c r="GLQ44" s="24"/>
      <c r="GLV44" s="24"/>
      <c r="GMA44" s="24"/>
      <c r="GMF44" s="24"/>
      <c r="GMK44" s="24"/>
      <c r="GMP44" s="24"/>
      <c r="GMU44" s="24"/>
      <c r="GMZ44" s="24"/>
      <c r="GNE44" s="24"/>
      <c r="GNJ44" s="24"/>
      <c r="GNO44" s="24"/>
      <c r="GNT44" s="24"/>
      <c r="GNY44" s="24"/>
      <c r="GOD44" s="24"/>
      <c r="GOI44" s="24"/>
      <c r="GON44" s="24"/>
      <c r="GOS44" s="24"/>
      <c r="GOX44" s="24"/>
      <c r="GPC44" s="24"/>
      <c r="GPH44" s="24"/>
      <c r="GPM44" s="24"/>
      <c r="GPR44" s="24"/>
      <c r="GPW44" s="24"/>
      <c r="GQB44" s="24"/>
      <c r="GQG44" s="24"/>
      <c r="GQL44" s="24"/>
      <c r="GQQ44" s="24"/>
      <c r="GQV44" s="24"/>
      <c r="GRA44" s="24"/>
      <c r="GRF44" s="24"/>
      <c r="GRK44" s="24"/>
      <c r="GRP44" s="24"/>
      <c r="GRU44" s="24"/>
      <c r="GRZ44" s="24"/>
      <c r="GSE44" s="24"/>
      <c r="GSJ44" s="24"/>
      <c r="GSO44" s="24"/>
      <c r="GST44" s="24"/>
      <c r="GSY44" s="24"/>
      <c r="GTD44" s="24"/>
      <c r="GTI44" s="24"/>
      <c r="GTN44" s="24"/>
      <c r="GTS44" s="24"/>
      <c r="GTX44" s="24"/>
      <c r="GUC44" s="24"/>
      <c r="GUH44" s="24"/>
      <c r="GUM44" s="24"/>
      <c r="GUR44" s="24"/>
      <c r="GUW44" s="24"/>
      <c r="GVB44" s="24"/>
      <c r="GVG44" s="24"/>
      <c r="GVL44" s="24"/>
      <c r="GVQ44" s="24"/>
      <c r="GVV44" s="24"/>
      <c r="GWA44" s="24"/>
      <c r="GWF44" s="24"/>
      <c r="GWK44" s="24"/>
      <c r="GWP44" s="24"/>
      <c r="GWU44" s="24"/>
      <c r="GWZ44" s="24"/>
      <c r="GXE44" s="24"/>
      <c r="GXJ44" s="24"/>
      <c r="GXO44" s="24"/>
      <c r="GXT44" s="24"/>
      <c r="GXY44" s="24"/>
      <c r="GYD44" s="24"/>
      <c r="GYI44" s="24"/>
      <c r="GYN44" s="24"/>
      <c r="GYS44" s="24"/>
      <c r="GYX44" s="24"/>
      <c r="GZC44" s="24"/>
      <c r="GZH44" s="24"/>
      <c r="GZM44" s="24"/>
      <c r="GZR44" s="24"/>
      <c r="GZW44" s="24"/>
      <c r="HAB44" s="24"/>
      <c r="HAG44" s="24"/>
      <c r="HAL44" s="24"/>
      <c r="HAQ44" s="24"/>
      <c r="HAV44" s="24"/>
      <c r="HBA44" s="24"/>
      <c r="HBF44" s="24"/>
      <c r="HBK44" s="24"/>
      <c r="HBP44" s="24"/>
      <c r="HBU44" s="24"/>
      <c r="HBZ44" s="24"/>
      <c r="HCE44" s="24"/>
      <c r="HCJ44" s="24"/>
      <c r="HCO44" s="24"/>
      <c r="HCT44" s="24"/>
      <c r="HCY44" s="24"/>
      <c r="HDD44" s="24"/>
      <c r="HDI44" s="24"/>
      <c r="HDN44" s="24"/>
      <c r="HDS44" s="24"/>
      <c r="HDX44" s="24"/>
      <c r="HEC44" s="24"/>
      <c r="HEH44" s="24"/>
      <c r="HEM44" s="24"/>
      <c r="HER44" s="24"/>
      <c r="HEW44" s="24"/>
      <c r="HFB44" s="24"/>
      <c r="HFG44" s="24"/>
      <c r="HFL44" s="24"/>
      <c r="HFQ44" s="24"/>
      <c r="HFV44" s="24"/>
      <c r="HGA44" s="24"/>
      <c r="HGF44" s="24"/>
      <c r="HGK44" s="24"/>
      <c r="HGP44" s="24"/>
      <c r="HGU44" s="24"/>
      <c r="HGZ44" s="24"/>
      <c r="HHE44" s="24"/>
      <c r="HHJ44" s="24"/>
      <c r="HHO44" s="24"/>
      <c r="HHT44" s="24"/>
      <c r="HHY44" s="24"/>
      <c r="HID44" s="24"/>
      <c r="HII44" s="24"/>
      <c r="HIN44" s="24"/>
      <c r="HIS44" s="24"/>
      <c r="HIX44" s="24"/>
      <c r="HJC44" s="24"/>
      <c r="HJH44" s="24"/>
      <c r="HJM44" s="24"/>
      <c r="HJR44" s="24"/>
      <c r="HJW44" s="24"/>
      <c r="HKB44" s="24"/>
      <c r="HKG44" s="24"/>
      <c r="HKL44" s="24"/>
      <c r="HKQ44" s="24"/>
      <c r="HKV44" s="24"/>
      <c r="HLA44" s="24"/>
      <c r="HLF44" s="24"/>
      <c r="HLK44" s="24"/>
      <c r="HLP44" s="24"/>
      <c r="HLU44" s="24"/>
      <c r="HLZ44" s="24"/>
      <c r="HME44" s="24"/>
      <c r="HMJ44" s="24"/>
      <c r="HMO44" s="24"/>
      <c r="HMT44" s="24"/>
      <c r="HMY44" s="24"/>
      <c r="HND44" s="24"/>
      <c r="HNI44" s="24"/>
      <c r="HNN44" s="24"/>
      <c r="HNS44" s="24"/>
      <c r="HNX44" s="24"/>
      <c r="HOC44" s="24"/>
      <c r="HOH44" s="24"/>
      <c r="HOM44" s="24"/>
      <c r="HOR44" s="24"/>
      <c r="HOW44" s="24"/>
      <c r="HPB44" s="24"/>
      <c r="HPG44" s="24"/>
      <c r="HPL44" s="24"/>
      <c r="HPQ44" s="24"/>
      <c r="HPV44" s="24"/>
      <c r="HQA44" s="24"/>
      <c r="HQF44" s="24"/>
      <c r="HQK44" s="24"/>
      <c r="HQP44" s="24"/>
      <c r="HQU44" s="24"/>
      <c r="HQZ44" s="24"/>
      <c r="HRE44" s="24"/>
      <c r="HRJ44" s="24"/>
      <c r="HRO44" s="24"/>
      <c r="HRT44" s="24"/>
      <c r="HRY44" s="24"/>
      <c r="HSD44" s="24"/>
      <c r="HSI44" s="24"/>
      <c r="HSN44" s="24"/>
      <c r="HSS44" s="24"/>
      <c r="HSX44" s="24"/>
      <c r="HTC44" s="24"/>
      <c r="HTH44" s="24"/>
      <c r="HTM44" s="24"/>
      <c r="HTR44" s="24"/>
      <c r="HTW44" s="24"/>
      <c r="HUB44" s="24"/>
      <c r="HUG44" s="24"/>
      <c r="HUL44" s="24"/>
      <c r="HUQ44" s="24"/>
      <c r="HUV44" s="24"/>
      <c r="HVA44" s="24"/>
      <c r="HVF44" s="24"/>
      <c r="HVK44" s="24"/>
      <c r="HVP44" s="24"/>
      <c r="HVU44" s="24"/>
      <c r="HVZ44" s="24"/>
      <c r="HWE44" s="24"/>
      <c r="HWJ44" s="24"/>
      <c r="HWO44" s="24"/>
      <c r="HWT44" s="24"/>
      <c r="HWY44" s="24"/>
      <c r="HXD44" s="24"/>
      <c r="HXI44" s="24"/>
      <c r="HXN44" s="24"/>
      <c r="HXS44" s="24"/>
      <c r="HXX44" s="24"/>
      <c r="HYC44" s="24"/>
      <c r="HYH44" s="24"/>
      <c r="HYM44" s="24"/>
      <c r="HYR44" s="24"/>
      <c r="HYW44" s="24"/>
      <c r="HZB44" s="24"/>
      <c r="HZG44" s="24"/>
      <c r="HZL44" s="24"/>
      <c r="HZQ44" s="24"/>
      <c r="HZV44" s="24"/>
      <c r="IAA44" s="24"/>
      <c r="IAF44" s="24"/>
      <c r="IAK44" s="24"/>
      <c r="IAP44" s="24"/>
      <c r="IAU44" s="24"/>
      <c r="IAZ44" s="24"/>
      <c r="IBE44" s="24"/>
      <c r="IBJ44" s="24"/>
      <c r="IBO44" s="24"/>
      <c r="IBT44" s="24"/>
      <c r="IBY44" s="24"/>
      <c r="ICD44" s="24"/>
      <c r="ICI44" s="24"/>
      <c r="ICN44" s="24"/>
      <c r="ICS44" s="24"/>
      <c r="ICX44" s="24"/>
      <c r="IDC44" s="24"/>
      <c r="IDH44" s="24"/>
      <c r="IDM44" s="24"/>
      <c r="IDR44" s="24"/>
      <c r="IDW44" s="24"/>
      <c r="IEB44" s="24"/>
      <c r="IEG44" s="24"/>
      <c r="IEL44" s="24"/>
      <c r="IEQ44" s="24"/>
      <c r="IEV44" s="24"/>
      <c r="IFA44" s="24"/>
      <c r="IFF44" s="24"/>
      <c r="IFK44" s="24"/>
      <c r="IFP44" s="24"/>
      <c r="IFU44" s="24"/>
      <c r="IFZ44" s="24"/>
      <c r="IGE44" s="24"/>
      <c r="IGJ44" s="24"/>
      <c r="IGO44" s="24"/>
      <c r="IGT44" s="24"/>
      <c r="IGY44" s="24"/>
      <c r="IHD44" s="24"/>
      <c r="IHI44" s="24"/>
      <c r="IHN44" s="24"/>
      <c r="IHS44" s="24"/>
      <c r="IHX44" s="24"/>
      <c r="IIC44" s="24"/>
      <c r="IIH44" s="24"/>
      <c r="IIM44" s="24"/>
      <c r="IIR44" s="24"/>
      <c r="IIW44" s="24"/>
      <c r="IJB44" s="24"/>
      <c r="IJG44" s="24"/>
      <c r="IJL44" s="24"/>
      <c r="IJQ44" s="24"/>
      <c r="IJV44" s="24"/>
      <c r="IKA44" s="24"/>
      <c r="IKF44" s="24"/>
      <c r="IKK44" s="24"/>
      <c r="IKP44" s="24"/>
      <c r="IKU44" s="24"/>
      <c r="IKZ44" s="24"/>
      <c r="ILE44" s="24"/>
      <c r="ILJ44" s="24"/>
      <c r="ILO44" s="24"/>
      <c r="ILT44" s="24"/>
      <c r="ILY44" s="24"/>
      <c r="IMD44" s="24"/>
      <c r="IMI44" s="24"/>
      <c r="IMN44" s="24"/>
      <c r="IMS44" s="24"/>
      <c r="IMX44" s="24"/>
      <c r="INC44" s="24"/>
      <c r="INH44" s="24"/>
      <c r="INM44" s="24"/>
      <c r="INR44" s="24"/>
      <c r="INW44" s="24"/>
      <c r="IOB44" s="24"/>
      <c r="IOG44" s="24"/>
      <c r="IOL44" s="24"/>
      <c r="IOQ44" s="24"/>
      <c r="IOV44" s="24"/>
      <c r="IPA44" s="24"/>
      <c r="IPF44" s="24"/>
      <c r="IPK44" s="24"/>
      <c r="IPP44" s="24"/>
      <c r="IPU44" s="24"/>
      <c r="IPZ44" s="24"/>
      <c r="IQE44" s="24"/>
      <c r="IQJ44" s="24"/>
      <c r="IQO44" s="24"/>
      <c r="IQT44" s="24"/>
      <c r="IQY44" s="24"/>
      <c r="IRD44" s="24"/>
      <c r="IRI44" s="24"/>
      <c r="IRN44" s="24"/>
      <c r="IRS44" s="24"/>
      <c r="IRX44" s="24"/>
      <c r="ISC44" s="24"/>
      <c r="ISH44" s="24"/>
      <c r="ISM44" s="24"/>
      <c r="ISR44" s="24"/>
      <c r="ISW44" s="24"/>
      <c r="ITB44" s="24"/>
      <c r="ITG44" s="24"/>
      <c r="ITL44" s="24"/>
      <c r="ITQ44" s="24"/>
      <c r="ITV44" s="24"/>
      <c r="IUA44" s="24"/>
      <c r="IUF44" s="24"/>
      <c r="IUK44" s="24"/>
      <c r="IUP44" s="24"/>
      <c r="IUU44" s="24"/>
      <c r="IUZ44" s="24"/>
      <c r="IVE44" s="24"/>
      <c r="IVJ44" s="24"/>
      <c r="IVO44" s="24"/>
      <c r="IVT44" s="24"/>
      <c r="IVY44" s="24"/>
      <c r="IWD44" s="24"/>
      <c r="IWI44" s="24"/>
      <c r="IWN44" s="24"/>
      <c r="IWS44" s="24"/>
      <c r="IWX44" s="24"/>
      <c r="IXC44" s="24"/>
      <c r="IXH44" s="24"/>
      <c r="IXM44" s="24"/>
      <c r="IXR44" s="24"/>
      <c r="IXW44" s="24"/>
      <c r="IYB44" s="24"/>
      <c r="IYG44" s="24"/>
      <c r="IYL44" s="24"/>
      <c r="IYQ44" s="24"/>
      <c r="IYV44" s="24"/>
      <c r="IZA44" s="24"/>
      <c r="IZF44" s="24"/>
      <c r="IZK44" s="24"/>
      <c r="IZP44" s="24"/>
      <c r="IZU44" s="24"/>
      <c r="IZZ44" s="24"/>
      <c r="JAE44" s="24"/>
      <c r="JAJ44" s="24"/>
      <c r="JAO44" s="24"/>
      <c r="JAT44" s="24"/>
      <c r="JAY44" s="24"/>
      <c r="JBD44" s="24"/>
      <c r="JBI44" s="24"/>
      <c r="JBN44" s="24"/>
      <c r="JBS44" s="24"/>
      <c r="JBX44" s="24"/>
      <c r="JCC44" s="24"/>
      <c r="JCH44" s="24"/>
      <c r="JCM44" s="24"/>
      <c r="JCR44" s="24"/>
      <c r="JCW44" s="24"/>
      <c r="JDB44" s="24"/>
      <c r="JDG44" s="24"/>
      <c r="JDL44" s="24"/>
      <c r="JDQ44" s="24"/>
      <c r="JDV44" s="24"/>
      <c r="JEA44" s="24"/>
      <c r="JEF44" s="24"/>
      <c r="JEK44" s="24"/>
      <c r="JEP44" s="24"/>
      <c r="JEU44" s="24"/>
      <c r="JEZ44" s="24"/>
      <c r="JFE44" s="24"/>
      <c r="JFJ44" s="24"/>
      <c r="JFO44" s="24"/>
      <c r="JFT44" s="24"/>
      <c r="JFY44" s="24"/>
      <c r="JGD44" s="24"/>
      <c r="JGI44" s="24"/>
      <c r="JGN44" s="24"/>
      <c r="JGS44" s="24"/>
      <c r="JGX44" s="24"/>
      <c r="JHC44" s="24"/>
      <c r="JHH44" s="24"/>
      <c r="JHM44" s="24"/>
      <c r="JHR44" s="24"/>
      <c r="JHW44" s="24"/>
      <c r="JIB44" s="24"/>
      <c r="JIG44" s="24"/>
      <c r="JIL44" s="24"/>
      <c r="JIQ44" s="24"/>
      <c r="JIV44" s="24"/>
      <c r="JJA44" s="24"/>
      <c r="JJF44" s="24"/>
      <c r="JJK44" s="24"/>
      <c r="JJP44" s="24"/>
      <c r="JJU44" s="24"/>
      <c r="JJZ44" s="24"/>
      <c r="JKE44" s="24"/>
      <c r="JKJ44" s="24"/>
      <c r="JKO44" s="24"/>
      <c r="JKT44" s="24"/>
      <c r="JKY44" s="24"/>
      <c r="JLD44" s="24"/>
      <c r="JLI44" s="24"/>
      <c r="JLN44" s="24"/>
      <c r="JLS44" s="24"/>
      <c r="JLX44" s="24"/>
      <c r="JMC44" s="24"/>
      <c r="JMH44" s="24"/>
      <c r="JMM44" s="24"/>
      <c r="JMR44" s="24"/>
      <c r="JMW44" s="24"/>
      <c r="JNB44" s="24"/>
      <c r="JNG44" s="24"/>
      <c r="JNL44" s="24"/>
      <c r="JNQ44" s="24"/>
      <c r="JNV44" s="24"/>
      <c r="JOA44" s="24"/>
      <c r="JOF44" s="24"/>
      <c r="JOK44" s="24"/>
      <c r="JOP44" s="24"/>
      <c r="JOU44" s="24"/>
      <c r="JOZ44" s="24"/>
      <c r="JPE44" s="24"/>
      <c r="JPJ44" s="24"/>
      <c r="JPO44" s="24"/>
      <c r="JPT44" s="24"/>
      <c r="JPY44" s="24"/>
      <c r="JQD44" s="24"/>
      <c r="JQI44" s="24"/>
      <c r="JQN44" s="24"/>
      <c r="JQS44" s="24"/>
      <c r="JQX44" s="24"/>
      <c r="JRC44" s="24"/>
      <c r="JRH44" s="24"/>
      <c r="JRM44" s="24"/>
      <c r="JRR44" s="24"/>
      <c r="JRW44" s="24"/>
      <c r="JSB44" s="24"/>
      <c r="JSG44" s="24"/>
      <c r="JSL44" s="24"/>
      <c r="JSQ44" s="24"/>
      <c r="JSV44" s="24"/>
      <c r="JTA44" s="24"/>
      <c r="JTF44" s="24"/>
      <c r="JTK44" s="24"/>
      <c r="JTP44" s="24"/>
      <c r="JTU44" s="24"/>
      <c r="JTZ44" s="24"/>
      <c r="JUE44" s="24"/>
      <c r="JUJ44" s="24"/>
      <c r="JUO44" s="24"/>
      <c r="JUT44" s="24"/>
      <c r="JUY44" s="24"/>
      <c r="JVD44" s="24"/>
      <c r="JVI44" s="24"/>
      <c r="JVN44" s="24"/>
      <c r="JVS44" s="24"/>
      <c r="JVX44" s="24"/>
      <c r="JWC44" s="24"/>
      <c r="JWH44" s="24"/>
      <c r="JWM44" s="24"/>
      <c r="JWR44" s="24"/>
      <c r="JWW44" s="24"/>
      <c r="JXB44" s="24"/>
      <c r="JXG44" s="24"/>
      <c r="JXL44" s="24"/>
      <c r="JXQ44" s="24"/>
      <c r="JXV44" s="24"/>
      <c r="JYA44" s="24"/>
      <c r="JYF44" s="24"/>
      <c r="JYK44" s="24"/>
      <c r="JYP44" s="24"/>
      <c r="JYU44" s="24"/>
      <c r="JYZ44" s="24"/>
      <c r="JZE44" s="24"/>
      <c r="JZJ44" s="24"/>
      <c r="JZO44" s="24"/>
      <c r="JZT44" s="24"/>
      <c r="JZY44" s="24"/>
      <c r="KAD44" s="24"/>
      <c r="KAI44" s="24"/>
      <c r="KAN44" s="24"/>
      <c r="KAS44" s="24"/>
      <c r="KAX44" s="24"/>
      <c r="KBC44" s="24"/>
      <c r="KBH44" s="24"/>
      <c r="KBM44" s="24"/>
      <c r="KBR44" s="24"/>
      <c r="KBW44" s="24"/>
      <c r="KCB44" s="24"/>
      <c r="KCG44" s="24"/>
      <c r="KCL44" s="24"/>
      <c r="KCQ44" s="24"/>
      <c r="KCV44" s="24"/>
      <c r="KDA44" s="24"/>
      <c r="KDF44" s="24"/>
      <c r="KDK44" s="24"/>
      <c r="KDP44" s="24"/>
      <c r="KDU44" s="24"/>
      <c r="KDZ44" s="24"/>
      <c r="KEE44" s="24"/>
      <c r="KEJ44" s="24"/>
      <c r="KEO44" s="24"/>
      <c r="KET44" s="24"/>
      <c r="KEY44" s="24"/>
      <c r="KFD44" s="24"/>
      <c r="KFI44" s="24"/>
      <c r="KFN44" s="24"/>
      <c r="KFS44" s="24"/>
      <c r="KFX44" s="24"/>
      <c r="KGC44" s="24"/>
      <c r="KGH44" s="24"/>
      <c r="KGM44" s="24"/>
      <c r="KGR44" s="24"/>
      <c r="KGW44" s="24"/>
      <c r="KHB44" s="24"/>
      <c r="KHG44" s="24"/>
      <c r="KHL44" s="24"/>
      <c r="KHQ44" s="24"/>
      <c r="KHV44" s="24"/>
      <c r="KIA44" s="24"/>
      <c r="KIF44" s="24"/>
      <c r="KIK44" s="24"/>
      <c r="KIP44" s="24"/>
      <c r="KIU44" s="24"/>
      <c r="KIZ44" s="24"/>
      <c r="KJE44" s="24"/>
      <c r="KJJ44" s="24"/>
      <c r="KJO44" s="24"/>
      <c r="KJT44" s="24"/>
      <c r="KJY44" s="24"/>
      <c r="KKD44" s="24"/>
      <c r="KKI44" s="24"/>
      <c r="KKN44" s="24"/>
      <c r="KKS44" s="24"/>
      <c r="KKX44" s="24"/>
      <c r="KLC44" s="24"/>
      <c r="KLH44" s="24"/>
      <c r="KLM44" s="24"/>
      <c r="KLR44" s="24"/>
      <c r="KLW44" s="24"/>
      <c r="KMB44" s="24"/>
      <c r="KMG44" s="24"/>
      <c r="KML44" s="24"/>
      <c r="KMQ44" s="24"/>
      <c r="KMV44" s="24"/>
      <c r="KNA44" s="24"/>
      <c r="KNF44" s="24"/>
      <c r="KNK44" s="24"/>
      <c r="KNP44" s="24"/>
      <c r="KNU44" s="24"/>
      <c r="KNZ44" s="24"/>
      <c r="KOE44" s="24"/>
      <c r="KOJ44" s="24"/>
      <c r="KOO44" s="24"/>
      <c r="KOT44" s="24"/>
      <c r="KOY44" s="24"/>
      <c r="KPD44" s="24"/>
      <c r="KPI44" s="24"/>
      <c r="KPN44" s="24"/>
      <c r="KPS44" s="24"/>
      <c r="KPX44" s="24"/>
      <c r="KQC44" s="24"/>
      <c r="KQH44" s="24"/>
      <c r="KQM44" s="24"/>
      <c r="KQR44" s="24"/>
      <c r="KQW44" s="24"/>
      <c r="KRB44" s="24"/>
      <c r="KRG44" s="24"/>
      <c r="KRL44" s="24"/>
      <c r="KRQ44" s="24"/>
      <c r="KRV44" s="24"/>
      <c r="KSA44" s="24"/>
      <c r="KSF44" s="24"/>
      <c r="KSK44" s="24"/>
      <c r="KSP44" s="24"/>
      <c r="KSU44" s="24"/>
      <c r="KSZ44" s="24"/>
      <c r="KTE44" s="24"/>
      <c r="KTJ44" s="24"/>
      <c r="KTO44" s="24"/>
      <c r="KTT44" s="24"/>
      <c r="KTY44" s="24"/>
      <c r="KUD44" s="24"/>
      <c r="KUI44" s="24"/>
      <c r="KUN44" s="24"/>
      <c r="KUS44" s="24"/>
      <c r="KUX44" s="24"/>
      <c r="KVC44" s="24"/>
      <c r="KVH44" s="24"/>
      <c r="KVM44" s="24"/>
      <c r="KVR44" s="24"/>
      <c r="KVW44" s="24"/>
      <c r="KWB44" s="24"/>
      <c r="KWG44" s="24"/>
      <c r="KWL44" s="24"/>
      <c r="KWQ44" s="24"/>
      <c r="KWV44" s="24"/>
      <c r="KXA44" s="24"/>
      <c r="KXF44" s="24"/>
      <c r="KXK44" s="24"/>
      <c r="KXP44" s="24"/>
      <c r="KXU44" s="24"/>
      <c r="KXZ44" s="24"/>
      <c r="KYE44" s="24"/>
      <c r="KYJ44" s="24"/>
      <c r="KYO44" s="24"/>
      <c r="KYT44" s="24"/>
      <c r="KYY44" s="24"/>
      <c r="KZD44" s="24"/>
      <c r="KZI44" s="24"/>
      <c r="KZN44" s="24"/>
      <c r="KZS44" s="24"/>
      <c r="KZX44" s="24"/>
      <c r="LAC44" s="24"/>
      <c r="LAH44" s="24"/>
      <c r="LAM44" s="24"/>
      <c r="LAR44" s="24"/>
      <c r="LAW44" s="24"/>
      <c r="LBB44" s="24"/>
      <c r="LBG44" s="24"/>
      <c r="LBL44" s="24"/>
      <c r="LBQ44" s="24"/>
      <c r="LBV44" s="24"/>
      <c r="LCA44" s="24"/>
      <c r="LCF44" s="24"/>
      <c r="LCK44" s="24"/>
      <c r="LCP44" s="24"/>
      <c r="LCU44" s="24"/>
      <c r="LCZ44" s="24"/>
      <c r="LDE44" s="24"/>
      <c r="LDJ44" s="24"/>
      <c r="LDO44" s="24"/>
      <c r="LDT44" s="24"/>
      <c r="LDY44" s="24"/>
      <c r="LED44" s="24"/>
      <c r="LEI44" s="24"/>
      <c r="LEN44" s="24"/>
      <c r="LES44" s="24"/>
      <c r="LEX44" s="24"/>
      <c r="LFC44" s="24"/>
      <c r="LFH44" s="24"/>
      <c r="LFM44" s="24"/>
      <c r="LFR44" s="24"/>
      <c r="LFW44" s="24"/>
      <c r="LGB44" s="24"/>
      <c r="LGG44" s="24"/>
      <c r="LGL44" s="24"/>
      <c r="LGQ44" s="24"/>
      <c r="LGV44" s="24"/>
      <c r="LHA44" s="24"/>
      <c r="LHF44" s="24"/>
      <c r="LHK44" s="24"/>
      <c r="LHP44" s="24"/>
      <c r="LHU44" s="24"/>
      <c r="LHZ44" s="24"/>
      <c r="LIE44" s="24"/>
      <c r="LIJ44" s="24"/>
      <c r="LIO44" s="24"/>
      <c r="LIT44" s="24"/>
      <c r="LIY44" s="24"/>
      <c r="LJD44" s="24"/>
      <c r="LJI44" s="24"/>
      <c r="LJN44" s="24"/>
      <c r="LJS44" s="24"/>
      <c r="LJX44" s="24"/>
      <c r="LKC44" s="24"/>
      <c r="LKH44" s="24"/>
      <c r="LKM44" s="24"/>
      <c r="LKR44" s="24"/>
      <c r="LKW44" s="24"/>
      <c r="LLB44" s="24"/>
      <c r="LLG44" s="24"/>
      <c r="LLL44" s="24"/>
      <c r="LLQ44" s="24"/>
      <c r="LLV44" s="24"/>
      <c r="LMA44" s="24"/>
      <c r="LMF44" s="24"/>
      <c r="LMK44" s="24"/>
      <c r="LMP44" s="24"/>
      <c r="LMU44" s="24"/>
      <c r="LMZ44" s="24"/>
      <c r="LNE44" s="24"/>
      <c r="LNJ44" s="24"/>
      <c r="LNO44" s="24"/>
      <c r="LNT44" s="24"/>
      <c r="LNY44" s="24"/>
      <c r="LOD44" s="24"/>
      <c r="LOI44" s="24"/>
      <c r="LON44" s="24"/>
      <c r="LOS44" s="24"/>
      <c r="LOX44" s="24"/>
      <c r="LPC44" s="24"/>
      <c r="LPH44" s="24"/>
      <c r="LPM44" s="24"/>
      <c r="LPR44" s="24"/>
      <c r="LPW44" s="24"/>
      <c r="LQB44" s="24"/>
      <c r="LQG44" s="24"/>
      <c r="LQL44" s="24"/>
      <c r="LQQ44" s="24"/>
      <c r="LQV44" s="24"/>
      <c r="LRA44" s="24"/>
      <c r="LRF44" s="24"/>
      <c r="LRK44" s="24"/>
      <c r="LRP44" s="24"/>
      <c r="LRU44" s="24"/>
      <c r="LRZ44" s="24"/>
      <c r="LSE44" s="24"/>
      <c r="LSJ44" s="24"/>
      <c r="LSO44" s="24"/>
      <c r="LST44" s="24"/>
      <c r="LSY44" s="24"/>
      <c r="LTD44" s="24"/>
      <c r="LTI44" s="24"/>
      <c r="LTN44" s="24"/>
      <c r="LTS44" s="24"/>
      <c r="LTX44" s="24"/>
      <c r="LUC44" s="24"/>
      <c r="LUH44" s="24"/>
      <c r="LUM44" s="24"/>
      <c r="LUR44" s="24"/>
      <c r="LUW44" s="24"/>
      <c r="LVB44" s="24"/>
      <c r="LVG44" s="24"/>
      <c r="LVL44" s="24"/>
      <c r="LVQ44" s="24"/>
      <c r="LVV44" s="24"/>
      <c r="LWA44" s="24"/>
      <c r="LWF44" s="24"/>
      <c r="LWK44" s="24"/>
      <c r="LWP44" s="24"/>
      <c r="LWU44" s="24"/>
      <c r="LWZ44" s="24"/>
      <c r="LXE44" s="24"/>
      <c r="LXJ44" s="24"/>
      <c r="LXO44" s="24"/>
      <c r="LXT44" s="24"/>
      <c r="LXY44" s="24"/>
      <c r="LYD44" s="24"/>
      <c r="LYI44" s="24"/>
      <c r="LYN44" s="24"/>
      <c r="LYS44" s="24"/>
      <c r="LYX44" s="24"/>
      <c r="LZC44" s="24"/>
      <c r="LZH44" s="24"/>
      <c r="LZM44" s="24"/>
      <c r="LZR44" s="24"/>
      <c r="LZW44" s="24"/>
      <c r="MAB44" s="24"/>
      <c r="MAG44" s="24"/>
      <c r="MAL44" s="24"/>
      <c r="MAQ44" s="24"/>
      <c r="MAV44" s="24"/>
      <c r="MBA44" s="24"/>
      <c r="MBF44" s="24"/>
      <c r="MBK44" s="24"/>
      <c r="MBP44" s="24"/>
      <c r="MBU44" s="24"/>
      <c r="MBZ44" s="24"/>
      <c r="MCE44" s="24"/>
      <c r="MCJ44" s="24"/>
      <c r="MCO44" s="24"/>
      <c r="MCT44" s="24"/>
      <c r="MCY44" s="24"/>
      <c r="MDD44" s="24"/>
      <c r="MDI44" s="24"/>
      <c r="MDN44" s="24"/>
      <c r="MDS44" s="24"/>
      <c r="MDX44" s="24"/>
      <c r="MEC44" s="24"/>
      <c r="MEH44" s="24"/>
      <c r="MEM44" s="24"/>
      <c r="MER44" s="24"/>
      <c r="MEW44" s="24"/>
      <c r="MFB44" s="24"/>
      <c r="MFG44" s="24"/>
      <c r="MFL44" s="24"/>
      <c r="MFQ44" s="24"/>
      <c r="MFV44" s="24"/>
      <c r="MGA44" s="24"/>
      <c r="MGF44" s="24"/>
      <c r="MGK44" s="24"/>
      <c r="MGP44" s="24"/>
      <c r="MGU44" s="24"/>
      <c r="MGZ44" s="24"/>
      <c r="MHE44" s="24"/>
      <c r="MHJ44" s="24"/>
      <c r="MHO44" s="24"/>
      <c r="MHT44" s="24"/>
      <c r="MHY44" s="24"/>
      <c r="MID44" s="24"/>
      <c r="MII44" s="24"/>
      <c r="MIN44" s="24"/>
      <c r="MIS44" s="24"/>
      <c r="MIX44" s="24"/>
      <c r="MJC44" s="24"/>
      <c r="MJH44" s="24"/>
      <c r="MJM44" s="24"/>
      <c r="MJR44" s="24"/>
      <c r="MJW44" s="24"/>
      <c r="MKB44" s="24"/>
      <c r="MKG44" s="24"/>
      <c r="MKL44" s="24"/>
      <c r="MKQ44" s="24"/>
      <c r="MKV44" s="24"/>
      <c r="MLA44" s="24"/>
      <c r="MLF44" s="24"/>
      <c r="MLK44" s="24"/>
      <c r="MLP44" s="24"/>
      <c r="MLU44" s="24"/>
      <c r="MLZ44" s="24"/>
      <c r="MME44" s="24"/>
      <c r="MMJ44" s="24"/>
      <c r="MMO44" s="24"/>
      <c r="MMT44" s="24"/>
      <c r="MMY44" s="24"/>
      <c r="MND44" s="24"/>
      <c r="MNI44" s="24"/>
      <c r="MNN44" s="24"/>
      <c r="MNS44" s="24"/>
      <c r="MNX44" s="24"/>
      <c r="MOC44" s="24"/>
      <c r="MOH44" s="24"/>
      <c r="MOM44" s="24"/>
      <c r="MOR44" s="24"/>
      <c r="MOW44" s="24"/>
      <c r="MPB44" s="24"/>
      <c r="MPG44" s="24"/>
      <c r="MPL44" s="24"/>
      <c r="MPQ44" s="24"/>
      <c r="MPV44" s="24"/>
      <c r="MQA44" s="24"/>
      <c r="MQF44" s="24"/>
      <c r="MQK44" s="24"/>
      <c r="MQP44" s="24"/>
      <c r="MQU44" s="24"/>
      <c r="MQZ44" s="24"/>
      <c r="MRE44" s="24"/>
      <c r="MRJ44" s="24"/>
      <c r="MRO44" s="24"/>
      <c r="MRT44" s="24"/>
      <c r="MRY44" s="24"/>
      <c r="MSD44" s="24"/>
      <c r="MSI44" s="24"/>
      <c r="MSN44" s="24"/>
      <c r="MSS44" s="24"/>
      <c r="MSX44" s="24"/>
      <c r="MTC44" s="24"/>
      <c r="MTH44" s="24"/>
      <c r="MTM44" s="24"/>
      <c r="MTR44" s="24"/>
      <c r="MTW44" s="24"/>
      <c r="MUB44" s="24"/>
      <c r="MUG44" s="24"/>
      <c r="MUL44" s="24"/>
      <c r="MUQ44" s="24"/>
      <c r="MUV44" s="24"/>
      <c r="MVA44" s="24"/>
      <c r="MVF44" s="24"/>
      <c r="MVK44" s="24"/>
      <c r="MVP44" s="24"/>
      <c r="MVU44" s="24"/>
      <c r="MVZ44" s="24"/>
      <c r="MWE44" s="24"/>
      <c r="MWJ44" s="24"/>
      <c r="MWO44" s="24"/>
      <c r="MWT44" s="24"/>
      <c r="MWY44" s="24"/>
      <c r="MXD44" s="24"/>
      <c r="MXI44" s="24"/>
      <c r="MXN44" s="24"/>
      <c r="MXS44" s="24"/>
      <c r="MXX44" s="24"/>
      <c r="MYC44" s="24"/>
      <c r="MYH44" s="24"/>
      <c r="MYM44" s="24"/>
      <c r="MYR44" s="24"/>
      <c r="MYW44" s="24"/>
      <c r="MZB44" s="24"/>
      <c r="MZG44" s="24"/>
      <c r="MZL44" s="24"/>
      <c r="MZQ44" s="24"/>
      <c r="MZV44" s="24"/>
      <c r="NAA44" s="24"/>
      <c r="NAF44" s="24"/>
      <c r="NAK44" s="24"/>
      <c r="NAP44" s="24"/>
      <c r="NAU44" s="24"/>
      <c r="NAZ44" s="24"/>
      <c r="NBE44" s="24"/>
      <c r="NBJ44" s="24"/>
      <c r="NBO44" s="24"/>
      <c r="NBT44" s="24"/>
      <c r="NBY44" s="24"/>
      <c r="NCD44" s="24"/>
      <c r="NCI44" s="24"/>
      <c r="NCN44" s="24"/>
      <c r="NCS44" s="24"/>
      <c r="NCX44" s="24"/>
      <c r="NDC44" s="24"/>
      <c r="NDH44" s="24"/>
      <c r="NDM44" s="24"/>
      <c r="NDR44" s="24"/>
      <c r="NDW44" s="24"/>
      <c r="NEB44" s="24"/>
      <c r="NEG44" s="24"/>
      <c r="NEL44" s="24"/>
      <c r="NEQ44" s="24"/>
      <c r="NEV44" s="24"/>
      <c r="NFA44" s="24"/>
      <c r="NFF44" s="24"/>
      <c r="NFK44" s="24"/>
      <c r="NFP44" s="24"/>
      <c r="NFU44" s="24"/>
      <c r="NFZ44" s="24"/>
      <c r="NGE44" s="24"/>
      <c r="NGJ44" s="24"/>
      <c r="NGO44" s="24"/>
      <c r="NGT44" s="24"/>
      <c r="NGY44" s="24"/>
      <c r="NHD44" s="24"/>
      <c r="NHI44" s="24"/>
      <c r="NHN44" s="24"/>
      <c r="NHS44" s="24"/>
      <c r="NHX44" s="24"/>
      <c r="NIC44" s="24"/>
      <c r="NIH44" s="24"/>
      <c r="NIM44" s="24"/>
      <c r="NIR44" s="24"/>
      <c r="NIW44" s="24"/>
      <c r="NJB44" s="24"/>
      <c r="NJG44" s="24"/>
      <c r="NJL44" s="24"/>
      <c r="NJQ44" s="24"/>
      <c r="NJV44" s="24"/>
      <c r="NKA44" s="24"/>
      <c r="NKF44" s="24"/>
      <c r="NKK44" s="24"/>
      <c r="NKP44" s="24"/>
      <c r="NKU44" s="24"/>
      <c r="NKZ44" s="24"/>
      <c r="NLE44" s="24"/>
      <c r="NLJ44" s="24"/>
      <c r="NLO44" s="24"/>
      <c r="NLT44" s="24"/>
      <c r="NLY44" s="24"/>
      <c r="NMD44" s="24"/>
      <c r="NMI44" s="24"/>
      <c r="NMN44" s="24"/>
      <c r="NMS44" s="24"/>
      <c r="NMX44" s="24"/>
      <c r="NNC44" s="24"/>
      <c r="NNH44" s="24"/>
      <c r="NNM44" s="24"/>
      <c r="NNR44" s="24"/>
      <c r="NNW44" s="24"/>
      <c r="NOB44" s="24"/>
      <c r="NOG44" s="24"/>
      <c r="NOL44" s="24"/>
      <c r="NOQ44" s="24"/>
      <c r="NOV44" s="24"/>
      <c r="NPA44" s="24"/>
      <c r="NPF44" s="24"/>
      <c r="NPK44" s="24"/>
      <c r="NPP44" s="24"/>
      <c r="NPU44" s="24"/>
      <c r="NPZ44" s="24"/>
      <c r="NQE44" s="24"/>
      <c r="NQJ44" s="24"/>
      <c r="NQO44" s="24"/>
      <c r="NQT44" s="24"/>
      <c r="NQY44" s="24"/>
      <c r="NRD44" s="24"/>
      <c r="NRI44" s="24"/>
      <c r="NRN44" s="24"/>
      <c r="NRS44" s="24"/>
      <c r="NRX44" s="24"/>
      <c r="NSC44" s="24"/>
      <c r="NSH44" s="24"/>
      <c r="NSM44" s="24"/>
      <c r="NSR44" s="24"/>
      <c r="NSW44" s="24"/>
      <c r="NTB44" s="24"/>
      <c r="NTG44" s="24"/>
      <c r="NTL44" s="24"/>
      <c r="NTQ44" s="24"/>
      <c r="NTV44" s="24"/>
      <c r="NUA44" s="24"/>
      <c r="NUF44" s="24"/>
      <c r="NUK44" s="24"/>
      <c r="NUP44" s="24"/>
      <c r="NUU44" s="24"/>
      <c r="NUZ44" s="24"/>
      <c r="NVE44" s="24"/>
      <c r="NVJ44" s="24"/>
      <c r="NVO44" s="24"/>
      <c r="NVT44" s="24"/>
      <c r="NVY44" s="24"/>
      <c r="NWD44" s="24"/>
      <c r="NWI44" s="24"/>
      <c r="NWN44" s="24"/>
      <c r="NWS44" s="24"/>
      <c r="NWX44" s="24"/>
      <c r="NXC44" s="24"/>
      <c r="NXH44" s="24"/>
      <c r="NXM44" s="24"/>
      <c r="NXR44" s="24"/>
      <c r="NXW44" s="24"/>
      <c r="NYB44" s="24"/>
      <c r="NYG44" s="24"/>
      <c r="NYL44" s="24"/>
      <c r="NYQ44" s="24"/>
      <c r="NYV44" s="24"/>
      <c r="NZA44" s="24"/>
      <c r="NZF44" s="24"/>
      <c r="NZK44" s="24"/>
      <c r="NZP44" s="24"/>
      <c r="NZU44" s="24"/>
      <c r="NZZ44" s="24"/>
      <c r="OAE44" s="24"/>
      <c r="OAJ44" s="24"/>
      <c r="OAO44" s="24"/>
      <c r="OAT44" s="24"/>
      <c r="OAY44" s="24"/>
      <c r="OBD44" s="24"/>
      <c r="OBI44" s="24"/>
      <c r="OBN44" s="24"/>
      <c r="OBS44" s="24"/>
      <c r="OBX44" s="24"/>
      <c r="OCC44" s="24"/>
      <c r="OCH44" s="24"/>
      <c r="OCM44" s="24"/>
      <c r="OCR44" s="24"/>
      <c r="OCW44" s="24"/>
      <c r="ODB44" s="24"/>
      <c r="ODG44" s="24"/>
      <c r="ODL44" s="24"/>
      <c r="ODQ44" s="24"/>
      <c r="ODV44" s="24"/>
      <c r="OEA44" s="24"/>
      <c r="OEF44" s="24"/>
      <c r="OEK44" s="24"/>
      <c r="OEP44" s="24"/>
      <c r="OEU44" s="24"/>
      <c r="OEZ44" s="24"/>
      <c r="OFE44" s="24"/>
      <c r="OFJ44" s="24"/>
      <c r="OFO44" s="24"/>
      <c r="OFT44" s="24"/>
      <c r="OFY44" s="24"/>
      <c r="OGD44" s="24"/>
      <c r="OGI44" s="24"/>
      <c r="OGN44" s="24"/>
      <c r="OGS44" s="24"/>
      <c r="OGX44" s="24"/>
      <c r="OHC44" s="24"/>
      <c r="OHH44" s="24"/>
      <c r="OHM44" s="24"/>
      <c r="OHR44" s="24"/>
      <c r="OHW44" s="24"/>
      <c r="OIB44" s="24"/>
      <c r="OIG44" s="24"/>
      <c r="OIL44" s="24"/>
      <c r="OIQ44" s="24"/>
      <c r="OIV44" s="24"/>
      <c r="OJA44" s="24"/>
      <c r="OJF44" s="24"/>
      <c r="OJK44" s="24"/>
      <c r="OJP44" s="24"/>
      <c r="OJU44" s="24"/>
      <c r="OJZ44" s="24"/>
      <c r="OKE44" s="24"/>
      <c r="OKJ44" s="24"/>
      <c r="OKO44" s="24"/>
      <c r="OKT44" s="24"/>
      <c r="OKY44" s="24"/>
      <c r="OLD44" s="24"/>
      <c r="OLI44" s="24"/>
      <c r="OLN44" s="24"/>
      <c r="OLS44" s="24"/>
      <c r="OLX44" s="24"/>
      <c r="OMC44" s="24"/>
      <c r="OMH44" s="24"/>
      <c r="OMM44" s="24"/>
      <c r="OMR44" s="24"/>
      <c r="OMW44" s="24"/>
      <c r="ONB44" s="24"/>
      <c r="ONG44" s="24"/>
      <c r="ONL44" s="24"/>
      <c r="ONQ44" s="24"/>
      <c r="ONV44" s="24"/>
      <c r="OOA44" s="24"/>
      <c r="OOF44" s="24"/>
      <c r="OOK44" s="24"/>
      <c r="OOP44" s="24"/>
      <c r="OOU44" s="24"/>
      <c r="OOZ44" s="24"/>
      <c r="OPE44" s="24"/>
      <c r="OPJ44" s="24"/>
      <c r="OPO44" s="24"/>
      <c r="OPT44" s="24"/>
      <c r="OPY44" s="24"/>
      <c r="OQD44" s="24"/>
      <c r="OQI44" s="24"/>
      <c r="OQN44" s="24"/>
      <c r="OQS44" s="24"/>
      <c r="OQX44" s="24"/>
      <c r="ORC44" s="24"/>
      <c r="ORH44" s="24"/>
      <c r="ORM44" s="24"/>
      <c r="ORR44" s="24"/>
      <c r="ORW44" s="24"/>
      <c r="OSB44" s="24"/>
      <c r="OSG44" s="24"/>
      <c r="OSL44" s="24"/>
      <c r="OSQ44" s="24"/>
      <c r="OSV44" s="24"/>
      <c r="OTA44" s="24"/>
      <c r="OTF44" s="24"/>
      <c r="OTK44" s="24"/>
      <c r="OTP44" s="24"/>
      <c r="OTU44" s="24"/>
      <c r="OTZ44" s="24"/>
      <c r="OUE44" s="24"/>
      <c r="OUJ44" s="24"/>
      <c r="OUO44" s="24"/>
      <c r="OUT44" s="24"/>
      <c r="OUY44" s="24"/>
      <c r="OVD44" s="24"/>
      <c r="OVI44" s="24"/>
      <c r="OVN44" s="24"/>
      <c r="OVS44" s="24"/>
      <c r="OVX44" s="24"/>
      <c r="OWC44" s="24"/>
      <c r="OWH44" s="24"/>
      <c r="OWM44" s="24"/>
      <c r="OWR44" s="24"/>
      <c r="OWW44" s="24"/>
      <c r="OXB44" s="24"/>
      <c r="OXG44" s="24"/>
      <c r="OXL44" s="24"/>
      <c r="OXQ44" s="24"/>
      <c r="OXV44" s="24"/>
      <c r="OYA44" s="24"/>
      <c r="OYF44" s="24"/>
      <c r="OYK44" s="24"/>
      <c r="OYP44" s="24"/>
      <c r="OYU44" s="24"/>
      <c r="OYZ44" s="24"/>
      <c r="OZE44" s="24"/>
      <c r="OZJ44" s="24"/>
      <c r="OZO44" s="24"/>
      <c r="OZT44" s="24"/>
      <c r="OZY44" s="24"/>
      <c r="PAD44" s="24"/>
      <c r="PAI44" s="24"/>
      <c r="PAN44" s="24"/>
      <c r="PAS44" s="24"/>
      <c r="PAX44" s="24"/>
      <c r="PBC44" s="24"/>
      <c r="PBH44" s="24"/>
      <c r="PBM44" s="24"/>
      <c r="PBR44" s="24"/>
      <c r="PBW44" s="24"/>
      <c r="PCB44" s="24"/>
      <c r="PCG44" s="24"/>
      <c r="PCL44" s="24"/>
      <c r="PCQ44" s="24"/>
      <c r="PCV44" s="24"/>
      <c r="PDA44" s="24"/>
      <c r="PDF44" s="24"/>
      <c r="PDK44" s="24"/>
      <c r="PDP44" s="24"/>
      <c r="PDU44" s="24"/>
      <c r="PDZ44" s="24"/>
      <c r="PEE44" s="24"/>
      <c r="PEJ44" s="24"/>
      <c r="PEO44" s="24"/>
      <c r="PET44" s="24"/>
      <c r="PEY44" s="24"/>
      <c r="PFD44" s="24"/>
      <c r="PFI44" s="24"/>
      <c r="PFN44" s="24"/>
      <c r="PFS44" s="24"/>
      <c r="PFX44" s="24"/>
      <c r="PGC44" s="24"/>
      <c r="PGH44" s="24"/>
      <c r="PGM44" s="24"/>
      <c r="PGR44" s="24"/>
      <c r="PGW44" s="24"/>
      <c r="PHB44" s="24"/>
      <c r="PHG44" s="24"/>
      <c r="PHL44" s="24"/>
      <c r="PHQ44" s="24"/>
      <c r="PHV44" s="24"/>
      <c r="PIA44" s="24"/>
      <c r="PIF44" s="24"/>
      <c r="PIK44" s="24"/>
      <c r="PIP44" s="24"/>
      <c r="PIU44" s="24"/>
      <c r="PIZ44" s="24"/>
      <c r="PJE44" s="24"/>
      <c r="PJJ44" s="24"/>
      <c r="PJO44" s="24"/>
      <c r="PJT44" s="24"/>
      <c r="PJY44" s="24"/>
      <c r="PKD44" s="24"/>
      <c r="PKI44" s="24"/>
      <c r="PKN44" s="24"/>
      <c r="PKS44" s="24"/>
      <c r="PKX44" s="24"/>
      <c r="PLC44" s="24"/>
      <c r="PLH44" s="24"/>
      <c r="PLM44" s="24"/>
      <c r="PLR44" s="24"/>
      <c r="PLW44" s="24"/>
      <c r="PMB44" s="24"/>
      <c r="PMG44" s="24"/>
      <c r="PML44" s="24"/>
      <c r="PMQ44" s="24"/>
      <c r="PMV44" s="24"/>
      <c r="PNA44" s="24"/>
      <c r="PNF44" s="24"/>
      <c r="PNK44" s="24"/>
      <c r="PNP44" s="24"/>
      <c r="PNU44" s="24"/>
      <c r="PNZ44" s="24"/>
      <c r="POE44" s="24"/>
      <c r="POJ44" s="24"/>
      <c r="POO44" s="24"/>
      <c r="POT44" s="24"/>
      <c r="POY44" s="24"/>
      <c r="PPD44" s="24"/>
      <c r="PPI44" s="24"/>
      <c r="PPN44" s="24"/>
      <c r="PPS44" s="24"/>
      <c r="PPX44" s="24"/>
      <c r="PQC44" s="24"/>
      <c r="PQH44" s="24"/>
      <c r="PQM44" s="24"/>
      <c r="PQR44" s="24"/>
      <c r="PQW44" s="24"/>
      <c r="PRB44" s="24"/>
      <c r="PRG44" s="24"/>
      <c r="PRL44" s="24"/>
      <c r="PRQ44" s="24"/>
      <c r="PRV44" s="24"/>
      <c r="PSA44" s="24"/>
      <c r="PSF44" s="24"/>
      <c r="PSK44" s="24"/>
      <c r="PSP44" s="24"/>
      <c r="PSU44" s="24"/>
      <c r="PSZ44" s="24"/>
      <c r="PTE44" s="24"/>
      <c r="PTJ44" s="24"/>
      <c r="PTO44" s="24"/>
      <c r="PTT44" s="24"/>
      <c r="PTY44" s="24"/>
      <c r="PUD44" s="24"/>
      <c r="PUI44" s="24"/>
      <c r="PUN44" s="24"/>
      <c r="PUS44" s="24"/>
      <c r="PUX44" s="24"/>
      <c r="PVC44" s="24"/>
      <c r="PVH44" s="24"/>
      <c r="PVM44" s="24"/>
      <c r="PVR44" s="24"/>
      <c r="PVW44" s="24"/>
      <c r="PWB44" s="24"/>
      <c r="PWG44" s="24"/>
      <c r="PWL44" s="24"/>
      <c r="PWQ44" s="24"/>
      <c r="PWV44" s="24"/>
      <c r="PXA44" s="24"/>
      <c r="PXF44" s="24"/>
      <c r="PXK44" s="24"/>
      <c r="PXP44" s="24"/>
      <c r="PXU44" s="24"/>
      <c r="PXZ44" s="24"/>
      <c r="PYE44" s="24"/>
      <c r="PYJ44" s="24"/>
      <c r="PYO44" s="24"/>
      <c r="PYT44" s="24"/>
      <c r="PYY44" s="24"/>
      <c r="PZD44" s="24"/>
      <c r="PZI44" s="24"/>
      <c r="PZN44" s="24"/>
      <c r="PZS44" s="24"/>
      <c r="PZX44" s="24"/>
      <c r="QAC44" s="24"/>
      <c r="QAH44" s="24"/>
      <c r="QAM44" s="24"/>
      <c r="QAR44" s="24"/>
      <c r="QAW44" s="24"/>
      <c r="QBB44" s="24"/>
      <c r="QBG44" s="24"/>
      <c r="QBL44" s="24"/>
      <c r="QBQ44" s="24"/>
      <c r="QBV44" s="24"/>
      <c r="QCA44" s="24"/>
      <c r="QCF44" s="24"/>
      <c r="QCK44" s="24"/>
      <c r="QCP44" s="24"/>
      <c r="QCU44" s="24"/>
      <c r="QCZ44" s="24"/>
      <c r="QDE44" s="24"/>
      <c r="QDJ44" s="24"/>
      <c r="QDO44" s="24"/>
      <c r="QDT44" s="24"/>
      <c r="QDY44" s="24"/>
      <c r="QED44" s="24"/>
      <c r="QEI44" s="24"/>
      <c r="QEN44" s="24"/>
      <c r="QES44" s="24"/>
      <c r="QEX44" s="24"/>
      <c r="QFC44" s="24"/>
      <c r="QFH44" s="24"/>
      <c r="QFM44" s="24"/>
      <c r="QFR44" s="24"/>
      <c r="QFW44" s="24"/>
      <c r="QGB44" s="24"/>
      <c r="QGG44" s="24"/>
      <c r="QGL44" s="24"/>
      <c r="QGQ44" s="24"/>
      <c r="QGV44" s="24"/>
      <c r="QHA44" s="24"/>
      <c r="QHF44" s="24"/>
      <c r="QHK44" s="24"/>
      <c r="QHP44" s="24"/>
      <c r="QHU44" s="24"/>
      <c r="QHZ44" s="24"/>
      <c r="QIE44" s="24"/>
      <c r="QIJ44" s="24"/>
      <c r="QIO44" s="24"/>
      <c r="QIT44" s="24"/>
      <c r="QIY44" s="24"/>
      <c r="QJD44" s="24"/>
      <c r="QJI44" s="24"/>
      <c r="QJN44" s="24"/>
      <c r="QJS44" s="24"/>
      <c r="QJX44" s="24"/>
      <c r="QKC44" s="24"/>
      <c r="QKH44" s="24"/>
      <c r="QKM44" s="24"/>
      <c r="QKR44" s="24"/>
      <c r="QKW44" s="24"/>
      <c r="QLB44" s="24"/>
      <c r="QLG44" s="24"/>
      <c r="QLL44" s="24"/>
      <c r="QLQ44" s="24"/>
      <c r="QLV44" s="24"/>
      <c r="QMA44" s="24"/>
      <c r="QMF44" s="24"/>
      <c r="QMK44" s="24"/>
      <c r="QMP44" s="24"/>
      <c r="QMU44" s="24"/>
      <c r="QMZ44" s="24"/>
      <c r="QNE44" s="24"/>
      <c r="QNJ44" s="24"/>
      <c r="QNO44" s="24"/>
      <c r="QNT44" s="24"/>
      <c r="QNY44" s="24"/>
      <c r="QOD44" s="24"/>
      <c r="QOI44" s="24"/>
      <c r="QON44" s="24"/>
      <c r="QOS44" s="24"/>
      <c r="QOX44" s="24"/>
      <c r="QPC44" s="24"/>
      <c r="QPH44" s="24"/>
      <c r="QPM44" s="24"/>
      <c r="QPR44" s="24"/>
      <c r="QPW44" s="24"/>
      <c r="QQB44" s="24"/>
      <c r="QQG44" s="24"/>
      <c r="QQL44" s="24"/>
      <c r="QQQ44" s="24"/>
      <c r="QQV44" s="24"/>
      <c r="QRA44" s="24"/>
      <c r="QRF44" s="24"/>
      <c r="QRK44" s="24"/>
      <c r="QRP44" s="24"/>
      <c r="QRU44" s="24"/>
      <c r="QRZ44" s="24"/>
      <c r="QSE44" s="24"/>
      <c r="QSJ44" s="24"/>
      <c r="QSO44" s="24"/>
      <c r="QST44" s="24"/>
      <c r="QSY44" s="24"/>
      <c r="QTD44" s="24"/>
      <c r="QTI44" s="24"/>
      <c r="QTN44" s="24"/>
      <c r="QTS44" s="24"/>
      <c r="QTX44" s="24"/>
      <c r="QUC44" s="24"/>
      <c r="QUH44" s="24"/>
      <c r="QUM44" s="24"/>
      <c r="QUR44" s="24"/>
      <c r="QUW44" s="24"/>
      <c r="QVB44" s="24"/>
      <c r="QVG44" s="24"/>
      <c r="QVL44" s="24"/>
      <c r="QVQ44" s="24"/>
      <c r="QVV44" s="24"/>
      <c r="QWA44" s="24"/>
      <c r="QWF44" s="24"/>
      <c r="QWK44" s="24"/>
      <c r="QWP44" s="24"/>
      <c r="QWU44" s="24"/>
      <c r="QWZ44" s="24"/>
      <c r="QXE44" s="24"/>
      <c r="QXJ44" s="24"/>
      <c r="QXO44" s="24"/>
      <c r="QXT44" s="24"/>
      <c r="QXY44" s="24"/>
      <c r="QYD44" s="24"/>
      <c r="QYI44" s="24"/>
      <c r="QYN44" s="24"/>
      <c r="QYS44" s="24"/>
      <c r="QYX44" s="24"/>
      <c r="QZC44" s="24"/>
      <c r="QZH44" s="24"/>
      <c r="QZM44" s="24"/>
      <c r="QZR44" s="24"/>
      <c r="QZW44" s="24"/>
      <c r="RAB44" s="24"/>
      <c r="RAG44" s="24"/>
      <c r="RAL44" s="24"/>
      <c r="RAQ44" s="24"/>
      <c r="RAV44" s="24"/>
      <c r="RBA44" s="24"/>
      <c r="RBF44" s="24"/>
      <c r="RBK44" s="24"/>
      <c r="RBP44" s="24"/>
      <c r="RBU44" s="24"/>
      <c r="RBZ44" s="24"/>
      <c r="RCE44" s="24"/>
      <c r="RCJ44" s="24"/>
      <c r="RCO44" s="24"/>
      <c r="RCT44" s="24"/>
      <c r="RCY44" s="24"/>
      <c r="RDD44" s="24"/>
      <c r="RDI44" s="24"/>
      <c r="RDN44" s="24"/>
      <c r="RDS44" s="24"/>
      <c r="RDX44" s="24"/>
      <c r="REC44" s="24"/>
      <c r="REH44" s="24"/>
      <c r="REM44" s="24"/>
      <c r="RER44" s="24"/>
      <c r="REW44" s="24"/>
      <c r="RFB44" s="24"/>
      <c r="RFG44" s="24"/>
      <c r="RFL44" s="24"/>
      <c r="RFQ44" s="24"/>
      <c r="RFV44" s="24"/>
      <c r="RGA44" s="24"/>
      <c r="RGF44" s="24"/>
      <c r="RGK44" s="24"/>
      <c r="RGP44" s="24"/>
      <c r="RGU44" s="24"/>
      <c r="RGZ44" s="24"/>
      <c r="RHE44" s="24"/>
      <c r="RHJ44" s="24"/>
      <c r="RHO44" s="24"/>
      <c r="RHT44" s="24"/>
      <c r="RHY44" s="24"/>
      <c r="RID44" s="24"/>
      <c r="RII44" s="24"/>
      <c r="RIN44" s="24"/>
      <c r="RIS44" s="24"/>
      <c r="RIX44" s="24"/>
      <c r="RJC44" s="24"/>
      <c r="RJH44" s="24"/>
      <c r="RJM44" s="24"/>
      <c r="RJR44" s="24"/>
      <c r="RJW44" s="24"/>
      <c r="RKB44" s="24"/>
      <c r="RKG44" s="24"/>
      <c r="RKL44" s="24"/>
      <c r="RKQ44" s="24"/>
      <c r="RKV44" s="24"/>
      <c r="RLA44" s="24"/>
      <c r="RLF44" s="24"/>
      <c r="RLK44" s="24"/>
      <c r="RLP44" s="24"/>
      <c r="RLU44" s="24"/>
      <c r="RLZ44" s="24"/>
      <c r="RME44" s="24"/>
      <c r="RMJ44" s="24"/>
      <c r="RMO44" s="24"/>
      <c r="RMT44" s="24"/>
      <c r="RMY44" s="24"/>
      <c r="RND44" s="24"/>
      <c r="RNI44" s="24"/>
      <c r="RNN44" s="24"/>
      <c r="RNS44" s="24"/>
      <c r="RNX44" s="24"/>
      <c r="ROC44" s="24"/>
      <c r="ROH44" s="24"/>
      <c r="ROM44" s="24"/>
      <c r="ROR44" s="24"/>
      <c r="ROW44" s="24"/>
      <c r="RPB44" s="24"/>
      <c r="RPG44" s="24"/>
      <c r="RPL44" s="24"/>
      <c r="RPQ44" s="24"/>
      <c r="RPV44" s="24"/>
      <c r="RQA44" s="24"/>
      <c r="RQF44" s="24"/>
      <c r="RQK44" s="24"/>
      <c r="RQP44" s="24"/>
      <c r="RQU44" s="24"/>
      <c r="RQZ44" s="24"/>
      <c r="RRE44" s="24"/>
      <c r="RRJ44" s="24"/>
      <c r="RRO44" s="24"/>
      <c r="RRT44" s="24"/>
      <c r="RRY44" s="24"/>
      <c r="RSD44" s="24"/>
      <c r="RSI44" s="24"/>
      <c r="RSN44" s="24"/>
      <c r="RSS44" s="24"/>
      <c r="RSX44" s="24"/>
      <c r="RTC44" s="24"/>
      <c r="RTH44" s="24"/>
      <c r="RTM44" s="24"/>
      <c r="RTR44" s="24"/>
      <c r="RTW44" s="24"/>
      <c r="RUB44" s="24"/>
      <c r="RUG44" s="24"/>
      <c r="RUL44" s="24"/>
      <c r="RUQ44" s="24"/>
      <c r="RUV44" s="24"/>
      <c r="RVA44" s="24"/>
      <c r="RVF44" s="24"/>
      <c r="RVK44" s="24"/>
      <c r="RVP44" s="24"/>
      <c r="RVU44" s="24"/>
      <c r="RVZ44" s="24"/>
      <c r="RWE44" s="24"/>
      <c r="RWJ44" s="24"/>
      <c r="RWO44" s="24"/>
      <c r="RWT44" s="24"/>
      <c r="RWY44" s="24"/>
      <c r="RXD44" s="24"/>
      <c r="RXI44" s="24"/>
      <c r="RXN44" s="24"/>
      <c r="RXS44" s="24"/>
      <c r="RXX44" s="24"/>
      <c r="RYC44" s="24"/>
      <c r="RYH44" s="24"/>
      <c r="RYM44" s="24"/>
      <c r="RYR44" s="24"/>
      <c r="RYW44" s="24"/>
      <c r="RZB44" s="24"/>
      <c r="RZG44" s="24"/>
      <c r="RZL44" s="24"/>
      <c r="RZQ44" s="24"/>
      <c r="RZV44" s="24"/>
      <c r="SAA44" s="24"/>
      <c r="SAF44" s="24"/>
      <c r="SAK44" s="24"/>
      <c r="SAP44" s="24"/>
      <c r="SAU44" s="24"/>
      <c r="SAZ44" s="24"/>
      <c r="SBE44" s="24"/>
      <c r="SBJ44" s="24"/>
      <c r="SBO44" s="24"/>
      <c r="SBT44" s="24"/>
      <c r="SBY44" s="24"/>
      <c r="SCD44" s="24"/>
      <c r="SCI44" s="24"/>
      <c r="SCN44" s="24"/>
      <c r="SCS44" s="24"/>
      <c r="SCX44" s="24"/>
      <c r="SDC44" s="24"/>
      <c r="SDH44" s="24"/>
      <c r="SDM44" s="24"/>
      <c r="SDR44" s="24"/>
      <c r="SDW44" s="24"/>
      <c r="SEB44" s="24"/>
      <c r="SEG44" s="24"/>
      <c r="SEL44" s="24"/>
      <c r="SEQ44" s="24"/>
      <c r="SEV44" s="24"/>
      <c r="SFA44" s="24"/>
      <c r="SFF44" s="24"/>
      <c r="SFK44" s="24"/>
      <c r="SFP44" s="24"/>
      <c r="SFU44" s="24"/>
      <c r="SFZ44" s="24"/>
      <c r="SGE44" s="24"/>
      <c r="SGJ44" s="24"/>
      <c r="SGO44" s="24"/>
      <c r="SGT44" s="24"/>
      <c r="SGY44" s="24"/>
      <c r="SHD44" s="24"/>
      <c r="SHI44" s="24"/>
      <c r="SHN44" s="24"/>
      <c r="SHS44" s="24"/>
      <c r="SHX44" s="24"/>
      <c r="SIC44" s="24"/>
      <c r="SIH44" s="24"/>
      <c r="SIM44" s="24"/>
      <c r="SIR44" s="24"/>
      <c r="SIW44" s="24"/>
      <c r="SJB44" s="24"/>
      <c r="SJG44" s="24"/>
      <c r="SJL44" s="24"/>
      <c r="SJQ44" s="24"/>
      <c r="SJV44" s="24"/>
      <c r="SKA44" s="24"/>
      <c r="SKF44" s="24"/>
      <c r="SKK44" s="24"/>
      <c r="SKP44" s="24"/>
      <c r="SKU44" s="24"/>
      <c r="SKZ44" s="24"/>
      <c r="SLE44" s="24"/>
      <c r="SLJ44" s="24"/>
      <c r="SLO44" s="24"/>
      <c r="SLT44" s="24"/>
      <c r="SLY44" s="24"/>
      <c r="SMD44" s="24"/>
      <c r="SMI44" s="24"/>
      <c r="SMN44" s="24"/>
      <c r="SMS44" s="24"/>
      <c r="SMX44" s="24"/>
      <c r="SNC44" s="24"/>
      <c r="SNH44" s="24"/>
      <c r="SNM44" s="24"/>
      <c r="SNR44" s="24"/>
      <c r="SNW44" s="24"/>
      <c r="SOB44" s="24"/>
      <c r="SOG44" s="24"/>
      <c r="SOL44" s="24"/>
      <c r="SOQ44" s="24"/>
      <c r="SOV44" s="24"/>
      <c r="SPA44" s="24"/>
      <c r="SPF44" s="24"/>
      <c r="SPK44" s="24"/>
      <c r="SPP44" s="24"/>
      <c r="SPU44" s="24"/>
      <c r="SPZ44" s="24"/>
      <c r="SQE44" s="24"/>
      <c r="SQJ44" s="24"/>
      <c r="SQO44" s="24"/>
      <c r="SQT44" s="24"/>
      <c r="SQY44" s="24"/>
      <c r="SRD44" s="24"/>
      <c r="SRI44" s="24"/>
      <c r="SRN44" s="24"/>
      <c r="SRS44" s="24"/>
      <c r="SRX44" s="24"/>
      <c r="SSC44" s="24"/>
      <c r="SSH44" s="24"/>
      <c r="SSM44" s="24"/>
      <c r="SSR44" s="24"/>
      <c r="SSW44" s="24"/>
      <c r="STB44" s="24"/>
      <c r="STG44" s="24"/>
      <c r="STL44" s="24"/>
      <c r="STQ44" s="24"/>
      <c r="STV44" s="24"/>
      <c r="SUA44" s="24"/>
      <c r="SUF44" s="24"/>
      <c r="SUK44" s="24"/>
      <c r="SUP44" s="24"/>
      <c r="SUU44" s="24"/>
      <c r="SUZ44" s="24"/>
      <c r="SVE44" s="24"/>
      <c r="SVJ44" s="24"/>
      <c r="SVO44" s="24"/>
      <c r="SVT44" s="24"/>
      <c r="SVY44" s="24"/>
      <c r="SWD44" s="24"/>
      <c r="SWI44" s="24"/>
      <c r="SWN44" s="24"/>
      <c r="SWS44" s="24"/>
      <c r="SWX44" s="24"/>
      <c r="SXC44" s="24"/>
      <c r="SXH44" s="24"/>
      <c r="SXM44" s="24"/>
      <c r="SXR44" s="24"/>
      <c r="SXW44" s="24"/>
      <c r="SYB44" s="24"/>
      <c r="SYG44" s="24"/>
      <c r="SYL44" s="24"/>
      <c r="SYQ44" s="24"/>
      <c r="SYV44" s="24"/>
      <c r="SZA44" s="24"/>
      <c r="SZF44" s="24"/>
      <c r="SZK44" s="24"/>
      <c r="SZP44" s="24"/>
      <c r="SZU44" s="24"/>
      <c r="SZZ44" s="24"/>
      <c r="TAE44" s="24"/>
      <c r="TAJ44" s="24"/>
      <c r="TAO44" s="24"/>
      <c r="TAT44" s="24"/>
      <c r="TAY44" s="24"/>
      <c r="TBD44" s="24"/>
      <c r="TBI44" s="24"/>
      <c r="TBN44" s="24"/>
      <c r="TBS44" s="24"/>
      <c r="TBX44" s="24"/>
      <c r="TCC44" s="24"/>
      <c r="TCH44" s="24"/>
      <c r="TCM44" s="24"/>
      <c r="TCR44" s="24"/>
      <c r="TCW44" s="24"/>
      <c r="TDB44" s="24"/>
      <c r="TDG44" s="24"/>
      <c r="TDL44" s="24"/>
      <c r="TDQ44" s="24"/>
      <c r="TDV44" s="24"/>
      <c r="TEA44" s="24"/>
      <c r="TEF44" s="24"/>
      <c r="TEK44" s="24"/>
      <c r="TEP44" s="24"/>
      <c r="TEU44" s="24"/>
      <c r="TEZ44" s="24"/>
      <c r="TFE44" s="24"/>
      <c r="TFJ44" s="24"/>
      <c r="TFO44" s="24"/>
      <c r="TFT44" s="24"/>
      <c r="TFY44" s="24"/>
      <c r="TGD44" s="24"/>
      <c r="TGI44" s="24"/>
      <c r="TGN44" s="24"/>
      <c r="TGS44" s="24"/>
      <c r="TGX44" s="24"/>
      <c r="THC44" s="24"/>
      <c r="THH44" s="24"/>
      <c r="THM44" s="24"/>
      <c r="THR44" s="24"/>
      <c r="THW44" s="24"/>
      <c r="TIB44" s="24"/>
      <c r="TIG44" s="24"/>
      <c r="TIL44" s="24"/>
      <c r="TIQ44" s="24"/>
      <c r="TIV44" s="24"/>
      <c r="TJA44" s="24"/>
      <c r="TJF44" s="24"/>
      <c r="TJK44" s="24"/>
      <c r="TJP44" s="24"/>
      <c r="TJU44" s="24"/>
      <c r="TJZ44" s="24"/>
      <c r="TKE44" s="24"/>
      <c r="TKJ44" s="24"/>
      <c r="TKO44" s="24"/>
      <c r="TKT44" s="24"/>
      <c r="TKY44" s="24"/>
      <c r="TLD44" s="24"/>
      <c r="TLI44" s="24"/>
      <c r="TLN44" s="24"/>
      <c r="TLS44" s="24"/>
      <c r="TLX44" s="24"/>
      <c r="TMC44" s="24"/>
      <c r="TMH44" s="24"/>
      <c r="TMM44" s="24"/>
      <c r="TMR44" s="24"/>
      <c r="TMW44" s="24"/>
      <c r="TNB44" s="24"/>
      <c r="TNG44" s="24"/>
      <c r="TNL44" s="24"/>
      <c r="TNQ44" s="24"/>
      <c r="TNV44" s="24"/>
      <c r="TOA44" s="24"/>
      <c r="TOF44" s="24"/>
      <c r="TOK44" s="24"/>
      <c r="TOP44" s="24"/>
      <c r="TOU44" s="24"/>
      <c r="TOZ44" s="24"/>
      <c r="TPE44" s="24"/>
      <c r="TPJ44" s="24"/>
      <c r="TPO44" s="24"/>
      <c r="TPT44" s="24"/>
      <c r="TPY44" s="24"/>
      <c r="TQD44" s="24"/>
      <c r="TQI44" s="24"/>
      <c r="TQN44" s="24"/>
      <c r="TQS44" s="24"/>
      <c r="TQX44" s="24"/>
      <c r="TRC44" s="24"/>
      <c r="TRH44" s="24"/>
      <c r="TRM44" s="24"/>
      <c r="TRR44" s="24"/>
      <c r="TRW44" s="24"/>
      <c r="TSB44" s="24"/>
      <c r="TSG44" s="24"/>
      <c r="TSL44" s="24"/>
      <c r="TSQ44" s="24"/>
      <c r="TSV44" s="24"/>
      <c r="TTA44" s="24"/>
      <c r="TTF44" s="24"/>
      <c r="TTK44" s="24"/>
      <c r="TTP44" s="24"/>
      <c r="TTU44" s="24"/>
      <c r="TTZ44" s="24"/>
      <c r="TUE44" s="24"/>
      <c r="TUJ44" s="24"/>
      <c r="TUO44" s="24"/>
      <c r="TUT44" s="24"/>
      <c r="TUY44" s="24"/>
      <c r="TVD44" s="24"/>
      <c r="TVI44" s="24"/>
      <c r="TVN44" s="24"/>
      <c r="TVS44" s="24"/>
      <c r="TVX44" s="24"/>
      <c r="TWC44" s="24"/>
      <c r="TWH44" s="24"/>
      <c r="TWM44" s="24"/>
      <c r="TWR44" s="24"/>
      <c r="TWW44" s="24"/>
      <c r="TXB44" s="24"/>
      <c r="TXG44" s="24"/>
      <c r="TXL44" s="24"/>
      <c r="TXQ44" s="24"/>
      <c r="TXV44" s="24"/>
      <c r="TYA44" s="24"/>
      <c r="TYF44" s="24"/>
      <c r="TYK44" s="24"/>
      <c r="TYP44" s="24"/>
      <c r="TYU44" s="24"/>
      <c r="TYZ44" s="24"/>
      <c r="TZE44" s="24"/>
      <c r="TZJ44" s="24"/>
      <c r="TZO44" s="24"/>
      <c r="TZT44" s="24"/>
      <c r="TZY44" s="24"/>
      <c r="UAD44" s="24"/>
      <c r="UAI44" s="24"/>
      <c r="UAN44" s="24"/>
      <c r="UAS44" s="24"/>
      <c r="UAX44" s="24"/>
      <c r="UBC44" s="24"/>
      <c r="UBH44" s="24"/>
      <c r="UBM44" s="24"/>
      <c r="UBR44" s="24"/>
      <c r="UBW44" s="24"/>
      <c r="UCB44" s="24"/>
      <c r="UCG44" s="24"/>
      <c r="UCL44" s="24"/>
      <c r="UCQ44" s="24"/>
      <c r="UCV44" s="24"/>
      <c r="UDA44" s="24"/>
      <c r="UDF44" s="24"/>
      <c r="UDK44" s="24"/>
      <c r="UDP44" s="24"/>
      <c r="UDU44" s="24"/>
      <c r="UDZ44" s="24"/>
      <c r="UEE44" s="24"/>
      <c r="UEJ44" s="24"/>
      <c r="UEO44" s="24"/>
      <c r="UET44" s="24"/>
      <c r="UEY44" s="24"/>
      <c r="UFD44" s="24"/>
      <c r="UFI44" s="24"/>
      <c r="UFN44" s="24"/>
      <c r="UFS44" s="24"/>
      <c r="UFX44" s="24"/>
      <c r="UGC44" s="24"/>
      <c r="UGH44" s="24"/>
      <c r="UGM44" s="24"/>
      <c r="UGR44" s="24"/>
      <c r="UGW44" s="24"/>
      <c r="UHB44" s="24"/>
      <c r="UHG44" s="24"/>
      <c r="UHL44" s="24"/>
      <c r="UHQ44" s="24"/>
      <c r="UHV44" s="24"/>
      <c r="UIA44" s="24"/>
      <c r="UIF44" s="24"/>
      <c r="UIK44" s="24"/>
      <c r="UIP44" s="24"/>
      <c r="UIU44" s="24"/>
      <c r="UIZ44" s="24"/>
      <c r="UJE44" s="24"/>
      <c r="UJJ44" s="24"/>
      <c r="UJO44" s="24"/>
      <c r="UJT44" s="24"/>
      <c r="UJY44" s="24"/>
      <c r="UKD44" s="24"/>
      <c r="UKI44" s="24"/>
      <c r="UKN44" s="24"/>
      <c r="UKS44" s="24"/>
      <c r="UKX44" s="24"/>
      <c r="ULC44" s="24"/>
      <c r="ULH44" s="24"/>
      <c r="ULM44" s="24"/>
      <c r="ULR44" s="24"/>
      <c r="ULW44" s="24"/>
      <c r="UMB44" s="24"/>
      <c r="UMG44" s="24"/>
      <c r="UML44" s="24"/>
      <c r="UMQ44" s="24"/>
      <c r="UMV44" s="24"/>
      <c r="UNA44" s="24"/>
      <c r="UNF44" s="24"/>
      <c r="UNK44" s="24"/>
      <c r="UNP44" s="24"/>
      <c r="UNU44" s="24"/>
      <c r="UNZ44" s="24"/>
      <c r="UOE44" s="24"/>
      <c r="UOJ44" s="24"/>
      <c r="UOO44" s="24"/>
      <c r="UOT44" s="24"/>
      <c r="UOY44" s="24"/>
      <c r="UPD44" s="24"/>
      <c r="UPI44" s="24"/>
      <c r="UPN44" s="24"/>
      <c r="UPS44" s="24"/>
      <c r="UPX44" s="24"/>
      <c r="UQC44" s="24"/>
      <c r="UQH44" s="24"/>
      <c r="UQM44" s="24"/>
      <c r="UQR44" s="24"/>
      <c r="UQW44" s="24"/>
      <c r="URB44" s="24"/>
      <c r="URG44" s="24"/>
      <c r="URL44" s="24"/>
      <c r="URQ44" s="24"/>
      <c r="URV44" s="24"/>
      <c r="USA44" s="24"/>
      <c r="USF44" s="24"/>
      <c r="USK44" s="24"/>
      <c r="USP44" s="24"/>
      <c r="USU44" s="24"/>
      <c r="USZ44" s="24"/>
      <c r="UTE44" s="24"/>
      <c r="UTJ44" s="24"/>
      <c r="UTO44" s="24"/>
      <c r="UTT44" s="24"/>
      <c r="UTY44" s="24"/>
      <c r="UUD44" s="24"/>
      <c r="UUI44" s="24"/>
      <c r="UUN44" s="24"/>
      <c r="UUS44" s="24"/>
      <c r="UUX44" s="24"/>
      <c r="UVC44" s="24"/>
      <c r="UVH44" s="24"/>
      <c r="UVM44" s="24"/>
      <c r="UVR44" s="24"/>
      <c r="UVW44" s="24"/>
      <c r="UWB44" s="24"/>
      <c r="UWG44" s="24"/>
      <c r="UWL44" s="24"/>
      <c r="UWQ44" s="24"/>
      <c r="UWV44" s="24"/>
      <c r="UXA44" s="24"/>
      <c r="UXF44" s="24"/>
      <c r="UXK44" s="24"/>
      <c r="UXP44" s="24"/>
      <c r="UXU44" s="24"/>
      <c r="UXZ44" s="24"/>
      <c r="UYE44" s="24"/>
      <c r="UYJ44" s="24"/>
      <c r="UYO44" s="24"/>
      <c r="UYT44" s="24"/>
      <c r="UYY44" s="24"/>
      <c r="UZD44" s="24"/>
      <c r="UZI44" s="24"/>
      <c r="UZN44" s="24"/>
      <c r="UZS44" s="24"/>
      <c r="UZX44" s="24"/>
      <c r="VAC44" s="24"/>
      <c r="VAH44" s="24"/>
      <c r="VAM44" s="24"/>
      <c r="VAR44" s="24"/>
      <c r="VAW44" s="24"/>
      <c r="VBB44" s="24"/>
      <c r="VBG44" s="24"/>
      <c r="VBL44" s="24"/>
      <c r="VBQ44" s="24"/>
      <c r="VBV44" s="24"/>
      <c r="VCA44" s="24"/>
      <c r="VCF44" s="24"/>
      <c r="VCK44" s="24"/>
      <c r="VCP44" s="24"/>
      <c r="VCU44" s="24"/>
      <c r="VCZ44" s="24"/>
      <c r="VDE44" s="24"/>
      <c r="VDJ44" s="24"/>
      <c r="VDO44" s="24"/>
      <c r="VDT44" s="24"/>
      <c r="VDY44" s="24"/>
      <c r="VED44" s="24"/>
      <c r="VEI44" s="24"/>
      <c r="VEN44" s="24"/>
      <c r="VES44" s="24"/>
      <c r="VEX44" s="24"/>
      <c r="VFC44" s="24"/>
      <c r="VFH44" s="24"/>
      <c r="VFM44" s="24"/>
      <c r="VFR44" s="24"/>
      <c r="VFW44" s="24"/>
      <c r="VGB44" s="24"/>
      <c r="VGG44" s="24"/>
      <c r="VGL44" s="24"/>
      <c r="VGQ44" s="24"/>
      <c r="VGV44" s="24"/>
      <c r="VHA44" s="24"/>
      <c r="VHF44" s="24"/>
      <c r="VHK44" s="24"/>
      <c r="VHP44" s="24"/>
      <c r="VHU44" s="24"/>
      <c r="VHZ44" s="24"/>
      <c r="VIE44" s="24"/>
      <c r="VIJ44" s="24"/>
      <c r="VIO44" s="24"/>
      <c r="VIT44" s="24"/>
      <c r="VIY44" s="24"/>
      <c r="VJD44" s="24"/>
      <c r="VJI44" s="24"/>
      <c r="VJN44" s="24"/>
      <c r="VJS44" s="24"/>
      <c r="VJX44" s="24"/>
      <c r="VKC44" s="24"/>
      <c r="VKH44" s="24"/>
      <c r="VKM44" s="24"/>
      <c r="VKR44" s="24"/>
      <c r="VKW44" s="24"/>
      <c r="VLB44" s="24"/>
      <c r="VLG44" s="24"/>
      <c r="VLL44" s="24"/>
      <c r="VLQ44" s="24"/>
      <c r="VLV44" s="24"/>
      <c r="VMA44" s="24"/>
      <c r="VMF44" s="24"/>
      <c r="VMK44" s="24"/>
      <c r="VMP44" s="24"/>
      <c r="VMU44" s="24"/>
      <c r="VMZ44" s="24"/>
      <c r="VNE44" s="24"/>
      <c r="VNJ44" s="24"/>
      <c r="VNO44" s="24"/>
      <c r="VNT44" s="24"/>
      <c r="VNY44" s="24"/>
      <c r="VOD44" s="24"/>
      <c r="VOI44" s="24"/>
      <c r="VON44" s="24"/>
      <c r="VOS44" s="24"/>
      <c r="VOX44" s="24"/>
      <c r="VPC44" s="24"/>
      <c r="VPH44" s="24"/>
      <c r="VPM44" s="24"/>
      <c r="VPR44" s="24"/>
      <c r="VPW44" s="24"/>
      <c r="VQB44" s="24"/>
      <c r="VQG44" s="24"/>
      <c r="VQL44" s="24"/>
      <c r="VQQ44" s="24"/>
      <c r="VQV44" s="24"/>
      <c r="VRA44" s="24"/>
      <c r="VRF44" s="24"/>
      <c r="VRK44" s="24"/>
      <c r="VRP44" s="24"/>
      <c r="VRU44" s="24"/>
      <c r="VRZ44" s="24"/>
      <c r="VSE44" s="24"/>
      <c r="VSJ44" s="24"/>
      <c r="VSO44" s="24"/>
      <c r="VST44" s="24"/>
      <c r="VSY44" s="24"/>
      <c r="VTD44" s="24"/>
      <c r="VTI44" s="24"/>
      <c r="VTN44" s="24"/>
      <c r="VTS44" s="24"/>
      <c r="VTX44" s="24"/>
      <c r="VUC44" s="24"/>
      <c r="VUH44" s="24"/>
      <c r="VUM44" s="24"/>
      <c r="VUR44" s="24"/>
      <c r="VUW44" s="24"/>
      <c r="VVB44" s="24"/>
      <c r="VVG44" s="24"/>
      <c r="VVL44" s="24"/>
      <c r="VVQ44" s="24"/>
      <c r="VVV44" s="24"/>
      <c r="VWA44" s="24"/>
      <c r="VWF44" s="24"/>
      <c r="VWK44" s="24"/>
      <c r="VWP44" s="24"/>
      <c r="VWU44" s="24"/>
      <c r="VWZ44" s="24"/>
      <c r="VXE44" s="24"/>
      <c r="VXJ44" s="24"/>
      <c r="VXO44" s="24"/>
      <c r="VXT44" s="24"/>
      <c r="VXY44" s="24"/>
      <c r="VYD44" s="24"/>
      <c r="VYI44" s="24"/>
      <c r="VYN44" s="24"/>
      <c r="VYS44" s="24"/>
      <c r="VYX44" s="24"/>
      <c r="VZC44" s="24"/>
      <c r="VZH44" s="24"/>
      <c r="VZM44" s="24"/>
      <c r="VZR44" s="24"/>
      <c r="VZW44" s="24"/>
      <c r="WAB44" s="24"/>
      <c r="WAG44" s="24"/>
      <c r="WAL44" s="24"/>
      <c r="WAQ44" s="24"/>
      <c r="WAV44" s="24"/>
      <c r="WBA44" s="24"/>
      <c r="WBF44" s="24"/>
      <c r="WBK44" s="24"/>
      <c r="WBP44" s="24"/>
      <c r="WBU44" s="24"/>
      <c r="WBZ44" s="24"/>
      <c r="WCE44" s="24"/>
      <c r="WCJ44" s="24"/>
      <c r="WCO44" s="24"/>
      <c r="WCT44" s="24"/>
      <c r="WCY44" s="24"/>
      <c r="WDD44" s="24"/>
      <c r="WDI44" s="24"/>
      <c r="WDN44" s="24"/>
      <c r="WDS44" s="24"/>
      <c r="WDX44" s="24"/>
      <c r="WEC44" s="24"/>
      <c r="WEH44" s="24"/>
      <c r="WEM44" s="24"/>
      <c r="WER44" s="24"/>
      <c r="WEW44" s="24"/>
      <c r="WFB44" s="24"/>
      <c r="WFG44" s="24"/>
      <c r="WFL44" s="24"/>
      <c r="WFQ44" s="24"/>
      <c r="WFV44" s="24"/>
      <c r="WGA44" s="24"/>
      <c r="WGF44" s="24"/>
      <c r="WGK44" s="24"/>
      <c r="WGP44" s="24"/>
      <c r="WGU44" s="24"/>
      <c r="WGZ44" s="24"/>
      <c r="WHE44" s="24"/>
      <c r="WHJ44" s="24"/>
      <c r="WHO44" s="24"/>
      <c r="WHT44" s="24"/>
      <c r="WHY44" s="24"/>
      <c r="WID44" s="24"/>
      <c r="WII44" s="24"/>
      <c r="WIN44" s="24"/>
      <c r="WIS44" s="24"/>
      <c r="WIX44" s="24"/>
      <c r="WJC44" s="24"/>
      <c r="WJH44" s="24"/>
      <c r="WJM44" s="24"/>
      <c r="WJR44" s="24"/>
      <c r="WJW44" s="24"/>
      <c r="WKB44" s="24"/>
      <c r="WKG44" s="24"/>
      <c r="WKL44" s="24"/>
      <c r="WKQ44" s="24"/>
      <c r="WKV44" s="24"/>
      <c r="WLA44" s="24"/>
      <c r="WLF44" s="24"/>
      <c r="WLK44" s="24"/>
      <c r="WLP44" s="24"/>
      <c r="WLU44" s="24"/>
      <c r="WLZ44" s="24"/>
      <c r="WME44" s="24"/>
      <c r="WMJ44" s="24"/>
      <c r="WMO44" s="24"/>
      <c r="WMT44" s="24"/>
      <c r="WMY44" s="24"/>
      <c r="WND44" s="24"/>
      <c r="WNI44" s="24"/>
      <c r="WNN44" s="24"/>
      <c r="WNS44" s="24"/>
      <c r="WNX44" s="24"/>
      <c r="WOC44" s="24"/>
      <c r="WOH44" s="24"/>
      <c r="WOM44" s="24"/>
      <c r="WOR44" s="24"/>
      <c r="WOW44" s="24"/>
      <c r="WPB44" s="24"/>
      <c r="WPG44" s="24"/>
      <c r="WPL44" s="24"/>
      <c r="WPQ44" s="24"/>
      <c r="WPV44" s="24"/>
      <c r="WQA44" s="24"/>
      <c r="WQF44" s="24"/>
      <c r="WQK44" s="24"/>
      <c r="WQP44" s="24"/>
      <c r="WQU44" s="24"/>
      <c r="WQZ44" s="24"/>
      <c r="WRE44" s="24"/>
      <c r="WRJ44" s="24"/>
      <c r="WRO44" s="24"/>
      <c r="WRT44" s="24"/>
      <c r="WRY44" s="24"/>
      <c r="WSD44" s="24"/>
      <c r="WSI44" s="24"/>
      <c r="WSN44" s="24"/>
      <c r="WSS44" s="24"/>
      <c r="WSX44" s="24"/>
      <c r="WTC44" s="24"/>
      <c r="WTH44" s="24"/>
      <c r="WTM44" s="24"/>
      <c r="WTR44" s="24"/>
      <c r="WTW44" s="24"/>
      <c r="WUB44" s="24"/>
      <c r="WUG44" s="24"/>
      <c r="WUL44" s="24"/>
      <c r="WUQ44" s="24"/>
      <c r="WUV44" s="24"/>
      <c r="WVA44" s="24"/>
      <c r="WVF44" s="24"/>
      <c r="WVK44" s="24"/>
      <c r="WVP44" s="24"/>
      <c r="WVU44" s="24"/>
      <c r="WVZ44" s="24"/>
      <c r="WWE44" s="24"/>
      <c r="WWJ44" s="24"/>
      <c r="WWO44" s="24"/>
      <c r="WWT44" s="24"/>
      <c r="WWY44" s="24"/>
      <c r="WXD44" s="24"/>
      <c r="WXI44" s="24"/>
      <c r="WXN44" s="24"/>
      <c r="WXS44" s="24"/>
      <c r="WXX44" s="24"/>
      <c r="WYC44" s="24"/>
      <c r="WYH44" s="24"/>
      <c r="WYM44" s="24"/>
      <c r="WYR44" s="24"/>
      <c r="WYW44" s="24"/>
      <c r="WZB44" s="24"/>
      <c r="WZG44" s="24"/>
      <c r="WZL44" s="24"/>
      <c r="WZQ44" s="24"/>
      <c r="WZV44" s="24"/>
      <c r="XAA44" s="24"/>
      <c r="XAF44" s="24"/>
      <c r="XAK44" s="24"/>
      <c r="XAP44" s="24"/>
      <c r="XAU44" s="24"/>
      <c r="XAZ44" s="24"/>
      <c r="XBE44" s="24"/>
      <c r="XBJ44" s="24"/>
      <c r="XBO44" s="24"/>
      <c r="XBT44" s="24"/>
      <c r="XBY44" s="24"/>
      <c r="XCD44" s="24"/>
      <c r="XCI44" s="24"/>
      <c r="XCN44" s="24"/>
      <c r="XCS44" s="24"/>
      <c r="XCX44" s="24"/>
      <c r="XDC44" s="24"/>
      <c r="XDH44" s="24"/>
      <c r="XDM44" s="24"/>
      <c r="XDR44" s="24"/>
      <c r="XDW44" s="24"/>
      <c r="XEB44" s="24"/>
      <c r="XEG44" s="24"/>
      <c r="XEL44" s="24"/>
      <c r="XEQ44" s="24"/>
      <c r="XEV44" s="24"/>
      <c r="XFA44" s="24"/>
    </row>
    <row r="45" spans="1:1021 1026:2046 2051:3071 3076:4096 4101:5116 5121:6141 6146:7166 7171:8191 8196:9216 9221:10236 10241:11261 11266:12286 12291:13311 13316:14336 14341:15356 15361:16381" x14ac:dyDescent="0.35">
      <c r="A45" s="24"/>
      <c r="B45" s="14"/>
      <c r="C45" s="14"/>
      <c r="E45" s="164"/>
      <c r="K45" s="24"/>
      <c r="P45" s="24"/>
      <c r="U45" s="24"/>
      <c r="Z45" s="24"/>
      <c r="AE45" s="24"/>
      <c r="AJ45" s="24"/>
      <c r="AO45" s="24"/>
      <c r="AT45" s="24"/>
      <c r="AY45" s="24"/>
      <c r="BD45" s="24"/>
      <c r="BI45" s="24"/>
      <c r="BN45" s="24"/>
      <c r="BS45" s="24"/>
      <c r="BX45" s="24"/>
      <c r="CC45" s="24"/>
      <c r="CH45" s="24"/>
      <c r="CM45" s="24"/>
      <c r="CR45" s="24"/>
      <c r="CW45" s="24"/>
      <c r="DB45" s="24"/>
      <c r="DG45" s="24"/>
      <c r="DL45" s="24"/>
      <c r="DQ45" s="24"/>
      <c r="DV45" s="24"/>
      <c r="DY45" s="24"/>
      <c r="EA45" s="24"/>
      <c r="EF45" s="24"/>
      <c r="EK45" s="24"/>
      <c r="EP45" s="24"/>
      <c r="EU45" s="24"/>
      <c r="EZ45" s="24"/>
      <c r="FE45" s="24"/>
      <c r="FJ45" s="24"/>
      <c r="FO45" s="24"/>
      <c r="FT45" s="24"/>
      <c r="FY45" s="24"/>
      <c r="GD45" s="24"/>
      <c r="GI45" s="24"/>
      <c r="GN45" s="24"/>
      <c r="GS45" s="24"/>
      <c r="GX45" s="24"/>
      <c r="HC45" s="24"/>
      <c r="HH45" s="24"/>
      <c r="HM45" s="24"/>
      <c r="HR45" s="24"/>
      <c r="HW45" s="24"/>
      <c r="IB45" s="24"/>
      <c r="IG45" s="24"/>
      <c r="IL45" s="24"/>
      <c r="IQ45" s="24"/>
      <c r="IV45" s="24"/>
      <c r="JA45" s="24"/>
      <c r="JF45" s="24"/>
      <c r="JK45" s="24"/>
      <c r="JP45" s="24"/>
      <c r="JU45" s="24"/>
      <c r="JZ45" s="24"/>
      <c r="KE45" s="24"/>
      <c r="KJ45" s="24"/>
      <c r="KO45" s="24"/>
      <c r="KT45" s="24"/>
      <c r="KY45" s="24"/>
      <c r="LD45" s="24"/>
      <c r="LI45" s="24"/>
      <c r="LN45" s="24"/>
      <c r="LS45" s="24"/>
      <c r="LX45" s="24"/>
      <c r="MC45" s="24"/>
      <c r="MH45" s="24"/>
      <c r="MM45" s="24"/>
      <c r="MR45" s="24"/>
      <c r="MW45" s="24"/>
      <c r="NB45" s="24"/>
      <c r="NG45" s="24"/>
      <c r="NL45" s="24"/>
      <c r="NQ45" s="24"/>
      <c r="NV45" s="24"/>
      <c r="OA45" s="24"/>
      <c r="OF45" s="24"/>
      <c r="OK45" s="24"/>
      <c r="OP45" s="24"/>
      <c r="OU45" s="24"/>
      <c r="OZ45" s="24"/>
      <c r="PE45" s="24"/>
      <c r="PJ45" s="24"/>
      <c r="PO45" s="24"/>
      <c r="PT45" s="24"/>
      <c r="PY45" s="24"/>
      <c r="QD45" s="24"/>
      <c r="QI45" s="24"/>
      <c r="QN45" s="24"/>
      <c r="QS45" s="24"/>
      <c r="QX45" s="24"/>
      <c r="RC45" s="24"/>
      <c r="RH45" s="24"/>
      <c r="RM45" s="24"/>
      <c r="RR45" s="24"/>
      <c r="RW45" s="24"/>
      <c r="SB45" s="24"/>
      <c r="SG45" s="24"/>
      <c r="SL45" s="24"/>
      <c r="SQ45" s="24"/>
      <c r="SV45" s="24"/>
      <c r="TA45" s="24"/>
      <c r="TF45" s="24"/>
      <c r="TK45" s="24"/>
      <c r="TP45" s="24"/>
      <c r="TU45" s="24"/>
      <c r="TZ45" s="24"/>
      <c r="UE45" s="24"/>
      <c r="UJ45" s="24"/>
      <c r="UO45" s="24"/>
      <c r="UT45" s="24"/>
      <c r="UY45" s="24"/>
      <c r="VD45" s="24"/>
      <c r="VI45" s="24"/>
      <c r="VN45" s="24"/>
      <c r="VS45" s="24"/>
      <c r="VX45" s="24"/>
      <c r="WC45" s="24"/>
      <c r="WH45" s="24"/>
      <c r="WM45" s="24"/>
      <c r="WR45" s="24"/>
      <c r="WW45" s="24"/>
      <c r="XB45" s="24"/>
      <c r="XG45" s="24"/>
      <c r="XL45" s="24"/>
      <c r="XQ45" s="24"/>
      <c r="XV45" s="24"/>
      <c r="YA45" s="24"/>
      <c r="YF45" s="24"/>
      <c r="YK45" s="24"/>
      <c r="YP45" s="24"/>
      <c r="YU45" s="24"/>
      <c r="YZ45" s="24"/>
      <c r="ZE45" s="24"/>
      <c r="ZJ45" s="24"/>
      <c r="ZO45" s="24"/>
      <c r="ZT45" s="24"/>
      <c r="ZY45" s="24"/>
      <c r="AAD45" s="24"/>
      <c r="AAI45" s="24"/>
      <c r="AAN45" s="24"/>
      <c r="AAS45" s="24"/>
      <c r="AAX45" s="24"/>
      <c r="ABC45" s="24"/>
      <c r="ABH45" s="24"/>
      <c r="ABM45" s="24"/>
      <c r="ABR45" s="24"/>
      <c r="ABW45" s="24"/>
      <c r="ACB45" s="24"/>
      <c r="ACG45" s="24"/>
      <c r="ACL45" s="24"/>
      <c r="ACQ45" s="24"/>
      <c r="ACV45" s="24"/>
      <c r="ADA45" s="24"/>
      <c r="ADF45" s="24"/>
      <c r="ADK45" s="24"/>
      <c r="ADP45" s="24"/>
      <c r="ADU45" s="24"/>
      <c r="ADZ45" s="24"/>
      <c r="AEE45" s="24"/>
      <c r="AEJ45" s="24"/>
      <c r="AEO45" s="24"/>
      <c r="AET45" s="24"/>
      <c r="AEY45" s="24"/>
      <c r="AFD45" s="24"/>
      <c r="AFI45" s="24"/>
      <c r="AFN45" s="24"/>
      <c r="AFS45" s="24"/>
      <c r="AFX45" s="24"/>
      <c r="AGC45" s="24"/>
      <c r="AGH45" s="24"/>
      <c r="AGM45" s="24"/>
      <c r="AGR45" s="24"/>
      <c r="AGW45" s="24"/>
      <c r="AHB45" s="24"/>
      <c r="AHG45" s="24"/>
      <c r="AHL45" s="24"/>
      <c r="AHQ45" s="24"/>
      <c r="AHV45" s="24"/>
      <c r="AIA45" s="24"/>
      <c r="AIF45" s="24"/>
      <c r="AIK45" s="24"/>
      <c r="AIP45" s="24"/>
      <c r="AIU45" s="24"/>
      <c r="AIZ45" s="24"/>
      <c r="AJE45" s="24"/>
      <c r="AJJ45" s="24"/>
      <c r="AJO45" s="24"/>
      <c r="AJT45" s="24"/>
      <c r="AJY45" s="24"/>
      <c r="AKD45" s="24"/>
      <c r="AKI45" s="24"/>
      <c r="AKN45" s="24"/>
      <c r="AKS45" s="24"/>
      <c r="AKX45" s="24"/>
      <c r="ALC45" s="24"/>
      <c r="ALH45" s="24"/>
      <c r="ALM45" s="24"/>
      <c r="ALR45" s="24"/>
      <c r="ALW45" s="24"/>
      <c r="AMB45" s="24"/>
      <c r="AMG45" s="24"/>
      <c r="AML45" s="24"/>
      <c r="AMQ45" s="24"/>
      <c r="AMV45" s="24"/>
      <c r="ANA45" s="24"/>
      <c r="ANF45" s="24"/>
      <c r="ANK45" s="24"/>
      <c r="ANP45" s="24"/>
      <c r="ANU45" s="24"/>
      <c r="ANZ45" s="24"/>
      <c r="AOE45" s="24"/>
      <c r="AOJ45" s="24"/>
      <c r="AOO45" s="24"/>
      <c r="AOT45" s="24"/>
      <c r="AOY45" s="24"/>
      <c r="APD45" s="24"/>
      <c r="API45" s="24"/>
      <c r="APN45" s="24"/>
      <c r="APS45" s="24"/>
      <c r="APX45" s="24"/>
      <c r="AQC45" s="24"/>
      <c r="AQH45" s="24"/>
      <c r="AQM45" s="24"/>
      <c r="AQR45" s="24"/>
      <c r="AQW45" s="24"/>
      <c r="ARB45" s="24"/>
      <c r="ARG45" s="24"/>
      <c r="ARL45" s="24"/>
      <c r="ARQ45" s="24"/>
      <c r="ARV45" s="24"/>
      <c r="ASA45" s="24"/>
      <c r="ASF45" s="24"/>
      <c r="ASK45" s="24"/>
      <c r="ASP45" s="24"/>
      <c r="ASU45" s="24"/>
      <c r="ASZ45" s="24"/>
      <c r="ATE45" s="24"/>
      <c r="ATJ45" s="24"/>
      <c r="ATO45" s="24"/>
      <c r="ATT45" s="24"/>
      <c r="ATY45" s="24"/>
      <c r="AUD45" s="24"/>
      <c r="AUI45" s="24"/>
      <c r="AUN45" s="24"/>
      <c r="AUS45" s="24"/>
      <c r="AUX45" s="24"/>
      <c r="AVC45" s="24"/>
      <c r="AVH45" s="24"/>
      <c r="AVM45" s="24"/>
      <c r="AVR45" s="24"/>
      <c r="AVW45" s="24"/>
      <c r="AWB45" s="24"/>
      <c r="AWG45" s="24"/>
      <c r="AWL45" s="24"/>
      <c r="AWQ45" s="24"/>
      <c r="AWV45" s="24"/>
      <c r="AXA45" s="24"/>
      <c r="AXF45" s="24"/>
      <c r="AXK45" s="24"/>
      <c r="AXP45" s="24"/>
      <c r="AXU45" s="24"/>
      <c r="AXZ45" s="24"/>
      <c r="AYE45" s="24"/>
      <c r="AYJ45" s="24"/>
      <c r="AYO45" s="24"/>
      <c r="AYT45" s="24"/>
      <c r="AYY45" s="24"/>
      <c r="AZD45" s="24"/>
      <c r="AZI45" s="24"/>
      <c r="AZN45" s="24"/>
      <c r="AZS45" s="24"/>
      <c r="AZX45" s="24"/>
      <c r="BAC45" s="24"/>
      <c r="BAH45" s="24"/>
      <c r="BAM45" s="24"/>
      <c r="BAR45" s="24"/>
      <c r="BAW45" s="24"/>
      <c r="BBB45" s="24"/>
      <c r="BBG45" s="24"/>
      <c r="BBL45" s="24"/>
      <c r="BBQ45" s="24"/>
      <c r="BBV45" s="24"/>
      <c r="BCA45" s="24"/>
      <c r="BCF45" s="24"/>
      <c r="BCK45" s="24"/>
      <c r="BCP45" s="24"/>
      <c r="BCU45" s="24"/>
      <c r="BCZ45" s="24"/>
      <c r="BDE45" s="24"/>
      <c r="BDJ45" s="24"/>
      <c r="BDO45" s="24"/>
      <c r="BDT45" s="24"/>
      <c r="BDY45" s="24"/>
      <c r="BED45" s="24"/>
      <c r="BEI45" s="24"/>
      <c r="BEN45" s="24"/>
      <c r="BES45" s="24"/>
      <c r="BEX45" s="24"/>
      <c r="BFC45" s="24"/>
      <c r="BFH45" s="24"/>
      <c r="BFM45" s="24"/>
      <c r="BFR45" s="24"/>
      <c r="BFW45" s="24"/>
      <c r="BGB45" s="24"/>
      <c r="BGG45" s="24"/>
      <c r="BGL45" s="24"/>
      <c r="BGQ45" s="24"/>
      <c r="BGV45" s="24"/>
      <c r="BHA45" s="24"/>
      <c r="BHF45" s="24"/>
      <c r="BHK45" s="24"/>
      <c r="BHP45" s="24"/>
      <c r="BHU45" s="24"/>
      <c r="BHZ45" s="24"/>
      <c r="BIE45" s="24"/>
      <c r="BIJ45" s="24"/>
      <c r="BIO45" s="24"/>
      <c r="BIT45" s="24"/>
      <c r="BIY45" s="24"/>
      <c r="BJD45" s="24"/>
      <c r="BJI45" s="24"/>
      <c r="BJN45" s="24"/>
      <c r="BJS45" s="24"/>
      <c r="BJX45" s="24"/>
      <c r="BKC45" s="24"/>
      <c r="BKH45" s="24"/>
      <c r="BKM45" s="24"/>
      <c r="BKR45" s="24"/>
      <c r="BKW45" s="24"/>
      <c r="BLB45" s="24"/>
      <c r="BLG45" s="24"/>
      <c r="BLL45" s="24"/>
      <c r="BLQ45" s="24"/>
      <c r="BLV45" s="24"/>
      <c r="BMA45" s="24"/>
      <c r="BMF45" s="24"/>
      <c r="BMK45" s="24"/>
      <c r="BMP45" s="24"/>
      <c r="BMU45" s="24"/>
      <c r="BMZ45" s="24"/>
      <c r="BNE45" s="24"/>
      <c r="BNJ45" s="24"/>
      <c r="BNO45" s="24"/>
      <c r="BNT45" s="24"/>
      <c r="BNY45" s="24"/>
      <c r="BOD45" s="24"/>
      <c r="BOI45" s="24"/>
      <c r="BON45" s="24"/>
      <c r="BOS45" s="24"/>
      <c r="BOX45" s="24"/>
      <c r="BPC45" s="24"/>
      <c r="BPH45" s="24"/>
      <c r="BPM45" s="24"/>
      <c r="BPR45" s="24"/>
      <c r="BPW45" s="24"/>
      <c r="BQB45" s="24"/>
      <c r="BQG45" s="24"/>
      <c r="BQL45" s="24"/>
      <c r="BQQ45" s="24"/>
      <c r="BQV45" s="24"/>
      <c r="BRA45" s="24"/>
      <c r="BRF45" s="24"/>
      <c r="BRK45" s="24"/>
      <c r="BRP45" s="24"/>
      <c r="BRU45" s="24"/>
      <c r="BRZ45" s="24"/>
      <c r="BSE45" s="24"/>
      <c r="BSJ45" s="24"/>
      <c r="BSO45" s="24"/>
      <c r="BST45" s="24"/>
      <c r="BSY45" s="24"/>
      <c r="BTD45" s="24"/>
      <c r="BTI45" s="24"/>
      <c r="BTN45" s="24"/>
      <c r="BTS45" s="24"/>
      <c r="BTX45" s="24"/>
      <c r="BUC45" s="24"/>
      <c r="BUH45" s="24"/>
      <c r="BUM45" s="24"/>
      <c r="BUR45" s="24"/>
      <c r="BUW45" s="24"/>
      <c r="BVB45" s="24"/>
      <c r="BVG45" s="24"/>
      <c r="BVL45" s="24"/>
      <c r="BVQ45" s="24"/>
      <c r="BVV45" s="24"/>
      <c r="BWA45" s="24"/>
      <c r="BWF45" s="24"/>
      <c r="BWK45" s="24"/>
      <c r="BWP45" s="24"/>
      <c r="BWU45" s="24"/>
      <c r="BWZ45" s="24"/>
      <c r="BXE45" s="24"/>
      <c r="BXJ45" s="24"/>
      <c r="BXO45" s="24"/>
      <c r="BXT45" s="24"/>
      <c r="BXY45" s="24"/>
      <c r="BYD45" s="24"/>
      <c r="BYI45" s="24"/>
      <c r="BYN45" s="24"/>
      <c r="BYS45" s="24"/>
      <c r="BYX45" s="24"/>
      <c r="BZC45" s="24"/>
      <c r="BZH45" s="24"/>
      <c r="BZM45" s="24"/>
      <c r="BZR45" s="24"/>
      <c r="BZW45" s="24"/>
      <c r="CAB45" s="24"/>
      <c r="CAG45" s="24"/>
      <c r="CAL45" s="24"/>
      <c r="CAQ45" s="24"/>
      <c r="CAV45" s="24"/>
      <c r="CBA45" s="24"/>
      <c r="CBF45" s="24"/>
      <c r="CBK45" s="24"/>
      <c r="CBP45" s="24"/>
      <c r="CBU45" s="24"/>
      <c r="CBZ45" s="24"/>
      <c r="CCE45" s="24"/>
      <c r="CCJ45" s="24"/>
      <c r="CCO45" s="24"/>
      <c r="CCT45" s="24"/>
      <c r="CCY45" s="24"/>
      <c r="CDD45" s="24"/>
      <c r="CDI45" s="24"/>
      <c r="CDN45" s="24"/>
      <c r="CDS45" s="24"/>
      <c r="CDX45" s="24"/>
      <c r="CEC45" s="24"/>
      <c r="CEH45" s="24"/>
      <c r="CEM45" s="24"/>
      <c r="CER45" s="24"/>
      <c r="CEW45" s="24"/>
      <c r="CFB45" s="24"/>
      <c r="CFG45" s="24"/>
      <c r="CFL45" s="24"/>
      <c r="CFQ45" s="24"/>
      <c r="CFV45" s="24"/>
      <c r="CGA45" s="24"/>
      <c r="CGF45" s="24"/>
      <c r="CGK45" s="24"/>
      <c r="CGP45" s="24"/>
      <c r="CGU45" s="24"/>
      <c r="CGZ45" s="24"/>
      <c r="CHE45" s="24"/>
      <c r="CHJ45" s="24"/>
      <c r="CHO45" s="24"/>
      <c r="CHT45" s="24"/>
      <c r="CHY45" s="24"/>
      <c r="CID45" s="24"/>
      <c r="CII45" s="24"/>
      <c r="CIN45" s="24"/>
      <c r="CIS45" s="24"/>
      <c r="CIX45" s="24"/>
      <c r="CJC45" s="24"/>
      <c r="CJH45" s="24"/>
      <c r="CJM45" s="24"/>
      <c r="CJR45" s="24"/>
      <c r="CJW45" s="24"/>
      <c r="CKB45" s="24"/>
      <c r="CKG45" s="24"/>
      <c r="CKL45" s="24"/>
      <c r="CKQ45" s="24"/>
      <c r="CKV45" s="24"/>
      <c r="CLA45" s="24"/>
      <c r="CLF45" s="24"/>
      <c r="CLK45" s="24"/>
      <c r="CLP45" s="24"/>
      <c r="CLU45" s="24"/>
      <c r="CLZ45" s="24"/>
      <c r="CME45" s="24"/>
      <c r="CMJ45" s="24"/>
      <c r="CMO45" s="24"/>
      <c r="CMT45" s="24"/>
      <c r="CMY45" s="24"/>
      <c r="CND45" s="24"/>
      <c r="CNI45" s="24"/>
      <c r="CNN45" s="24"/>
      <c r="CNS45" s="24"/>
      <c r="CNX45" s="24"/>
      <c r="COC45" s="24"/>
      <c r="COH45" s="24"/>
      <c r="COM45" s="24"/>
      <c r="COR45" s="24"/>
      <c r="COW45" s="24"/>
      <c r="CPB45" s="24"/>
      <c r="CPG45" s="24"/>
      <c r="CPL45" s="24"/>
      <c r="CPQ45" s="24"/>
      <c r="CPV45" s="24"/>
      <c r="CQA45" s="24"/>
      <c r="CQF45" s="24"/>
      <c r="CQK45" s="24"/>
      <c r="CQP45" s="24"/>
      <c r="CQU45" s="24"/>
      <c r="CQZ45" s="24"/>
      <c r="CRE45" s="24"/>
      <c r="CRJ45" s="24"/>
      <c r="CRO45" s="24"/>
      <c r="CRT45" s="24"/>
      <c r="CRY45" s="24"/>
      <c r="CSD45" s="24"/>
      <c r="CSI45" s="24"/>
      <c r="CSN45" s="24"/>
      <c r="CSS45" s="24"/>
      <c r="CSX45" s="24"/>
      <c r="CTC45" s="24"/>
      <c r="CTH45" s="24"/>
      <c r="CTM45" s="24"/>
      <c r="CTR45" s="24"/>
      <c r="CTW45" s="24"/>
      <c r="CUB45" s="24"/>
      <c r="CUG45" s="24"/>
      <c r="CUL45" s="24"/>
      <c r="CUQ45" s="24"/>
      <c r="CUV45" s="24"/>
      <c r="CVA45" s="24"/>
      <c r="CVF45" s="24"/>
      <c r="CVK45" s="24"/>
      <c r="CVP45" s="24"/>
      <c r="CVU45" s="24"/>
      <c r="CVZ45" s="24"/>
      <c r="CWE45" s="24"/>
      <c r="CWJ45" s="24"/>
      <c r="CWO45" s="24"/>
      <c r="CWT45" s="24"/>
      <c r="CWY45" s="24"/>
      <c r="CXD45" s="24"/>
      <c r="CXI45" s="24"/>
      <c r="CXN45" s="24"/>
      <c r="CXS45" s="24"/>
      <c r="CXX45" s="24"/>
      <c r="CYC45" s="24"/>
      <c r="CYH45" s="24"/>
      <c r="CYM45" s="24"/>
      <c r="CYR45" s="24"/>
      <c r="CYW45" s="24"/>
      <c r="CZB45" s="24"/>
      <c r="CZG45" s="24"/>
      <c r="CZL45" s="24"/>
      <c r="CZQ45" s="24"/>
      <c r="CZV45" s="24"/>
      <c r="DAA45" s="24"/>
      <c r="DAF45" s="24"/>
      <c r="DAK45" s="24"/>
      <c r="DAP45" s="24"/>
      <c r="DAU45" s="24"/>
      <c r="DAZ45" s="24"/>
      <c r="DBE45" s="24"/>
      <c r="DBJ45" s="24"/>
      <c r="DBO45" s="24"/>
      <c r="DBT45" s="24"/>
      <c r="DBY45" s="24"/>
      <c r="DCD45" s="24"/>
      <c r="DCI45" s="24"/>
      <c r="DCN45" s="24"/>
      <c r="DCS45" s="24"/>
      <c r="DCX45" s="24"/>
      <c r="DDC45" s="24"/>
      <c r="DDH45" s="24"/>
      <c r="DDM45" s="24"/>
      <c r="DDR45" s="24"/>
      <c r="DDW45" s="24"/>
      <c r="DEB45" s="24"/>
      <c r="DEG45" s="24"/>
      <c r="DEL45" s="24"/>
      <c r="DEQ45" s="24"/>
      <c r="DEV45" s="24"/>
      <c r="DFA45" s="24"/>
      <c r="DFF45" s="24"/>
      <c r="DFK45" s="24"/>
      <c r="DFP45" s="24"/>
      <c r="DFU45" s="24"/>
      <c r="DFZ45" s="24"/>
      <c r="DGE45" s="24"/>
      <c r="DGJ45" s="24"/>
      <c r="DGO45" s="24"/>
      <c r="DGT45" s="24"/>
      <c r="DGY45" s="24"/>
      <c r="DHD45" s="24"/>
      <c r="DHI45" s="24"/>
      <c r="DHN45" s="24"/>
      <c r="DHS45" s="24"/>
      <c r="DHX45" s="24"/>
      <c r="DIC45" s="24"/>
      <c r="DIH45" s="24"/>
      <c r="DIM45" s="24"/>
      <c r="DIR45" s="24"/>
      <c r="DIW45" s="24"/>
      <c r="DJB45" s="24"/>
      <c r="DJG45" s="24"/>
      <c r="DJL45" s="24"/>
      <c r="DJQ45" s="24"/>
      <c r="DJV45" s="24"/>
      <c r="DKA45" s="24"/>
      <c r="DKF45" s="24"/>
      <c r="DKK45" s="24"/>
      <c r="DKP45" s="24"/>
      <c r="DKU45" s="24"/>
      <c r="DKZ45" s="24"/>
      <c r="DLE45" s="24"/>
      <c r="DLJ45" s="24"/>
      <c r="DLO45" s="24"/>
      <c r="DLT45" s="24"/>
      <c r="DLY45" s="24"/>
      <c r="DMD45" s="24"/>
      <c r="DMI45" s="24"/>
      <c r="DMN45" s="24"/>
      <c r="DMS45" s="24"/>
      <c r="DMX45" s="24"/>
      <c r="DNC45" s="24"/>
      <c r="DNH45" s="24"/>
      <c r="DNM45" s="24"/>
      <c r="DNR45" s="24"/>
      <c r="DNW45" s="24"/>
      <c r="DOB45" s="24"/>
      <c r="DOG45" s="24"/>
      <c r="DOL45" s="24"/>
      <c r="DOQ45" s="24"/>
      <c r="DOV45" s="24"/>
      <c r="DPA45" s="24"/>
      <c r="DPF45" s="24"/>
      <c r="DPK45" s="24"/>
      <c r="DPP45" s="24"/>
      <c r="DPU45" s="24"/>
      <c r="DPZ45" s="24"/>
      <c r="DQE45" s="24"/>
      <c r="DQJ45" s="24"/>
      <c r="DQO45" s="24"/>
      <c r="DQT45" s="24"/>
      <c r="DQY45" s="24"/>
      <c r="DRD45" s="24"/>
      <c r="DRI45" s="24"/>
      <c r="DRN45" s="24"/>
      <c r="DRS45" s="24"/>
      <c r="DRX45" s="24"/>
      <c r="DSC45" s="24"/>
      <c r="DSH45" s="24"/>
      <c r="DSM45" s="24"/>
      <c r="DSR45" s="24"/>
      <c r="DSW45" s="24"/>
      <c r="DTB45" s="24"/>
      <c r="DTG45" s="24"/>
      <c r="DTL45" s="24"/>
      <c r="DTQ45" s="24"/>
      <c r="DTV45" s="24"/>
      <c r="DUA45" s="24"/>
      <c r="DUF45" s="24"/>
      <c r="DUK45" s="24"/>
      <c r="DUP45" s="24"/>
      <c r="DUU45" s="24"/>
      <c r="DUZ45" s="24"/>
      <c r="DVE45" s="24"/>
      <c r="DVJ45" s="24"/>
      <c r="DVO45" s="24"/>
      <c r="DVT45" s="24"/>
      <c r="DVY45" s="24"/>
      <c r="DWD45" s="24"/>
      <c r="DWI45" s="24"/>
      <c r="DWN45" s="24"/>
      <c r="DWS45" s="24"/>
      <c r="DWX45" s="24"/>
      <c r="DXC45" s="24"/>
      <c r="DXH45" s="24"/>
      <c r="DXM45" s="24"/>
      <c r="DXR45" s="24"/>
      <c r="DXW45" s="24"/>
      <c r="DYB45" s="24"/>
      <c r="DYG45" s="24"/>
      <c r="DYL45" s="24"/>
      <c r="DYQ45" s="24"/>
      <c r="DYV45" s="24"/>
      <c r="DZA45" s="24"/>
      <c r="DZF45" s="24"/>
      <c r="DZK45" s="24"/>
      <c r="DZP45" s="24"/>
      <c r="DZU45" s="24"/>
      <c r="DZZ45" s="24"/>
      <c r="EAE45" s="24"/>
      <c r="EAJ45" s="24"/>
      <c r="EAO45" s="24"/>
      <c r="EAT45" s="24"/>
      <c r="EAY45" s="24"/>
      <c r="EBD45" s="24"/>
      <c r="EBI45" s="24"/>
      <c r="EBN45" s="24"/>
      <c r="EBS45" s="24"/>
      <c r="EBX45" s="24"/>
      <c r="ECC45" s="24"/>
      <c r="ECH45" s="24"/>
      <c r="ECM45" s="24"/>
      <c r="ECR45" s="24"/>
      <c r="ECW45" s="24"/>
      <c r="EDB45" s="24"/>
      <c r="EDG45" s="24"/>
      <c r="EDL45" s="24"/>
      <c r="EDQ45" s="24"/>
      <c r="EDV45" s="24"/>
      <c r="EEA45" s="24"/>
      <c r="EEF45" s="24"/>
      <c r="EEK45" s="24"/>
      <c r="EEP45" s="24"/>
      <c r="EEU45" s="24"/>
      <c r="EEZ45" s="24"/>
      <c r="EFE45" s="24"/>
      <c r="EFJ45" s="24"/>
      <c r="EFO45" s="24"/>
      <c r="EFT45" s="24"/>
      <c r="EFY45" s="24"/>
      <c r="EGD45" s="24"/>
      <c r="EGI45" s="24"/>
      <c r="EGN45" s="24"/>
      <c r="EGS45" s="24"/>
      <c r="EGX45" s="24"/>
      <c r="EHC45" s="24"/>
      <c r="EHH45" s="24"/>
      <c r="EHM45" s="24"/>
      <c r="EHR45" s="24"/>
      <c r="EHW45" s="24"/>
      <c r="EIB45" s="24"/>
      <c r="EIG45" s="24"/>
      <c r="EIL45" s="24"/>
      <c r="EIQ45" s="24"/>
      <c r="EIV45" s="24"/>
      <c r="EJA45" s="24"/>
      <c r="EJF45" s="24"/>
      <c r="EJK45" s="24"/>
      <c r="EJP45" s="24"/>
      <c r="EJU45" s="24"/>
      <c r="EJZ45" s="24"/>
      <c r="EKE45" s="24"/>
      <c r="EKJ45" s="24"/>
      <c r="EKO45" s="24"/>
      <c r="EKT45" s="24"/>
      <c r="EKY45" s="24"/>
      <c r="ELD45" s="24"/>
      <c r="ELI45" s="24"/>
      <c r="ELN45" s="24"/>
      <c r="ELS45" s="24"/>
      <c r="ELX45" s="24"/>
      <c r="EMC45" s="24"/>
      <c r="EMH45" s="24"/>
      <c r="EMM45" s="24"/>
      <c r="EMR45" s="24"/>
      <c r="EMW45" s="24"/>
      <c r="ENB45" s="24"/>
      <c r="ENG45" s="24"/>
      <c r="ENL45" s="24"/>
      <c r="ENQ45" s="24"/>
      <c r="ENV45" s="24"/>
      <c r="EOA45" s="24"/>
      <c r="EOF45" s="24"/>
      <c r="EOK45" s="24"/>
      <c r="EOP45" s="24"/>
      <c r="EOU45" s="24"/>
      <c r="EOZ45" s="24"/>
      <c r="EPE45" s="24"/>
      <c r="EPJ45" s="24"/>
      <c r="EPO45" s="24"/>
      <c r="EPT45" s="24"/>
      <c r="EPY45" s="24"/>
      <c r="EQD45" s="24"/>
      <c r="EQI45" s="24"/>
      <c r="EQN45" s="24"/>
      <c r="EQS45" s="24"/>
      <c r="EQX45" s="24"/>
      <c r="ERC45" s="24"/>
      <c r="ERH45" s="24"/>
      <c r="ERM45" s="24"/>
      <c r="ERR45" s="24"/>
      <c r="ERW45" s="24"/>
      <c r="ESB45" s="24"/>
      <c r="ESG45" s="24"/>
      <c r="ESL45" s="24"/>
      <c r="ESQ45" s="24"/>
      <c r="ESV45" s="24"/>
      <c r="ETA45" s="24"/>
      <c r="ETF45" s="24"/>
      <c r="ETK45" s="24"/>
      <c r="ETP45" s="24"/>
      <c r="ETU45" s="24"/>
      <c r="ETZ45" s="24"/>
      <c r="EUE45" s="24"/>
      <c r="EUJ45" s="24"/>
      <c r="EUO45" s="24"/>
      <c r="EUT45" s="24"/>
      <c r="EUY45" s="24"/>
      <c r="EVD45" s="24"/>
      <c r="EVI45" s="24"/>
      <c r="EVN45" s="24"/>
      <c r="EVS45" s="24"/>
      <c r="EVX45" s="24"/>
      <c r="EWC45" s="24"/>
      <c r="EWH45" s="24"/>
      <c r="EWM45" s="24"/>
      <c r="EWR45" s="24"/>
      <c r="EWW45" s="24"/>
      <c r="EXB45" s="24"/>
      <c r="EXG45" s="24"/>
      <c r="EXL45" s="24"/>
      <c r="EXQ45" s="24"/>
      <c r="EXV45" s="24"/>
      <c r="EYA45" s="24"/>
      <c r="EYF45" s="24"/>
      <c r="EYK45" s="24"/>
      <c r="EYP45" s="24"/>
      <c r="EYU45" s="24"/>
      <c r="EYZ45" s="24"/>
      <c r="EZE45" s="24"/>
      <c r="EZJ45" s="24"/>
      <c r="EZO45" s="24"/>
      <c r="EZT45" s="24"/>
      <c r="EZY45" s="24"/>
      <c r="FAD45" s="24"/>
      <c r="FAI45" s="24"/>
      <c r="FAN45" s="24"/>
      <c r="FAS45" s="24"/>
      <c r="FAX45" s="24"/>
      <c r="FBC45" s="24"/>
      <c r="FBH45" s="24"/>
      <c r="FBM45" s="24"/>
      <c r="FBR45" s="24"/>
      <c r="FBW45" s="24"/>
      <c r="FCB45" s="24"/>
      <c r="FCG45" s="24"/>
      <c r="FCL45" s="24"/>
      <c r="FCQ45" s="24"/>
      <c r="FCV45" s="24"/>
      <c r="FDA45" s="24"/>
      <c r="FDF45" s="24"/>
      <c r="FDK45" s="24"/>
      <c r="FDP45" s="24"/>
      <c r="FDU45" s="24"/>
      <c r="FDZ45" s="24"/>
      <c r="FEE45" s="24"/>
      <c r="FEJ45" s="24"/>
      <c r="FEO45" s="24"/>
      <c r="FET45" s="24"/>
      <c r="FEY45" s="24"/>
      <c r="FFD45" s="24"/>
      <c r="FFI45" s="24"/>
      <c r="FFN45" s="24"/>
      <c r="FFS45" s="24"/>
      <c r="FFX45" s="24"/>
      <c r="FGC45" s="24"/>
      <c r="FGH45" s="24"/>
      <c r="FGM45" s="24"/>
      <c r="FGR45" s="24"/>
      <c r="FGW45" s="24"/>
      <c r="FHB45" s="24"/>
      <c r="FHG45" s="24"/>
      <c r="FHL45" s="24"/>
      <c r="FHQ45" s="24"/>
      <c r="FHV45" s="24"/>
      <c r="FIA45" s="24"/>
      <c r="FIF45" s="24"/>
      <c r="FIK45" s="24"/>
      <c r="FIP45" s="24"/>
      <c r="FIU45" s="24"/>
      <c r="FIZ45" s="24"/>
      <c r="FJE45" s="24"/>
      <c r="FJJ45" s="24"/>
      <c r="FJO45" s="24"/>
      <c r="FJT45" s="24"/>
      <c r="FJY45" s="24"/>
      <c r="FKD45" s="24"/>
      <c r="FKI45" s="24"/>
      <c r="FKN45" s="24"/>
      <c r="FKS45" s="24"/>
      <c r="FKX45" s="24"/>
      <c r="FLC45" s="24"/>
      <c r="FLH45" s="24"/>
      <c r="FLM45" s="24"/>
      <c r="FLR45" s="24"/>
      <c r="FLW45" s="24"/>
      <c r="FMB45" s="24"/>
      <c r="FMG45" s="24"/>
      <c r="FML45" s="24"/>
      <c r="FMQ45" s="24"/>
      <c r="FMV45" s="24"/>
      <c r="FNA45" s="24"/>
      <c r="FNF45" s="24"/>
      <c r="FNK45" s="24"/>
      <c r="FNP45" s="24"/>
      <c r="FNU45" s="24"/>
      <c r="FNZ45" s="24"/>
      <c r="FOE45" s="24"/>
      <c r="FOJ45" s="24"/>
      <c r="FOO45" s="24"/>
      <c r="FOT45" s="24"/>
      <c r="FOY45" s="24"/>
      <c r="FPD45" s="24"/>
      <c r="FPI45" s="24"/>
      <c r="FPN45" s="24"/>
      <c r="FPS45" s="24"/>
      <c r="FPX45" s="24"/>
      <c r="FQC45" s="24"/>
      <c r="FQH45" s="24"/>
      <c r="FQM45" s="24"/>
      <c r="FQR45" s="24"/>
      <c r="FQW45" s="24"/>
      <c r="FRB45" s="24"/>
      <c r="FRG45" s="24"/>
      <c r="FRL45" s="24"/>
      <c r="FRQ45" s="24"/>
      <c r="FRV45" s="24"/>
      <c r="FSA45" s="24"/>
      <c r="FSF45" s="24"/>
      <c r="FSK45" s="24"/>
      <c r="FSP45" s="24"/>
      <c r="FSU45" s="24"/>
      <c r="FSZ45" s="24"/>
      <c r="FTE45" s="24"/>
      <c r="FTJ45" s="24"/>
      <c r="FTO45" s="24"/>
      <c r="FTT45" s="24"/>
      <c r="FTY45" s="24"/>
      <c r="FUD45" s="24"/>
      <c r="FUI45" s="24"/>
      <c r="FUN45" s="24"/>
      <c r="FUS45" s="24"/>
      <c r="FUX45" s="24"/>
      <c r="FVC45" s="24"/>
      <c r="FVH45" s="24"/>
      <c r="FVM45" s="24"/>
      <c r="FVR45" s="24"/>
      <c r="FVW45" s="24"/>
      <c r="FWB45" s="24"/>
      <c r="FWG45" s="24"/>
      <c r="FWL45" s="24"/>
      <c r="FWQ45" s="24"/>
      <c r="FWV45" s="24"/>
      <c r="FXA45" s="24"/>
      <c r="FXF45" s="24"/>
      <c r="FXK45" s="24"/>
      <c r="FXP45" s="24"/>
      <c r="FXU45" s="24"/>
      <c r="FXZ45" s="24"/>
      <c r="FYE45" s="24"/>
      <c r="FYJ45" s="24"/>
      <c r="FYO45" s="24"/>
      <c r="FYT45" s="24"/>
      <c r="FYY45" s="24"/>
      <c r="FZD45" s="24"/>
      <c r="FZI45" s="24"/>
      <c r="FZN45" s="24"/>
      <c r="FZS45" s="24"/>
      <c r="FZX45" s="24"/>
      <c r="GAC45" s="24"/>
      <c r="GAH45" s="24"/>
      <c r="GAM45" s="24"/>
      <c r="GAR45" s="24"/>
      <c r="GAW45" s="24"/>
      <c r="GBB45" s="24"/>
      <c r="GBG45" s="24"/>
      <c r="GBL45" s="24"/>
      <c r="GBQ45" s="24"/>
      <c r="GBV45" s="24"/>
      <c r="GCA45" s="24"/>
      <c r="GCF45" s="24"/>
      <c r="GCK45" s="24"/>
      <c r="GCP45" s="24"/>
      <c r="GCU45" s="24"/>
      <c r="GCZ45" s="24"/>
      <c r="GDE45" s="24"/>
      <c r="GDJ45" s="24"/>
      <c r="GDO45" s="24"/>
      <c r="GDT45" s="24"/>
      <c r="GDY45" s="24"/>
      <c r="GED45" s="24"/>
      <c r="GEI45" s="24"/>
      <c r="GEN45" s="24"/>
      <c r="GES45" s="24"/>
      <c r="GEX45" s="24"/>
      <c r="GFC45" s="24"/>
      <c r="GFH45" s="24"/>
      <c r="GFM45" s="24"/>
      <c r="GFR45" s="24"/>
      <c r="GFW45" s="24"/>
      <c r="GGB45" s="24"/>
      <c r="GGG45" s="24"/>
      <c r="GGL45" s="24"/>
      <c r="GGQ45" s="24"/>
      <c r="GGV45" s="24"/>
      <c r="GHA45" s="24"/>
      <c r="GHF45" s="24"/>
      <c r="GHK45" s="24"/>
      <c r="GHP45" s="24"/>
      <c r="GHU45" s="24"/>
      <c r="GHZ45" s="24"/>
      <c r="GIE45" s="24"/>
      <c r="GIJ45" s="24"/>
      <c r="GIO45" s="24"/>
      <c r="GIT45" s="24"/>
      <c r="GIY45" s="24"/>
      <c r="GJD45" s="24"/>
      <c r="GJI45" s="24"/>
      <c r="GJN45" s="24"/>
      <c r="GJS45" s="24"/>
      <c r="GJX45" s="24"/>
      <c r="GKC45" s="24"/>
      <c r="GKH45" s="24"/>
      <c r="GKM45" s="24"/>
      <c r="GKR45" s="24"/>
      <c r="GKW45" s="24"/>
      <c r="GLB45" s="24"/>
      <c r="GLG45" s="24"/>
      <c r="GLL45" s="24"/>
      <c r="GLQ45" s="24"/>
      <c r="GLV45" s="24"/>
      <c r="GMA45" s="24"/>
      <c r="GMF45" s="24"/>
      <c r="GMK45" s="24"/>
      <c r="GMP45" s="24"/>
      <c r="GMU45" s="24"/>
      <c r="GMZ45" s="24"/>
      <c r="GNE45" s="24"/>
      <c r="GNJ45" s="24"/>
      <c r="GNO45" s="24"/>
      <c r="GNT45" s="24"/>
      <c r="GNY45" s="24"/>
      <c r="GOD45" s="24"/>
      <c r="GOI45" s="24"/>
      <c r="GON45" s="24"/>
      <c r="GOS45" s="24"/>
      <c r="GOX45" s="24"/>
      <c r="GPC45" s="24"/>
      <c r="GPH45" s="24"/>
      <c r="GPM45" s="24"/>
      <c r="GPR45" s="24"/>
      <c r="GPW45" s="24"/>
      <c r="GQB45" s="24"/>
      <c r="GQG45" s="24"/>
      <c r="GQL45" s="24"/>
      <c r="GQQ45" s="24"/>
      <c r="GQV45" s="24"/>
      <c r="GRA45" s="24"/>
      <c r="GRF45" s="24"/>
      <c r="GRK45" s="24"/>
      <c r="GRP45" s="24"/>
      <c r="GRU45" s="24"/>
      <c r="GRZ45" s="24"/>
      <c r="GSE45" s="24"/>
      <c r="GSJ45" s="24"/>
      <c r="GSO45" s="24"/>
      <c r="GST45" s="24"/>
      <c r="GSY45" s="24"/>
      <c r="GTD45" s="24"/>
      <c r="GTI45" s="24"/>
      <c r="GTN45" s="24"/>
      <c r="GTS45" s="24"/>
      <c r="GTX45" s="24"/>
      <c r="GUC45" s="24"/>
      <c r="GUH45" s="24"/>
      <c r="GUM45" s="24"/>
      <c r="GUR45" s="24"/>
      <c r="GUW45" s="24"/>
      <c r="GVB45" s="24"/>
      <c r="GVG45" s="24"/>
      <c r="GVL45" s="24"/>
      <c r="GVQ45" s="24"/>
      <c r="GVV45" s="24"/>
      <c r="GWA45" s="24"/>
      <c r="GWF45" s="24"/>
      <c r="GWK45" s="24"/>
      <c r="GWP45" s="24"/>
      <c r="GWU45" s="24"/>
      <c r="GWZ45" s="24"/>
      <c r="GXE45" s="24"/>
      <c r="GXJ45" s="24"/>
      <c r="GXO45" s="24"/>
      <c r="GXT45" s="24"/>
      <c r="GXY45" s="24"/>
      <c r="GYD45" s="24"/>
      <c r="GYI45" s="24"/>
      <c r="GYN45" s="24"/>
      <c r="GYS45" s="24"/>
      <c r="GYX45" s="24"/>
      <c r="GZC45" s="24"/>
      <c r="GZH45" s="24"/>
      <c r="GZM45" s="24"/>
      <c r="GZR45" s="24"/>
      <c r="GZW45" s="24"/>
      <c r="HAB45" s="24"/>
      <c r="HAG45" s="24"/>
      <c r="HAL45" s="24"/>
      <c r="HAQ45" s="24"/>
      <c r="HAV45" s="24"/>
      <c r="HBA45" s="24"/>
      <c r="HBF45" s="24"/>
      <c r="HBK45" s="24"/>
      <c r="HBP45" s="24"/>
      <c r="HBU45" s="24"/>
      <c r="HBZ45" s="24"/>
      <c r="HCE45" s="24"/>
      <c r="HCJ45" s="24"/>
      <c r="HCO45" s="24"/>
      <c r="HCT45" s="24"/>
      <c r="HCY45" s="24"/>
      <c r="HDD45" s="24"/>
      <c r="HDI45" s="24"/>
      <c r="HDN45" s="24"/>
      <c r="HDS45" s="24"/>
      <c r="HDX45" s="24"/>
      <c r="HEC45" s="24"/>
      <c r="HEH45" s="24"/>
      <c r="HEM45" s="24"/>
      <c r="HER45" s="24"/>
      <c r="HEW45" s="24"/>
      <c r="HFB45" s="24"/>
      <c r="HFG45" s="24"/>
      <c r="HFL45" s="24"/>
      <c r="HFQ45" s="24"/>
      <c r="HFV45" s="24"/>
      <c r="HGA45" s="24"/>
      <c r="HGF45" s="24"/>
      <c r="HGK45" s="24"/>
      <c r="HGP45" s="24"/>
      <c r="HGU45" s="24"/>
      <c r="HGZ45" s="24"/>
      <c r="HHE45" s="24"/>
      <c r="HHJ45" s="24"/>
      <c r="HHO45" s="24"/>
      <c r="HHT45" s="24"/>
      <c r="HHY45" s="24"/>
      <c r="HID45" s="24"/>
      <c r="HII45" s="24"/>
      <c r="HIN45" s="24"/>
      <c r="HIS45" s="24"/>
      <c r="HIX45" s="24"/>
      <c r="HJC45" s="24"/>
      <c r="HJH45" s="24"/>
      <c r="HJM45" s="24"/>
      <c r="HJR45" s="24"/>
      <c r="HJW45" s="24"/>
      <c r="HKB45" s="24"/>
      <c r="HKG45" s="24"/>
      <c r="HKL45" s="24"/>
      <c r="HKQ45" s="24"/>
      <c r="HKV45" s="24"/>
      <c r="HLA45" s="24"/>
      <c r="HLF45" s="24"/>
      <c r="HLK45" s="24"/>
      <c r="HLP45" s="24"/>
      <c r="HLU45" s="24"/>
      <c r="HLZ45" s="24"/>
      <c r="HME45" s="24"/>
      <c r="HMJ45" s="24"/>
      <c r="HMO45" s="24"/>
      <c r="HMT45" s="24"/>
      <c r="HMY45" s="24"/>
      <c r="HND45" s="24"/>
      <c r="HNI45" s="24"/>
      <c r="HNN45" s="24"/>
      <c r="HNS45" s="24"/>
      <c r="HNX45" s="24"/>
      <c r="HOC45" s="24"/>
      <c r="HOH45" s="24"/>
      <c r="HOM45" s="24"/>
      <c r="HOR45" s="24"/>
      <c r="HOW45" s="24"/>
      <c r="HPB45" s="24"/>
      <c r="HPG45" s="24"/>
      <c r="HPL45" s="24"/>
      <c r="HPQ45" s="24"/>
      <c r="HPV45" s="24"/>
      <c r="HQA45" s="24"/>
      <c r="HQF45" s="24"/>
      <c r="HQK45" s="24"/>
      <c r="HQP45" s="24"/>
      <c r="HQU45" s="24"/>
      <c r="HQZ45" s="24"/>
      <c r="HRE45" s="24"/>
      <c r="HRJ45" s="24"/>
      <c r="HRO45" s="24"/>
      <c r="HRT45" s="24"/>
      <c r="HRY45" s="24"/>
      <c r="HSD45" s="24"/>
      <c r="HSI45" s="24"/>
      <c r="HSN45" s="24"/>
      <c r="HSS45" s="24"/>
      <c r="HSX45" s="24"/>
      <c r="HTC45" s="24"/>
      <c r="HTH45" s="24"/>
      <c r="HTM45" s="24"/>
      <c r="HTR45" s="24"/>
      <c r="HTW45" s="24"/>
      <c r="HUB45" s="24"/>
      <c r="HUG45" s="24"/>
      <c r="HUL45" s="24"/>
      <c r="HUQ45" s="24"/>
      <c r="HUV45" s="24"/>
      <c r="HVA45" s="24"/>
      <c r="HVF45" s="24"/>
      <c r="HVK45" s="24"/>
      <c r="HVP45" s="24"/>
      <c r="HVU45" s="24"/>
      <c r="HVZ45" s="24"/>
      <c r="HWE45" s="24"/>
      <c r="HWJ45" s="24"/>
      <c r="HWO45" s="24"/>
      <c r="HWT45" s="24"/>
      <c r="HWY45" s="24"/>
      <c r="HXD45" s="24"/>
      <c r="HXI45" s="24"/>
      <c r="HXN45" s="24"/>
      <c r="HXS45" s="24"/>
      <c r="HXX45" s="24"/>
      <c r="HYC45" s="24"/>
      <c r="HYH45" s="24"/>
      <c r="HYM45" s="24"/>
      <c r="HYR45" s="24"/>
      <c r="HYW45" s="24"/>
      <c r="HZB45" s="24"/>
      <c r="HZG45" s="24"/>
      <c r="HZL45" s="24"/>
      <c r="HZQ45" s="24"/>
      <c r="HZV45" s="24"/>
      <c r="IAA45" s="24"/>
      <c r="IAF45" s="24"/>
      <c r="IAK45" s="24"/>
      <c r="IAP45" s="24"/>
      <c r="IAU45" s="24"/>
      <c r="IAZ45" s="24"/>
      <c r="IBE45" s="24"/>
      <c r="IBJ45" s="24"/>
      <c r="IBO45" s="24"/>
      <c r="IBT45" s="24"/>
      <c r="IBY45" s="24"/>
      <c r="ICD45" s="24"/>
      <c r="ICI45" s="24"/>
      <c r="ICN45" s="24"/>
      <c r="ICS45" s="24"/>
      <c r="ICX45" s="24"/>
      <c r="IDC45" s="24"/>
      <c r="IDH45" s="24"/>
      <c r="IDM45" s="24"/>
      <c r="IDR45" s="24"/>
      <c r="IDW45" s="24"/>
      <c r="IEB45" s="24"/>
      <c r="IEG45" s="24"/>
      <c r="IEL45" s="24"/>
      <c r="IEQ45" s="24"/>
      <c r="IEV45" s="24"/>
      <c r="IFA45" s="24"/>
      <c r="IFF45" s="24"/>
      <c r="IFK45" s="24"/>
      <c r="IFP45" s="24"/>
      <c r="IFU45" s="24"/>
      <c r="IFZ45" s="24"/>
      <c r="IGE45" s="24"/>
      <c r="IGJ45" s="24"/>
      <c r="IGO45" s="24"/>
      <c r="IGT45" s="24"/>
      <c r="IGY45" s="24"/>
      <c r="IHD45" s="24"/>
      <c r="IHI45" s="24"/>
      <c r="IHN45" s="24"/>
      <c r="IHS45" s="24"/>
      <c r="IHX45" s="24"/>
      <c r="IIC45" s="24"/>
      <c r="IIH45" s="24"/>
      <c r="IIM45" s="24"/>
      <c r="IIR45" s="24"/>
      <c r="IIW45" s="24"/>
      <c r="IJB45" s="24"/>
      <c r="IJG45" s="24"/>
      <c r="IJL45" s="24"/>
      <c r="IJQ45" s="24"/>
      <c r="IJV45" s="24"/>
      <c r="IKA45" s="24"/>
      <c r="IKF45" s="24"/>
      <c r="IKK45" s="24"/>
      <c r="IKP45" s="24"/>
      <c r="IKU45" s="24"/>
      <c r="IKZ45" s="24"/>
      <c r="ILE45" s="24"/>
      <c r="ILJ45" s="24"/>
      <c r="ILO45" s="24"/>
      <c r="ILT45" s="24"/>
      <c r="ILY45" s="24"/>
      <c r="IMD45" s="24"/>
      <c r="IMI45" s="24"/>
      <c r="IMN45" s="24"/>
      <c r="IMS45" s="24"/>
      <c r="IMX45" s="24"/>
      <c r="INC45" s="24"/>
      <c r="INH45" s="24"/>
      <c r="INM45" s="24"/>
      <c r="INR45" s="24"/>
      <c r="INW45" s="24"/>
      <c r="IOB45" s="24"/>
      <c r="IOG45" s="24"/>
      <c r="IOL45" s="24"/>
      <c r="IOQ45" s="24"/>
      <c r="IOV45" s="24"/>
      <c r="IPA45" s="24"/>
      <c r="IPF45" s="24"/>
      <c r="IPK45" s="24"/>
      <c r="IPP45" s="24"/>
      <c r="IPU45" s="24"/>
      <c r="IPZ45" s="24"/>
      <c r="IQE45" s="24"/>
      <c r="IQJ45" s="24"/>
      <c r="IQO45" s="24"/>
      <c r="IQT45" s="24"/>
      <c r="IQY45" s="24"/>
      <c r="IRD45" s="24"/>
      <c r="IRI45" s="24"/>
      <c r="IRN45" s="24"/>
      <c r="IRS45" s="24"/>
      <c r="IRX45" s="24"/>
      <c r="ISC45" s="24"/>
      <c r="ISH45" s="24"/>
      <c r="ISM45" s="24"/>
      <c r="ISR45" s="24"/>
      <c r="ISW45" s="24"/>
      <c r="ITB45" s="24"/>
      <c r="ITG45" s="24"/>
      <c r="ITL45" s="24"/>
      <c r="ITQ45" s="24"/>
      <c r="ITV45" s="24"/>
      <c r="IUA45" s="24"/>
      <c r="IUF45" s="24"/>
      <c r="IUK45" s="24"/>
      <c r="IUP45" s="24"/>
      <c r="IUU45" s="24"/>
      <c r="IUZ45" s="24"/>
      <c r="IVE45" s="24"/>
      <c r="IVJ45" s="24"/>
      <c r="IVO45" s="24"/>
      <c r="IVT45" s="24"/>
      <c r="IVY45" s="24"/>
      <c r="IWD45" s="24"/>
      <c r="IWI45" s="24"/>
      <c r="IWN45" s="24"/>
      <c r="IWS45" s="24"/>
      <c r="IWX45" s="24"/>
      <c r="IXC45" s="24"/>
      <c r="IXH45" s="24"/>
      <c r="IXM45" s="24"/>
      <c r="IXR45" s="24"/>
      <c r="IXW45" s="24"/>
      <c r="IYB45" s="24"/>
      <c r="IYG45" s="24"/>
      <c r="IYL45" s="24"/>
      <c r="IYQ45" s="24"/>
      <c r="IYV45" s="24"/>
      <c r="IZA45" s="24"/>
      <c r="IZF45" s="24"/>
      <c r="IZK45" s="24"/>
      <c r="IZP45" s="24"/>
      <c r="IZU45" s="24"/>
      <c r="IZZ45" s="24"/>
      <c r="JAE45" s="24"/>
      <c r="JAJ45" s="24"/>
      <c r="JAO45" s="24"/>
      <c r="JAT45" s="24"/>
      <c r="JAY45" s="24"/>
      <c r="JBD45" s="24"/>
      <c r="JBI45" s="24"/>
      <c r="JBN45" s="24"/>
      <c r="JBS45" s="24"/>
      <c r="JBX45" s="24"/>
      <c r="JCC45" s="24"/>
      <c r="JCH45" s="24"/>
      <c r="JCM45" s="24"/>
      <c r="JCR45" s="24"/>
      <c r="JCW45" s="24"/>
      <c r="JDB45" s="24"/>
      <c r="JDG45" s="24"/>
      <c r="JDL45" s="24"/>
      <c r="JDQ45" s="24"/>
      <c r="JDV45" s="24"/>
      <c r="JEA45" s="24"/>
      <c r="JEF45" s="24"/>
      <c r="JEK45" s="24"/>
      <c r="JEP45" s="24"/>
      <c r="JEU45" s="24"/>
      <c r="JEZ45" s="24"/>
      <c r="JFE45" s="24"/>
      <c r="JFJ45" s="24"/>
      <c r="JFO45" s="24"/>
      <c r="JFT45" s="24"/>
      <c r="JFY45" s="24"/>
      <c r="JGD45" s="24"/>
      <c r="JGI45" s="24"/>
      <c r="JGN45" s="24"/>
      <c r="JGS45" s="24"/>
      <c r="JGX45" s="24"/>
      <c r="JHC45" s="24"/>
      <c r="JHH45" s="24"/>
      <c r="JHM45" s="24"/>
      <c r="JHR45" s="24"/>
      <c r="JHW45" s="24"/>
      <c r="JIB45" s="24"/>
      <c r="JIG45" s="24"/>
      <c r="JIL45" s="24"/>
      <c r="JIQ45" s="24"/>
      <c r="JIV45" s="24"/>
      <c r="JJA45" s="24"/>
      <c r="JJF45" s="24"/>
      <c r="JJK45" s="24"/>
      <c r="JJP45" s="24"/>
      <c r="JJU45" s="24"/>
      <c r="JJZ45" s="24"/>
      <c r="JKE45" s="24"/>
      <c r="JKJ45" s="24"/>
      <c r="JKO45" s="24"/>
      <c r="JKT45" s="24"/>
      <c r="JKY45" s="24"/>
      <c r="JLD45" s="24"/>
      <c r="JLI45" s="24"/>
      <c r="JLN45" s="24"/>
      <c r="JLS45" s="24"/>
      <c r="JLX45" s="24"/>
      <c r="JMC45" s="24"/>
      <c r="JMH45" s="24"/>
      <c r="JMM45" s="24"/>
      <c r="JMR45" s="24"/>
      <c r="JMW45" s="24"/>
      <c r="JNB45" s="24"/>
      <c r="JNG45" s="24"/>
      <c r="JNL45" s="24"/>
      <c r="JNQ45" s="24"/>
      <c r="JNV45" s="24"/>
      <c r="JOA45" s="24"/>
      <c r="JOF45" s="24"/>
      <c r="JOK45" s="24"/>
      <c r="JOP45" s="24"/>
      <c r="JOU45" s="24"/>
      <c r="JOZ45" s="24"/>
      <c r="JPE45" s="24"/>
      <c r="JPJ45" s="24"/>
      <c r="JPO45" s="24"/>
      <c r="JPT45" s="24"/>
      <c r="JPY45" s="24"/>
      <c r="JQD45" s="24"/>
      <c r="JQI45" s="24"/>
      <c r="JQN45" s="24"/>
      <c r="JQS45" s="24"/>
      <c r="JQX45" s="24"/>
      <c r="JRC45" s="24"/>
      <c r="JRH45" s="24"/>
      <c r="JRM45" s="24"/>
      <c r="JRR45" s="24"/>
      <c r="JRW45" s="24"/>
      <c r="JSB45" s="24"/>
      <c r="JSG45" s="24"/>
      <c r="JSL45" s="24"/>
      <c r="JSQ45" s="24"/>
      <c r="JSV45" s="24"/>
      <c r="JTA45" s="24"/>
      <c r="JTF45" s="24"/>
      <c r="JTK45" s="24"/>
      <c r="JTP45" s="24"/>
      <c r="JTU45" s="24"/>
      <c r="JTZ45" s="24"/>
      <c r="JUE45" s="24"/>
      <c r="JUJ45" s="24"/>
      <c r="JUO45" s="24"/>
      <c r="JUT45" s="24"/>
      <c r="JUY45" s="24"/>
      <c r="JVD45" s="24"/>
      <c r="JVI45" s="24"/>
      <c r="JVN45" s="24"/>
      <c r="JVS45" s="24"/>
      <c r="JVX45" s="24"/>
      <c r="JWC45" s="24"/>
      <c r="JWH45" s="24"/>
      <c r="JWM45" s="24"/>
      <c r="JWR45" s="24"/>
      <c r="JWW45" s="24"/>
      <c r="JXB45" s="24"/>
      <c r="JXG45" s="24"/>
      <c r="JXL45" s="24"/>
      <c r="JXQ45" s="24"/>
      <c r="JXV45" s="24"/>
      <c r="JYA45" s="24"/>
      <c r="JYF45" s="24"/>
      <c r="JYK45" s="24"/>
      <c r="JYP45" s="24"/>
      <c r="JYU45" s="24"/>
      <c r="JYZ45" s="24"/>
      <c r="JZE45" s="24"/>
      <c r="JZJ45" s="24"/>
      <c r="JZO45" s="24"/>
      <c r="JZT45" s="24"/>
      <c r="JZY45" s="24"/>
      <c r="KAD45" s="24"/>
      <c r="KAI45" s="24"/>
      <c r="KAN45" s="24"/>
      <c r="KAS45" s="24"/>
      <c r="KAX45" s="24"/>
      <c r="KBC45" s="24"/>
      <c r="KBH45" s="24"/>
      <c r="KBM45" s="24"/>
      <c r="KBR45" s="24"/>
      <c r="KBW45" s="24"/>
      <c r="KCB45" s="24"/>
      <c r="KCG45" s="24"/>
      <c r="KCL45" s="24"/>
      <c r="KCQ45" s="24"/>
      <c r="KCV45" s="24"/>
      <c r="KDA45" s="24"/>
      <c r="KDF45" s="24"/>
      <c r="KDK45" s="24"/>
      <c r="KDP45" s="24"/>
      <c r="KDU45" s="24"/>
      <c r="KDZ45" s="24"/>
      <c r="KEE45" s="24"/>
      <c r="KEJ45" s="24"/>
      <c r="KEO45" s="24"/>
      <c r="KET45" s="24"/>
      <c r="KEY45" s="24"/>
      <c r="KFD45" s="24"/>
      <c r="KFI45" s="24"/>
      <c r="KFN45" s="24"/>
      <c r="KFS45" s="24"/>
      <c r="KFX45" s="24"/>
      <c r="KGC45" s="24"/>
      <c r="KGH45" s="24"/>
      <c r="KGM45" s="24"/>
      <c r="KGR45" s="24"/>
      <c r="KGW45" s="24"/>
      <c r="KHB45" s="24"/>
      <c r="KHG45" s="24"/>
      <c r="KHL45" s="24"/>
      <c r="KHQ45" s="24"/>
      <c r="KHV45" s="24"/>
      <c r="KIA45" s="24"/>
      <c r="KIF45" s="24"/>
      <c r="KIK45" s="24"/>
      <c r="KIP45" s="24"/>
      <c r="KIU45" s="24"/>
      <c r="KIZ45" s="24"/>
      <c r="KJE45" s="24"/>
      <c r="KJJ45" s="24"/>
      <c r="KJO45" s="24"/>
      <c r="KJT45" s="24"/>
      <c r="KJY45" s="24"/>
      <c r="KKD45" s="24"/>
      <c r="KKI45" s="24"/>
      <c r="KKN45" s="24"/>
      <c r="KKS45" s="24"/>
      <c r="KKX45" s="24"/>
      <c r="KLC45" s="24"/>
      <c r="KLH45" s="24"/>
      <c r="KLM45" s="24"/>
      <c r="KLR45" s="24"/>
      <c r="KLW45" s="24"/>
      <c r="KMB45" s="24"/>
      <c r="KMG45" s="24"/>
      <c r="KML45" s="24"/>
      <c r="KMQ45" s="24"/>
      <c r="KMV45" s="24"/>
      <c r="KNA45" s="24"/>
      <c r="KNF45" s="24"/>
      <c r="KNK45" s="24"/>
      <c r="KNP45" s="24"/>
      <c r="KNU45" s="24"/>
      <c r="KNZ45" s="24"/>
      <c r="KOE45" s="24"/>
      <c r="KOJ45" s="24"/>
      <c r="KOO45" s="24"/>
      <c r="KOT45" s="24"/>
      <c r="KOY45" s="24"/>
      <c r="KPD45" s="24"/>
      <c r="KPI45" s="24"/>
      <c r="KPN45" s="24"/>
      <c r="KPS45" s="24"/>
      <c r="KPX45" s="24"/>
      <c r="KQC45" s="24"/>
      <c r="KQH45" s="24"/>
      <c r="KQM45" s="24"/>
      <c r="KQR45" s="24"/>
      <c r="KQW45" s="24"/>
      <c r="KRB45" s="24"/>
      <c r="KRG45" s="24"/>
      <c r="KRL45" s="24"/>
      <c r="KRQ45" s="24"/>
      <c r="KRV45" s="24"/>
      <c r="KSA45" s="24"/>
      <c r="KSF45" s="24"/>
      <c r="KSK45" s="24"/>
      <c r="KSP45" s="24"/>
      <c r="KSU45" s="24"/>
      <c r="KSZ45" s="24"/>
      <c r="KTE45" s="24"/>
      <c r="KTJ45" s="24"/>
      <c r="KTO45" s="24"/>
      <c r="KTT45" s="24"/>
      <c r="KTY45" s="24"/>
      <c r="KUD45" s="24"/>
      <c r="KUI45" s="24"/>
      <c r="KUN45" s="24"/>
      <c r="KUS45" s="24"/>
      <c r="KUX45" s="24"/>
      <c r="KVC45" s="24"/>
      <c r="KVH45" s="24"/>
      <c r="KVM45" s="24"/>
      <c r="KVR45" s="24"/>
      <c r="KVW45" s="24"/>
      <c r="KWB45" s="24"/>
      <c r="KWG45" s="24"/>
      <c r="KWL45" s="24"/>
      <c r="KWQ45" s="24"/>
      <c r="KWV45" s="24"/>
      <c r="KXA45" s="24"/>
      <c r="KXF45" s="24"/>
      <c r="KXK45" s="24"/>
      <c r="KXP45" s="24"/>
      <c r="KXU45" s="24"/>
      <c r="KXZ45" s="24"/>
      <c r="KYE45" s="24"/>
      <c r="KYJ45" s="24"/>
      <c r="KYO45" s="24"/>
      <c r="KYT45" s="24"/>
      <c r="KYY45" s="24"/>
      <c r="KZD45" s="24"/>
      <c r="KZI45" s="24"/>
      <c r="KZN45" s="24"/>
      <c r="KZS45" s="24"/>
      <c r="KZX45" s="24"/>
      <c r="LAC45" s="24"/>
      <c r="LAH45" s="24"/>
      <c r="LAM45" s="24"/>
      <c r="LAR45" s="24"/>
      <c r="LAW45" s="24"/>
      <c r="LBB45" s="24"/>
      <c r="LBG45" s="24"/>
      <c r="LBL45" s="24"/>
      <c r="LBQ45" s="24"/>
      <c r="LBV45" s="24"/>
      <c r="LCA45" s="24"/>
      <c r="LCF45" s="24"/>
      <c r="LCK45" s="24"/>
      <c r="LCP45" s="24"/>
      <c r="LCU45" s="24"/>
      <c r="LCZ45" s="24"/>
      <c r="LDE45" s="24"/>
      <c r="LDJ45" s="24"/>
      <c r="LDO45" s="24"/>
      <c r="LDT45" s="24"/>
      <c r="LDY45" s="24"/>
      <c r="LED45" s="24"/>
      <c r="LEI45" s="24"/>
      <c r="LEN45" s="24"/>
      <c r="LES45" s="24"/>
      <c r="LEX45" s="24"/>
      <c r="LFC45" s="24"/>
      <c r="LFH45" s="24"/>
      <c r="LFM45" s="24"/>
      <c r="LFR45" s="24"/>
      <c r="LFW45" s="24"/>
      <c r="LGB45" s="24"/>
      <c r="LGG45" s="24"/>
      <c r="LGL45" s="24"/>
      <c r="LGQ45" s="24"/>
      <c r="LGV45" s="24"/>
      <c r="LHA45" s="24"/>
      <c r="LHF45" s="24"/>
      <c r="LHK45" s="24"/>
      <c r="LHP45" s="24"/>
      <c r="LHU45" s="24"/>
      <c r="LHZ45" s="24"/>
      <c r="LIE45" s="24"/>
      <c r="LIJ45" s="24"/>
      <c r="LIO45" s="24"/>
      <c r="LIT45" s="24"/>
      <c r="LIY45" s="24"/>
      <c r="LJD45" s="24"/>
      <c r="LJI45" s="24"/>
      <c r="LJN45" s="24"/>
      <c r="LJS45" s="24"/>
      <c r="LJX45" s="24"/>
      <c r="LKC45" s="24"/>
      <c r="LKH45" s="24"/>
      <c r="LKM45" s="24"/>
      <c r="LKR45" s="24"/>
      <c r="LKW45" s="24"/>
      <c r="LLB45" s="24"/>
      <c r="LLG45" s="24"/>
      <c r="LLL45" s="24"/>
      <c r="LLQ45" s="24"/>
      <c r="LLV45" s="24"/>
      <c r="LMA45" s="24"/>
      <c r="LMF45" s="24"/>
      <c r="LMK45" s="24"/>
      <c r="LMP45" s="24"/>
      <c r="LMU45" s="24"/>
      <c r="LMZ45" s="24"/>
      <c r="LNE45" s="24"/>
      <c r="LNJ45" s="24"/>
      <c r="LNO45" s="24"/>
      <c r="LNT45" s="24"/>
      <c r="LNY45" s="24"/>
      <c r="LOD45" s="24"/>
      <c r="LOI45" s="24"/>
      <c r="LON45" s="24"/>
      <c r="LOS45" s="24"/>
      <c r="LOX45" s="24"/>
      <c r="LPC45" s="24"/>
      <c r="LPH45" s="24"/>
      <c r="LPM45" s="24"/>
      <c r="LPR45" s="24"/>
      <c r="LPW45" s="24"/>
      <c r="LQB45" s="24"/>
      <c r="LQG45" s="24"/>
      <c r="LQL45" s="24"/>
      <c r="LQQ45" s="24"/>
      <c r="LQV45" s="24"/>
      <c r="LRA45" s="24"/>
      <c r="LRF45" s="24"/>
      <c r="LRK45" s="24"/>
      <c r="LRP45" s="24"/>
      <c r="LRU45" s="24"/>
      <c r="LRZ45" s="24"/>
      <c r="LSE45" s="24"/>
      <c r="LSJ45" s="24"/>
      <c r="LSO45" s="24"/>
      <c r="LST45" s="24"/>
      <c r="LSY45" s="24"/>
      <c r="LTD45" s="24"/>
      <c r="LTI45" s="24"/>
      <c r="LTN45" s="24"/>
      <c r="LTS45" s="24"/>
      <c r="LTX45" s="24"/>
      <c r="LUC45" s="24"/>
      <c r="LUH45" s="24"/>
      <c r="LUM45" s="24"/>
      <c r="LUR45" s="24"/>
      <c r="LUW45" s="24"/>
      <c r="LVB45" s="24"/>
      <c r="LVG45" s="24"/>
      <c r="LVL45" s="24"/>
      <c r="LVQ45" s="24"/>
      <c r="LVV45" s="24"/>
      <c r="LWA45" s="24"/>
      <c r="LWF45" s="24"/>
      <c r="LWK45" s="24"/>
      <c r="LWP45" s="24"/>
      <c r="LWU45" s="24"/>
      <c r="LWZ45" s="24"/>
      <c r="LXE45" s="24"/>
      <c r="LXJ45" s="24"/>
      <c r="LXO45" s="24"/>
      <c r="LXT45" s="24"/>
      <c r="LXY45" s="24"/>
      <c r="LYD45" s="24"/>
      <c r="LYI45" s="24"/>
      <c r="LYN45" s="24"/>
      <c r="LYS45" s="24"/>
      <c r="LYX45" s="24"/>
      <c r="LZC45" s="24"/>
      <c r="LZH45" s="24"/>
      <c r="LZM45" s="24"/>
      <c r="LZR45" s="24"/>
      <c r="LZW45" s="24"/>
      <c r="MAB45" s="24"/>
      <c r="MAG45" s="24"/>
      <c r="MAL45" s="24"/>
      <c r="MAQ45" s="24"/>
      <c r="MAV45" s="24"/>
      <c r="MBA45" s="24"/>
      <c r="MBF45" s="24"/>
      <c r="MBK45" s="24"/>
      <c r="MBP45" s="24"/>
      <c r="MBU45" s="24"/>
      <c r="MBZ45" s="24"/>
      <c r="MCE45" s="24"/>
      <c r="MCJ45" s="24"/>
      <c r="MCO45" s="24"/>
      <c r="MCT45" s="24"/>
      <c r="MCY45" s="24"/>
      <c r="MDD45" s="24"/>
      <c r="MDI45" s="24"/>
      <c r="MDN45" s="24"/>
      <c r="MDS45" s="24"/>
      <c r="MDX45" s="24"/>
      <c r="MEC45" s="24"/>
      <c r="MEH45" s="24"/>
      <c r="MEM45" s="24"/>
      <c r="MER45" s="24"/>
      <c r="MEW45" s="24"/>
      <c r="MFB45" s="24"/>
      <c r="MFG45" s="24"/>
      <c r="MFL45" s="24"/>
      <c r="MFQ45" s="24"/>
      <c r="MFV45" s="24"/>
      <c r="MGA45" s="24"/>
      <c r="MGF45" s="24"/>
      <c r="MGK45" s="24"/>
      <c r="MGP45" s="24"/>
      <c r="MGU45" s="24"/>
      <c r="MGZ45" s="24"/>
      <c r="MHE45" s="24"/>
      <c r="MHJ45" s="24"/>
      <c r="MHO45" s="24"/>
      <c r="MHT45" s="24"/>
      <c r="MHY45" s="24"/>
      <c r="MID45" s="24"/>
      <c r="MII45" s="24"/>
      <c r="MIN45" s="24"/>
      <c r="MIS45" s="24"/>
      <c r="MIX45" s="24"/>
      <c r="MJC45" s="24"/>
      <c r="MJH45" s="24"/>
      <c r="MJM45" s="24"/>
      <c r="MJR45" s="24"/>
      <c r="MJW45" s="24"/>
      <c r="MKB45" s="24"/>
      <c r="MKG45" s="24"/>
      <c r="MKL45" s="24"/>
      <c r="MKQ45" s="24"/>
      <c r="MKV45" s="24"/>
      <c r="MLA45" s="24"/>
      <c r="MLF45" s="24"/>
      <c r="MLK45" s="24"/>
      <c r="MLP45" s="24"/>
      <c r="MLU45" s="24"/>
      <c r="MLZ45" s="24"/>
      <c r="MME45" s="24"/>
      <c r="MMJ45" s="24"/>
      <c r="MMO45" s="24"/>
      <c r="MMT45" s="24"/>
      <c r="MMY45" s="24"/>
      <c r="MND45" s="24"/>
      <c r="MNI45" s="24"/>
      <c r="MNN45" s="24"/>
      <c r="MNS45" s="24"/>
      <c r="MNX45" s="24"/>
      <c r="MOC45" s="24"/>
      <c r="MOH45" s="24"/>
      <c r="MOM45" s="24"/>
      <c r="MOR45" s="24"/>
      <c r="MOW45" s="24"/>
      <c r="MPB45" s="24"/>
      <c r="MPG45" s="24"/>
      <c r="MPL45" s="24"/>
      <c r="MPQ45" s="24"/>
      <c r="MPV45" s="24"/>
      <c r="MQA45" s="24"/>
      <c r="MQF45" s="24"/>
      <c r="MQK45" s="24"/>
      <c r="MQP45" s="24"/>
      <c r="MQU45" s="24"/>
      <c r="MQZ45" s="24"/>
      <c r="MRE45" s="24"/>
      <c r="MRJ45" s="24"/>
      <c r="MRO45" s="24"/>
      <c r="MRT45" s="24"/>
      <c r="MRY45" s="24"/>
      <c r="MSD45" s="24"/>
      <c r="MSI45" s="24"/>
      <c r="MSN45" s="24"/>
      <c r="MSS45" s="24"/>
      <c r="MSX45" s="24"/>
      <c r="MTC45" s="24"/>
      <c r="MTH45" s="24"/>
      <c r="MTM45" s="24"/>
      <c r="MTR45" s="24"/>
      <c r="MTW45" s="24"/>
      <c r="MUB45" s="24"/>
      <c r="MUG45" s="24"/>
      <c r="MUL45" s="24"/>
      <c r="MUQ45" s="24"/>
      <c r="MUV45" s="24"/>
      <c r="MVA45" s="24"/>
      <c r="MVF45" s="24"/>
      <c r="MVK45" s="24"/>
      <c r="MVP45" s="24"/>
      <c r="MVU45" s="24"/>
      <c r="MVZ45" s="24"/>
      <c r="MWE45" s="24"/>
      <c r="MWJ45" s="24"/>
      <c r="MWO45" s="24"/>
      <c r="MWT45" s="24"/>
      <c r="MWY45" s="24"/>
      <c r="MXD45" s="24"/>
      <c r="MXI45" s="24"/>
      <c r="MXN45" s="24"/>
      <c r="MXS45" s="24"/>
      <c r="MXX45" s="24"/>
      <c r="MYC45" s="24"/>
      <c r="MYH45" s="24"/>
      <c r="MYM45" s="24"/>
      <c r="MYR45" s="24"/>
      <c r="MYW45" s="24"/>
      <c r="MZB45" s="24"/>
      <c r="MZG45" s="24"/>
      <c r="MZL45" s="24"/>
      <c r="MZQ45" s="24"/>
      <c r="MZV45" s="24"/>
      <c r="NAA45" s="24"/>
      <c r="NAF45" s="24"/>
      <c r="NAK45" s="24"/>
      <c r="NAP45" s="24"/>
      <c r="NAU45" s="24"/>
      <c r="NAZ45" s="24"/>
      <c r="NBE45" s="24"/>
      <c r="NBJ45" s="24"/>
      <c r="NBO45" s="24"/>
      <c r="NBT45" s="24"/>
      <c r="NBY45" s="24"/>
      <c r="NCD45" s="24"/>
      <c r="NCI45" s="24"/>
      <c r="NCN45" s="24"/>
      <c r="NCS45" s="24"/>
      <c r="NCX45" s="24"/>
      <c r="NDC45" s="24"/>
      <c r="NDH45" s="24"/>
      <c r="NDM45" s="24"/>
      <c r="NDR45" s="24"/>
      <c r="NDW45" s="24"/>
      <c r="NEB45" s="24"/>
      <c r="NEG45" s="24"/>
      <c r="NEL45" s="24"/>
      <c r="NEQ45" s="24"/>
      <c r="NEV45" s="24"/>
      <c r="NFA45" s="24"/>
      <c r="NFF45" s="24"/>
      <c r="NFK45" s="24"/>
      <c r="NFP45" s="24"/>
      <c r="NFU45" s="24"/>
      <c r="NFZ45" s="24"/>
      <c r="NGE45" s="24"/>
      <c r="NGJ45" s="24"/>
      <c r="NGO45" s="24"/>
      <c r="NGT45" s="24"/>
      <c r="NGY45" s="24"/>
      <c r="NHD45" s="24"/>
      <c r="NHI45" s="24"/>
      <c r="NHN45" s="24"/>
      <c r="NHS45" s="24"/>
      <c r="NHX45" s="24"/>
      <c r="NIC45" s="24"/>
      <c r="NIH45" s="24"/>
      <c r="NIM45" s="24"/>
      <c r="NIR45" s="24"/>
      <c r="NIW45" s="24"/>
      <c r="NJB45" s="24"/>
      <c r="NJG45" s="24"/>
      <c r="NJL45" s="24"/>
      <c r="NJQ45" s="24"/>
      <c r="NJV45" s="24"/>
      <c r="NKA45" s="24"/>
      <c r="NKF45" s="24"/>
      <c r="NKK45" s="24"/>
      <c r="NKP45" s="24"/>
      <c r="NKU45" s="24"/>
      <c r="NKZ45" s="24"/>
      <c r="NLE45" s="24"/>
      <c r="NLJ45" s="24"/>
      <c r="NLO45" s="24"/>
      <c r="NLT45" s="24"/>
      <c r="NLY45" s="24"/>
      <c r="NMD45" s="24"/>
      <c r="NMI45" s="24"/>
      <c r="NMN45" s="24"/>
      <c r="NMS45" s="24"/>
      <c r="NMX45" s="24"/>
      <c r="NNC45" s="24"/>
      <c r="NNH45" s="24"/>
      <c r="NNM45" s="24"/>
      <c r="NNR45" s="24"/>
      <c r="NNW45" s="24"/>
      <c r="NOB45" s="24"/>
      <c r="NOG45" s="24"/>
      <c r="NOL45" s="24"/>
      <c r="NOQ45" s="24"/>
      <c r="NOV45" s="24"/>
      <c r="NPA45" s="24"/>
      <c r="NPF45" s="24"/>
      <c r="NPK45" s="24"/>
      <c r="NPP45" s="24"/>
      <c r="NPU45" s="24"/>
      <c r="NPZ45" s="24"/>
      <c r="NQE45" s="24"/>
      <c r="NQJ45" s="24"/>
      <c r="NQO45" s="24"/>
      <c r="NQT45" s="24"/>
      <c r="NQY45" s="24"/>
      <c r="NRD45" s="24"/>
      <c r="NRI45" s="24"/>
      <c r="NRN45" s="24"/>
      <c r="NRS45" s="24"/>
      <c r="NRX45" s="24"/>
      <c r="NSC45" s="24"/>
      <c r="NSH45" s="24"/>
      <c r="NSM45" s="24"/>
      <c r="NSR45" s="24"/>
      <c r="NSW45" s="24"/>
      <c r="NTB45" s="24"/>
      <c r="NTG45" s="24"/>
      <c r="NTL45" s="24"/>
      <c r="NTQ45" s="24"/>
      <c r="NTV45" s="24"/>
      <c r="NUA45" s="24"/>
      <c r="NUF45" s="24"/>
      <c r="NUK45" s="24"/>
      <c r="NUP45" s="24"/>
      <c r="NUU45" s="24"/>
      <c r="NUZ45" s="24"/>
      <c r="NVE45" s="24"/>
      <c r="NVJ45" s="24"/>
      <c r="NVO45" s="24"/>
      <c r="NVT45" s="24"/>
      <c r="NVY45" s="24"/>
      <c r="NWD45" s="24"/>
      <c r="NWI45" s="24"/>
      <c r="NWN45" s="24"/>
      <c r="NWS45" s="24"/>
      <c r="NWX45" s="24"/>
      <c r="NXC45" s="24"/>
      <c r="NXH45" s="24"/>
      <c r="NXM45" s="24"/>
      <c r="NXR45" s="24"/>
      <c r="NXW45" s="24"/>
      <c r="NYB45" s="24"/>
      <c r="NYG45" s="24"/>
      <c r="NYL45" s="24"/>
      <c r="NYQ45" s="24"/>
      <c r="NYV45" s="24"/>
      <c r="NZA45" s="24"/>
      <c r="NZF45" s="24"/>
      <c r="NZK45" s="24"/>
      <c r="NZP45" s="24"/>
      <c r="NZU45" s="24"/>
      <c r="NZZ45" s="24"/>
      <c r="OAE45" s="24"/>
      <c r="OAJ45" s="24"/>
      <c r="OAO45" s="24"/>
      <c r="OAT45" s="24"/>
      <c r="OAY45" s="24"/>
      <c r="OBD45" s="24"/>
      <c r="OBI45" s="24"/>
      <c r="OBN45" s="24"/>
      <c r="OBS45" s="24"/>
      <c r="OBX45" s="24"/>
      <c r="OCC45" s="24"/>
      <c r="OCH45" s="24"/>
      <c r="OCM45" s="24"/>
      <c r="OCR45" s="24"/>
      <c r="OCW45" s="24"/>
      <c r="ODB45" s="24"/>
      <c r="ODG45" s="24"/>
      <c r="ODL45" s="24"/>
      <c r="ODQ45" s="24"/>
      <c r="ODV45" s="24"/>
      <c r="OEA45" s="24"/>
      <c r="OEF45" s="24"/>
      <c r="OEK45" s="24"/>
      <c r="OEP45" s="24"/>
      <c r="OEU45" s="24"/>
      <c r="OEZ45" s="24"/>
      <c r="OFE45" s="24"/>
      <c r="OFJ45" s="24"/>
      <c r="OFO45" s="24"/>
      <c r="OFT45" s="24"/>
      <c r="OFY45" s="24"/>
      <c r="OGD45" s="24"/>
      <c r="OGI45" s="24"/>
      <c r="OGN45" s="24"/>
      <c r="OGS45" s="24"/>
      <c r="OGX45" s="24"/>
      <c r="OHC45" s="24"/>
      <c r="OHH45" s="24"/>
      <c r="OHM45" s="24"/>
      <c r="OHR45" s="24"/>
      <c r="OHW45" s="24"/>
      <c r="OIB45" s="24"/>
      <c r="OIG45" s="24"/>
      <c r="OIL45" s="24"/>
      <c r="OIQ45" s="24"/>
      <c r="OIV45" s="24"/>
      <c r="OJA45" s="24"/>
      <c r="OJF45" s="24"/>
      <c r="OJK45" s="24"/>
      <c r="OJP45" s="24"/>
      <c r="OJU45" s="24"/>
      <c r="OJZ45" s="24"/>
      <c r="OKE45" s="24"/>
      <c r="OKJ45" s="24"/>
      <c r="OKO45" s="24"/>
      <c r="OKT45" s="24"/>
      <c r="OKY45" s="24"/>
      <c r="OLD45" s="24"/>
      <c r="OLI45" s="24"/>
      <c r="OLN45" s="24"/>
      <c r="OLS45" s="24"/>
      <c r="OLX45" s="24"/>
      <c r="OMC45" s="24"/>
      <c r="OMH45" s="24"/>
      <c r="OMM45" s="24"/>
      <c r="OMR45" s="24"/>
      <c r="OMW45" s="24"/>
      <c r="ONB45" s="24"/>
      <c r="ONG45" s="24"/>
      <c r="ONL45" s="24"/>
      <c r="ONQ45" s="24"/>
      <c r="ONV45" s="24"/>
      <c r="OOA45" s="24"/>
      <c r="OOF45" s="24"/>
      <c r="OOK45" s="24"/>
      <c r="OOP45" s="24"/>
      <c r="OOU45" s="24"/>
      <c r="OOZ45" s="24"/>
      <c r="OPE45" s="24"/>
      <c r="OPJ45" s="24"/>
      <c r="OPO45" s="24"/>
      <c r="OPT45" s="24"/>
      <c r="OPY45" s="24"/>
      <c r="OQD45" s="24"/>
      <c r="OQI45" s="24"/>
      <c r="OQN45" s="24"/>
      <c r="OQS45" s="24"/>
      <c r="OQX45" s="24"/>
      <c r="ORC45" s="24"/>
      <c r="ORH45" s="24"/>
      <c r="ORM45" s="24"/>
      <c r="ORR45" s="24"/>
      <c r="ORW45" s="24"/>
      <c r="OSB45" s="24"/>
      <c r="OSG45" s="24"/>
      <c r="OSL45" s="24"/>
      <c r="OSQ45" s="24"/>
      <c r="OSV45" s="24"/>
      <c r="OTA45" s="24"/>
      <c r="OTF45" s="24"/>
      <c r="OTK45" s="24"/>
      <c r="OTP45" s="24"/>
      <c r="OTU45" s="24"/>
      <c r="OTZ45" s="24"/>
      <c r="OUE45" s="24"/>
      <c r="OUJ45" s="24"/>
      <c r="OUO45" s="24"/>
      <c r="OUT45" s="24"/>
      <c r="OUY45" s="24"/>
      <c r="OVD45" s="24"/>
      <c r="OVI45" s="24"/>
      <c r="OVN45" s="24"/>
      <c r="OVS45" s="24"/>
      <c r="OVX45" s="24"/>
      <c r="OWC45" s="24"/>
      <c r="OWH45" s="24"/>
      <c r="OWM45" s="24"/>
      <c r="OWR45" s="24"/>
      <c r="OWW45" s="24"/>
      <c r="OXB45" s="24"/>
      <c r="OXG45" s="24"/>
      <c r="OXL45" s="24"/>
      <c r="OXQ45" s="24"/>
      <c r="OXV45" s="24"/>
      <c r="OYA45" s="24"/>
      <c r="OYF45" s="24"/>
      <c r="OYK45" s="24"/>
      <c r="OYP45" s="24"/>
      <c r="OYU45" s="24"/>
      <c r="OYZ45" s="24"/>
      <c r="OZE45" s="24"/>
      <c r="OZJ45" s="24"/>
      <c r="OZO45" s="24"/>
      <c r="OZT45" s="24"/>
      <c r="OZY45" s="24"/>
      <c r="PAD45" s="24"/>
      <c r="PAI45" s="24"/>
      <c r="PAN45" s="24"/>
      <c r="PAS45" s="24"/>
      <c r="PAX45" s="24"/>
      <c r="PBC45" s="24"/>
      <c r="PBH45" s="24"/>
      <c r="PBM45" s="24"/>
      <c r="PBR45" s="24"/>
      <c r="PBW45" s="24"/>
      <c r="PCB45" s="24"/>
      <c r="PCG45" s="24"/>
      <c r="PCL45" s="24"/>
      <c r="PCQ45" s="24"/>
      <c r="PCV45" s="24"/>
      <c r="PDA45" s="24"/>
      <c r="PDF45" s="24"/>
      <c r="PDK45" s="24"/>
      <c r="PDP45" s="24"/>
      <c r="PDU45" s="24"/>
      <c r="PDZ45" s="24"/>
      <c r="PEE45" s="24"/>
      <c r="PEJ45" s="24"/>
      <c r="PEO45" s="24"/>
      <c r="PET45" s="24"/>
      <c r="PEY45" s="24"/>
      <c r="PFD45" s="24"/>
      <c r="PFI45" s="24"/>
      <c r="PFN45" s="24"/>
      <c r="PFS45" s="24"/>
      <c r="PFX45" s="24"/>
      <c r="PGC45" s="24"/>
      <c r="PGH45" s="24"/>
      <c r="PGM45" s="24"/>
      <c r="PGR45" s="24"/>
      <c r="PGW45" s="24"/>
      <c r="PHB45" s="24"/>
      <c r="PHG45" s="24"/>
      <c r="PHL45" s="24"/>
      <c r="PHQ45" s="24"/>
      <c r="PHV45" s="24"/>
      <c r="PIA45" s="24"/>
      <c r="PIF45" s="24"/>
      <c r="PIK45" s="24"/>
      <c r="PIP45" s="24"/>
      <c r="PIU45" s="24"/>
      <c r="PIZ45" s="24"/>
      <c r="PJE45" s="24"/>
      <c r="PJJ45" s="24"/>
      <c r="PJO45" s="24"/>
      <c r="PJT45" s="24"/>
      <c r="PJY45" s="24"/>
      <c r="PKD45" s="24"/>
      <c r="PKI45" s="24"/>
      <c r="PKN45" s="24"/>
      <c r="PKS45" s="24"/>
      <c r="PKX45" s="24"/>
      <c r="PLC45" s="24"/>
      <c r="PLH45" s="24"/>
      <c r="PLM45" s="24"/>
      <c r="PLR45" s="24"/>
      <c r="PLW45" s="24"/>
      <c r="PMB45" s="24"/>
      <c r="PMG45" s="24"/>
      <c r="PML45" s="24"/>
      <c r="PMQ45" s="24"/>
      <c r="PMV45" s="24"/>
      <c r="PNA45" s="24"/>
      <c r="PNF45" s="24"/>
      <c r="PNK45" s="24"/>
      <c r="PNP45" s="24"/>
      <c r="PNU45" s="24"/>
      <c r="PNZ45" s="24"/>
      <c r="POE45" s="24"/>
      <c r="POJ45" s="24"/>
      <c r="POO45" s="24"/>
      <c r="POT45" s="24"/>
      <c r="POY45" s="24"/>
      <c r="PPD45" s="24"/>
      <c r="PPI45" s="24"/>
      <c r="PPN45" s="24"/>
      <c r="PPS45" s="24"/>
      <c r="PPX45" s="24"/>
      <c r="PQC45" s="24"/>
      <c r="PQH45" s="24"/>
      <c r="PQM45" s="24"/>
      <c r="PQR45" s="24"/>
      <c r="PQW45" s="24"/>
      <c r="PRB45" s="24"/>
      <c r="PRG45" s="24"/>
      <c r="PRL45" s="24"/>
      <c r="PRQ45" s="24"/>
      <c r="PRV45" s="24"/>
      <c r="PSA45" s="24"/>
      <c r="PSF45" s="24"/>
      <c r="PSK45" s="24"/>
      <c r="PSP45" s="24"/>
      <c r="PSU45" s="24"/>
      <c r="PSZ45" s="24"/>
      <c r="PTE45" s="24"/>
      <c r="PTJ45" s="24"/>
      <c r="PTO45" s="24"/>
      <c r="PTT45" s="24"/>
      <c r="PTY45" s="24"/>
      <c r="PUD45" s="24"/>
      <c r="PUI45" s="24"/>
      <c r="PUN45" s="24"/>
      <c r="PUS45" s="24"/>
      <c r="PUX45" s="24"/>
      <c r="PVC45" s="24"/>
      <c r="PVH45" s="24"/>
      <c r="PVM45" s="24"/>
      <c r="PVR45" s="24"/>
      <c r="PVW45" s="24"/>
      <c r="PWB45" s="24"/>
      <c r="PWG45" s="24"/>
      <c r="PWL45" s="24"/>
      <c r="PWQ45" s="24"/>
      <c r="PWV45" s="24"/>
      <c r="PXA45" s="24"/>
      <c r="PXF45" s="24"/>
      <c r="PXK45" s="24"/>
      <c r="PXP45" s="24"/>
      <c r="PXU45" s="24"/>
      <c r="PXZ45" s="24"/>
      <c r="PYE45" s="24"/>
      <c r="PYJ45" s="24"/>
      <c r="PYO45" s="24"/>
      <c r="PYT45" s="24"/>
      <c r="PYY45" s="24"/>
      <c r="PZD45" s="24"/>
      <c r="PZI45" s="24"/>
      <c r="PZN45" s="24"/>
      <c r="PZS45" s="24"/>
      <c r="PZX45" s="24"/>
      <c r="QAC45" s="24"/>
      <c r="QAH45" s="24"/>
      <c r="QAM45" s="24"/>
      <c r="QAR45" s="24"/>
      <c r="QAW45" s="24"/>
      <c r="QBB45" s="24"/>
      <c r="QBG45" s="24"/>
      <c r="QBL45" s="24"/>
      <c r="QBQ45" s="24"/>
      <c r="QBV45" s="24"/>
      <c r="QCA45" s="24"/>
      <c r="QCF45" s="24"/>
      <c r="QCK45" s="24"/>
      <c r="QCP45" s="24"/>
      <c r="QCU45" s="24"/>
      <c r="QCZ45" s="24"/>
      <c r="QDE45" s="24"/>
      <c r="QDJ45" s="24"/>
      <c r="QDO45" s="24"/>
      <c r="QDT45" s="24"/>
      <c r="QDY45" s="24"/>
      <c r="QED45" s="24"/>
      <c r="QEI45" s="24"/>
      <c r="QEN45" s="24"/>
      <c r="QES45" s="24"/>
      <c r="QEX45" s="24"/>
      <c r="QFC45" s="24"/>
      <c r="QFH45" s="24"/>
      <c r="QFM45" s="24"/>
      <c r="QFR45" s="24"/>
      <c r="QFW45" s="24"/>
      <c r="QGB45" s="24"/>
      <c r="QGG45" s="24"/>
      <c r="QGL45" s="24"/>
      <c r="QGQ45" s="24"/>
      <c r="QGV45" s="24"/>
      <c r="QHA45" s="24"/>
      <c r="QHF45" s="24"/>
      <c r="QHK45" s="24"/>
      <c r="QHP45" s="24"/>
      <c r="QHU45" s="24"/>
      <c r="QHZ45" s="24"/>
      <c r="QIE45" s="24"/>
      <c r="QIJ45" s="24"/>
      <c r="QIO45" s="24"/>
      <c r="QIT45" s="24"/>
      <c r="QIY45" s="24"/>
      <c r="QJD45" s="24"/>
      <c r="QJI45" s="24"/>
      <c r="QJN45" s="24"/>
      <c r="QJS45" s="24"/>
      <c r="QJX45" s="24"/>
      <c r="QKC45" s="24"/>
      <c r="QKH45" s="24"/>
      <c r="QKM45" s="24"/>
      <c r="QKR45" s="24"/>
      <c r="QKW45" s="24"/>
      <c r="QLB45" s="24"/>
      <c r="QLG45" s="24"/>
      <c r="QLL45" s="24"/>
      <c r="QLQ45" s="24"/>
      <c r="QLV45" s="24"/>
      <c r="QMA45" s="24"/>
      <c r="QMF45" s="24"/>
      <c r="QMK45" s="24"/>
      <c r="QMP45" s="24"/>
      <c r="QMU45" s="24"/>
      <c r="QMZ45" s="24"/>
      <c r="QNE45" s="24"/>
      <c r="QNJ45" s="24"/>
      <c r="QNO45" s="24"/>
      <c r="QNT45" s="24"/>
      <c r="QNY45" s="24"/>
      <c r="QOD45" s="24"/>
      <c r="QOI45" s="24"/>
      <c r="QON45" s="24"/>
      <c r="QOS45" s="24"/>
      <c r="QOX45" s="24"/>
      <c r="QPC45" s="24"/>
      <c r="QPH45" s="24"/>
      <c r="QPM45" s="24"/>
      <c r="QPR45" s="24"/>
      <c r="QPW45" s="24"/>
      <c r="QQB45" s="24"/>
      <c r="QQG45" s="24"/>
      <c r="QQL45" s="24"/>
      <c r="QQQ45" s="24"/>
      <c r="QQV45" s="24"/>
      <c r="QRA45" s="24"/>
      <c r="QRF45" s="24"/>
      <c r="QRK45" s="24"/>
      <c r="QRP45" s="24"/>
      <c r="QRU45" s="24"/>
      <c r="QRZ45" s="24"/>
      <c r="QSE45" s="24"/>
      <c r="QSJ45" s="24"/>
      <c r="QSO45" s="24"/>
      <c r="QST45" s="24"/>
      <c r="QSY45" s="24"/>
      <c r="QTD45" s="24"/>
      <c r="QTI45" s="24"/>
      <c r="QTN45" s="24"/>
      <c r="QTS45" s="24"/>
      <c r="QTX45" s="24"/>
      <c r="QUC45" s="24"/>
      <c r="QUH45" s="24"/>
      <c r="QUM45" s="24"/>
      <c r="QUR45" s="24"/>
      <c r="QUW45" s="24"/>
      <c r="QVB45" s="24"/>
      <c r="QVG45" s="24"/>
      <c r="QVL45" s="24"/>
      <c r="QVQ45" s="24"/>
      <c r="QVV45" s="24"/>
      <c r="QWA45" s="24"/>
      <c r="QWF45" s="24"/>
      <c r="QWK45" s="24"/>
      <c r="QWP45" s="24"/>
      <c r="QWU45" s="24"/>
      <c r="QWZ45" s="24"/>
      <c r="QXE45" s="24"/>
      <c r="QXJ45" s="24"/>
      <c r="QXO45" s="24"/>
      <c r="QXT45" s="24"/>
      <c r="QXY45" s="24"/>
      <c r="QYD45" s="24"/>
      <c r="QYI45" s="24"/>
      <c r="QYN45" s="24"/>
      <c r="QYS45" s="24"/>
      <c r="QYX45" s="24"/>
      <c r="QZC45" s="24"/>
      <c r="QZH45" s="24"/>
      <c r="QZM45" s="24"/>
      <c r="QZR45" s="24"/>
      <c r="QZW45" s="24"/>
      <c r="RAB45" s="24"/>
      <c r="RAG45" s="24"/>
      <c r="RAL45" s="24"/>
      <c r="RAQ45" s="24"/>
      <c r="RAV45" s="24"/>
      <c r="RBA45" s="24"/>
      <c r="RBF45" s="24"/>
      <c r="RBK45" s="24"/>
      <c r="RBP45" s="24"/>
      <c r="RBU45" s="24"/>
      <c r="RBZ45" s="24"/>
      <c r="RCE45" s="24"/>
      <c r="RCJ45" s="24"/>
      <c r="RCO45" s="24"/>
      <c r="RCT45" s="24"/>
      <c r="RCY45" s="24"/>
      <c r="RDD45" s="24"/>
      <c r="RDI45" s="24"/>
      <c r="RDN45" s="24"/>
      <c r="RDS45" s="24"/>
      <c r="RDX45" s="24"/>
      <c r="REC45" s="24"/>
      <c r="REH45" s="24"/>
      <c r="REM45" s="24"/>
      <c r="RER45" s="24"/>
      <c r="REW45" s="24"/>
      <c r="RFB45" s="24"/>
      <c r="RFG45" s="24"/>
      <c r="RFL45" s="24"/>
      <c r="RFQ45" s="24"/>
      <c r="RFV45" s="24"/>
      <c r="RGA45" s="24"/>
      <c r="RGF45" s="24"/>
      <c r="RGK45" s="24"/>
      <c r="RGP45" s="24"/>
      <c r="RGU45" s="24"/>
      <c r="RGZ45" s="24"/>
      <c r="RHE45" s="24"/>
      <c r="RHJ45" s="24"/>
      <c r="RHO45" s="24"/>
      <c r="RHT45" s="24"/>
      <c r="RHY45" s="24"/>
      <c r="RID45" s="24"/>
      <c r="RII45" s="24"/>
      <c r="RIN45" s="24"/>
      <c r="RIS45" s="24"/>
      <c r="RIX45" s="24"/>
      <c r="RJC45" s="24"/>
      <c r="RJH45" s="24"/>
      <c r="RJM45" s="24"/>
      <c r="RJR45" s="24"/>
      <c r="RJW45" s="24"/>
      <c r="RKB45" s="24"/>
      <c r="RKG45" s="24"/>
      <c r="RKL45" s="24"/>
      <c r="RKQ45" s="24"/>
      <c r="RKV45" s="24"/>
      <c r="RLA45" s="24"/>
      <c r="RLF45" s="24"/>
      <c r="RLK45" s="24"/>
      <c r="RLP45" s="24"/>
      <c r="RLU45" s="24"/>
      <c r="RLZ45" s="24"/>
      <c r="RME45" s="24"/>
      <c r="RMJ45" s="24"/>
      <c r="RMO45" s="24"/>
      <c r="RMT45" s="24"/>
      <c r="RMY45" s="24"/>
      <c r="RND45" s="24"/>
      <c r="RNI45" s="24"/>
      <c r="RNN45" s="24"/>
      <c r="RNS45" s="24"/>
      <c r="RNX45" s="24"/>
      <c r="ROC45" s="24"/>
      <c r="ROH45" s="24"/>
      <c r="ROM45" s="24"/>
      <c r="ROR45" s="24"/>
      <c r="ROW45" s="24"/>
      <c r="RPB45" s="24"/>
      <c r="RPG45" s="24"/>
      <c r="RPL45" s="24"/>
      <c r="RPQ45" s="24"/>
      <c r="RPV45" s="24"/>
      <c r="RQA45" s="24"/>
      <c r="RQF45" s="24"/>
      <c r="RQK45" s="24"/>
      <c r="RQP45" s="24"/>
      <c r="RQU45" s="24"/>
      <c r="RQZ45" s="24"/>
      <c r="RRE45" s="24"/>
      <c r="RRJ45" s="24"/>
      <c r="RRO45" s="24"/>
      <c r="RRT45" s="24"/>
      <c r="RRY45" s="24"/>
      <c r="RSD45" s="24"/>
      <c r="RSI45" s="24"/>
      <c r="RSN45" s="24"/>
      <c r="RSS45" s="24"/>
      <c r="RSX45" s="24"/>
      <c r="RTC45" s="24"/>
      <c r="RTH45" s="24"/>
      <c r="RTM45" s="24"/>
      <c r="RTR45" s="24"/>
      <c r="RTW45" s="24"/>
      <c r="RUB45" s="24"/>
      <c r="RUG45" s="24"/>
      <c r="RUL45" s="24"/>
      <c r="RUQ45" s="24"/>
      <c r="RUV45" s="24"/>
      <c r="RVA45" s="24"/>
      <c r="RVF45" s="24"/>
      <c r="RVK45" s="24"/>
      <c r="RVP45" s="24"/>
      <c r="RVU45" s="24"/>
      <c r="RVZ45" s="24"/>
      <c r="RWE45" s="24"/>
      <c r="RWJ45" s="24"/>
      <c r="RWO45" s="24"/>
      <c r="RWT45" s="24"/>
      <c r="RWY45" s="24"/>
      <c r="RXD45" s="24"/>
      <c r="RXI45" s="24"/>
      <c r="RXN45" s="24"/>
      <c r="RXS45" s="24"/>
      <c r="RXX45" s="24"/>
      <c r="RYC45" s="24"/>
      <c r="RYH45" s="24"/>
      <c r="RYM45" s="24"/>
      <c r="RYR45" s="24"/>
      <c r="RYW45" s="24"/>
      <c r="RZB45" s="24"/>
      <c r="RZG45" s="24"/>
      <c r="RZL45" s="24"/>
      <c r="RZQ45" s="24"/>
      <c r="RZV45" s="24"/>
      <c r="SAA45" s="24"/>
      <c r="SAF45" s="24"/>
      <c r="SAK45" s="24"/>
      <c r="SAP45" s="24"/>
      <c r="SAU45" s="24"/>
      <c r="SAZ45" s="24"/>
      <c r="SBE45" s="24"/>
      <c r="SBJ45" s="24"/>
      <c r="SBO45" s="24"/>
      <c r="SBT45" s="24"/>
      <c r="SBY45" s="24"/>
      <c r="SCD45" s="24"/>
      <c r="SCI45" s="24"/>
      <c r="SCN45" s="24"/>
      <c r="SCS45" s="24"/>
      <c r="SCX45" s="24"/>
      <c r="SDC45" s="24"/>
      <c r="SDH45" s="24"/>
      <c r="SDM45" s="24"/>
      <c r="SDR45" s="24"/>
      <c r="SDW45" s="24"/>
      <c r="SEB45" s="24"/>
      <c r="SEG45" s="24"/>
      <c r="SEL45" s="24"/>
      <c r="SEQ45" s="24"/>
      <c r="SEV45" s="24"/>
      <c r="SFA45" s="24"/>
      <c r="SFF45" s="24"/>
      <c r="SFK45" s="24"/>
      <c r="SFP45" s="24"/>
      <c r="SFU45" s="24"/>
      <c r="SFZ45" s="24"/>
      <c r="SGE45" s="24"/>
      <c r="SGJ45" s="24"/>
      <c r="SGO45" s="24"/>
      <c r="SGT45" s="24"/>
      <c r="SGY45" s="24"/>
      <c r="SHD45" s="24"/>
      <c r="SHI45" s="24"/>
      <c r="SHN45" s="24"/>
      <c r="SHS45" s="24"/>
      <c r="SHX45" s="24"/>
      <c r="SIC45" s="24"/>
      <c r="SIH45" s="24"/>
      <c r="SIM45" s="24"/>
      <c r="SIR45" s="24"/>
      <c r="SIW45" s="24"/>
      <c r="SJB45" s="24"/>
      <c r="SJG45" s="24"/>
      <c r="SJL45" s="24"/>
      <c r="SJQ45" s="24"/>
      <c r="SJV45" s="24"/>
      <c r="SKA45" s="24"/>
      <c r="SKF45" s="24"/>
      <c r="SKK45" s="24"/>
      <c r="SKP45" s="24"/>
      <c r="SKU45" s="24"/>
      <c r="SKZ45" s="24"/>
      <c r="SLE45" s="24"/>
      <c r="SLJ45" s="24"/>
      <c r="SLO45" s="24"/>
      <c r="SLT45" s="24"/>
      <c r="SLY45" s="24"/>
      <c r="SMD45" s="24"/>
      <c r="SMI45" s="24"/>
      <c r="SMN45" s="24"/>
      <c r="SMS45" s="24"/>
      <c r="SMX45" s="24"/>
      <c r="SNC45" s="24"/>
      <c r="SNH45" s="24"/>
      <c r="SNM45" s="24"/>
      <c r="SNR45" s="24"/>
      <c r="SNW45" s="24"/>
      <c r="SOB45" s="24"/>
      <c r="SOG45" s="24"/>
      <c r="SOL45" s="24"/>
      <c r="SOQ45" s="24"/>
      <c r="SOV45" s="24"/>
      <c r="SPA45" s="24"/>
      <c r="SPF45" s="24"/>
      <c r="SPK45" s="24"/>
      <c r="SPP45" s="24"/>
      <c r="SPU45" s="24"/>
      <c r="SPZ45" s="24"/>
      <c r="SQE45" s="24"/>
      <c r="SQJ45" s="24"/>
      <c r="SQO45" s="24"/>
      <c r="SQT45" s="24"/>
      <c r="SQY45" s="24"/>
      <c r="SRD45" s="24"/>
      <c r="SRI45" s="24"/>
      <c r="SRN45" s="24"/>
      <c r="SRS45" s="24"/>
      <c r="SRX45" s="24"/>
      <c r="SSC45" s="24"/>
      <c r="SSH45" s="24"/>
      <c r="SSM45" s="24"/>
      <c r="SSR45" s="24"/>
      <c r="SSW45" s="24"/>
      <c r="STB45" s="24"/>
      <c r="STG45" s="24"/>
      <c r="STL45" s="24"/>
      <c r="STQ45" s="24"/>
      <c r="STV45" s="24"/>
      <c r="SUA45" s="24"/>
      <c r="SUF45" s="24"/>
      <c r="SUK45" s="24"/>
      <c r="SUP45" s="24"/>
      <c r="SUU45" s="24"/>
      <c r="SUZ45" s="24"/>
      <c r="SVE45" s="24"/>
      <c r="SVJ45" s="24"/>
      <c r="SVO45" s="24"/>
      <c r="SVT45" s="24"/>
      <c r="SVY45" s="24"/>
      <c r="SWD45" s="24"/>
      <c r="SWI45" s="24"/>
      <c r="SWN45" s="24"/>
      <c r="SWS45" s="24"/>
      <c r="SWX45" s="24"/>
      <c r="SXC45" s="24"/>
      <c r="SXH45" s="24"/>
      <c r="SXM45" s="24"/>
      <c r="SXR45" s="24"/>
      <c r="SXW45" s="24"/>
      <c r="SYB45" s="24"/>
      <c r="SYG45" s="24"/>
      <c r="SYL45" s="24"/>
      <c r="SYQ45" s="24"/>
      <c r="SYV45" s="24"/>
      <c r="SZA45" s="24"/>
      <c r="SZF45" s="24"/>
      <c r="SZK45" s="24"/>
      <c r="SZP45" s="24"/>
      <c r="SZU45" s="24"/>
      <c r="SZZ45" s="24"/>
      <c r="TAE45" s="24"/>
      <c r="TAJ45" s="24"/>
      <c r="TAO45" s="24"/>
      <c r="TAT45" s="24"/>
      <c r="TAY45" s="24"/>
      <c r="TBD45" s="24"/>
      <c r="TBI45" s="24"/>
      <c r="TBN45" s="24"/>
      <c r="TBS45" s="24"/>
      <c r="TBX45" s="24"/>
      <c r="TCC45" s="24"/>
      <c r="TCH45" s="24"/>
      <c r="TCM45" s="24"/>
      <c r="TCR45" s="24"/>
      <c r="TCW45" s="24"/>
      <c r="TDB45" s="24"/>
      <c r="TDG45" s="24"/>
      <c r="TDL45" s="24"/>
      <c r="TDQ45" s="24"/>
      <c r="TDV45" s="24"/>
      <c r="TEA45" s="24"/>
      <c r="TEF45" s="24"/>
      <c r="TEK45" s="24"/>
      <c r="TEP45" s="24"/>
      <c r="TEU45" s="24"/>
      <c r="TEZ45" s="24"/>
      <c r="TFE45" s="24"/>
      <c r="TFJ45" s="24"/>
      <c r="TFO45" s="24"/>
      <c r="TFT45" s="24"/>
      <c r="TFY45" s="24"/>
      <c r="TGD45" s="24"/>
      <c r="TGI45" s="24"/>
      <c r="TGN45" s="24"/>
      <c r="TGS45" s="24"/>
      <c r="TGX45" s="24"/>
      <c r="THC45" s="24"/>
      <c r="THH45" s="24"/>
      <c r="THM45" s="24"/>
      <c r="THR45" s="24"/>
      <c r="THW45" s="24"/>
      <c r="TIB45" s="24"/>
      <c r="TIG45" s="24"/>
      <c r="TIL45" s="24"/>
      <c r="TIQ45" s="24"/>
      <c r="TIV45" s="24"/>
      <c r="TJA45" s="24"/>
      <c r="TJF45" s="24"/>
      <c r="TJK45" s="24"/>
      <c r="TJP45" s="24"/>
      <c r="TJU45" s="24"/>
      <c r="TJZ45" s="24"/>
      <c r="TKE45" s="24"/>
      <c r="TKJ45" s="24"/>
      <c r="TKO45" s="24"/>
      <c r="TKT45" s="24"/>
      <c r="TKY45" s="24"/>
      <c r="TLD45" s="24"/>
      <c r="TLI45" s="24"/>
      <c r="TLN45" s="24"/>
      <c r="TLS45" s="24"/>
      <c r="TLX45" s="24"/>
      <c r="TMC45" s="24"/>
      <c r="TMH45" s="24"/>
      <c r="TMM45" s="24"/>
      <c r="TMR45" s="24"/>
      <c r="TMW45" s="24"/>
      <c r="TNB45" s="24"/>
      <c r="TNG45" s="24"/>
      <c r="TNL45" s="24"/>
      <c r="TNQ45" s="24"/>
      <c r="TNV45" s="24"/>
      <c r="TOA45" s="24"/>
      <c r="TOF45" s="24"/>
      <c r="TOK45" s="24"/>
      <c r="TOP45" s="24"/>
      <c r="TOU45" s="24"/>
      <c r="TOZ45" s="24"/>
      <c r="TPE45" s="24"/>
      <c r="TPJ45" s="24"/>
      <c r="TPO45" s="24"/>
      <c r="TPT45" s="24"/>
      <c r="TPY45" s="24"/>
      <c r="TQD45" s="24"/>
      <c r="TQI45" s="24"/>
      <c r="TQN45" s="24"/>
      <c r="TQS45" s="24"/>
      <c r="TQX45" s="24"/>
      <c r="TRC45" s="24"/>
      <c r="TRH45" s="24"/>
      <c r="TRM45" s="24"/>
      <c r="TRR45" s="24"/>
      <c r="TRW45" s="24"/>
      <c r="TSB45" s="24"/>
      <c r="TSG45" s="24"/>
      <c r="TSL45" s="24"/>
      <c r="TSQ45" s="24"/>
      <c r="TSV45" s="24"/>
      <c r="TTA45" s="24"/>
      <c r="TTF45" s="24"/>
      <c r="TTK45" s="24"/>
      <c r="TTP45" s="24"/>
      <c r="TTU45" s="24"/>
      <c r="TTZ45" s="24"/>
      <c r="TUE45" s="24"/>
      <c r="TUJ45" s="24"/>
      <c r="TUO45" s="24"/>
      <c r="TUT45" s="24"/>
      <c r="TUY45" s="24"/>
      <c r="TVD45" s="24"/>
      <c r="TVI45" s="24"/>
      <c r="TVN45" s="24"/>
      <c r="TVS45" s="24"/>
      <c r="TVX45" s="24"/>
      <c r="TWC45" s="24"/>
      <c r="TWH45" s="24"/>
      <c r="TWM45" s="24"/>
      <c r="TWR45" s="24"/>
      <c r="TWW45" s="24"/>
      <c r="TXB45" s="24"/>
      <c r="TXG45" s="24"/>
      <c r="TXL45" s="24"/>
      <c r="TXQ45" s="24"/>
      <c r="TXV45" s="24"/>
      <c r="TYA45" s="24"/>
      <c r="TYF45" s="24"/>
      <c r="TYK45" s="24"/>
      <c r="TYP45" s="24"/>
      <c r="TYU45" s="24"/>
      <c r="TYZ45" s="24"/>
      <c r="TZE45" s="24"/>
      <c r="TZJ45" s="24"/>
      <c r="TZO45" s="24"/>
      <c r="TZT45" s="24"/>
      <c r="TZY45" s="24"/>
      <c r="UAD45" s="24"/>
      <c r="UAI45" s="24"/>
      <c r="UAN45" s="24"/>
      <c r="UAS45" s="24"/>
      <c r="UAX45" s="24"/>
      <c r="UBC45" s="24"/>
      <c r="UBH45" s="24"/>
      <c r="UBM45" s="24"/>
      <c r="UBR45" s="24"/>
      <c r="UBW45" s="24"/>
      <c r="UCB45" s="24"/>
      <c r="UCG45" s="24"/>
      <c r="UCL45" s="24"/>
      <c r="UCQ45" s="24"/>
      <c r="UCV45" s="24"/>
      <c r="UDA45" s="24"/>
      <c r="UDF45" s="24"/>
      <c r="UDK45" s="24"/>
      <c r="UDP45" s="24"/>
      <c r="UDU45" s="24"/>
      <c r="UDZ45" s="24"/>
      <c r="UEE45" s="24"/>
      <c r="UEJ45" s="24"/>
      <c r="UEO45" s="24"/>
      <c r="UET45" s="24"/>
      <c r="UEY45" s="24"/>
      <c r="UFD45" s="24"/>
      <c r="UFI45" s="24"/>
      <c r="UFN45" s="24"/>
      <c r="UFS45" s="24"/>
      <c r="UFX45" s="24"/>
      <c r="UGC45" s="24"/>
      <c r="UGH45" s="24"/>
      <c r="UGM45" s="24"/>
      <c r="UGR45" s="24"/>
      <c r="UGW45" s="24"/>
      <c r="UHB45" s="24"/>
      <c r="UHG45" s="24"/>
      <c r="UHL45" s="24"/>
      <c r="UHQ45" s="24"/>
      <c r="UHV45" s="24"/>
      <c r="UIA45" s="24"/>
      <c r="UIF45" s="24"/>
      <c r="UIK45" s="24"/>
      <c r="UIP45" s="24"/>
      <c r="UIU45" s="24"/>
      <c r="UIZ45" s="24"/>
      <c r="UJE45" s="24"/>
      <c r="UJJ45" s="24"/>
      <c r="UJO45" s="24"/>
      <c r="UJT45" s="24"/>
      <c r="UJY45" s="24"/>
      <c r="UKD45" s="24"/>
      <c r="UKI45" s="24"/>
      <c r="UKN45" s="24"/>
      <c r="UKS45" s="24"/>
      <c r="UKX45" s="24"/>
      <c r="ULC45" s="24"/>
      <c r="ULH45" s="24"/>
      <c r="ULM45" s="24"/>
      <c r="ULR45" s="24"/>
      <c r="ULW45" s="24"/>
      <c r="UMB45" s="24"/>
      <c r="UMG45" s="24"/>
      <c r="UML45" s="24"/>
      <c r="UMQ45" s="24"/>
      <c r="UMV45" s="24"/>
      <c r="UNA45" s="24"/>
      <c r="UNF45" s="24"/>
      <c r="UNK45" s="24"/>
      <c r="UNP45" s="24"/>
      <c r="UNU45" s="24"/>
      <c r="UNZ45" s="24"/>
      <c r="UOE45" s="24"/>
      <c r="UOJ45" s="24"/>
      <c r="UOO45" s="24"/>
      <c r="UOT45" s="24"/>
      <c r="UOY45" s="24"/>
      <c r="UPD45" s="24"/>
      <c r="UPI45" s="24"/>
      <c r="UPN45" s="24"/>
      <c r="UPS45" s="24"/>
      <c r="UPX45" s="24"/>
      <c r="UQC45" s="24"/>
      <c r="UQH45" s="24"/>
      <c r="UQM45" s="24"/>
      <c r="UQR45" s="24"/>
      <c r="UQW45" s="24"/>
      <c r="URB45" s="24"/>
      <c r="URG45" s="24"/>
      <c r="URL45" s="24"/>
      <c r="URQ45" s="24"/>
      <c r="URV45" s="24"/>
      <c r="USA45" s="24"/>
      <c r="USF45" s="24"/>
      <c r="USK45" s="24"/>
      <c r="USP45" s="24"/>
      <c r="USU45" s="24"/>
      <c r="USZ45" s="24"/>
      <c r="UTE45" s="24"/>
      <c r="UTJ45" s="24"/>
      <c r="UTO45" s="24"/>
      <c r="UTT45" s="24"/>
      <c r="UTY45" s="24"/>
      <c r="UUD45" s="24"/>
      <c r="UUI45" s="24"/>
      <c r="UUN45" s="24"/>
      <c r="UUS45" s="24"/>
      <c r="UUX45" s="24"/>
      <c r="UVC45" s="24"/>
      <c r="UVH45" s="24"/>
      <c r="UVM45" s="24"/>
      <c r="UVR45" s="24"/>
      <c r="UVW45" s="24"/>
      <c r="UWB45" s="24"/>
      <c r="UWG45" s="24"/>
      <c r="UWL45" s="24"/>
      <c r="UWQ45" s="24"/>
      <c r="UWV45" s="24"/>
      <c r="UXA45" s="24"/>
      <c r="UXF45" s="24"/>
      <c r="UXK45" s="24"/>
      <c r="UXP45" s="24"/>
      <c r="UXU45" s="24"/>
      <c r="UXZ45" s="24"/>
      <c r="UYE45" s="24"/>
      <c r="UYJ45" s="24"/>
      <c r="UYO45" s="24"/>
      <c r="UYT45" s="24"/>
      <c r="UYY45" s="24"/>
      <c r="UZD45" s="24"/>
      <c r="UZI45" s="24"/>
      <c r="UZN45" s="24"/>
      <c r="UZS45" s="24"/>
      <c r="UZX45" s="24"/>
      <c r="VAC45" s="24"/>
      <c r="VAH45" s="24"/>
      <c r="VAM45" s="24"/>
      <c r="VAR45" s="24"/>
      <c r="VAW45" s="24"/>
      <c r="VBB45" s="24"/>
      <c r="VBG45" s="24"/>
      <c r="VBL45" s="24"/>
      <c r="VBQ45" s="24"/>
      <c r="VBV45" s="24"/>
      <c r="VCA45" s="24"/>
      <c r="VCF45" s="24"/>
      <c r="VCK45" s="24"/>
      <c r="VCP45" s="24"/>
      <c r="VCU45" s="24"/>
      <c r="VCZ45" s="24"/>
      <c r="VDE45" s="24"/>
      <c r="VDJ45" s="24"/>
      <c r="VDO45" s="24"/>
      <c r="VDT45" s="24"/>
      <c r="VDY45" s="24"/>
      <c r="VED45" s="24"/>
      <c r="VEI45" s="24"/>
      <c r="VEN45" s="24"/>
      <c r="VES45" s="24"/>
      <c r="VEX45" s="24"/>
      <c r="VFC45" s="24"/>
      <c r="VFH45" s="24"/>
      <c r="VFM45" s="24"/>
      <c r="VFR45" s="24"/>
      <c r="VFW45" s="24"/>
      <c r="VGB45" s="24"/>
      <c r="VGG45" s="24"/>
      <c r="VGL45" s="24"/>
      <c r="VGQ45" s="24"/>
      <c r="VGV45" s="24"/>
      <c r="VHA45" s="24"/>
      <c r="VHF45" s="24"/>
      <c r="VHK45" s="24"/>
      <c r="VHP45" s="24"/>
      <c r="VHU45" s="24"/>
      <c r="VHZ45" s="24"/>
      <c r="VIE45" s="24"/>
      <c r="VIJ45" s="24"/>
      <c r="VIO45" s="24"/>
      <c r="VIT45" s="24"/>
      <c r="VIY45" s="24"/>
      <c r="VJD45" s="24"/>
      <c r="VJI45" s="24"/>
      <c r="VJN45" s="24"/>
      <c r="VJS45" s="24"/>
      <c r="VJX45" s="24"/>
      <c r="VKC45" s="24"/>
      <c r="VKH45" s="24"/>
      <c r="VKM45" s="24"/>
      <c r="VKR45" s="24"/>
      <c r="VKW45" s="24"/>
      <c r="VLB45" s="24"/>
      <c r="VLG45" s="24"/>
      <c r="VLL45" s="24"/>
      <c r="VLQ45" s="24"/>
      <c r="VLV45" s="24"/>
      <c r="VMA45" s="24"/>
      <c r="VMF45" s="24"/>
      <c r="VMK45" s="24"/>
      <c r="VMP45" s="24"/>
      <c r="VMU45" s="24"/>
      <c r="VMZ45" s="24"/>
      <c r="VNE45" s="24"/>
      <c r="VNJ45" s="24"/>
      <c r="VNO45" s="24"/>
      <c r="VNT45" s="24"/>
      <c r="VNY45" s="24"/>
      <c r="VOD45" s="24"/>
      <c r="VOI45" s="24"/>
      <c r="VON45" s="24"/>
      <c r="VOS45" s="24"/>
      <c r="VOX45" s="24"/>
      <c r="VPC45" s="24"/>
      <c r="VPH45" s="24"/>
      <c r="VPM45" s="24"/>
      <c r="VPR45" s="24"/>
      <c r="VPW45" s="24"/>
      <c r="VQB45" s="24"/>
      <c r="VQG45" s="24"/>
      <c r="VQL45" s="24"/>
      <c r="VQQ45" s="24"/>
      <c r="VQV45" s="24"/>
      <c r="VRA45" s="24"/>
      <c r="VRF45" s="24"/>
      <c r="VRK45" s="24"/>
      <c r="VRP45" s="24"/>
      <c r="VRU45" s="24"/>
      <c r="VRZ45" s="24"/>
      <c r="VSE45" s="24"/>
      <c r="VSJ45" s="24"/>
      <c r="VSO45" s="24"/>
      <c r="VST45" s="24"/>
      <c r="VSY45" s="24"/>
      <c r="VTD45" s="24"/>
      <c r="VTI45" s="24"/>
      <c r="VTN45" s="24"/>
      <c r="VTS45" s="24"/>
      <c r="VTX45" s="24"/>
      <c r="VUC45" s="24"/>
      <c r="VUH45" s="24"/>
      <c r="VUM45" s="24"/>
      <c r="VUR45" s="24"/>
      <c r="VUW45" s="24"/>
      <c r="VVB45" s="24"/>
      <c r="VVG45" s="24"/>
      <c r="VVL45" s="24"/>
      <c r="VVQ45" s="24"/>
      <c r="VVV45" s="24"/>
      <c r="VWA45" s="24"/>
      <c r="VWF45" s="24"/>
      <c r="VWK45" s="24"/>
      <c r="VWP45" s="24"/>
      <c r="VWU45" s="24"/>
      <c r="VWZ45" s="24"/>
      <c r="VXE45" s="24"/>
      <c r="VXJ45" s="24"/>
      <c r="VXO45" s="24"/>
      <c r="VXT45" s="24"/>
      <c r="VXY45" s="24"/>
      <c r="VYD45" s="24"/>
      <c r="VYI45" s="24"/>
      <c r="VYN45" s="24"/>
      <c r="VYS45" s="24"/>
      <c r="VYX45" s="24"/>
      <c r="VZC45" s="24"/>
      <c r="VZH45" s="24"/>
      <c r="VZM45" s="24"/>
      <c r="VZR45" s="24"/>
      <c r="VZW45" s="24"/>
      <c r="WAB45" s="24"/>
      <c r="WAG45" s="24"/>
      <c r="WAL45" s="24"/>
      <c r="WAQ45" s="24"/>
      <c r="WAV45" s="24"/>
      <c r="WBA45" s="24"/>
      <c r="WBF45" s="24"/>
      <c r="WBK45" s="24"/>
      <c r="WBP45" s="24"/>
      <c r="WBU45" s="24"/>
      <c r="WBZ45" s="24"/>
      <c r="WCE45" s="24"/>
      <c r="WCJ45" s="24"/>
      <c r="WCO45" s="24"/>
      <c r="WCT45" s="24"/>
      <c r="WCY45" s="24"/>
      <c r="WDD45" s="24"/>
      <c r="WDI45" s="24"/>
      <c r="WDN45" s="24"/>
      <c r="WDS45" s="24"/>
      <c r="WDX45" s="24"/>
      <c r="WEC45" s="24"/>
      <c r="WEH45" s="24"/>
      <c r="WEM45" s="24"/>
      <c r="WER45" s="24"/>
      <c r="WEW45" s="24"/>
      <c r="WFB45" s="24"/>
      <c r="WFG45" s="24"/>
      <c r="WFL45" s="24"/>
      <c r="WFQ45" s="24"/>
      <c r="WFV45" s="24"/>
      <c r="WGA45" s="24"/>
      <c r="WGF45" s="24"/>
      <c r="WGK45" s="24"/>
      <c r="WGP45" s="24"/>
      <c r="WGU45" s="24"/>
      <c r="WGZ45" s="24"/>
      <c r="WHE45" s="24"/>
      <c r="WHJ45" s="24"/>
      <c r="WHO45" s="24"/>
      <c r="WHT45" s="24"/>
      <c r="WHY45" s="24"/>
      <c r="WID45" s="24"/>
      <c r="WII45" s="24"/>
      <c r="WIN45" s="24"/>
      <c r="WIS45" s="24"/>
      <c r="WIX45" s="24"/>
      <c r="WJC45" s="24"/>
      <c r="WJH45" s="24"/>
      <c r="WJM45" s="24"/>
      <c r="WJR45" s="24"/>
      <c r="WJW45" s="24"/>
      <c r="WKB45" s="24"/>
      <c r="WKG45" s="24"/>
      <c r="WKL45" s="24"/>
      <c r="WKQ45" s="24"/>
      <c r="WKV45" s="24"/>
      <c r="WLA45" s="24"/>
      <c r="WLF45" s="24"/>
      <c r="WLK45" s="24"/>
      <c r="WLP45" s="24"/>
      <c r="WLU45" s="24"/>
      <c r="WLZ45" s="24"/>
      <c r="WME45" s="24"/>
      <c r="WMJ45" s="24"/>
      <c r="WMO45" s="24"/>
      <c r="WMT45" s="24"/>
      <c r="WMY45" s="24"/>
      <c r="WND45" s="24"/>
      <c r="WNI45" s="24"/>
      <c r="WNN45" s="24"/>
      <c r="WNS45" s="24"/>
      <c r="WNX45" s="24"/>
      <c r="WOC45" s="24"/>
      <c r="WOH45" s="24"/>
      <c r="WOM45" s="24"/>
      <c r="WOR45" s="24"/>
      <c r="WOW45" s="24"/>
      <c r="WPB45" s="24"/>
      <c r="WPG45" s="24"/>
      <c r="WPL45" s="24"/>
      <c r="WPQ45" s="24"/>
      <c r="WPV45" s="24"/>
      <c r="WQA45" s="24"/>
      <c r="WQF45" s="24"/>
      <c r="WQK45" s="24"/>
      <c r="WQP45" s="24"/>
      <c r="WQU45" s="24"/>
      <c r="WQZ45" s="24"/>
      <c r="WRE45" s="24"/>
      <c r="WRJ45" s="24"/>
      <c r="WRO45" s="24"/>
      <c r="WRT45" s="24"/>
      <c r="WRY45" s="24"/>
      <c r="WSD45" s="24"/>
      <c r="WSI45" s="24"/>
      <c r="WSN45" s="24"/>
      <c r="WSS45" s="24"/>
      <c r="WSX45" s="24"/>
      <c r="WTC45" s="24"/>
      <c r="WTH45" s="24"/>
      <c r="WTM45" s="24"/>
      <c r="WTR45" s="24"/>
      <c r="WTW45" s="24"/>
      <c r="WUB45" s="24"/>
      <c r="WUG45" s="24"/>
      <c r="WUL45" s="24"/>
      <c r="WUQ45" s="24"/>
      <c r="WUV45" s="24"/>
      <c r="WVA45" s="24"/>
      <c r="WVF45" s="24"/>
      <c r="WVK45" s="24"/>
      <c r="WVP45" s="24"/>
      <c r="WVU45" s="24"/>
      <c r="WVZ45" s="24"/>
      <c r="WWE45" s="24"/>
      <c r="WWJ45" s="24"/>
      <c r="WWO45" s="24"/>
      <c r="WWT45" s="24"/>
      <c r="WWY45" s="24"/>
      <c r="WXD45" s="24"/>
      <c r="WXI45" s="24"/>
      <c r="WXN45" s="24"/>
      <c r="WXS45" s="24"/>
      <c r="WXX45" s="24"/>
      <c r="WYC45" s="24"/>
      <c r="WYH45" s="24"/>
      <c r="WYM45" s="24"/>
      <c r="WYR45" s="24"/>
      <c r="WYW45" s="24"/>
      <c r="WZB45" s="24"/>
      <c r="WZG45" s="24"/>
      <c r="WZL45" s="24"/>
      <c r="WZQ45" s="24"/>
      <c r="WZV45" s="24"/>
      <c r="XAA45" s="24"/>
      <c r="XAF45" s="24"/>
      <c r="XAK45" s="24"/>
      <c r="XAP45" s="24"/>
      <c r="XAU45" s="24"/>
      <c r="XAZ45" s="24"/>
      <c r="XBE45" s="24"/>
      <c r="XBJ45" s="24"/>
      <c r="XBO45" s="24"/>
      <c r="XBT45" s="24"/>
      <c r="XBY45" s="24"/>
      <c r="XCD45" s="24"/>
      <c r="XCI45" s="24"/>
      <c r="XCN45" s="24"/>
      <c r="XCS45" s="24"/>
      <c r="XCX45" s="24"/>
      <c r="XDC45" s="24"/>
      <c r="XDH45" s="24"/>
      <c r="XDM45" s="24"/>
      <c r="XDR45" s="24"/>
      <c r="XDW45" s="24"/>
      <c r="XEB45" s="24"/>
      <c r="XEG45" s="24"/>
      <c r="XEL45" s="24"/>
      <c r="XEQ45" s="24"/>
      <c r="XEV45" s="24"/>
      <c r="XFA45" s="24"/>
    </row>
    <row r="46" spans="1:1021 1026:2046 2051:3071 3076:4096 4101:5116 5121:6141 6146:7166 7171:8191 8196:9216 9221:10236 10241:11261 11266:12286 12291:13311 13316:14336 14341:15356 15361:16381" x14ac:dyDescent="0.35">
      <c r="A46" s="24"/>
      <c r="B46" s="14"/>
      <c r="C46" s="14"/>
      <c r="D46" s="24" t="s">
        <v>194</v>
      </c>
      <c r="K46" s="24"/>
      <c r="P46" s="24"/>
      <c r="U46" s="24"/>
      <c r="Z46" s="24"/>
      <c r="AE46" s="24"/>
      <c r="AJ46" s="24"/>
      <c r="AO46" s="24"/>
      <c r="AT46" s="24"/>
      <c r="AY46" s="24"/>
      <c r="BD46" s="24"/>
      <c r="BI46" s="24"/>
      <c r="BN46" s="24"/>
      <c r="BS46" s="24"/>
      <c r="BX46" s="24"/>
      <c r="CC46" s="24"/>
      <c r="CH46" s="24"/>
      <c r="CM46" s="24"/>
      <c r="CR46" s="24"/>
      <c r="CW46" s="24"/>
      <c r="DB46" s="24"/>
      <c r="DG46" s="24"/>
      <c r="DL46" s="24"/>
      <c r="DQ46" s="24"/>
      <c r="DV46" s="24"/>
      <c r="DY46" s="24"/>
      <c r="EA46" s="24"/>
      <c r="EF46" s="24"/>
      <c r="EK46" s="24"/>
      <c r="EP46" s="24"/>
      <c r="EU46" s="24"/>
      <c r="EZ46" s="24"/>
      <c r="FE46" s="24"/>
      <c r="FJ46" s="24"/>
      <c r="FO46" s="24"/>
      <c r="FT46" s="24"/>
      <c r="FY46" s="24"/>
      <c r="GD46" s="24"/>
      <c r="GI46" s="24"/>
      <c r="GN46" s="24"/>
      <c r="GS46" s="24"/>
      <c r="GX46" s="24"/>
      <c r="HC46" s="24"/>
      <c r="HH46" s="24"/>
      <c r="HM46" s="24"/>
      <c r="HR46" s="24"/>
      <c r="HW46" s="24"/>
      <c r="IB46" s="24"/>
      <c r="IG46" s="24"/>
      <c r="IL46" s="24"/>
      <c r="IQ46" s="24"/>
      <c r="IV46" s="24"/>
      <c r="JA46" s="24"/>
      <c r="JF46" s="24"/>
      <c r="JK46" s="24"/>
      <c r="JP46" s="24"/>
      <c r="JU46" s="24"/>
      <c r="JZ46" s="24"/>
      <c r="KE46" s="24"/>
      <c r="KJ46" s="24"/>
      <c r="KO46" s="24"/>
      <c r="KT46" s="24"/>
      <c r="KY46" s="24"/>
      <c r="LD46" s="24"/>
      <c r="LI46" s="24"/>
      <c r="LN46" s="24"/>
      <c r="LS46" s="24"/>
      <c r="LX46" s="24"/>
      <c r="MC46" s="24"/>
      <c r="MH46" s="24"/>
      <c r="MM46" s="24"/>
      <c r="MR46" s="24"/>
      <c r="MW46" s="24"/>
      <c r="NB46" s="24"/>
      <c r="NG46" s="24"/>
      <c r="NL46" s="24"/>
      <c r="NQ46" s="24"/>
      <c r="NV46" s="24"/>
      <c r="OA46" s="24"/>
      <c r="OF46" s="24"/>
      <c r="OK46" s="24"/>
      <c r="OP46" s="24"/>
      <c r="OU46" s="24"/>
      <c r="OZ46" s="24"/>
      <c r="PE46" s="24"/>
      <c r="PJ46" s="24"/>
      <c r="PO46" s="24"/>
      <c r="PT46" s="24"/>
      <c r="PY46" s="24"/>
      <c r="QD46" s="24"/>
      <c r="QI46" s="24"/>
      <c r="QN46" s="24"/>
      <c r="QS46" s="24"/>
      <c r="QX46" s="24"/>
      <c r="RC46" s="24"/>
      <c r="RH46" s="24"/>
      <c r="RM46" s="24"/>
      <c r="RR46" s="24"/>
      <c r="RW46" s="24"/>
      <c r="SB46" s="24"/>
      <c r="SG46" s="24"/>
      <c r="SL46" s="24"/>
      <c r="SQ46" s="24"/>
      <c r="SV46" s="24"/>
      <c r="TA46" s="24"/>
      <c r="TF46" s="24"/>
      <c r="TK46" s="24"/>
      <c r="TP46" s="24"/>
      <c r="TU46" s="24"/>
      <c r="TZ46" s="24"/>
      <c r="UE46" s="24"/>
      <c r="UJ46" s="24"/>
      <c r="UO46" s="24"/>
      <c r="UT46" s="24"/>
      <c r="UY46" s="24"/>
      <c r="VD46" s="24"/>
      <c r="VI46" s="24"/>
      <c r="VN46" s="24"/>
      <c r="VS46" s="24"/>
      <c r="VX46" s="24"/>
      <c r="WC46" s="24"/>
      <c r="WH46" s="24"/>
      <c r="WM46" s="24"/>
      <c r="WR46" s="24"/>
      <c r="WW46" s="24"/>
      <c r="XB46" s="24"/>
      <c r="XG46" s="24"/>
      <c r="XL46" s="24"/>
      <c r="XQ46" s="24"/>
      <c r="XV46" s="24"/>
      <c r="YA46" s="24"/>
      <c r="YF46" s="24"/>
      <c r="YK46" s="24"/>
      <c r="YP46" s="24"/>
      <c r="YU46" s="24"/>
      <c r="YZ46" s="24"/>
      <c r="ZE46" s="24"/>
      <c r="ZJ46" s="24"/>
      <c r="ZO46" s="24"/>
      <c r="ZT46" s="24"/>
      <c r="ZY46" s="24"/>
      <c r="AAD46" s="24"/>
      <c r="AAI46" s="24"/>
      <c r="AAN46" s="24"/>
      <c r="AAS46" s="24"/>
      <c r="AAX46" s="24"/>
      <c r="ABC46" s="24"/>
      <c r="ABH46" s="24"/>
      <c r="ABM46" s="24"/>
      <c r="ABR46" s="24"/>
      <c r="ABW46" s="24"/>
      <c r="ACB46" s="24"/>
      <c r="ACG46" s="24"/>
      <c r="ACL46" s="24"/>
      <c r="ACQ46" s="24"/>
      <c r="ACV46" s="24"/>
      <c r="ADA46" s="24"/>
      <c r="ADF46" s="24"/>
      <c r="ADK46" s="24"/>
      <c r="ADP46" s="24"/>
      <c r="ADU46" s="24"/>
      <c r="ADZ46" s="24"/>
      <c r="AEE46" s="24"/>
      <c r="AEJ46" s="24"/>
      <c r="AEO46" s="24"/>
      <c r="AET46" s="24"/>
      <c r="AEY46" s="24"/>
      <c r="AFD46" s="24"/>
      <c r="AFI46" s="24"/>
      <c r="AFN46" s="24"/>
      <c r="AFS46" s="24"/>
      <c r="AFX46" s="24"/>
      <c r="AGC46" s="24"/>
      <c r="AGH46" s="24"/>
      <c r="AGM46" s="24"/>
      <c r="AGR46" s="24"/>
      <c r="AGW46" s="24"/>
      <c r="AHB46" s="24"/>
      <c r="AHG46" s="24"/>
      <c r="AHL46" s="24"/>
      <c r="AHQ46" s="24"/>
      <c r="AHV46" s="24"/>
      <c r="AIA46" s="24"/>
      <c r="AIF46" s="24"/>
      <c r="AIK46" s="24"/>
      <c r="AIP46" s="24"/>
      <c r="AIU46" s="24"/>
      <c r="AIZ46" s="24"/>
      <c r="AJE46" s="24"/>
      <c r="AJJ46" s="24"/>
      <c r="AJO46" s="24"/>
      <c r="AJT46" s="24"/>
      <c r="AJY46" s="24"/>
      <c r="AKD46" s="24"/>
      <c r="AKI46" s="24"/>
      <c r="AKN46" s="24"/>
      <c r="AKS46" s="24"/>
      <c r="AKX46" s="24"/>
      <c r="ALC46" s="24"/>
      <c r="ALH46" s="24"/>
      <c r="ALM46" s="24"/>
      <c r="ALR46" s="24"/>
      <c r="ALW46" s="24"/>
      <c r="AMB46" s="24"/>
      <c r="AMG46" s="24"/>
      <c r="AML46" s="24"/>
      <c r="AMQ46" s="24"/>
      <c r="AMV46" s="24"/>
      <c r="ANA46" s="24"/>
      <c r="ANF46" s="24"/>
      <c r="ANK46" s="24"/>
      <c r="ANP46" s="24"/>
      <c r="ANU46" s="24"/>
      <c r="ANZ46" s="24"/>
      <c r="AOE46" s="24"/>
      <c r="AOJ46" s="24"/>
      <c r="AOO46" s="24"/>
      <c r="AOT46" s="24"/>
      <c r="AOY46" s="24"/>
      <c r="APD46" s="24"/>
      <c r="API46" s="24"/>
      <c r="APN46" s="24"/>
      <c r="APS46" s="24"/>
      <c r="APX46" s="24"/>
      <c r="AQC46" s="24"/>
      <c r="AQH46" s="24"/>
      <c r="AQM46" s="24"/>
      <c r="AQR46" s="24"/>
      <c r="AQW46" s="24"/>
      <c r="ARB46" s="24"/>
      <c r="ARG46" s="24"/>
      <c r="ARL46" s="24"/>
      <c r="ARQ46" s="24"/>
      <c r="ARV46" s="24"/>
      <c r="ASA46" s="24"/>
      <c r="ASF46" s="24"/>
      <c r="ASK46" s="24"/>
      <c r="ASP46" s="24"/>
      <c r="ASU46" s="24"/>
      <c r="ASZ46" s="24"/>
      <c r="ATE46" s="24"/>
      <c r="ATJ46" s="24"/>
      <c r="ATO46" s="24"/>
      <c r="ATT46" s="24"/>
      <c r="ATY46" s="24"/>
      <c r="AUD46" s="24"/>
      <c r="AUI46" s="24"/>
      <c r="AUN46" s="24"/>
      <c r="AUS46" s="24"/>
      <c r="AUX46" s="24"/>
      <c r="AVC46" s="24"/>
      <c r="AVH46" s="24"/>
      <c r="AVM46" s="24"/>
      <c r="AVR46" s="24"/>
      <c r="AVW46" s="24"/>
      <c r="AWB46" s="24"/>
      <c r="AWG46" s="24"/>
      <c r="AWL46" s="24"/>
      <c r="AWQ46" s="24"/>
      <c r="AWV46" s="24"/>
      <c r="AXA46" s="24"/>
      <c r="AXF46" s="24"/>
      <c r="AXK46" s="24"/>
      <c r="AXP46" s="24"/>
      <c r="AXU46" s="24"/>
      <c r="AXZ46" s="24"/>
      <c r="AYE46" s="24"/>
      <c r="AYJ46" s="24"/>
      <c r="AYO46" s="24"/>
      <c r="AYT46" s="24"/>
      <c r="AYY46" s="24"/>
      <c r="AZD46" s="24"/>
      <c r="AZI46" s="24"/>
      <c r="AZN46" s="24"/>
      <c r="AZS46" s="24"/>
      <c r="AZX46" s="24"/>
      <c r="BAC46" s="24"/>
      <c r="BAH46" s="24"/>
      <c r="BAM46" s="24"/>
      <c r="BAR46" s="24"/>
      <c r="BAW46" s="24"/>
      <c r="BBB46" s="24"/>
      <c r="BBG46" s="24"/>
      <c r="BBL46" s="24"/>
      <c r="BBQ46" s="24"/>
      <c r="BBV46" s="24"/>
      <c r="BCA46" s="24"/>
      <c r="BCF46" s="24"/>
      <c r="BCK46" s="24"/>
      <c r="BCP46" s="24"/>
      <c r="BCU46" s="24"/>
      <c r="BCZ46" s="24"/>
      <c r="BDE46" s="24"/>
      <c r="BDJ46" s="24"/>
      <c r="BDO46" s="24"/>
      <c r="BDT46" s="24"/>
      <c r="BDY46" s="24"/>
      <c r="BED46" s="24"/>
      <c r="BEI46" s="24"/>
      <c r="BEN46" s="24"/>
      <c r="BES46" s="24"/>
      <c r="BEX46" s="24"/>
      <c r="BFC46" s="24"/>
      <c r="BFH46" s="24"/>
      <c r="BFM46" s="24"/>
      <c r="BFR46" s="24"/>
      <c r="BFW46" s="24"/>
      <c r="BGB46" s="24"/>
      <c r="BGG46" s="24"/>
      <c r="BGL46" s="24"/>
      <c r="BGQ46" s="24"/>
      <c r="BGV46" s="24"/>
      <c r="BHA46" s="24"/>
      <c r="BHF46" s="24"/>
      <c r="BHK46" s="24"/>
      <c r="BHP46" s="24"/>
      <c r="BHU46" s="24"/>
      <c r="BHZ46" s="24"/>
      <c r="BIE46" s="24"/>
      <c r="BIJ46" s="24"/>
      <c r="BIO46" s="24"/>
      <c r="BIT46" s="24"/>
      <c r="BIY46" s="24"/>
      <c r="BJD46" s="24"/>
      <c r="BJI46" s="24"/>
      <c r="BJN46" s="24"/>
      <c r="BJS46" s="24"/>
      <c r="BJX46" s="24"/>
      <c r="BKC46" s="24"/>
      <c r="BKH46" s="24"/>
      <c r="BKM46" s="24"/>
      <c r="BKR46" s="24"/>
      <c r="BKW46" s="24"/>
      <c r="BLB46" s="24"/>
      <c r="BLG46" s="24"/>
      <c r="BLL46" s="24"/>
      <c r="BLQ46" s="24"/>
      <c r="BLV46" s="24"/>
      <c r="BMA46" s="24"/>
      <c r="BMF46" s="24"/>
      <c r="BMK46" s="24"/>
      <c r="BMP46" s="24"/>
      <c r="BMU46" s="24"/>
      <c r="BMZ46" s="24"/>
      <c r="BNE46" s="24"/>
      <c r="BNJ46" s="24"/>
      <c r="BNO46" s="24"/>
      <c r="BNT46" s="24"/>
      <c r="BNY46" s="24"/>
      <c r="BOD46" s="24"/>
      <c r="BOI46" s="24"/>
      <c r="BON46" s="24"/>
      <c r="BOS46" s="24"/>
      <c r="BOX46" s="24"/>
      <c r="BPC46" s="24"/>
      <c r="BPH46" s="24"/>
      <c r="BPM46" s="24"/>
      <c r="BPR46" s="24"/>
      <c r="BPW46" s="24"/>
      <c r="BQB46" s="24"/>
      <c r="BQG46" s="24"/>
      <c r="BQL46" s="24"/>
      <c r="BQQ46" s="24"/>
      <c r="BQV46" s="24"/>
      <c r="BRA46" s="24"/>
      <c r="BRF46" s="24"/>
      <c r="BRK46" s="24"/>
      <c r="BRP46" s="24"/>
      <c r="BRU46" s="24"/>
      <c r="BRZ46" s="24"/>
      <c r="BSE46" s="24"/>
      <c r="BSJ46" s="24"/>
      <c r="BSO46" s="24"/>
      <c r="BST46" s="24"/>
      <c r="BSY46" s="24"/>
      <c r="BTD46" s="24"/>
      <c r="BTI46" s="24"/>
      <c r="BTN46" s="24"/>
      <c r="BTS46" s="24"/>
      <c r="BTX46" s="24"/>
      <c r="BUC46" s="24"/>
      <c r="BUH46" s="24"/>
      <c r="BUM46" s="24"/>
      <c r="BUR46" s="24"/>
      <c r="BUW46" s="24"/>
      <c r="BVB46" s="24"/>
      <c r="BVG46" s="24"/>
      <c r="BVL46" s="24"/>
      <c r="BVQ46" s="24"/>
      <c r="BVV46" s="24"/>
      <c r="BWA46" s="24"/>
      <c r="BWF46" s="24"/>
      <c r="BWK46" s="24"/>
      <c r="BWP46" s="24"/>
      <c r="BWU46" s="24"/>
      <c r="BWZ46" s="24"/>
      <c r="BXE46" s="24"/>
      <c r="BXJ46" s="24"/>
      <c r="BXO46" s="24"/>
      <c r="BXT46" s="24"/>
      <c r="BXY46" s="24"/>
      <c r="BYD46" s="24"/>
      <c r="BYI46" s="24"/>
      <c r="BYN46" s="24"/>
      <c r="BYS46" s="24"/>
      <c r="BYX46" s="24"/>
      <c r="BZC46" s="24"/>
      <c r="BZH46" s="24"/>
      <c r="BZM46" s="24"/>
      <c r="BZR46" s="24"/>
      <c r="BZW46" s="24"/>
      <c r="CAB46" s="24"/>
      <c r="CAG46" s="24"/>
      <c r="CAL46" s="24"/>
      <c r="CAQ46" s="24"/>
      <c r="CAV46" s="24"/>
      <c r="CBA46" s="24"/>
      <c r="CBF46" s="24"/>
      <c r="CBK46" s="24"/>
      <c r="CBP46" s="24"/>
      <c r="CBU46" s="24"/>
      <c r="CBZ46" s="24"/>
      <c r="CCE46" s="24"/>
      <c r="CCJ46" s="24"/>
      <c r="CCO46" s="24"/>
      <c r="CCT46" s="24"/>
      <c r="CCY46" s="24"/>
      <c r="CDD46" s="24"/>
      <c r="CDI46" s="24"/>
      <c r="CDN46" s="24"/>
      <c r="CDS46" s="24"/>
      <c r="CDX46" s="24"/>
      <c r="CEC46" s="24"/>
      <c r="CEH46" s="24"/>
      <c r="CEM46" s="24"/>
      <c r="CER46" s="24"/>
      <c r="CEW46" s="24"/>
      <c r="CFB46" s="24"/>
      <c r="CFG46" s="24"/>
      <c r="CFL46" s="24"/>
      <c r="CFQ46" s="24"/>
      <c r="CFV46" s="24"/>
      <c r="CGA46" s="24"/>
      <c r="CGF46" s="24"/>
      <c r="CGK46" s="24"/>
      <c r="CGP46" s="24"/>
      <c r="CGU46" s="24"/>
      <c r="CGZ46" s="24"/>
      <c r="CHE46" s="24"/>
      <c r="CHJ46" s="24"/>
      <c r="CHO46" s="24"/>
      <c r="CHT46" s="24"/>
      <c r="CHY46" s="24"/>
      <c r="CID46" s="24"/>
      <c r="CII46" s="24"/>
      <c r="CIN46" s="24"/>
      <c r="CIS46" s="24"/>
      <c r="CIX46" s="24"/>
      <c r="CJC46" s="24"/>
      <c r="CJH46" s="24"/>
      <c r="CJM46" s="24"/>
      <c r="CJR46" s="24"/>
      <c r="CJW46" s="24"/>
      <c r="CKB46" s="24"/>
      <c r="CKG46" s="24"/>
      <c r="CKL46" s="24"/>
      <c r="CKQ46" s="24"/>
      <c r="CKV46" s="24"/>
      <c r="CLA46" s="24"/>
      <c r="CLF46" s="24"/>
      <c r="CLK46" s="24"/>
      <c r="CLP46" s="24"/>
      <c r="CLU46" s="24"/>
      <c r="CLZ46" s="24"/>
      <c r="CME46" s="24"/>
      <c r="CMJ46" s="24"/>
      <c r="CMO46" s="24"/>
      <c r="CMT46" s="24"/>
      <c r="CMY46" s="24"/>
      <c r="CND46" s="24"/>
      <c r="CNI46" s="24"/>
      <c r="CNN46" s="24"/>
      <c r="CNS46" s="24"/>
      <c r="CNX46" s="24"/>
      <c r="COC46" s="24"/>
      <c r="COH46" s="24"/>
      <c r="COM46" s="24"/>
      <c r="COR46" s="24"/>
      <c r="COW46" s="24"/>
      <c r="CPB46" s="24"/>
      <c r="CPG46" s="24"/>
      <c r="CPL46" s="24"/>
      <c r="CPQ46" s="24"/>
      <c r="CPV46" s="24"/>
      <c r="CQA46" s="24"/>
      <c r="CQF46" s="24"/>
      <c r="CQK46" s="24"/>
      <c r="CQP46" s="24"/>
      <c r="CQU46" s="24"/>
      <c r="CQZ46" s="24"/>
      <c r="CRE46" s="24"/>
      <c r="CRJ46" s="24"/>
      <c r="CRO46" s="24"/>
      <c r="CRT46" s="24"/>
      <c r="CRY46" s="24"/>
      <c r="CSD46" s="24"/>
      <c r="CSI46" s="24"/>
      <c r="CSN46" s="24"/>
      <c r="CSS46" s="24"/>
      <c r="CSX46" s="24"/>
      <c r="CTC46" s="24"/>
      <c r="CTH46" s="24"/>
      <c r="CTM46" s="24"/>
      <c r="CTR46" s="24"/>
      <c r="CTW46" s="24"/>
      <c r="CUB46" s="24"/>
      <c r="CUG46" s="24"/>
      <c r="CUL46" s="24"/>
      <c r="CUQ46" s="24"/>
      <c r="CUV46" s="24"/>
      <c r="CVA46" s="24"/>
      <c r="CVF46" s="24"/>
      <c r="CVK46" s="24"/>
      <c r="CVP46" s="24"/>
      <c r="CVU46" s="24"/>
      <c r="CVZ46" s="24"/>
      <c r="CWE46" s="24"/>
      <c r="CWJ46" s="24"/>
      <c r="CWO46" s="24"/>
      <c r="CWT46" s="24"/>
      <c r="CWY46" s="24"/>
      <c r="CXD46" s="24"/>
      <c r="CXI46" s="24"/>
      <c r="CXN46" s="24"/>
      <c r="CXS46" s="24"/>
      <c r="CXX46" s="24"/>
      <c r="CYC46" s="24"/>
      <c r="CYH46" s="24"/>
      <c r="CYM46" s="24"/>
      <c r="CYR46" s="24"/>
      <c r="CYW46" s="24"/>
      <c r="CZB46" s="24"/>
      <c r="CZG46" s="24"/>
      <c r="CZL46" s="24"/>
      <c r="CZQ46" s="24"/>
      <c r="CZV46" s="24"/>
      <c r="DAA46" s="24"/>
      <c r="DAF46" s="24"/>
      <c r="DAK46" s="24"/>
      <c r="DAP46" s="24"/>
      <c r="DAU46" s="24"/>
      <c r="DAZ46" s="24"/>
      <c r="DBE46" s="24"/>
      <c r="DBJ46" s="24"/>
      <c r="DBO46" s="24"/>
      <c r="DBT46" s="24"/>
      <c r="DBY46" s="24"/>
      <c r="DCD46" s="24"/>
      <c r="DCI46" s="24"/>
      <c r="DCN46" s="24"/>
      <c r="DCS46" s="24"/>
      <c r="DCX46" s="24"/>
      <c r="DDC46" s="24"/>
      <c r="DDH46" s="24"/>
      <c r="DDM46" s="24"/>
      <c r="DDR46" s="24"/>
      <c r="DDW46" s="24"/>
      <c r="DEB46" s="24"/>
      <c r="DEG46" s="24"/>
      <c r="DEL46" s="24"/>
      <c r="DEQ46" s="24"/>
      <c r="DEV46" s="24"/>
      <c r="DFA46" s="24"/>
      <c r="DFF46" s="24"/>
      <c r="DFK46" s="24"/>
      <c r="DFP46" s="24"/>
      <c r="DFU46" s="24"/>
      <c r="DFZ46" s="24"/>
      <c r="DGE46" s="24"/>
      <c r="DGJ46" s="24"/>
      <c r="DGO46" s="24"/>
      <c r="DGT46" s="24"/>
      <c r="DGY46" s="24"/>
      <c r="DHD46" s="24"/>
      <c r="DHI46" s="24"/>
      <c r="DHN46" s="24"/>
      <c r="DHS46" s="24"/>
      <c r="DHX46" s="24"/>
      <c r="DIC46" s="24"/>
      <c r="DIH46" s="24"/>
      <c r="DIM46" s="24"/>
      <c r="DIR46" s="24"/>
      <c r="DIW46" s="24"/>
      <c r="DJB46" s="24"/>
      <c r="DJG46" s="24"/>
      <c r="DJL46" s="24"/>
      <c r="DJQ46" s="24"/>
      <c r="DJV46" s="24"/>
      <c r="DKA46" s="24"/>
      <c r="DKF46" s="24"/>
      <c r="DKK46" s="24"/>
      <c r="DKP46" s="24"/>
      <c r="DKU46" s="24"/>
      <c r="DKZ46" s="24"/>
      <c r="DLE46" s="24"/>
      <c r="DLJ46" s="24"/>
      <c r="DLO46" s="24"/>
      <c r="DLT46" s="24"/>
      <c r="DLY46" s="24"/>
      <c r="DMD46" s="24"/>
      <c r="DMI46" s="24"/>
      <c r="DMN46" s="24"/>
      <c r="DMS46" s="24"/>
      <c r="DMX46" s="24"/>
      <c r="DNC46" s="24"/>
      <c r="DNH46" s="24"/>
      <c r="DNM46" s="24"/>
      <c r="DNR46" s="24"/>
      <c r="DNW46" s="24"/>
      <c r="DOB46" s="24"/>
      <c r="DOG46" s="24"/>
      <c r="DOL46" s="24"/>
      <c r="DOQ46" s="24"/>
      <c r="DOV46" s="24"/>
      <c r="DPA46" s="24"/>
      <c r="DPF46" s="24"/>
      <c r="DPK46" s="24"/>
      <c r="DPP46" s="24"/>
      <c r="DPU46" s="24"/>
      <c r="DPZ46" s="24"/>
      <c r="DQE46" s="24"/>
      <c r="DQJ46" s="24"/>
      <c r="DQO46" s="24"/>
      <c r="DQT46" s="24"/>
      <c r="DQY46" s="24"/>
      <c r="DRD46" s="24"/>
      <c r="DRI46" s="24"/>
      <c r="DRN46" s="24"/>
      <c r="DRS46" s="24"/>
      <c r="DRX46" s="24"/>
      <c r="DSC46" s="24"/>
      <c r="DSH46" s="24"/>
      <c r="DSM46" s="24"/>
      <c r="DSR46" s="24"/>
      <c r="DSW46" s="24"/>
      <c r="DTB46" s="24"/>
      <c r="DTG46" s="24"/>
      <c r="DTL46" s="24"/>
      <c r="DTQ46" s="24"/>
      <c r="DTV46" s="24"/>
      <c r="DUA46" s="24"/>
      <c r="DUF46" s="24"/>
      <c r="DUK46" s="24"/>
      <c r="DUP46" s="24"/>
      <c r="DUU46" s="24"/>
      <c r="DUZ46" s="24"/>
      <c r="DVE46" s="24"/>
      <c r="DVJ46" s="24"/>
      <c r="DVO46" s="24"/>
      <c r="DVT46" s="24"/>
      <c r="DVY46" s="24"/>
      <c r="DWD46" s="24"/>
      <c r="DWI46" s="24"/>
      <c r="DWN46" s="24"/>
      <c r="DWS46" s="24"/>
      <c r="DWX46" s="24"/>
      <c r="DXC46" s="24"/>
      <c r="DXH46" s="24"/>
      <c r="DXM46" s="24"/>
      <c r="DXR46" s="24"/>
      <c r="DXW46" s="24"/>
      <c r="DYB46" s="24"/>
      <c r="DYG46" s="24"/>
      <c r="DYL46" s="24"/>
      <c r="DYQ46" s="24"/>
      <c r="DYV46" s="24"/>
      <c r="DZA46" s="24"/>
      <c r="DZF46" s="24"/>
      <c r="DZK46" s="24"/>
      <c r="DZP46" s="24"/>
      <c r="DZU46" s="24"/>
      <c r="DZZ46" s="24"/>
      <c r="EAE46" s="24"/>
      <c r="EAJ46" s="24"/>
      <c r="EAO46" s="24"/>
      <c r="EAT46" s="24"/>
      <c r="EAY46" s="24"/>
      <c r="EBD46" s="24"/>
      <c r="EBI46" s="24"/>
      <c r="EBN46" s="24"/>
      <c r="EBS46" s="24"/>
      <c r="EBX46" s="24"/>
      <c r="ECC46" s="24"/>
      <c r="ECH46" s="24"/>
      <c r="ECM46" s="24"/>
      <c r="ECR46" s="24"/>
      <c r="ECW46" s="24"/>
      <c r="EDB46" s="24"/>
      <c r="EDG46" s="24"/>
      <c r="EDL46" s="24"/>
      <c r="EDQ46" s="24"/>
      <c r="EDV46" s="24"/>
      <c r="EEA46" s="24"/>
      <c r="EEF46" s="24"/>
      <c r="EEK46" s="24"/>
      <c r="EEP46" s="24"/>
      <c r="EEU46" s="24"/>
      <c r="EEZ46" s="24"/>
      <c r="EFE46" s="24"/>
      <c r="EFJ46" s="24"/>
      <c r="EFO46" s="24"/>
      <c r="EFT46" s="24"/>
      <c r="EFY46" s="24"/>
      <c r="EGD46" s="24"/>
      <c r="EGI46" s="24"/>
      <c r="EGN46" s="24"/>
      <c r="EGS46" s="24"/>
      <c r="EGX46" s="24"/>
      <c r="EHC46" s="24"/>
      <c r="EHH46" s="24"/>
      <c r="EHM46" s="24"/>
      <c r="EHR46" s="24"/>
      <c r="EHW46" s="24"/>
      <c r="EIB46" s="24"/>
      <c r="EIG46" s="24"/>
      <c r="EIL46" s="24"/>
      <c r="EIQ46" s="24"/>
      <c r="EIV46" s="24"/>
      <c r="EJA46" s="24"/>
      <c r="EJF46" s="24"/>
      <c r="EJK46" s="24"/>
      <c r="EJP46" s="24"/>
      <c r="EJU46" s="24"/>
      <c r="EJZ46" s="24"/>
      <c r="EKE46" s="24"/>
      <c r="EKJ46" s="24"/>
      <c r="EKO46" s="24"/>
      <c r="EKT46" s="24"/>
      <c r="EKY46" s="24"/>
      <c r="ELD46" s="24"/>
      <c r="ELI46" s="24"/>
      <c r="ELN46" s="24"/>
      <c r="ELS46" s="24"/>
      <c r="ELX46" s="24"/>
      <c r="EMC46" s="24"/>
      <c r="EMH46" s="24"/>
      <c r="EMM46" s="24"/>
      <c r="EMR46" s="24"/>
      <c r="EMW46" s="24"/>
      <c r="ENB46" s="24"/>
      <c r="ENG46" s="24"/>
      <c r="ENL46" s="24"/>
      <c r="ENQ46" s="24"/>
      <c r="ENV46" s="24"/>
      <c r="EOA46" s="24"/>
      <c r="EOF46" s="24"/>
      <c r="EOK46" s="24"/>
      <c r="EOP46" s="24"/>
      <c r="EOU46" s="24"/>
      <c r="EOZ46" s="24"/>
      <c r="EPE46" s="24"/>
      <c r="EPJ46" s="24"/>
      <c r="EPO46" s="24"/>
      <c r="EPT46" s="24"/>
      <c r="EPY46" s="24"/>
      <c r="EQD46" s="24"/>
      <c r="EQI46" s="24"/>
      <c r="EQN46" s="24"/>
      <c r="EQS46" s="24"/>
      <c r="EQX46" s="24"/>
      <c r="ERC46" s="24"/>
      <c r="ERH46" s="24"/>
      <c r="ERM46" s="24"/>
      <c r="ERR46" s="24"/>
      <c r="ERW46" s="24"/>
      <c r="ESB46" s="24"/>
      <c r="ESG46" s="24"/>
      <c r="ESL46" s="24"/>
      <c r="ESQ46" s="24"/>
      <c r="ESV46" s="24"/>
      <c r="ETA46" s="24"/>
      <c r="ETF46" s="24"/>
      <c r="ETK46" s="24"/>
      <c r="ETP46" s="24"/>
      <c r="ETU46" s="24"/>
      <c r="ETZ46" s="24"/>
      <c r="EUE46" s="24"/>
      <c r="EUJ46" s="24"/>
      <c r="EUO46" s="24"/>
      <c r="EUT46" s="24"/>
      <c r="EUY46" s="24"/>
      <c r="EVD46" s="24"/>
      <c r="EVI46" s="24"/>
      <c r="EVN46" s="24"/>
      <c r="EVS46" s="24"/>
      <c r="EVX46" s="24"/>
      <c r="EWC46" s="24"/>
      <c r="EWH46" s="24"/>
      <c r="EWM46" s="24"/>
      <c r="EWR46" s="24"/>
      <c r="EWW46" s="24"/>
      <c r="EXB46" s="24"/>
      <c r="EXG46" s="24"/>
      <c r="EXL46" s="24"/>
      <c r="EXQ46" s="24"/>
      <c r="EXV46" s="24"/>
      <c r="EYA46" s="24"/>
      <c r="EYF46" s="24"/>
      <c r="EYK46" s="24"/>
      <c r="EYP46" s="24"/>
      <c r="EYU46" s="24"/>
      <c r="EYZ46" s="24"/>
      <c r="EZE46" s="24"/>
      <c r="EZJ46" s="24"/>
      <c r="EZO46" s="24"/>
      <c r="EZT46" s="24"/>
      <c r="EZY46" s="24"/>
      <c r="FAD46" s="24"/>
      <c r="FAI46" s="24"/>
      <c r="FAN46" s="24"/>
      <c r="FAS46" s="24"/>
      <c r="FAX46" s="24"/>
      <c r="FBC46" s="24"/>
      <c r="FBH46" s="24"/>
      <c r="FBM46" s="24"/>
      <c r="FBR46" s="24"/>
      <c r="FBW46" s="24"/>
      <c r="FCB46" s="24"/>
      <c r="FCG46" s="24"/>
      <c r="FCL46" s="24"/>
      <c r="FCQ46" s="24"/>
      <c r="FCV46" s="24"/>
      <c r="FDA46" s="24"/>
      <c r="FDF46" s="24"/>
      <c r="FDK46" s="24"/>
      <c r="FDP46" s="24"/>
      <c r="FDU46" s="24"/>
      <c r="FDZ46" s="24"/>
      <c r="FEE46" s="24"/>
      <c r="FEJ46" s="24"/>
      <c r="FEO46" s="24"/>
      <c r="FET46" s="24"/>
      <c r="FEY46" s="24"/>
      <c r="FFD46" s="24"/>
      <c r="FFI46" s="24"/>
      <c r="FFN46" s="24"/>
      <c r="FFS46" s="24"/>
      <c r="FFX46" s="24"/>
      <c r="FGC46" s="24"/>
      <c r="FGH46" s="24"/>
      <c r="FGM46" s="24"/>
      <c r="FGR46" s="24"/>
      <c r="FGW46" s="24"/>
      <c r="FHB46" s="24"/>
      <c r="FHG46" s="24"/>
      <c r="FHL46" s="24"/>
      <c r="FHQ46" s="24"/>
      <c r="FHV46" s="24"/>
      <c r="FIA46" s="24"/>
      <c r="FIF46" s="24"/>
      <c r="FIK46" s="24"/>
      <c r="FIP46" s="24"/>
      <c r="FIU46" s="24"/>
      <c r="FIZ46" s="24"/>
      <c r="FJE46" s="24"/>
      <c r="FJJ46" s="24"/>
      <c r="FJO46" s="24"/>
      <c r="FJT46" s="24"/>
      <c r="FJY46" s="24"/>
      <c r="FKD46" s="24"/>
      <c r="FKI46" s="24"/>
      <c r="FKN46" s="24"/>
      <c r="FKS46" s="24"/>
      <c r="FKX46" s="24"/>
      <c r="FLC46" s="24"/>
      <c r="FLH46" s="24"/>
      <c r="FLM46" s="24"/>
      <c r="FLR46" s="24"/>
      <c r="FLW46" s="24"/>
      <c r="FMB46" s="24"/>
      <c r="FMG46" s="24"/>
      <c r="FML46" s="24"/>
      <c r="FMQ46" s="24"/>
      <c r="FMV46" s="24"/>
      <c r="FNA46" s="24"/>
      <c r="FNF46" s="24"/>
      <c r="FNK46" s="24"/>
      <c r="FNP46" s="24"/>
      <c r="FNU46" s="24"/>
      <c r="FNZ46" s="24"/>
      <c r="FOE46" s="24"/>
      <c r="FOJ46" s="24"/>
      <c r="FOO46" s="24"/>
      <c r="FOT46" s="24"/>
      <c r="FOY46" s="24"/>
      <c r="FPD46" s="24"/>
      <c r="FPI46" s="24"/>
      <c r="FPN46" s="24"/>
      <c r="FPS46" s="24"/>
      <c r="FPX46" s="24"/>
      <c r="FQC46" s="24"/>
      <c r="FQH46" s="24"/>
      <c r="FQM46" s="24"/>
      <c r="FQR46" s="24"/>
      <c r="FQW46" s="24"/>
      <c r="FRB46" s="24"/>
      <c r="FRG46" s="24"/>
      <c r="FRL46" s="24"/>
      <c r="FRQ46" s="24"/>
      <c r="FRV46" s="24"/>
      <c r="FSA46" s="24"/>
      <c r="FSF46" s="24"/>
      <c r="FSK46" s="24"/>
      <c r="FSP46" s="24"/>
      <c r="FSU46" s="24"/>
      <c r="FSZ46" s="24"/>
      <c r="FTE46" s="24"/>
      <c r="FTJ46" s="24"/>
      <c r="FTO46" s="24"/>
      <c r="FTT46" s="24"/>
      <c r="FTY46" s="24"/>
      <c r="FUD46" s="24"/>
      <c r="FUI46" s="24"/>
      <c r="FUN46" s="24"/>
      <c r="FUS46" s="24"/>
      <c r="FUX46" s="24"/>
      <c r="FVC46" s="24"/>
      <c r="FVH46" s="24"/>
      <c r="FVM46" s="24"/>
      <c r="FVR46" s="24"/>
      <c r="FVW46" s="24"/>
      <c r="FWB46" s="24"/>
      <c r="FWG46" s="24"/>
      <c r="FWL46" s="24"/>
      <c r="FWQ46" s="24"/>
      <c r="FWV46" s="24"/>
      <c r="FXA46" s="24"/>
      <c r="FXF46" s="24"/>
      <c r="FXK46" s="24"/>
      <c r="FXP46" s="24"/>
      <c r="FXU46" s="24"/>
      <c r="FXZ46" s="24"/>
      <c r="FYE46" s="24"/>
      <c r="FYJ46" s="24"/>
      <c r="FYO46" s="24"/>
      <c r="FYT46" s="24"/>
      <c r="FYY46" s="24"/>
      <c r="FZD46" s="24"/>
      <c r="FZI46" s="24"/>
      <c r="FZN46" s="24"/>
      <c r="FZS46" s="24"/>
      <c r="FZX46" s="24"/>
      <c r="GAC46" s="24"/>
      <c r="GAH46" s="24"/>
      <c r="GAM46" s="24"/>
      <c r="GAR46" s="24"/>
      <c r="GAW46" s="24"/>
      <c r="GBB46" s="24"/>
      <c r="GBG46" s="24"/>
      <c r="GBL46" s="24"/>
      <c r="GBQ46" s="24"/>
      <c r="GBV46" s="24"/>
      <c r="GCA46" s="24"/>
      <c r="GCF46" s="24"/>
      <c r="GCK46" s="24"/>
      <c r="GCP46" s="24"/>
      <c r="GCU46" s="24"/>
      <c r="GCZ46" s="24"/>
      <c r="GDE46" s="24"/>
      <c r="GDJ46" s="24"/>
      <c r="GDO46" s="24"/>
      <c r="GDT46" s="24"/>
      <c r="GDY46" s="24"/>
      <c r="GED46" s="24"/>
      <c r="GEI46" s="24"/>
      <c r="GEN46" s="24"/>
      <c r="GES46" s="24"/>
      <c r="GEX46" s="24"/>
      <c r="GFC46" s="24"/>
      <c r="GFH46" s="24"/>
      <c r="GFM46" s="24"/>
      <c r="GFR46" s="24"/>
      <c r="GFW46" s="24"/>
      <c r="GGB46" s="24"/>
      <c r="GGG46" s="24"/>
      <c r="GGL46" s="24"/>
      <c r="GGQ46" s="24"/>
      <c r="GGV46" s="24"/>
      <c r="GHA46" s="24"/>
      <c r="GHF46" s="24"/>
      <c r="GHK46" s="24"/>
      <c r="GHP46" s="24"/>
      <c r="GHU46" s="24"/>
      <c r="GHZ46" s="24"/>
      <c r="GIE46" s="24"/>
      <c r="GIJ46" s="24"/>
      <c r="GIO46" s="24"/>
      <c r="GIT46" s="24"/>
      <c r="GIY46" s="24"/>
      <c r="GJD46" s="24"/>
      <c r="GJI46" s="24"/>
      <c r="GJN46" s="24"/>
      <c r="GJS46" s="24"/>
      <c r="GJX46" s="24"/>
      <c r="GKC46" s="24"/>
      <c r="GKH46" s="24"/>
      <c r="GKM46" s="24"/>
      <c r="GKR46" s="24"/>
      <c r="GKW46" s="24"/>
      <c r="GLB46" s="24"/>
      <c r="GLG46" s="24"/>
      <c r="GLL46" s="24"/>
      <c r="GLQ46" s="24"/>
      <c r="GLV46" s="24"/>
      <c r="GMA46" s="24"/>
      <c r="GMF46" s="24"/>
      <c r="GMK46" s="24"/>
      <c r="GMP46" s="24"/>
      <c r="GMU46" s="24"/>
      <c r="GMZ46" s="24"/>
      <c r="GNE46" s="24"/>
      <c r="GNJ46" s="24"/>
      <c r="GNO46" s="24"/>
      <c r="GNT46" s="24"/>
      <c r="GNY46" s="24"/>
      <c r="GOD46" s="24"/>
      <c r="GOI46" s="24"/>
      <c r="GON46" s="24"/>
      <c r="GOS46" s="24"/>
      <c r="GOX46" s="24"/>
      <c r="GPC46" s="24"/>
      <c r="GPH46" s="24"/>
      <c r="GPM46" s="24"/>
      <c r="GPR46" s="24"/>
      <c r="GPW46" s="24"/>
      <c r="GQB46" s="24"/>
      <c r="GQG46" s="24"/>
      <c r="GQL46" s="24"/>
      <c r="GQQ46" s="24"/>
      <c r="GQV46" s="24"/>
      <c r="GRA46" s="24"/>
      <c r="GRF46" s="24"/>
      <c r="GRK46" s="24"/>
      <c r="GRP46" s="24"/>
      <c r="GRU46" s="24"/>
      <c r="GRZ46" s="24"/>
      <c r="GSE46" s="24"/>
      <c r="GSJ46" s="24"/>
      <c r="GSO46" s="24"/>
      <c r="GST46" s="24"/>
      <c r="GSY46" s="24"/>
      <c r="GTD46" s="24"/>
      <c r="GTI46" s="24"/>
      <c r="GTN46" s="24"/>
      <c r="GTS46" s="24"/>
      <c r="GTX46" s="24"/>
      <c r="GUC46" s="24"/>
      <c r="GUH46" s="24"/>
      <c r="GUM46" s="24"/>
      <c r="GUR46" s="24"/>
      <c r="GUW46" s="24"/>
      <c r="GVB46" s="24"/>
      <c r="GVG46" s="24"/>
      <c r="GVL46" s="24"/>
      <c r="GVQ46" s="24"/>
      <c r="GVV46" s="24"/>
      <c r="GWA46" s="24"/>
      <c r="GWF46" s="24"/>
      <c r="GWK46" s="24"/>
      <c r="GWP46" s="24"/>
      <c r="GWU46" s="24"/>
      <c r="GWZ46" s="24"/>
      <c r="GXE46" s="24"/>
      <c r="GXJ46" s="24"/>
      <c r="GXO46" s="24"/>
      <c r="GXT46" s="24"/>
      <c r="GXY46" s="24"/>
      <c r="GYD46" s="24"/>
      <c r="GYI46" s="24"/>
      <c r="GYN46" s="24"/>
      <c r="GYS46" s="24"/>
      <c r="GYX46" s="24"/>
      <c r="GZC46" s="24"/>
      <c r="GZH46" s="24"/>
      <c r="GZM46" s="24"/>
      <c r="GZR46" s="24"/>
      <c r="GZW46" s="24"/>
      <c r="HAB46" s="24"/>
      <c r="HAG46" s="24"/>
      <c r="HAL46" s="24"/>
      <c r="HAQ46" s="24"/>
      <c r="HAV46" s="24"/>
      <c r="HBA46" s="24"/>
      <c r="HBF46" s="24"/>
      <c r="HBK46" s="24"/>
      <c r="HBP46" s="24"/>
      <c r="HBU46" s="24"/>
      <c r="HBZ46" s="24"/>
      <c r="HCE46" s="24"/>
      <c r="HCJ46" s="24"/>
      <c r="HCO46" s="24"/>
      <c r="HCT46" s="24"/>
      <c r="HCY46" s="24"/>
      <c r="HDD46" s="24"/>
      <c r="HDI46" s="24"/>
      <c r="HDN46" s="24"/>
      <c r="HDS46" s="24"/>
      <c r="HDX46" s="24"/>
      <c r="HEC46" s="24"/>
      <c r="HEH46" s="24"/>
      <c r="HEM46" s="24"/>
      <c r="HER46" s="24"/>
      <c r="HEW46" s="24"/>
      <c r="HFB46" s="24"/>
      <c r="HFG46" s="24"/>
      <c r="HFL46" s="24"/>
      <c r="HFQ46" s="24"/>
      <c r="HFV46" s="24"/>
      <c r="HGA46" s="24"/>
      <c r="HGF46" s="24"/>
      <c r="HGK46" s="24"/>
      <c r="HGP46" s="24"/>
      <c r="HGU46" s="24"/>
      <c r="HGZ46" s="24"/>
      <c r="HHE46" s="24"/>
      <c r="HHJ46" s="24"/>
      <c r="HHO46" s="24"/>
      <c r="HHT46" s="24"/>
      <c r="HHY46" s="24"/>
      <c r="HID46" s="24"/>
      <c r="HII46" s="24"/>
      <c r="HIN46" s="24"/>
      <c r="HIS46" s="24"/>
      <c r="HIX46" s="24"/>
      <c r="HJC46" s="24"/>
      <c r="HJH46" s="24"/>
      <c r="HJM46" s="24"/>
      <c r="HJR46" s="24"/>
      <c r="HJW46" s="24"/>
      <c r="HKB46" s="24"/>
      <c r="HKG46" s="24"/>
      <c r="HKL46" s="24"/>
      <c r="HKQ46" s="24"/>
      <c r="HKV46" s="24"/>
      <c r="HLA46" s="24"/>
      <c r="HLF46" s="24"/>
      <c r="HLK46" s="24"/>
      <c r="HLP46" s="24"/>
      <c r="HLU46" s="24"/>
      <c r="HLZ46" s="24"/>
      <c r="HME46" s="24"/>
      <c r="HMJ46" s="24"/>
      <c r="HMO46" s="24"/>
      <c r="HMT46" s="24"/>
      <c r="HMY46" s="24"/>
      <c r="HND46" s="24"/>
      <c r="HNI46" s="24"/>
      <c r="HNN46" s="24"/>
      <c r="HNS46" s="24"/>
      <c r="HNX46" s="24"/>
      <c r="HOC46" s="24"/>
      <c r="HOH46" s="24"/>
      <c r="HOM46" s="24"/>
      <c r="HOR46" s="24"/>
      <c r="HOW46" s="24"/>
      <c r="HPB46" s="24"/>
      <c r="HPG46" s="24"/>
      <c r="HPL46" s="24"/>
      <c r="HPQ46" s="24"/>
      <c r="HPV46" s="24"/>
      <c r="HQA46" s="24"/>
      <c r="HQF46" s="24"/>
      <c r="HQK46" s="24"/>
      <c r="HQP46" s="24"/>
      <c r="HQU46" s="24"/>
      <c r="HQZ46" s="24"/>
      <c r="HRE46" s="24"/>
      <c r="HRJ46" s="24"/>
      <c r="HRO46" s="24"/>
      <c r="HRT46" s="24"/>
      <c r="HRY46" s="24"/>
      <c r="HSD46" s="24"/>
      <c r="HSI46" s="24"/>
      <c r="HSN46" s="24"/>
      <c r="HSS46" s="24"/>
      <c r="HSX46" s="24"/>
      <c r="HTC46" s="24"/>
      <c r="HTH46" s="24"/>
      <c r="HTM46" s="24"/>
      <c r="HTR46" s="24"/>
      <c r="HTW46" s="24"/>
      <c r="HUB46" s="24"/>
      <c r="HUG46" s="24"/>
      <c r="HUL46" s="24"/>
      <c r="HUQ46" s="24"/>
      <c r="HUV46" s="24"/>
      <c r="HVA46" s="24"/>
      <c r="HVF46" s="24"/>
      <c r="HVK46" s="24"/>
      <c r="HVP46" s="24"/>
      <c r="HVU46" s="24"/>
      <c r="HVZ46" s="24"/>
      <c r="HWE46" s="24"/>
      <c r="HWJ46" s="24"/>
      <c r="HWO46" s="24"/>
      <c r="HWT46" s="24"/>
      <c r="HWY46" s="24"/>
      <c r="HXD46" s="24"/>
      <c r="HXI46" s="24"/>
      <c r="HXN46" s="24"/>
      <c r="HXS46" s="24"/>
      <c r="HXX46" s="24"/>
      <c r="HYC46" s="24"/>
      <c r="HYH46" s="24"/>
      <c r="HYM46" s="24"/>
      <c r="HYR46" s="24"/>
      <c r="HYW46" s="24"/>
      <c r="HZB46" s="24"/>
      <c r="HZG46" s="24"/>
      <c r="HZL46" s="24"/>
      <c r="HZQ46" s="24"/>
      <c r="HZV46" s="24"/>
      <c r="IAA46" s="24"/>
      <c r="IAF46" s="24"/>
      <c r="IAK46" s="24"/>
      <c r="IAP46" s="24"/>
      <c r="IAU46" s="24"/>
      <c r="IAZ46" s="24"/>
      <c r="IBE46" s="24"/>
      <c r="IBJ46" s="24"/>
      <c r="IBO46" s="24"/>
      <c r="IBT46" s="24"/>
      <c r="IBY46" s="24"/>
      <c r="ICD46" s="24"/>
      <c r="ICI46" s="24"/>
      <c r="ICN46" s="24"/>
      <c r="ICS46" s="24"/>
      <c r="ICX46" s="24"/>
      <c r="IDC46" s="24"/>
      <c r="IDH46" s="24"/>
      <c r="IDM46" s="24"/>
      <c r="IDR46" s="24"/>
      <c r="IDW46" s="24"/>
      <c r="IEB46" s="24"/>
      <c r="IEG46" s="24"/>
      <c r="IEL46" s="24"/>
      <c r="IEQ46" s="24"/>
      <c r="IEV46" s="24"/>
      <c r="IFA46" s="24"/>
      <c r="IFF46" s="24"/>
      <c r="IFK46" s="24"/>
      <c r="IFP46" s="24"/>
      <c r="IFU46" s="24"/>
      <c r="IFZ46" s="24"/>
      <c r="IGE46" s="24"/>
      <c r="IGJ46" s="24"/>
      <c r="IGO46" s="24"/>
      <c r="IGT46" s="24"/>
      <c r="IGY46" s="24"/>
      <c r="IHD46" s="24"/>
      <c r="IHI46" s="24"/>
      <c r="IHN46" s="24"/>
      <c r="IHS46" s="24"/>
      <c r="IHX46" s="24"/>
      <c r="IIC46" s="24"/>
      <c r="IIH46" s="24"/>
      <c r="IIM46" s="24"/>
      <c r="IIR46" s="24"/>
      <c r="IIW46" s="24"/>
      <c r="IJB46" s="24"/>
      <c r="IJG46" s="24"/>
      <c r="IJL46" s="24"/>
      <c r="IJQ46" s="24"/>
      <c r="IJV46" s="24"/>
      <c r="IKA46" s="24"/>
      <c r="IKF46" s="24"/>
      <c r="IKK46" s="24"/>
      <c r="IKP46" s="24"/>
      <c r="IKU46" s="24"/>
      <c r="IKZ46" s="24"/>
      <c r="ILE46" s="24"/>
      <c r="ILJ46" s="24"/>
      <c r="ILO46" s="24"/>
      <c r="ILT46" s="24"/>
      <c r="ILY46" s="24"/>
      <c r="IMD46" s="24"/>
      <c r="IMI46" s="24"/>
      <c r="IMN46" s="24"/>
      <c r="IMS46" s="24"/>
      <c r="IMX46" s="24"/>
      <c r="INC46" s="24"/>
      <c r="INH46" s="24"/>
      <c r="INM46" s="24"/>
      <c r="INR46" s="24"/>
      <c r="INW46" s="24"/>
      <c r="IOB46" s="24"/>
      <c r="IOG46" s="24"/>
      <c r="IOL46" s="24"/>
      <c r="IOQ46" s="24"/>
      <c r="IOV46" s="24"/>
      <c r="IPA46" s="24"/>
      <c r="IPF46" s="24"/>
      <c r="IPK46" s="24"/>
      <c r="IPP46" s="24"/>
      <c r="IPU46" s="24"/>
      <c r="IPZ46" s="24"/>
      <c r="IQE46" s="24"/>
      <c r="IQJ46" s="24"/>
      <c r="IQO46" s="24"/>
      <c r="IQT46" s="24"/>
      <c r="IQY46" s="24"/>
      <c r="IRD46" s="24"/>
      <c r="IRI46" s="24"/>
      <c r="IRN46" s="24"/>
      <c r="IRS46" s="24"/>
      <c r="IRX46" s="24"/>
      <c r="ISC46" s="24"/>
      <c r="ISH46" s="24"/>
      <c r="ISM46" s="24"/>
      <c r="ISR46" s="24"/>
      <c r="ISW46" s="24"/>
      <c r="ITB46" s="24"/>
      <c r="ITG46" s="24"/>
      <c r="ITL46" s="24"/>
      <c r="ITQ46" s="24"/>
      <c r="ITV46" s="24"/>
      <c r="IUA46" s="24"/>
      <c r="IUF46" s="24"/>
      <c r="IUK46" s="24"/>
      <c r="IUP46" s="24"/>
      <c r="IUU46" s="24"/>
      <c r="IUZ46" s="24"/>
      <c r="IVE46" s="24"/>
      <c r="IVJ46" s="24"/>
      <c r="IVO46" s="24"/>
      <c r="IVT46" s="24"/>
      <c r="IVY46" s="24"/>
      <c r="IWD46" s="24"/>
      <c r="IWI46" s="24"/>
      <c r="IWN46" s="24"/>
      <c r="IWS46" s="24"/>
      <c r="IWX46" s="24"/>
      <c r="IXC46" s="24"/>
      <c r="IXH46" s="24"/>
      <c r="IXM46" s="24"/>
      <c r="IXR46" s="24"/>
      <c r="IXW46" s="24"/>
      <c r="IYB46" s="24"/>
      <c r="IYG46" s="24"/>
      <c r="IYL46" s="24"/>
      <c r="IYQ46" s="24"/>
      <c r="IYV46" s="24"/>
      <c r="IZA46" s="24"/>
      <c r="IZF46" s="24"/>
      <c r="IZK46" s="24"/>
      <c r="IZP46" s="24"/>
      <c r="IZU46" s="24"/>
      <c r="IZZ46" s="24"/>
      <c r="JAE46" s="24"/>
      <c r="JAJ46" s="24"/>
      <c r="JAO46" s="24"/>
      <c r="JAT46" s="24"/>
      <c r="JAY46" s="24"/>
      <c r="JBD46" s="24"/>
      <c r="JBI46" s="24"/>
      <c r="JBN46" s="24"/>
      <c r="JBS46" s="24"/>
      <c r="JBX46" s="24"/>
      <c r="JCC46" s="24"/>
      <c r="JCH46" s="24"/>
      <c r="JCM46" s="24"/>
      <c r="JCR46" s="24"/>
      <c r="JCW46" s="24"/>
      <c r="JDB46" s="24"/>
      <c r="JDG46" s="24"/>
      <c r="JDL46" s="24"/>
      <c r="JDQ46" s="24"/>
      <c r="JDV46" s="24"/>
      <c r="JEA46" s="24"/>
      <c r="JEF46" s="24"/>
      <c r="JEK46" s="24"/>
      <c r="JEP46" s="24"/>
      <c r="JEU46" s="24"/>
      <c r="JEZ46" s="24"/>
      <c r="JFE46" s="24"/>
      <c r="JFJ46" s="24"/>
      <c r="JFO46" s="24"/>
      <c r="JFT46" s="24"/>
      <c r="JFY46" s="24"/>
      <c r="JGD46" s="24"/>
      <c r="JGI46" s="24"/>
      <c r="JGN46" s="24"/>
      <c r="JGS46" s="24"/>
      <c r="JGX46" s="24"/>
      <c r="JHC46" s="24"/>
      <c r="JHH46" s="24"/>
      <c r="JHM46" s="24"/>
      <c r="JHR46" s="24"/>
      <c r="JHW46" s="24"/>
      <c r="JIB46" s="24"/>
      <c r="JIG46" s="24"/>
      <c r="JIL46" s="24"/>
      <c r="JIQ46" s="24"/>
      <c r="JIV46" s="24"/>
      <c r="JJA46" s="24"/>
      <c r="JJF46" s="24"/>
      <c r="JJK46" s="24"/>
      <c r="JJP46" s="24"/>
      <c r="JJU46" s="24"/>
      <c r="JJZ46" s="24"/>
      <c r="JKE46" s="24"/>
      <c r="JKJ46" s="24"/>
      <c r="JKO46" s="24"/>
      <c r="JKT46" s="24"/>
      <c r="JKY46" s="24"/>
      <c r="JLD46" s="24"/>
      <c r="JLI46" s="24"/>
      <c r="JLN46" s="24"/>
      <c r="JLS46" s="24"/>
      <c r="JLX46" s="24"/>
      <c r="JMC46" s="24"/>
      <c r="JMH46" s="24"/>
      <c r="JMM46" s="24"/>
      <c r="JMR46" s="24"/>
      <c r="JMW46" s="24"/>
      <c r="JNB46" s="24"/>
      <c r="JNG46" s="24"/>
      <c r="JNL46" s="24"/>
      <c r="JNQ46" s="24"/>
      <c r="JNV46" s="24"/>
      <c r="JOA46" s="24"/>
      <c r="JOF46" s="24"/>
      <c r="JOK46" s="24"/>
      <c r="JOP46" s="24"/>
      <c r="JOU46" s="24"/>
      <c r="JOZ46" s="24"/>
      <c r="JPE46" s="24"/>
      <c r="JPJ46" s="24"/>
      <c r="JPO46" s="24"/>
      <c r="JPT46" s="24"/>
      <c r="JPY46" s="24"/>
      <c r="JQD46" s="24"/>
      <c r="JQI46" s="24"/>
      <c r="JQN46" s="24"/>
      <c r="JQS46" s="24"/>
      <c r="JQX46" s="24"/>
      <c r="JRC46" s="24"/>
      <c r="JRH46" s="24"/>
      <c r="JRM46" s="24"/>
      <c r="JRR46" s="24"/>
      <c r="JRW46" s="24"/>
      <c r="JSB46" s="24"/>
      <c r="JSG46" s="24"/>
      <c r="JSL46" s="24"/>
      <c r="JSQ46" s="24"/>
      <c r="JSV46" s="24"/>
      <c r="JTA46" s="24"/>
      <c r="JTF46" s="24"/>
      <c r="JTK46" s="24"/>
      <c r="JTP46" s="24"/>
      <c r="JTU46" s="24"/>
      <c r="JTZ46" s="24"/>
      <c r="JUE46" s="24"/>
      <c r="JUJ46" s="24"/>
      <c r="JUO46" s="24"/>
      <c r="JUT46" s="24"/>
      <c r="JUY46" s="24"/>
      <c r="JVD46" s="24"/>
      <c r="JVI46" s="24"/>
      <c r="JVN46" s="24"/>
      <c r="JVS46" s="24"/>
      <c r="JVX46" s="24"/>
      <c r="JWC46" s="24"/>
      <c r="JWH46" s="24"/>
      <c r="JWM46" s="24"/>
      <c r="JWR46" s="24"/>
      <c r="JWW46" s="24"/>
      <c r="JXB46" s="24"/>
      <c r="JXG46" s="24"/>
      <c r="JXL46" s="24"/>
      <c r="JXQ46" s="24"/>
      <c r="JXV46" s="24"/>
      <c r="JYA46" s="24"/>
      <c r="JYF46" s="24"/>
      <c r="JYK46" s="24"/>
      <c r="JYP46" s="24"/>
      <c r="JYU46" s="24"/>
      <c r="JYZ46" s="24"/>
      <c r="JZE46" s="24"/>
      <c r="JZJ46" s="24"/>
      <c r="JZO46" s="24"/>
      <c r="JZT46" s="24"/>
      <c r="JZY46" s="24"/>
      <c r="KAD46" s="24"/>
      <c r="KAI46" s="24"/>
      <c r="KAN46" s="24"/>
      <c r="KAS46" s="24"/>
      <c r="KAX46" s="24"/>
      <c r="KBC46" s="24"/>
      <c r="KBH46" s="24"/>
      <c r="KBM46" s="24"/>
      <c r="KBR46" s="24"/>
      <c r="KBW46" s="24"/>
      <c r="KCB46" s="24"/>
      <c r="KCG46" s="24"/>
      <c r="KCL46" s="24"/>
      <c r="KCQ46" s="24"/>
      <c r="KCV46" s="24"/>
      <c r="KDA46" s="24"/>
      <c r="KDF46" s="24"/>
      <c r="KDK46" s="24"/>
      <c r="KDP46" s="24"/>
      <c r="KDU46" s="24"/>
      <c r="KDZ46" s="24"/>
      <c r="KEE46" s="24"/>
      <c r="KEJ46" s="24"/>
      <c r="KEO46" s="24"/>
      <c r="KET46" s="24"/>
      <c r="KEY46" s="24"/>
      <c r="KFD46" s="24"/>
      <c r="KFI46" s="24"/>
      <c r="KFN46" s="24"/>
      <c r="KFS46" s="24"/>
      <c r="KFX46" s="24"/>
      <c r="KGC46" s="24"/>
      <c r="KGH46" s="24"/>
      <c r="KGM46" s="24"/>
      <c r="KGR46" s="24"/>
      <c r="KGW46" s="24"/>
      <c r="KHB46" s="24"/>
      <c r="KHG46" s="24"/>
      <c r="KHL46" s="24"/>
      <c r="KHQ46" s="24"/>
      <c r="KHV46" s="24"/>
      <c r="KIA46" s="24"/>
      <c r="KIF46" s="24"/>
      <c r="KIK46" s="24"/>
      <c r="KIP46" s="24"/>
      <c r="KIU46" s="24"/>
      <c r="KIZ46" s="24"/>
      <c r="KJE46" s="24"/>
      <c r="KJJ46" s="24"/>
      <c r="KJO46" s="24"/>
      <c r="KJT46" s="24"/>
      <c r="KJY46" s="24"/>
      <c r="KKD46" s="24"/>
      <c r="KKI46" s="24"/>
      <c r="KKN46" s="24"/>
      <c r="KKS46" s="24"/>
      <c r="KKX46" s="24"/>
      <c r="KLC46" s="24"/>
      <c r="KLH46" s="24"/>
      <c r="KLM46" s="24"/>
      <c r="KLR46" s="24"/>
      <c r="KLW46" s="24"/>
      <c r="KMB46" s="24"/>
      <c r="KMG46" s="24"/>
      <c r="KML46" s="24"/>
      <c r="KMQ46" s="24"/>
      <c r="KMV46" s="24"/>
      <c r="KNA46" s="24"/>
      <c r="KNF46" s="24"/>
      <c r="KNK46" s="24"/>
      <c r="KNP46" s="24"/>
      <c r="KNU46" s="24"/>
      <c r="KNZ46" s="24"/>
      <c r="KOE46" s="24"/>
      <c r="KOJ46" s="24"/>
      <c r="KOO46" s="24"/>
      <c r="KOT46" s="24"/>
      <c r="KOY46" s="24"/>
      <c r="KPD46" s="24"/>
      <c r="KPI46" s="24"/>
      <c r="KPN46" s="24"/>
      <c r="KPS46" s="24"/>
      <c r="KPX46" s="24"/>
      <c r="KQC46" s="24"/>
      <c r="KQH46" s="24"/>
      <c r="KQM46" s="24"/>
      <c r="KQR46" s="24"/>
      <c r="KQW46" s="24"/>
      <c r="KRB46" s="24"/>
      <c r="KRG46" s="24"/>
      <c r="KRL46" s="24"/>
      <c r="KRQ46" s="24"/>
      <c r="KRV46" s="24"/>
      <c r="KSA46" s="24"/>
      <c r="KSF46" s="24"/>
      <c r="KSK46" s="24"/>
      <c r="KSP46" s="24"/>
      <c r="KSU46" s="24"/>
      <c r="KSZ46" s="24"/>
      <c r="KTE46" s="24"/>
      <c r="KTJ46" s="24"/>
      <c r="KTO46" s="24"/>
      <c r="KTT46" s="24"/>
      <c r="KTY46" s="24"/>
      <c r="KUD46" s="24"/>
      <c r="KUI46" s="24"/>
      <c r="KUN46" s="24"/>
      <c r="KUS46" s="24"/>
      <c r="KUX46" s="24"/>
      <c r="KVC46" s="24"/>
      <c r="KVH46" s="24"/>
      <c r="KVM46" s="24"/>
      <c r="KVR46" s="24"/>
      <c r="KVW46" s="24"/>
      <c r="KWB46" s="24"/>
      <c r="KWG46" s="24"/>
      <c r="KWL46" s="24"/>
      <c r="KWQ46" s="24"/>
      <c r="KWV46" s="24"/>
      <c r="KXA46" s="24"/>
      <c r="KXF46" s="24"/>
      <c r="KXK46" s="24"/>
      <c r="KXP46" s="24"/>
      <c r="KXU46" s="24"/>
      <c r="KXZ46" s="24"/>
      <c r="KYE46" s="24"/>
      <c r="KYJ46" s="24"/>
      <c r="KYO46" s="24"/>
      <c r="KYT46" s="24"/>
      <c r="KYY46" s="24"/>
      <c r="KZD46" s="24"/>
      <c r="KZI46" s="24"/>
      <c r="KZN46" s="24"/>
      <c r="KZS46" s="24"/>
      <c r="KZX46" s="24"/>
      <c r="LAC46" s="24"/>
      <c r="LAH46" s="24"/>
      <c r="LAM46" s="24"/>
      <c r="LAR46" s="24"/>
      <c r="LAW46" s="24"/>
      <c r="LBB46" s="24"/>
      <c r="LBG46" s="24"/>
      <c r="LBL46" s="24"/>
      <c r="LBQ46" s="24"/>
      <c r="LBV46" s="24"/>
      <c r="LCA46" s="24"/>
      <c r="LCF46" s="24"/>
      <c r="LCK46" s="24"/>
      <c r="LCP46" s="24"/>
      <c r="LCU46" s="24"/>
      <c r="LCZ46" s="24"/>
      <c r="LDE46" s="24"/>
      <c r="LDJ46" s="24"/>
      <c r="LDO46" s="24"/>
      <c r="LDT46" s="24"/>
      <c r="LDY46" s="24"/>
      <c r="LED46" s="24"/>
      <c r="LEI46" s="24"/>
      <c r="LEN46" s="24"/>
      <c r="LES46" s="24"/>
      <c r="LEX46" s="24"/>
      <c r="LFC46" s="24"/>
      <c r="LFH46" s="24"/>
      <c r="LFM46" s="24"/>
      <c r="LFR46" s="24"/>
      <c r="LFW46" s="24"/>
      <c r="LGB46" s="24"/>
      <c r="LGG46" s="24"/>
      <c r="LGL46" s="24"/>
      <c r="LGQ46" s="24"/>
      <c r="LGV46" s="24"/>
      <c r="LHA46" s="24"/>
      <c r="LHF46" s="24"/>
      <c r="LHK46" s="24"/>
      <c r="LHP46" s="24"/>
      <c r="LHU46" s="24"/>
      <c r="LHZ46" s="24"/>
      <c r="LIE46" s="24"/>
      <c r="LIJ46" s="24"/>
      <c r="LIO46" s="24"/>
      <c r="LIT46" s="24"/>
      <c r="LIY46" s="24"/>
      <c r="LJD46" s="24"/>
      <c r="LJI46" s="24"/>
      <c r="LJN46" s="24"/>
      <c r="LJS46" s="24"/>
      <c r="LJX46" s="24"/>
      <c r="LKC46" s="24"/>
      <c r="LKH46" s="24"/>
      <c r="LKM46" s="24"/>
      <c r="LKR46" s="24"/>
      <c r="LKW46" s="24"/>
      <c r="LLB46" s="24"/>
      <c r="LLG46" s="24"/>
      <c r="LLL46" s="24"/>
      <c r="LLQ46" s="24"/>
      <c r="LLV46" s="24"/>
      <c r="LMA46" s="24"/>
      <c r="LMF46" s="24"/>
      <c r="LMK46" s="24"/>
      <c r="LMP46" s="24"/>
      <c r="LMU46" s="24"/>
      <c r="LMZ46" s="24"/>
      <c r="LNE46" s="24"/>
      <c r="LNJ46" s="24"/>
      <c r="LNO46" s="24"/>
      <c r="LNT46" s="24"/>
      <c r="LNY46" s="24"/>
      <c r="LOD46" s="24"/>
      <c r="LOI46" s="24"/>
      <c r="LON46" s="24"/>
      <c r="LOS46" s="24"/>
      <c r="LOX46" s="24"/>
      <c r="LPC46" s="24"/>
      <c r="LPH46" s="24"/>
      <c r="LPM46" s="24"/>
      <c r="LPR46" s="24"/>
      <c r="LPW46" s="24"/>
      <c r="LQB46" s="24"/>
      <c r="LQG46" s="24"/>
      <c r="LQL46" s="24"/>
      <c r="LQQ46" s="24"/>
      <c r="LQV46" s="24"/>
      <c r="LRA46" s="24"/>
      <c r="LRF46" s="24"/>
      <c r="LRK46" s="24"/>
      <c r="LRP46" s="24"/>
      <c r="LRU46" s="24"/>
      <c r="LRZ46" s="24"/>
      <c r="LSE46" s="24"/>
      <c r="LSJ46" s="24"/>
      <c r="LSO46" s="24"/>
      <c r="LST46" s="24"/>
      <c r="LSY46" s="24"/>
      <c r="LTD46" s="24"/>
      <c r="LTI46" s="24"/>
      <c r="LTN46" s="24"/>
      <c r="LTS46" s="24"/>
      <c r="LTX46" s="24"/>
      <c r="LUC46" s="24"/>
      <c r="LUH46" s="24"/>
      <c r="LUM46" s="24"/>
      <c r="LUR46" s="24"/>
      <c r="LUW46" s="24"/>
      <c r="LVB46" s="24"/>
      <c r="LVG46" s="24"/>
      <c r="LVL46" s="24"/>
      <c r="LVQ46" s="24"/>
      <c r="LVV46" s="24"/>
      <c r="LWA46" s="24"/>
      <c r="LWF46" s="24"/>
      <c r="LWK46" s="24"/>
      <c r="LWP46" s="24"/>
      <c r="LWU46" s="24"/>
      <c r="LWZ46" s="24"/>
      <c r="LXE46" s="24"/>
      <c r="LXJ46" s="24"/>
      <c r="LXO46" s="24"/>
      <c r="LXT46" s="24"/>
      <c r="LXY46" s="24"/>
      <c r="LYD46" s="24"/>
      <c r="LYI46" s="24"/>
      <c r="LYN46" s="24"/>
      <c r="LYS46" s="24"/>
      <c r="LYX46" s="24"/>
      <c r="LZC46" s="24"/>
      <c r="LZH46" s="24"/>
      <c r="LZM46" s="24"/>
      <c r="LZR46" s="24"/>
      <c r="LZW46" s="24"/>
      <c r="MAB46" s="24"/>
      <c r="MAG46" s="24"/>
      <c r="MAL46" s="24"/>
      <c r="MAQ46" s="24"/>
      <c r="MAV46" s="24"/>
      <c r="MBA46" s="24"/>
      <c r="MBF46" s="24"/>
      <c r="MBK46" s="24"/>
      <c r="MBP46" s="24"/>
      <c r="MBU46" s="24"/>
      <c r="MBZ46" s="24"/>
      <c r="MCE46" s="24"/>
      <c r="MCJ46" s="24"/>
      <c r="MCO46" s="24"/>
      <c r="MCT46" s="24"/>
      <c r="MCY46" s="24"/>
      <c r="MDD46" s="24"/>
      <c r="MDI46" s="24"/>
      <c r="MDN46" s="24"/>
      <c r="MDS46" s="24"/>
      <c r="MDX46" s="24"/>
      <c r="MEC46" s="24"/>
      <c r="MEH46" s="24"/>
      <c r="MEM46" s="24"/>
      <c r="MER46" s="24"/>
      <c r="MEW46" s="24"/>
      <c r="MFB46" s="24"/>
      <c r="MFG46" s="24"/>
      <c r="MFL46" s="24"/>
      <c r="MFQ46" s="24"/>
      <c r="MFV46" s="24"/>
      <c r="MGA46" s="24"/>
      <c r="MGF46" s="24"/>
      <c r="MGK46" s="24"/>
      <c r="MGP46" s="24"/>
      <c r="MGU46" s="24"/>
      <c r="MGZ46" s="24"/>
      <c r="MHE46" s="24"/>
      <c r="MHJ46" s="24"/>
      <c r="MHO46" s="24"/>
      <c r="MHT46" s="24"/>
      <c r="MHY46" s="24"/>
      <c r="MID46" s="24"/>
      <c r="MII46" s="24"/>
      <c r="MIN46" s="24"/>
      <c r="MIS46" s="24"/>
      <c r="MIX46" s="24"/>
      <c r="MJC46" s="24"/>
      <c r="MJH46" s="24"/>
      <c r="MJM46" s="24"/>
      <c r="MJR46" s="24"/>
      <c r="MJW46" s="24"/>
      <c r="MKB46" s="24"/>
      <c r="MKG46" s="24"/>
      <c r="MKL46" s="24"/>
      <c r="MKQ46" s="24"/>
      <c r="MKV46" s="24"/>
      <c r="MLA46" s="24"/>
      <c r="MLF46" s="24"/>
      <c r="MLK46" s="24"/>
      <c r="MLP46" s="24"/>
      <c r="MLU46" s="24"/>
      <c r="MLZ46" s="24"/>
      <c r="MME46" s="24"/>
      <c r="MMJ46" s="24"/>
      <c r="MMO46" s="24"/>
      <c r="MMT46" s="24"/>
      <c r="MMY46" s="24"/>
      <c r="MND46" s="24"/>
      <c r="MNI46" s="24"/>
      <c r="MNN46" s="24"/>
      <c r="MNS46" s="24"/>
      <c r="MNX46" s="24"/>
      <c r="MOC46" s="24"/>
      <c r="MOH46" s="24"/>
      <c r="MOM46" s="24"/>
      <c r="MOR46" s="24"/>
      <c r="MOW46" s="24"/>
      <c r="MPB46" s="24"/>
      <c r="MPG46" s="24"/>
      <c r="MPL46" s="24"/>
      <c r="MPQ46" s="24"/>
      <c r="MPV46" s="24"/>
      <c r="MQA46" s="24"/>
      <c r="MQF46" s="24"/>
      <c r="MQK46" s="24"/>
      <c r="MQP46" s="24"/>
      <c r="MQU46" s="24"/>
      <c r="MQZ46" s="24"/>
      <c r="MRE46" s="24"/>
      <c r="MRJ46" s="24"/>
      <c r="MRO46" s="24"/>
      <c r="MRT46" s="24"/>
      <c r="MRY46" s="24"/>
      <c r="MSD46" s="24"/>
      <c r="MSI46" s="24"/>
      <c r="MSN46" s="24"/>
      <c r="MSS46" s="24"/>
      <c r="MSX46" s="24"/>
      <c r="MTC46" s="24"/>
      <c r="MTH46" s="24"/>
      <c r="MTM46" s="24"/>
      <c r="MTR46" s="24"/>
      <c r="MTW46" s="24"/>
      <c r="MUB46" s="24"/>
      <c r="MUG46" s="24"/>
      <c r="MUL46" s="24"/>
      <c r="MUQ46" s="24"/>
      <c r="MUV46" s="24"/>
      <c r="MVA46" s="24"/>
      <c r="MVF46" s="24"/>
      <c r="MVK46" s="24"/>
      <c r="MVP46" s="24"/>
      <c r="MVU46" s="24"/>
      <c r="MVZ46" s="24"/>
      <c r="MWE46" s="24"/>
      <c r="MWJ46" s="24"/>
      <c r="MWO46" s="24"/>
      <c r="MWT46" s="24"/>
      <c r="MWY46" s="24"/>
      <c r="MXD46" s="24"/>
      <c r="MXI46" s="24"/>
      <c r="MXN46" s="24"/>
      <c r="MXS46" s="24"/>
      <c r="MXX46" s="24"/>
      <c r="MYC46" s="24"/>
      <c r="MYH46" s="24"/>
      <c r="MYM46" s="24"/>
      <c r="MYR46" s="24"/>
      <c r="MYW46" s="24"/>
      <c r="MZB46" s="24"/>
      <c r="MZG46" s="24"/>
      <c r="MZL46" s="24"/>
      <c r="MZQ46" s="24"/>
      <c r="MZV46" s="24"/>
      <c r="NAA46" s="24"/>
      <c r="NAF46" s="24"/>
      <c r="NAK46" s="24"/>
      <c r="NAP46" s="24"/>
      <c r="NAU46" s="24"/>
      <c r="NAZ46" s="24"/>
      <c r="NBE46" s="24"/>
      <c r="NBJ46" s="24"/>
      <c r="NBO46" s="24"/>
      <c r="NBT46" s="24"/>
      <c r="NBY46" s="24"/>
      <c r="NCD46" s="24"/>
      <c r="NCI46" s="24"/>
      <c r="NCN46" s="24"/>
      <c r="NCS46" s="24"/>
      <c r="NCX46" s="24"/>
      <c r="NDC46" s="24"/>
      <c r="NDH46" s="24"/>
      <c r="NDM46" s="24"/>
      <c r="NDR46" s="24"/>
      <c r="NDW46" s="24"/>
      <c r="NEB46" s="24"/>
      <c r="NEG46" s="24"/>
      <c r="NEL46" s="24"/>
      <c r="NEQ46" s="24"/>
      <c r="NEV46" s="24"/>
      <c r="NFA46" s="24"/>
      <c r="NFF46" s="24"/>
      <c r="NFK46" s="24"/>
      <c r="NFP46" s="24"/>
      <c r="NFU46" s="24"/>
      <c r="NFZ46" s="24"/>
      <c r="NGE46" s="24"/>
      <c r="NGJ46" s="24"/>
      <c r="NGO46" s="24"/>
      <c r="NGT46" s="24"/>
      <c r="NGY46" s="24"/>
      <c r="NHD46" s="24"/>
      <c r="NHI46" s="24"/>
      <c r="NHN46" s="24"/>
      <c r="NHS46" s="24"/>
      <c r="NHX46" s="24"/>
      <c r="NIC46" s="24"/>
      <c r="NIH46" s="24"/>
      <c r="NIM46" s="24"/>
      <c r="NIR46" s="24"/>
      <c r="NIW46" s="24"/>
      <c r="NJB46" s="24"/>
      <c r="NJG46" s="24"/>
      <c r="NJL46" s="24"/>
      <c r="NJQ46" s="24"/>
      <c r="NJV46" s="24"/>
      <c r="NKA46" s="24"/>
      <c r="NKF46" s="24"/>
      <c r="NKK46" s="24"/>
      <c r="NKP46" s="24"/>
      <c r="NKU46" s="24"/>
      <c r="NKZ46" s="24"/>
      <c r="NLE46" s="24"/>
      <c r="NLJ46" s="24"/>
      <c r="NLO46" s="24"/>
      <c r="NLT46" s="24"/>
      <c r="NLY46" s="24"/>
      <c r="NMD46" s="24"/>
      <c r="NMI46" s="24"/>
      <c r="NMN46" s="24"/>
      <c r="NMS46" s="24"/>
      <c r="NMX46" s="24"/>
      <c r="NNC46" s="24"/>
      <c r="NNH46" s="24"/>
      <c r="NNM46" s="24"/>
      <c r="NNR46" s="24"/>
      <c r="NNW46" s="24"/>
      <c r="NOB46" s="24"/>
      <c r="NOG46" s="24"/>
      <c r="NOL46" s="24"/>
      <c r="NOQ46" s="24"/>
      <c r="NOV46" s="24"/>
      <c r="NPA46" s="24"/>
      <c r="NPF46" s="24"/>
      <c r="NPK46" s="24"/>
      <c r="NPP46" s="24"/>
      <c r="NPU46" s="24"/>
      <c r="NPZ46" s="24"/>
      <c r="NQE46" s="24"/>
      <c r="NQJ46" s="24"/>
      <c r="NQO46" s="24"/>
      <c r="NQT46" s="24"/>
      <c r="NQY46" s="24"/>
      <c r="NRD46" s="24"/>
      <c r="NRI46" s="24"/>
      <c r="NRN46" s="24"/>
      <c r="NRS46" s="24"/>
      <c r="NRX46" s="24"/>
      <c r="NSC46" s="24"/>
      <c r="NSH46" s="24"/>
      <c r="NSM46" s="24"/>
      <c r="NSR46" s="24"/>
      <c r="NSW46" s="24"/>
      <c r="NTB46" s="24"/>
      <c r="NTG46" s="24"/>
      <c r="NTL46" s="24"/>
      <c r="NTQ46" s="24"/>
      <c r="NTV46" s="24"/>
      <c r="NUA46" s="24"/>
      <c r="NUF46" s="24"/>
      <c r="NUK46" s="24"/>
      <c r="NUP46" s="24"/>
      <c r="NUU46" s="24"/>
      <c r="NUZ46" s="24"/>
      <c r="NVE46" s="24"/>
      <c r="NVJ46" s="24"/>
      <c r="NVO46" s="24"/>
      <c r="NVT46" s="24"/>
      <c r="NVY46" s="24"/>
      <c r="NWD46" s="24"/>
      <c r="NWI46" s="24"/>
      <c r="NWN46" s="24"/>
      <c r="NWS46" s="24"/>
      <c r="NWX46" s="24"/>
      <c r="NXC46" s="24"/>
      <c r="NXH46" s="24"/>
      <c r="NXM46" s="24"/>
      <c r="NXR46" s="24"/>
      <c r="NXW46" s="24"/>
      <c r="NYB46" s="24"/>
      <c r="NYG46" s="24"/>
      <c r="NYL46" s="24"/>
      <c r="NYQ46" s="24"/>
      <c r="NYV46" s="24"/>
      <c r="NZA46" s="24"/>
      <c r="NZF46" s="24"/>
      <c r="NZK46" s="24"/>
      <c r="NZP46" s="24"/>
      <c r="NZU46" s="24"/>
      <c r="NZZ46" s="24"/>
      <c r="OAE46" s="24"/>
      <c r="OAJ46" s="24"/>
      <c r="OAO46" s="24"/>
      <c r="OAT46" s="24"/>
      <c r="OAY46" s="24"/>
      <c r="OBD46" s="24"/>
      <c r="OBI46" s="24"/>
      <c r="OBN46" s="24"/>
      <c r="OBS46" s="24"/>
      <c r="OBX46" s="24"/>
      <c r="OCC46" s="24"/>
      <c r="OCH46" s="24"/>
      <c r="OCM46" s="24"/>
      <c r="OCR46" s="24"/>
      <c r="OCW46" s="24"/>
      <c r="ODB46" s="24"/>
      <c r="ODG46" s="24"/>
      <c r="ODL46" s="24"/>
      <c r="ODQ46" s="24"/>
      <c r="ODV46" s="24"/>
      <c r="OEA46" s="24"/>
      <c r="OEF46" s="24"/>
      <c r="OEK46" s="24"/>
      <c r="OEP46" s="24"/>
      <c r="OEU46" s="24"/>
      <c r="OEZ46" s="24"/>
      <c r="OFE46" s="24"/>
      <c r="OFJ46" s="24"/>
      <c r="OFO46" s="24"/>
      <c r="OFT46" s="24"/>
      <c r="OFY46" s="24"/>
      <c r="OGD46" s="24"/>
      <c r="OGI46" s="24"/>
      <c r="OGN46" s="24"/>
      <c r="OGS46" s="24"/>
      <c r="OGX46" s="24"/>
      <c r="OHC46" s="24"/>
      <c r="OHH46" s="24"/>
      <c r="OHM46" s="24"/>
      <c r="OHR46" s="24"/>
      <c r="OHW46" s="24"/>
      <c r="OIB46" s="24"/>
      <c r="OIG46" s="24"/>
      <c r="OIL46" s="24"/>
      <c r="OIQ46" s="24"/>
      <c r="OIV46" s="24"/>
      <c r="OJA46" s="24"/>
      <c r="OJF46" s="24"/>
      <c r="OJK46" s="24"/>
      <c r="OJP46" s="24"/>
      <c r="OJU46" s="24"/>
      <c r="OJZ46" s="24"/>
      <c r="OKE46" s="24"/>
      <c r="OKJ46" s="24"/>
      <c r="OKO46" s="24"/>
      <c r="OKT46" s="24"/>
      <c r="OKY46" s="24"/>
      <c r="OLD46" s="24"/>
      <c r="OLI46" s="24"/>
      <c r="OLN46" s="24"/>
      <c r="OLS46" s="24"/>
      <c r="OLX46" s="24"/>
      <c r="OMC46" s="24"/>
      <c r="OMH46" s="24"/>
      <c r="OMM46" s="24"/>
      <c r="OMR46" s="24"/>
      <c r="OMW46" s="24"/>
      <c r="ONB46" s="24"/>
      <c r="ONG46" s="24"/>
      <c r="ONL46" s="24"/>
      <c r="ONQ46" s="24"/>
      <c r="ONV46" s="24"/>
      <c r="OOA46" s="24"/>
      <c r="OOF46" s="24"/>
      <c r="OOK46" s="24"/>
      <c r="OOP46" s="24"/>
      <c r="OOU46" s="24"/>
      <c r="OOZ46" s="24"/>
      <c r="OPE46" s="24"/>
      <c r="OPJ46" s="24"/>
      <c r="OPO46" s="24"/>
      <c r="OPT46" s="24"/>
      <c r="OPY46" s="24"/>
      <c r="OQD46" s="24"/>
      <c r="OQI46" s="24"/>
      <c r="OQN46" s="24"/>
      <c r="OQS46" s="24"/>
      <c r="OQX46" s="24"/>
      <c r="ORC46" s="24"/>
      <c r="ORH46" s="24"/>
      <c r="ORM46" s="24"/>
      <c r="ORR46" s="24"/>
      <c r="ORW46" s="24"/>
      <c r="OSB46" s="24"/>
      <c r="OSG46" s="24"/>
      <c r="OSL46" s="24"/>
      <c r="OSQ46" s="24"/>
      <c r="OSV46" s="24"/>
      <c r="OTA46" s="24"/>
      <c r="OTF46" s="24"/>
      <c r="OTK46" s="24"/>
      <c r="OTP46" s="24"/>
      <c r="OTU46" s="24"/>
      <c r="OTZ46" s="24"/>
      <c r="OUE46" s="24"/>
      <c r="OUJ46" s="24"/>
      <c r="OUO46" s="24"/>
      <c r="OUT46" s="24"/>
      <c r="OUY46" s="24"/>
      <c r="OVD46" s="24"/>
      <c r="OVI46" s="24"/>
      <c r="OVN46" s="24"/>
      <c r="OVS46" s="24"/>
      <c r="OVX46" s="24"/>
      <c r="OWC46" s="24"/>
      <c r="OWH46" s="24"/>
      <c r="OWM46" s="24"/>
      <c r="OWR46" s="24"/>
      <c r="OWW46" s="24"/>
      <c r="OXB46" s="24"/>
      <c r="OXG46" s="24"/>
      <c r="OXL46" s="24"/>
      <c r="OXQ46" s="24"/>
      <c r="OXV46" s="24"/>
      <c r="OYA46" s="24"/>
      <c r="OYF46" s="24"/>
      <c r="OYK46" s="24"/>
      <c r="OYP46" s="24"/>
      <c r="OYU46" s="24"/>
      <c r="OYZ46" s="24"/>
      <c r="OZE46" s="24"/>
      <c r="OZJ46" s="24"/>
      <c r="OZO46" s="24"/>
      <c r="OZT46" s="24"/>
      <c r="OZY46" s="24"/>
      <c r="PAD46" s="24"/>
      <c r="PAI46" s="24"/>
      <c r="PAN46" s="24"/>
      <c r="PAS46" s="24"/>
      <c r="PAX46" s="24"/>
      <c r="PBC46" s="24"/>
      <c r="PBH46" s="24"/>
      <c r="PBM46" s="24"/>
      <c r="PBR46" s="24"/>
      <c r="PBW46" s="24"/>
      <c r="PCB46" s="24"/>
      <c r="PCG46" s="24"/>
      <c r="PCL46" s="24"/>
      <c r="PCQ46" s="24"/>
      <c r="PCV46" s="24"/>
      <c r="PDA46" s="24"/>
      <c r="PDF46" s="24"/>
      <c r="PDK46" s="24"/>
      <c r="PDP46" s="24"/>
      <c r="PDU46" s="24"/>
      <c r="PDZ46" s="24"/>
      <c r="PEE46" s="24"/>
      <c r="PEJ46" s="24"/>
      <c r="PEO46" s="24"/>
      <c r="PET46" s="24"/>
      <c r="PEY46" s="24"/>
      <c r="PFD46" s="24"/>
      <c r="PFI46" s="24"/>
      <c r="PFN46" s="24"/>
      <c r="PFS46" s="24"/>
      <c r="PFX46" s="24"/>
      <c r="PGC46" s="24"/>
      <c r="PGH46" s="24"/>
      <c r="PGM46" s="24"/>
      <c r="PGR46" s="24"/>
      <c r="PGW46" s="24"/>
      <c r="PHB46" s="24"/>
      <c r="PHG46" s="24"/>
      <c r="PHL46" s="24"/>
      <c r="PHQ46" s="24"/>
      <c r="PHV46" s="24"/>
      <c r="PIA46" s="24"/>
      <c r="PIF46" s="24"/>
      <c r="PIK46" s="24"/>
      <c r="PIP46" s="24"/>
      <c r="PIU46" s="24"/>
      <c r="PIZ46" s="24"/>
      <c r="PJE46" s="24"/>
      <c r="PJJ46" s="24"/>
      <c r="PJO46" s="24"/>
      <c r="PJT46" s="24"/>
      <c r="PJY46" s="24"/>
      <c r="PKD46" s="24"/>
      <c r="PKI46" s="24"/>
      <c r="PKN46" s="24"/>
      <c r="PKS46" s="24"/>
      <c r="PKX46" s="24"/>
      <c r="PLC46" s="24"/>
      <c r="PLH46" s="24"/>
      <c r="PLM46" s="24"/>
      <c r="PLR46" s="24"/>
      <c r="PLW46" s="24"/>
      <c r="PMB46" s="24"/>
      <c r="PMG46" s="24"/>
      <c r="PML46" s="24"/>
      <c r="PMQ46" s="24"/>
      <c r="PMV46" s="24"/>
      <c r="PNA46" s="24"/>
      <c r="PNF46" s="24"/>
      <c r="PNK46" s="24"/>
      <c r="PNP46" s="24"/>
      <c r="PNU46" s="24"/>
      <c r="PNZ46" s="24"/>
      <c r="POE46" s="24"/>
      <c r="POJ46" s="24"/>
      <c r="POO46" s="24"/>
      <c r="POT46" s="24"/>
      <c r="POY46" s="24"/>
      <c r="PPD46" s="24"/>
      <c r="PPI46" s="24"/>
      <c r="PPN46" s="24"/>
      <c r="PPS46" s="24"/>
      <c r="PPX46" s="24"/>
      <c r="PQC46" s="24"/>
      <c r="PQH46" s="24"/>
      <c r="PQM46" s="24"/>
      <c r="PQR46" s="24"/>
      <c r="PQW46" s="24"/>
      <c r="PRB46" s="24"/>
      <c r="PRG46" s="24"/>
      <c r="PRL46" s="24"/>
      <c r="PRQ46" s="24"/>
      <c r="PRV46" s="24"/>
      <c r="PSA46" s="24"/>
      <c r="PSF46" s="24"/>
      <c r="PSK46" s="24"/>
      <c r="PSP46" s="24"/>
      <c r="PSU46" s="24"/>
      <c r="PSZ46" s="24"/>
      <c r="PTE46" s="24"/>
      <c r="PTJ46" s="24"/>
      <c r="PTO46" s="24"/>
      <c r="PTT46" s="24"/>
      <c r="PTY46" s="24"/>
      <c r="PUD46" s="24"/>
      <c r="PUI46" s="24"/>
      <c r="PUN46" s="24"/>
      <c r="PUS46" s="24"/>
      <c r="PUX46" s="24"/>
      <c r="PVC46" s="24"/>
      <c r="PVH46" s="24"/>
      <c r="PVM46" s="24"/>
      <c r="PVR46" s="24"/>
      <c r="PVW46" s="24"/>
      <c r="PWB46" s="24"/>
      <c r="PWG46" s="24"/>
      <c r="PWL46" s="24"/>
      <c r="PWQ46" s="24"/>
      <c r="PWV46" s="24"/>
      <c r="PXA46" s="24"/>
      <c r="PXF46" s="24"/>
      <c r="PXK46" s="24"/>
      <c r="PXP46" s="24"/>
      <c r="PXU46" s="24"/>
      <c r="PXZ46" s="24"/>
      <c r="PYE46" s="24"/>
      <c r="PYJ46" s="24"/>
      <c r="PYO46" s="24"/>
      <c r="PYT46" s="24"/>
      <c r="PYY46" s="24"/>
      <c r="PZD46" s="24"/>
      <c r="PZI46" s="24"/>
      <c r="PZN46" s="24"/>
      <c r="PZS46" s="24"/>
      <c r="PZX46" s="24"/>
      <c r="QAC46" s="24"/>
      <c r="QAH46" s="24"/>
      <c r="QAM46" s="24"/>
      <c r="QAR46" s="24"/>
      <c r="QAW46" s="24"/>
      <c r="QBB46" s="24"/>
      <c r="QBG46" s="24"/>
      <c r="QBL46" s="24"/>
      <c r="QBQ46" s="24"/>
      <c r="QBV46" s="24"/>
      <c r="QCA46" s="24"/>
      <c r="QCF46" s="24"/>
      <c r="QCK46" s="24"/>
      <c r="QCP46" s="24"/>
      <c r="QCU46" s="24"/>
      <c r="QCZ46" s="24"/>
      <c r="QDE46" s="24"/>
      <c r="QDJ46" s="24"/>
      <c r="QDO46" s="24"/>
      <c r="QDT46" s="24"/>
      <c r="QDY46" s="24"/>
      <c r="QED46" s="24"/>
      <c r="QEI46" s="24"/>
      <c r="QEN46" s="24"/>
      <c r="QES46" s="24"/>
      <c r="QEX46" s="24"/>
      <c r="QFC46" s="24"/>
      <c r="QFH46" s="24"/>
      <c r="QFM46" s="24"/>
      <c r="QFR46" s="24"/>
      <c r="QFW46" s="24"/>
      <c r="QGB46" s="24"/>
      <c r="QGG46" s="24"/>
      <c r="QGL46" s="24"/>
      <c r="QGQ46" s="24"/>
      <c r="QGV46" s="24"/>
      <c r="QHA46" s="24"/>
      <c r="QHF46" s="24"/>
      <c r="QHK46" s="24"/>
      <c r="QHP46" s="24"/>
      <c r="QHU46" s="24"/>
      <c r="QHZ46" s="24"/>
      <c r="QIE46" s="24"/>
      <c r="QIJ46" s="24"/>
      <c r="QIO46" s="24"/>
      <c r="QIT46" s="24"/>
      <c r="QIY46" s="24"/>
      <c r="QJD46" s="24"/>
      <c r="QJI46" s="24"/>
      <c r="QJN46" s="24"/>
      <c r="QJS46" s="24"/>
      <c r="QJX46" s="24"/>
      <c r="QKC46" s="24"/>
      <c r="QKH46" s="24"/>
      <c r="QKM46" s="24"/>
      <c r="QKR46" s="24"/>
      <c r="QKW46" s="24"/>
      <c r="QLB46" s="24"/>
      <c r="QLG46" s="24"/>
      <c r="QLL46" s="24"/>
      <c r="QLQ46" s="24"/>
      <c r="QLV46" s="24"/>
      <c r="QMA46" s="24"/>
      <c r="QMF46" s="24"/>
      <c r="QMK46" s="24"/>
      <c r="QMP46" s="24"/>
      <c r="QMU46" s="24"/>
      <c r="QMZ46" s="24"/>
      <c r="QNE46" s="24"/>
      <c r="QNJ46" s="24"/>
      <c r="QNO46" s="24"/>
      <c r="QNT46" s="24"/>
      <c r="QNY46" s="24"/>
      <c r="QOD46" s="24"/>
      <c r="QOI46" s="24"/>
      <c r="QON46" s="24"/>
      <c r="QOS46" s="24"/>
      <c r="QOX46" s="24"/>
      <c r="QPC46" s="24"/>
      <c r="QPH46" s="24"/>
      <c r="QPM46" s="24"/>
      <c r="QPR46" s="24"/>
      <c r="QPW46" s="24"/>
      <c r="QQB46" s="24"/>
      <c r="QQG46" s="24"/>
      <c r="QQL46" s="24"/>
      <c r="QQQ46" s="24"/>
      <c r="QQV46" s="24"/>
      <c r="QRA46" s="24"/>
      <c r="QRF46" s="24"/>
      <c r="QRK46" s="24"/>
      <c r="QRP46" s="24"/>
      <c r="QRU46" s="24"/>
      <c r="QRZ46" s="24"/>
      <c r="QSE46" s="24"/>
      <c r="QSJ46" s="24"/>
      <c r="QSO46" s="24"/>
      <c r="QST46" s="24"/>
      <c r="QSY46" s="24"/>
      <c r="QTD46" s="24"/>
      <c r="QTI46" s="24"/>
      <c r="QTN46" s="24"/>
      <c r="QTS46" s="24"/>
      <c r="QTX46" s="24"/>
      <c r="QUC46" s="24"/>
      <c r="QUH46" s="24"/>
      <c r="QUM46" s="24"/>
      <c r="QUR46" s="24"/>
      <c r="QUW46" s="24"/>
      <c r="QVB46" s="24"/>
      <c r="QVG46" s="24"/>
      <c r="QVL46" s="24"/>
      <c r="QVQ46" s="24"/>
      <c r="QVV46" s="24"/>
      <c r="QWA46" s="24"/>
      <c r="QWF46" s="24"/>
      <c r="QWK46" s="24"/>
      <c r="QWP46" s="24"/>
      <c r="QWU46" s="24"/>
      <c r="QWZ46" s="24"/>
      <c r="QXE46" s="24"/>
      <c r="QXJ46" s="24"/>
      <c r="QXO46" s="24"/>
      <c r="QXT46" s="24"/>
      <c r="QXY46" s="24"/>
      <c r="QYD46" s="24"/>
      <c r="QYI46" s="24"/>
      <c r="QYN46" s="24"/>
      <c r="QYS46" s="24"/>
      <c r="QYX46" s="24"/>
      <c r="QZC46" s="24"/>
      <c r="QZH46" s="24"/>
      <c r="QZM46" s="24"/>
      <c r="QZR46" s="24"/>
      <c r="QZW46" s="24"/>
      <c r="RAB46" s="24"/>
      <c r="RAG46" s="24"/>
      <c r="RAL46" s="24"/>
      <c r="RAQ46" s="24"/>
      <c r="RAV46" s="24"/>
      <c r="RBA46" s="24"/>
      <c r="RBF46" s="24"/>
      <c r="RBK46" s="24"/>
      <c r="RBP46" s="24"/>
      <c r="RBU46" s="24"/>
      <c r="RBZ46" s="24"/>
      <c r="RCE46" s="24"/>
      <c r="RCJ46" s="24"/>
      <c r="RCO46" s="24"/>
      <c r="RCT46" s="24"/>
      <c r="RCY46" s="24"/>
      <c r="RDD46" s="24"/>
      <c r="RDI46" s="24"/>
      <c r="RDN46" s="24"/>
      <c r="RDS46" s="24"/>
      <c r="RDX46" s="24"/>
      <c r="REC46" s="24"/>
      <c r="REH46" s="24"/>
      <c r="REM46" s="24"/>
      <c r="RER46" s="24"/>
      <c r="REW46" s="24"/>
      <c r="RFB46" s="24"/>
      <c r="RFG46" s="24"/>
      <c r="RFL46" s="24"/>
      <c r="RFQ46" s="24"/>
      <c r="RFV46" s="24"/>
      <c r="RGA46" s="24"/>
      <c r="RGF46" s="24"/>
      <c r="RGK46" s="24"/>
      <c r="RGP46" s="24"/>
      <c r="RGU46" s="24"/>
      <c r="RGZ46" s="24"/>
      <c r="RHE46" s="24"/>
      <c r="RHJ46" s="24"/>
      <c r="RHO46" s="24"/>
      <c r="RHT46" s="24"/>
      <c r="RHY46" s="24"/>
      <c r="RID46" s="24"/>
      <c r="RII46" s="24"/>
      <c r="RIN46" s="24"/>
      <c r="RIS46" s="24"/>
      <c r="RIX46" s="24"/>
      <c r="RJC46" s="24"/>
      <c r="RJH46" s="24"/>
      <c r="RJM46" s="24"/>
      <c r="RJR46" s="24"/>
      <c r="RJW46" s="24"/>
      <c r="RKB46" s="24"/>
      <c r="RKG46" s="24"/>
      <c r="RKL46" s="24"/>
      <c r="RKQ46" s="24"/>
      <c r="RKV46" s="24"/>
      <c r="RLA46" s="24"/>
      <c r="RLF46" s="24"/>
      <c r="RLK46" s="24"/>
      <c r="RLP46" s="24"/>
      <c r="RLU46" s="24"/>
      <c r="RLZ46" s="24"/>
      <c r="RME46" s="24"/>
      <c r="RMJ46" s="24"/>
      <c r="RMO46" s="24"/>
      <c r="RMT46" s="24"/>
      <c r="RMY46" s="24"/>
      <c r="RND46" s="24"/>
      <c r="RNI46" s="24"/>
      <c r="RNN46" s="24"/>
      <c r="RNS46" s="24"/>
      <c r="RNX46" s="24"/>
      <c r="ROC46" s="24"/>
      <c r="ROH46" s="24"/>
      <c r="ROM46" s="24"/>
      <c r="ROR46" s="24"/>
      <c r="ROW46" s="24"/>
      <c r="RPB46" s="24"/>
      <c r="RPG46" s="24"/>
      <c r="RPL46" s="24"/>
      <c r="RPQ46" s="24"/>
      <c r="RPV46" s="24"/>
      <c r="RQA46" s="24"/>
      <c r="RQF46" s="24"/>
      <c r="RQK46" s="24"/>
      <c r="RQP46" s="24"/>
      <c r="RQU46" s="24"/>
      <c r="RQZ46" s="24"/>
      <c r="RRE46" s="24"/>
      <c r="RRJ46" s="24"/>
      <c r="RRO46" s="24"/>
      <c r="RRT46" s="24"/>
      <c r="RRY46" s="24"/>
      <c r="RSD46" s="24"/>
      <c r="RSI46" s="24"/>
      <c r="RSN46" s="24"/>
      <c r="RSS46" s="24"/>
      <c r="RSX46" s="24"/>
      <c r="RTC46" s="24"/>
      <c r="RTH46" s="24"/>
      <c r="RTM46" s="24"/>
      <c r="RTR46" s="24"/>
      <c r="RTW46" s="24"/>
      <c r="RUB46" s="24"/>
      <c r="RUG46" s="24"/>
      <c r="RUL46" s="24"/>
      <c r="RUQ46" s="24"/>
      <c r="RUV46" s="24"/>
      <c r="RVA46" s="24"/>
      <c r="RVF46" s="24"/>
      <c r="RVK46" s="24"/>
      <c r="RVP46" s="24"/>
      <c r="RVU46" s="24"/>
      <c r="RVZ46" s="24"/>
      <c r="RWE46" s="24"/>
      <c r="RWJ46" s="24"/>
      <c r="RWO46" s="24"/>
      <c r="RWT46" s="24"/>
      <c r="RWY46" s="24"/>
      <c r="RXD46" s="24"/>
      <c r="RXI46" s="24"/>
      <c r="RXN46" s="24"/>
      <c r="RXS46" s="24"/>
      <c r="RXX46" s="24"/>
      <c r="RYC46" s="24"/>
      <c r="RYH46" s="24"/>
      <c r="RYM46" s="24"/>
      <c r="RYR46" s="24"/>
      <c r="RYW46" s="24"/>
      <c r="RZB46" s="24"/>
      <c r="RZG46" s="24"/>
      <c r="RZL46" s="24"/>
      <c r="RZQ46" s="24"/>
      <c r="RZV46" s="24"/>
      <c r="SAA46" s="24"/>
      <c r="SAF46" s="24"/>
      <c r="SAK46" s="24"/>
      <c r="SAP46" s="24"/>
      <c r="SAU46" s="24"/>
      <c r="SAZ46" s="24"/>
      <c r="SBE46" s="24"/>
      <c r="SBJ46" s="24"/>
      <c r="SBO46" s="24"/>
      <c r="SBT46" s="24"/>
      <c r="SBY46" s="24"/>
      <c r="SCD46" s="24"/>
      <c r="SCI46" s="24"/>
      <c r="SCN46" s="24"/>
      <c r="SCS46" s="24"/>
      <c r="SCX46" s="24"/>
      <c r="SDC46" s="24"/>
      <c r="SDH46" s="24"/>
      <c r="SDM46" s="24"/>
      <c r="SDR46" s="24"/>
      <c r="SDW46" s="24"/>
      <c r="SEB46" s="24"/>
      <c r="SEG46" s="24"/>
      <c r="SEL46" s="24"/>
      <c r="SEQ46" s="24"/>
      <c r="SEV46" s="24"/>
      <c r="SFA46" s="24"/>
      <c r="SFF46" s="24"/>
      <c r="SFK46" s="24"/>
      <c r="SFP46" s="24"/>
      <c r="SFU46" s="24"/>
      <c r="SFZ46" s="24"/>
      <c r="SGE46" s="24"/>
      <c r="SGJ46" s="24"/>
      <c r="SGO46" s="24"/>
      <c r="SGT46" s="24"/>
      <c r="SGY46" s="24"/>
      <c r="SHD46" s="24"/>
      <c r="SHI46" s="24"/>
      <c r="SHN46" s="24"/>
      <c r="SHS46" s="24"/>
      <c r="SHX46" s="24"/>
      <c r="SIC46" s="24"/>
      <c r="SIH46" s="24"/>
      <c r="SIM46" s="24"/>
      <c r="SIR46" s="24"/>
      <c r="SIW46" s="24"/>
      <c r="SJB46" s="24"/>
      <c r="SJG46" s="24"/>
      <c r="SJL46" s="24"/>
      <c r="SJQ46" s="24"/>
      <c r="SJV46" s="24"/>
      <c r="SKA46" s="24"/>
      <c r="SKF46" s="24"/>
      <c r="SKK46" s="24"/>
      <c r="SKP46" s="24"/>
      <c r="SKU46" s="24"/>
      <c r="SKZ46" s="24"/>
      <c r="SLE46" s="24"/>
      <c r="SLJ46" s="24"/>
      <c r="SLO46" s="24"/>
      <c r="SLT46" s="24"/>
      <c r="SLY46" s="24"/>
      <c r="SMD46" s="24"/>
      <c r="SMI46" s="24"/>
      <c r="SMN46" s="24"/>
      <c r="SMS46" s="24"/>
      <c r="SMX46" s="24"/>
      <c r="SNC46" s="24"/>
      <c r="SNH46" s="24"/>
      <c r="SNM46" s="24"/>
      <c r="SNR46" s="24"/>
      <c r="SNW46" s="24"/>
      <c r="SOB46" s="24"/>
      <c r="SOG46" s="24"/>
      <c r="SOL46" s="24"/>
      <c r="SOQ46" s="24"/>
      <c r="SOV46" s="24"/>
      <c r="SPA46" s="24"/>
      <c r="SPF46" s="24"/>
      <c r="SPK46" s="24"/>
      <c r="SPP46" s="24"/>
      <c r="SPU46" s="24"/>
      <c r="SPZ46" s="24"/>
      <c r="SQE46" s="24"/>
      <c r="SQJ46" s="24"/>
      <c r="SQO46" s="24"/>
      <c r="SQT46" s="24"/>
      <c r="SQY46" s="24"/>
      <c r="SRD46" s="24"/>
      <c r="SRI46" s="24"/>
      <c r="SRN46" s="24"/>
      <c r="SRS46" s="24"/>
      <c r="SRX46" s="24"/>
      <c r="SSC46" s="24"/>
      <c r="SSH46" s="24"/>
      <c r="SSM46" s="24"/>
      <c r="SSR46" s="24"/>
      <c r="SSW46" s="24"/>
      <c r="STB46" s="24"/>
      <c r="STG46" s="24"/>
      <c r="STL46" s="24"/>
      <c r="STQ46" s="24"/>
      <c r="STV46" s="24"/>
      <c r="SUA46" s="24"/>
      <c r="SUF46" s="24"/>
      <c r="SUK46" s="24"/>
      <c r="SUP46" s="24"/>
      <c r="SUU46" s="24"/>
      <c r="SUZ46" s="24"/>
      <c r="SVE46" s="24"/>
      <c r="SVJ46" s="24"/>
      <c r="SVO46" s="24"/>
      <c r="SVT46" s="24"/>
      <c r="SVY46" s="24"/>
      <c r="SWD46" s="24"/>
      <c r="SWI46" s="24"/>
      <c r="SWN46" s="24"/>
      <c r="SWS46" s="24"/>
      <c r="SWX46" s="24"/>
      <c r="SXC46" s="24"/>
      <c r="SXH46" s="24"/>
      <c r="SXM46" s="24"/>
      <c r="SXR46" s="24"/>
      <c r="SXW46" s="24"/>
      <c r="SYB46" s="24"/>
      <c r="SYG46" s="24"/>
      <c r="SYL46" s="24"/>
      <c r="SYQ46" s="24"/>
      <c r="SYV46" s="24"/>
      <c r="SZA46" s="24"/>
      <c r="SZF46" s="24"/>
      <c r="SZK46" s="24"/>
      <c r="SZP46" s="24"/>
      <c r="SZU46" s="24"/>
      <c r="SZZ46" s="24"/>
      <c r="TAE46" s="24"/>
      <c r="TAJ46" s="24"/>
      <c r="TAO46" s="24"/>
      <c r="TAT46" s="24"/>
      <c r="TAY46" s="24"/>
      <c r="TBD46" s="24"/>
      <c r="TBI46" s="24"/>
      <c r="TBN46" s="24"/>
      <c r="TBS46" s="24"/>
      <c r="TBX46" s="24"/>
      <c r="TCC46" s="24"/>
      <c r="TCH46" s="24"/>
      <c r="TCM46" s="24"/>
      <c r="TCR46" s="24"/>
      <c r="TCW46" s="24"/>
      <c r="TDB46" s="24"/>
      <c r="TDG46" s="24"/>
      <c r="TDL46" s="24"/>
      <c r="TDQ46" s="24"/>
      <c r="TDV46" s="24"/>
      <c r="TEA46" s="24"/>
      <c r="TEF46" s="24"/>
      <c r="TEK46" s="24"/>
      <c r="TEP46" s="24"/>
      <c r="TEU46" s="24"/>
      <c r="TEZ46" s="24"/>
      <c r="TFE46" s="24"/>
      <c r="TFJ46" s="24"/>
      <c r="TFO46" s="24"/>
      <c r="TFT46" s="24"/>
      <c r="TFY46" s="24"/>
      <c r="TGD46" s="24"/>
      <c r="TGI46" s="24"/>
      <c r="TGN46" s="24"/>
      <c r="TGS46" s="24"/>
      <c r="TGX46" s="24"/>
      <c r="THC46" s="24"/>
      <c r="THH46" s="24"/>
      <c r="THM46" s="24"/>
      <c r="THR46" s="24"/>
      <c r="THW46" s="24"/>
      <c r="TIB46" s="24"/>
      <c r="TIG46" s="24"/>
      <c r="TIL46" s="24"/>
      <c r="TIQ46" s="24"/>
      <c r="TIV46" s="24"/>
      <c r="TJA46" s="24"/>
      <c r="TJF46" s="24"/>
      <c r="TJK46" s="24"/>
      <c r="TJP46" s="24"/>
      <c r="TJU46" s="24"/>
      <c r="TJZ46" s="24"/>
      <c r="TKE46" s="24"/>
      <c r="TKJ46" s="24"/>
      <c r="TKO46" s="24"/>
      <c r="TKT46" s="24"/>
      <c r="TKY46" s="24"/>
      <c r="TLD46" s="24"/>
      <c r="TLI46" s="24"/>
      <c r="TLN46" s="24"/>
      <c r="TLS46" s="24"/>
      <c r="TLX46" s="24"/>
      <c r="TMC46" s="24"/>
      <c r="TMH46" s="24"/>
      <c r="TMM46" s="24"/>
      <c r="TMR46" s="24"/>
      <c r="TMW46" s="24"/>
      <c r="TNB46" s="24"/>
      <c r="TNG46" s="24"/>
      <c r="TNL46" s="24"/>
      <c r="TNQ46" s="24"/>
      <c r="TNV46" s="24"/>
      <c r="TOA46" s="24"/>
      <c r="TOF46" s="24"/>
      <c r="TOK46" s="24"/>
      <c r="TOP46" s="24"/>
      <c r="TOU46" s="24"/>
      <c r="TOZ46" s="24"/>
      <c r="TPE46" s="24"/>
      <c r="TPJ46" s="24"/>
      <c r="TPO46" s="24"/>
      <c r="TPT46" s="24"/>
      <c r="TPY46" s="24"/>
      <c r="TQD46" s="24"/>
      <c r="TQI46" s="24"/>
      <c r="TQN46" s="24"/>
      <c r="TQS46" s="24"/>
      <c r="TQX46" s="24"/>
      <c r="TRC46" s="24"/>
      <c r="TRH46" s="24"/>
      <c r="TRM46" s="24"/>
      <c r="TRR46" s="24"/>
      <c r="TRW46" s="24"/>
      <c r="TSB46" s="24"/>
      <c r="TSG46" s="24"/>
      <c r="TSL46" s="24"/>
      <c r="TSQ46" s="24"/>
      <c r="TSV46" s="24"/>
      <c r="TTA46" s="24"/>
      <c r="TTF46" s="24"/>
      <c r="TTK46" s="24"/>
      <c r="TTP46" s="24"/>
      <c r="TTU46" s="24"/>
      <c r="TTZ46" s="24"/>
      <c r="TUE46" s="24"/>
      <c r="TUJ46" s="24"/>
      <c r="TUO46" s="24"/>
      <c r="TUT46" s="24"/>
      <c r="TUY46" s="24"/>
      <c r="TVD46" s="24"/>
      <c r="TVI46" s="24"/>
      <c r="TVN46" s="24"/>
      <c r="TVS46" s="24"/>
      <c r="TVX46" s="24"/>
      <c r="TWC46" s="24"/>
      <c r="TWH46" s="24"/>
      <c r="TWM46" s="24"/>
      <c r="TWR46" s="24"/>
      <c r="TWW46" s="24"/>
      <c r="TXB46" s="24"/>
      <c r="TXG46" s="24"/>
      <c r="TXL46" s="24"/>
      <c r="TXQ46" s="24"/>
      <c r="TXV46" s="24"/>
      <c r="TYA46" s="24"/>
      <c r="TYF46" s="24"/>
      <c r="TYK46" s="24"/>
      <c r="TYP46" s="24"/>
      <c r="TYU46" s="24"/>
      <c r="TYZ46" s="24"/>
      <c r="TZE46" s="24"/>
      <c r="TZJ46" s="24"/>
      <c r="TZO46" s="24"/>
      <c r="TZT46" s="24"/>
      <c r="TZY46" s="24"/>
      <c r="UAD46" s="24"/>
      <c r="UAI46" s="24"/>
      <c r="UAN46" s="24"/>
      <c r="UAS46" s="24"/>
      <c r="UAX46" s="24"/>
      <c r="UBC46" s="24"/>
      <c r="UBH46" s="24"/>
      <c r="UBM46" s="24"/>
      <c r="UBR46" s="24"/>
      <c r="UBW46" s="24"/>
      <c r="UCB46" s="24"/>
      <c r="UCG46" s="24"/>
      <c r="UCL46" s="24"/>
      <c r="UCQ46" s="24"/>
      <c r="UCV46" s="24"/>
      <c r="UDA46" s="24"/>
      <c r="UDF46" s="24"/>
      <c r="UDK46" s="24"/>
      <c r="UDP46" s="24"/>
      <c r="UDU46" s="24"/>
      <c r="UDZ46" s="24"/>
      <c r="UEE46" s="24"/>
      <c r="UEJ46" s="24"/>
      <c r="UEO46" s="24"/>
      <c r="UET46" s="24"/>
      <c r="UEY46" s="24"/>
      <c r="UFD46" s="24"/>
      <c r="UFI46" s="24"/>
      <c r="UFN46" s="24"/>
      <c r="UFS46" s="24"/>
      <c r="UFX46" s="24"/>
      <c r="UGC46" s="24"/>
      <c r="UGH46" s="24"/>
      <c r="UGM46" s="24"/>
      <c r="UGR46" s="24"/>
      <c r="UGW46" s="24"/>
      <c r="UHB46" s="24"/>
      <c r="UHG46" s="24"/>
      <c r="UHL46" s="24"/>
      <c r="UHQ46" s="24"/>
      <c r="UHV46" s="24"/>
      <c r="UIA46" s="24"/>
      <c r="UIF46" s="24"/>
      <c r="UIK46" s="24"/>
      <c r="UIP46" s="24"/>
      <c r="UIU46" s="24"/>
      <c r="UIZ46" s="24"/>
      <c r="UJE46" s="24"/>
      <c r="UJJ46" s="24"/>
      <c r="UJO46" s="24"/>
      <c r="UJT46" s="24"/>
      <c r="UJY46" s="24"/>
      <c r="UKD46" s="24"/>
      <c r="UKI46" s="24"/>
      <c r="UKN46" s="24"/>
      <c r="UKS46" s="24"/>
      <c r="UKX46" s="24"/>
      <c r="ULC46" s="24"/>
      <c r="ULH46" s="24"/>
      <c r="ULM46" s="24"/>
      <c r="ULR46" s="24"/>
      <c r="ULW46" s="24"/>
      <c r="UMB46" s="24"/>
      <c r="UMG46" s="24"/>
      <c r="UML46" s="24"/>
      <c r="UMQ46" s="24"/>
      <c r="UMV46" s="24"/>
      <c r="UNA46" s="24"/>
      <c r="UNF46" s="24"/>
      <c r="UNK46" s="24"/>
      <c r="UNP46" s="24"/>
      <c r="UNU46" s="24"/>
      <c r="UNZ46" s="24"/>
      <c r="UOE46" s="24"/>
      <c r="UOJ46" s="24"/>
      <c r="UOO46" s="24"/>
      <c r="UOT46" s="24"/>
      <c r="UOY46" s="24"/>
      <c r="UPD46" s="24"/>
      <c r="UPI46" s="24"/>
      <c r="UPN46" s="24"/>
      <c r="UPS46" s="24"/>
      <c r="UPX46" s="24"/>
      <c r="UQC46" s="24"/>
      <c r="UQH46" s="24"/>
      <c r="UQM46" s="24"/>
      <c r="UQR46" s="24"/>
      <c r="UQW46" s="24"/>
      <c r="URB46" s="24"/>
      <c r="URG46" s="24"/>
      <c r="URL46" s="24"/>
      <c r="URQ46" s="24"/>
      <c r="URV46" s="24"/>
      <c r="USA46" s="24"/>
      <c r="USF46" s="24"/>
      <c r="USK46" s="24"/>
      <c r="USP46" s="24"/>
      <c r="USU46" s="24"/>
      <c r="USZ46" s="24"/>
      <c r="UTE46" s="24"/>
      <c r="UTJ46" s="24"/>
      <c r="UTO46" s="24"/>
      <c r="UTT46" s="24"/>
      <c r="UTY46" s="24"/>
      <c r="UUD46" s="24"/>
      <c r="UUI46" s="24"/>
      <c r="UUN46" s="24"/>
      <c r="UUS46" s="24"/>
      <c r="UUX46" s="24"/>
      <c r="UVC46" s="24"/>
      <c r="UVH46" s="24"/>
      <c r="UVM46" s="24"/>
      <c r="UVR46" s="24"/>
      <c r="UVW46" s="24"/>
      <c r="UWB46" s="24"/>
      <c r="UWG46" s="24"/>
      <c r="UWL46" s="24"/>
      <c r="UWQ46" s="24"/>
      <c r="UWV46" s="24"/>
      <c r="UXA46" s="24"/>
      <c r="UXF46" s="24"/>
      <c r="UXK46" s="24"/>
      <c r="UXP46" s="24"/>
      <c r="UXU46" s="24"/>
      <c r="UXZ46" s="24"/>
      <c r="UYE46" s="24"/>
      <c r="UYJ46" s="24"/>
      <c r="UYO46" s="24"/>
      <c r="UYT46" s="24"/>
      <c r="UYY46" s="24"/>
      <c r="UZD46" s="24"/>
      <c r="UZI46" s="24"/>
      <c r="UZN46" s="24"/>
      <c r="UZS46" s="24"/>
      <c r="UZX46" s="24"/>
      <c r="VAC46" s="24"/>
      <c r="VAH46" s="24"/>
      <c r="VAM46" s="24"/>
      <c r="VAR46" s="24"/>
      <c r="VAW46" s="24"/>
      <c r="VBB46" s="24"/>
      <c r="VBG46" s="24"/>
      <c r="VBL46" s="24"/>
      <c r="VBQ46" s="24"/>
      <c r="VBV46" s="24"/>
      <c r="VCA46" s="24"/>
      <c r="VCF46" s="24"/>
      <c r="VCK46" s="24"/>
      <c r="VCP46" s="24"/>
      <c r="VCU46" s="24"/>
      <c r="VCZ46" s="24"/>
      <c r="VDE46" s="24"/>
      <c r="VDJ46" s="24"/>
      <c r="VDO46" s="24"/>
      <c r="VDT46" s="24"/>
      <c r="VDY46" s="24"/>
      <c r="VED46" s="24"/>
      <c r="VEI46" s="24"/>
      <c r="VEN46" s="24"/>
      <c r="VES46" s="24"/>
      <c r="VEX46" s="24"/>
      <c r="VFC46" s="24"/>
      <c r="VFH46" s="24"/>
      <c r="VFM46" s="24"/>
      <c r="VFR46" s="24"/>
      <c r="VFW46" s="24"/>
      <c r="VGB46" s="24"/>
      <c r="VGG46" s="24"/>
      <c r="VGL46" s="24"/>
      <c r="VGQ46" s="24"/>
      <c r="VGV46" s="24"/>
      <c r="VHA46" s="24"/>
      <c r="VHF46" s="24"/>
      <c r="VHK46" s="24"/>
      <c r="VHP46" s="24"/>
      <c r="VHU46" s="24"/>
      <c r="VHZ46" s="24"/>
      <c r="VIE46" s="24"/>
      <c r="VIJ46" s="24"/>
      <c r="VIO46" s="24"/>
      <c r="VIT46" s="24"/>
      <c r="VIY46" s="24"/>
      <c r="VJD46" s="24"/>
      <c r="VJI46" s="24"/>
      <c r="VJN46" s="24"/>
      <c r="VJS46" s="24"/>
      <c r="VJX46" s="24"/>
      <c r="VKC46" s="24"/>
      <c r="VKH46" s="24"/>
      <c r="VKM46" s="24"/>
      <c r="VKR46" s="24"/>
      <c r="VKW46" s="24"/>
      <c r="VLB46" s="24"/>
      <c r="VLG46" s="24"/>
      <c r="VLL46" s="24"/>
      <c r="VLQ46" s="24"/>
      <c r="VLV46" s="24"/>
      <c r="VMA46" s="24"/>
      <c r="VMF46" s="24"/>
      <c r="VMK46" s="24"/>
      <c r="VMP46" s="24"/>
      <c r="VMU46" s="24"/>
      <c r="VMZ46" s="24"/>
      <c r="VNE46" s="24"/>
      <c r="VNJ46" s="24"/>
      <c r="VNO46" s="24"/>
      <c r="VNT46" s="24"/>
      <c r="VNY46" s="24"/>
      <c r="VOD46" s="24"/>
      <c r="VOI46" s="24"/>
      <c r="VON46" s="24"/>
      <c r="VOS46" s="24"/>
      <c r="VOX46" s="24"/>
      <c r="VPC46" s="24"/>
      <c r="VPH46" s="24"/>
      <c r="VPM46" s="24"/>
      <c r="VPR46" s="24"/>
      <c r="VPW46" s="24"/>
      <c r="VQB46" s="24"/>
      <c r="VQG46" s="24"/>
      <c r="VQL46" s="24"/>
      <c r="VQQ46" s="24"/>
      <c r="VQV46" s="24"/>
      <c r="VRA46" s="24"/>
      <c r="VRF46" s="24"/>
      <c r="VRK46" s="24"/>
      <c r="VRP46" s="24"/>
      <c r="VRU46" s="24"/>
      <c r="VRZ46" s="24"/>
      <c r="VSE46" s="24"/>
      <c r="VSJ46" s="24"/>
      <c r="VSO46" s="24"/>
      <c r="VST46" s="24"/>
      <c r="VSY46" s="24"/>
      <c r="VTD46" s="24"/>
      <c r="VTI46" s="24"/>
      <c r="VTN46" s="24"/>
      <c r="VTS46" s="24"/>
      <c r="VTX46" s="24"/>
      <c r="VUC46" s="24"/>
      <c r="VUH46" s="24"/>
      <c r="VUM46" s="24"/>
      <c r="VUR46" s="24"/>
      <c r="VUW46" s="24"/>
      <c r="VVB46" s="24"/>
      <c r="VVG46" s="24"/>
      <c r="VVL46" s="24"/>
      <c r="VVQ46" s="24"/>
      <c r="VVV46" s="24"/>
      <c r="VWA46" s="24"/>
      <c r="VWF46" s="24"/>
      <c r="VWK46" s="24"/>
      <c r="VWP46" s="24"/>
      <c r="VWU46" s="24"/>
      <c r="VWZ46" s="24"/>
      <c r="VXE46" s="24"/>
      <c r="VXJ46" s="24"/>
      <c r="VXO46" s="24"/>
      <c r="VXT46" s="24"/>
      <c r="VXY46" s="24"/>
      <c r="VYD46" s="24"/>
      <c r="VYI46" s="24"/>
      <c r="VYN46" s="24"/>
      <c r="VYS46" s="24"/>
      <c r="VYX46" s="24"/>
      <c r="VZC46" s="24"/>
      <c r="VZH46" s="24"/>
      <c r="VZM46" s="24"/>
      <c r="VZR46" s="24"/>
      <c r="VZW46" s="24"/>
      <c r="WAB46" s="24"/>
      <c r="WAG46" s="24"/>
      <c r="WAL46" s="24"/>
      <c r="WAQ46" s="24"/>
      <c r="WAV46" s="24"/>
      <c r="WBA46" s="24"/>
      <c r="WBF46" s="24"/>
      <c r="WBK46" s="24"/>
      <c r="WBP46" s="24"/>
      <c r="WBU46" s="24"/>
      <c r="WBZ46" s="24"/>
      <c r="WCE46" s="24"/>
      <c r="WCJ46" s="24"/>
      <c r="WCO46" s="24"/>
      <c r="WCT46" s="24"/>
      <c r="WCY46" s="24"/>
      <c r="WDD46" s="24"/>
      <c r="WDI46" s="24"/>
      <c r="WDN46" s="24"/>
      <c r="WDS46" s="24"/>
      <c r="WDX46" s="24"/>
      <c r="WEC46" s="24"/>
      <c r="WEH46" s="24"/>
      <c r="WEM46" s="24"/>
      <c r="WER46" s="24"/>
      <c r="WEW46" s="24"/>
      <c r="WFB46" s="24"/>
      <c r="WFG46" s="24"/>
      <c r="WFL46" s="24"/>
      <c r="WFQ46" s="24"/>
      <c r="WFV46" s="24"/>
      <c r="WGA46" s="24"/>
      <c r="WGF46" s="24"/>
      <c r="WGK46" s="24"/>
      <c r="WGP46" s="24"/>
      <c r="WGU46" s="24"/>
      <c r="WGZ46" s="24"/>
      <c r="WHE46" s="24"/>
      <c r="WHJ46" s="24"/>
      <c r="WHO46" s="24"/>
      <c r="WHT46" s="24"/>
      <c r="WHY46" s="24"/>
      <c r="WID46" s="24"/>
      <c r="WII46" s="24"/>
      <c r="WIN46" s="24"/>
      <c r="WIS46" s="24"/>
      <c r="WIX46" s="24"/>
      <c r="WJC46" s="24"/>
      <c r="WJH46" s="24"/>
      <c r="WJM46" s="24"/>
      <c r="WJR46" s="24"/>
      <c r="WJW46" s="24"/>
      <c r="WKB46" s="24"/>
      <c r="WKG46" s="24"/>
      <c r="WKL46" s="24"/>
      <c r="WKQ46" s="24"/>
      <c r="WKV46" s="24"/>
      <c r="WLA46" s="24"/>
      <c r="WLF46" s="24"/>
      <c r="WLK46" s="24"/>
      <c r="WLP46" s="24"/>
      <c r="WLU46" s="24"/>
      <c r="WLZ46" s="24"/>
      <c r="WME46" s="24"/>
      <c r="WMJ46" s="24"/>
      <c r="WMO46" s="24"/>
      <c r="WMT46" s="24"/>
      <c r="WMY46" s="24"/>
      <c r="WND46" s="24"/>
      <c r="WNI46" s="24"/>
      <c r="WNN46" s="24"/>
      <c r="WNS46" s="24"/>
      <c r="WNX46" s="24"/>
      <c r="WOC46" s="24"/>
      <c r="WOH46" s="24"/>
      <c r="WOM46" s="24"/>
      <c r="WOR46" s="24"/>
      <c r="WOW46" s="24"/>
      <c r="WPB46" s="24"/>
      <c r="WPG46" s="24"/>
      <c r="WPL46" s="24"/>
      <c r="WPQ46" s="24"/>
      <c r="WPV46" s="24"/>
      <c r="WQA46" s="24"/>
      <c r="WQF46" s="24"/>
      <c r="WQK46" s="24"/>
      <c r="WQP46" s="24"/>
      <c r="WQU46" s="24"/>
      <c r="WQZ46" s="24"/>
      <c r="WRE46" s="24"/>
      <c r="WRJ46" s="24"/>
      <c r="WRO46" s="24"/>
      <c r="WRT46" s="24"/>
      <c r="WRY46" s="24"/>
      <c r="WSD46" s="24"/>
      <c r="WSI46" s="24"/>
      <c r="WSN46" s="24"/>
      <c r="WSS46" s="24"/>
      <c r="WSX46" s="24"/>
      <c r="WTC46" s="24"/>
      <c r="WTH46" s="24"/>
      <c r="WTM46" s="24"/>
      <c r="WTR46" s="24"/>
      <c r="WTW46" s="24"/>
      <c r="WUB46" s="24"/>
      <c r="WUG46" s="24"/>
      <c r="WUL46" s="24"/>
      <c r="WUQ46" s="24"/>
      <c r="WUV46" s="24"/>
      <c r="WVA46" s="24"/>
      <c r="WVF46" s="24"/>
      <c r="WVK46" s="24"/>
      <c r="WVP46" s="24"/>
      <c r="WVU46" s="24"/>
      <c r="WVZ46" s="24"/>
      <c r="WWE46" s="24"/>
      <c r="WWJ46" s="24"/>
      <c r="WWO46" s="24"/>
      <c r="WWT46" s="24"/>
      <c r="WWY46" s="24"/>
      <c r="WXD46" s="24"/>
      <c r="WXI46" s="24"/>
      <c r="WXN46" s="24"/>
      <c r="WXS46" s="24"/>
      <c r="WXX46" s="24"/>
      <c r="WYC46" s="24"/>
      <c r="WYH46" s="24"/>
      <c r="WYM46" s="24"/>
      <c r="WYR46" s="24"/>
      <c r="WYW46" s="24"/>
      <c r="WZB46" s="24"/>
      <c r="WZG46" s="24"/>
      <c r="WZL46" s="24"/>
      <c r="WZQ46" s="24"/>
      <c r="WZV46" s="24"/>
      <c r="XAA46" s="24"/>
      <c r="XAF46" s="24"/>
      <c r="XAK46" s="24"/>
      <c r="XAP46" s="24"/>
      <c r="XAU46" s="24"/>
      <c r="XAZ46" s="24"/>
      <c r="XBE46" s="24"/>
      <c r="XBJ46" s="24"/>
      <c r="XBO46" s="24"/>
      <c r="XBT46" s="24"/>
      <c r="XBY46" s="24"/>
      <c r="XCD46" s="24"/>
      <c r="XCI46" s="24"/>
      <c r="XCN46" s="24"/>
      <c r="XCS46" s="24"/>
      <c r="XCX46" s="24"/>
      <c r="XDC46" s="24"/>
      <c r="XDH46" s="24"/>
      <c r="XDM46" s="24"/>
      <c r="XDR46" s="24"/>
      <c r="XDW46" s="24"/>
      <c r="XEB46" s="24"/>
      <c r="XEG46" s="24"/>
      <c r="XEL46" s="24"/>
      <c r="XEQ46" s="24"/>
      <c r="XEV46" s="24"/>
      <c r="XFA46" s="24"/>
    </row>
    <row r="47" spans="1:1021 1026:2046 2051:3071 3076:4096 4101:5116 5121:6141 6146:7166 7171:8191 8196:9216 9221:10236 10241:11261 11266:12286 12291:13311 13316:14336 14341:15356 15361:16381" x14ac:dyDescent="0.35">
      <c r="B47" s="14"/>
      <c r="C47" s="121"/>
      <c r="D47" s="14"/>
      <c r="E47" s="166" t="s">
        <v>476</v>
      </c>
    </row>
    <row r="48" spans="1:1021 1026:2046 2051:3071 3076:4096 4101:5116 5121:6141 6146:7166 7171:8191 8196:9216 9221:10236 10241:11261 11266:12286 12291:13311 13316:14336 14341:15356 15361:16381" x14ac:dyDescent="0.35">
      <c r="A48" s="24"/>
      <c r="B48" s="14"/>
      <c r="C48" s="14"/>
      <c r="D48" s="14"/>
      <c r="F48" s="166" t="s">
        <v>477</v>
      </c>
      <c r="H48" s="30" t="s">
        <v>198</v>
      </c>
      <c r="J48" s="226">
        <f>'1.4.8 CF'!J52/'1.1 Assumptions'!$J$167*'1.1 Assumptions'!$J$166</f>
        <v>33.75</v>
      </c>
      <c r="K48" s="226">
        <f>'1.4.8 CF'!K52/'1.1 Assumptions'!$J$167*'1.1 Assumptions'!$J$166</f>
        <v>33.75</v>
      </c>
      <c r="L48" s="226">
        <f>'1.4.8 CF'!L52/'1.1 Assumptions'!$J$167*'1.1 Assumptions'!$J$166</f>
        <v>33.75</v>
      </c>
      <c r="M48" s="226">
        <f>'1.4.8 CF'!M52/'1.1 Assumptions'!$J$167*'1.1 Assumptions'!$J$166</f>
        <v>33.75</v>
      </c>
      <c r="N48" s="226">
        <f>'1.4.8 CF'!N52/'1.1 Assumptions'!$J$167*'1.1 Assumptions'!$J$166</f>
        <v>33.75</v>
      </c>
      <c r="O48" s="226">
        <f>'1.4.8 CF'!O52/'1.1 Assumptions'!$J$167*'1.1 Assumptions'!$J$166</f>
        <v>33.75</v>
      </c>
      <c r="P48" s="226">
        <f>'1.4.8 CF'!P52/'1.1 Assumptions'!$J$167*'1.1 Assumptions'!$J$166</f>
        <v>33.75</v>
      </c>
      <c r="Q48" s="226">
        <f>'1.4.8 CF'!Q52/'1.1 Assumptions'!$J$167*'1.1 Assumptions'!$J$166</f>
        <v>33.75</v>
      </c>
      <c r="R48" s="226">
        <f>'1.4.8 CF'!R52/'1.1 Assumptions'!$J$167*'1.1 Assumptions'!$J$166</f>
        <v>33.75</v>
      </c>
      <c r="S48" s="226">
        <f>'1.4.8 CF'!S52/'1.1 Assumptions'!$J$167*'1.1 Assumptions'!$J$166</f>
        <v>33.75</v>
      </c>
      <c r="T48" s="226">
        <f>'1.4.8 CF'!T52/'1.1 Assumptions'!$J$167*'1.1 Assumptions'!$J$166</f>
        <v>33.75</v>
      </c>
      <c r="U48" s="226">
        <f>'1.4.8 CF'!U52/'1.1 Assumptions'!$J$167*'1.1 Assumptions'!$J$166</f>
        <v>33.75</v>
      </c>
      <c r="V48" s="226">
        <f>'1.4.8 CF'!V52/'1.1 Assumptions'!$J$167*'1.1 Assumptions'!$J$166</f>
        <v>47.5625</v>
      </c>
      <c r="W48" s="226">
        <f>'1.4.8 CF'!W52/'1.1 Assumptions'!$J$167*'1.1 Assumptions'!$J$166</f>
        <v>47.5625</v>
      </c>
      <c r="X48" s="226">
        <f>'1.4.8 CF'!X52/'1.1 Assumptions'!$J$167*'1.1 Assumptions'!$J$166</f>
        <v>47.5625</v>
      </c>
      <c r="Y48" s="226">
        <f>'1.4.8 CF'!Y52/'1.1 Assumptions'!$J$167*'1.1 Assumptions'!$J$166</f>
        <v>47.5625</v>
      </c>
      <c r="Z48" s="226">
        <f>'1.4.8 CF'!Z52/'1.1 Assumptions'!$J$167*'1.1 Assumptions'!$J$166</f>
        <v>47.5625</v>
      </c>
      <c r="AA48" s="226">
        <f>'1.4.8 CF'!AA52/'1.1 Assumptions'!$J$167*'1.1 Assumptions'!$J$166</f>
        <v>47.5625</v>
      </c>
      <c r="AB48" s="226">
        <f>'1.4.8 CF'!AB52/'1.1 Assumptions'!$J$167*'1.1 Assumptions'!$J$166</f>
        <v>47.5625</v>
      </c>
      <c r="AC48" s="226">
        <f>'1.4.8 CF'!AC52/'1.1 Assumptions'!$J$167*'1.1 Assumptions'!$J$166</f>
        <v>47.5625</v>
      </c>
      <c r="AD48" s="226">
        <f>'1.4.8 CF'!AD52/'1.1 Assumptions'!$J$167*'1.1 Assumptions'!$J$166</f>
        <v>47.5625</v>
      </c>
      <c r="AE48" s="226">
        <f>'1.4.8 CF'!AE52/'1.1 Assumptions'!$J$167*'1.1 Assumptions'!$J$166</f>
        <v>47.5625</v>
      </c>
      <c r="AF48" s="226">
        <f>'1.4.8 CF'!AF52/'1.1 Assumptions'!$J$167*'1.1 Assumptions'!$J$166</f>
        <v>47.5625</v>
      </c>
      <c r="AG48" s="226">
        <f>'1.4.8 CF'!AG52/'1.1 Assumptions'!$J$167*'1.1 Assumptions'!$J$166</f>
        <v>47.5625</v>
      </c>
      <c r="AH48" s="226">
        <f>'1.4.8 CF'!AH52/'1.1 Assumptions'!$J$167*'1.1 Assumptions'!$J$166</f>
        <v>63.625</v>
      </c>
      <c r="AI48" s="226">
        <f>'1.4.8 CF'!AI52/'1.1 Assumptions'!$J$167*'1.1 Assumptions'!$J$166</f>
        <v>63.625</v>
      </c>
      <c r="AJ48" s="226">
        <f>'1.4.8 CF'!AJ52/'1.1 Assumptions'!$J$167*'1.1 Assumptions'!$J$166</f>
        <v>63.625</v>
      </c>
      <c r="AK48" s="226">
        <f>'1.4.8 CF'!AK52/'1.1 Assumptions'!$J$167*'1.1 Assumptions'!$J$166</f>
        <v>63.625</v>
      </c>
      <c r="AL48" s="226">
        <f>'1.4.8 CF'!AL52/'1.1 Assumptions'!$J$167*'1.1 Assumptions'!$J$166</f>
        <v>63.625</v>
      </c>
      <c r="AM48" s="226">
        <f>'1.4.8 CF'!AM52/'1.1 Assumptions'!$J$167*'1.1 Assumptions'!$J$166</f>
        <v>63.625</v>
      </c>
      <c r="AN48" s="226">
        <f>'1.4.8 CF'!AN52/'1.1 Assumptions'!$J$167*'1.1 Assumptions'!$J$166</f>
        <v>63.625</v>
      </c>
      <c r="AO48" s="226">
        <f>'1.4.8 CF'!AO52/'1.1 Assumptions'!$J$167*'1.1 Assumptions'!$J$166</f>
        <v>63.625</v>
      </c>
      <c r="AP48" s="226">
        <f>'1.4.8 CF'!AP52/'1.1 Assumptions'!$J$167*'1.1 Assumptions'!$J$166</f>
        <v>63.625</v>
      </c>
      <c r="AQ48" s="226">
        <f>'1.4.8 CF'!AQ52/'1.1 Assumptions'!$J$167*'1.1 Assumptions'!$J$166</f>
        <v>63.625</v>
      </c>
      <c r="AR48" s="226">
        <f>'1.4.8 CF'!AR52/'1.1 Assumptions'!$J$167*'1.1 Assumptions'!$J$166</f>
        <v>63.625</v>
      </c>
      <c r="AS48" s="226">
        <f>'1.4.8 CF'!AS52/'1.1 Assumptions'!$J$167*'1.1 Assumptions'!$J$166</f>
        <v>63.625</v>
      </c>
      <c r="AT48" s="226">
        <f>'1.4.8 CF'!AT52/'1.1 Assumptions'!$J$167*'1.1 Assumptions'!$J$166</f>
        <v>78.6875</v>
      </c>
      <c r="AU48" s="226">
        <f>'1.4.8 CF'!AU52/'1.1 Assumptions'!$J$167*'1.1 Assumptions'!$J$166</f>
        <v>78.6875</v>
      </c>
      <c r="AV48" s="226">
        <f>'1.4.8 CF'!AV52/'1.1 Assumptions'!$J$167*'1.1 Assumptions'!$J$166</f>
        <v>78.6875</v>
      </c>
      <c r="AW48" s="226">
        <f>'1.4.8 CF'!AW52/'1.1 Assumptions'!$J$167*'1.1 Assumptions'!$J$166</f>
        <v>78.6875</v>
      </c>
      <c r="AX48" s="226">
        <f>'1.4.8 CF'!AX52/'1.1 Assumptions'!$J$167*'1.1 Assumptions'!$J$166</f>
        <v>78.6875</v>
      </c>
      <c r="AY48" s="226">
        <f>'1.4.8 CF'!AY52/'1.1 Assumptions'!$J$167*'1.1 Assumptions'!$J$166</f>
        <v>78.6875</v>
      </c>
      <c r="AZ48" s="226">
        <f>'1.4.8 CF'!AZ52/'1.1 Assumptions'!$J$167*'1.1 Assumptions'!$J$166</f>
        <v>78.6875</v>
      </c>
      <c r="BA48" s="226">
        <f>'1.4.8 CF'!BA52/'1.1 Assumptions'!$J$167*'1.1 Assumptions'!$J$166</f>
        <v>78.6875</v>
      </c>
      <c r="BB48" s="226">
        <f>'1.4.8 CF'!BB52/'1.1 Assumptions'!$J$167*'1.1 Assumptions'!$J$166</f>
        <v>78.6875</v>
      </c>
      <c r="BC48" s="226">
        <f>'1.4.8 CF'!BC52/'1.1 Assumptions'!$J$167*'1.1 Assumptions'!$J$166</f>
        <v>78.6875</v>
      </c>
      <c r="BD48" s="226">
        <f>'1.4.8 CF'!BD52/'1.1 Assumptions'!$J$167*'1.1 Assumptions'!$J$166</f>
        <v>78.6875</v>
      </c>
      <c r="BE48" s="226">
        <f>'1.4.8 CF'!BE52/'1.1 Assumptions'!$J$167*'1.1 Assumptions'!$J$166</f>
        <v>78.6875</v>
      </c>
      <c r="BF48" s="226">
        <f>'1.4.8 CF'!BF52/'1.1 Assumptions'!$J$167*'1.1 Assumptions'!$J$166</f>
        <v>61.375</v>
      </c>
      <c r="BG48" s="226">
        <f>'1.4.8 CF'!BG52/'1.1 Assumptions'!$J$167*'1.1 Assumptions'!$J$166</f>
        <v>61.375</v>
      </c>
      <c r="BH48" s="226">
        <f>'1.4.8 CF'!BH52/'1.1 Assumptions'!$J$167*'1.1 Assumptions'!$J$166</f>
        <v>61.375</v>
      </c>
      <c r="BI48" s="226">
        <f>'1.4.8 CF'!BI52/'1.1 Assumptions'!$J$167*'1.1 Assumptions'!$J$166</f>
        <v>61.375</v>
      </c>
      <c r="BJ48" s="226">
        <f>'1.4.8 CF'!BJ52/'1.1 Assumptions'!$J$167*'1.1 Assumptions'!$J$166</f>
        <v>61.375</v>
      </c>
      <c r="BK48" s="226">
        <f>'1.4.8 CF'!BK52/'1.1 Assumptions'!$J$167*'1.1 Assumptions'!$J$166</f>
        <v>61.375</v>
      </c>
      <c r="BL48" s="226">
        <f>'1.4.8 CF'!BL52/'1.1 Assumptions'!$J$167*'1.1 Assumptions'!$J$166</f>
        <v>61.375</v>
      </c>
      <c r="BM48" s="226">
        <f>'1.4.8 CF'!BM52/'1.1 Assumptions'!$J$167*'1.1 Assumptions'!$J$166</f>
        <v>61.375</v>
      </c>
      <c r="BN48" s="226">
        <f>'1.4.8 CF'!BN52/'1.1 Assumptions'!$J$167*'1.1 Assumptions'!$J$166</f>
        <v>61.375</v>
      </c>
      <c r="BO48" s="226">
        <f>'1.4.8 CF'!BO52/'1.1 Assumptions'!$J$167*'1.1 Assumptions'!$J$166</f>
        <v>61.375</v>
      </c>
      <c r="BP48" s="226">
        <f>'1.4.8 CF'!BP52/'1.1 Assumptions'!$J$167*'1.1 Assumptions'!$J$166</f>
        <v>61.375</v>
      </c>
      <c r="BQ48" s="226">
        <f>'1.4.8 CF'!BQ52/'1.1 Assumptions'!$J$167*'1.1 Assumptions'!$J$166</f>
        <v>61.375</v>
      </c>
      <c r="BR48" s="226">
        <f>'1.4.8 CF'!BR52/'1.1 Assumptions'!$J$167*'1.1 Assumptions'!$J$166</f>
        <v>60.3125</v>
      </c>
      <c r="BS48" s="226">
        <f>'1.4.8 CF'!BS52/'1.1 Assumptions'!$J$167*'1.1 Assumptions'!$J$166</f>
        <v>60.3125</v>
      </c>
      <c r="BT48" s="226">
        <f>'1.4.8 CF'!BT52/'1.1 Assumptions'!$J$167*'1.1 Assumptions'!$J$166</f>
        <v>60.3125</v>
      </c>
      <c r="BU48" s="226">
        <f>'1.4.8 CF'!BU52/'1.1 Assumptions'!$J$167*'1.1 Assumptions'!$J$166</f>
        <v>60.3125</v>
      </c>
      <c r="BV48" s="226">
        <f>'1.4.8 CF'!BV52/'1.1 Assumptions'!$J$167*'1.1 Assumptions'!$J$166</f>
        <v>60.3125</v>
      </c>
      <c r="BW48" s="226">
        <f>'1.4.8 CF'!BW52/'1.1 Assumptions'!$J$167*'1.1 Assumptions'!$J$166</f>
        <v>60.3125</v>
      </c>
      <c r="BX48" s="226">
        <f>'1.4.8 CF'!BX52/'1.1 Assumptions'!$J$167*'1.1 Assumptions'!$J$166</f>
        <v>60.3125</v>
      </c>
      <c r="BY48" s="226">
        <f>'1.4.8 CF'!BY52/'1.1 Assumptions'!$J$167*'1.1 Assumptions'!$J$166</f>
        <v>60.3125</v>
      </c>
      <c r="BZ48" s="226">
        <f>'1.4.8 CF'!BZ52/'1.1 Assumptions'!$J$167*'1.1 Assumptions'!$J$166</f>
        <v>60.3125</v>
      </c>
      <c r="CA48" s="226">
        <f>'1.4.8 CF'!CA52/'1.1 Assumptions'!$J$167*'1.1 Assumptions'!$J$166</f>
        <v>60.3125</v>
      </c>
      <c r="CB48" s="226">
        <f>'1.4.8 CF'!CB52/'1.1 Assumptions'!$J$167*'1.1 Assumptions'!$J$166</f>
        <v>60.3125</v>
      </c>
      <c r="CC48" s="226">
        <f>'1.4.8 CF'!CC52/'1.1 Assumptions'!$J$167*'1.1 Assumptions'!$J$166</f>
        <v>60.3125</v>
      </c>
      <c r="CD48" s="226">
        <f>'1.4.8 CF'!CD52/'1.1 Assumptions'!$J$167*'1.1 Assumptions'!$J$166</f>
        <v>53.375</v>
      </c>
      <c r="CE48" s="226">
        <f>'1.4.8 CF'!CE52/'1.1 Assumptions'!$J$167*'1.1 Assumptions'!$J$166</f>
        <v>53.375</v>
      </c>
      <c r="CF48" s="226">
        <f>'1.4.8 CF'!CF52/'1.1 Assumptions'!$J$167*'1.1 Assumptions'!$J$166</f>
        <v>53.375</v>
      </c>
      <c r="CG48" s="226">
        <f>'1.4.8 CF'!CG52/'1.1 Assumptions'!$J$167*'1.1 Assumptions'!$J$166</f>
        <v>53.375</v>
      </c>
      <c r="CH48" s="226">
        <f>'1.4.8 CF'!CH52/'1.1 Assumptions'!$J$167*'1.1 Assumptions'!$J$166</f>
        <v>53.375</v>
      </c>
      <c r="CI48" s="226">
        <f>'1.4.8 CF'!CI52/'1.1 Assumptions'!$J$167*'1.1 Assumptions'!$J$166</f>
        <v>53.375</v>
      </c>
      <c r="CJ48" s="226">
        <f>'1.4.8 CF'!CJ52/'1.1 Assumptions'!$J$167*'1.1 Assumptions'!$J$166</f>
        <v>53.375</v>
      </c>
      <c r="CK48" s="226">
        <f>'1.4.8 CF'!CK52/'1.1 Assumptions'!$J$167*'1.1 Assumptions'!$J$166</f>
        <v>53.375</v>
      </c>
      <c r="CL48" s="226">
        <f>'1.4.8 CF'!CL52/'1.1 Assumptions'!$J$167*'1.1 Assumptions'!$J$166</f>
        <v>53.375</v>
      </c>
      <c r="CM48" s="226">
        <f>'1.4.8 CF'!CM52/'1.1 Assumptions'!$J$167*'1.1 Assumptions'!$J$166</f>
        <v>53.375</v>
      </c>
      <c r="CN48" s="226">
        <f>'1.4.8 CF'!CN52/'1.1 Assumptions'!$J$167*'1.1 Assumptions'!$J$166</f>
        <v>53.375</v>
      </c>
      <c r="CO48" s="226">
        <f>'1.4.8 CF'!CO52/'1.1 Assumptions'!$J$167*'1.1 Assumptions'!$J$166</f>
        <v>53.375</v>
      </c>
      <c r="CP48" s="226">
        <f>'1.4.8 CF'!CP52/'1.1 Assumptions'!$J$167*'1.1 Assumptions'!$J$166</f>
        <v>44.875</v>
      </c>
      <c r="CQ48" s="226">
        <f>'1.4.8 CF'!CQ52/'1.1 Assumptions'!$J$167*'1.1 Assumptions'!$J$166</f>
        <v>44.875</v>
      </c>
      <c r="CR48" s="226">
        <f>'1.4.8 CF'!CR52/'1.1 Assumptions'!$J$167*'1.1 Assumptions'!$J$166</f>
        <v>44.875</v>
      </c>
      <c r="CS48" s="226">
        <f>'1.4.8 CF'!CS52/'1.1 Assumptions'!$J$167*'1.1 Assumptions'!$J$166</f>
        <v>44.875</v>
      </c>
      <c r="CT48" s="226">
        <f>'1.4.8 CF'!CT52/'1.1 Assumptions'!$J$167*'1.1 Assumptions'!$J$166</f>
        <v>44.875</v>
      </c>
      <c r="CU48" s="226">
        <f>'1.4.8 CF'!CU52/'1.1 Assumptions'!$J$167*'1.1 Assumptions'!$J$166</f>
        <v>44.875</v>
      </c>
      <c r="CV48" s="226">
        <f>'1.4.8 CF'!CV52/'1.1 Assumptions'!$J$167*'1.1 Assumptions'!$J$166</f>
        <v>44.875</v>
      </c>
      <c r="CW48" s="226">
        <f>'1.4.8 CF'!CW52/'1.1 Assumptions'!$J$167*'1.1 Assumptions'!$J$166</f>
        <v>44.875</v>
      </c>
      <c r="CX48" s="226">
        <f>'1.4.8 CF'!CX52/'1.1 Assumptions'!$J$167*'1.1 Assumptions'!$J$166</f>
        <v>44.875</v>
      </c>
      <c r="CY48" s="226">
        <f>'1.4.8 CF'!CY52/'1.1 Assumptions'!$J$167*'1.1 Assumptions'!$J$166</f>
        <v>44.875</v>
      </c>
      <c r="CZ48" s="226">
        <f>'1.4.8 CF'!CZ52/'1.1 Assumptions'!$J$167*'1.1 Assumptions'!$J$166</f>
        <v>44.875</v>
      </c>
      <c r="DA48" s="226">
        <f>'1.4.8 CF'!DA52/'1.1 Assumptions'!$J$167*'1.1 Assumptions'!$J$166</f>
        <v>44.875</v>
      </c>
      <c r="DB48" s="226">
        <f>'1.4.8 CF'!DB52/'1.1 Assumptions'!$J$167*'1.1 Assumptions'!$J$166</f>
        <v>28.4375</v>
      </c>
      <c r="DC48" s="226">
        <f>'1.4.8 CF'!DC52/'1.1 Assumptions'!$J$167*'1.1 Assumptions'!$J$166</f>
        <v>28.4375</v>
      </c>
      <c r="DD48" s="226">
        <f>'1.4.8 CF'!DD52/'1.1 Assumptions'!$J$167*'1.1 Assumptions'!$J$166</f>
        <v>28.4375</v>
      </c>
      <c r="DE48" s="226">
        <f>'1.4.8 CF'!DE52/'1.1 Assumptions'!$J$167*'1.1 Assumptions'!$J$166</f>
        <v>28.4375</v>
      </c>
      <c r="DF48" s="226">
        <f>'1.4.8 CF'!DF52/'1.1 Assumptions'!$J$167*'1.1 Assumptions'!$J$166</f>
        <v>28.4375</v>
      </c>
      <c r="DG48" s="226">
        <f>'1.4.8 CF'!DG52/'1.1 Assumptions'!$J$167*'1.1 Assumptions'!$J$166</f>
        <v>28.4375</v>
      </c>
      <c r="DH48" s="226">
        <f>'1.4.8 CF'!DH52/'1.1 Assumptions'!$J$167*'1.1 Assumptions'!$J$166</f>
        <v>28.4375</v>
      </c>
      <c r="DI48" s="226">
        <f>'1.4.8 CF'!DI52/'1.1 Assumptions'!$J$167*'1.1 Assumptions'!$J$166</f>
        <v>28.4375</v>
      </c>
      <c r="DJ48" s="226">
        <f>'1.4.8 CF'!DJ52/'1.1 Assumptions'!$J$167*'1.1 Assumptions'!$J$166</f>
        <v>28.4375</v>
      </c>
      <c r="DK48" s="226">
        <f>'1.4.8 CF'!DK52/'1.1 Assumptions'!$J$167*'1.1 Assumptions'!$J$166</f>
        <v>28.4375</v>
      </c>
      <c r="DL48" s="226">
        <f>'1.4.8 CF'!DL52/'1.1 Assumptions'!$J$167*'1.1 Assumptions'!$J$166</f>
        <v>28.4375</v>
      </c>
      <c r="DM48" s="226">
        <f>'1.4.8 CF'!DM52/'1.1 Assumptions'!$J$167*'1.1 Assumptions'!$J$166</f>
        <v>28.4375</v>
      </c>
      <c r="DN48" s="226">
        <f>'1.4.8 CF'!DN52/'1.1 Assumptions'!$J$167*'1.1 Assumptions'!$J$166</f>
        <v>15.6875</v>
      </c>
      <c r="DO48" s="226">
        <f>'1.4.8 CF'!DO52/'1.1 Assumptions'!$J$167*'1.1 Assumptions'!$J$166</f>
        <v>15.6875</v>
      </c>
      <c r="DP48" s="226">
        <f>'1.4.8 CF'!DP52/'1.1 Assumptions'!$J$167*'1.1 Assumptions'!$J$166</f>
        <v>15.6875</v>
      </c>
      <c r="DQ48" s="226">
        <f>'1.4.8 CF'!DQ52/'1.1 Assumptions'!$J$167*'1.1 Assumptions'!$J$166</f>
        <v>15.6875</v>
      </c>
      <c r="DR48" s="226">
        <f>'1.4.8 CF'!DR52/'1.1 Assumptions'!$J$167*'1.1 Assumptions'!$J$166</f>
        <v>15.6875</v>
      </c>
      <c r="DS48" s="226">
        <f>'1.4.8 CF'!DS52/'1.1 Assumptions'!$J$167*'1.1 Assumptions'!$J$166</f>
        <v>15.6875</v>
      </c>
      <c r="DT48" s="226">
        <f>'1.4.8 CF'!DT52/'1.1 Assumptions'!$J$167*'1.1 Assumptions'!$J$166</f>
        <v>15.6875</v>
      </c>
      <c r="DU48" s="226">
        <f>'1.4.8 CF'!DU52/'1.1 Assumptions'!$J$167*'1.1 Assumptions'!$J$166</f>
        <v>15.6875</v>
      </c>
      <c r="DV48" s="226">
        <f>'1.4.8 CF'!DV52/'1.1 Assumptions'!$J$167*'1.1 Assumptions'!$J$166</f>
        <v>15.6875</v>
      </c>
      <c r="DW48" s="226">
        <f>'1.4.8 CF'!DW52/'1.1 Assumptions'!$J$167*'1.1 Assumptions'!$J$166</f>
        <v>15.6875</v>
      </c>
      <c r="DX48" s="226">
        <f>'1.4.8 CF'!DX52/'1.1 Assumptions'!$J$167*'1.1 Assumptions'!$J$166</f>
        <v>15.6875</v>
      </c>
      <c r="DY48" s="226">
        <f>'1.4.8 CF'!DY52/'1.1 Assumptions'!$J$167*'1.1 Assumptions'!$J$166</f>
        <v>15.6875</v>
      </c>
      <c r="EA48" s="24"/>
      <c r="EF48" s="24"/>
      <c r="EK48" s="24"/>
      <c r="EP48" s="24"/>
      <c r="EU48" s="24"/>
      <c r="EZ48" s="24"/>
      <c r="FE48" s="24"/>
      <c r="FJ48" s="24"/>
      <c r="FO48" s="24"/>
      <c r="FT48" s="24"/>
      <c r="FY48" s="24"/>
      <c r="GD48" s="24"/>
      <c r="GI48" s="24"/>
      <c r="GN48" s="24"/>
      <c r="GS48" s="24"/>
      <c r="GX48" s="24"/>
      <c r="HC48" s="24"/>
      <c r="HH48" s="24"/>
      <c r="HM48" s="24"/>
      <c r="HR48" s="24"/>
      <c r="HW48" s="24"/>
      <c r="IB48" s="24"/>
      <c r="IG48" s="24"/>
      <c r="IL48" s="24"/>
      <c r="IQ48" s="24"/>
      <c r="IV48" s="24"/>
      <c r="JA48" s="24"/>
      <c r="JF48" s="24"/>
      <c r="JK48" s="24"/>
      <c r="JP48" s="24"/>
      <c r="JU48" s="24"/>
      <c r="JZ48" s="24"/>
      <c r="KE48" s="24"/>
      <c r="KJ48" s="24"/>
      <c r="KO48" s="24"/>
      <c r="KT48" s="24"/>
      <c r="KY48" s="24"/>
      <c r="LD48" s="24"/>
      <c r="LI48" s="24"/>
      <c r="LN48" s="24"/>
      <c r="LS48" s="24"/>
      <c r="LX48" s="24"/>
      <c r="MC48" s="24"/>
      <c r="MH48" s="24"/>
      <c r="MM48" s="24"/>
      <c r="MR48" s="24"/>
      <c r="MW48" s="24"/>
      <c r="NB48" s="24"/>
      <c r="NG48" s="24"/>
      <c r="NL48" s="24"/>
      <c r="NQ48" s="24"/>
      <c r="NV48" s="24"/>
      <c r="OA48" s="24"/>
      <c r="OF48" s="24"/>
      <c r="OK48" s="24"/>
      <c r="OP48" s="24"/>
      <c r="OU48" s="24"/>
      <c r="OZ48" s="24"/>
      <c r="PE48" s="24"/>
      <c r="PJ48" s="24"/>
      <c r="PO48" s="24"/>
      <c r="PT48" s="24"/>
      <c r="PY48" s="24"/>
      <c r="QD48" s="24"/>
      <c r="QI48" s="24"/>
      <c r="QN48" s="24"/>
      <c r="QS48" s="24"/>
      <c r="QX48" s="24"/>
      <c r="RC48" s="24"/>
      <c r="RH48" s="24"/>
      <c r="RM48" s="24"/>
      <c r="RR48" s="24"/>
      <c r="RW48" s="24"/>
      <c r="SB48" s="24"/>
      <c r="SG48" s="24"/>
      <c r="SL48" s="24"/>
      <c r="SQ48" s="24"/>
      <c r="SV48" s="24"/>
      <c r="TA48" s="24"/>
      <c r="TF48" s="24"/>
      <c r="TK48" s="24"/>
      <c r="TP48" s="24"/>
      <c r="TU48" s="24"/>
      <c r="TZ48" s="24"/>
      <c r="UE48" s="24"/>
      <c r="UJ48" s="24"/>
      <c r="UO48" s="24"/>
      <c r="UT48" s="24"/>
      <c r="UY48" s="24"/>
      <c r="VD48" s="24"/>
      <c r="VI48" s="24"/>
      <c r="VN48" s="24"/>
      <c r="VS48" s="24"/>
      <c r="VX48" s="24"/>
      <c r="WC48" s="24"/>
      <c r="WH48" s="24"/>
      <c r="WM48" s="24"/>
      <c r="WR48" s="24"/>
      <c r="WW48" s="24"/>
      <c r="XB48" s="24"/>
      <c r="XG48" s="24"/>
      <c r="XL48" s="24"/>
      <c r="XQ48" s="24"/>
      <c r="XV48" s="24"/>
      <c r="YA48" s="24"/>
      <c r="YF48" s="24"/>
      <c r="YK48" s="24"/>
      <c r="YP48" s="24"/>
      <c r="YU48" s="24"/>
      <c r="YZ48" s="24"/>
      <c r="ZE48" s="24"/>
      <c r="ZJ48" s="24"/>
      <c r="ZO48" s="24"/>
      <c r="ZT48" s="24"/>
      <c r="ZY48" s="24"/>
      <c r="AAD48" s="24"/>
      <c r="AAI48" s="24"/>
      <c r="AAN48" s="24"/>
      <c r="AAS48" s="24"/>
      <c r="AAX48" s="24"/>
      <c r="ABC48" s="24"/>
      <c r="ABH48" s="24"/>
      <c r="ABM48" s="24"/>
      <c r="ABR48" s="24"/>
      <c r="ABW48" s="24"/>
      <c r="ACB48" s="24"/>
      <c r="ACG48" s="24"/>
      <c r="ACL48" s="24"/>
      <c r="ACQ48" s="24"/>
      <c r="ACV48" s="24"/>
      <c r="ADA48" s="24"/>
      <c r="ADF48" s="24"/>
      <c r="ADK48" s="24"/>
      <c r="ADP48" s="24"/>
      <c r="ADU48" s="24"/>
      <c r="ADZ48" s="24"/>
      <c r="AEE48" s="24"/>
      <c r="AEJ48" s="24"/>
      <c r="AEO48" s="24"/>
      <c r="AET48" s="24"/>
      <c r="AEY48" s="24"/>
      <c r="AFD48" s="24"/>
      <c r="AFI48" s="24"/>
      <c r="AFN48" s="24"/>
      <c r="AFS48" s="24"/>
      <c r="AFX48" s="24"/>
      <c r="AGC48" s="24"/>
      <c r="AGH48" s="24"/>
      <c r="AGM48" s="24"/>
      <c r="AGR48" s="24"/>
      <c r="AGW48" s="24"/>
      <c r="AHB48" s="24"/>
      <c r="AHG48" s="24"/>
      <c r="AHL48" s="24"/>
      <c r="AHQ48" s="24"/>
      <c r="AHV48" s="24"/>
      <c r="AIA48" s="24"/>
      <c r="AIF48" s="24"/>
      <c r="AIK48" s="24"/>
      <c r="AIP48" s="24"/>
      <c r="AIU48" s="24"/>
      <c r="AIZ48" s="24"/>
      <c r="AJE48" s="24"/>
      <c r="AJJ48" s="24"/>
      <c r="AJO48" s="24"/>
      <c r="AJT48" s="24"/>
      <c r="AJY48" s="24"/>
      <c r="AKD48" s="24"/>
      <c r="AKI48" s="24"/>
      <c r="AKN48" s="24"/>
      <c r="AKS48" s="24"/>
      <c r="AKX48" s="24"/>
      <c r="ALC48" s="24"/>
      <c r="ALH48" s="24"/>
      <c r="ALM48" s="24"/>
      <c r="ALR48" s="24"/>
      <c r="ALW48" s="24"/>
      <c r="AMB48" s="24"/>
      <c r="AMG48" s="24"/>
      <c r="AML48" s="24"/>
      <c r="AMQ48" s="24"/>
      <c r="AMV48" s="24"/>
      <c r="ANA48" s="24"/>
      <c r="ANF48" s="24"/>
      <c r="ANK48" s="24"/>
      <c r="ANP48" s="24"/>
      <c r="ANU48" s="24"/>
      <c r="ANZ48" s="24"/>
      <c r="AOE48" s="24"/>
      <c r="AOJ48" s="24"/>
      <c r="AOO48" s="24"/>
      <c r="AOT48" s="24"/>
      <c r="AOY48" s="24"/>
      <c r="APD48" s="24"/>
      <c r="API48" s="24"/>
      <c r="APN48" s="24"/>
      <c r="APS48" s="24"/>
      <c r="APX48" s="24"/>
      <c r="AQC48" s="24"/>
      <c r="AQH48" s="24"/>
      <c r="AQM48" s="24"/>
      <c r="AQR48" s="24"/>
      <c r="AQW48" s="24"/>
      <c r="ARB48" s="24"/>
      <c r="ARG48" s="24"/>
      <c r="ARL48" s="24"/>
      <c r="ARQ48" s="24"/>
      <c r="ARV48" s="24"/>
      <c r="ASA48" s="24"/>
      <c r="ASF48" s="24"/>
      <c r="ASK48" s="24"/>
      <c r="ASP48" s="24"/>
      <c r="ASU48" s="24"/>
      <c r="ASZ48" s="24"/>
      <c r="ATE48" s="24"/>
      <c r="ATJ48" s="24"/>
      <c r="ATO48" s="24"/>
      <c r="ATT48" s="24"/>
      <c r="ATY48" s="24"/>
      <c r="AUD48" s="24"/>
      <c r="AUI48" s="24"/>
      <c r="AUN48" s="24"/>
      <c r="AUS48" s="24"/>
      <c r="AUX48" s="24"/>
      <c r="AVC48" s="24"/>
      <c r="AVH48" s="24"/>
      <c r="AVM48" s="24"/>
      <c r="AVR48" s="24"/>
      <c r="AVW48" s="24"/>
      <c r="AWB48" s="24"/>
      <c r="AWG48" s="24"/>
      <c r="AWL48" s="24"/>
      <c r="AWQ48" s="24"/>
      <c r="AWV48" s="24"/>
      <c r="AXA48" s="24"/>
      <c r="AXF48" s="24"/>
      <c r="AXK48" s="24"/>
      <c r="AXP48" s="24"/>
      <c r="AXU48" s="24"/>
      <c r="AXZ48" s="24"/>
      <c r="AYE48" s="24"/>
      <c r="AYJ48" s="24"/>
      <c r="AYO48" s="24"/>
      <c r="AYT48" s="24"/>
      <c r="AYY48" s="24"/>
      <c r="AZD48" s="24"/>
      <c r="AZI48" s="24"/>
      <c r="AZN48" s="24"/>
      <c r="AZS48" s="24"/>
      <c r="AZX48" s="24"/>
      <c r="BAC48" s="24"/>
      <c r="BAH48" s="24"/>
      <c r="BAM48" s="24"/>
      <c r="BAR48" s="24"/>
      <c r="BAW48" s="24"/>
      <c r="BBB48" s="24"/>
      <c r="BBG48" s="24"/>
      <c r="BBL48" s="24"/>
      <c r="BBQ48" s="24"/>
      <c r="BBV48" s="24"/>
      <c r="BCA48" s="24"/>
      <c r="BCF48" s="24"/>
      <c r="BCK48" s="24"/>
      <c r="BCP48" s="24"/>
      <c r="BCU48" s="24"/>
      <c r="BCZ48" s="24"/>
      <c r="BDE48" s="24"/>
      <c r="BDJ48" s="24"/>
      <c r="BDO48" s="24"/>
      <c r="BDT48" s="24"/>
      <c r="BDY48" s="24"/>
      <c r="BED48" s="24"/>
      <c r="BEI48" s="24"/>
      <c r="BEN48" s="24"/>
      <c r="BES48" s="24"/>
      <c r="BEX48" s="24"/>
      <c r="BFC48" s="24"/>
      <c r="BFH48" s="24"/>
      <c r="BFM48" s="24"/>
      <c r="BFR48" s="24"/>
      <c r="BFW48" s="24"/>
      <c r="BGB48" s="24"/>
      <c r="BGG48" s="24"/>
      <c r="BGL48" s="24"/>
      <c r="BGQ48" s="24"/>
      <c r="BGV48" s="24"/>
      <c r="BHA48" s="24"/>
      <c r="BHF48" s="24"/>
      <c r="BHK48" s="24"/>
      <c r="BHP48" s="24"/>
      <c r="BHU48" s="24"/>
      <c r="BHZ48" s="24"/>
      <c r="BIE48" s="24"/>
      <c r="BIJ48" s="24"/>
      <c r="BIO48" s="24"/>
      <c r="BIT48" s="24"/>
      <c r="BIY48" s="24"/>
      <c r="BJD48" s="24"/>
      <c r="BJI48" s="24"/>
      <c r="BJN48" s="24"/>
      <c r="BJS48" s="24"/>
      <c r="BJX48" s="24"/>
      <c r="BKC48" s="24"/>
      <c r="BKH48" s="24"/>
      <c r="BKM48" s="24"/>
      <c r="BKR48" s="24"/>
      <c r="BKW48" s="24"/>
      <c r="BLB48" s="24"/>
      <c r="BLG48" s="24"/>
      <c r="BLL48" s="24"/>
      <c r="BLQ48" s="24"/>
      <c r="BLV48" s="24"/>
      <c r="BMA48" s="24"/>
      <c r="BMF48" s="24"/>
      <c r="BMK48" s="24"/>
      <c r="BMP48" s="24"/>
      <c r="BMU48" s="24"/>
      <c r="BMZ48" s="24"/>
      <c r="BNE48" s="24"/>
      <c r="BNJ48" s="24"/>
      <c r="BNO48" s="24"/>
      <c r="BNT48" s="24"/>
      <c r="BNY48" s="24"/>
      <c r="BOD48" s="24"/>
      <c r="BOI48" s="24"/>
      <c r="BON48" s="24"/>
      <c r="BOS48" s="24"/>
      <c r="BOX48" s="24"/>
      <c r="BPC48" s="24"/>
      <c r="BPH48" s="24"/>
      <c r="BPM48" s="24"/>
      <c r="BPR48" s="24"/>
      <c r="BPW48" s="24"/>
      <c r="BQB48" s="24"/>
      <c r="BQG48" s="24"/>
      <c r="BQL48" s="24"/>
      <c r="BQQ48" s="24"/>
      <c r="BQV48" s="24"/>
      <c r="BRA48" s="24"/>
      <c r="BRF48" s="24"/>
      <c r="BRK48" s="24"/>
      <c r="BRP48" s="24"/>
      <c r="BRU48" s="24"/>
      <c r="BRZ48" s="24"/>
      <c r="BSE48" s="24"/>
      <c r="BSJ48" s="24"/>
      <c r="BSO48" s="24"/>
      <c r="BST48" s="24"/>
      <c r="BSY48" s="24"/>
      <c r="BTD48" s="24"/>
      <c r="BTI48" s="24"/>
      <c r="BTN48" s="24"/>
      <c r="BTS48" s="24"/>
      <c r="BTX48" s="24"/>
      <c r="BUC48" s="24"/>
      <c r="BUH48" s="24"/>
      <c r="BUM48" s="24"/>
      <c r="BUR48" s="24"/>
      <c r="BUW48" s="24"/>
      <c r="BVB48" s="24"/>
      <c r="BVG48" s="24"/>
      <c r="BVL48" s="24"/>
      <c r="BVQ48" s="24"/>
      <c r="BVV48" s="24"/>
      <c r="BWA48" s="24"/>
      <c r="BWF48" s="24"/>
      <c r="BWK48" s="24"/>
      <c r="BWP48" s="24"/>
      <c r="BWU48" s="24"/>
      <c r="BWZ48" s="24"/>
      <c r="BXE48" s="24"/>
      <c r="BXJ48" s="24"/>
      <c r="BXO48" s="24"/>
      <c r="BXT48" s="24"/>
      <c r="BXY48" s="24"/>
      <c r="BYD48" s="24"/>
      <c r="BYI48" s="24"/>
      <c r="BYN48" s="24"/>
      <c r="BYS48" s="24"/>
      <c r="BYX48" s="24"/>
      <c r="BZC48" s="24"/>
      <c r="BZH48" s="24"/>
      <c r="BZM48" s="24"/>
      <c r="BZR48" s="24"/>
      <c r="BZW48" s="24"/>
      <c r="CAB48" s="24"/>
      <c r="CAG48" s="24"/>
      <c r="CAL48" s="24"/>
      <c r="CAQ48" s="24"/>
      <c r="CAV48" s="24"/>
      <c r="CBA48" s="24"/>
      <c r="CBF48" s="24"/>
      <c r="CBK48" s="24"/>
      <c r="CBP48" s="24"/>
      <c r="CBU48" s="24"/>
      <c r="CBZ48" s="24"/>
      <c r="CCE48" s="24"/>
      <c r="CCJ48" s="24"/>
      <c r="CCO48" s="24"/>
      <c r="CCT48" s="24"/>
      <c r="CCY48" s="24"/>
      <c r="CDD48" s="24"/>
      <c r="CDI48" s="24"/>
      <c r="CDN48" s="24"/>
      <c r="CDS48" s="24"/>
      <c r="CDX48" s="24"/>
      <c r="CEC48" s="24"/>
      <c r="CEH48" s="24"/>
      <c r="CEM48" s="24"/>
      <c r="CER48" s="24"/>
      <c r="CEW48" s="24"/>
      <c r="CFB48" s="24"/>
      <c r="CFG48" s="24"/>
      <c r="CFL48" s="24"/>
      <c r="CFQ48" s="24"/>
      <c r="CFV48" s="24"/>
      <c r="CGA48" s="24"/>
      <c r="CGF48" s="24"/>
      <c r="CGK48" s="24"/>
      <c r="CGP48" s="24"/>
      <c r="CGU48" s="24"/>
      <c r="CGZ48" s="24"/>
      <c r="CHE48" s="24"/>
      <c r="CHJ48" s="24"/>
      <c r="CHO48" s="24"/>
      <c r="CHT48" s="24"/>
      <c r="CHY48" s="24"/>
      <c r="CID48" s="24"/>
      <c r="CII48" s="24"/>
      <c r="CIN48" s="24"/>
      <c r="CIS48" s="24"/>
      <c r="CIX48" s="24"/>
      <c r="CJC48" s="24"/>
      <c r="CJH48" s="24"/>
      <c r="CJM48" s="24"/>
      <c r="CJR48" s="24"/>
      <c r="CJW48" s="24"/>
      <c r="CKB48" s="24"/>
      <c r="CKG48" s="24"/>
      <c r="CKL48" s="24"/>
      <c r="CKQ48" s="24"/>
      <c r="CKV48" s="24"/>
      <c r="CLA48" s="24"/>
      <c r="CLF48" s="24"/>
      <c r="CLK48" s="24"/>
      <c r="CLP48" s="24"/>
      <c r="CLU48" s="24"/>
      <c r="CLZ48" s="24"/>
      <c r="CME48" s="24"/>
      <c r="CMJ48" s="24"/>
      <c r="CMO48" s="24"/>
      <c r="CMT48" s="24"/>
      <c r="CMY48" s="24"/>
      <c r="CND48" s="24"/>
      <c r="CNI48" s="24"/>
      <c r="CNN48" s="24"/>
      <c r="CNS48" s="24"/>
      <c r="CNX48" s="24"/>
      <c r="COC48" s="24"/>
      <c r="COH48" s="24"/>
      <c r="COM48" s="24"/>
      <c r="COR48" s="24"/>
      <c r="COW48" s="24"/>
      <c r="CPB48" s="24"/>
      <c r="CPG48" s="24"/>
      <c r="CPL48" s="24"/>
      <c r="CPQ48" s="24"/>
      <c r="CPV48" s="24"/>
      <c r="CQA48" s="24"/>
      <c r="CQF48" s="24"/>
      <c r="CQK48" s="24"/>
      <c r="CQP48" s="24"/>
      <c r="CQU48" s="24"/>
      <c r="CQZ48" s="24"/>
      <c r="CRE48" s="24"/>
      <c r="CRJ48" s="24"/>
      <c r="CRO48" s="24"/>
      <c r="CRT48" s="24"/>
      <c r="CRY48" s="24"/>
      <c r="CSD48" s="24"/>
      <c r="CSI48" s="24"/>
      <c r="CSN48" s="24"/>
      <c r="CSS48" s="24"/>
      <c r="CSX48" s="24"/>
      <c r="CTC48" s="24"/>
      <c r="CTH48" s="24"/>
      <c r="CTM48" s="24"/>
      <c r="CTR48" s="24"/>
      <c r="CTW48" s="24"/>
      <c r="CUB48" s="24"/>
      <c r="CUG48" s="24"/>
      <c r="CUL48" s="24"/>
      <c r="CUQ48" s="24"/>
      <c r="CUV48" s="24"/>
      <c r="CVA48" s="24"/>
      <c r="CVF48" s="24"/>
      <c r="CVK48" s="24"/>
      <c r="CVP48" s="24"/>
      <c r="CVU48" s="24"/>
      <c r="CVZ48" s="24"/>
      <c r="CWE48" s="24"/>
      <c r="CWJ48" s="24"/>
      <c r="CWO48" s="24"/>
      <c r="CWT48" s="24"/>
      <c r="CWY48" s="24"/>
      <c r="CXD48" s="24"/>
      <c r="CXI48" s="24"/>
      <c r="CXN48" s="24"/>
      <c r="CXS48" s="24"/>
      <c r="CXX48" s="24"/>
      <c r="CYC48" s="24"/>
      <c r="CYH48" s="24"/>
      <c r="CYM48" s="24"/>
      <c r="CYR48" s="24"/>
      <c r="CYW48" s="24"/>
      <c r="CZB48" s="24"/>
      <c r="CZG48" s="24"/>
      <c r="CZL48" s="24"/>
      <c r="CZQ48" s="24"/>
      <c r="CZV48" s="24"/>
      <c r="DAA48" s="24"/>
      <c r="DAF48" s="24"/>
      <c r="DAK48" s="24"/>
      <c r="DAP48" s="24"/>
      <c r="DAU48" s="24"/>
      <c r="DAZ48" s="24"/>
      <c r="DBE48" s="24"/>
      <c r="DBJ48" s="24"/>
      <c r="DBO48" s="24"/>
      <c r="DBT48" s="24"/>
      <c r="DBY48" s="24"/>
      <c r="DCD48" s="24"/>
      <c r="DCI48" s="24"/>
      <c r="DCN48" s="24"/>
      <c r="DCS48" s="24"/>
      <c r="DCX48" s="24"/>
      <c r="DDC48" s="24"/>
      <c r="DDH48" s="24"/>
      <c r="DDM48" s="24"/>
      <c r="DDR48" s="24"/>
      <c r="DDW48" s="24"/>
      <c r="DEB48" s="24"/>
      <c r="DEG48" s="24"/>
      <c r="DEL48" s="24"/>
      <c r="DEQ48" s="24"/>
      <c r="DEV48" s="24"/>
      <c r="DFA48" s="24"/>
      <c r="DFF48" s="24"/>
      <c r="DFK48" s="24"/>
      <c r="DFP48" s="24"/>
      <c r="DFU48" s="24"/>
      <c r="DFZ48" s="24"/>
      <c r="DGE48" s="24"/>
      <c r="DGJ48" s="24"/>
      <c r="DGO48" s="24"/>
      <c r="DGT48" s="24"/>
      <c r="DGY48" s="24"/>
      <c r="DHD48" s="24"/>
      <c r="DHI48" s="24"/>
      <c r="DHN48" s="24"/>
      <c r="DHS48" s="24"/>
      <c r="DHX48" s="24"/>
      <c r="DIC48" s="24"/>
      <c r="DIH48" s="24"/>
      <c r="DIM48" s="24"/>
      <c r="DIR48" s="24"/>
      <c r="DIW48" s="24"/>
      <c r="DJB48" s="24"/>
      <c r="DJG48" s="24"/>
      <c r="DJL48" s="24"/>
      <c r="DJQ48" s="24"/>
      <c r="DJV48" s="24"/>
      <c r="DKA48" s="24"/>
      <c r="DKF48" s="24"/>
      <c r="DKK48" s="24"/>
      <c r="DKP48" s="24"/>
      <c r="DKU48" s="24"/>
      <c r="DKZ48" s="24"/>
      <c r="DLE48" s="24"/>
      <c r="DLJ48" s="24"/>
      <c r="DLO48" s="24"/>
      <c r="DLT48" s="24"/>
      <c r="DLY48" s="24"/>
      <c r="DMD48" s="24"/>
      <c r="DMI48" s="24"/>
      <c r="DMN48" s="24"/>
      <c r="DMS48" s="24"/>
      <c r="DMX48" s="24"/>
      <c r="DNC48" s="24"/>
      <c r="DNH48" s="24"/>
      <c r="DNM48" s="24"/>
      <c r="DNR48" s="24"/>
      <c r="DNW48" s="24"/>
      <c r="DOB48" s="24"/>
      <c r="DOG48" s="24"/>
      <c r="DOL48" s="24"/>
      <c r="DOQ48" s="24"/>
      <c r="DOV48" s="24"/>
      <c r="DPA48" s="24"/>
      <c r="DPF48" s="24"/>
      <c r="DPK48" s="24"/>
      <c r="DPP48" s="24"/>
      <c r="DPU48" s="24"/>
      <c r="DPZ48" s="24"/>
      <c r="DQE48" s="24"/>
      <c r="DQJ48" s="24"/>
      <c r="DQO48" s="24"/>
      <c r="DQT48" s="24"/>
      <c r="DQY48" s="24"/>
      <c r="DRD48" s="24"/>
      <c r="DRI48" s="24"/>
      <c r="DRN48" s="24"/>
      <c r="DRS48" s="24"/>
      <c r="DRX48" s="24"/>
      <c r="DSC48" s="24"/>
      <c r="DSH48" s="24"/>
      <c r="DSM48" s="24"/>
      <c r="DSR48" s="24"/>
      <c r="DSW48" s="24"/>
      <c r="DTB48" s="24"/>
      <c r="DTG48" s="24"/>
      <c r="DTL48" s="24"/>
      <c r="DTQ48" s="24"/>
      <c r="DTV48" s="24"/>
      <c r="DUA48" s="24"/>
      <c r="DUF48" s="24"/>
      <c r="DUK48" s="24"/>
      <c r="DUP48" s="24"/>
      <c r="DUU48" s="24"/>
      <c r="DUZ48" s="24"/>
      <c r="DVE48" s="24"/>
      <c r="DVJ48" s="24"/>
      <c r="DVO48" s="24"/>
      <c r="DVT48" s="24"/>
      <c r="DVY48" s="24"/>
      <c r="DWD48" s="24"/>
      <c r="DWI48" s="24"/>
      <c r="DWN48" s="24"/>
      <c r="DWS48" s="24"/>
      <c r="DWX48" s="24"/>
      <c r="DXC48" s="24"/>
      <c r="DXH48" s="24"/>
      <c r="DXM48" s="24"/>
      <c r="DXR48" s="24"/>
      <c r="DXW48" s="24"/>
      <c r="DYB48" s="24"/>
      <c r="DYG48" s="24"/>
      <c r="DYL48" s="24"/>
      <c r="DYQ48" s="24"/>
      <c r="DYV48" s="24"/>
      <c r="DZA48" s="24"/>
      <c r="DZF48" s="24"/>
      <c r="DZK48" s="24"/>
      <c r="DZP48" s="24"/>
      <c r="DZU48" s="24"/>
      <c r="DZZ48" s="24"/>
      <c r="EAE48" s="24"/>
      <c r="EAJ48" s="24"/>
      <c r="EAO48" s="24"/>
      <c r="EAT48" s="24"/>
      <c r="EAY48" s="24"/>
      <c r="EBD48" s="24"/>
      <c r="EBI48" s="24"/>
      <c r="EBN48" s="24"/>
      <c r="EBS48" s="24"/>
      <c r="EBX48" s="24"/>
      <c r="ECC48" s="24"/>
      <c r="ECH48" s="24"/>
      <c r="ECM48" s="24"/>
      <c r="ECR48" s="24"/>
      <c r="ECW48" s="24"/>
      <c r="EDB48" s="24"/>
      <c r="EDG48" s="24"/>
      <c r="EDL48" s="24"/>
      <c r="EDQ48" s="24"/>
      <c r="EDV48" s="24"/>
      <c r="EEA48" s="24"/>
      <c r="EEF48" s="24"/>
      <c r="EEK48" s="24"/>
      <c r="EEP48" s="24"/>
      <c r="EEU48" s="24"/>
      <c r="EEZ48" s="24"/>
      <c r="EFE48" s="24"/>
      <c r="EFJ48" s="24"/>
      <c r="EFO48" s="24"/>
      <c r="EFT48" s="24"/>
      <c r="EFY48" s="24"/>
      <c r="EGD48" s="24"/>
      <c r="EGI48" s="24"/>
      <c r="EGN48" s="24"/>
      <c r="EGS48" s="24"/>
      <c r="EGX48" s="24"/>
      <c r="EHC48" s="24"/>
      <c r="EHH48" s="24"/>
      <c r="EHM48" s="24"/>
      <c r="EHR48" s="24"/>
      <c r="EHW48" s="24"/>
      <c r="EIB48" s="24"/>
      <c r="EIG48" s="24"/>
      <c r="EIL48" s="24"/>
      <c r="EIQ48" s="24"/>
      <c r="EIV48" s="24"/>
      <c r="EJA48" s="24"/>
      <c r="EJF48" s="24"/>
      <c r="EJK48" s="24"/>
      <c r="EJP48" s="24"/>
      <c r="EJU48" s="24"/>
      <c r="EJZ48" s="24"/>
      <c r="EKE48" s="24"/>
      <c r="EKJ48" s="24"/>
      <c r="EKO48" s="24"/>
      <c r="EKT48" s="24"/>
      <c r="EKY48" s="24"/>
      <c r="ELD48" s="24"/>
      <c r="ELI48" s="24"/>
      <c r="ELN48" s="24"/>
      <c r="ELS48" s="24"/>
      <c r="ELX48" s="24"/>
      <c r="EMC48" s="24"/>
      <c r="EMH48" s="24"/>
      <c r="EMM48" s="24"/>
      <c r="EMR48" s="24"/>
      <c r="EMW48" s="24"/>
      <c r="ENB48" s="24"/>
      <c r="ENG48" s="24"/>
      <c r="ENL48" s="24"/>
      <c r="ENQ48" s="24"/>
      <c r="ENV48" s="24"/>
      <c r="EOA48" s="24"/>
      <c r="EOF48" s="24"/>
      <c r="EOK48" s="24"/>
      <c r="EOP48" s="24"/>
      <c r="EOU48" s="24"/>
      <c r="EOZ48" s="24"/>
      <c r="EPE48" s="24"/>
      <c r="EPJ48" s="24"/>
      <c r="EPO48" s="24"/>
      <c r="EPT48" s="24"/>
      <c r="EPY48" s="24"/>
      <c r="EQD48" s="24"/>
      <c r="EQI48" s="24"/>
      <c r="EQN48" s="24"/>
      <c r="EQS48" s="24"/>
      <c r="EQX48" s="24"/>
      <c r="ERC48" s="24"/>
      <c r="ERH48" s="24"/>
      <c r="ERM48" s="24"/>
      <c r="ERR48" s="24"/>
      <c r="ERW48" s="24"/>
      <c r="ESB48" s="24"/>
      <c r="ESG48" s="24"/>
      <c r="ESL48" s="24"/>
      <c r="ESQ48" s="24"/>
      <c r="ESV48" s="24"/>
      <c r="ETA48" s="24"/>
      <c r="ETF48" s="24"/>
      <c r="ETK48" s="24"/>
      <c r="ETP48" s="24"/>
      <c r="ETU48" s="24"/>
      <c r="ETZ48" s="24"/>
      <c r="EUE48" s="24"/>
      <c r="EUJ48" s="24"/>
      <c r="EUO48" s="24"/>
      <c r="EUT48" s="24"/>
      <c r="EUY48" s="24"/>
      <c r="EVD48" s="24"/>
      <c r="EVI48" s="24"/>
      <c r="EVN48" s="24"/>
      <c r="EVS48" s="24"/>
      <c r="EVX48" s="24"/>
      <c r="EWC48" s="24"/>
      <c r="EWH48" s="24"/>
      <c r="EWM48" s="24"/>
      <c r="EWR48" s="24"/>
      <c r="EWW48" s="24"/>
      <c r="EXB48" s="24"/>
      <c r="EXG48" s="24"/>
      <c r="EXL48" s="24"/>
      <c r="EXQ48" s="24"/>
      <c r="EXV48" s="24"/>
      <c r="EYA48" s="24"/>
      <c r="EYF48" s="24"/>
      <c r="EYK48" s="24"/>
      <c r="EYP48" s="24"/>
      <c r="EYU48" s="24"/>
      <c r="EYZ48" s="24"/>
      <c r="EZE48" s="24"/>
      <c r="EZJ48" s="24"/>
      <c r="EZO48" s="24"/>
      <c r="EZT48" s="24"/>
      <c r="EZY48" s="24"/>
      <c r="FAD48" s="24"/>
      <c r="FAI48" s="24"/>
      <c r="FAN48" s="24"/>
      <c r="FAS48" s="24"/>
      <c r="FAX48" s="24"/>
      <c r="FBC48" s="24"/>
      <c r="FBH48" s="24"/>
      <c r="FBM48" s="24"/>
      <c r="FBR48" s="24"/>
      <c r="FBW48" s="24"/>
      <c r="FCB48" s="24"/>
      <c r="FCG48" s="24"/>
      <c r="FCL48" s="24"/>
      <c r="FCQ48" s="24"/>
      <c r="FCV48" s="24"/>
      <c r="FDA48" s="24"/>
      <c r="FDF48" s="24"/>
      <c r="FDK48" s="24"/>
      <c r="FDP48" s="24"/>
      <c r="FDU48" s="24"/>
      <c r="FDZ48" s="24"/>
      <c r="FEE48" s="24"/>
      <c r="FEJ48" s="24"/>
      <c r="FEO48" s="24"/>
      <c r="FET48" s="24"/>
      <c r="FEY48" s="24"/>
      <c r="FFD48" s="24"/>
      <c r="FFI48" s="24"/>
      <c r="FFN48" s="24"/>
      <c r="FFS48" s="24"/>
      <c r="FFX48" s="24"/>
      <c r="FGC48" s="24"/>
      <c r="FGH48" s="24"/>
      <c r="FGM48" s="24"/>
      <c r="FGR48" s="24"/>
      <c r="FGW48" s="24"/>
      <c r="FHB48" s="24"/>
      <c r="FHG48" s="24"/>
      <c r="FHL48" s="24"/>
      <c r="FHQ48" s="24"/>
      <c r="FHV48" s="24"/>
      <c r="FIA48" s="24"/>
      <c r="FIF48" s="24"/>
      <c r="FIK48" s="24"/>
      <c r="FIP48" s="24"/>
      <c r="FIU48" s="24"/>
      <c r="FIZ48" s="24"/>
      <c r="FJE48" s="24"/>
      <c r="FJJ48" s="24"/>
      <c r="FJO48" s="24"/>
      <c r="FJT48" s="24"/>
      <c r="FJY48" s="24"/>
      <c r="FKD48" s="24"/>
      <c r="FKI48" s="24"/>
      <c r="FKN48" s="24"/>
      <c r="FKS48" s="24"/>
      <c r="FKX48" s="24"/>
      <c r="FLC48" s="24"/>
      <c r="FLH48" s="24"/>
      <c r="FLM48" s="24"/>
      <c r="FLR48" s="24"/>
      <c r="FLW48" s="24"/>
      <c r="FMB48" s="24"/>
      <c r="FMG48" s="24"/>
      <c r="FML48" s="24"/>
      <c r="FMQ48" s="24"/>
      <c r="FMV48" s="24"/>
      <c r="FNA48" s="24"/>
      <c r="FNF48" s="24"/>
      <c r="FNK48" s="24"/>
      <c r="FNP48" s="24"/>
      <c r="FNU48" s="24"/>
      <c r="FNZ48" s="24"/>
      <c r="FOE48" s="24"/>
      <c r="FOJ48" s="24"/>
      <c r="FOO48" s="24"/>
      <c r="FOT48" s="24"/>
      <c r="FOY48" s="24"/>
      <c r="FPD48" s="24"/>
      <c r="FPI48" s="24"/>
      <c r="FPN48" s="24"/>
      <c r="FPS48" s="24"/>
      <c r="FPX48" s="24"/>
      <c r="FQC48" s="24"/>
      <c r="FQH48" s="24"/>
      <c r="FQM48" s="24"/>
      <c r="FQR48" s="24"/>
      <c r="FQW48" s="24"/>
      <c r="FRB48" s="24"/>
      <c r="FRG48" s="24"/>
      <c r="FRL48" s="24"/>
      <c r="FRQ48" s="24"/>
      <c r="FRV48" s="24"/>
      <c r="FSA48" s="24"/>
      <c r="FSF48" s="24"/>
      <c r="FSK48" s="24"/>
      <c r="FSP48" s="24"/>
      <c r="FSU48" s="24"/>
      <c r="FSZ48" s="24"/>
      <c r="FTE48" s="24"/>
      <c r="FTJ48" s="24"/>
      <c r="FTO48" s="24"/>
      <c r="FTT48" s="24"/>
      <c r="FTY48" s="24"/>
      <c r="FUD48" s="24"/>
      <c r="FUI48" s="24"/>
      <c r="FUN48" s="24"/>
      <c r="FUS48" s="24"/>
      <c r="FUX48" s="24"/>
      <c r="FVC48" s="24"/>
      <c r="FVH48" s="24"/>
      <c r="FVM48" s="24"/>
      <c r="FVR48" s="24"/>
      <c r="FVW48" s="24"/>
      <c r="FWB48" s="24"/>
      <c r="FWG48" s="24"/>
      <c r="FWL48" s="24"/>
      <c r="FWQ48" s="24"/>
      <c r="FWV48" s="24"/>
      <c r="FXA48" s="24"/>
      <c r="FXF48" s="24"/>
      <c r="FXK48" s="24"/>
      <c r="FXP48" s="24"/>
      <c r="FXU48" s="24"/>
      <c r="FXZ48" s="24"/>
      <c r="FYE48" s="24"/>
      <c r="FYJ48" s="24"/>
      <c r="FYO48" s="24"/>
      <c r="FYT48" s="24"/>
      <c r="FYY48" s="24"/>
      <c r="FZD48" s="24"/>
      <c r="FZI48" s="24"/>
      <c r="FZN48" s="24"/>
      <c r="FZS48" s="24"/>
      <c r="FZX48" s="24"/>
      <c r="GAC48" s="24"/>
      <c r="GAH48" s="24"/>
      <c r="GAM48" s="24"/>
      <c r="GAR48" s="24"/>
      <c r="GAW48" s="24"/>
      <c r="GBB48" s="24"/>
      <c r="GBG48" s="24"/>
      <c r="GBL48" s="24"/>
      <c r="GBQ48" s="24"/>
      <c r="GBV48" s="24"/>
      <c r="GCA48" s="24"/>
      <c r="GCF48" s="24"/>
      <c r="GCK48" s="24"/>
      <c r="GCP48" s="24"/>
      <c r="GCU48" s="24"/>
      <c r="GCZ48" s="24"/>
      <c r="GDE48" s="24"/>
      <c r="GDJ48" s="24"/>
      <c r="GDO48" s="24"/>
      <c r="GDT48" s="24"/>
      <c r="GDY48" s="24"/>
      <c r="GED48" s="24"/>
      <c r="GEI48" s="24"/>
      <c r="GEN48" s="24"/>
      <c r="GES48" s="24"/>
      <c r="GEX48" s="24"/>
      <c r="GFC48" s="24"/>
      <c r="GFH48" s="24"/>
      <c r="GFM48" s="24"/>
      <c r="GFR48" s="24"/>
      <c r="GFW48" s="24"/>
      <c r="GGB48" s="24"/>
      <c r="GGG48" s="24"/>
      <c r="GGL48" s="24"/>
      <c r="GGQ48" s="24"/>
      <c r="GGV48" s="24"/>
      <c r="GHA48" s="24"/>
      <c r="GHF48" s="24"/>
      <c r="GHK48" s="24"/>
      <c r="GHP48" s="24"/>
      <c r="GHU48" s="24"/>
      <c r="GHZ48" s="24"/>
      <c r="GIE48" s="24"/>
      <c r="GIJ48" s="24"/>
      <c r="GIO48" s="24"/>
      <c r="GIT48" s="24"/>
      <c r="GIY48" s="24"/>
      <c r="GJD48" s="24"/>
      <c r="GJI48" s="24"/>
      <c r="GJN48" s="24"/>
      <c r="GJS48" s="24"/>
      <c r="GJX48" s="24"/>
      <c r="GKC48" s="24"/>
      <c r="GKH48" s="24"/>
      <c r="GKM48" s="24"/>
      <c r="GKR48" s="24"/>
      <c r="GKW48" s="24"/>
      <c r="GLB48" s="24"/>
      <c r="GLG48" s="24"/>
      <c r="GLL48" s="24"/>
      <c r="GLQ48" s="24"/>
      <c r="GLV48" s="24"/>
      <c r="GMA48" s="24"/>
      <c r="GMF48" s="24"/>
      <c r="GMK48" s="24"/>
      <c r="GMP48" s="24"/>
      <c r="GMU48" s="24"/>
      <c r="GMZ48" s="24"/>
      <c r="GNE48" s="24"/>
      <c r="GNJ48" s="24"/>
      <c r="GNO48" s="24"/>
      <c r="GNT48" s="24"/>
      <c r="GNY48" s="24"/>
      <c r="GOD48" s="24"/>
      <c r="GOI48" s="24"/>
      <c r="GON48" s="24"/>
      <c r="GOS48" s="24"/>
      <c r="GOX48" s="24"/>
      <c r="GPC48" s="24"/>
      <c r="GPH48" s="24"/>
      <c r="GPM48" s="24"/>
      <c r="GPR48" s="24"/>
      <c r="GPW48" s="24"/>
      <c r="GQB48" s="24"/>
      <c r="GQG48" s="24"/>
      <c r="GQL48" s="24"/>
      <c r="GQQ48" s="24"/>
      <c r="GQV48" s="24"/>
      <c r="GRA48" s="24"/>
      <c r="GRF48" s="24"/>
      <c r="GRK48" s="24"/>
      <c r="GRP48" s="24"/>
      <c r="GRU48" s="24"/>
      <c r="GRZ48" s="24"/>
      <c r="GSE48" s="24"/>
      <c r="GSJ48" s="24"/>
      <c r="GSO48" s="24"/>
      <c r="GST48" s="24"/>
      <c r="GSY48" s="24"/>
      <c r="GTD48" s="24"/>
      <c r="GTI48" s="24"/>
      <c r="GTN48" s="24"/>
      <c r="GTS48" s="24"/>
      <c r="GTX48" s="24"/>
      <c r="GUC48" s="24"/>
      <c r="GUH48" s="24"/>
      <c r="GUM48" s="24"/>
      <c r="GUR48" s="24"/>
      <c r="GUW48" s="24"/>
      <c r="GVB48" s="24"/>
      <c r="GVG48" s="24"/>
      <c r="GVL48" s="24"/>
      <c r="GVQ48" s="24"/>
      <c r="GVV48" s="24"/>
      <c r="GWA48" s="24"/>
      <c r="GWF48" s="24"/>
      <c r="GWK48" s="24"/>
      <c r="GWP48" s="24"/>
      <c r="GWU48" s="24"/>
      <c r="GWZ48" s="24"/>
      <c r="GXE48" s="24"/>
      <c r="GXJ48" s="24"/>
      <c r="GXO48" s="24"/>
      <c r="GXT48" s="24"/>
      <c r="GXY48" s="24"/>
      <c r="GYD48" s="24"/>
      <c r="GYI48" s="24"/>
      <c r="GYN48" s="24"/>
      <c r="GYS48" s="24"/>
      <c r="GYX48" s="24"/>
      <c r="GZC48" s="24"/>
      <c r="GZH48" s="24"/>
      <c r="GZM48" s="24"/>
      <c r="GZR48" s="24"/>
      <c r="GZW48" s="24"/>
      <c r="HAB48" s="24"/>
      <c r="HAG48" s="24"/>
      <c r="HAL48" s="24"/>
      <c r="HAQ48" s="24"/>
      <c r="HAV48" s="24"/>
      <c r="HBA48" s="24"/>
      <c r="HBF48" s="24"/>
      <c r="HBK48" s="24"/>
      <c r="HBP48" s="24"/>
      <c r="HBU48" s="24"/>
      <c r="HBZ48" s="24"/>
      <c r="HCE48" s="24"/>
      <c r="HCJ48" s="24"/>
      <c r="HCO48" s="24"/>
      <c r="HCT48" s="24"/>
      <c r="HCY48" s="24"/>
      <c r="HDD48" s="24"/>
      <c r="HDI48" s="24"/>
      <c r="HDN48" s="24"/>
      <c r="HDS48" s="24"/>
      <c r="HDX48" s="24"/>
      <c r="HEC48" s="24"/>
      <c r="HEH48" s="24"/>
      <c r="HEM48" s="24"/>
      <c r="HER48" s="24"/>
      <c r="HEW48" s="24"/>
      <c r="HFB48" s="24"/>
      <c r="HFG48" s="24"/>
      <c r="HFL48" s="24"/>
      <c r="HFQ48" s="24"/>
      <c r="HFV48" s="24"/>
      <c r="HGA48" s="24"/>
      <c r="HGF48" s="24"/>
      <c r="HGK48" s="24"/>
      <c r="HGP48" s="24"/>
      <c r="HGU48" s="24"/>
      <c r="HGZ48" s="24"/>
      <c r="HHE48" s="24"/>
      <c r="HHJ48" s="24"/>
      <c r="HHO48" s="24"/>
      <c r="HHT48" s="24"/>
      <c r="HHY48" s="24"/>
      <c r="HID48" s="24"/>
      <c r="HII48" s="24"/>
      <c r="HIN48" s="24"/>
      <c r="HIS48" s="24"/>
      <c r="HIX48" s="24"/>
      <c r="HJC48" s="24"/>
      <c r="HJH48" s="24"/>
      <c r="HJM48" s="24"/>
      <c r="HJR48" s="24"/>
      <c r="HJW48" s="24"/>
      <c r="HKB48" s="24"/>
      <c r="HKG48" s="24"/>
      <c r="HKL48" s="24"/>
      <c r="HKQ48" s="24"/>
      <c r="HKV48" s="24"/>
      <c r="HLA48" s="24"/>
      <c r="HLF48" s="24"/>
      <c r="HLK48" s="24"/>
      <c r="HLP48" s="24"/>
      <c r="HLU48" s="24"/>
      <c r="HLZ48" s="24"/>
      <c r="HME48" s="24"/>
      <c r="HMJ48" s="24"/>
      <c r="HMO48" s="24"/>
      <c r="HMT48" s="24"/>
      <c r="HMY48" s="24"/>
      <c r="HND48" s="24"/>
      <c r="HNI48" s="24"/>
      <c r="HNN48" s="24"/>
      <c r="HNS48" s="24"/>
      <c r="HNX48" s="24"/>
      <c r="HOC48" s="24"/>
      <c r="HOH48" s="24"/>
      <c r="HOM48" s="24"/>
      <c r="HOR48" s="24"/>
      <c r="HOW48" s="24"/>
      <c r="HPB48" s="24"/>
      <c r="HPG48" s="24"/>
      <c r="HPL48" s="24"/>
      <c r="HPQ48" s="24"/>
      <c r="HPV48" s="24"/>
      <c r="HQA48" s="24"/>
      <c r="HQF48" s="24"/>
      <c r="HQK48" s="24"/>
      <c r="HQP48" s="24"/>
      <c r="HQU48" s="24"/>
      <c r="HQZ48" s="24"/>
      <c r="HRE48" s="24"/>
      <c r="HRJ48" s="24"/>
      <c r="HRO48" s="24"/>
      <c r="HRT48" s="24"/>
      <c r="HRY48" s="24"/>
      <c r="HSD48" s="24"/>
      <c r="HSI48" s="24"/>
      <c r="HSN48" s="24"/>
      <c r="HSS48" s="24"/>
      <c r="HSX48" s="24"/>
      <c r="HTC48" s="24"/>
      <c r="HTH48" s="24"/>
      <c r="HTM48" s="24"/>
      <c r="HTR48" s="24"/>
      <c r="HTW48" s="24"/>
      <c r="HUB48" s="24"/>
      <c r="HUG48" s="24"/>
      <c r="HUL48" s="24"/>
      <c r="HUQ48" s="24"/>
      <c r="HUV48" s="24"/>
      <c r="HVA48" s="24"/>
      <c r="HVF48" s="24"/>
      <c r="HVK48" s="24"/>
      <c r="HVP48" s="24"/>
      <c r="HVU48" s="24"/>
      <c r="HVZ48" s="24"/>
      <c r="HWE48" s="24"/>
      <c r="HWJ48" s="24"/>
      <c r="HWO48" s="24"/>
      <c r="HWT48" s="24"/>
      <c r="HWY48" s="24"/>
      <c r="HXD48" s="24"/>
      <c r="HXI48" s="24"/>
      <c r="HXN48" s="24"/>
      <c r="HXS48" s="24"/>
      <c r="HXX48" s="24"/>
      <c r="HYC48" s="24"/>
      <c r="HYH48" s="24"/>
      <c r="HYM48" s="24"/>
      <c r="HYR48" s="24"/>
      <c r="HYW48" s="24"/>
      <c r="HZB48" s="24"/>
      <c r="HZG48" s="24"/>
      <c r="HZL48" s="24"/>
      <c r="HZQ48" s="24"/>
      <c r="HZV48" s="24"/>
      <c r="IAA48" s="24"/>
      <c r="IAF48" s="24"/>
      <c r="IAK48" s="24"/>
      <c r="IAP48" s="24"/>
      <c r="IAU48" s="24"/>
      <c r="IAZ48" s="24"/>
      <c r="IBE48" s="24"/>
      <c r="IBJ48" s="24"/>
      <c r="IBO48" s="24"/>
      <c r="IBT48" s="24"/>
      <c r="IBY48" s="24"/>
      <c r="ICD48" s="24"/>
      <c r="ICI48" s="24"/>
      <c r="ICN48" s="24"/>
      <c r="ICS48" s="24"/>
      <c r="ICX48" s="24"/>
      <c r="IDC48" s="24"/>
      <c r="IDH48" s="24"/>
      <c r="IDM48" s="24"/>
      <c r="IDR48" s="24"/>
      <c r="IDW48" s="24"/>
      <c r="IEB48" s="24"/>
      <c r="IEG48" s="24"/>
      <c r="IEL48" s="24"/>
      <c r="IEQ48" s="24"/>
      <c r="IEV48" s="24"/>
      <c r="IFA48" s="24"/>
      <c r="IFF48" s="24"/>
      <c r="IFK48" s="24"/>
      <c r="IFP48" s="24"/>
      <c r="IFU48" s="24"/>
      <c r="IFZ48" s="24"/>
      <c r="IGE48" s="24"/>
      <c r="IGJ48" s="24"/>
      <c r="IGO48" s="24"/>
      <c r="IGT48" s="24"/>
      <c r="IGY48" s="24"/>
      <c r="IHD48" s="24"/>
      <c r="IHI48" s="24"/>
      <c r="IHN48" s="24"/>
      <c r="IHS48" s="24"/>
      <c r="IHX48" s="24"/>
      <c r="IIC48" s="24"/>
      <c r="IIH48" s="24"/>
      <c r="IIM48" s="24"/>
      <c r="IIR48" s="24"/>
      <c r="IIW48" s="24"/>
      <c r="IJB48" s="24"/>
      <c r="IJG48" s="24"/>
      <c r="IJL48" s="24"/>
      <c r="IJQ48" s="24"/>
      <c r="IJV48" s="24"/>
      <c r="IKA48" s="24"/>
      <c r="IKF48" s="24"/>
      <c r="IKK48" s="24"/>
      <c r="IKP48" s="24"/>
      <c r="IKU48" s="24"/>
      <c r="IKZ48" s="24"/>
      <c r="ILE48" s="24"/>
      <c r="ILJ48" s="24"/>
      <c r="ILO48" s="24"/>
      <c r="ILT48" s="24"/>
      <c r="ILY48" s="24"/>
      <c r="IMD48" s="24"/>
      <c r="IMI48" s="24"/>
      <c r="IMN48" s="24"/>
      <c r="IMS48" s="24"/>
      <c r="IMX48" s="24"/>
      <c r="INC48" s="24"/>
      <c r="INH48" s="24"/>
      <c r="INM48" s="24"/>
      <c r="INR48" s="24"/>
      <c r="INW48" s="24"/>
      <c r="IOB48" s="24"/>
      <c r="IOG48" s="24"/>
      <c r="IOL48" s="24"/>
      <c r="IOQ48" s="24"/>
      <c r="IOV48" s="24"/>
      <c r="IPA48" s="24"/>
      <c r="IPF48" s="24"/>
      <c r="IPK48" s="24"/>
      <c r="IPP48" s="24"/>
      <c r="IPU48" s="24"/>
      <c r="IPZ48" s="24"/>
      <c r="IQE48" s="24"/>
      <c r="IQJ48" s="24"/>
      <c r="IQO48" s="24"/>
      <c r="IQT48" s="24"/>
      <c r="IQY48" s="24"/>
      <c r="IRD48" s="24"/>
      <c r="IRI48" s="24"/>
      <c r="IRN48" s="24"/>
      <c r="IRS48" s="24"/>
      <c r="IRX48" s="24"/>
      <c r="ISC48" s="24"/>
      <c r="ISH48" s="24"/>
      <c r="ISM48" s="24"/>
      <c r="ISR48" s="24"/>
      <c r="ISW48" s="24"/>
      <c r="ITB48" s="24"/>
      <c r="ITG48" s="24"/>
      <c r="ITL48" s="24"/>
      <c r="ITQ48" s="24"/>
      <c r="ITV48" s="24"/>
      <c r="IUA48" s="24"/>
      <c r="IUF48" s="24"/>
      <c r="IUK48" s="24"/>
      <c r="IUP48" s="24"/>
      <c r="IUU48" s="24"/>
      <c r="IUZ48" s="24"/>
      <c r="IVE48" s="24"/>
      <c r="IVJ48" s="24"/>
      <c r="IVO48" s="24"/>
      <c r="IVT48" s="24"/>
      <c r="IVY48" s="24"/>
      <c r="IWD48" s="24"/>
      <c r="IWI48" s="24"/>
      <c r="IWN48" s="24"/>
      <c r="IWS48" s="24"/>
      <c r="IWX48" s="24"/>
      <c r="IXC48" s="24"/>
      <c r="IXH48" s="24"/>
      <c r="IXM48" s="24"/>
      <c r="IXR48" s="24"/>
      <c r="IXW48" s="24"/>
      <c r="IYB48" s="24"/>
      <c r="IYG48" s="24"/>
      <c r="IYL48" s="24"/>
      <c r="IYQ48" s="24"/>
      <c r="IYV48" s="24"/>
      <c r="IZA48" s="24"/>
      <c r="IZF48" s="24"/>
      <c r="IZK48" s="24"/>
      <c r="IZP48" s="24"/>
      <c r="IZU48" s="24"/>
      <c r="IZZ48" s="24"/>
      <c r="JAE48" s="24"/>
      <c r="JAJ48" s="24"/>
      <c r="JAO48" s="24"/>
      <c r="JAT48" s="24"/>
      <c r="JAY48" s="24"/>
      <c r="JBD48" s="24"/>
      <c r="JBI48" s="24"/>
      <c r="JBN48" s="24"/>
      <c r="JBS48" s="24"/>
      <c r="JBX48" s="24"/>
      <c r="JCC48" s="24"/>
      <c r="JCH48" s="24"/>
      <c r="JCM48" s="24"/>
      <c r="JCR48" s="24"/>
      <c r="JCW48" s="24"/>
      <c r="JDB48" s="24"/>
      <c r="JDG48" s="24"/>
      <c r="JDL48" s="24"/>
      <c r="JDQ48" s="24"/>
      <c r="JDV48" s="24"/>
      <c r="JEA48" s="24"/>
      <c r="JEF48" s="24"/>
      <c r="JEK48" s="24"/>
      <c r="JEP48" s="24"/>
      <c r="JEU48" s="24"/>
      <c r="JEZ48" s="24"/>
      <c r="JFE48" s="24"/>
      <c r="JFJ48" s="24"/>
      <c r="JFO48" s="24"/>
      <c r="JFT48" s="24"/>
      <c r="JFY48" s="24"/>
      <c r="JGD48" s="24"/>
      <c r="JGI48" s="24"/>
      <c r="JGN48" s="24"/>
      <c r="JGS48" s="24"/>
      <c r="JGX48" s="24"/>
      <c r="JHC48" s="24"/>
      <c r="JHH48" s="24"/>
      <c r="JHM48" s="24"/>
      <c r="JHR48" s="24"/>
      <c r="JHW48" s="24"/>
      <c r="JIB48" s="24"/>
      <c r="JIG48" s="24"/>
      <c r="JIL48" s="24"/>
      <c r="JIQ48" s="24"/>
      <c r="JIV48" s="24"/>
      <c r="JJA48" s="24"/>
      <c r="JJF48" s="24"/>
      <c r="JJK48" s="24"/>
      <c r="JJP48" s="24"/>
      <c r="JJU48" s="24"/>
      <c r="JJZ48" s="24"/>
      <c r="JKE48" s="24"/>
      <c r="JKJ48" s="24"/>
      <c r="JKO48" s="24"/>
      <c r="JKT48" s="24"/>
      <c r="JKY48" s="24"/>
      <c r="JLD48" s="24"/>
      <c r="JLI48" s="24"/>
      <c r="JLN48" s="24"/>
      <c r="JLS48" s="24"/>
      <c r="JLX48" s="24"/>
      <c r="JMC48" s="24"/>
      <c r="JMH48" s="24"/>
      <c r="JMM48" s="24"/>
      <c r="JMR48" s="24"/>
      <c r="JMW48" s="24"/>
      <c r="JNB48" s="24"/>
      <c r="JNG48" s="24"/>
      <c r="JNL48" s="24"/>
      <c r="JNQ48" s="24"/>
      <c r="JNV48" s="24"/>
      <c r="JOA48" s="24"/>
      <c r="JOF48" s="24"/>
      <c r="JOK48" s="24"/>
      <c r="JOP48" s="24"/>
      <c r="JOU48" s="24"/>
      <c r="JOZ48" s="24"/>
      <c r="JPE48" s="24"/>
      <c r="JPJ48" s="24"/>
      <c r="JPO48" s="24"/>
      <c r="JPT48" s="24"/>
      <c r="JPY48" s="24"/>
      <c r="JQD48" s="24"/>
      <c r="JQI48" s="24"/>
      <c r="JQN48" s="24"/>
      <c r="JQS48" s="24"/>
      <c r="JQX48" s="24"/>
      <c r="JRC48" s="24"/>
      <c r="JRH48" s="24"/>
      <c r="JRM48" s="24"/>
      <c r="JRR48" s="24"/>
      <c r="JRW48" s="24"/>
      <c r="JSB48" s="24"/>
      <c r="JSG48" s="24"/>
      <c r="JSL48" s="24"/>
      <c r="JSQ48" s="24"/>
      <c r="JSV48" s="24"/>
      <c r="JTA48" s="24"/>
      <c r="JTF48" s="24"/>
      <c r="JTK48" s="24"/>
      <c r="JTP48" s="24"/>
      <c r="JTU48" s="24"/>
      <c r="JTZ48" s="24"/>
      <c r="JUE48" s="24"/>
      <c r="JUJ48" s="24"/>
      <c r="JUO48" s="24"/>
      <c r="JUT48" s="24"/>
      <c r="JUY48" s="24"/>
      <c r="JVD48" s="24"/>
      <c r="JVI48" s="24"/>
      <c r="JVN48" s="24"/>
      <c r="JVS48" s="24"/>
      <c r="JVX48" s="24"/>
      <c r="JWC48" s="24"/>
      <c r="JWH48" s="24"/>
      <c r="JWM48" s="24"/>
      <c r="JWR48" s="24"/>
      <c r="JWW48" s="24"/>
      <c r="JXB48" s="24"/>
      <c r="JXG48" s="24"/>
      <c r="JXL48" s="24"/>
      <c r="JXQ48" s="24"/>
      <c r="JXV48" s="24"/>
      <c r="JYA48" s="24"/>
      <c r="JYF48" s="24"/>
      <c r="JYK48" s="24"/>
      <c r="JYP48" s="24"/>
      <c r="JYU48" s="24"/>
      <c r="JYZ48" s="24"/>
      <c r="JZE48" s="24"/>
      <c r="JZJ48" s="24"/>
      <c r="JZO48" s="24"/>
      <c r="JZT48" s="24"/>
      <c r="JZY48" s="24"/>
      <c r="KAD48" s="24"/>
      <c r="KAI48" s="24"/>
      <c r="KAN48" s="24"/>
      <c r="KAS48" s="24"/>
      <c r="KAX48" s="24"/>
      <c r="KBC48" s="24"/>
      <c r="KBH48" s="24"/>
      <c r="KBM48" s="24"/>
      <c r="KBR48" s="24"/>
      <c r="KBW48" s="24"/>
      <c r="KCB48" s="24"/>
      <c r="KCG48" s="24"/>
      <c r="KCL48" s="24"/>
      <c r="KCQ48" s="24"/>
      <c r="KCV48" s="24"/>
      <c r="KDA48" s="24"/>
      <c r="KDF48" s="24"/>
      <c r="KDK48" s="24"/>
      <c r="KDP48" s="24"/>
      <c r="KDU48" s="24"/>
      <c r="KDZ48" s="24"/>
      <c r="KEE48" s="24"/>
      <c r="KEJ48" s="24"/>
      <c r="KEO48" s="24"/>
      <c r="KET48" s="24"/>
      <c r="KEY48" s="24"/>
      <c r="KFD48" s="24"/>
      <c r="KFI48" s="24"/>
      <c r="KFN48" s="24"/>
      <c r="KFS48" s="24"/>
      <c r="KFX48" s="24"/>
      <c r="KGC48" s="24"/>
      <c r="KGH48" s="24"/>
      <c r="KGM48" s="24"/>
      <c r="KGR48" s="24"/>
      <c r="KGW48" s="24"/>
      <c r="KHB48" s="24"/>
      <c r="KHG48" s="24"/>
      <c r="KHL48" s="24"/>
      <c r="KHQ48" s="24"/>
      <c r="KHV48" s="24"/>
      <c r="KIA48" s="24"/>
      <c r="KIF48" s="24"/>
      <c r="KIK48" s="24"/>
      <c r="KIP48" s="24"/>
      <c r="KIU48" s="24"/>
      <c r="KIZ48" s="24"/>
      <c r="KJE48" s="24"/>
      <c r="KJJ48" s="24"/>
      <c r="KJO48" s="24"/>
      <c r="KJT48" s="24"/>
      <c r="KJY48" s="24"/>
      <c r="KKD48" s="24"/>
      <c r="KKI48" s="24"/>
      <c r="KKN48" s="24"/>
      <c r="KKS48" s="24"/>
      <c r="KKX48" s="24"/>
      <c r="KLC48" s="24"/>
      <c r="KLH48" s="24"/>
      <c r="KLM48" s="24"/>
      <c r="KLR48" s="24"/>
      <c r="KLW48" s="24"/>
      <c r="KMB48" s="24"/>
      <c r="KMG48" s="24"/>
      <c r="KML48" s="24"/>
      <c r="KMQ48" s="24"/>
      <c r="KMV48" s="24"/>
      <c r="KNA48" s="24"/>
      <c r="KNF48" s="24"/>
      <c r="KNK48" s="24"/>
      <c r="KNP48" s="24"/>
      <c r="KNU48" s="24"/>
      <c r="KNZ48" s="24"/>
      <c r="KOE48" s="24"/>
      <c r="KOJ48" s="24"/>
      <c r="KOO48" s="24"/>
      <c r="KOT48" s="24"/>
      <c r="KOY48" s="24"/>
      <c r="KPD48" s="24"/>
      <c r="KPI48" s="24"/>
      <c r="KPN48" s="24"/>
      <c r="KPS48" s="24"/>
      <c r="KPX48" s="24"/>
      <c r="KQC48" s="24"/>
      <c r="KQH48" s="24"/>
      <c r="KQM48" s="24"/>
      <c r="KQR48" s="24"/>
      <c r="KQW48" s="24"/>
      <c r="KRB48" s="24"/>
      <c r="KRG48" s="24"/>
      <c r="KRL48" s="24"/>
      <c r="KRQ48" s="24"/>
      <c r="KRV48" s="24"/>
      <c r="KSA48" s="24"/>
      <c r="KSF48" s="24"/>
      <c r="KSK48" s="24"/>
      <c r="KSP48" s="24"/>
      <c r="KSU48" s="24"/>
      <c r="KSZ48" s="24"/>
      <c r="KTE48" s="24"/>
      <c r="KTJ48" s="24"/>
      <c r="KTO48" s="24"/>
      <c r="KTT48" s="24"/>
      <c r="KTY48" s="24"/>
      <c r="KUD48" s="24"/>
      <c r="KUI48" s="24"/>
      <c r="KUN48" s="24"/>
      <c r="KUS48" s="24"/>
      <c r="KUX48" s="24"/>
      <c r="KVC48" s="24"/>
      <c r="KVH48" s="24"/>
      <c r="KVM48" s="24"/>
      <c r="KVR48" s="24"/>
      <c r="KVW48" s="24"/>
      <c r="KWB48" s="24"/>
      <c r="KWG48" s="24"/>
      <c r="KWL48" s="24"/>
      <c r="KWQ48" s="24"/>
      <c r="KWV48" s="24"/>
      <c r="KXA48" s="24"/>
      <c r="KXF48" s="24"/>
      <c r="KXK48" s="24"/>
      <c r="KXP48" s="24"/>
      <c r="KXU48" s="24"/>
      <c r="KXZ48" s="24"/>
      <c r="KYE48" s="24"/>
      <c r="KYJ48" s="24"/>
      <c r="KYO48" s="24"/>
      <c r="KYT48" s="24"/>
      <c r="KYY48" s="24"/>
      <c r="KZD48" s="24"/>
      <c r="KZI48" s="24"/>
      <c r="KZN48" s="24"/>
      <c r="KZS48" s="24"/>
      <c r="KZX48" s="24"/>
      <c r="LAC48" s="24"/>
      <c r="LAH48" s="24"/>
      <c r="LAM48" s="24"/>
      <c r="LAR48" s="24"/>
      <c r="LAW48" s="24"/>
      <c r="LBB48" s="24"/>
      <c r="LBG48" s="24"/>
      <c r="LBL48" s="24"/>
      <c r="LBQ48" s="24"/>
      <c r="LBV48" s="24"/>
      <c r="LCA48" s="24"/>
      <c r="LCF48" s="24"/>
      <c r="LCK48" s="24"/>
      <c r="LCP48" s="24"/>
      <c r="LCU48" s="24"/>
      <c r="LCZ48" s="24"/>
      <c r="LDE48" s="24"/>
      <c r="LDJ48" s="24"/>
      <c r="LDO48" s="24"/>
      <c r="LDT48" s="24"/>
      <c r="LDY48" s="24"/>
      <c r="LED48" s="24"/>
      <c r="LEI48" s="24"/>
      <c r="LEN48" s="24"/>
      <c r="LES48" s="24"/>
      <c r="LEX48" s="24"/>
      <c r="LFC48" s="24"/>
      <c r="LFH48" s="24"/>
      <c r="LFM48" s="24"/>
      <c r="LFR48" s="24"/>
      <c r="LFW48" s="24"/>
      <c r="LGB48" s="24"/>
      <c r="LGG48" s="24"/>
      <c r="LGL48" s="24"/>
      <c r="LGQ48" s="24"/>
      <c r="LGV48" s="24"/>
      <c r="LHA48" s="24"/>
      <c r="LHF48" s="24"/>
      <c r="LHK48" s="24"/>
      <c r="LHP48" s="24"/>
      <c r="LHU48" s="24"/>
      <c r="LHZ48" s="24"/>
      <c r="LIE48" s="24"/>
      <c r="LIJ48" s="24"/>
      <c r="LIO48" s="24"/>
      <c r="LIT48" s="24"/>
      <c r="LIY48" s="24"/>
      <c r="LJD48" s="24"/>
      <c r="LJI48" s="24"/>
      <c r="LJN48" s="24"/>
      <c r="LJS48" s="24"/>
      <c r="LJX48" s="24"/>
      <c r="LKC48" s="24"/>
      <c r="LKH48" s="24"/>
      <c r="LKM48" s="24"/>
      <c r="LKR48" s="24"/>
      <c r="LKW48" s="24"/>
      <c r="LLB48" s="24"/>
      <c r="LLG48" s="24"/>
      <c r="LLL48" s="24"/>
      <c r="LLQ48" s="24"/>
      <c r="LLV48" s="24"/>
      <c r="LMA48" s="24"/>
      <c r="LMF48" s="24"/>
      <c r="LMK48" s="24"/>
      <c r="LMP48" s="24"/>
      <c r="LMU48" s="24"/>
      <c r="LMZ48" s="24"/>
      <c r="LNE48" s="24"/>
      <c r="LNJ48" s="24"/>
      <c r="LNO48" s="24"/>
      <c r="LNT48" s="24"/>
      <c r="LNY48" s="24"/>
      <c r="LOD48" s="24"/>
      <c r="LOI48" s="24"/>
      <c r="LON48" s="24"/>
      <c r="LOS48" s="24"/>
      <c r="LOX48" s="24"/>
      <c r="LPC48" s="24"/>
      <c r="LPH48" s="24"/>
      <c r="LPM48" s="24"/>
      <c r="LPR48" s="24"/>
      <c r="LPW48" s="24"/>
      <c r="LQB48" s="24"/>
      <c r="LQG48" s="24"/>
      <c r="LQL48" s="24"/>
      <c r="LQQ48" s="24"/>
      <c r="LQV48" s="24"/>
      <c r="LRA48" s="24"/>
      <c r="LRF48" s="24"/>
      <c r="LRK48" s="24"/>
      <c r="LRP48" s="24"/>
      <c r="LRU48" s="24"/>
      <c r="LRZ48" s="24"/>
      <c r="LSE48" s="24"/>
      <c r="LSJ48" s="24"/>
      <c r="LSO48" s="24"/>
      <c r="LST48" s="24"/>
      <c r="LSY48" s="24"/>
      <c r="LTD48" s="24"/>
      <c r="LTI48" s="24"/>
      <c r="LTN48" s="24"/>
      <c r="LTS48" s="24"/>
      <c r="LTX48" s="24"/>
      <c r="LUC48" s="24"/>
      <c r="LUH48" s="24"/>
      <c r="LUM48" s="24"/>
      <c r="LUR48" s="24"/>
      <c r="LUW48" s="24"/>
      <c r="LVB48" s="24"/>
      <c r="LVG48" s="24"/>
      <c r="LVL48" s="24"/>
      <c r="LVQ48" s="24"/>
      <c r="LVV48" s="24"/>
      <c r="LWA48" s="24"/>
      <c r="LWF48" s="24"/>
      <c r="LWK48" s="24"/>
      <c r="LWP48" s="24"/>
      <c r="LWU48" s="24"/>
      <c r="LWZ48" s="24"/>
      <c r="LXE48" s="24"/>
      <c r="LXJ48" s="24"/>
      <c r="LXO48" s="24"/>
      <c r="LXT48" s="24"/>
      <c r="LXY48" s="24"/>
      <c r="LYD48" s="24"/>
      <c r="LYI48" s="24"/>
      <c r="LYN48" s="24"/>
      <c r="LYS48" s="24"/>
      <c r="LYX48" s="24"/>
      <c r="LZC48" s="24"/>
      <c r="LZH48" s="24"/>
      <c r="LZM48" s="24"/>
      <c r="LZR48" s="24"/>
      <c r="LZW48" s="24"/>
      <c r="MAB48" s="24"/>
      <c r="MAG48" s="24"/>
      <c r="MAL48" s="24"/>
      <c r="MAQ48" s="24"/>
      <c r="MAV48" s="24"/>
      <c r="MBA48" s="24"/>
      <c r="MBF48" s="24"/>
      <c r="MBK48" s="24"/>
      <c r="MBP48" s="24"/>
      <c r="MBU48" s="24"/>
      <c r="MBZ48" s="24"/>
      <c r="MCE48" s="24"/>
      <c r="MCJ48" s="24"/>
      <c r="MCO48" s="24"/>
      <c r="MCT48" s="24"/>
      <c r="MCY48" s="24"/>
      <c r="MDD48" s="24"/>
      <c r="MDI48" s="24"/>
      <c r="MDN48" s="24"/>
      <c r="MDS48" s="24"/>
      <c r="MDX48" s="24"/>
      <c r="MEC48" s="24"/>
      <c r="MEH48" s="24"/>
      <c r="MEM48" s="24"/>
      <c r="MER48" s="24"/>
      <c r="MEW48" s="24"/>
      <c r="MFB48" s="24"/>
      <c r="MFG48" s="24"/>
      <c r="MFL48" s="24"/>
      <c r="MFQ48" s="24"/>
      <c r="MFV48" s="24"/>
      <c r="MGA48" s="24"/>
      <c r="MGF48" s="24"/>
      <c r="MGK48" s="24"/>
      <c r="MGP48" s="24"/>
      <c r="MGU48" s="24"/>
      <c r="MGZ48" s="24"/>
      <c r="MHE48" s="24"/>
      <c r="MHJ48" s="24"/>
      <c r="MHO48" s="24"/>
      <c r="MHT48" s="24"/>
      <c r="MHY48" s="24"/>
      <c r="MID48" s="24"/>
      <c r="MII48" s="24"/>
      <c r="MIN48" s="24"/>
      <c r="MIS48" s="24"/>
      <c r="MIX48" s="24"/>
      <c r="MJC48" s="24"/>
      <c r="MJH48" s="24"/>
      <c r="MJM48" s="24"/>
      <c r="MJR48" s="24"/>
      <c r="MJW48" s="24"/>
      <c r="MKB48" s="24"/>
      <c r="MKG48" s="24"/>
      <c r="MKL48" s="24"/>
      <c r="MKQ48" s="24"/>
      <c r="MKV48" s="24"/>
      <c r="MLA48" s="24"/>
      <c r="MLF48" s="24"/>
      <c r="MLK48" s="24"/>
      <c r="MLP48" s="24"/>
      <c r="MLU48" s="24"/>
      <c r="MLZ48" s="24"/>
      <c r="MME48" s="24"/>
      <c r="MMJ48" s="24"/>
      <c r="MMO48" s="24"/>
      <c r="MMT48" s="24"/>
      <c r="MMY48" s="24"/>
      <c r="MND48" s="24"/>
      <c r="MNI48" s="24"/>
      <c r="MNN48" s="24"/>
      <c r="MNS48" s="24"/>
      <c r="MNX48" s="24"/>
      <c r="MOC48" s="24"/>
      <c r="MOH48" s="24"/>
      <c r="MOM48" s="24"/>
      <c r="MOR48" s="24"/>
      <c r="MOW48" s="24"/>
      <c r="MPB48" s="24"/>
      <c r="MPG48" s="24"/>
      <c r="MPL48" s="24"/>
      <c r="MPQ48" s="24"/>
      <c r="MPV48" s="24"/>
      <c r="MQA48" s="24"/>
      <c r="MQF48" s="24"/>
      <c r="MQK48" s="24"/>
      <c r="MQP48" s="24"/>
      <c r="MQU48" s="24"/>
      <c r="MQZ48" s="24"/>
      <c r="MRE48" s="24"/>
      <c r="MRJ48" s="24"/>
      <c r="MRO48" s="24"/>
      <c r="MRT48" s="24"/>
      <c r="MRY48" s="24"/>
      <c r="MSD48" s="24"/>
      <c r="MSI48" s="24"/>
      <c r="MSN48" s="24"/>
      <c r="MSS48" s="24"/>
      <c r="MSX48" s="24"/>
      <c r="MTC48" s="24"/>
      <c r="MTH48" s="24"/>
      <c r="MTM48" s="24"/>
      <c r="MTR48" s="24"/>
      <c r="MTW48" s="24"/>
      <c r="MUB48" s="24"/>
      <c r="MUG48" s="24"/>
      <c r="MUL48" s="24"/>
      <c r="MUQ48" s="24"/>
      <c r="MUV48" s="24"/>
      <c r="MVA48" s="24"/>
      <c r="MVF48" s="24"/>
      <c r="MVK48" s="24"/>
      <c r="MVP48" s="24"/>
      <c r="MVU48" s="24"/>
      <c r="MVZ48" s="24"/>
      <c r="MWE48" s="24"/>
      <c r="MWJ48" s="24"/>
      <c r="MWO48" s="24"/>
      <c r="MWT48" s="24"/>
      <c r="MWY48" s="24"/>
      <c r="MXD48" s="24"/>
      <c r="MXI48" s="24"/>
      <c r="MXN48" s="24"/>
      <c r="MXS48" s="24"/>
      <c r="MXX48" s="24"/>
      <c r="MYC48" s="24"/>
      <c r="MYH48" s="24"/>
      <c r="MYM48" s="24"/>
      <c r="MYR48" s="24"/>
      <c r="MYW48" s="24"/>
      <c r="MZB48" s="24"/>
      <c r="MZG48" s="24"/>
      <c r="MZL48" s="24"/>
      <c r="MZQ48" s="24"/>
      <c r="MZV48" s="24"/>
      <c r="NAA48" s="24"/>
      <c r="NAF48" s="24"/>
      <c r="NAK48" s="24"/>
      <c r="NAP48" s="24"/>
      <c r="NAU48" s="24"/>
      <c r="NAZ48" s="24"/>
      <c r="NBE48" s="24"/>
      <c r="NBJ48" s="24"/>
      <c r="NBO48" s="24"/>
      <c r="NBT48" s="24"/>
      <c r="NBY48" s="24"/>
      <c r="NCD48" s="24"/>
      <c r="NCI48" s="24"/>
      <c r="NCN48" s="24"/>
      <c r="NCS48" s="24"/>
      <c r="NCX48" s="24"/>
      <c r="NDC48" s="24"/>
      <c r="NDH48" s="24"/>
      <c r="NDM48" s="24"/>
      <c r="NDR48" s="24"/>
      <c r="NDW48" s="24"/>
      <c r="NEB48" s="24"/>
      <c r="NEG48" s="24"/>
      <c r="NEL48" s="24"/>
      <c r="NEQ48" s="24"/>
      <c r="NEV48" s="24"/>
      <c r="NFA48" s="24"/>
      <c r="NFF48" s="24"/>
      <c r="NFK48" s="24"/>
      <c r="NFP48" s="24"/>
      <c r="NFU48" s="24"/>
      <c r="NFZ48" s="24"/>
      <c r="NGE48" s="24"/>
      <c r="NGJ48" s="24"/>
      <c r="NGO48" s="24"/>
      <c r="NGT48" s="24"/>
      <c r="NGY48" s="24"/>
      <c r="NHD48" s="24"/>
      <c r="NHI48" s="24"/>
      <c r="NHN48" s="24"/>
      <c r="NHS48" s="24"/>
      <c r="NHX48" s="24"/>
      <c r="NIC48" s="24"/>
      <c r="NIH48" s="24"/>
      <c r="NIM48" s="24"/>
      <c r="NIR48" s="24"/>
      <c r="NIW48" s="24"/>
      <c r="NJB48" s="24"/>
      <c r="NJG48" s="24"/>
      <c r="NJL48" s="24"/>
      <c r="NJQ48" s="24"/>
      <c r="NJV48" s="24"/>
      <c r="NKA48" s="24"/>
      <c r="NKF48" s="24"/>
      <c r="NKK48" s="24"/>
      <c r="NKP48" s="24"/>
      <c r="NKU48" s="24"/>
      <c r="NKZ48" s="24"/>
      <c r="NLE48" s="24"/>
      <c r="NLJ48" s="24"/>
      <c r="NLO48" s="24"/>
      <c r="NLT48" s="24"/>
      <c r="NLY48" s="24"/>
      <c r="NMD48" s="24"/>
      <c r="NMI48" s="24"/>
      <c r="NMN48" s="24"/>
      <c r="NMS48" s="24"/>
      <c r="NMX48" s="24"/>
      <c r="NNC48" s="24"/>
      <c r="NNH48" s="24"/>
      <c r="NNM48" s="24"/>
      <c r="NNR48" s="24"/>
      <c r="NNW48" s="24"/>
      <c r="NOB48" s="24"/>
      <c r="NOG48" s="24"/>
      <c r="NOL48" s="24"/>
      <c r="NOQ48" s="24"/>
      <c r="NOV48" s="24"/>
      <c r="NPA48" s="24"/>
      <c r="NPF48" s="24"/>
      <c r="NPK48" s="24"/>
      <c r="NPP48" s="24"/>
      <c r="NPU48" s="24"/>
      <c r="NPZ48" s="24"/>
      <c r="NQE48" s="24"/>
      <c r="NQJ48" s="24"/>
      <c r="NQO48" s="24"/>
      <c r="NQT48" s="24"/>
      <c r="NQY48" s="24"/>
      <c r="NRD48" s="24"/>
      <c r="NRI48" s="24"/>
      <c r="NRN48" s="24"/>
      <c r="NRS48" s="24"/>
      <c r="NRX48" s="24"/>
      <c r="NSC48" s="24"/>
      <c r="NSH48" s="24"/>
      <c r="NSM48" s="24"/>
      <c r="NSR48" s="24"/>
      <c r="NSW48" s="24"/>
      <c r="NTB48" s="24"/>
      <c r="NTG48" s="24"/>
      <c r="NTL48" s="24"/>
      <c r="NTQ48" s="24"/>
      <c r="NTV48" s="24"/>
      <c r="NUA48" s="24"/>
      <c r="NUF48" s="24"/>
      <c r="NUK48" s="24"/>
      <c r="NUP48" s="24"/>
      <c r="NUU48" s="24"/>
      <c r="NUZ48" s="24"/>
      <c r="NVE48" s="24"/>
      <c r="NVJ48" s="24"/>
      <c r="NVO48" s="24"/>
      <c r="NVT48" s="24"/>
      <c r="NVY48" s="24"/>
      <c r="NWD48" s="24"/>
      <c r="NWI48" s="24"/>
      <c r="NWN48" s="24"/>
      <c r="NWS48" s="24"/>
      <c r="NWX48" s="24"/>
      <c r="NXC48" s="24"/>
      <c r="NXH48" s="24"/>
      <c r="NXM48" s="24"/>
      <c r="NXR48" s="24"/>
      <c r="NXW48" s="24"/>
      <c r="NYB48" s="24"/>
      <c r="NYG48" s="24"/>
      <c r="NYL48" s="24"/>
      <c r="NYQ48" s="24"/>
      <c r="NYV48" s="24"/>
      <c r="NZA48" s="24"/>
      <c r="NZF48" s="24"/>
      <c r="NZK48" s="24"/>
      <c r="NZP48" s="24"/>
      <c r="NZU48" s="24"/>
      <c r="NZZ48" s="24"/>
      <c r="OAE48" s="24"/>
      <c r="OAJ48" s="24"/>
      <c r="OAO48" s="24"/>
      <c r="OAT48" s="24"/>
      <c r="OAY48" s="24"/>
      <c r="OBD48" s="24"/>
      <c r="OBI48" s="24"/>
      <c r="OBN48" s="24"/>
      <c r="OBS48" s="24"/>
      <c r="OBX48" s="24"/>
      <c r="OCC48" s="24"/>
      <c r="OCH48" s="24"/>
      <c r="OCM48" s="24"/>
      <c r="OCR48" s="24"/>
      <c r="OCW48" s="24"/>
      <c r="ODB48" s="24"/>
      <c r="ODG48" s="24"/>
      <c r="ODL48" s="24"/>
      <c r="ODQ48" s="24"/>
      <c r="ODV48" s="24"/>
      <c r="OEA48" s="24"/>
      <c r="OEF48" s="24"/>
      <c r="OEK48" s="24"/>
      <c r="OEP48" s="24"/>
      <c r="OEU48" s="24"/>
      <c r="OEZ48" s="24"/>
      <c r="OFE48" s="24"/>
      <c r="OFJ48" s="24"/>
      <c r="OFO48" s="24"/>
      <c r="OFT48" s="24"/>
      <c r="OFY48" s="24"/>
      <c r="OGD48" s="24"/>
      <c r="OGI48" s="24"/>
      <c r="OGN48" s="24"/>
      <c r="OGS48" s="24"/>
      <c r="OGX48" s="24"/>
      <c r="OHC48" s="24"/>
      <c r="OHH48" s="24"/>
      <c r="OHM48" s="24"/>
      <c r="OHR48" s="24"/>
      <c r="OHW48" s="24"/>
      <c r="OIB48" s="24"/>
      <c r="OIG48" s="24"/>
      <c r="OIL48" s="24"/>
      <c r="OIQ48" s="24"/>
      <c r="OIV48" s="24"/>
      <c r="OJA48" s="24"/>
      <c r="OJF48" s="24"/>
      <c r="OJK48" s="24"/>
      <c r="OJP48" s="24"/>
      <c r="OJU48" s="24"/>
      <c r="OJZ48" s="24"/>
      <c r="OKE48" s="24"/>
      <c r="OKJ48" s="24"/>
      <c r="OKO48" s="24"/>
      <c r="OKT48" s="24"/>
      <c r="OKY48" s="24"/>
      <c r="OLD48" s="24"/>
      <c r="OLI48" s="24"/>
      <c r="OLN48" s="24"/>
      <c r="OLS48" s="24"/>
      <c r="OLX48" s="24"/>
      <c r="OMC48" s="24"/>
      <c r="OMH48" s="24"/>
      <c r="OMM48" s="24"/>
      <c r="OMR48" s="24"/>
      <c r="OMW48" s="24"/>
      <c r="ONB48" s="24"/>
      <c r="ONG48" s="24"/>
      <c r="ONL48" s="24"/>
      <c r="ONQ48" s="24"/>
      <c r="ONV48" s="24"/>
      <c r="OOA48" s="24"/>
      <c r="OOF48" s="24"/>
      <c r="OOK48" s="24"/>
      <c r="OOP48" s="24"/>
      <c r="OOU48" s="24"/>
      <c r="OOZ48" s="24"/>
      <c r="OPE48" s="24"/>
      <c r="OPJ48" s="24"/>
      <c r="OPO48" s="24"/>
      <c r="OPT48" s="24"/>
      <c r="OPY48" s="24"/>
      <c r="OQD48" s="24"/>
      <c r="OQI48" s="24"/>
      <c r="OQN48" s="24"/>
      <c r="OQS48" s="24"/>
      <c r="OQX48" s="24"/>
      <c r="ORC48" s="24"/>
      <c r="ORH48" s="24"/>
      <c r="ORM48" s="24"/>
      <c r="ORR48" s="24"/>
      <c r="ORW48" s="24"/>
      <c r="OSB48" s="24"/>
      <c r="OSG48" s="24"/>
      <c r="OSL48" s="24"/>
      <c r="OSQ48" s="24"/>
      <c r="OSV48" s="24"/>
      <c r="OTA48" s="24"/>
      <c r="OTF48" s="24"/>
      <c r="OTK48" s="24"/>
      <c r="OTP48" s="24"/>
      <c r="OTU48" s="24"/>
      <c r="OTZ48" s="24"/>
      <c r="OUE48" s="24"/>
      <c r="OUJ48" s="24"/>
      <c r="OUO48" s="24"/>
      <c r="OUT48" s="24"/>
      <c r="OUY48" s="24"/>
      <c r="OVD48" s="24"/>
      <c r="OVI48" s="24"/>
      <c r="OVN48" s="24"/>
      <c r="OVS48" s="24"/>
      <c r="OVX48" s="24"/>
      <c r="OWC48" s="24"/>
      <c r="OWH48" s="24"/>
      <c r="OWM48" s="24"/>
      <c r="OWR48" s="24"/>
      <c r="OWW48" s="24"/>
      <c r="OXB48" s="24"/>
      <c r="OXG48" s="24"/>
      <c r="OXL48" s="24"/>
      <c r="OXQ48" s="24"/>
      <c r="OXV48" s="24"/>
      <c r="OYA48" s="24"/>
      <c r="OYF48" s="24"/>
      <c r="OYK48" s="24"/>
      <c r="OYP48" s="24"/>
      <c r="OYU48" s="24"/>
      <c r="OYZ48" s="24"/>
      <c r="OZE48" s="24"/>
      <c r="OZJ48" s="24"/>
      <c r="OZO48" s="24"/>
      <c r="OZT48" s="24"/>
      <c r="OZY48" s="24"/>
      <c r="PAD48" s="24"/>
      <c r="PAI48" s="24"/>
      <c r="PAN48" s="24"/>
      <c r="PAS48" s="24"/>
      <c r="PAX48" s="24"/>
      <c r="PBC48" s="24"/>
      <c r="PBH48" s="24"/>
      <c r="PBM48" s="24"/>
      <c r="PBR48" s="24"/>
      <c r="PBW48" s="24"/>
      <c r="PCB48" s="24"/>
      <c r="PCG48" s="24"/>
      <c r="PCL48" s="24"/>
      <c r="PCQ48" s="24"/>
      <c r="PCV48" s="24"/>
      <c r="PDA48" s="24"/>
      <c r="PDF48" s="24"/>
      <c r="PDK48" s="24"/>
      <c r="PDP48" s="24"/>
      <c r="PDU48" s="24"/>
      <c r="PDZ48" s="24"/>
      <c r="PEE48" s="24"/>
      <c r="PEJ48" s="24"/>
      <c r="PEO48" s="24"/>
      <c r="PET48" s="24"/>
      <c r="PEY48" s="24"/>
      <c r="PFD48" s="24"/>
      <c r="PFI48" s="24"/>
      <c r="PFN48" s="24"/>
      <c r="PFS48" s="24"/>
      <c r="PFX48" s="24"/>
      <c r="PGC48" s="24"/>
      <c r="PGH48" s="24"/>
      <c r="PGM48" s="24"/>
      <c r="PGR48" s="24"/>
      <c r="PGW48" s="24"/>
      <c r="PHB48" s="24"/>
      <c r="PHG48" s="24"/>
      <c r="PHL48" s="24"/>
      <c r="PHQ48" s="24"/>
      <c r="PHV48" s="24"/>
      <c r="PIA48" s="24"/>
      <c r="PIF48" s="24"/>
      <c r="PIK48" s="24"/>
      <c r="PIP48" s="24"/>
      <c r="PIU48" s="24"/>
      <c r="PIZ48" s="24"/>
      <c r="PJE48" s="24"/>
      <c r="PJJ48" s="24"/>
      <c r="PJO48" s="24"/>
      <c r="PJT48" s="24"/>
      <c r="PJY48" s="24"/>
      <c r="PKD48" s="24"/>
      <c r="PKI48" s="24"/>
      <c r="PKN48" s="24"/>
      <c r="PKS48" s="24"/>
      <c r="PKX48" s="24"/>
      <c r="PLC48" s="24"/>
      <c r="PLH48" s="24"/>
      <c r="PLM48" s="24"/>
      <c r="PLR48" s="24"/>
      <c r="PLW48" s="24"/>
      <c r="PMB48" s="24"/>
      <c r="PMG48" s="24"/>
      <c r="PML48" s="24"/>
      <c r="PMQ48" s="24"/>
      <c r="PMV48" s="24"/>
      <c r="PNA48" s="24"/>
      <c r="PNF48" s="24"/>
      <c r="PNK48" s="24"/>
      <c r="PNP48" s="24"/>
      <c r="PNU48" s="24"/>
      <c r="PNZ48" s="24"/>
      <c r="POE48" s="24"/>
      <c r="POJ48" s="24"/>
      <c r="POO48" s="24"/>
      <c r="POT48" s="24"/>
      <c r="POY48" s="24"/>
      <c r="PPD48" s="24"/>
      <c r="PPI48" s="24"/>
      <c r="PPN48" s="24"/>
      <c r="PPS48" s="24"/>
      <c r="PPX48" s="24"/>
      <c r="PQC48" s="24"/>
      <c r="PQH48" s="24"/>
      <c r="PQM48" s="24"/>
      <c r="PQR48" s="24"/>
      <c r="PQW48" s="24"/>
      <c r="PRB48" s="24"/>
      <c r="PRG48" s="24"/>
      <c r="PRL48" s="24"/>
      <c r="PRQ48" s="24"/>
      <c r="PRV48" s="24"/>
      <c r="PSA48" s="24"/>
      <c r="PSF48" s="24"/>
      <c r="PSK48" s="24"/>
      <c r="PSP48" s="24"/>
      <c r="PSU48" s="24"/>
      <c r="PSZ48" s="24"/>
      <c r="PTE48" s="24"/>
      <c r="PTJ48" s="24"/>
      <c r="PTO48" s="24"/>
      <c r="PTT48" s="24"/>
      <c r="PTY48" s="24"/>
      <c r="PUD48" s="24"/>
      <c r="PUI48" s="24"/>
      <c r="PUN48" s="24"/>
      <c r="PUS48" s="24"/>
      <c r="PUX48" s="24"/>
      <c r="PVC48" s="24"/>
      <c r="PVH48" s="24"/>
      <c r="PVM48" s="24"/>
      <c r="PVR48" s="24"/>
      <c r="PVW48" s="24"/>
      <c r="PWB48" s="24"/>
      <c r="PWG48" s="24"/>
      <c r="PWL48" s="24"/>
      <c r="PWQ48" s="24"/>
      <c r="PWV48" s="24"/>
      <c r="PXA48" s="24"/>
      <c r="PXF48" s="24"/>
      <c r="PXK48" s="24"/>
      <c r="PXP48" s="24"/>
      <c r="PXU48" s="24"/>
      <c r="PXZ48" s="24"/>
      <c r="PYE48" s="24"/>
      <c r="PYJ48" s="24"/>
      <c r="PYO48" s="24"/>
      <c r="PYT48" s="24"/>
      <c r="PYY48" s="24"/>
      <c r="PZD48" s="24"/>
      <c r="PZI48" s="24"/>
      <c r="PZN48" s="24"/>
      <c r="PZS48" s="24"/>
      <c r="PZX48" s="24"/>
      <c r="QAC48" s="24"/>
      <c r="QAH48" s="24"/>
      <c r="QAM48" s="24"/>
      <c r="QAR48" s="24"/>
      <c r="QAW48" s="24"/>
      <c r="QBB48" s="24"/>
      <c r="QBG48" s="24"/>
      <c r="QBL48" s="24"/>
      <c r="QBQ48" s="24"/>
      <c r="QBV48" s="24"/>
      <c r="QCA48" s="24"/>
      <c r="QCF48" s="24"/>
      <c r="QCK48" s="24"/>
      <c r="QCP48" s="24"/>
      <c r="QCU48" s="24"/>
      <c r="QCZ48" s="24"/>
      <c r="QDE48" s="24"/>
      <c r="QDJ48" s="24"/>
      <c r="QDO48" s="24"/>
      <c r="QDT48" s="24"/>
      <c r="QDY48" s="24"/>
      <c r="QED48" s="24"/>
      <c r="QEI48" s="24"/>
      <c r="QEN48" s="24"/>
      <c r="QES48" s="24"/>
      <c r="QEX48" s="24"/>
      <c r="QFC48" s="24"/>
      <c r="QFH48" s="24"/>
      <c r="QFM48" s="24"/>
      <c r="QFR48" s="24"/>
      <c r="QFW48" s="24"/>
      <c r="QGB48" s="24"/>
      <c r="QGG48" s="24"/>
      <c r="QGL48" s="24"/>
      <c r="QGQ48" s="24"/>
      <c r="QGV48" s="24"/>
      <c r="QHA48" s="24"/>
      <c r="QHF48" s="24"/>
      <c r="QHK48" s="24"/>
      <c r="QHP48" s="24"/>
      <c r="QHU48" s="24"/>
      <c r="QHZ48" s="24"/>
      <c r="QIE48" s="24"/>
      <c r="QIJ48" s="24"/>
      <c r="QIO48" s="24"/>
      <c r="QIT48" s="24"/>
      <c r="QIY48" s="24"/>
      <c r="QJD48" s="24"/>
      <c r="QJI48" s="24"/>
      <c r="QJN48" s="24"/>
      <c r="QJS48" s="24"/>
      <c r="QJX48" s="24"/>
      <c r="QKC48" s="24"/>
      <c r="QKH48" s="24"/>
      <c r="QKM48" s="24"/>
      <c r="QKR48" s="24"/>
      <c r="QKW48" s="24"/>
      <c r="QLB48" s="24"/>
      <c r="QLG48" s="24"/>
      <c r="QLL48" s="24"/>
      <c r="QLQ48" s="24"/>
      <c r="QLV48" s="24"/>
      <c r="QMA48" s="24"/>
      <c r="QMF48" s="24"/>
      <c r="QMK48" s="24"/>
      <c r="QMP48" s="24"/>
      <c r="QMU48" s="24"/>
      <c r="QMZ48" s="24"/>
      <c r="QNE48" s="24"/>
      <c r="QNJ48" s="24"/>
      <c r="QNO48" s="24"/>
      <c r="QNT48" s="24"/>
      <c r="QNY48" s="24"/>
      <c r="QOD48" s="24"/>
      <c r="QOI48" s="24"/>
      <c r="QON48" s="24"/>
      <c r="QOS48" s="24"/>
      <c r="QOX48" s="24"/>
      <c r="QPC48" s="24"/>
      <c r="QPH48" s="24"/>
      <c r="QPM48" s="24"/>
      <c r="QPR48" s="24"/>
      <c r="QPW48" s="24"/>
      <c r="QQB48" s="24"/>
      <c r="QQG48" s="24"/>
      <c r="QQL48" s="24"/>
      <c r="QQQ48" s="24"/>
      <c r="QQV48" s="24"/>
      <c r="QRA48" s="24"/>
      <c r="QRF48" s="24"/>
      <c r="QRK48" s="24"/>
      <c r="QRP48" s="24"/>
      <c r="QRU48" s="24"/>
      <c r="QRZ48" s="24"/>
      <c r="QSE48" s="24"/>
      <c r="QSJ48" s="24"/>
      <c r="QSO48" s="24"/>
      <c r="QST48" s="24"/>
      <c r="QSY48" s="24"/>
      <c r="QTD48" s="24"/>
      <c r="QTI48" s="24"/>
      <c r="QTN48" s="24"/>
      <c r="QTS48" s="24"/>
      <c r="QTX48" s="24"/>
      <c r="QUC48" s="24"/>
      <c r="QUH48" s="24"/>
      <c r="QUM48" s="24"/>
      <c r="QUR48" s="24"/>
      <c r="QUW48" s="24"/>
      <c r="QVB48" s="24"/>
      <c r="QVG48" s="24"/>
      <c r="QVL48" s="24"/>
      <c r="QVQ48" s="24"/>
      <c r="QVV48" s="24"/>
      <c r="QWA48" s="24"/>
      <c r="QWF48" s="24"/>
      <c r="QWK48" s="24"/>
      <c r="QWP48" s="24"/>
      <c r="QWU48" s="24"/>
      <c r="QWZ48" s="24"/>
      <c r="QXE48" s="24"/>
      <c r="QXJ48" s="24"/>
      <c r="QXO48" s="24"/>
      <c r="QXT48" s="24"/>
      <c r="QXY48" s="24"/>
      <c r="QYD48" s="24"/>
      <c r="QYI48" s="24"/>
      <c r="QYN48" s="24"/>
      <c r="QYS48" s="24"/>
      <c r="QYX48" s="24"/>
      <c r="QZC48" s="24"/>
      <c r="QZH48" s="24"/>
      <c r="QZM48" s="24"/>
      <c r="QZR48" s="24"/>
      <c r="QZW48" s="24"/>
      <c r="RAB48" s="24"/>
      <c r="RAG48" s="24"/>
      <c r="RAL48" s="24"/>
      <c r="RAQ48" s="24"/>
      <c r="RAV48" s="24"/>
      <c r="RBA48" s="24"/>
      <c r="RBF48" s="24"/>
      <c r="RBK48" s="24"/>
      <c r="RBP48" s="24"/>
      <c r="RBU48" s="24"/>
      <c r="RBZ48" s="24"/>
      <c r="RCE48" s="24"/>
      <c r="RCJ48" s="24"/>
      <c r="RCO48" s="24"/>
      <c r="RCT48" s="24"/>
      <c r="RCY48" s="24"/>
      <c r="RDD48" s="24"/>
      <c r="RDI48" s="24"/>
      <c r="RDN48" s="24"/>
      <c r="RDS48" s="24"/>
      <c r="RDX48" s="24"/>
      <c r="REC48" s="24"/>
      <c r="REH48" s="24"/>
      <c r="REM48" s="24"/>
      <c r="RER48" s="24"/>
      <c r="REW48" s="24"/>
      <c r="RFB48" s="24"/>
      <c r="RFG48" s="24"/>
      <c r="RFL48" s="24"/>
      <c r="RFQ48" s="24"/>
      <c r="RFV48" s="24"/>
      <c r="RGA48" s="24"/>
      <c r="RGF48" s="24"/>
      <c r="RGK48" s="24"/>
      <c r="RGP48" s="24"/>
      <c r="RGU48" s="24"/>
      <c r="RGZ48" s="24"/>
      <c r="RHE48" s="24"/>
      <c r="RHJ48" s="24"/>
      <c r="RHO48" s="24"/>
      <c r="RHT48" s="24"/>
      <c r="RHY48" s="24"/>
      <c r="RID48" s="24"/>
      <c r="RII48" s="24"/>
      <c r="RIN48" s="24"/>
      <c r="RIS48" s="24"/>
      <c r="RIX48" s="24"/>
      <c r="RJC48" s="24"/>
      <c r="RJH48" s="24"/>
      <c r="RJM48" s="24"/>
      <c r="RJR48" s="24"/>
      <c r="RJW48" s="24"/>
      <c r="RKB48" s="24"/>
      <c r="RKG48" s="24"/>
      <c r="RKL48" s="24"/>
      <c r="RKQ48" s="24"/>
      <c r="RKV48" s="24"/>
      <c r="RLA48" s="24"/>
      <c r="RLF48" s="24"/>
      <c r="RLK48" s="24"/>
      <c r="RLP48" s="24"/>
      <c r="RLU48" s="24"/>
      <c r="RLZ48" s="24"/>
      <c r="RME48" s="24"/>
      <c r="RMJ48" s="24"/>
      <c r="RMO48" s="24"/>
      <c r="RMT48" s="24"/>
      <c r="RMY48" s="24"/>
      <c r="RND48" s="24"/>
      <c r="RNI48" s="24"/>
      <c r="RNN48" s="24"/>
      <c r="RNS48" s="24"/>
      <c r="RNX48" s="24"/>
      <c r="ROC48" s="24"/>
      <c r="ROH48" s="24"/>
      <c r="ROM48" s="24"/>
      <c r="ROR48" s="24"/>
      <c r="ROW48" s="24"/>
      <c r="RPB48" s="24"/>
      <c r="RPG48" s="24"/>
      <c r="RPL48" s="24"/>
      <c r="RPQ48" s="24"/>
      <c r="RPV48" s="24"/>
      <c r="RQA48" s="24"/>
      <c r="RQF48" s="24"/>
      <c r="RQK48" s="24"/>
      <c r="RQP48" s="24"/>
      <c r="RQU48" s="24"/>
      <c r="RQZ48" s="24"/>
      <c r="RRE48" s="24"/>
      <c r="RRJ48" s="24"/>
      <c r="RRO48" s="24"/>
      <c r="RRT48" s="24"/>
      <c r="RRY48" s="24"/>
      <c r="RSD48" s="24"/>
      <c r="RSI48" s="24"/>
      <c r="RSN48" s="24"/>
      <c r="RSS48" s="24"/>
      <c r="RSX48" s="24"/>
      <c r="RTC48" s="24"/>
      <c r="RTH48" s="24"/>
      <c r="RTM48" s="24"/>
      <c r="RTR48" s="24"/>
      <c r="RTW48" s="24"/>
      <c r="RUB48" s="24"/>
      <c r="RUG48" s="24"/>
      <c r="RUL48" s="24"/>
      <c r="RUQ48" s="24"/>
      <c r="RUV48" s="24"/>
      <c r="RVA48" s="24"/>
      <c r="RVF48" s="24"/>
      <c r="RVK48" s="24"/>
      <c r="RVP48" s="24"/>
      <c r="RVU48" s="24"/>
      <c r="RVZ48" s="24"/>
      <c r="RWE48" s="24"/>
      <c r="RWJ48" s="24"/>
      <c r="RWO48" s="24"/>
      <c r="RWT48" s="24"/>
      <c r="RWY48" s="24"/>
      <c r="RXD48" s="24"/>
      <c r="RXI48" s="24"/>
      <c r="RXN48" s="24"/>
      <c r="RXS48" s="24"/>
      <c r="RXX48" s="24"/>
      <c r="RYC48" s="24"/>
      <c r="RYH48" s="24"/>
      <c r="RYM48" s="24"/>
      <c r="RYR48" s="24"/>
      <c r="RYW48" s="24"/>
      <c r="RZB48" s="24"/>
      <c r="RZG48" s="24"/>
      <c r="RZL48" s="24"/>
      <c r="RZQ48" s="24"/>
      <c r="RZV48" s="24"/>
      <c r="SAA48" s="24"/>
      <c r="SAF48" s="24"/>
      <c r="SAK48" s="24"/>
      <c r="SAP48" s="24"/>
      <c r="SAU48" s="24"/>
      <c r="SAZ48" s="24"/>
      <c r="SBE48" s="24"/>
      <c r="SBJ48" s="24"/>
      <c r="SBO48" s="24"/>
      <c r="SBT48" s="24"/>
      <c r="SBY48" s="24"/>
      <c r="SCD48" s="24"/>
      <c r="SCI48" s="24"/>
      <c r="SCN48" s="24"/>
      <c r="SCS48" s="24"/>
      <c r="SCX48" s="24"/>
      <c r="SDC48" s="24"/>
      <c r="SDH48" s="24"/>
      <c r="SDM48" s="24"/>
      <c r="SDR48" s="24"/>
      <c r="SDW48" s="24"/>
      <c r="SEB48" s="24"/>
      <c r="SEG48" s="24"/>
      <c r="SEL48" s="24"/>
      <c r="SEQ48" s="24"/>
      <c r="SEV48" s="24"/>
      <c r="SFA48" s="24"/>
      <c r="SFF48" s="24"/>
      <c r="SFK48" s="24"/>
      <c r="SFP48" s="24"/>
      <c r="SFU48" s="24"/>
      <c r="SFZ48" s="24"/>
      <c r="SGE48" s="24"/>
      <c r="SGJ48" s="24"/>
      <c r="SGO48" s="24"/>
      <c r="SGT48" s="24"/>
      <c r="SGY48" s="24"/>
      <c r="SHD48" s="24"/>
      <c r="SHI48" s="24"/>
      <c r="SHN48" s="24"/>
      <c r="SHS48" s="24"/>
      <c r="SHX48" s="24"/>
      <c r="SIC48" s="24"/>
      <c r="SIH48" s="24"/>
      <c r="SIM48" s="24"/>
      <c r="SIR48" s="24"/>
      <c r="SIW48" s="24"/>
      <c r="SJB48" s="24"/>
      <c r="SJG48" s="24"/>
      <c r="SJL48" s="24"/>
      <c r="SJQ48" s="24"/>
      <c r="SJV48" s="24"/>
      <c r="SKA48" s="24"/>
      <c r="SKF48" s="24"/>
      <c r="SKK48" s="24"/>
      <c r="SKP48" s="24"/>
      <c r="SKU48" s="24"/>
      <c r="SKZ48" s="24"/>
      <c r="SLE48" s="24"/>
      <c r="SLJ48" s="24"/>
      <c r="SLO48" s="24"/>
      <c r="SLT48" s="24"/>
      <c r="SLY48" s="24"/>
      <c r="SMD48" s="24"/>
      <c r="SMI48" s="24"/>
      <c r="SMN48" s="24"/>
      <c r="SMS48" s="24"/>
      <c r="SMX48" s="24"/>
      <c r="SNC48" s="24"/>
      <c r="SNH48" s="24"/>
      <c r="SNM48" s="24"/>
      <c r="SNR48" s="24"/>
      <c r="SNW48" s="24"/>
      <c r="SOB48" s="24"/>
      <c r="SOG48" s="24"/>
      <c r="SOL48" s="24"/>
      <c r="SOQ48" s="24"/>
      <c r="SOV48" s="24"/>
      <c r="SPA48" s="24"/>
      <c r="SPF48" s="24"/>
      <c r="SPK48" s="24"/>
      <c r="SPP48" s="24"/>
      <c r="SPU48" s="24"/>
      <c r="SPZ48" s="24"/>
      <c r="SQE48" s="24"/>
      <c r="SQJ48" s="24"/>
      <c r="SQO48" s="24"/>
      <c r="SQT48" s="24"/>
      <c r="SQY48" s="24"/>
      <c r="SRD48" s="24"/>
      <c r="SRI48" s="24"/>
      <c r="SRN48" s="24"/>
      <c r="SRS48" s="24"/>
      <c r="SRX48" s="24"/>
      <c r="SSC48" s="24"/>
      <c r="SSH48" s="24"/>
      <c r="SSM48" s="24"/>
      <c r="SSR48" s="24"/>
      <c r="SSW48" s="24"/>
      <c r="STB48" s="24"/>
      <c r="STG48" s="24"/>
      <c r="STL48" s="24"/>
      <c r="STQ48" s="24"/>
      <c r="STV48" s="24"/>
      <c r="SUA48" s="24"/>
      <c r="SUF48" s="24"/>
      <c r="SUK48" s="24"/>
      <c r="SUP48" s="24"/>
      <c r="SUU48" s="24"/>
      <c r="SUZ48" s="24"/>
      <c r="SVE48" s="24"/>
      <c r="SVJ48" s="24"/>
      <c r="SVO48" s="24"/>
      <c r="SVT48" s="24"/>
      <c r="SVY48" s="24"/>
      <c r="SWD48" s="24"/>
      <c r="SWI48" s="24"/>
      <c r="SWN48" s="24"/>
      <c r="SWS48" s="24"/>
      <c r="SWX48" s="24"/>
      <c r="SXC48" s="24"/>
      <c r="SXH48" s="24"/>
      <c r="SXM48" s="24"/>
      <c r="SXR48" s="24"/>
      <c r="SXW48" s="24"/>
      <c r="SYB48" s="24"/>
      <c r="SYG48" s="24"/>
      <c r="SYL48" s="24"/>
      <c r="SYQ48" s="24"/>
      <c r="SYV48" s="24"/>
      <c r="SZA48" s="24"/>
      <c r="SZF48" s="24"/>
      <c r="SZK48" s="24"/>
      <c r="SZP48" s="24"/>
      <c r="SZU48" s="24"/>
      <c r="SZZ48" s="24"/>
      <c r="TAE48" s="24"/>
      <c r="TAJ48" s="24"/>
      <c r="TAO48" s="24"/>
      <c r="TAT48" s="24"/>
      <c r="TAY48" s="24"/>
      <c r="TBD48" s="24"/>
      <c r="TBI48" s="24"/>
      <c r="TBN48" s="24"/>
      <c r="TBS48" s="24"/>
      <c r="TBX48" s="24"/>
      <c r="TCC48" s="24"/>
      <c r="TCH48" s="24"/>
      <c r="TCM48" s="24"/>
      <c r="TCR48" s="24"/>
      <c r="TCW48" s="24"/>
      <c r="TDB48" s="24"/>
      <c r="TDG48" s="24"/>
      <c r="TDL48" s="24"/>
      <c r="TDQ48" s="24"/>
      <c r="TDV48" s="24"/>
      <c r="TEA48" s="24"/>
      <c r="TEF48" s="24"/>
      <c r="TEK48" s="24"/>
      <c r="TEP48" s="24"/>
      <c r="TEU48" s="24"/>
      <c r="TEZ48" s="24"/>
      <c r="TFE48" s="24"/>
      <c r="TFJ48" s="24"/>
      <c r="TFO48" s="24"/>
      <c r="TFT48" s="24"/>
      <c r="TFY48" s="24"/>
      <c r="TGD48" s="24"/>
      <c r="TGI48" s="24"/>
      <c r="TGN48" s="24"/>
      <c r="TGS48" s="24"/>
      <c r="TGX48" s="24"/>
      <c r="THC48" s="24"/>
      <c r="THH48" s="24"/>
      <c r="THM48" s="24"/>
      <c r="THR48" s="24"/>
      <c r="THW48" s="24"/>
      <c r="TIB48" s="24"/>
      <c r="TIG48" s="24"/>
      <c r="TIL48" s="24"/>
      <c r="TIQ48" s="24"/>
      <c r="TIV48" s="24"/>
      <c r="TJA48" s="24"/>
      <c r="TJF48" s="24"/>
      <c r="TJK48" s="24"/>
      <c r="TJP48" s="24"/>
      <c r="TJU48" s="24"/>
      <c r="TJZ48" s="24"/>
      <c r="TKE48" s="24"/>
      <c r="TKJ48" s="24"/>
      <c r="TKO48" s="24"/>
      <c r="TKT48" s="24"/>
      <c r="TKY48" s="24"/>
      <c r="TLD48" s="24"/>
      <c r="TLI48" s="24"/>
      <c r="TLN48" s="24"/>
      <c r="TLS48" s="24"/>
      <c r="TLX48" s="24"/>
      <c r="TMC48" s="24"/>
      <c r="TMH48" s="24"/>
      <c r="TMM48" s="24"/>
      <c r="TMR48" s="24"/>
      <c r="TMW48" s="24"/>
      <c r="TNB48" s="24"/>
      <c r="TNG48" s="24"/>
      <c r="TNL48" s="24"/>
      <c r="TNQ48" s="24"/>
      <c r="TNV48" s="24"/>
      <c r="TOA48" s="24"/>
      <c r="TOF48" s="24"/>
      <c r="TOK48" s="24"/>
      <c r="TOP48" s="24"/>
      <c r="TOU48" s="24"/>
      <c r="TOZ48" s="24"/>
      <c r="TPE48" s="24"/>
      <c r="TPJ48" s="24"/>
      <c r="TPO48" s="24"/>
      <c r="TPT48" s="24"/>
      <c r="TPY48" s="24"/>
      <c r="TQD48" s="24"/>
      <c r="TQI48" s="24"/>
      <c r="TQN48" s="24"/>
      <c r="TQS48" s="24"/>
      <c r="TQX48" s="24"/>
      <c r="TRC48" s="24"/>
      <c r="TRH48" s="24"/>
      <c r="TRM48" s="24"/>
      <c r="TRR48" s="24"/>
      <c r="TRW48" s="24"/>
      <c r="TSB48" s="24"/>
      <c r="TSG48" s="24"/>
      <c r="TSL48" s="24"/>
      <c r="TSQ48" s="24"/>
      <c r="TSV48" s="24"/>
      <c r="TTA48" s="24"/>
      <c r="TTF48" s="24"/>
      <c r="TTK48" s="24"/>
      <c r="TTP48" s="24"/>
      <c r="TTU48" s="24"/>
      <c r="TTZ48" s="24"/>
      <c r="TUE48" s="24"/>
      <c r="TUJ48" s="24"/>
      <c r="TUO48" s="24"/>
      <c r="TUT48" s="24"/>
      <c r="TUY48" s="24"/>
      <c r="TVD48" s="24"/>
      <c r="TVI48" s="24"/>
      <c r="TVN48" s="24"/>
      <c r="TVS48" s="24"/>
      <c r="TVX48" s="24"/>
      <c r="TWC48" s="24"/>
      <c r="TWH48" s="24"/>
      <c r="TWM48" s="24"/>
      <c r="TWR48" s="24"/>
      <c r="TWW48" s="24"/>
      <c r="TXB48" s="24"/>
      <c r="TXG48" s="24"/>
      <c r="TXL48" s="24"/>
      <c r="TXQ48" s="24"/>
      <c r="TXV48" s="24"/>
      <c r="TYA48" s="24"/>
      <c r="TYF48" s="24"/>
      <c r="TYK48" s="24"/>
      <c r="TYP48" s="24"/>
      <c r="TYU48" s="24"/>
      <c r="TYZ48" s="24"/>
      <c r="TZE48" s="24"/>
      <c r="TZJ48" s="24"/>
      <c r="TZO48" s="24"/>
      <c r="TZT48" s="24"/>
      <c r="TZY48" s="24"/>
      <c r="UAD48" s="24"/>
      <c r="UAI48" s="24"/>
      <c r="UAN48" s="24"/>
      <c r="UAS48" s="24"/>
      <c r="UAX48" s="24"/>
      <c r="UBC48" s="24"/>
      <c r="UBH48" s="24"/>
      <c r="UBM48" s="24"/>
      <c r="UBR48" s="24"/>
      <c r="UBW48" s="24"/>
      <c r="UCB48" s="24"/>
      <c r="UCG48" s="24"/>
      <c r="UCL48" s="24"/>
      <c r="UCQ48" s="24"/>
      <c r="UCV48" s="24"/>
      <c r="UDA48" s="24"/>
      <c r="UDF48" s="24"/>
      <c r="UDK48" s="24"/>
      <c r="UDP48" s="24"/>
      <c r="UDU48" s="24"/>
      <c r="UDZ48" s="24"/>
      <c r="UEE48" s="24"/>
      <c r="UEJ48" s="24"/>
      <c r="UEO48" s="24"/>
      <c r="UET48" s="24"/>
      <c r="UEY48" s="24"/>
      <c r="UFD48" s="24"/>
      <c r="UFI48" s="24"/>
      <c r="UFN48" s="24"/>
      <c r="UFS48" s="24"/>
      <c r="UFX48" s="24"/>
      <c r="UGC48" s="24"/>
      <c r="UGH48" s="24"/>
      <c r="UGM48" s="24"/>
      <c r="UGR48" s="24"/>
      <c r="UGW48" s="24"/>
      <c r="UHB48" s="24"/>
      <c r="UHG48" s="24"/>
      <c r="UHL48" s="24"/>
      <c r="UHQ48" s="24"/>
      <c r="UHV48" s="24"/>
      <c r="UIA48" s="24"/>
      <c r="UIF48" s="24"/>
      <c r="UIK48" s="24"/>
      <c r="UIP48" s="24"/>
      <c r="UIU48" s="24"/>
      <c r="UIZ48" s="24"/>
      <c r="UJE48" s="24"/>
      <c r="UJJ48" s="24"/>
      <c r="UJO48" s="24"/>
      <c r="UJT48" s="24"/>
      <c r="UJY48" s="24"/>
      <c r="UKD48" s="24"/>
      <c r="UKI48" s="24"/>
      <c r="UKN48" s="24"/>
      <c r="UKS48" s="24"/>
      <c r="UKX48" s="24"/>
      <c r="ULC48" s="24"/>
      <c r="ULH48" s="24"/>
      <c r="ULM48" s="24"/>
      <c r="ULR48" s="24"/>
      <c r="ULW48" s="24"/>
      <c r="UMB48" s="24"/>
      <c r="UMG48" s="24"/>
      <c r="UML48" s="24"/>
      <c r="UMQ48" s="24"/>
      <c r="UMV48" s="24"/>
      <c r="UNA48" s="24"/>
      <c r="UNF48" s="24"/>
      <c r="UNK48" s="24"/>
      <c r="UNP48" s="24"/>
      <c r="UNU48" s="24"/>
      <c r="UNZ48" s="24"/>
      <c r="UOE48" s="24"/>
      <c r="UOJ48" s="24"/>
      <c r="UOO48" s="24"/>
      <c r="UOT48" s="24"/>
      <c r="UOY48" s="24"/>
      <c r="UPD48" s="24"/>
      <c r="UPI48" s="24"/>
      <c r="UPN48" s="24"/>
      <c r="UPS48" s="24"/>
      <c r="UPX48" s="24"/>
      <c r="UQC48" s="24"/>
      <c r="UQH48" s="24"/>
      <c r="UQM48" s="24"/>
      <c r="UQR48" s="24"/>
      <c r="UQW48" s="24"/>
      <c r="URB48" s="24"/>
      <c r="URG48" s="24"/>
      <c r="URL48" s="24"/>
      <c r="URQ48" s="24"/>
      <c r="URV48" s="24"/>
      <c r="USA48" s="24"/>
      <c r="USF48" s="24"/>
      <c r="USK48" s="24"/>
      <c r="USP48" s="24"/>
      <c r="USU48" s="24"/>
      <c r="USZ48" s="24"/>
      <c r="UTE48" s="24"/>
      <c r="UTJ48" s="24"/>
      <c r="UTO48" s="24"/>
      <c r="UTT48" s="24"/>
      <c r="UTY48" s="24"/>
      <c r="UUD48" s="24"/>
      <c r="UUI48" s="24"/>
      <c r="UUN48" s="24"/>
      <c r="UUS48" s="24"/>
      <c r="UUX48" s="24"/>
      <c r="UVC48" s="24"/>
      <c r="UVH48" s="24"/>
      <c r="UVM48" s="24"/>
      <c r="UVR48" s="24"/>
      <c r="UVW48" s="24"/>
      <c r="UWB48" s="24"/>
      <c r="UWG48" s="24"/>
      <c r="UWL48" s="24"/>
      <c r="UWQ48" s="24"/>
      <c r="UWV48" s="24"/>
      <c r="UXA48" s="24"/>
      <c r="UXF48" s="24"/>
      <c r="UXK48" s="24"/>
      <c r="UXP48" s="24"/>
      <c r="UXU48" s="24"/>
      <c r="UXZ48" s="24"/>
      <c r="UYE48" s="24"/>
      <c r="UYJ48" s="24"/>
      <c r="UYO48" s="24"/>
      <c r="UYT48" s="24"/>
      <c r="UYY48" s="24"/>
      <c r="UZD48" s="24"/>
      <c r="UZI48" s="24"/>
      <c r="UZN48" s="24"/>
      <c r="UZS48" s="24"/>
      <c r="UZX48" s="24"/>
      <c r="VAC48" s="24"/>
      <c r="VAH48" s="24"/>
      <c r="VAM48" s="24"/>
      <c r="VAR48" s="24"/>
      <c r="VAW48" s="24"/>
      <c r="VBB48" s="24"/>
      <c r="VBG48" s="24"/>
      <c r="VBL48" s="24"/>
      <c r="VBQ48" s="24"/>
      <c r="VBV48" s="24"/>
      <c r="VCA48" s="24"/>
      <c r="VCF48" s="24"/>
      <c r="VCK48" s="24"/>
      <c r="VCP48" s="24"/>
      <c r="VCU48" s="24"/>
      <c r="VCZ48" s="24"/>
      <c r="VDE48" s="24"/>
      <c r="VDJ48" s="24"/>
      <c r="VDO48" s="24"/>
      <c r="VDT48" s="24"/>
      <c r="VDY48" s="24"/>
      <c r="VED48" s="24"/>
      <c r="VEI48" s="24"/>
      <c r="VEN48" s="24"/>
      <c r="VES48" s="24"/>
      <c r="VEX48" s="24"/>
      <c r="VFC48" s="24"/>
      <c r="VFH48" s="24"/>
      <c r="VFM48" s="24"/>
      <c r="VFR48" s="24"/>
      <c r="VFW48" s="24"/>
      <c r="VGB48" s="24"/>
      <c r="VGG48" s="24"/>
      <c r="VGL48" s="24"/>
      <c r="VGQ48" s="24"/>
      <c r="VGV48" s="24"/>
      <c r="VHA48" s="24"/>
      <c r="VHF48" s="24"/>
      <c r="VHK48" s="24"/>
      <c r="VHP48" s="24"/>
      <c r="VHU48" s="24"/>
      <c r="VHZ48" s="24"/>
      <c r="VIE48" s="24"/>
      <c r="VIJ48" s="24"/>
      <c r="VIO48" s="24"/>
      <c r="VIT48" s="24"/>
      <c r="VIY48" s="24"/>
      <c r="VJD48" s="24"/>
      <c r="VJI48" s="24"/>
      <c r="VJN48" s="24"/>
      <c r="VJS48" s="24"/>
      <c r="VJX48" s="24"/>
      <c r="VKC48" s="24"/>
      <c r="VKH48" s="24"/>
      <c r="VKM48" s="24"/>
      <c r="VKR48" s="24"/>
      <c r="VKW48" s="24"/>
      <c r="VLB48" s="24"/>
      <c r="VLG48" s="24"/>
      <c r="VLL48" s="24"/>
      <c r="VLQ48" s="24"/>
      <c r="VLV48" s="24"/>
      <c r="VMA48" s="24"/>
      <c r="VMF48" s="24"/>
      <c r="VMK48" s="24"/>
      <c r="VMP48" s="24"/>
      <c r="VMU48" s="24"/>
      <c r="VMZ48" s="24"/>
      <c r="VNE48" s="24"/>
      <c r="VNJ48" s="24"/>
      <c r="VNO48" s="24"/>
      <c r="VNT48" s="24"/>
      <c r="VNY48" s="24"/>
      <c r="VOD48" s="24"/>
      <c r="VOI48" s="24"/>
      <c r="VON48" s="24"/>
      <c r="VOS48" s="24"/>
      <c r="VOX48" s="24"/>
      <c r="VPC48" s="24"/>
      <c r="VPH48" s="24"/>
      <c r="VPM48" s="24"/>
      <c r="VPR48" s="24"/>
      <c r="VPW48" s="24"/>
      <c r="VQB48" s="24"/>
      <c r="VQG48" s="24"/>
      <c r="VQL48" s="24"/>
      <c r="VQQ48" s="24"/>
      <c r="VQV48" s="24"/>
      <c r="VRA48" s="24"/>
      <c r="VRF48" s="24"/>
      <c r="VRK48" s="24"/>
      <c r="VRP48" s="24"/>
      <c r="VRU48" s="24"/>
      <c r="VRZ48" s="24"/>
      <c r="VSE48" s="24"/>
      <c r="VSJ48" s="24"/>
      <c r="VSO48" s="24"/>
      <c r="VST48" s="24"/>
      <c r="VSY48" s="24"/>
      <c r="VTD48" s="24"/>
      <c r="VTI48" s="24"/>
      <c r="VTN48" s="24"/>
      <c r="VTS48" s="24"/>
      <c r="VTX48" s="24"/>
      <c r="VUC48" s="24"/>
      <c r="VUH48" s="24"/>
      <c r="VUM48" s="24"/>
      <c r="VUR48" s="24"/>
      <c r="VUW48" s="24"/>
      <c r="VVB48" s="24"/>
      <c r="VVG48" s="24"/>
      <c r="VVL48" s="24"/>
      <c r="VVQ48" s="24"/>
      <c r="VVV48" s="24"/>
      <c r="VWA48" s="24"/>
      <c r="VWF48" s="24"/>
      <c r="VWK48" s="24"/>
      <c r="VWP48" s="24"/>
      <c r="VWU48" s="24"/>
      <c r="VWZ48" s="24"/>
      <c r="VXE48" s="24"/>
      <c r="VXJ48" s="24"/>
      <c r="VXO48" s="24"/>
      <c r="VXT48" s="24"/>
      <c r="VXY48" s="24"/>
      <c r="VYD48" s="24"/>
      <c r="VYI48" s="24"/>
      <c r="VYN48" s="24"/>
      <c r="VYS48" s="24"/>
      <c r="VYX48" s="24"/>
      <c r="VZC48" s="24"/>
      <c r="VZH48" s="24"/>
      <c r="VZM48" s="24"/>
      <c r="VZR48" s="24"/>
      <c r="VZW48" s="24"/>
      <c r="WAB48" s="24"/>
      <c r="WAG48" s="24"/>
      <c r="WAL48" s="24"/>
      <c r="WAQ48" s="24"/>
      <c r="WAV48" s="24"/>
      <c r="WBA48" s="24"/>
      <c r="WBF48" s="24"/>
      <c r="WBK48" s="24"/>
      <c r="WBP48" s="24"/>
      <c r="WBU48" s="24"/>
      <c r="WBZ48" s="24"/>
      <c r="WCE48" s="24"/>
      <c r="WCJ48" s="24"/>
      <c r="WCO48" s="24"/>
      <c r="WCT48" s="24"/>
      <c r="WCY48" s="24"/>
      <c r="WDD48" s="24"/>
      <c r="WDI48" s="24"/>
      <c r="WDN48" s="24"/>
      <c r="WDS48" s="24"/>
      <c r="WDX48" s="24"/>
      <c r="WEC48" s="24"/>
      <c r="WEH48" s="24"/>
      <c r="WEM48" s="24"/>
      <c r="WER48" s="24"/>
      <c r="WEW48" s="24"/>
      <c r="WFB48" s="24"/>
      <c r="WFG48" s="24"/>
      <c r="WFL48" s="24"/>
      <c r="WFQ48" s="24"/>
      <c r="WFV48" s="24"/>
      <c r="WGA48" s="24"/>
      <c r="WGF48" s="24"/>
      <c r="WGK48" s="24"/>
      <c r="WGP48" s="24"/>
      <c r="WGU48" s="24"/>
      <c r="WGZ48" s="24"/>
      <c r="WHE48" s="24"/>
      <c r="WHJ48" s="24"/>
      <c r="WHO48" s="24"/>
      <c r="WHT48" s="24"/>
      <c r="WHY48" s="24"/>
      <c r="WID48" s="24"/>
      <c r="WII48" s="24"/>
      <c r="WIN48" s="24"/>
      <c r="WIS48" s="24"/>
      <c r="WIX48" s="24"/>
      <c r="WJC48" s="24"/>
      <c r="WJH48" s="24"/>
      <c r="WJM48" s="24"/>
      <c r="WJR48" s="24"/>
      <c r="WJW48" s="24"/>
      <c r="WKB48" s="24"/>
      <c r="WKG48" s="24"/>
      <c r="WKL48" s="24"/>
      <c r="WKQ48" s="24"/>
      <c r="WKV48" s="24"/>
      <c r="WLA48" s="24"/>
      <c r="WLF48" s="24"/>
      <c r="WLK48" s="24"/>
      <c r="WLP48" s="24"/>
      <c r="WLU48" s="24"/>
      <c r="WLZ48" s="24"/>
      <c r="WME48" s="24"/>
      <c r="WMJ48" s="24"/>
      <c r="WMO48" s="24"/>
      <c r="WMT48" s="24"/>
      <c r="WMY48" s="24"/>
      <c r="WND48" s="24"/>
      <c r="WNI48" s="24"/>
      <c r="WNN48" s="24"/>
      <c r="WNS48" s="24"/>
      <c r="WNX48" s="24"/>
      <c r="WOC48" s="24"/>
      <c r="WOH48" s="24"/>
      <c r="WOM48" s="24"/>
      <c r="WOR48" s="24"/>
      <c r="WOW48" s="24"/>
      <c r="WPB48" s="24"/>
      <c r="WPG48" s="24"/>
      <c r="WPL48" s="24"/>
      <c r="WPQ48" s="24"/>
      <c r="WPV48" s="24"/>
      <c r="WQA48" s="24"/>
      <c r="WQF48" s="24"/>
      <c r="WQK48" s="24"/>
      <c r="WQP48" s="24"/>
      <c r="WQU48" s="24"/>
      <c r="WQZ48" s="24"/>
      <c r="WRE48" s="24"/>
      <c r="WRJ48" s="24"/>
      <c r="WRO48" s="24"/>
      <c r="WRT48" s="24"/>
      <c r="WRY48" s="24"/>
      <c r="WSD48" s="24"/>
      <c r="WSI48" s="24"/>
      <c r="WSN48" s="24"/>
      <c r="WSS48" s="24"/>
      <c r="WSX48" s="24"/>
      <c r="WTC48" s="24"/>
      <c r="WTH48" s="24"/>
      <c r="WTM48" s="24"/>
      <c r="WTR48" s="24"/>
      <c r="WTW48" s="24"/>
      <c r="WUB48" s="24"/>
      <c r="WUG48" s="24"/>
      <c r="WUL48" s="24"/>
      <c r="WUQ48" s="24"/>
      <c r="WUV48" s="24"/>
      <c r="WVA48" s="24"/>
      <c r="WVF48" s="24"/>
      <c r="WVK48" s="24"/>
      <c r="WVP48" s="24"/>
      <c r="WVU48" s="24"/>
      <c r="WVZ48" s="24"/>
      <c r="WWE48" s="24"/>
      <c r="WWJ48" s="24"/>
      <c r="WWO48" s="24"/>
      <c r="WWT48" s="24"/>
      <c r="WWY48" s="24"/>
      <c r="WXD48" s="24"/>
      <c r="WXI48" s="24"/>
      <c r="WXN48" s="24"/>
      <c r="WXS48" s="24"/>
      <c r="WXX48" s="24"/>
      <c r="WYC48" s="24"/>
      <c r="WYH48" s="24"/>
      <c r="WYM48" s="24"/>
      <c r="WYR48" s="24"/>
      <c r="WYW48" s="24"/>
      <c r="WZB48" s="24"/>
      <c r="WZG48" s="24"/>
      <c r="WZL48" s="24"/>
      <c r="WZQ48" s="24"/>
      <c r="WZV48" s="24"/>
      <c r="XAA48" s="24"/>
      <c r="XAF48" s="24"/>
      <c r="XAK48" s="24"/>
      <c r="XAP48" s="24"/>
      <c r="XAU48" s="24"/>
      <c r="XAZ48" s="24"/>
      <c r="XBE48" s="24"/>
      <c r="XBJ48" s="24"/>
      <c r="XBO48" s="24"/>
      <c r="XBT48" s="24"/>
      <c r="XBY48" s="24"/>
      <c r="XCD48" s="24"/>
      <c r="XCI48" s="24"/>
      <c r="XCN48" s="24"/>
      <c r="XCS48" s="24"/>
      <c r="XCX48" s="24"/>
      <c r="XDC48" s="24"/>
      <c r="XDH48" s="24"/>
      <c r="XDM48" s="24"/>
      <c r="XDR48" s="24"/>
      <c r="XDW48" s="24"/>
      <c r="XEB48" s="24"/>
      <c r="XEG48" s="24"/>
      <c r="XEL48" s="24"/>
      <c r="XEQ48" s="24"/>
      <c r="XEV48" s="24"/>
      <c r="XFA48" s="24"/>
    </row>
    <row r="49" spans="1:1021 1026:2046 2051:3071 3076:4096 4101:5116 5121:6141 6146:7166 7171:8191 8196:9216 9221:10236 10241:11261 11266:12286 12291:13311 13316:14336 14341:15356 15361:16381" x14ac:dyDescent="0.35">
      <c r="A49" s="24"/>
      <c r="B49" s="14"/>
      <c r="C49" s="14"/>
      <c r="D49" s="14"/>
      <c r="H49" s="30" t="s">
        <v>248</v>
      </c>
      <c r="J49" s="226">
        <v>24</v>
      </c>
      <c r="K49" s="226">
        <v>24</v>
      </c>
      <c r="L49" s="226">
        <v>24</v>
      </c>
      <c r="M49" s="226">
        <v>24</v>
      </c>
      <c r="N49" s="226">
        <v>24</v>
      </c>
      <c r="O49" s="226">
        <v>24</v>
      </c>
      <c r="P49" s="226">
        <v>24</v>
      </c>
      <c r="Q49" s="226">
        <v>24</v>
      </c>
      <c r="R49" s="226">
        <v>24</v>
      </c>
      <c r="S49" s="226">
        <v>24</v>
      </c>
      <c r="T49" s="226">
        <v>24</v>
      </c>
      <c r="U49" s="226">
        <v>24</v>
      </c>
      <c r="V49" s="226">
        <v>24</v>
      </c>
      <c r="W49" s="226">
        <v>24</v>
      </c>
      <c r="X49" s="226">
        <v>24</v>
      </c>
      <c r="Y49" s="226">
        <v>24</v>
      </c>
      <c r="Z49" s="226">
        <v>24</v>
      </c>
      <c r="AA49" s="226">
        <v>24</v>
      </c>
      <c r="AB49" s="226">
        <v>24</v>
      </c>
      <c r="AC49" s="226">
        <v>24</v>
      </c>
      <c r="AD49" s="226">
        <v>24</v>
      </c>
      <c r="AE49" s="226">
        <v>24</v>
      </c>
      <c r="AF49" s="226">
        <v>24</v>
      </c>
      <c r="AG49" s="226">
        <v>24</v>
      </c>
      <c r="AH49" s="226">
        <v>24</v>
      </c>
      <c r="AI49" s="226">
        <v>24</v>
      </c>
      <c r="AJ49" s="226">
        <v>24</v>
      </c>
      <c r="AK49" s="226">
        <v>24</v>
      </c>
      <c r="AL49" s="226">
        <v>24</v>
      </c>
      <c r="AM49" s="226">
        <v>24</v>
      </c>
      <c r="AN49" s="226">
        <v>24</v>
      </c>
      <c r="AO49" s="226">
        <v>24</v>
      </c>
      <c r="AP49" s="226">
        <v>24</v>
      </c>
      <c r="AQ49" s="226">
        <v>24</v>
      </c>
      <c r="AR49" s="226">
        <v>24</v>
      </c>
      <c r="AS49" s="226">
        <v>24</v>
      </c>
      <c r="AT49" s="226">
        <v>24</v>
      </c>
      <c r="AU49" s="226">
        <v>24</v>
      </c>
      <c r="AV49" s="226">
        <v>24</v>
      </c>
      <c r="AW49" s="226">
        <v>24</v>
      </c>
      <c r="AX49" s="226">
        <v>24</v>
      </c>
      <c r="AY49" s="226">
        <v>24</v>
      </c>
      <c r="AZ49" s="226">
        <v>24</v>
      </c>
      <c r="BA49" s="226">
        <v>24</v>
      </c>
      <c r="BB49" s="226">
        <v>24</v>
      </c>
      <c r="BC49" s="226">
        <v>24</v>
      </c>
      <c r="BD49" s="226">
        <v>24</v>
      </c>
      <c r="BE49" s="226">
        <v>24</v>
      </c>
      <c r="BF49" s="226">
        <v>24</v>
      </c>
      <c r="BG49" s="226">
        <v>24</v>
      </c>
      <c r="BH49" s="226">
        <v>24</v>
      </c>
      <c r="BI49" s="226">
        <v>24</v>
      </c>
      <c r="BJ49" s="226">
        <v>24</v>
      </c>
      <c r="BK49" s="226">
        <v>24</v>
      </c>
      <c r="BL49" s="226">
        <v>24</v>
      </c>
      <c r="BM49" s="226">
        <v>24</v>
      </c>
      <c r="BN49" s="226">
        <v>24</v>
      </c>
      <c r="BO49" s="226">
        <v>24</v>
      </c>
      <c r="BP49" s="226">
        <v>24</v>
      </c>
      <c r="BQ49" s="226">
        <v>24</v>
      </c>
      <c r="BR49" s="226">
        <v>24</v>
      </c>
      <c r="BS49" s="226">
        <v>24</v>
      </c>
      <c r="BT49" s="226">
        <v>24</v>
      </c>
      <c r="BU49" s="226">
        <v>24</v>
      </c>
      <c r="BV49" s="226">
        <v>24</v>
      </c>
      <c r="BW49" s="226">
        <v>24</v>
      </c>
      <c r="BX49" s="226">
        <v>24</v>
      </c>
      <c r="BY49" s="226">
        <v>24</v>
      </c>
      <c r="BZ49" s="226">
        <v>24</v>
      </c>
      <c r="CA49" s="226">
        <v>24</v>
      </c>
      <c r="CB49" s="226">
        <v>24</v>
      </c>
      <c r="CC49" s="226">
        <v>24</v>
      </c>
      <c r="CD49" s="226">
        <v>24</v>
      </c>
      <c r="CE49" s="226">
        <v>24</v>
      </c>
      <c r="CF49" s="226">
        <v>24</v>
      </c>
      <c r="CG49" s="226">
        <v>24</v>
      </c>
      <c r="CH49" s="226">
        <v>24</v>
      </c>
      <c r="CI49" s="226">
        <v>24</v>
      </c>
      <c r="CJ49" s="226">
        <v>24</v>
      </c>
      <c r="CK49" s="226">
        <v>24</v>
      </c>
      <c r="CL49" s="226">
        <v>24</v>
      </c>
      <c r="CM49" s="226">
        <v>24</v>
      </c>
      <c r="CN49" s="226">
        <v>24</v>
      </c>
      <c r="CO49" s="226">
        <v>24</v>
      </c>
      <c r="CP49" s="226">
        <v>24</v>
      </c>
      <c r="CQ49" s="226">
        <v>24</v>
      </c>
      <c r="CR49" s="226">
        <v>24</v>
      </c>
      <c r="CS49" s="226">
        <v>24</v>
      </c>
      <c r="CT49" s="226">
        <v>24</v>
      </c>
      <c r="CU49" s="226">
        <v>24</v>
      </c>
      <c r="CV49" s="226">
        <v>24</v>
      </c>
      <c r="CW49" s="226">
        <v>24</v>
      </c>
      <c r="CX49" s="226">
        <v>24</v>
      </c>
      <c r="CY49" s="226">
        <v>24</v>
      </c>
      <c r="CZ49" s="226">
        <v>24</v>
      </c>
      <c r="DA49" s="226">
        <v>24</v>
      </c>
      <c r="DB49" s="226">
        <v>24</v>
      </c>
      <c r="DC49" s="226">
        <v>24</v>
      </c>
      <c r="DD49" s="226">
        <v>24</v>
      </c>
      <c r="DE49" s="226">
        <v>24</v>
      </c>
      <c r="DF49" s="226">
        <v>24</v>
      </c>
      <c r="DG49" s="226">
        <v>24</v>
      </c>
      <c r="DH49" s="226">
        <v>24</v>
      </c>
      <c r="DI49" s="226">
        <v>24</v>
      </c>
      <c r="DJ49" s="226">
        <v>24</v>
      </c>
      <c r="DK49" s="226">
        <v>24</v>
      </c>
      <c r="DL49" s="226">
        <v>24</v>
      </c>
      <c r="DM49" s="226">
        <v>24</v>
      </c>
      <c r="DN49" s="226">
        <v>24</v>
      </c>
      <c r="DO49" s="226">
        <v>24</v>
      </c>
      <c r="DP49" s="226">
        <v>24</v>
      </c>
      <c r="DQ49" s="226">
        <v>24</v>
      </c>
      <c r="DR49" s="226">
        <v>24</v>
      </c>
      <c r="DS49" s="226">
        <v>24</v>
      </c>
      <c r="DT49" s="226">
        <v>24</v>
      </c>
      <c r="DU49" s="226">
        <v>24</v>
      </c>
      <c r="DV49" s="226">
        <v>24</v>
      </c>
      <c r="DW49" s="226">
        <v>24</v>
      </c>
      <c r="DX49" s="226">
        <v>24</v>
      </c>
      <c r="DY49" s="226">
        <v>24</v>
      </c>
      <c r="EA49" s="24"/>
      <c r="EF49" s="24"/>
      <c r="EK49" s="24"/>
      <c r="EP49" s="24"/>
      <c r="EU49" s="24"/>
      <c r="EZ49" s="24"/>
      <c r="FE49" s="24"/>
      <c r="FJ49" s="24"/>
      <c r="FO49" s="24"/>
      <c r="FT49" s="24"/>
      <c r="FY49" s="24"/>
      <c r="GD49" s="24"/>
      <c r="GI49" s="24"/>
      <c r="GN49" s="24"/>
      <c r="GS49" s="24"/>
      <c r="GX49" s="24"/>
      <c r="HC49" s="24"/>
      <c r="HH49" s="24"/>
      <c r="HM49" s="24"/>
      <c r="HR49" s="24"/>
      <c r="HW49" s="24"/>
      <c r="IB49" s="24"/>
      <c r="IG49" s="24"/>
      <c r="IL49" s="24"/>
      <c r="IQ49" s="24"/>
      <c r="IV49" s="24"/>
      <c r="JA49" s="24"/>
      <c r="JF49" s="24"/>
      <c r="JK49" s="24"/>
      <c r="JP49" s="24"/>
      <c r="JU49" s="24"/>
      <c r="JZ49" s="24"/>
      <c r="KE49" s="24"/>
      <c r="KJ49" s="24"/>
      <c r="KO49" s="24"/>
      <c r="KT49" s="24"/>
      <c r="KY49" s="24"/>
      <c r="LD49" s="24"/>
      <c r="LI49" s="24"/>
      <c r="LN49" s="24"/>
      <c r="LS49" s="24"/>
      <c r="LX49" s="24"/>
      <c r="MC49" s="24"/>
      <c r="MH49" s="24"/>
      <c r="MM49" s="24"/>
      <c r="MR49" s="24"/>
      <c r="MW49" s="24"/>
      <c r="NB49" s="24"/>
      <c r="NG49" s="24"/>
      <c r="NL49" s="24"/>
      <c r="NQ49" s="24"/>
      <c r="NV49" s="24"/>
      <c r="OA49" s="24"/>
      <c r="OF49" s="24"/>
      <c r="OK49" s="24"/>
      <c r="OP49" s="24"/>
      <c r="OU49" s="24"/>
      <c r="OZ49" s="24"/>
      <c r="PE49" s="24"/>
      <c r="PJ49" s="24"/>
      <c r="PO49" s="24"/>
      <c r="PT49" s="24"/>
      <c r="PY49" s="24"/>
      <c r="QD49" s="24"/>
      <c r="QI49" s="24"/>
      <c r="QN49" s="24"/>
      <c r="QS49" s="24"/>
      <c r="QX49" s="24"/>
      <c r="RC49" s="24"/>
      <c r="RH49" s="24"/>
      <c r="RM49" s="24"/>
      <c r="RR49" s="24"/>
      <c r="RW49" s="24"/>
      <c r="SB49" s="24"/>
      <c r="SG49" s="24"/>
      <c r="SL49" s="24"/>
      <c r="SQ49" s="24"/>
      <c r="SV49" s="24"/>
      <c r="TA49" s="24"/>
      <c r="TF49" s="24"/>
      <c r="TK49" s="24"/>
      <c r="TP49" s="24"/>
      <c r="TU49" s="24"/>
      <c r="TZ49" s="24"/>
      <c r="UE49" s="24"/>
      <c r="UJ49" s="24"/>
      <c r="UO49" s="24"/>
      <c r="UT49" s="24"/>
      <c r="UY49" s="24"/>
      <c r="VD49" s="24"/>
      <c r="VI49" s="24"/>
      <c r="VN49" s="24"/>
      <c r="VS49" s="24"/>
      <c r="VX49" s="24"/>
      <c r="WC49" s="24"/>
      <c r="WH49" s="24"/>
      <c r="WM49" s="24"/>
      <c r="WR49" s="24"/>
      <c r="WW49" s="24"/>
      <c r="XB49" s="24"/>
      <c r="XG49" s="24"/>
      <c r="XL49" s="24"/>
      <c r="XQ49" s="24"/>
      <c r="XV49" s="24"/>
      <c r="YA49" s="24"/>
      <c r="YF49" s="24"/>
      <c r="YK49" s="24"/>
      <c r="YP49" s="24"/>
      <c r="YU49" s="24"/>
      <c r="YZ49" s="24"/>
      <c r="ZE49" s="24"/>
      <c r="ZJ49" s="24"/>
      <c r="ZO49" s="24"/>
      <c r="ZT49" s="24"/>
      <c r="ZY49" s="24"/>
      <c r="AAD49" s="24"/>
      <c r="AAI49" s="24"/>
      <c r="AAN49" s="24"/>
      <c r="AAS49" s="24"/>
      <c r="AAX49" s="24"/>
      <c r="ABC49" s="24"/>
      <c r="ABH49" s="24"/>
      <c r="ABM49" s="24"/>
      <c r="ABR49" s="24"/>
      <c r="ABW49" s="24"/>
      <c r="ACB49" s="24"/>
      <c r="ACG49" s="24"/>
      <c r="ACL49" s="24"/>
      <c r="ACQ49" s="24"/>
      <c r="ACV49" s="24"/>
      <c r="ADA49" s="24"/>
      <c r="ADF49" s="24"/>
      <c r="ADK49" s="24"/>
      <c r="ADP49" s="24"/>
      <c r="ADU49" s="24"/>
      <c r="ADZ49" s="24"/>
      <c r="AEE49" s="24"/>
      <c r="AEJ49" s="24"/>
      <c r="AEO49" s="24"/>
      <c r="AET49" s="24"/>
      <c r="AEY49" s="24"/>
      <c r="AFD49" s="24"/>
      <c r="AFI49" s="24"/>
      <c r="AFN49" s="24"/>
      <c r="AFS49" s="24"/>
      <c r="AFX49" s="24"/>
      <c r="AGC49" s="24"/>
      <c r="AGH49" s="24"/>
      <c r="AGM49" s="24"/>
      <c r="AGR49" s="24"/>
      <c r="AGW49" s="24"/>
      <c r="AHB49" s="24"/>
      <c r="AHG49" s="24"/>
      <c r="AHL49" s="24"/>
      <c r="AHQ49" s="24"/>
      <c r="AHV49" s="24"/>
      <c r="AIA49" s="24"/>
      <c r="AIF49" s="24"/>
      <c r="AIK49" s="24"/>
      <c r="AIP49" s="24"/>
      <c r="AIU49" s="24"/>
      <c r="AIZ49" s="24"/>
      <c r="AJE49" s="24"/>
      <c r="AJJ49" s="24"/>
      <c r="AJO49" s="24"/>
      <c r="AJT49" s="24"/>
      <c r="AJY49" s="24"/>
      <c r="AKD49" s="24"/>
      <c r="AKI49" s="24"/>
      <c r="AKN49" s="24"/>
      <c r="AKS49" s="24"/>
      <c r="AKX49" s="24"/>
      <c r="ALC49" s="24"/>
      <c r="ALH49" s="24"/>
      <c r="ALM49" s="24"/>
      <c r="ALR49" s="24"/>
      <c r="ALW49" s="24"/>
      <c r="AMB49" s="24"/>
      <c r="AMG49" s="24"/>
      <c r="AML49" s="24"/>
      <c r="AMQ49" s="24"/>
      <c r="AMV49" s="24"/>
      <c r="ANA49" s="24"/>
      <c r="ANF49" s="24"/>
      <c r="ANK49" s="24"/>
      <c r="ANP49" s="24"/>
      <c r="ANU49" s="24"/>
      <c r="ANZ49" s="24"/>
      <c r="AOE49" s="24"/>
      <c r="AOJ49" s="24"/>
      <c r="AOO49" s="24"/>
      <c r="AOT49" s="24"/>
      <c r="AOY49" s="24"/>
      <c r="APD49" s="24"/>
      <c r="API49" s="24"/>
      <c r="APN49" s="24"/>
      <c r="APS49" s="24"/>
      <c r="APX49" s="24"/>
      <c r="AQC49" s="24"/>
      <c r="AQH49" s="24"/>
      <c r="AQM49" s="24"/>
      <c r="AQR49" s="24"/>
      <c r="AQW49" s="24"/>
      <c r="ARB49" s="24"/>
      <c r="ARG49" s="24"/>
      <c r="ARL49" s="24"/>
      <c r="ARQ49" s="24"/>
      <c r="ARV49" s="24"/>
      <c r="ASA49" s="24"/>
      <c r="ASF49" s="24"/>
      <c r="ASK49" s="24"/>
      <c r="ASP49" s="24"/>
      <c r="ASU49" s="24"/>
      <c r="ASZ49" s="24"/>
      <c r="ATE49" s="24"/>
      <c r="ATJ49" s="24"/>
      <c r="ATO49" s="24"/>
      <c r="ATT49" s="24"/>
      <c r="ATY49" s="24"/>
      <c r="AUD49" s="24"/>
      <c r="AUI49" s="24"/>
      <c r="AUN49" s="24"/>
      <c r="AUS49" s="24"/>
      <c r="AUX49" s="24"/>
      <c r="AVC49" s="24"/>
      <c r="AVH49" s="24"/>
      <c r="AVM49" s="24"/>
      <c r="AVR49" s="24"/>
      <c r="AVW49" s="24"/>
      <c r="AWB49" s="24"/>
      <c r="AWG49" s="24"/>
      <c r="AWL49" s="24"/>
      <c r="AWQ49" s="24"/>
      <c r="AWV49" s="24"/>
      <c r="AXA49" s="24"/>
      <c r="AXF49" s="24"/>
      <c r="AXK49" s="24"/>
      <c r="AXP49" s="24"/>
      <c r="AXU49" s="24"/>
      <c r="AXZ49" s="24"/>
      <c r="AYE49" s="24"/>
      <c r="AYJ49" s="24"/>
      <c r="AYO49" s="24"/>
      <c r="AYT49" s="24"/>
      <c r="AYY49" s="24"/>
      <c r="AZD49" s="24"/>
      <c r="AZI49" s="24"/>
      <c r="AZN49" s="24"/>
      <c r="AZS49" s="24"/>
      <c r="AZX49" s="24"/>
      <c r="BAC49" s="24"/>
      <c r="BAH49" s="24"/>
      <c r="BAM49" s="24"/>
      <c r="BAR49" s="24"/>
      <c r="BAW49" s="24"/>
      <c r="BBB49" s="24"/>
      <c r="BBG49" s="24"/>
      <c r="BBL49" s="24"/>
      <c r="BBQ49" s="24"/>
      <c r="BBV49" s="24"/>
      <c r="BCA49" s="24"/>
      <c r="BCF49" s="24"/>
      <c r="BCK49" s="24"/>
      <c r="BCP49" s="24"/>
      <c r="BCU49" s="24"/>
      <c r="BCZ49" s="24"/>
      <c r="BDE49" s="24"/>
      <c r="BDJ49" s="24"/>
      <c r="BDO49" s="24"/>
      <c r="BDT49" s="24"/>
      <c r="BDY49" s="24"/>
      <c r="BED49" s="24"/>
      <c r="BEI49" s="24"/>
      <c r="BEN49" s="24"/>
      <c r="BES49" s="24"/>
      <c r="BEX49" s="24"/>
      <c r="BFC49" s="24"/>
      <c r="BFH49" s="24"/>
      <c r="BFM49" s="24"/>
      <c r="BFR49" s="24"/>
      <c r="BFW49" s="24"/>
      <c r="BGB49" s="24"/>
      <c r="BGG49" s="24"/>
      <c r="BGL49" s="24"/>
      <c r="BGQ49" s="24"/>
      <c r="BGV49" s="24"/>
      <c r="BHA49" s="24"/>
      <c r="BHF49" s="24"/>
      <c r="BHK49" s="24"/>
      <c r="BHP49" s="24"/>
      <c r="BHU49" s="24"/>
      <c r="BHZ49" s="24"/>
      <c r="BIE49" s="24"/>
      <c r="BIJ49" s="24"/>
      <c r="BIO49" s="24"/>
      <c r="BIT49" s="24"/>
      <c r="BIY49" s="24"/>
      <c r="BJD49" s="24"/>
      <c r="BJI49" s="24"/>
      <c r="BJN49" s="24"/>
      <c r="BJS49" s="24"/>
      <c r="BJX49" s="24"/>
      <c r="BKC49" s="24"/>
      <c r="BKH49" s="24"/>
      <c r="BKM49" s="24"/>
      <c r="BKR49" s="24"/>
      <c r="BKW49" s="24"/>
      <c r="BLB49" s="24"/>
      <c r="BLG49" s="24"/>
      <c r="BLL49" s="24"/>
      <c r="BLQ49" s="24"/>
      <c r="BLV49" s="24"/>
      <c r="BMA49" s="24"/>
      <c r="BMF49" s="24"/>
      <c r="BMK49" s="24"/>
      <c r="BMP49" s="24"/>
      <c r="BMU49" s="24"/>
      <c r="BMZ49" s="24"/>
      <c r="BNE49" s="24"/>
      <c r="BNJ49" s="24"/>
      <c r="BNO49" s="24"/>
      <c r="BNT49" s="24"/>
      <c r="BNY49" s="24"/>
      <c r="BOD49" s="24"/>
      <c r="BOI49" s="24"/>
      <c r="BON49" s="24"/>
      <c r="BOS49" s="24"/>
      <c r="BOX49" s="24"/>
      <c r="BPC49" s="24"/>
      <c r="BPH49" s="24"/>
      <c r="BPM49" s="24"/>
      <c r="BPR49" s="24"/>
      <c r="BPW49" s="24"/>
      <c r="BQB49" s="24"/>
      <c r="BQG49" s="24"/>
      <c r="BQL49" s="24"/>
      <c r="BQQ49" s="24"/>
      <c r="BQV49" s="24"/>
      <c r="BRA49" s="24"/>
      <c r="BRF49" s="24"/>
      <c r="BRK49" s="24"/>
      <c r="BRP49" s="24"/>
      <c r="BRU49" s="24"/>
      <c r="BRZ49" s="24"/>
      <c r="BSE49" s="24"/>
      <c r="BSJ49" s="24"/>
      <c r="BSO49" s="24"/>
      <c r="BST49" s="24"/>
      <c r="BSY49" s="24"/>
      <c r="BTD49" s="24"/>
      <c r="BTI49" s="24"/>
      <c r="BTN49" s="24"/>
      <c r="BTS49" s="24"/>
      <c r="BTX49" s="24"/>
      <c r="BUC49" s="24"/>
      <c r="BUH49" s="24"/>
      <c r="BUM49" s="24"/>
      <c r="BUR49" s="24"/>
      <c r="BUW49" s="24"/>
      <c r="BVB49" s="24"/>
      <c r="BVG49" s="24"/>
      <c r="BVL49" s="24"/>
      <c r="BVQ49" s="24"/>
      <c r="BVV49" s="24"/>
      <c r="BWA49" s="24"/>
      <c r="BWF49" s="24"/>
      <c r="BWK49" s="24"/>
      <c r="BWP49" s="24"/>
      <c r="BWU49" s="24"/>
      <c r="BWZ49" s="24"/>
      <c r="BXE49" s="24"/>
      <c r="BXJ49" s="24"/>
      <c r="BXO49" s="24"/>
      <c r="BXT49" s="24"/>
      <c r="BXY49" s="24"/>
      <c r="BYD49" s="24"/>
      <c r="BYI49" s="24"/>
      <c r="BYN49" s="24"/>
      <c r="BYS49" s="24"/>
      <c r="BYX49" s="24"/>
      <c r="BZC49" s="24"/>
      <c r="BZH49" s="24"/>
      <c r="BZM49" s="24"/>
      <c r="BZR49" s="24"/>
      <c r="BZW49" s="24"/>
      <c r="CAB49" s="24"/>
      <c r="CAG49" s="24"/>
      <c r="CAL49" s="24"/>
      <c r="CAQ49" s="24"/>
      <c r="CAV49" s="24"/>
      <c r="CBA49" s="24"/>
      <c r="CBF49" s="24"/>
      <c r="CBK49" s="24"/>
      <c r="CBP49" s="24"/>
      <c r="CBU49" s="24"/>
      <c r="CBZ49" s="24"/>
      <c r="CCE49" s="24"/>
      <c r="CCJ49" s="24"/>
      <c r="CCO49" s="24"/>
      <c r="CCT49" s="24"/>
      <c r="CCY49" s="24"/>
      <c r="CDD49" s="24"/>
      <c r="CDI49" s="24"/>
      <c r="CDN49" s="24"/>
      <c r="CDS49" s="24"/>
      <c r="CDX49" s="24"/>
      <c r="CEC49" s="24"/>
      <c r="CEH49" s="24"/>
      <c r="CEM49" s="24"/>
      <c r="CER49" s="24"/>
      <c r="CEW49" s="24"/>
      <c r="CFB49" s="24"/>
      <c r="CFG49" s="24"/>
      <c r="CFL49" s="24"/>
      <c r="CFQ49" s="24"/>
      <c r="CFV49" s="24"/>
      <c r="CGA49" s="24"/>
      <c r="CGF49" s="24"/>
      <c r="CGK49" s="24"/>
      <c r="CGP49" s="24"/>
      <c r="CGU49" s="24"/>
      <c r="CGZ49" s="24"/>
      <c r="CHE49" s="24"/>
      <c r="CHJ49" s="24"/>
      <c r="CHO49" s="24"/>
      <c r="CHT49" s="24"/>
      <c r="CHY49" s="24"/>
      <c r="CID49" s="24"/>
      <c r="CII49" s="24"/>
      <c r="CIN49" s="24"/>
      <c r="CIS49" s="24"/>
      <c r="CIX49" s="24"/>
      <c r="CJC49" s="24"/>
      <c r="CJH49" s="24"/>
      <c r="CJM49" s="24"/>
      <c r="CJR49" s="24"/>
      <c r="CJW49" s="24"/>
      <c r="CKB49" s="24"/>
      <c r="CKG49" s="24"/>
      <c r="CKL49" s="24"/>
      <c r="CKQ49" s="24"/>
      <c r="CKV49" s="24"/>
      <c r="CLA49" s="24"/>
      <c r="CLF49" s="24"/>
      <c r="CLK49" s="24"/>
      <c r="CLP49" s="24"/>
      <c r="CLU49" s="24"/>
      <c r="CLZ49" s="24"/>
      <c r="CME49" s="24"/>
      <c r="CMJ49" s="24"/>
      <c r="CMO49" s="24"/>
      <c r="CMT49" s="24"/>
      <c r="CMY49" s="24"/>
      <c r="CND49" s="24"/>
      <c r="CNI49" s="24"/>
      <c r="CNN49" s="24"/>
      <c r="CNS49" s="24"/>
      <c r="CNX49" s="24"/>
      <c r="COC49" s="24"/>
      <c r="COH49" s="24"/>
      <c r="COM49" s="24"/>
      <c r="COR49" s="24"/>
      <c r="COW49" s="24"/>
      <c r="CPB49" s="24"/>
      <c r="CPG49" s="24"/>
      <c r="CPL49" s="24"/>
      <c r="CPQ49" s="24"/>
      <c r="CPV49" s="24"/>
      <c r="CQA49" s="24"/>
      <c r="CQF49" s="24"/>
      <c r="CQK49" s="24"/>
      <c r="CQP49" s="24"/>
      <c r="CQU49" s="24"/>
      <c r="CQZ49" s="24"/>
      <c r="CRE49" s="24"/>
      <c r="CRJ49" s="24"/>
      <c r="CRO49" s="24"/>
      <c r="CRT49" s="24"/>
      <c r="CRY49" s="24"/>
      <c r="CSD49" s="24"/>
      <c r="CSI49" s="24"/>
      <c r="CSN49" s="24"/>
      <c r="CSS49" s="24"/>
      <c r="CSX49" s="24"/>
      <c r="CTC49" s="24"/>
      <c r="CTH49" s="24"/>
      <c r="CTM49" s="24"/>
      <c r="CTR49" s="24"/>
      <c r="CTW49" s="24"/>
      <c r="CUB49" s="24"/>
      <c r="CUG49" s="24"/>
      <c r="CUL49" s="24"/>
      <c r="CUQ49" s="24"/>
      <c r="CUV49" s="24"/>
      <c r="CVA49" s="24"/>
      <c r="CVF49" s="24"/>
      <c r="CVK49" s="24"/>
      <c r="CVP49" s="24"/>
      <c r="CVU49" s="24"/>
      <c r="CVZ49" s="24"/>
      <c r="CWE49" s="24"/>
      <c r="CWJ49" s="24"/>
      <c r="CWO49" s="24"/>
      <c r="CWT49" s="24"/>
      <c r="CWY49" s="24"/>
      <c r="CXD49" s="24"/>
      <c r="CXI49" s="24"/>
      <c r="CXN49" s="24"/>
      <c r="CXS49" s="24"/>
      <c r="CXX49" s="24"/>
      <c r="CYC49" s="24"/>
      <c r="CYH49" s="24"/>
      <c r="CYM49" s="24"/>
      <c r="CYR49" s="24"/>
      <c r="CYW49" s="24"/>
      <c r="CZB49" s="24"/>
      <c r="CZG49" s="24"/>
      <c r="CZL49" s="24"/>
      <c r="CZQ49" s="24"/>
      <c r="CZV49" s="24"/>
      <c r="DAA49" s="24"/>
      <c r="DAF49" s="24"/>
      <c r="DAK49" s="24"/>
      <c r="DAP49" s="24"/>
      <c r="DAU49" s="24"/>
      <c r="DAZ49" s="24"/>
      <c r="DBE49" s="24"/>
      <c r="DBJ49" s="24"/>
      <c r="DBO49" s="24"/>
      <c r="DBT49" s="24"/>
      <c r="DBY49" s="24"/>
      <c r="DCD49" s="24"/>
      <c r="DCI49" s="24"/>
      <c r="DCN49" s="24"/>
      <c r="DCS49" s="24"/>
      <c r="DCX49" s="24"/>
      <c r="DDC49" s="24"/>
      <c r="DDH49" s="24"/>
      <c r="DDM49" s="24"/>
      <c r="DDR49" s="24"/>
      <c r="DDW49" s="24"/>
      <c r="DEB49" s="24"/>
      <c r="DEG49" s="24"/>
      <c r="DEL49" s="24"/>
      <c r="DEQ49" s="24"/>
      <c r="DEV49" s="24"/>
      <c r="DFA49" s="24"/>
      <c r="DFF49" s="24"/>
      <c r="DFK49" s="24"/>
      <c r="DFP49" s="24"/>
      <c r="DFU49" s="24"/>
      <c r="DFZ49" s="24"/>
      <c r="DGE49" s="24"/>
      <c r="DGJ49" s="24"/>
      <c r="DGO49" s="24"/>
      <c r="DGT49" s="24"/>
      <c r="DGY49" s="24"/>
      <c r="DHD49" s="24"/>
      <c r="DHI49" s="24"/>
      <c r="DHN49" s="24"/>
      <c r="DHS49" s="24"/>
      <c r="DHX49" s="24"/>
      <c r="DIC49" s="24"/>
      <c r="DIH49" s="24"/>
      <c r="DIM49" s="24"/>
      <c r="DIR49" s="24"/>
      <c r="DIW49" s="24"/>
      <c r="DJB49" s="24"/>
      <c r="DJG49" s="24"/>
      <c r="DJL49" s="24"/>
      <c r="DJQ49" s="24"/>
      <c r="DJV49" s="24"/>
      <c r="DKA49" s="24"/>
      <c r="DKF49" s="24"/>
      <c r="DKK49" s="24"/>
      <c r="DKP49" s="24"/>
      <c r="DKU49" s="24"/>
      <c r="DKZ49" s="24"/>
      <c r="DLE49" s="24"/>
      <c r="DLJ49" s="24"/>
      <c r="DLO49" s="24"/>
      <c r="DLT49" s="24"/>
      <c r="DLY49" s="24"/>
      <c r="DMD49" s="24"/>
      <c r="DMI49" s="24"/>
      <c r="DMN49" s="24"/>
      <c r="DMS49" s="24"/>
      <c r="DMX49" s="24"/>
      <c r="DNC49" s="24"/>
      <c r="DNH49" s="24"/>
      <c r="DNM49" s="24"/>
      <c r="DNR49" s="24"/>
      <c r="DNW49" s="24"/>
      <c r="DOB49" s="24"/>
      <c r="DOG49" s="24"/>
      <c r="DOL49" s="24"/>
      <c r="DOQ49" s="24"/>
      <c r="DOV49" s="24"/>
      <c r="DPA49" s="24"/>
      <c r="DPF49" s="24"/>
      <c r="DPK49" s="24"/>
      <c r="DPP49" s="24"/>
      <c r="DPU49" s="24"/>
      <c r="DPZ49" s="24"/>
      <c r="DQE49" s="24"/>
      <c r="DQJ49" s="24"/>
      <c r="DQO49" s="24"/>
      <c r="DQT49" s="24"/>
      <c r="DQY49" s="24"/>
      <c r="DRD49" s="24"/>
      <c r="DRI49" s="24"/>
      <c r="DRN49" s="24"/>
      <c r="DRS49" s="24"/>
      <c r="DRX49" s="24"/>
      <c r="DSC49" s="24"/>
      <c r="DSH49" s="24"/>
      <c r="DSM49" s="24"/>
      <c r="DSR49" s="24"/>
      <c r="DSW49" s="24"/>
      <c r="DTB49" s="24"/>
      <c r="DTG49" s="24"/>
      <c r="DTL49" s="24"/>
      <c r="DTQ49" s="24"/>
      <c r="DTV49" s="24"/>
      <c r="DUA49" s="24"/>
      <c r="DUF49" s="24"/>
      <c r="DUK49" s="24"/>
      <c r="DUP49" s="24"/>
      <c r="DUU49" s="24"/>
      <c r="DUZ49" s="24"/>
      <c r="DVE49" s="24"/>
      <c r="DVJ49" s="24"/>
      <c r="DVO49" s="24"/>
      <c r="DVT49" s="24"/>
      <c r="DVY49" s="24"/>
      <c r="DWD49" s="24"/>
      <c r="DWI49" s="24"/>
      <c r="DWN49" s="24"/>
      <c r="DWS49" s="24"/>
      <c r="DWX49" s="24"/>
      <c r="DXC49" s="24"/>
      <c r="DXH49" s="24"/>
      <c r="DXM49" s="24"/>
      <c r="DXR49" s="24"/>
      <c r="DXW49" s="24"/>
      <c r="DYB49" s="24"/>
      <c r="DYG49" s="24"/>
      <c r="DYL49" s="24"/>
      <c r="DYQ49" s="24"/>
      <c r="DYV49" s="24"/>
      <c r="DZA49" s="24"/>
      <c r="DZF49" s="24"/>
      <c r="DZK49" s="24"/>
      <c r="DZP49" s="24"/>
      <c r="DZU49" s="24"/>
      <c r="DZZ49" s="24"/>
      <c r="EAE49" s="24"/>
      <c r="EAJ49" s="24"/>
      <c r="EAO49" s="24"/>
      <c r="EAT49" s="24"/>
      <c r="EAY49" s="24"/>
      <c r="EBD49" s="24"/>
      <c r="EBI49" s="24"/>
      <c r="EBN49" s="24"/>
      <c r="EBS49" s="24"/>
      <c r="EBX49" s="24"/>
      <c r="ECC49" s="24"/>
      <c r="ECH49" s="24"/>
      <c r="ECM49" s="24"/>
      <c r="ECR49" s="24"/>
      <c r="ECW49" s="24"/>
      <c r="EDB49" s="24"/>
      <c r="EDG49" s="24"/>
      <c r="EDL49" s="24"/>
      <c r="EDQ49" s="24"/>
      <c r="EDV49" s="24"/>
      <c r="EEA49" s="24"/>
      <c r="EEF49" s="24"/>
      <c r="EEK49" s="24"/>
      <c r="EEP49" s="24"/>
      <c r="EEU49" s="24"/>
      <c r="EEZ49" s="24"/>
      <c r="EFE49" s="24"/>
      <c r="EFJ49" s="24"/>
      <c r="EFO49" s="24"/>
      <c r="EFT49" s="24"/>
      <c r="EFY49" s="24"/>
      <c r="EGD49" s="24"/>
      <c r="EGI49" s="24"/>
      <c r="EGN49" s="24"/>
      <c r="EGS49" s="24"/>
      <c r="EGX49" s="24"/>
      <c r="EHC49" s="24"/>
      <c r="EHH49" s="24"/>
      <c r="EHM49" s="24"/>
      <c r="EHR49" s="24"/>
      <c r="EHW49" s="24"/>
      <c r="EIB49" s="24"/>
      <c r="EIG49" s="24"/>
      <c r="EIL49" s="24"/>
      <c r="EIQ49" s="24"/>
      <c r="EIV49" s="24"/>
      <c r="EJA49" s="24"/>
      <c r="EJF49" s="24"/>
      <c r="EJK49" s="24"/>
      <c r="EJP49" s="24"/>
      <c r="EJU49" s="24"/>
      <c r="EJZ49" s="24"/>
      <c r="EKE49" s="24"/>
      <c r="EKJ49" s="24"/>
      <c r="EKO49" s="24"/>
      <c r="EKT49" s="24"/>
      <c r="EKY49" s="24"/>
      <c r="ELD49" s="24"/>
      <c r="ELI49" s="24"/>
      <c r="ELN49" s="24"/>
      <c r="ELS49" s="24"/>
      <c r="ELX49" s="24"/>
      <c r="EMC49" s="24"/>
      <c r="EMH49" s="24"/>
      <c r="EMM49" s="24"/>
      <c r="EMR49" s="24"/>
      <c r="EMW49" s="24"/>
      <c r="ENB49" s="24"/>
      <c r="ENG49" s="24"/>
      <c r="ENL49" s="24"/>
      <c r="ENQ49" s="24"/>
      <c r="ENV49" s="24"/>
      <c r="EOA49" s="24"/>
      <c r="EOF49" s="24"/>
      <c r="EOK49" s="24"/>
      <c r="EOP49" s="24"/>
      <c r="EOU49" s="24"/>
      <c r="EOZ49" s="24"/>
      <c r="EPE49" s="24"/>
      <c r="EPJ49" s="24"/>
      <c r="EPO49" s="24"/>
      <c r="EPT49" s="24"/>
      <c r="EPY49" s="24"/>
      <c r="EQD49" s="24"/>
      <c r="EQI49" s="24"/>
      <c r="EQN49" s="24"/>
      <c r="EQS49" s="24"/>
      <c r="EQX49" s="24"/>
      <c r="ERC49" s="24"/>
      <c r="ERH49" s="24"/>
      <c r="ERM49" s="24"/>
      <c r="ERR49" s="24"/>
      <c r="ERW49" s="24"/>
      <c r="ESB49" s="24"/>
      <c r="ESG49" s="24"/>
      <c r="ESL49" s="24"/>
      <c r="ESQ49" s="24"/>
      <c r="ESV49" s="24"/>
      <c r="ETA49" s="24"/>
      <c r="ETF49" s="24"/>
      <c r="ETK49" s="24"/>
      <c r="ETP49" s="24"/>
      <c r="ETU49" s="24"/>
      <c r="ETZ49" s="24"/>
      <c r="EUE49" s="24"/>
      <c r="EUJ49" s="24"/>
      <c r="EUO49" s="24"/>
      <c r="EUT49" s="24"/>
      <c r="EUY49" s="24"/>
      <c r="EVD49" s="24"/>
      <c r="EVI49" s="24"/>
      <c r="EVN49" s="24"/>
      <c r="EVS49" s="24"/>
      <c r="EVX49" s="24"/>
      <c r="EWC49" s="24"/>
      <c r="EWH49" s="24"/>
      <c r="EWM49" s="24"/>
      <c r="EWR49" s="24"/>
      <c r="EWW49" s="24"/>
      <c r="EXB49" s="24"/>
      <c r="EXG49" s="24"/>
      <c r="EXL49" s="24"/>
      <c r="EXQ49" s="24"/>
      <c r="EXV49" s="24"/>
      <c r="EYA49" s="24"/>
      <c r="EYF49" s="24"/>
      <c r="EYK49" s="24"/>
      <c r="EYP49" s="24"/>
      <c r="EYU49" s="24"/>
      <c r="EYZ49" s="24"/>
      <c r="EZE49" s="24"/>
      <c r="EZJ49" s="24"/>
      <c r="EZO49" s="24"/>
      <c r="EZT49" s="24"/>
      <c r="EZY49" s="24"/>
      <c r="FAD49" s="24"/>
      <c r="FAI49" s="24"/>
      <c r="FAN49" s="24"/>
      <c r="FAS49" s="24"/>
      <c r="FAX49" s="24"/>
      <c r="FBC49" s="24"/>
      <c r="FBH49" s="24"/>
      <c r="FBM49" s="24"/>
      <c r="FBR49" s="24"/>
      <c r="FBW49" s="24"/>
      <c r="FCB49" s="24"/>
      <c r="FCG49" s="24"/>
      <c r="FCL49" s="24"/>
      <c r="FCQ49" s="24"/>
      <c r="FCV49" s="24"/>
      <c r="FDA49" s="24"/>
      <c r="FDF49" s="24"/>
      <c r="FDK49" s="24"/>
      <c r="FDP49" s="24"/>
      <c r="FDU49" s="24"/>
      <c r="FDZ49" s="24"/>
      <c r="FEE49" s="24"/>
      <c r="FEJ49" s="24"/>
      <c r="FEO49" s="24"/>
      <c r="FET49" s="24"/>
      <c r="FEY49" s="24"/>
      <c r="FFD49" s="24"/>
      <c r="FFI49" s="24"/>
      <c r="FFN49" s="24"/>
      <c r="FFS49" s="24"/>
      <c r="FFX49" s="24"/>
      <c r="FGC49" s="24"/>
      <c r="FGH49" s="24"/>
      <c r="FGM49" s="24"/>
      <c r="FGR49" s="24"/>
      <c r="FGW49" s="24"/>
      <c r="FHB49" s="24"/>
      <c r="FHG49" s="24"/>
      <c r="FHL49" s="24"/>
      <c r="FHQ49" s="24"/>
      <c r="FHV49" s="24"/>
      <c r="FIA49" s="24"/>
      <c r="FIF49" s="24"/>
      <c r="FIK49" s="24"/>
      <c r="FIP49" s="24"/>
      <c r="FIU49" s="24"/>
      <c r="FIZ49" s="24"/>
      <c r="FJE49" s="24"/>
      <c r="FJJ49" s="24"/>
      <c r="FJO49" s="24"/>
      <c r="FJT49" s="24"/>
      <c r="FJY49" s="24"/>
      <c r="FKD49" s="24"/>
      <c r="FKI49" s="24"/>
      <c r="FKN49" s="24"/>
      <c r="FKS49" s="24"/>
      <c r="FKX49" s="24"/>
      <c r="FLC49" s="24"/>
      <c r="FLH49" s="24"/>
      <c r="FLM49" s="24"/>
      <c r="FLR49" s="24"/>
      <c r="FLW49" s="24"/>
      <c r="FMB49" s="24"/>
      <c r="FMG49" s="24"/>
      <c r="FML49" s="24"/>
      <c r="FMQ49" s="24"/>
      <c r="FMV49" s="24"/>
      <c r="FNA49" s="24"/>
      <c r="FNF49" s="24"/>
      <c r="FNK49" s="24"/>
      <c r="FNP49" s="24"/>
      <c r="FNU49" s="24"/>
      <c r="FNZ49" s="24"/>
      <c r="FOE49" s="24"/>
      <c r="FOJ49" s="24"/>
      <c r="FOO49" s="24"/>
      <c r="FOT49" s="24"/>
      <c r="FOY49" s="24"/>
      <c r="FPD49" s="24"/>
      <c r="FPI49" s="24"/>
      <c r="FPN49" s="24"/>
      <c r="FPS49" s="24"/>
      <c r="FPX49" s="24"/>
      <c r="FQC49" s="24"/>
      <c r="FQH49" s="24"/>
      <c r="FQM49" s="24"/>
      <c r="FQR49" s="24"/>
      <c r="FQW49" s="24"/>
      <c r="FRB49" s="24"/>
      <c r="FRG49" s="24"/>
      <c r="FRL49" s="24"/>
      <c r="FRQ49" s="24"/>
      <c r="FRV49" s="24"/>
      <c r="FSA49" s="24"/>
      <c r="FSF49" s="24"/>
      <c r="FSK49" s="24"/>
      <c r="FSP49" s="24"/>
      <c r="FSU49" s="24"/>
      <c r="FSZ49" s="24"/>
      <c r="FTE49" s="24"/>
      <c r="FTJ49" s="24"/>
      <c r="FTO49" s="24"/>
      <c r="FTT49" s="24"/>
      <c r="FTY49" s="24"/>
      <c r="FUD49" s="24"/>
      <c r="FUI49" s="24"/>
      <c r="FUN49" s="24"/>
      <c r="FUS49" s="24"/>
      <c r="FUX49" s="24"/>
      <c r="FVC49" s="24"/>
      <c r="FVH49" s="24"/>
      <c r="FVM49" s="24"/>
      <c r="FVR49" s="24"/>
      <c r="FVW49" s="24"/>
      <c r="FWB49" s="24"/>
      <c r="FWG49" s="24"/>
      <c r="FWL49" s="24"/>
      <c r="FWQ49" s="24"/>
      <c r="FWV49" s="24"/>
      <c r="FXA49" s="24"/>
      <c r="FXF49" s="24"/>
      <c r="FXK49" s="24"/>
      <c r="FXP49" s="24"/>
      <c r="FXU49" s="24"/>
      <c r="FXZ49" s="24"/>
      <c r="FYE49" s="24"/>
      <c r="FYJ49" s="24"/>
      <c r="FYO49" s="24"/>
      <c r="FYT49" s="24"/>
      <c r="FYY49" s="24"/>
      <c r="FZD49" s="24"/>
      <c r="FZI49" s="24"/>
      <c r="FZN49" s="24"/>
      <c r="FZS49" s="24"/>
      <c r="FZX49" s="24"/>
      <c r="GAC49" s="24"/>
      <c r="GAH49" s="24"/>
      <c r="GAM49" s="24"/>
      <c r="GAR49" s="24"/>
      <c r="GAW49" s="24"/>
      <c r="GBB49" s="24"/>
      <c r="GBG49" s="24"/>
      <c r="GBL49" s="24"/>
      <c r="GBQ49" s="24"/>
      <c r="GBV49" s="24"/>
      <c r="GCA49" s="24"/>
      <c r="GCF49" s="24"/>
      <c r="GCK49" s="24"/>
      <c r="GCP49" s="24"/>
      <c r="GCU49" s="24"/>
      <c r="GCZ49" s="24"/>
      <c r="GDE49" s="24"/>
      <c r="GDJ49" s="24"/>
      <c r="GDO49" s="24"/>
      <c r="GDT49" s="24"/>
      <c r="GDY49" s="24"/>
      <c r="GED49" s="24"/>
      <c r="GEI49" s="24"/>
      <c r="GEN49" s="24"/>
      <c r="GES49" s="24"/>
      <c r="GEX49" s="24"/>
      <c r="GFC49" s="24"/>
      <c r="GFH49" s="24"/>
      <c r="GFM49" s="24"/>
      <c r="GFR49" s="24"/>
      <c r="GFW49" s="24"/>
      <c r="GGB49" s="24"/>
      <c r="GGG49" s="24"/>
      <c r="GGL49" s="24"/>
      <c r="GGQ49" s="24"/>
      <c r="GGV49" s="24"/>
      <c r="GHA49" s="24"/>
      <c r="GHF49" s="24"/>
      <c r="GHK49" s="24"/>
      <c r="GHP49" s="24"/>
      <c r="GHU49" s="24"/>
      <c r="GHZ49" s="24"/>
      <c r="GIE49" s="24"/>
      <c r="GIJ49" s="24"/>
      <c r="GIO49" s="24"/>
      <c r="GIT49" s="24"/>
      <c r="GIY49" s="24"/>
      <c r="GJD49" s="24"/>
      <c r="GJI49" s="24"/>
      <c r="GJN49" s="24"/>
      <c r="GJS49" s="24"/>
      <c r="GJX49" s="24"/>
      <c r="GKC49" s="24"/>
      <c r="GKH49" s="24"/>
      <c r="GKM49" s="24"/>
      <c r="GKR49" s="24"/>
      <c r="GKW49" s="24"/>
      <c r="GLB49" s="24"/>
      <c r="GLG49" s="24"/>
      <c r="GLL49" s="24"/>
      <c r="GLQ49" s="24"/>
      <c r="GLV49" s="24"/>
      <c r="GMA49" s="24"/>
      <c r="GMF49" s="24"/>
      <c r="GMK49" s="24"/>
      <c r="GMP49" s="24"/>
      <c r="GMU49" s="24"/>
      <c r="GMZ49" s="24"/>
      <c r="GNE49" s="24"/>
      <c r="GNJ49" s="24"/>
      <c r="GNO49" s="24"/>
      <c r="GNT49" s="24"/>
      <c r="GNY49" s="24"/>
      <c r="GOD49" s="24"/>
      <c r="GOI49" s="24"/>
      <c r="GON49" s="24"/>
      <c r="GOS49" s="24"/>
      <c r="GOX49" s="24"/>
      <c r="GPC49" s="24"/>
      <c r="GPH49" s="24"/>
      <c r="GPM49" s="24"/>
      <c r="GPR49" s="24"/>
      <c r="GPW49" s="24"/>
      <c r="GQB49" s="24"/>
      <c r="GQG49" s="24"/>
      <c r="GQL49" s="24"/>
      <c r="GQQ49" s="24"/>
      <c r="GQV49" s="24"/>
      <c r="GRA49" s="24"/>
      <c r="GRF49" s="24"/>
      <c r="GRK49" s="24"/>
      <c r="GRP49" s="24"/>
      <c r="GRU49" s="24"/>
      <c r="GRZ49" s="24"/>
      <c r="GSE49" s="24"/>
      <c r="GSJ49" s="24"/>
      <c r="GSO49" s="24"/>
      <c r="GST49" s="24"/>
      <c r="GSY49" s="24"/>
      <c r="GTD49" s="24"/>
      <c r="GTI49" s="24"/>
      <c r="GTN49" s="24"/>
      <c r="GTS49" s="24"/>
      <c r="GTX49" s="24"/>
      <c r="GUC49" s="24"/>
      <c r="GUH49" s="24"/>
      <c r="GUM49" s="24"/>
      <c r="GUR49" s="24"/>
      <c r="GUW49" s="24"/>
      <c r="GVB49" s="24"/>
      <c r="GVG49" s="24"/>
      <c r="GVL49" s="24"/>
      <c r="GVQ49" s="24"/>
      <c r="GVV49" s="24"/>
      <c r="GWA49" s="24"/>
      <c r="GWF49" s="24"/>
      <c r="GWK49" s="24"/>
      <c r="GWP49" s="24"/>
      <c r="GWU49" s="24"/>
      <c r="GWZ49" s="24"/>
      <c r="GXE49" s="24"/>
      <c r="GXJ49" s="24"/>
      <c r="GXO49" s="24"/>
      <c r="GXT49" s="24"/>
      <c r="GXY49" s="24"/>
      <c r="GYD49" s="24"/>
      <c r="GYI49" s="24"/>
      <c r="GYN49" s="24"/>
      <c r="GYS49" s="24"/>
      <c r="GYX49" s="24"/>
      <c r="GZC49" s="24"/>
      <c r="GZH49" s="24"/>
      <c r="GZM49" s="24"/>
      <c r="GZR49" s="24"/>
      <c r="GZW49" s="24"/>
      <c r="HAB49" s="24"/>
      <c r="HAG49" s="24"/>
      <c r="HAL49" s="24"/>
      <c r="HAQ49" s="24"/>
      <c r="HAV49" s="24"/>
      <c r="HBA49" s="24"/>
      <c r="HBF49" s="24"/>
      <c r="HBK49" s="24"/>
      <c r="HBP49" s="24"/>
      <c r="HBU49" s="24"/>
      <c r="HBZ49" s="24"/>
      <c r="HCE49" s="24"/>
      <c r="HCJ49" s="24"/>
      <c r="HCO49" s="24"/>
      <c r="HCT49" s="24"/>
      <c r="HCY49" s="24"/>
      <c r="HDD49" s="24"/>
      <c r="HDI49" s="24"/>
      <c r="HDN49" s="24"/>
      <c r="HDS49" s="24"/>
      <c r="HDX49" s="24"/>
      <c r="HEC49" s="24"/>
      <c r="HEH49" s="24"/>
      <c r="HEM49" s="24"/>
      <c r="HER49" s="24"/>
      <c r="HEW49" s="24"/>
      <c r="HFB49" s="24"/>
      <c r="HFG49" s="24"/>
      <c r="HFL49" s="24"/>
      <c r="HFQ49" s="24"/>
      <c r="HFV49" s="24"/>
      <c r="HGA49" s="24"/>
      <c r="HGF49" s="24"/>
      <c r="HGK49" s="24"/>
      <c r="HGP49" s="24"/>
      <c r="HGU49" s="24"/>
      <c r="HGZ49" s="24"/>
      <c r="HHE49" s="24"/>
      <c r="HHJ49" s="24"/>
      <c r="HHO49" s="24"/>
      <c r="HHT49" s="24"/>
      <c r="HHY49" s="24"/>
      <c r="HID49" s="24"/>
      <c r="HII49" s="24"/>
      <c r="HIN49" s="24"/>
      <c r="HIS49" s="24"/>
      <c r="HIX49" s="24"/>
      <c r="HJC49" s="24"/>
      <c r="HJH49" s="24"/>
      <c r="HJM49" s="24"/>
      <c r="HJR49" s="24"/>
      <c r="HJW49" s="24"/>
      <c r="HKB49" s="24"/>
      <c r="HKG49" s="24"/>
      <c r="HKL49" s="24"/>
      <c r="HKQ49" s="24"/>
      <c r="HKV49" s="24"/>
      <c r="HLA49" s="24"/>
      <c r="HLF49" s="24"/>
      <c r="HLK49" s="24"/>
      <c r="HLP49" s="24"/>
      <c r="HLU49" s="24"/>
      <c r="HLZ49" s="24"/>
      <c r="HME49" s="24"/>
      <c r="HMJ49" s="24"/>
      <c r="HMO49" s="24"/>
      <c r="HMT49" s="24"/>
      <c r="HMY49" s="24"/>
      <c r="HND49" s="24"/>
      <c r="HNI49" s="24"/>
      <c r="HNN49" s="24"/>
      <c r="HNS49" s="24"/>
      <c r="HNX49" s="24"/>
      <c r="HOC49" s="24"/>
      <c r="HOH49" s="24"/>
      <c r="HOM49" s="24"/>
      <c r="HOR49" s="24"/>
      <c r="HOW49" s="24"/>
      <c r="HPB49" s="24"/>
      <c r="HPG49" s="24"/>
      <c r="HPL49" s="24"/>
      <c r="HPQ49" s="24"/>
      <c r="HPV49" s="24"/>
      <c r="HQA49" s="24"/>
      <c r="HQF49" s="24"/>
      <c r="HQK49" s="24"/>
      <c r="HQP49" s="24"/>
      <c r="HQU49" s="24"/>
      <c r="HQZ49" s="24"/>
      <c r="HRE49" s="24"/>
      <c r="HRJ49" s="24"/>
      <c r="HRO49" s="24"/>
      <c r="HRT49" s="24"/>
      <c r="HRY49" s="24"/>
      <c r="HSD49" s="24"/>
      <c r="HSI49" s="24"/>
      <c r="HSN49" s="24"/>
      <c r="HSS49" s="24"/>
      <c r="HSX49" s="24"/>
      <c r="HTC49" s="24"/>
      <c r="HTH49" s="24"/>
      <c r="HTM49" s="24"/>
      <c r="HTR49" s="24"/>
      <c r="HTW49" s="24"/>
      <c r="HUB49" s="24"/>
      <c r="HUG49" s="24"/>
      <c r="HUL49" s="24"/>
      <c r="HUQ49" s="24"/>
      <c r="HUV49" s="24"/>
      <c r="HVA49" s="24"/>
      <c r="HVF49" s="24"/>
      <c r="HVK49" s="24"/>
      <c r="HVP49" s="24"/>
      <c r="HVU49" s="24"/>
      <c r="HVZ49" s="24"/>
      <c r="HWE49" s="24"/>
      <c r="HWJ49" s="24"/>
      <c r="HWO49" s="24"/>
      <c r="HWT49" s="24"/>
      <c r="HWY49" s="24"/>
      <c r="HXD49" s="24"/>
      <c r="HXI49" s="24"/>
      <c r="HXN49" s="24"/>
      <c r="HXS49" s="24"/>
      <c r="HXX49" s="24"/>
      <c r="HYC49" s="24"/>
      <c r="HYH49" s="24"/>
      <c r="HYM49" s="24"/>
      <c r="HYR49" s="24"/>
      <c r="HYW49" s="24"/>
      <c r="HZB49" s="24"/>
      <c r="HZG49" s="24"/>
      <c r="HZL49" s="24"/>
      <c r="HZQ49" s="24"/>
      <c r="HZV49" s="24"/>
      <c r="IAA49" s="24"/>
      <c r="IAF49" s="24"/>
      <c r="IAK49" s="24"/>
      <c r="IAP49" s="24"/>
      <c r="IAU49" s="24"/>
      <c r="IAZ49" s="24"/>
      <c r="IBE49" s="24"/>
      <c r="IBJ49" s="24"/>
      <c r="IBO49" s="24"/>
      <c r="IBT49" s="24"/>
      <c r="IBY49" s="24"/>
      <c r="ICD49" s="24"/>
      <c r="ICI49" s="24"/>
      <c r="ICN49" s="24"/>
      <c r="ICS49" s="24"/>
      <c r="ICX49" s="24"/>
      <c r="IDC49" s="24"/>
      <c r="IDH49" s="24"/>
      <c r="IDM49" s="24"/>
      <c r="IDR49" s="24"/>
      <c r="IDW49" s="24"/>
      <c r="IEB49" s="24"/>
      <c r="IEG49" s="24"/>
      <c r="IEL49" s="24"/>
      <c r="IEQ49" s="24"/>
      <c r="IEV49" s="24"/>
      <c r="IFA49" s="24"/>
      <c r="IFF49" s="24"/>
      <c r="IFK49" s="24"/>
      <c r="IFP49" s="24"/>
      <c r="IFU49" s="24"/>
      <c r="IFZ49" s="24"/>
      <c r="IGE49" s="24"/>
      <c r="IGJ49" s="24"/>
      <c r="IGO49" s="24"/>
      <c r="IGT49" s="24"/>
      <c r="IGY49" s="24"/>
      <c r="IHD49" s="24"/>
      <c r="IHI49" s="24"/>
      <c r="IHN49" s="24"/>
      <c r="IHS49" s="24"/>
      <c r="IHX49" s="24"/>
      <c r="IIC49" s="24"/>
      <c r="IIH49" s="24"/>
      <c r="IIM49" s="24"/>
      <c r="IIR49" s="24"/>
      <c r="IIW49" s="24"/>
      <c r="IJB49" s="24"/>
      <c r="IJG49" s="24"/>
      <c r="IJL49" s="24"/>
      <c r="IJQ49" s="24"/>
      <c r="IJV49" s="24"/>
      <c r="IKA49" s="24"/>
      <c r="IKF49" s="24"/>
      <c r="IKK49" s="24"/>
      <c r="IKP49" s="24"/>
      <c r="IKU49" s="24"/>
      <c r="IKZ49" s="24"/>
      <c r="ILE49" s="24"/>
      <c r="ILJ49" s="24"/>
      <c r="ILO49" s="24"/>
      <c r="ILT49" s="24"/>
      <c r="ILY49" s="24"/>
      <c r="IMD49" s="24"/>
      <c r="IMI49" s="24"/>
      <c r="IMN49" s="24"/>
      <c r="IMS49" s="24"/>
      <c r="IMX49" s="24"/>
      <c r="INC49" s="24"/>
      <c r="INH49" s="24"/>
      <c r="INM49" s="24"/>
      <c r="INR49" s="24"/>
      <c r="INW49" s="24"/>
      <c r="IOB49" s="24"/>
      <c r="IOG49" s="24"/>
      <c r="IOL49" s="24"/>
      <c r="IOQ49" s="24"/>
      <c r="IOV49" s="24"/>
      <c r="IPA49" s="24"/>
      <c r="IPF49" s="24"/>
      <c r="IPK49" s="24"/>
      <c r="IPP49" s="24"/>
      <c r="IPU49" s="24"/>
      <c r="IPZ49" s="24"/>
      <c r="IQE49" s="24"/>
      <c r="IQJ49" s="24"/>
      <c r="IQO49" s="24"/>
      <c r="IQT49" s="24"/>
      <c r="IQY49" s="24"/>
      <c r="IRD49" s="24"/>
      <c r="IRI49" s="24"/>
      <c r="IRN49" s="24"/>
      <c r="IRS49" s="24"/>
      <c r="IRX49" s="24"/>
      <c r="ISC49" s="24"/>
      <c r="ISH49" s="24"/>
      <c r="ISM49" s="24"/>
      <c r="ISR49" s="24"/>
      <c r="ISW49" s="24"/>
      <c r="ITB49" s="24"/>
      <c r="ITG49" s="24"/>
      <c r="ITL49" s="24"/>
      <c r="ITQ49" s="24"/>
      <c r="ITV49" s="24"/>
      <c r="IUA49" s="24"/>
      <c r="IUF49" s="24"/>
      <c r="IUK49" s="24"/>
      <c r="IUP49" s="24"/>
      <c r="IUU49" s="24"/>
      <c r="IUZ49" s="24"/>
      <c r="IVE49" s="24"/>
      <c r="IVJ49" s="24"/>
      <c r="IVO49" s="24"/>
      <c r="IVT49" s="24"/>
      <c r="IVY49" s="24"/>
      <c r="IWD49" s="24"/>
      <c r="IWI49" s="24"/>
      <c r="IWN49" s="24"/>
      <c r="IWS49" s="24"/>
      <c r="IWX49" s="24"/>
      <c r="IXC49" s="24"/>
      <c r="IXH49" s="24"/>
      <c r="IXM49" s="24"/>
      <c r="IXR49" s="24"/>
      <c r="IXW49" s="24"/>
      <c r="IYB49" s="24"/>
      <c r="IYG49" s="24"/>
      <c r="IYL49" s="24"/>
      <c r="IYQ49" s="24"/>
      <c r="IYV49" s="24"/>
      <c r="IZA49" s="24"/>
      <c r="IZF49" s="24"/>
      <c r="IZK49" s="24"/>
      <c r="IZP49" s="24"/>
      <c r="IZU49" s="24"/>
      <c r="IZZ49" s="24"/>
      <c r="JAE49" s="24"/>
      <c r="JAJ49" s="24"/>
      <c r="JAO49" s="24"/>
      <c r="JAT49" s="24"/>
      <c r="JAY49" s="24"/>
      <c r="JBD49" s="24"/>
      <c r="JBI49" s="24"/>
      <c r="JBN49" s="24"/>
      <c r="JBS49" s="24"/>
      <c r="JBX49" s="24"/>
      <c r="JCC49" s="24"/>
      <c r="JCH49" s="24"/>
      <c r="JCM49" s="24"/>
      <c r="JCR49" s="24"/>
      <c r="JCW49" s="24"/>
      <c r="JDB49" s="24"/>
      <c r="JDG49" s="24"/>
      <c r="JDL49" s="24"/>
      <c r="JDQ49" s="24"/>
      <c r="JDV49" s="24"/>
      <c r="JEA49" s="24"/>
      <c r="JEF49" s="24"/>
      <c r="JEK49" s="24"/>
      <c r="JEP49" s="24"/>
      <c r="JEU49" s="24"/>
      <c r="JEZ49" s="24"/>
      <c r="JFE49" s="24"/>
      <c r="JFJ49" s="24"/>
      <c r="JFO49" s="24"/>
      <c r="JFT49" s="24"/>
      <c r="JFY49" s="24"/>
      <c r="JGD49" s="24"/>
      <c r="JGI49" s="24"/>
      <c r="JGN49" s="24"/>
      <c r="JGS49" s="24"/>
      <c r="JGX49" s="24"/>
      <c r="JHC49" s="24"/>
      <c r="JHH49" s="24"/>
      <c r="JHM49" s="24"/>
      <c r="JHR49" s="24"/>
      <c r="JHW49" s="24"/>
      <c r="JIB49" s="24"/>
      <c r="JIG49" s="24"/>
      <c r="JIL49" s="24"/>
      <c r="JIQ49" s="24"/>
      <c r="JIV49" s="24"/>
      <c r="JJA49" s="24"/>
      <c r="JJF49" s="24"/>
      <c r="JJK49" s="24"/>
      <c r="JJP49" s="24"/>
      <c r="JJU49" s="24"/>
      <c r="JJZ49" s="24"/>
      <c r="JKE49" s="24"/>
      <c r="JKJ49" s="24"/>
      <c r="JKO49" s="24"/>
      <c r="JKT49" s="24"/>
      <c r="JKY49" s="24"/>
      <c r="JLD49" s="24"/>
      <c r="JLI49" s="24"/>
      <c r="JLN49" s="24"/>
      <c r="JLS49" s="24"/>
      <c r="JLX49" s="24"/>
      <c r="JMC49" s="24"/>
      <c r="JMH49" s="24"/>
      <c r="JMM49" s="24"/>
      <c r="JMR49" s="24"/>
      <c r="JMW49" s="24"/>
      <c r="JNB49" s="24"/>
      <c r="JNG49" s="24"/>
      <c r="JNL49" s="24"/>
      <c r="JNQ49" s="24"/>
      <c r="JNV49" s="24"/>
      <c r="JOA49" s="24"/>
      <c r="JOF49" s="24"/>
      <c r="JOK49" s="24"/>
      <c r="JOP49" s="24"/>
      <c r="JOU49" s="24"/>
      <c r="JOZ49" s="24"/>
      <c r="JPE49" s="24"/>
      <c r="JPJ49" s="24"/>
      <c r="JPO49" s="24"/>
      <c r="JPT49" s="24"/>
      <c r="JPY49" s="24"/>
      <c r="JQD49" s="24"/>
      <c r="JQI49" s="24"/>
      <c r="JQN49" s="24"/>
      <c r="JQS49" s="24"/>
      <c r="JQX49" s="24"/>
      <c r="JRC49" s="24"/>
      <c r="JRH49" s="24"/>
      <c r="JRM49" s="24"/>
      <c r="JRR49" s="24"/>
      <c r="JRW49" s="24"/>
      <c r="JSB49" s="24"/>
      <c r="JSG49" s="24"/>
      <c r="JSL49" s="24"/>
      <c r="JSQ49" s="24"/>
      <c r="JSV49" s="24"/>
      <c r="JTA49" s="24"/>
      <c r="JTF49" s="24"/>
      <c r="JTK49" s="24"/>
      <c r="JTP49" s="24"/>
      <c r="JTU49" s="24"/>
      <c r="JTZ49" s="24"/>
      <c r="JUE49" s="24"/>
      <c r="JUJ49" s="24"/>
      <c r="JUO49" s="24"/>
      <c r="JUT49" s="24"/>
      <c r="JUY49" s="24"/>
      <c r="JVD49" s="24"/>
      <c r="JVI49" s="24"/>
      <c r="JVN49" s="24"/>
      <c r="JVS49" s="24"/>
      <c r="JVX49" s="24"/>
      <c r="JWC49" s="24"/>
      <c r="JWH49" s="24"/>
      <c r="JWM49" s="24"/>
      <c r="JWR49" s="24"/>
      <c r="JWW49" s="24"/>
      <c r="JXB49" s="24"/>
      <c r="JXG49" s="24"/>
      <c r="JXL49" s="24"/>
      <c r="JXQ49" s="24"/>
      <c r="JXV49" s="24"/>
      <c r="JYA49" s="24"/>
      <c r="JYF49" s="24"/>
      <c r="JYK49" s="24"/>
      <c r="JYP49" s="24"/>
      <c r="JYU49" s="24"/>
      <c r="JYZ49" s="24"/>
      <c r="JZE49" s="24"/>
      <c r="JZJ49" s="24"/>
      <c r="JZO49" s="24"/>
      <c r="JZT49" s="24"/>
      <c r="JZY49" s="24"/>
      <c r="KAD49" s="24"/>
      <c r="KAI49" s="24"/>
      <c r="KAN49" s="24"/>
      <c r="KAS49" s="24"/>
      <c r="KAX49" s="24"/>
      <c r="KBC49" s="24"/>
      <c r="KBH49" s="24"/>
      <c r="KBM49" s="24"/>
      <c r="KBR49" s="24"/>
      <c r="KBW49" s="24"/>
      <c r="KCB49" s="24"/>
      <c r="KCG49" s="24"/>
      <c r="KCL49" s="24"/>
      <c r="KCQ49" s="24"/>
      <c r="KCV49" s="24"/>
      <c r="KDA49" s="24"/>
      <c r="KDF49" s="24"/>
      <c r="KDK49" s="24"/>
      <c r="KDP49" s="24"/>
      <c r="KDU49" s="24"/>
      <c r="KDZ49" s="24"/>
      <c r="KEE49" s="24"/>
      <c r="KEJ49" s="24"/>
      <c r="KEO49" s="24"/>
      <c r="KET49" s="24"/>
      <c r="KEY49" s="24"/>
      <c r="KFD49" s="24"/>
      <c r="KFI49" s="24"/>
      <c r="KFN49" s="24"/>
      <c r="KFS49" s="24"/>
      <c r="KFX49" s="24"/>
      <c r="KGC49" s="24"/>
      <c r="KGH49" s="24"/>
      <c r="KGM49" s="24"/>
      <c r="KGR49" s="24"/>
      <c r="KGW49" s="24"/>
      <c r="KHB49" s="24"/>
      <c r="KHG49" s="24"/>
      <c r="KHL49" s="24"/>
      <c r="KHQ49" s="24"/>
      <c r="KHV49" s="24"/>
      <c r="KIA49" s="24"/>
      <c r="KIF49" s="24"/>
      <c r="KIK49" s="24"/>
      <c r="KIP49" s="24"/>
      <c r="KIU49" s="24"/>
      <c r="KIZ49" s="24"/>
      <c r="KJE49" s="24"/>
      <c r="KJJ49" s="24"/>
      <c r="KJO49" s="24"/>
      <c r="KJT49" s="24"/>
      <c r="KJY49" s="24"/>
      <c r="KKD49" s="24"/>
      <c r="KKI49" s="24"/>
      <c r="KKN49" s="24"/>
      <c r="KKS49" s="24"/>
      <c r="KKX49" s="24"/>
      <c r="KLC49" s="24"/>
      <c r="KLH49" s="24"/>
      <c r="KLM49" s="24"/>
      <c r="KLR49" s="24"/>
      <c r="KLW49" s="24"/>
      <c r="KMB49" s="24"/>
      <c r="KMG49" s="24"/>
      <c r="KML49" s="24"/>
      <c r="KMQ49" s="24"/>
      <c r="KMV49" s="24"/>
      <c r="KNA49" s="24"/>
      <c r="KNF49" s="24"/>
      <c r="KNK49" s="24"/>
      <c r="KNP49" s="24"/>
      <c r="KNU49" s="24"/>
      <c r="KNZ49" s="24"/>
      <c r="KOE49" s="24"/>
      <c r="KOJ49" s="24"/>
      <c r="KOO49" s="24"/>
      <c r="KOT49" s="24"/>
      <c r="KOY49" s="24"/>
      <c r="KPD49" s="24"/>
      <c r="KPI49" s="24"/>
      <c r="KPN49" s="24"/>
      <c r="KPS49" s="24"/>
      <c r="KPX49" s="24"/>
      <c r="KQC49" s="24"/>
      <c r="KQH49" s="24"/>
      <c r="KQM49" s="24"/>
      <c r="KQR49" s="24"/>
      <c r="KQW49" s="24"/>
      <c r="KRB49" s="24"/>
      <c r="KRG49" s="24"/>
      <c r="KRL49" s="24"/>
      <c r="KRQ49" s="24"/>
      <c r="KRV49" s="24"/>
      <c r="KSA49" s="24"/>
      <c r="KSF49" s="24"/>
      <c r="KSK49" s="24"/>
      <c r="KSP49" s="24"/>
      <c r="KSU49" s="24"/>
      <c r="KSZ49" s="24"/>
      <c r="KTE49" s="24"/>
      <c r="KTJ49" s="24"/>
      <c r="KTO49" s="24"/>
      <c r="KTT49" s="24"/>
      <c r="KTY49" s="24"/>
      <c r="KUD49" s="24"/>
      <c r="KUI49" s="24"/>
      <c r="KUN49" s="24"/>
      <c r="KUS49" s="24"/>
      <c r="KUX49" s="24"/>
      <c r="KVC49" s="24"/>
      <c r="KVH49" s="24"/>
      <c r="KVM49" s="24"/>
      <c r="KVR49" s="24"/>
      <c r="KVW49" s="24"/>
      <c r="KWB49" s="24"/>
      <c r="KWG49" s="24"/>
      <c r="KWL49" s="24"/>
      <c r="KWQ49" s="24"/>
      <c r="KWV49" s="24"/>
      <c r="KXA49" s="24"/>
      <c r="KXF49" s="24"/>
      <c r="KXK49" s="24"/>
      <c r="KXP49" s="24"/>
      <c r="KXU49" s="24"/>
      <c r="KXZ49" s="24"/>
      <c r="KYE49" s="24"/>
      <c r="KYJ49" s="24"/>
      <c r="KYO49" s="24"/>
      <c r="KYT49" s="24"/>
      <c r="KYY49" s="24"/>
      <c r="KZD49" s="24"/>
      <c r="KZI49" s="24"/>
      <c r="KZN49" s="24"/>
      <c r="KZS49" s="24"/>
      <c r="KZX49" s="24"/>
      <c r="LAC49" s="24"/>
      <c r="LAH49" s="24"/>
      <c r="LAM49" s="24"/>
      <c r="LAR49" s="24"/>
      <c r="LAW49" s="24"/>
      <c r="LBB49" s="24"/>
      <c r="LBG49" s="24"/>
      <c r="LBL49" s="24"/>
      <c r="LBQ49" s="24"/>
      <c r="LBV49" s="24"/>
      <c r="LCA49" s="24"/>
      <c r="LCF49" s="24"/>
      <c r="LCK49" s="24"/>
      <c r="LCP49" s="24"/>
      <c r="LCU49" s="24"/>
      <c r="LCZ49" s="24"/>
      <c r="LDE49" s="24"/>
      <c r="LDJ49" s="24"/>
      <c r="LDO49" s="24"/>
      <c r="LDT49" s="24"/>
      <c r="LDY49" s="24"/>
      <c r="LED49" s="24"/>
      <c r="LEI49" s="24"/>
      <c r="LEN49" s="24"/>
      <c r="LES49" s="24"/>
      <c r="LEX49" s="24"/>
      <c r="LFC49" s="24"/>
      <c r="LFH49" s="24"/>
      <c r="LFM49" s="24"/>
      <c r="LFR49" s="24"/>
      <c r="LFW49" s="24"/>
      <c r="LGB49" s="24"/>
      <c r="LGG49" s="24"/>
      <c r="LGL49" s="24"/>
      <c r="LGQ49" s="24"/>
      <c r="LGV49" s="24"/>
      <c r="LHA49" s="24"/>
      <c r="LHF49" s="24"/>
      <c r="LHK49" s="24"/>
      <c r="LHP49" s="24"/>
      <c r="LHU49" s="24"/>
      <c r="LHZ49" s="24"/>
      <c r="LIE49" s="24"/>
      <c r="LIJ49" s="24"/>
      <c r="LIO49" s="24"/>
      <c r="LIT49" s="24"/>
      <c r="LIY49" s="24"/>
      <c r="LJD49" s="24"/>
      <c r="LJI49" s="24"/>
      <c r="LJN49" s="24"/>
      <c r="LJS49" s="24"/>
      <c r="LJX49" s="24"/>
      <c r="LKC49" s="24"/>
      <c r="LKH49" s="24"/>
      <c r="LKM49" s="24"/>
      <c r="LKR49" s="24"/>
      <c r="LKW49" s="24"/>
      <c r="LLB49" s="24"/>
      <c r="LLG49" s="24"/>
      <c r="LLL49" s="24"/>
      <c r="LLQ49" s="24"/>
      <c r="LLV49" s="24"/>
      <c r="LMA49" s="24"/>
      <c r="LMF49" s="24"/>
      <c r="LMK49" s="24"/>
      <c r="LMP49" s="24"/>
      <c r="LMU49" s="24"/>
      <c r="LMZ49" s="24"/>
      <c r="LNE49" s="24"/>
      <c r="LNJ49" s="24"/>
      <c r="LNO49" s="24"/>
      <c r="LNT49" s="24"/>
      <c r="LNY49" s="24"/>
      <c r="LOD49" s="24"/>
      <c r="LOI49" s="24"/>
      <c r="LON49" s="24"/>
      <c r="LOS49" s="24"/>
      <c r="LOX49" s="24"/>
      <c r="LPC49" s="24"/>
      <c r="LPH49" s="24"/>
      <c r="LPM49" s="24"/>
      <c r="LPR49" s="24"/>
      <c r="LPW49" s="24"/>
      <c r="LQB49" s="24"/>
      <c r="LQG49" s="24"/>
      <c r="LQL49" s="24"/>
      <c r="LQQ49" s="24"/>
      <c r="LQV49" s="24"/>
      <c r="LRA49" s="24"/>
      <c r="LRF49" s="24"/>
      <c r="LRK49" s="24"/>
      <c r="LRP49" s="24"/>
      <c r="LRU49" s="24"/>
      <c r="LRZ49" s="24"/>
      <c r="LSE49" s="24"/>
      <c r="LSJ49" s="24"/>
      <c r="LSO49" s="24"/>
      <c r="LST49" s="24"/>
      <c r="LSY49" s="24"/>
      <c r="LTD49" s="24"/>
      <c r="LTI49" s="24"/>
      <c r="LTN49" s="24"/>
      <c r="LTS49" s="24"/>
      <c r="LTX49" s="24"/>
      <c r="LUC49" s="24"/>
      <c r="LUH49" s="24"/>
      <c r="LUM49" s="24"/>
      <c r="LUR49" s="24"/>
      <c r="LUW49" s="24"/>
      <c r="LVB49" s="24"/>
      <c r="LVG49" s="24"/>
      <c r="LVL49" s="24"/>
      <c r="LVQ49" s="24"/>
      <c r="LVV49" s="24"/>
      <c r="LWA49" s="24"/>
      <c r="LWF49" s="24"/>
      <c r="LWK49" s="24"/>
      <c r="LWP49" s="24"/>
      <c r="LWU49" s="24"/>
      <c r="LWZ49" s="24"/>
      <c r="LXE49" s="24"/>
      <c r="LXJ49" s="24"/>
      <c r="LXO49" s="24"/>
      <c r="LXT49" s="24"/>
      <c r="LXY49" s="24"/>
      <c r="LYD49" s="24"/>
      <c r="LYI49" s="24"/>
      <c r="LYN49" s="24"/>
      <c r="LYS49" s="24"/>
      <c r="LYX49" s="24"/>
      <c r="LZC49" s="24"/>
      <c r="LZH49" s="24"/>
      <c r="LZM49" s="24"/>
      <c r="LZR49" s="24"/>
      <c r="LZW49" s="24"/>
      <c r="MAB49" s="24"/>
      <c r="MAG49" s="24"/>
      <c r="MAL49" s="24"/>
      <c r="MAQ49" s="24"/>
      <c r="MAV49" s="24"/>
      <c r="MBA49" s="24"/>
      <c r="MBF49" s="24"/>
      <c r="MBK49" s="24"/>
      <c r="MBP49" s="24"/>
      <c r="MBU49" s="24"/>
      <c r="MBZ49" s="24"/>
      <c r="MCE49" s="24"/>
      <c r="MCJ49" s="24"/>
      <c r="MCO49" s="24"/>
      <c r="MCT49" s="24"/>
      <c r="MCY49" s="24"/>
      <c r="MDD49" s="24"/>
      <c r="MDI49" s="24"/>
      <c r="MDN49" s="24"/>
      <c r="MDS49" s="24"/>
      <c r="MDX49" s="24"/>
      <c r="MEC49" s="24"/>
      <c r="MEH49" s="24"/>
      <c r="MEM49" s="24"/>
      <c r="MER49" s="24"/>
      <c r="MEW49" s="24"/>
      <c r="MFB49" s="24"/>
      <c r="MFG49" s="24"/>
      <c r="MFL49" s="24"/>
      <c r="MFQ49" s="24"/>
      <c r="MFV49" s="24"/>
      <c r="MGA49" s="24"/>
      <c r="MGF49" s="24"/>
      <c r="MGK49" s="24"/>
      <c r="MGP49" s="24"/>
      <c r="MGU49" s="24"/>
      <c r="MGZ49" s="24"/>
      <c r="MHE49" s="24"/>
      <c r="MHJ49" s="24"/>
      <c r="MHO49" s="24"/>
      <c r="MHT49" s="24"/>
      <c r="MHY49" s="24"/>
      <c r="MID49" s="24"/>
      <c r="MII49" s="24"/>
      <c r="MIN49" s="24"/>
      <c r="MIS49" s="24"/>
      <c r="MIX49" s="24"/>
      <c r="MJC49" s="24"/>
      <c r="MJH49" s="24"/>
      <c r="MJM49" s="24"/>
      <c r="MJR49" s="24"/>
      <c r="MJW49" s="24"/>
      <c r="MKB49" s="24"/>
      <c r="MKG49" s="24"/>
      <c r="MKL49" s="24"/>
      <c r="MKQ49" s="24"/>
      <c r="MKV49" s="24"/>
      <c r="MLA49" s="24"/>
      <c r="MLF49" s="24"/>
      <c r="MLK49" s="24"/>
      <c r="MLP49" s="24"/>
      <c r="MLU49" s="24"/>
      <c r="MLZ49" s="24"/>
      <c r="MME49" s="24"/>
      <c r="MMJ49" s="24"/>
      <c r="MMO49" s="24"/>
      <c r="MMT49" s="24"/>
      <c r="MMY49" s="24"/>
      <c r="MND49" s="24"/>
      <c r="MNI49" s="24"/>
      <c r="MNN49" s="24"/>
      <c r="MNS49" s="24"/>
      <c r="MNX49" s="24"/>
      <c r="MOC49" s="24"/>
      <c r="MOH49" s="24"/>
      <c r="MOM49" s="24"/>
      <c r="MOR49" s="24"/>
      <c r="MOW49" s="24"/>
      <c r="MPB49" s="24"/>
      <c r="MPG49" s="24"/>
      <c r="MPL49" s="24"/>
      <c r="MPQ49" s="24"/>
      <c r="MPV49" s="24"/>
      <c r="MQA49" s="24"/>
      <c r="MQF49" s="24"/>
      <c r="MQK49" s="24"/>
      <c r="MQP49" s="24"/>
      <c r="MQU49" s="24"/>
      <c r="MQZ49" s="24"/>
      <c r="MRE49" s="24"/>
      <c r="MRJ49" s="24"/>
      <c r="MRO49" s="24"/>
      <c r="MRT49" s="24"/>
      <c r="MRY49" s="24"/>
      <c r="MSD49" s="24"/>
      <c r="MSI49" s="24"/>
      <c r="MSN49" s="24"/>
      <c r="MSS49" s="24"/>
      <c r="MSX49" s="24"/>
      <c r="MTC49" s="24"/>
      <c r="MTH49" s="24"/>
      <c r="MTM49" s="24"/>
      <c r="MTR49" s="24"/>
      <c r="MTW49" s="24"/>
      <c r="MUB49" s="24"/>
      <c r="MUG49" s="24"/>
      <c r="MUL49" s="24"/>
      <c r="MUQ49" s="24"/>
      <c r="MUV49" s="24"/>
      <c r="MVA49" s="24"/>
      <c r="MVF49" s="24"/>
      <c r="MVK49" s="24"/>
      <c r="MVP49" s="24"/>
      <c r="MVU49" s="24"/>
      <c r="MVZ49" s="24"/>
      <c r="MWE49" s="24"/>
      <c r="MWJ49" s="24"/>
      <c r="MWO49" s="24"/>
      <c r="MWT49" s="24"/>
      <c r="MWY49" s="24"/>
      <c r="MXD49" s="24"/>
      <c r="MXI49" s="24"/>
      <c r="MXN49" s="24"/>
      <c r="MXS49" s="24"/>
      <c r="MXX49" s="24"/>
      <c r="MYC49" s="24"/>
      <c r="MYH49" s="24"/>
      <c r="MYM49" s="24"/>
      <c r="MYR49" s="24"/>
      <c r="MYW49" s="24"/>
      <c r="MZB49" s="24"/>
      <c r="MZG49" s="24"/>
      <c r="MZL49" s="24"/>
      <c r="MZQ49" s="24"/>
      <c r="MZV49" s="24"/>
      <c r="NAA49" s="24"/>
      <c r="NAF49" s="24"/>
      <c r="NAK49" s="24"/>
      <c r="NAP49" s="24"/>
      <c r="NAU49" s="24"/>
      <c r="NAZ49" s="24"/>
      <c r="NBE49" s="24"/>
      <c r="NBJ49" s="24"/>
      <c r="NBO49" s="24"/>
      <c r="NBT49" s="24"/>
      <c r="NBY49" s="24"/>
      <c r="NCD49" s="24"/>
      <c r="NCI49" s="24"/>
      <c r="NCN49" s="24"/>
      <c r="NCS49" s="24"/>
      <c r="NCX49" s="24"/>
      <c r="NDC49" s="24"/>
      <c r="NDH49" s="24"/>
      <c r="NDM49" s="24"/>
      <c r="NDR49" s="24"/>
      <c r="NDW49" s="24"/>
      <c r="NEB49" s="24"/>
      <c r="NEG49" s="24"/>
      <c r="NEL49" s="24"/>
      <c r="NEQ49" s="24"/>
      <c r="NEV49" s="24"/>
      <c r="NFA49" s="24"/>
      <c r="NFF49" s="24"/>
      <c r="NFK49" s="24"/>
      <c r="NFP49" s="24"/>
      <c r="NFU49" s="24"/>
      <c r="NFZ49" s="24"/>
      <c r="NGE49" s="24"/>
      <c r="NGJ49" s="24"/>
      <c r="NGO49" s="24"/>
      <c r="NGT49" s="24"/>
      <c r="NGY49" s="24"/>
      <c r="NHD49" s="24"/>
      <c r="NHI49" s="24"/>
      <c r="NHN49" s="24"/>
      <c r="NHS49" s="24"/>
      <c r="NHX49" s="24"/>
      <c r="NIC49" s="24"/>
      <c r="NIH49" s="24"/>
      <c r="NIM49" s="24"/>
      <c r="NIR49" s="24"/>
      <c r="NIW49" s="24"/>
      <c r="NJB49" s="24"/>
      <c r="NJG49" s="24"/>
      <c r="NJL49" s="24"/>
      <c r="NJQ49" s="24"/>
      <c r="NJV49" s="24"/>
      <c r="NKA49" s="24"/>
      <c r="NKF49" s="24"/>
      <c r="NKK49" s="24"/>
      <c r="NKP49" s="24"/>
      <c r="NKU49" s="24"/>
      <c r="NKZ49" s="24"/>
      <c r="NLE49" s="24"/>
      <c r="NLJ49" s="24"/>
      <c r="NLO49" s="24"/>
      <c r="NLT49" s="24"/>
      <c r="NLY49" s="24"/>
      <c r="NMD49" s="24"/>
      <c r="NMI49" s="24"/>
      <c r="NMN49" s="24"/>
      <c r="NMS49" s="24"/>
      <c r="NMX49" s="24"/>
      <c r="NNC49" s="24"/>
      <c r="NNH49" s="24"/>
      <c r="NNM49" s="24"/>
      <c r="NNR49" s="24"/>
      <c r="NNW49" s="24"/>
      <c r="NOB49" s="24"/>
      <c r="NOG49" s="24"/>
      <c r="NOL49" s="24"/>
      <c r="NOQ49" s="24"/>
      <c r="NOV49" s="24"/>
      <c r="NPA49" s="24"/>
      <c r="NPF49" s="24"/>
      <c r="NPK49" s="24"/>
      <c r="NPP49" s="24"/>
      <c r="NPU49" s="24"/>
      <c r="NPZ49" s="24"/>
      <c r="NQE49" s="24"/>
      <c r="NQJ49" s="24"/>
      <c r="NQO49" s="24"/>
      <c r="NQT49" s="24"/>
      <c r="NQY49" s="24"/>
      <c r="NRD49" s="24"/>
      <c r="NRI49" s="24"/>
      <c r="NRN49" s="24"/>
      <c r="NRS49" s="24"/>
      <c r="NRX49" s="24"/>
      <c r="NSC49" s="24"/>
      <c r="NSH49" s="24"/>
      <c r="NSM49" s="24"/>
      <c r="NSR49" s="24"/>
      <c r="NSW49" s="24"/>
      <c r="NTB49" s="24"/>
      <c r="NTG49" s="24"/>
      <c r="NTL49" s="24"/>
      <c r="NTQ49" s="24"/>
      <c r="NTV49" s="24"/>
      <c r="NUA49" s="24"/>
      <c r="NUF49" s="24"/>
      <c r="NUK49" s="24"/>
      <c r="NUP49" s="24"/>
      <c r="NUU49" s="24"/>
      <c r="NUZ49" s="24"/>
      <c r="NVE49" s="24"/>
      <c r="NVJ49" s="24"/>
      <c r="NVO49" s="24"/>
      <c r="NVT49" s="24"/>
      <c r="NVY49" s="24"/>
      <c r="NWD49" s="24"/>
      <c r="NWI49" s="24"/>
      <c r="NWN49" s="24"/>
      <c r="NWS49" s="24"/>
      <c r="NWX49" s="24"/>
      <c r="NXC49" s="24"/>
      <c r="NXH49" s="24"/>
      <c r="NXM49" s="24"/>
      <c r="NXR49" s="24"/>
      <c r="NXW49" s="24"/>
      <c r="NYB49" s="24"/>
      <c r="NYG49" s="24"/>
      <c r="NYL49" s="24"/>
      <c r="NYQ49" s="24"/>
      <c r="NYV49" s="24"/>
      <c r="NZA49" s="24"/>
      <c r="NZF49" s="24"/>
      <c r="NZK49" s="24"/>
      <c r="NZP49" s="24"/>
      <c r="NZU49" s="24"/>
      <c r="NZZ49" s="24"/>
      <c r="OAE49" s="24"/>
      <c r="OAJ49" s="24"/>
      <c r="OAO49" s="24"/>
      <c r="OAT49" s="24"/>
      <c r="OAY49" s="24"/>
      <c r="OBD49" s="24"/>
      <c r="OBI49" s="24"/>
      <c r="OBN49" s="24"/>
      <c r="OBS49" s="24"/>
      <c r="OBX49" s="24"/>
      <c r="OCC49" s="24"/>
      <c r="OCH49" s="24"/>
      <c r="OCM49" s="24"/>
      <c r="OCR49" s="24"/>
      <c r="OCW49" s="24"/>
      <c r="ODB49" s="24"/>
      <c r="ODG49" s="24"/>
      <c r="ODL49" s="24"/>
      <c r="ODQ49" s="24"/>
      <c r="ODV49" s="24"/>
      <c r="OEA49" s="24"/>
      <c r="OEF49" s="24"/>
      <c r="OEK49" s="24"/>
      <c r="OEP49" s="24"/>
      <c r="OEU49" s="24"/>
      <c r="OEZ49" s="24"/>
      <c r="OFE49" s="24"/>
      <c r="OFJ49" s="24"/>
      <c r="OFO49" s="24"/>
      <c r="OFT49" s="24"/>
      <c r="OFY49" s="24"/>
      <c r="OGD49" s="24"/>
      <c r="OGI49" s="24"/>
      <c r="OGN49" s="24"/>
      <c r="OGS49" s="24"/>
      <c r="OGX49" s="24"/>
      <c r="OHC49" s="24"/>
      <c r="OHH49" s="24"/>
      <c r="OHM49" s="24"/>
      <c r="OHR49" s="24"/>
      <c r="OHW49" s="24"/>
      <c r="OIB49" s="24"/>
      <c r="OIG49" s="24"/>
      <c r="OIL49" s="24"/>
      <c r="OIQ49" s="24"/>
      <c r="OIV49" s="24"/>
      <c r="OJA49" s="24"/>
      <c r="OJF49" s="24"/>
      <c r="OJK49" s="24"/>
      <c r="OJP49" s="24"/>
      <c r="OJU49" s="24"/>
      <c r="OJZ49" s="24"/>
      <c r="OKE49" s="24"/>
      <c r="OKJ49" s="24"/>
      <c r="OKO49" s="24"/>
      <c r="OKT49" s="24"/>
      <c r="OKY49" s="24"/>
      <c r="OLD49" s="24"/>
      <c r="OLI49" s="24"/>
      <c r="OLN49" s="24"/>
      <c r="OLS49" s="24"/>
      <c r="OLX49" s="24"/>
      <c r="OMC49" s="24"/>
      <c r="OMH49" s="24"/>
      <c r="OMM49" s="24"/>
      <c r="OMR49" s="24"/>
      <c r="OMW49" s="24"/>
      <c r="ONB49" s="24"/>
      <c r="ONG49" s="24"/>
      <c r="ONL49" s="24"/>
      <c r="ONQ49" s="24"/>
      <c r="ONV49" s="24"/>
      <c r="OOA49" s="24"/>
      <c r="OOF49" s="24"/>
      <c r="OOK49" s="24"/>
      <c r="OOP49" s="24"/>
      <c r="OOU49" s="24"/>
      <c r="OOZ49" s="24"/>
      <c r="OPE49" s="24"/>
      <c r="OPJ49" s="24"/>
      <c r="OPO49" s="24"/>
      <c r="OPT49" s="24"/>
      <c r="OPY49" s="24"/>
      <c r="OQD49" s="24"/>
      <c r="OQI49" s="24"/>
      <c r="OQN49" s="24"/>
      <c r="OQS49" s="24"/>
      <c r="OQX49" s="24"/>
      <c r="ORC49" s="24"/>
      <c r="ORH49" s="24"/>
      <c r="ORM49" s="24"/>
      <c r="ORR49" s="24"/>
      <c r="ORW49" s="24"/>
      <c r="OSB49" s="24"/>
      <c r="OSG49" s="24"/>
      <c r="OSL49" s="24"/>
      <c r="OSQ49" s="24"/>
      <c r="OSV49" s="24"/>
      <c r="OTA49" s="24"/>
      <c r="OTF49" s="24"/>
      <c r="OTK49" s="24"/>
      <c r="OTP49" s="24"/>
      <c r="OTU49" s="24"/>
      <c r="OTZ49" s="24"/>
      <c r="OUE49" s="24"/>
      <c r="OUJ49" s="24"/>
      <c r="OUO49" s="24"/>
      <c r="OUT49" s="24"/>
      <c r="OUY49" s="24"/>
      <c r="OVD49" s="24"/>
      <c r="OVI49" s="24"/>
      <c r="OVN49" s="24"/>
      <c r="OVS49" s="24"/>
      <c r="OVX49" s="24"/>
      <c r="OWC49" s="24"/>
      <c r="OWH49" s="24"/>
      <c r="OWM49" s="24"/>
      <c r="OWR49" s="24"/>
      <c r="OWW49" s="24"/>
      <c r="OXB49" s="24"/>
      <c r="OXG49" s="24"/>
      <c r="OXL49" s="24"/>
      <c r="OXQ49" s="24"/>
      <c r="OXV49" s="24"/>
      <c r="OYA49" s="24"/>
      <c r="OYF49" s="24"/>
      <c r="OYK49" s="24"/>
      <c r="OYP49" s="24"/>
      <c r="OYU49" s="24"/>
      <c r="OYZ49" s="24"/>
      <c r="OZE49" s="24"/>
      <c r="OZJ49" s="24"/>
      <c r="OZO49" s="24"/>
      <c r="OZT49" s="24"/>
      <c r="OZY49" s="24"/>
      <c r="PAD49" s="24"/>
      <c r="PAI49" s="24"/>
      <c r="PAN49" s="24"/>
      <c r="PAS49" s="24"/>
      <c r="PAX49" s="24"/>
      <c r="PBC49" s="24"/>
      <c r="PBH49" s="24"/>
      <c r="PBM49" s="24"/>
      <c r="PBR49" s="24"/>
      <c r="PBW49" s="24"/>
      <c r="PCB49" s="24"/>
      <c r="PCG49" s="24"/>
      <c r="PCL49" s="24"/>
      <c r="PCQ49" s="24"/>
      <c r="PCV49" s="24"/>
      <c r="PDA49" s="24"/>
      <c r="PDF49" s="24"/>
      <c r="PDK49" s="24"/>
      <c r="PDP49" s="24"/>
      <c r="PDU49" s="24"/>
      <c r="PDZ49" s="24"/>
      <c r="PEE49" s="24"/>
      <c r="PEJ49" s="24"/>
      <c r="PEO49" s="24"/>
      <c r="PET49" s="24"/>
      <c r="PEY49" s="24"/>
      <c r="PFD49" s="24"/>
      <c r="PFI49" s="24"/>
      <c r="PFN49" s="24"/>
      <c r="PFS49" s="24"/>
      <c r="PFX49" s="24"/>
      <c r="PGC49" s="24"/>
      <c r="PGH49" s="24"/>
      <c r="PGM49" s="24"/>
      <c r="PGR49" s="24"/>
      <c r="PGW49" s="24"/>
      <c r="PHB49" s="24"/>
      <c r="PHG49" s="24"/>
      <c r="PHL49" s="24"/>
      <c r="PHQ49" s="24"/>
      <c r="PHV49" s="24"/>
      <c r="PIA49" s="24"/>
      <c r="PIF49" s="24"/>
      <c r="PIK49" s="24"/>
      <c r="PIP49" s="24"/>
      <c r="PIU49" s="24"/>
      <c r="PIZ49" s="24"/>
      <c r="PJE49" s="24"/>
      <c r="PJJ49" s="24"/>
      <c r="PJO49" s="24"/>
      <c r="PJT49" s="24"/>
      <c r="PJY49" s="24"/>
      <c r="PKD49" s="24"/>
      <c r="PKI49" s="24"/>
      <c r="PKN49" s="24"/>
      <c r="PKS49" s="24"/>
      <c r="PKX49" s="24"/>
      <c r="PLC49" s="24"/>
      <c r="PLH49" s="24"/>
      <c r="PLM49" s="24"/>
      <c r="PLR49" s="24"/>
      <c r="PLW49" s="24"/>
      <c r="PMB49" s="24"/>
      <c r="PMG49" s="24"/>
      <c r="PML49" s="24"/>
      <c r="PMQ49" s="24"/>
      <c r="PMV49" s="24"/>
      <c r="PNA49" s="24"/>
      <c r="PNF49" s="24"/>
      <c r="PNK49" s="24"/>
      <c r="PNP49" s="24"/>
      <c r="PNU49" s="24"/>
      <c r="PNZ49" s="24"/>
      <c r="POE49" s="24"/>
      <c r="POJ49" s="24"/>
      <c r="POO49" s="24"/>
      <c r="POT49" s="24"/>
      <c r="POY49" s="24"/>
      <c r="PPD49" s="24"/>
      <c r="PPI49" s="24"/>
      <c r="PPN49" s="24"/>
      <c r="PPS49" s="24"/>
      <c r="PPX49" s="24"/>
      <c r="PQC49" s="24"/>
      <c r="PQH49" s="24"/>
      <c r="PQM49" s="24"/>
      <c r="PQR49" s="24"/>
      <c r="PQW49" s="24"/>
      <c r="PRB49" s="24"/>
      <c r="PRG49" s="24"/>
      <c r="PRL49" s="24"/>
      <c r="PRQ49" s="24"/>
      <c r="PRV49" s="24"/>
      <c r="PSA49" s="24"/>
      <c r="PSF49" s="24"/>
      <c r="PSK49" s="24"/>
      <c r="PSP49" s="24"/>
      <c r="PSU49" s="24"/>
      <c r="PSZ49" s="24"/>
      <c r="PTE49" s="24"/>
      <c r="PTJ49" s="24"/>
      <c r="PTO49" s="24"/>
      <c r="PTT49" s="24"/>
      <c r="PTY49" s="24"/>
      <c r="PUD49" s="24"/>
      <c r="PUI49" s="24"/>
      <c r="PUN49" s="24"/>
      <c r="PUS49" s="24"/>
      <c r="PUX49" s="24"/>
      <c r="PVC49" s="24"/>
      <c r="PVH49" s="24"/>
      <c r="PVM49" s="24"/>
      <c r="PVR49" s="24"/>
      <c r="PVW49" s="24"/>
      <c r="PWB49" s="24"/>
      <c r="PWG49" s="24"/>
      <c r="PWL49" s="24"/>
      <c r="PWQ49" s="24"/>
      <c r="PWV49" s="24"/>
      <c r="PXA49" s="24"/>
      <c r="PXF49" s="24"/>
      <c r="PXK49" s="24"/>
      <c r="PXP49" s="24"/>
      <c r="PXU49" s="24"/>
      <c r="PXZ49" s="24"/>
      <c r="PYE49" s="24"/>
      <c r="PYJ49" s="24"/>
      <c r="PYO49" s="24"/>
      <c r="PYT49" s="24"/>
      <c r="PYY49" s="24"/>
      <c r="PZD49" s="24"/>
      <c r="PZI49" s="24"/>
      <c r="PZN49" s="24"/>
      <c r="PZS49" s="24"/>
      <c r="PZX49" s="24"/>
      <c r="QAC49" s="24"/>
      <c r="QAH49" s="24"/>
      <c r="QAM49" s="24"/>
      <c r="QAR49" s="24"/>
      <c r="QAW49" s="24"/>
      <c r="QBB49" s="24"/>
      <c r="QBG49" s="24"/>
      <c r="QBL49" s="24"/>
      <c r="QBQ49" s="24"/>
      <c r="QBV49" s="24"/>
      <c r="QCA49" s="24"/>
      <c r="QCF49" s="24"/>
      <c r="QCK49" s="24"/>
      <c r="QCP49" s="24"/>
      <c r="QCU49" s="24"/>
      <c r="QCZ49" s="24"/>
      <c r="QDE49" s="24"/>
      <c r="QDJ49" s="24"/>
      <c r="QDO49" s="24"/>
      <c r="QDT49" s="24"/>
      <c r="QDY49" s="24"/>
      <c r="QED49" s="24"/>
      <c r="QEI49" s="24"/>
      <c r="QEN49" s="24"/>
      <c r="QES49" s="24"/>
      <c r="QEX49" s="24"/>
      <c r="QFC49" s="24"/>
      <c r="QFH49" s="24"/>
      <c r="QFM49" s="24"/>
      <c r="QFR49" s="24"/>
      <c r="QFW49" s="24"/>
      <c r="QGB49" s="24"/>
      <c r="QGG49" s="24"/>
      <c r="QGL49" s="24"/>
      <c r="QGQ49" s="24"/>
      <c r="QGV49" s="24"/>
      <c r="QHA49" s="24"/>
      <c r="QHF49" s="24"/>
      <c r="QHK49" s="24"/>
      <c r="QHP49" s="24"/>
      <c r="QHU49" s="24"/>
      <c r="QHZ49" s="24"/>
      <c r="QIE49" s="24"/>
      <c r="QIJ49" s="24"/>
      <c r="QIO49" s="24"/>
      <c r="QIT49" s="24"/>
      <c r="QIY49" s="24"/>
      <c r="QJD49" s="24"/>
      <c r="QJI49" s="24"/>
      <c r="QJN49" s="24"/>
      <c r="QJS49" s="24"/>
      <c r="QJX49" s="24"/>
      <c r="QKC49" s="24"/>
      <c r="QKH49" s="24"/>
      <c r="QKM49" s="24"/>
      <c r="QKR49" s="24"/>
      <c r="QKW49" s="24"/>
      <c r="QLB49" s="24"/>
      <c r="QLG49" s="24"/>
      <c r="QLL49" s="24"/>
      <c r="QLQ49" s="24"/>
      <c r="QLV49" s="24"/>
      <c r="QMA49" s="24"/>
      <c r="QMF49" s="24"/>
      <c r="QMK49" s="24"/>
      <c r="QMP49" s="24"/>
      <c r="QMU49" s="24"/>
      <c r="QMZ49" s="24"/>
      <c r="QNE49" s="24"/>
      <c r="QNJ49" s="24"/>
      <c r="QNO49" s="24"/>
      <c r="QNT49" s="24"/>
      <c r="QNY49" s="24"/>
      <c r="QOD49" s="24"/>
      <c r="QOI49" s="24"/>
      <c r="QON49" s="24"/>
      <c r="QOS49" s="24"/>
      <c r="QOX49" s="24"/>
      <c r="QPC49" s="24"/>
      <c r="QPH49" s="24"/>
      <c r="QPM49" s="24"/>
      <c r="QPR49" s="24"/>
      <c r="QPW49" s="24"/>
      <c r="QQB49" s="24"/>
      <c r="QQG49" s="24"/>
      <c r="QQL49" s="24"/>
      <c r="QQQ49" s="24"/>
      <c r="QQV49" s="24"/>
      <c r="QRA49" s="24"/>
      <c r="QRF49" s="24"/>
      <c r="QRK49" s="24"/>
      <c r="QRP49" s="24"/>
      <c r="QRU49" s="24"/>
      <c r="QRZ49" s="24"/>
      <c r="QSE49" s="24"/>
      <c r="QSJ49" s="24"/>
      <c r="QSO49" s="24"/>
      <c r="QST49" s="24"/>
      <c r="QSY49" s="24"/>
      <c r="QTD49" s="24"/>
      <c r="QTI49" s="24"/>
      <c r="QTN49" s="24"/>
      <c r="QTS49" s="24"/>
      <c r="QTX49" s="24"/>
      <c r="QUC49" s="24"/>
      <c r="QUH49" s="24"/>
      <c r="QUM49" s="24"/>
      <c r="QUR49" s="24"/>
      <c r="QUW49" s="24"/>
      <c r="QVB49" s="24"/>
      <c r="QVG49" s="24"/>
      <c r="QVL49" s="24"/>
      <c r="QVQ49" s="24"/>
      <c r="QVV49" s="24"/>
      <c r="QWA49" s="24"/>
      <c r="QWF49" s="24"/>
      <c r="QWK49" s="24"/>
      <c r="QWP49" s="24"/>
      <c r="QWU49" s="24"/>
      <c r="QWZ49" s="24"/>
      <c r="QXE49" s="24"/>
      <c r="QXJ49" s="24"/>
      <c r="QXO49" s="24"/>
      <c r="QXT49" s="24"/>
      <c r="QXY49" s="24"/>
      <c r="QYD49" s="24"/>
      <c r="QYI49" s="24"/>
      <c r="QYN49" s="24"/>
      <c r="QYS49" s="24"/>
      <c r="QYX49" s="24"/>
      <c r="QZC49" s="24"/>
      <c r="QZH49" s="24"/>
      <c r="QZM49" s="24"/>
      <c r="QZR49" s="24"/>
      <c r="QZW49" s="24"/>
      <c r="RAB49" s="24"/>
      <c r="RAG49" s="24"/>
      <c r="RAL49" s="24"/>
      <c r="RAQ49" s="24"/>
      <c r="RAV49" s="24"/>
      <c r="RBA49" s="24"/>
      <c r="RBF49" s="24"/>
      <c r="RBK49" s="24"/>
      <c r="RBP49" s="24"/>
      <c r="RBU49" s="24"/>
      <c r="RBZ49" s="24"/>
      <c r="RCE49" s="24"/>
      <c r="RCJ49" s="24"/>
      <c r="RCO49" s="24"/>
      <c r="RCT49" s="24"/>
      <c r="RCY49" s="24"/>
      <c r="RDD49" s="24"/>
      <c r="RDI49" s="24"/>
      <c r="RDN49" s="24"/>
      <c r="RDS49" s="24"/>
      <c r="RDX49" s="24"/>
      <c r="REC49" s="24"/>
      <c r="REH49" s="24"/>
      <c r="REM49" s="24"/>
      <c r="RER49" s="24"/>
      <c r="REW49" s="24"/>
      <c r="RFB49" s="24"/>
      <c r="RFG49" s="24"/>
      <c r="RFL49" s="24"/>
      <c r="RFQ49" s="24"/>
      <c r="RFV49" s="24"/>
      <c r="RGA49" s="24"/>
      <c r="RGF49" s="24"/>
      <c r="RGK49" s="24"/>
      <c r="RGP49" s="24"/>
      <c r="RGU49" s="24"/>
      <c r="RGZ49" s="24"/>
      <c r="RHE49" s="24"/>
      <c r="RHJ49" s="24"/>
      <c r="RHO49" s="24"/>
      <c r="RHT49" s="24"/>
      <c r="RHY49" s="24"/>
      <c r="RID49" s="24"/>
      <c r="RII49" s="24"/>
      <c r="RIN49" s="24"/>
      <c r="RIS49" s="24"/>
      <c r="RIX49" s="24"/>
      <c r="RJC49" s="24"/>
      <c r="RJH49" s="24"/>
      <c r="RJM49" s="24"/>
      <c r="RJR49" s="24"/>
      <c r="RJW49" s="24"/>
      <c r="RKB49" s="24"/>
      <c r="RKG49" s="24"/>
      <c r="RKL49" s="24"/>
      <c r="RKQ49" s="24"/>
      <c r="RKV49" s="24"/>
      <c r="RLA49" s="24"/>
      <c r="RLF49" s="24"/>
      <c r="RLK49" s="24"/>
      <c r="RLP49" s="24"/>
      <c r="RLU49" s="24"/>
      <c r="RLZ49" s="24"/>
      <c r="RME49" s="24"/>
      <c r="RMJ49" s="24"/>
      <c r="RMO49" s="24"/>
      <c r="RMT49" s="24"/>
      <c r="RMY49" s="24"/>
      <c r="RND49" s="24"/>
      <c r="RNI49" s="24"/>
      <c r="RNN49" s="24"/>
      <c r="RNS49" s="24"/>
      <c r="RNX49" s="24"/>
      <c r="ROC49" s="24"/>
      <c r="ROH49" s="24"/>
      <c r="ROM49" s="24"/>
      <c r="ROR49" s="24"/>
      <c r="ROW49" s="24"/>
      <c r="RPB49" s="24"/>
      <c r="RPG49" s="24"/>
      <c r="RPL49" s="24"/>
      <c r="RPQ49" s="24"/>
      <c r="RPV49" s="24"/>
      <c r="RQA49" s="24"/>
      <c r="RQF49" s="24"/>
      <c r="RQK49" s="24"/>
      <c r="RQP49" s="24"/>
      <c r="RQU49" s="24"/>
      <c r="RQZ49" s="24"/>
      <c r="RRE49" s="24"/>
      <c r="RRJ49" s="24"/>
      <c r="RRO49" s="24"/>
      <c r="RRT49" s="24"/>
      <c r="RRY49" s="24"/>
      <c r="RSD49" s="24"/>
      <c r="RSI49" s="24"/>
      <c r="RSN49" s="24"/>
      <c r="RSS49" s="24"/>
      <c r="RSX49" s="24"/>
      <c r="RTC49" s="24"/>
      <c r="RTH49" s="24"/>
      <c r="RTM49" s="24"/>
      <c r="RTR49" s="24"/>
      <c r="RTW49" s="24"/>
      <c r="RUB49" s="24"/>
      <c r="RUG49" s="24"/>
      <c r="RUL49" s="24"/>
      <c r="RUQ49" s="24"/>
      <c r="RUV49" s="24"/>
      <c r="RVA49" s="24"/>
      <c r="RVF49" s="24"/>
      <c r="RVK49" s="24"/>
      <c r="RVP49" s="24"/>
      <c r="RVU49" s="24"/>
      <c r="RVZ49" s="24"/>
      <c r="RWE49" s="24"/>
      <c r="RWJ49" s="24"/>
      <c r="RWO49" s="24"/>
      <c r="RWT49" s="24"/>
      <c r="RWY49" s="24"/>
      <c r="RXD49" s="24"/>
      <c r="RXI49" s="24"/>
      <c r="RXN49" s="24"/>
      <c r="RXS49" s="24"/>
      <c r="RXX49" s="24"/>
      <c r="RYC49" s="24"/>
      <c r="RYH49" s="24"/>
      <c r="RYM49" s="24"/>
      <c r="RYR49" s="24"/>
      <c r="RYW49" s="24"/>
      <c r="RZB49" s="24"/>
      <c r="RZG49" s="24"/>
      <c r="RZL49" s="24"/>
      <c r="RZQ49" s="24"/>
      <c r="RZV49" s="24"/>
      <c r="SAA49" s="24"/>
      <c r="SAF49" s="24"/>
      <c r="SAK49" s="24"/>
      <c r="SAP49" s="24"/>
      <c r="SAU49" s="24"/>
      <c r="SAZ49" s="24"/>
      <c r="SBE49" s="24"/>
      <c r="SBJ49" s="24"/>
      <c r="SBO49" s="24"/>
      <c r="SBT49" s="24"/>
      <c r="SBY49" s="24"/>
      <c r="SCD49" s="24"/>
      <c r="SCI49" s="24"/>
      <c r="SCN49" s="24"/>
      <c r="SCS49" s="24"/>
      <c r="SCX49" s="24"/>
      <c r="SDC49" s="24"/>
      <c r="SDH49" s="24"/>
      <c r="SDM49" s="24"/>
      <c r="SDR49" s="24"/>
      <c r="SDW49" s="24"/>
      <c r="SEB49" s="24"/>
      <c r="SEG49" s="24"/>
      <c r="SEL49" s="24"/>
      <c r="SEQ49" s="24"/>
      <c r="SEV49" s="24"/>
      <c r="SFA49" s="24"/>
      <c r="SFF49" s="24"/>
      <c r="SFK49" s="24"/>
      <c r="SFP49" s="24"/>
      <c r="SFU49" s="24"/>
      <c r="SFZ49" s="24"/>
      <c r="SGE49" s="24"/>
      <c r="SGJ49" s="24"/>
      <c r="SGO49" s="24"/>
      <c r="SGT49" s="24"/>
      <c r="SGY49" s="24"/>
      <c r="SHD49" s="24"/>
      <c r="SHI49" s="24"/>
      <c r="SHN49" s="24"/>
      <c r="SHS49" s="24"/>
      <c r="SHX49" s="24"/>
      <c r="SIC49" s="24"/>
      <c r="SIH49" s="24"/>
      <c r="SIM49" s="24"/>
      <c r="SIR49" s="24"/>
      <c r="SIW49" s="24"/>
      <c r="SJB49" s="24"/>
      <c r="SJG49" s="24"/>
      <c r="SJL49" s="24"/>
      <c r="SJQ49" s="24"/>
      <c r="SJV49" s="24"/>
      <c r="SKA49" s="24"/>
      <c r="SKF49" s="24"/>
      <c r="SKK49" s="24"/>
      <c r="SKP49" s="24"/>
      <c r="SKU49" s="24"/>
      <c r="SKZ49" s="24"/>
      <c r="SLE49" s="24"/>
      <c r="SLJ49" s="24"/>
      <c r="SLO49" s="24"/>
      <c r="SLT49" s="24"/>
      <c r="SLY49" s="24"/>
      <c r="SMD49" s="24"/>
      <c r="SMI49" s="24"/>
      <c r="SMN49" s="24"/>
      <c r="SMS49" s="24"/>
      <c r="SMX49" s="24"/>
      <c r="SNC49" s="24"/>
      <c r="SNH49" s="24"/>
      <c r="SNM49" s="24"/>
      <c r="SNR49" s="24"/>
      <c r="SNW49" s="24"/>
      <c r="SOB49" s="24"/>
      <c r="SOG49" s="24"/>
      <c r="SOL49" s="24"/>
      <c r="SOQ49" s="24"/>
      <c r="SOV49" s="24"/>
      <c r="SPA49" s="24"/>
      <c r="SPF49" s="24"/>
      <c r="SPK49" s="24"/>
      <c r="SPP49" s="24"/>
      <c r="SPU49" s="24"/>
      <c r="SPZ49" s="24"/>
      <c r="SQE49" s="24"/>
      <c r="SQJ49" s="24"/>
      <c r="SQO49" s="24"/>
      <c r="SQT49" s="24"/>
      <c r="SQY49" s="24"/>
      <c r="SRD49" s="24"/>
      <c r="SRI49" s="24"/>
      <c r="SRN49" s="24"/>
      <c r="SRS49" s="24"/>
      <c r="SRX49" s="24"/>
      <c r="SSC49" s="24"/>
      <c r="SSH49" s="24"/>
      <c r="SSM49" s="24"/>
      <c r="SSR49" s="24"/>
      <c r="SSW49" s="24"/>
      <c r="STB49" s="24"/>
      <c r="STG49" s="24"/>
      <c r="STL49" s="24"/>
      <c r="STQ49" s="24"/>
      <c r="STV49" s="24"/>
      <c r="SUA49" s="24"/>
      <c r="SUF49" s="24"/>
      <c r="SUK49" s="24"/>
      <c r="SUP49" s="24"/>
      <c r="SUU49" s="24"/>
      <c r="SUZ49" s="24"/>
      <c r="SVE49" s="24"/>
      <c r="SVJ49" s="24"/>
      <c r="SVO49" s="24"/>
      <c r="SVT49" s="24"/>
      <c r="SVY49" s="24"/>
      <c r="SWD49" s="24"/>
      <c r="SWI49" s="24"/>
      <c r="SWN49" s="24"/>
      <c r="SWS49" s="24"/>
      <c r="SWX49" s="24"/>
      <c r="SXC49" s="24"/>
      <c r="SXH49" s="24"/>
      <c r="SXM49" s="24"/>
      <c r="SXR49" s="24"/>
      <c r="SXW49" s="24"/>
      <c r="SYB49" s="24"/>
      <c r="SYG49" s="24"/>
      <c r="SYL49" s="24"/>
      <c r="SYQ49" s="24"/>
      <c r="SYV49" s="24"/>
      <c r="SZA49" s="24"/>
      <c r="SZF49" s="24"/>
      <c r="SZK49" s="24"/>
      <c r="SZP49" s="24"/>
      <c r="SZU49" s="24"/>
      <c r="SZZ49" s="24"/>
      <c r="TAE49" s="24"/>
      <c r="TAJ49" s="24"/>
      <c r="TAO49" s="24"/>
      <c r="TAT49" s="24"/>
      <c r="TAY49" s="24"/>
      <c r="TBD49" s="24"/>
      <c r="TBI49" s="24"/>
      <c r="TBN49" s="24"/>
      <c r="TBS49" s="24"/>
      <c r="TBX49" s="24"/>
      <c r="TCC49" s="24"/>
      <c r="TCH49" s="24"/>
      <c r="TCM49" s="24"/>
      <c r="TCR49" s="24"/>
      <c r="TCW49" s="24"/>
      <c r="TDB49" s="24"/>
      <c r="TDG49" s="24"/>
      <c r="TDL49" s="24"/>
      <c r="TDQ49" s="24"/>
      <c r="TDV49" s="24"/>
      <c r="TEA49" s="24"/>
      <c r="TEF49" s="24"/>
      <c r="TEK49" s="24"/>
      <c r="TEP49" s="24"/>
      <c r="TEU49" s="24"/>
      <c r="TEZ49" s="24"/>
      <c r="TFE49" s="24"/>
      <c r="TFJ49" s="24"/>
      <c r="TFO49" s="24"/>
      <c r="TFT49" s="24"/>
      <c r="TFY49" s="24"/>
      <c r="TGD49" s="24"/>
      <c r="TGI49" s="24"/>
      <c r="TGN49" s="24"/>
      <c r="TGS49" s="24"/>
      <c r="TGX49" s="24"/>
      <c r="THC49" s="24"/>
      <c r="THH49" s="24"/>
      <c r="THM49" s="24"/>
      <c r="THR49" s="24"/>
      <c r="THW49" s="24"/>
      <c r="TIB49" s="24"/>
      <c r="TIG49" s="24"/>
      <c r="TIL49" s="24"/>
      <c r="TIQ49" s="24"/>
      <c r="TIV49" s="24"/>
      <c r="TJA49" s="24"/>
      <c r="TJF49" s="24"/>
      <c r="TJK49" s="24"/>
      <c r="TJP49" s="24"/>
      <c r="TJU49" s="24"/>
      <c r="TJZ49" s="24"/>
      <c r="TKE49" s="24"/>
      <c r="TKJ49" s="24"/>
      <c r="TKO49" s="24"/>
      <c r="TKT49" s="24"/>
      <c r="TKY49" s="24"/>
      <c r="TLD49" s="24"/>
      <c r="TLI49" s="24"/>
      <c r="TLN49" s="24"/>
      <c r="TLS49" s="24"/>
      <c r="TLX49" s="24"/>
      <c r="TMC49" s="24"/>
      <c r="TMH49" s="24"/>
      <c r="TMM49" s="24"/>
      <c r="TMR49" s="24"/>
      <c r="TMW49" s="24"/>
      <c r="TNB49" s="24"/>
      <c r="TNG49" s="24"/>
      <c r="TNL49" s="24"/>
      <c r="TNQ49" s="24"/>
      <c r="TNV49" s="24"/>
      <c r="TOA49" s="24"/>
      <c r="TOF49" s="24"/>
      <c r="TOK49" s="24"/>
      <c r="TOP49" s="24"/>
      <c r="TOU49" s="24"/>
      <c r="TOZ49" s="24"/>
      <c r="TPE49" s="24"/>
      <c r="TPJ49" s="24"/>
      <c r="TPO49" s="24"/>
      <c r="TPT49" s="24"/>
      <c r="TPY49" s="24"/>
      <c r="TQD49" s="24"/>
      <c r="TQI49" s="24"/>
      <c r="TQN49" s="24"/>
      <c r="TQS49" s="24"/>
      <c r="TQX49" s="24"/>
      <c r="TRC49" s="24"/>
      <c r="TRH49" s="24"/>
      <c r="TRM49" s="24"/>
      <c r="TRR49" s="24"/>
      <c r="TRW49" s="24"/>
      <c r="TSB49" s="24"/>
      <c r="TSG49" s="24"/>
      <c r="TSL49" s="24"/>
      <c r="TSQ49" s="24"/>
      <c r="TSV49" s="24"/>
      <c r="TTA49" s="24"/>
      <c r="TTF49" s="24"/>
      <c r="TTK49" s="24"/>
      <c r="TTP49" s="24"/>
      <c r="TTU49" s="24"/>
      <c r="TTZ49" s="24"/>
      <c r="TUE49" s="24"/>
      <c r="TUJ49" s="24"/>
      <c r="TUO49" s="24"/>
      <c r="TUT49" s="24"/>
      <c r="TUY49" s="24"/>
      <c r="TVD49" s="24"/>
      <c r="TVI49" s="24"/>
      <c r="TVN49" s="24"/>
      <c r="TVS49" s="24"/>
      <c r="TVX49" s="24"/>
      <c r="TWC49" s="24"/>
      <c r="TWH49" s="24"/>
      <c r="TWM49" s="24"/>
      <c r="TWR49" s="24"/>
      <c r="TWW49" s="24"/>
      <c r="TXB49" s="24"/>
      <c r="TXG49" s="24"/>
      <c r="TXL49" s="24"/>
      <c r="TXQ49" s="24"/>
      <c r="TXV49" s="24"/>
      <c r="TYA49" s="24"/>
      <c r="TYF49" s="24"/>
      <c r="TYK49" s="24"/>
      <c r="TYP49" s="24"/>
      <c r="TYU49" s="24"/>
      <c r="TYZ49" s="24"/>
      <c r="TZE49" s="24"/>
      <c r="TZJ49" s="24"/>
      <c r="TZO49" s="24"/>
      <c r="TZT49" s="24"/>
      <c r="TZY49" s="24"/>
      <c r="UAD49" s="24"/>
      <c r="UAI49" s="24"/>
      <c r="UAN49" s="24"/>
      <c r="UAS49" s="24"/>
      <c r="UAX49" s="24"/>
      <c r="UBC49" s="24"/>
      <c r="UBH49" s="24"/>
      <c r="UBM49" s="24"/>
      <c r="UBR49" s="24"/>
      <c r="UBW49" s="24"/>
      <c r="UCB49" s="24"/>
      <c r="UCG49" s="24"/>
      <c r="UCL49" s="24"/>
      <c r="UCQ49" s="24"/>
      <c r="UCV49" s="24"/>
      <c r="UDA49" s="24"/>
      <c r="UDF49" s="24"/>
      <c r="UDK49" s="24"/>
      <c r="UDP49" s="24"/>
      <c r="UDU49" s="24"/>
      <c r="UDZ49" s="24"/>
      <c r="UEE49" s="24"/>
      <c r="UEJ49" s="24"/>
      <c r="UEO49" s="24"/>
      <c r="UET49" s="24"/>
      <c r="UEY49" s="24"/>
      <c r="UFD49" s="24"/>
      <c r="UFI49" s="24"/>
      <c r="UFN49" s="24"/>
      <c r="UFS49" s="24"/>
      <c r="UFX49" s="24"/>
      <c r="UGC49" s="24"/>
      <c r="UGH49" s="24"/>
      <c r="UGM49" s="24"/>
      <c r="UGR49" s="24"/>
      <c r="UGW49" s="24"/>
      <c r="UHB49" s="24"/>
      <c r="UHG49" s="24"/>
      <c r="UHL49" s="24"/>
      <c r="UHQ49" s="24"/>
      <c r="UHV49" s="24"/>
      <c r="UIA49" s="24"/>
      <c r="UIF49" s="24"/>
      <c r="UIK49" s="24"/>
      <c r="UIP49" s="24"/>
      <c r="UIU49" s="24"/>
      <c r="UIZ49" s="24"/>
      <c r="UJE49" s="24"/>
      <c r="UJJ49" s="24"/>
      <c r="UJO49" s="24"/>
      <c r="UJT49" s="24"/>
      <c r="UJY49" s="24"/>
      <c r="UKD49" s="24"/>
      <c r="UKI49" s="24"/>
      <c r="UKN49" s="24"/>
      <c r="UKS49" s="24"/>
      <c r="UKX49" s="24"/>
      <c r="ULC49" s="24"/>
      <c r="ULH49" s="24"/>
      <c r="ULM49" s="24"/>
      <c r="ULR49" s="24"/>
      <c r="ULW49" s="24"/>
      <c r="UMB49" s="24"/>
      <c r="UMG49" s="24"/>
      <c r="UML49" s="24"/>
      <c r="UMQ49" s="24"/>
      <c r="UMV49" s="24"/>
      <c r="UNA49" s="24"/>
      <c r="UNF49" s="24"/>
      <c r="UNK49" s="24"/>
      <c r="UNP49" s="24"/>
      <c r="UNU49" s="24"/>
      <c r="UNZ49" s="24"/>
      <c r="UOE49" s="24"/>
      <c r="UOJ49" s="24"/>
      <c r="UOO49" s="24"/>
      <c r="UOT49" s="24"/>
      <c r="UOY49" s="24"/>
      <c r="UPD49" s="24"/>
      <c r="UPI49" s="24"/>
      <c r="UPN49" s="24"/>
      <c r="UPS49" s="24"/>
      <c r="UPX49" s="24"/>
      <c r="UQC49" s="24"/>
      <c r="UQH49" s="24"/>
      <c r="UQM49" s="24"/>
      <c r="UQR49" s="24"/>
      <c r="UQW49" s="24"/>
      <c r="URB49" s="24"/>
      <c r="URG49" s="24"/>
      <c r="URL49" s="24"/>
      <c r="URQ49" s="24"/>
      <c r="URV49" s="24"/>
      <c r="USA49" s="24"/>
      <c r="USF49" s="24"/>
      <c r="USK49" s="24"/>
      <c r="USP49" s="24"/>
      <c r="USU49" s="24"/>
      <c r="USZ49" s="24"/>
      <c r="UTE49" s="24"/>
      <c r="UTJ49" s="24"/>
      <c r="UTO49" s="24"/>
      <c r="UTT49" s="24"/>
      <c r="UTY49" s="24"/>
      <c r="UUD49" s="24"/>
      <c r="UUI49" s="24"/>
      <c r="UUN49" s="24"/>
      <c r="UUS49" s="24"/>
      <c r="UUX49" s="24"/>
      <c r="UVC49" s="24"/>
      <c r="UVH49" s="24"/>
      <c r="UVM49" s="24"/>
      <c r="UVR49" s="24"/>
      <c r="UVW49" s="24"/>
      <c r="UWB49" s="24"/>
      <c r="UWG49" s="24"/>
      <c r="UWL49" s="24"/>
      <c r="UWQ49" s="24"/>
      <c r="UWV49" s="24"/>
      <c r="UXA49" s="24"/>
      <c r="UXF49" s="24"/>
      <c r="UXK49" s="24"/>
      <c r="UXP49" s="24"/>
      <c r="UXU49" s="24"/>
      <c r="UXZ49" s="24"/>
      <c r="UYE49" s="24"/>
      <c r="UYJ49" s="24"/>
      <c r="UYO49" s="24"/>
      <c r="UYT49" s="24"/>
      <c r="UYY49" s="24"/>
      <c r="UZD49" s="24"/>
      <c r="UZI49" s="24"/>
      <c r="UZN49" s="24"/>
      <c r="UZS49" s="24"/>
      <c r="UZX49" s="24"/>
      <c r="VAC49" s="24"/>
      <c r="VAH49" s="24"/>
      <c r="VAM49" s="24"/>
      <c r="VAR49" s="24"/>
      <c r="VAW49" s="24"/>
      <c r="VBB49" s="24"/>
      <c r="VBG49" s="24"/>
      <c r="VBL49" s="24"/>
      <c r="VBQ49" s="24"/>
      <c r="VBV49" s="24"/>
      <c r="VCA49" s="24"/>
      <c r="VCF49" s="24"/>
      <c r="VCK49" s="24"/>
      <c r="VCP49" s="24"/>
      <c r="VCU49" s="24"/>
      <c r="VCZ49" s="24"/>
      <c r="VDE49" s="24"/>
      <c r="VDJ49" s="24"/>
      <c r="VDO49" s="24"/>
      <c r="VDT49" s="24"/>
      <c r="VDY49" s="24"/>
      <c r="VED49" s="24"/>
      <c r="VEI49" s="24"/>
      <c r="VEN49" s="24"/>
      <c r="VES49" s="24"/>
      <c r="VEX49" s="24"/>
      <c r="VFC49" s="24"/>
      <c r="VFH49" s="24"/>
      <c r="VFM49" s="24"/>
      <c r="VFR49" s="24"/>
      <c r="VFW49" s="24"/>
      <c r="VGB49" s="24"/>
      <c r="VGG49" s="24"/>
      <c r="VGL49" s="24"/>
      <c r="VGQ49" s="24"/>
      <c r="VGV49" s="24"/>
      <c r="VHA49" s="24"/>
      <c r="VHF49" s="24"/>
      <c r="VHK49" s="24"/>
      <c r="VHP49" s="24"/>
      <c r="VHU49" s="24"/>
      <c r="VHZ49" s="24"/>
      <c r="VIE49" s="24"/>
      <c r="VIJ49" s="24"/>
      <c r="VIO49" s="24"/>
      <c r="VIT49" s="24"/>
      <c r="VIY49" s="24"/>
      <c r="VJD49" s="24"/>
      <c r="VJI49" s="24"/>
      <c r="VJN49" s="24"/>
      <c r="VJS49" s="24"/>
      <c r="VJX49" s="24"/>
      <c r="VKC49" s="24"/>
      <c r="VKH49" s="24"/>
      <c r="VKM49" s="24"/>
      <c r="VKR49" s="24"/>
      <c r="VKW49" s="24"/>
      <c r="VLB49" s="24"/>
      <c r="VLG49" s="24"/>
      <c r="VLL49" s="24"/>
      <c r="VLQ49" s="24"/>
      <c r="VLV49" s="24"/>
      <c r="VMA49" s="24"/>
      <c r="VMF49" s="24"/>
      <c r="VMK49" s="24"/>
      <c r="VMP49" s="24"/>
      <c r="VMU49" s="24"/>
      <c r="VMZ49" s="24"/>
      <c r="VNE49" s="24"/>
      <c r="VNJ49" s="24"/>
      <c r="VNO49" s="24"/>
      <c r="VNT49" s="24"/>
      <c r="VNY49" s="24"/>
      <c r="VOD49" s="24"/>
      <c r="VOI49" s="24"/>
      <c r="VON49" s="24"/>
      <c r="VOS49" s="24"/>
      <c r="VOX49" s="24"/>
      <c r="VPC49" s="24"/>
      <c r="VPH49" s="24"/>
      <c r="VPM49" s="24"/>
      <c r="VPR49" s="24"/>
      <c r="VPW49" s="24"/>
      <c r="VQB49" s="24"/>
      <c r="VQG49" s="24"/>
      <c r="VQL49" s="24"/>
      <c r="VQQ49" s="24"/>
      <c r="VQV49" s="24"/>
      <c r="VRA49" s="24"/>
      <c r="VRF49" s="24"/>
      <c r="VRK49" s="24"/>
      <c r="VRP49" s="24"/>
      <c r="VRU49" s="24"/>
      <c r="VRZ49" s="24"/>
      <c r="VSE49" s="24"/>
      <c r="VSJ49" s="24"/>
      <c r="VSO49" s="24"/>
      <c r="VST49" s="24"/>
      <c r="VSY49" s="24"/>
      <c r="VTD49" s="24"/>
      <c r="VTI49" s="24"/>
      <c r="VTN49" s="24"/>
      <c r="VTS49" s="24"/>
      <c r="VTX49" s="24"/>
      <c r="VUC49" s="24"/>
      <c r="VUH49" s="24"/>
      <c r="VUM49" s="24"/>
      <c r="VUR49" s="24"/>
      <c r="VUW49" s="24"/>
      <c r="VVB49" s="24"/>
      <c r="VVG49" s="24"/>
      <c r="VVL49" s="24"/>
      <c r="VVQ49" s="24"/>
      <c r="VVV49" s="24"/>
      <c r="VWA49" s="24"/>
      <c r="VWF49" s="24"/>
      <c r="VWK49" s="24"/>
      <c r="VWP49" s="24"/>
      <c r="VWU49" s="24"/>
      <c r="VWZ49" s="24"/>
      <c r="VXE49" s="24"/>
      <c r="VXJ49" s="24"/>
      <c r="VXO49" s="24"/>
      <c r="VXT49" s="24"/>
      <c r="VXY49" s="24"/>
      <c r="VYD49" s="24"/>
      <c r="VYI49" s="24"/>
      <c r="VYN49" s="24"/>
      <c r="VYS49" s="24"/>
      <c r="VYX49" s="24"/>
      <c r="VZC49" s="24"/>
      <c r="VZH49" s="24"/>
      <c r="VZM49" s="24"/>
      <c r="VZR49" s="24"/>
      <c r="VZW49" s="24"/>
      <c r="WAB49" s="24"/>
      <c r="WAG49" s="24"/>
      <c r="WAL49" s="24"/>
      <c r="WAQ49" s="24"/>
      <c r="WAV49" s="24"/>
      <c r="WBA49" s="24"/>
      <c r="WBF49" s="24"/>
      <c r="WBK49" s="24"/>
      <c r="WBP49" s="24"/>
      <c r="WBU49" s="24"/>
      <c r="WBZ49" s="24"/>
      <c r="WCE49" s="24"/>
      <c r="WCJ49" s="24"/>
      <c r="WCO49" s="24"/>
      <c r="WCT49" s="24"/>
      <c r="WCY49" s="24"/>
      <c r="WDD49" s="24"/>
      <c r="WDI49" s="24"/>
      <c r="WDN49" s="24"/>
      <c r="WDS49" s="24"/>
      <c r="WDX49" s="24"/>
      <c r="WEC49" s="24"/>
      <c r="WEH49" s="24"/>
      <c r="WEM49" s="24"/>
      <c r="WER49" s="24"/>
      <c r="WEW49" s="24"/>
      <c r="WFB49" s="24"/>
      <c r="WFG49" s="24"/>
      <c r="WFL49" s="24"/>
      <c r="WFQ49" s="24"/>
      <c r="WFV49" s="24"/>
      <c r="WGA49" s="24"/>
      <c r="WGF49" s="24"/>
      <c r="WGK49" s="24"/>
      <c r="WGP49" s="24"/>
      <c r="WGU49" s="24"/>
      <c r="WGZ49" s="24"/>
      <c r="WHE49" s="24"/>
      <c r="WHJ49" s="24"/>
      <c r="WHO49" s="24"/>
      <c r="WHT49" s="24"/>
      <c r="WHY49" s="24"/>
      <c r="WID49" s="24"/>
      <c r="WII49" s="24"/>
      <c r="WIN49" s="24"/>
      <c r="WIS49" s="24"/>
      <c r="WIX49" s="24"/>
      <c r="WJC49" s="24"/>
      <c r="WJH49" s="24"/>
      <c r="WJM49" s="24"/>
      <c r="WJR49" s="24"/>
      <c r="WJW49" s="24"/>
      <c r="WKB49" s="24"/>
      <c r="WKG49" s="24"/>
      <c r="WKL49" s="24"/>
      <c r="WKQ49" s="24"/>
      <c r="WKV49" s="24"/>
      <c r="WLA49" s="24"/>
      <c r="WLF49" s="24"/>
      <c r="WLK49" s="24"/>
      <c r="WLP49" s="24"/>
      <c r="WLU49" s="24"/>
      <c r="WLZ49" s="24"/>
      <c r="WME49" s="24"/>
      <c r="WMJ49" s="24"/>
      <c r="WMO49" s="24"/>
      <c r="WMT49" s="24"/>
      <c r="WMY49" s="24"/>
      <c r="WND49" s="24"/>
      <c r="WNI49" s="24"/>
      <c r="WNN49" s="24"/>
      <c r="WNS49" s="24"/>
      <c r="WNX49" s="24"/>
      <c r="WOC49" s="24"/>
      <c r="WOH49" s="24"/>
      <c r="WOM49" s="24"/>
      <c r="WOR49" s="24"/>
      <c r="WOW49" s="24"/>
      <c r="WPB49" s="24"/>
      <c r="WPG49" s="24"/>
      <c r="WPL49" s="24"/>
      <c r="WPQ49" s="24"/>
      <c r="WPV49" s="24"/>
      <c r="WQA49" s="24"/>
      <c r="WQF49" s="24"/>
      <c r="WQK49" s="24"/>
      <c r="WQP49" s="24"/>
      <c r="WQU49" s="24"/>
      <c r="WQZ49" s="24"/>
      <c r="WRE49" s="24"/>
      <c r="WRJ49" s="24"/>
      <c r="WRO49" s="24"/>
      <c r="WRT49" s="24"/>
      <c r="WRY49" s="24"/>
      <c r="WSD49" s="24"/>
      <c r="WSI49" s="24"/>
      <c r="WSN49" s="24"/>
      <c r="WSS49" s="24"/>
      <c r="WSX49" s="24"/>
      <c r="WTC49" s="24"/>
      <c r="WTH49" s="24"/>
      <c r="WTM49" s="24"/>
      <c r="WTR49" s="24"/>
      <c r="WTW49" s="24"/>
      <c r="WUB49" s="24"/>
      <c r="WUG49" s="24"/>
      <c r="WUL49" s="24"/>
      <c r="WUQ49" s="24"/>
      <c r="WUV49" s="24"/>
      <c r="WVA49" s="24"/>
      <c r="WVF49" s="24"/>
      <c r="WVK49" s="24"/>
      <c r="WVP49" s="24"/>
      <c r="WVU49" s="24"/>
      <c r="WVZ49" s="24"/>
      <c r="WWE49" s="24"/>
      <c r="WWJ49" s="24"/>
      <c r="WWO49" s="24"/>
      <c r="WWT49" s="24"/>
      <c r="WWY49" s="24"/>
      <c r="WXD49" s="24"/>
      <c r="WXI49" s="24"/>
      <c r="WXN49" s="24"/>
      <c r="WXS49" s="24"/>
      <c r="WXX49" s="24"/>
      <c r="WYC49" s="24"/>
      <c r="WYH49" s="24"/>
      <c r="WYM49" s="24"/>
      <c r="WYR49" s="24"/>
      <c r="WYW49" s="24"/>
      <c r="WZB49" s="24"/>
      <c r="WZG49" s="24"/>
      <c r="WZL49" s="24"/>
      <c r="WZQ49" s="24"/>
      <c r="WZV49" s="24"/>
      <c r="XAA49" s="24"/>
      <c r="XAF49" s="24"/>
      <c r="XAK49" s="24"/>
      <c r="XAP49" s="24"/>
      <c r="XAU49" s="24"/>
      <c r="XAZ49" s="24"/>
      <c r="XBE49" s="24"/>
      <c r="XBJ49" s="24"/>
      <c r="XBO49" s="24"/>
      <c r="XBT49" s="24"/>
      <c r="XBY49" s="24"/>
      <c r="XCD49" s="24"/>
      <c r="XCI49" s="24"/>
      <c r="XCN49" s="24"/>
      <c r="XCS49" s="24"/>
      <c r="XCX49" s="24"/>
      <c r="XDC49" s="24"/>
      <c r="XDH49" s="24"/>
      <c r="XDM49" s="24"/>
      <c r="XDR49" s="24"/>
      <c r="XDW49" s="24"/>
      <c r="XEB49" s="24"/>
      <c r="XEG49" s="24"/>
      <c r="XEL49" s="24"/>
      <c r="XEQ49" s="24"/>
      <c r="XEV49" s="24"/>
      <c r="XFA49" s="24"/>
    </row>
    <row r="50" spans="1:1021 1026:2046 2051:3071 3076:4096 4101:5116 5121:6141 6146:7166 7171:8191 8196:9216 9221:10236 10241:11261 11266:12286 12291:13311 13316:14336 14341:15356 15361:16381" x14ac:dyDescent="0.35">
      <c r="A50" s="24"/>
      <c r="B50" s="14"/>
      <c r="C50" s="14"/>
      <c r="D50" s="14"/>
      <c r="H50" s="30" t="s">
        <v>246</v>
      </c>
      <c r="J50" s="292">
        <f>365.25/12</f>
        <v>30.4375</v>
      </c>
      <c r="K50" s="292">
        <f t="shared" ref="K50:BV50" si="25">365.25/12</f>
        <v>30.4375</v>
      </c>
      <c r="L50" s="292">
        <f t="shared" si="25"/>
        <v>30.4375</v>
      </c>
      <c r="M50" s="292">
        <f t="shared" si="25"/>
        <v>30.4375</v>
      </c>
      <c r="N50" s="292">
        <f t="shared" si="25"/>
        <v>30.4375</v>
      </c>
      <c r="O50" s="292">
        <f t="shared" si="25"/>
        <v>30.4375</v>
      </c>
      <c r="P50" s="292">
        <f t="shared" si="25"/>
        <v>30.4375</v>
      </c>
      <c r="Q50" s="292">
        <f t="shared" si="25"/>
        <v>30.4375</v>
      </c>
      <c r="R50" s="292">
        <f t="shared" si="25"/>
        <v>30.4375</v>
      </c>
      <c r="S50" s="292">
        <f t="shared" si="25"/>
        <v>30.4375</v>
      </c>
      <c r="T50" s="292">
        <f t="shared" si="25"/>
        <v>30.4375</v>
      </c>
      <c r="U50" s="292">
        <f t="shared" si="25"/>
        <v>30.4375</v>
      </c>
      <c r="V50" s="292">
        <f t="shared" si="25"/>
        <v>30.4375</v>
      </c>
      <c r="W50" s="292">
        <f t="shared" si="25"/>
        <v>30.4375</v>
      </c>
      <c r="X50" s="292">
        <f t="shared" si="25"/>
        <v>30.4375</v>
      </c>
      <c r="Y50" s="292">
        <f t="shared" si="25"/>
        <v>30.4375</v>
      </c>
      <c r="Z50" s="292">
        <f t="shared" si="25"/>
        <v>30.4375</v>
      </c>
      <c r="AA50" s="292">
        <f t="shared" si="25"/>
        <v>30.4375</v>
      </c>
      <c r="AB50" s="292">
        <f t="shared" si="25"/>
        <v>30.4375</v>
      </c>
      <c r="AC50" s="292">
        <f t="shared" si="25"/>
        <v>30.4375</v>
      </c>
      <c r="AD50" s="292">
        <f t="shared" si="25"/>
        <v>30.4375</v>
      </c>
      <c r="AE50" s="292">
        <f t="shared" si="25"/>
        <v>30.4375</v>
      </c>
      <c r="AF50" s="292">
        <f t="shared" si="25"/>
        <v>30.4375</v>
      </c>
      <c r="AG50" s="292">
        <f t="shared" si="25"/>
        <v>30.4375</v>
      </c>
      <c r="AH50" s="292">
        <f t="shared" si="25"/>
        <v>30.4375</v>
      </c>
      <c r="AI50" s="292">
        <f t="shared" si="25"/>
        <v>30.4375</v>
      </c>
      <c r="AJ50" s="292">
        <f t="shared" si="25"/>
        <v>30.4375</v>
      </c>
      <c r="AK50" s="292">
        <f t="shared" si="25"/>
        <v>30.4375</v>
      </c>
      <c r="AL50" s="292">
        <f t="shared" si="25"/>
        <v>30.4375</v>
      </c>
      <c r="AM50" s="292">
        <f t="shared" si="25"/>
        <v>30.4375</v>
      </c>
      <c r="AN50" s="292">
        <f t="shared" si="25"/>
        <v>30.4375</v>
      </c>
      <c r="AO50" s="292">
        <f t="shared" si="25"/>
        <v>30.4375</v>
      </c>
      <c r="AP50" s="292">
        <f t="shared" si="25"/>
        <v>30.4375</v>
      </c>
      <c r="AQ50" s="292">
        <f t="shared" si="25"/>
        <v>30.4375</v>
      </c>
      <c r="AR50" s="292">
        <f t="shared" si="25"/>
        <v>30.4375</v>
      </c>
      <c r="AS50" s="292">
        <f t="shared" si="25"/>
        <v>30.4375</v>
      </c>
      <c r="AT50" s="292">
        <f t="shared" si="25"/>
        <v>30.4375</v>
      </c>
      <c r="AU50" s="292">
        <f t="shared" si="25"/>
        <v>30.4375</v>
      </c>
      <c r="AV50" s="292">
        <f t="shared" si="25"/>
        <v>30.4375</v>
      </c>
      <c r="AW50" s="292">
        <f t="shared" si="25"/>
        <v>30.4375</v>
      </c>
      <c r="AX50" s="292">
        <f t="shared" si="25"/>
        <v>30.4375</v>
      </c>
      <c r="AY50" s="292">
        <f t="shared" si="25"/>
        <v>30.4375</v>
      </c>
      <c r="AZ50" s="292">
        <f t="shared" si="25"/>
        <v>30.4375</v>
      </c>
      <c r="BA50" s="292">
        <f t="shared" si="25"/>
        <v>30.4375</v>
      </c>
      <c r="BB50" s="292">
        <f t="shared" si="25"/>
        <v>30.4375</v>
      </c>
      <c r="BC50" s="292">
        <f t="shared" si="25"/>
        <v>30.4375</v>
      </c>
      <c r="BD50" s="292">
        <f t="shared" si="25"/>
        <v>30.4375</v>
      </c>
      <c r="BE50" s="292">
        <f t="shared" si="25"/>
        <v>30.4375</v>
      </c>
      <c r="BF50" s="292">
        <f t="shared" si="25"/>
        <v>30.4375</v>
      </c>
      <c r="BG50" s="292">
        <f t="shared" si="25"/>
        <v>30.4375</v>
      </c>
      <c r="BH50" s="292">
        <f t="shared" si="25"/>
        <v>30.4375</v>
      </c>
      <c r="BI50" s="292">
        <f t="shared" si="25"/>
        <v>30.4375</v>
      </c>
      <c r="BJ50" s="292">
        <f t="shared" si="25"/>
        <v>30.4375</v>
      </c>
      <c r="BK50" s="292">
        <f t="shared" si="25"/>
        <v>30.4375</v>
      </c>
      <c r="BL50" s="292">
        <f t="shared" si="25"/>
        <v>30.4375</v>
      </c>
      <c r="BM50" s="292">
        <f t="shared" si="25"/>
        <v>30.4375</v>
      </c>
      <c r="BN50" s="292">
        <f t="shared" si="25"/>
        <v>30.4375</v>
      </c>
      <c r="BO50" s="292">
        <f t="shared" si="25"/>
        <v>30.4375</v>
      </c>
      <c r="BP50" s="292">
        <f t="shared" si="25"/>
        <v>30.4375</v>
      </c>
      <c r="BQ50" s="292">
        <f t="shared" si="25"/>
        <v>30.4375</v>
      </c>
      <c r="BR50" s="292">
        <f t="shared" si="25"/>
        <v>30.4375</v>
      </c>
      <c r="BS50" s="292">
        <f t="shared" si="25"/>
        <v>30.4375</v>
      </c>
      <c r="BT50" s="292">
        <f t="shared" si="25"/>
        <v>30.4375</v>
      </c>
      <c r="BU50" s="292">
        <f t="shared" si="25"/>
        <v>30.4375</v>
      </c>
      <c r="BV50" s="292">
        <f t="shared" si="25"/>
        <v>30.4375</v>
      </c>
      <c r="BW50" s="292">
        <f t="shared" ref="BW50:DY50" si="26">365.25/12</f>
        <v>30.4375</v>
      </c>
      <c r="BX50" s="292">
        <f t="shared" si="26"/>
        <v>30.4375</v>
      </c>
      <c r="BY50" s="292">
        <f t="shared" si="26"/>
        <v>30.4375</v>
      </c>
      <c r="BZ50" s="292">
        <f t="shared" si="26"/>
        <v>30.4375</v>
      </c>
      <c r="CA50" s="292">
        <f t="shared" si="26"/>
        <v>30.4375</v>
      </c>
      <c r="CB50" s="292">
        <f t="shared" si="26"/>
        <v>30.4375</v>
      </c>
      <c r="CC50" s="292">
        <f t="shared" si="26"/>
        <v>30.4375</v>
      </c>
      <c r="CD50" s="292">
        <f t="shared" si="26"/>
        <v>30.4375</v>
      </c>
      <c r="CE50" s="292">
        <f t="shared" si="26"/>
        <v>30.4375</v>
      </c>
      <c r="CF50" s="292">
        <f t="shared" si="26"/>
        <v>30.4375</v>
      </c>
      <c r="CG50" s="292">
        <f t="shared" si="26"/>
        <v>30.4375</v>
      </c>
      <c r="CH50" s="292">
        <f t="shared" si="26"/>
        <v>30.4375</v>
      </c>
      <c r="CI50" s="292">
        <f t="shared" si="26"/>
        <v>30.4375</v>
      </c>
      <c r="CJ50" s="292">
        <f t="shared" si="26"/>
        <v>30.4375</v>
      </c>
      <c r="CK50" s="292">
        <f t="shared" si="26"/>
        <v>30.4375</v>
      </c>
      <c r="CL50" s="292">
        <f t="shared" si="26"/>
        <v>30.4375</v>
      </c>
      <c r="CM50" s="292">
        <f t="shared" si="26"/>
        <v>30.4375</v>
      </c>
      <c r="CN50" s="292">
        <f t="shared" si="26"/>
        <v>30.4375</v>
      </c>
      <c r="CO50" s="292">
        <f t="shared" si="26"/>
        <v>30.4375</v>
      </c>
      <c r="CP50" s="292">
        <f t="shared" si="26"/>
        <v>30.4375</v>
      </c>
      <c r="CQ50" s="292">
        <f t="shared" si="26"/>
        <v>30.4375</v>
      </c>
      <c r="CR50" s="292">
        <f t="shared" si="26"/>
        <v>30.4375</v>
      </c>
      <c r="CS50" s="292">
        <f t="shared" si="26"/>
        <v>30.4375</v>
      </c>
      <c r="CT50" s="292">
        <f t="shared" si="26"/>
        <v>30.4375</v>
      </c>
      <c r="CU50" s="292">
        <f t="shared" si="26"/>
        <v>30.4375</v>
      </c>
      <c r="CV50" s="292">
        <f t="shared" si="26"/>
        <v>30.4375</v>
      </c>
      <c r="CW50" s="292">
        <f t="shared" si="26"/>
        <v>30.4375</v>
      </c>
      <c r="CX50" s="292">
        <f t="shared" si="26"/>
        <v>30.4375</v>
      </c>
      <c r="CY50" s="292">
        <f t="shared" si="26"/>
        <v>30.4375</v>
      </c>
      <c r="CZ50" s="292">
        <f t="shared" si="26"/>
        <v>30.4375</v>
      </c>
      <c r="DA50" s="292">
        <f t="shared" si="26"/>
        <v>30.4375</v>
      </c>
      <c r="DB50" s="292">
        <f t="shared" si="26"/>
        <v>30.4375</v>
      </c>
      <c r="DC50" s="292">
        <f t="shared" si="26"/>
        <v>30.4375</v>
      </c>
      <c r="DD50" s="292">
        <f t="shared" si="26"/>
        <v>30.4375</v>
      </c>
      <c r="DE50" s="292">
        <f t="shared" si="26"/>
        <v>30.4375</v>
      </c>
      <c r="DF50" s="292">
        <f t="shared" si="26"/>
        <v>30.4375</v>
      </c>
      <c r="DG50" s="292">
        <f t="shared" si="26"/>
        <v>30.4375</v>
      </c>
      <c r="DH50" s="292">
        <f t="shared" si="26"/>
        <v>30.4375</v>
      </c>
      <c r="DI50" s="292">
        <f t="shared" si="26"/>
        <v>30.4375</v>
      </c>
      <c r="DJ50" s="292">
        <f t="shared" si="26"/>
        <v>30.4375</v>
      </c>
      <c r="DK50" s="292">
        <f t="shared" si="26"/>
        <v>30.4375</v>
      </c>
      <c r="DL50" s="292">
        <f t="shared" si="26"/>
        <v>30.4375</v>
      </c>
      <c r="DM50" s="292">
        <f t="shared" si="26"/>
        <v>30.4375</v>
      </c>
      <c r="DN50" s="292">
        <f t="shared" si="26"/>
        <v>30.4375</v>
      </c>
      <c r="DO50" s="292">
        <f t="shared" si="26"/>
        <v>30.4375</v>
      </c>
      <c r="DP50" s="292">
        <f t="shared" si="26"/>
        <v>30.4375</v>
      </c>
      <c r="DQ50" s="292">
        <f t="shared" si="26"/>
        <v>30.4375</v>
      </c>
      <c r="DR50" s="292">
        <f t="shared" si="26"/>
        <v>30.4375</v>
      </c>
      <c r="DS50" s="292">
        <f t="shared" si="26"/>
        <v>30.4375</v>
      </c>
      <c r="DT50" s="292">
        <f t="shared" si="26"/>
        <v>30.4375</v>
      </c>
      <c r="DU50" s="292">
        <f t="shared" si="26"/>
        <v>30.4375</v>
      </c>
      <c r="DV50" s="292">
        <f t="shared" si="26"/>
        <v>30.4375</v>
      </c>
      <c r="DW50" s="292">
        <f t="shared" si="26"/>
        <v>30.4375</v>
      </c>
      <c r="DX50" s="292">
        <f t="shared" si="26"/>
        <v>30.4375</v>
      </c>
      <c r="DY50" s="292">
        <f t="shared" si="26"/>
        <v>30.4375</v>
      </c>
      <c r="EA50" s="24"/>
      <c r="EF50" s="24"/>
      <c r="EK50" s="24"/>
      <c r="EP50" s="24"/>
      <c r="EU50" s="24"/>
      <c r="EZ50" s="24"/>
      <c r="FE50" s="24"/>
      <c r="FJ50" s="24"/>
      <c r="FO50" s="24"/>
      <c r="FT50" s="24"/>
      <c r="FY50" s="24"/>
      <c r="GD50" s="24"/>
      <c r="GI50" s="24"/>
      <c r="GN50" s="24"/>
      <c r="GS50" s="24"/>
      <c r="GX50" s="24"/>
      <c r="HC50" s="24"/>
      <c r="HH50" s="24"/>
      <c r="HM50" s="24"/>
      <c r="HR50" s="24"/>
      <c r="HW50" s="24"/>
      <c r="IB50" s="24"/>
      <c r="IG50" s="24"/>
      <c r="IL50" s="24"/>
      <c r="IQ50" s="24"/>
      <c r="IV50" s="24"/>
      <c r="JA50" s="24"/>
      <c r="JF50" s="24"/>
      <c r="JK50" s="24"/>
      <c r="JP50" s="24"/>
      <c r="JU50" s="24"/>
      <c r="JZ50" s="24"/>
      <c r="KE50" s="24"/>
      <c r="KJ50" s="24"/>
      <c r="KO50" s="24"/>
      <c r="KT50" s="24"/>
      <c r="KY50" s="24"/>
      <c r="LD50" s="24"/>
      <c r="LI50" s="24"/>
      <c r="LN50" s="24"/>
      <c r="LS50" s="24"/>
      <c r="LX50" s="24"/>
      <c r="MC50" s="24"/>
      <c r="MH50" s="24"/>
      <c r="MM50" s="24"/>
      <c r="MR50" s="24"/>
      <c r="MW50" s="24"/>
      <c r="NB50" s="24"/>
      <c r="NG50" s="24"/>
      <c r="NL50" s="24"/>
      <c r="NQ50" s="24"/>
      <c r="NV50" s="24"/>
      <c r="OA50" s="24"/>
      <c r="OF50" s="24"/>
      <c r="OK50" s="24"/>
      <c r="OP50" s="24"/>
      <c r="OU50" s="24"/>
      <c r="OZ50" s="24"/>
      <c r="PE50" s="24"/>
      <c r="PJ50" s="24"/>
      <c r="PO50" s="24"/>
      <c r="PT50" s="24"/>
      <c r="PY50" s="24"/>
      <c r="QD50" s="24"/>
      <c r="QI50" s="24"/>
      <c r="QN50" s="24"/>
      <c r="QS50" s="24"/>
      <c r="QX50" s="24"/>
      <c r="RC50" s="24"/>
      <c r="RH50" s="24"/>
      <c r="RM50" s="24"/>
      <c r="RR50" s="24"/>
      <c r="RW50" s="24"/>
      <c r="SB50" s="24"/>
      <c r="SG50" s="24"/>
      <c r="SL50" s="24"/>
      <c r="SQ50" s="24"/>
      <c r="SV50" s="24"/>
      <c r="TA50" s="24"/>
      <c r="TF50" s="24"/>
      <c r="TK50" s="24"/>
      <c r="TP50" s="24"/>
      <c r="TU50" s="24"/>
      <c r="TZ50" s="24"/>
      <c r="UE50" s="24"/>
      <c r="UJ50" s="24"/>
      <c r="UO50" s="24"/>
      <c r="UT50" s="24"/>
      <c r="UY50" s="24"/>
      <c r="VD50" s="24"/>
      <c r="VI50" s="24"/>
      <c r="VN50" s="24"/>
      <c r="VS50" s="24"/>
      <c r="VX50" s="24"/>
      <c r="WC50" s="24"/>
      <c r="WH50" s="24"/>
      <c r="WM50" s="24"/>
      <c r="WR50" s="24"/>
      <c r="WW50" s="24"/>
      <c r="XB50" s="24"/>
      <c r="XG50" s="24"/>
      <c r="XL50" s="24"/>
      <c r="XQ50" s="24"/>
      <c r="XV50" s="24"/>
      <c r="YA50" s="24"/>
      <c r="YF50" s="24"/>
      <c r="YK50" s="24"/>
      <c r="YP50" s="24"/>
      <c r="YU50" s="24"/>
      <c r="YZ50" s="24"/>
      <c r="ZE50" s="24"/>
      <c r="ZJ50" s="24"/>
      <c r="ZO50" s="24"/>
      <c r="ZT50" s="24"/>
      <c r="ZY50" s="24"/>
      <c r="AAD50" s="24"/>
      <c r="AAI50" s="24"/>
      <c r="AAN50" s="24"/>
      <c r="AAS50" s="24"/>
      <c r="AAX50" s="24"/>
      <c r="ABC50" s="24"/>
      <c r="ABH50" s="24"/>
      <c r="ABM50" s="24"/>
      <c r="ABR50" s="24"/>
      <c r="ABW50" s="24"/>
      <c r="ACB50" s="24"/>
      <c r="ACG50" s="24"/>
      <c r="ACL50" s="24"/>
      <c r="ACQ50" s="24"/>
      <c r="ACV50" s="24"/>
      <c r="ADA50" s="24"/>
      <c r="ADF50" s="24"/>
      <c r="ADK50" s="24"/>
      <c r="ADP50" s="24"/>
      <c r="ADU50" s="24"/>
      <c r="ADZ50" s="24"/>
      <c r="AEE50" s="24"/>
      <c r="AEJ50" s="24"/>
      <c r="AEO50" s="24"/>
      <c r="AET50" s="24"/>
      <c r="AEY50" s="24"/>
      <c r="AFD50" s="24"/>
      <c r="AFI50" s="24"/>
      <c r="AFN50" s="24"/>
      <c r="AFS50" s="24"/>
      <c r="AFX50" s="24"/>
      <c r="AGC50" s="24"/>
      <c r="AGH50" s="24"/>
      <c r="AGM50" s="24"/>
      <c r="AGR50" s="24"/>
      <c r="AGW50" s="24"/>
      <c r="AHB50" s="24"/>
      <c r="AHG50" s="24"/>
      <c r="AHL50" s="24"/>
      <c r="AHQ50" s="24"/>
      <c r="AHV50" s="24"/>
      <c r="AIA50" s="24"/>
      <c r="AIF50" s="24"/>
      <c r="AIK50" s="24"/>
      <c r="AIP50" s="24"/>
      <c r="AIU50" s="24"/>
      <c r="AIZ50" s="24"/>
      <c r="AJE50" s="24"/>
      <c r="AJJ50" s="24"/>
      <c r="AJO50" s="24"/>
      <c r="AJT50" s="24"/>
      <c r="AJY50" s="24"/>
      <c r="AKD50" s="24"/>
      <c r="AKI50" s="24"/>
      <c r="AKN50" s="24"/>
      <c r="AKS50" s="24"/>
      <c r="AKX50" s="24"/>
      <c r="ALC50" s="24"/>
      <c r="ALH50" s="24"/>
      <c r="ALM50" s="24"/>
      <c r="ALR50" s="24"/>
      <c r="ALW50" s="24"/>
      <c r="AMB50" s="24"/>
      <c r="AMG50" s="24"/>
      <c r="AML50" s="24"/>
      <c r="AMQ50" s="24"/>
      <c r="AMV50" s="24"/>
      <c r="ANA50" s="24"/>
      <c r="ANF50" s="24"/>
      <c r="ANK50" s="24"/>
      <c r="ANP50" s="24"/>
      <c r="ANU50" s="24"/>
      <c r="ANZ50" s="24"/>
      <c r="AOE50" s="24"/>
      <c r="AOJ50" s="24"/>
      <c r="AOO50" s="24"/>
      <c r="AOT50" s="24"/>
      <c r="AOY50" s="24"/>
      <c r="APD50" s="24"/>
      <c r="API50" s="24"/>
      <c r="APN50" s="24"/>
      <c r="APS50" s="24"/>
      <c r="APX50" s="24"/>
      <c r="AQC50" s="24"/>
      <c r="AQH50" s="24"/>
      <c r="AQM50" s="24"/>
      <c r="AQR50" s="24"/>
      <c r="AQW50" s="24"/>
      <c r="ARB50" s="24"/>
      <c r="ARG50" s="24"/>
      <c r="ARL50" s="24"/>
      <c r="ARQ50" s="24"/>
      <c r="ARV50" s="24"/>
      <c r="ASA50" s="24"/>
      <c r="ASF50" s="24"/>
      <c r="ASK50" s="24"/>
      <c r="ASP50" s="24"/>
      <c r="ASU50" s="24"/>
      <c r="ASZ50" s="24"/>
      <c r="ATE50" s="24"/>
      <c r="ATJ50" s="24"/>
      <c r="ATO50" s="24"/>
      <c r="ATT50" s="24"/>
      <c r="ATY50" s="24"/>
      <c r="AUD50" s="24"/>
      <c r="AUI50" s="24"/>
      <c r="AUN50" s="24"/>
      <c r="AUS50" s="24"/>
      <c r="AUX50" s="24"/>
      <c r="AVC50" s="24"/>
      <c r="AVH50" s="24"/>
      <c r="AVM50" s="24"/>
      <c r="AVR50" s="24"/>
      <c r="AVW50" s="24"/>
      <c r="AWB50" s="24"/>
      <c r="AWG50" s="24"/>
      <c r="AWL50" s="24"/>
      <c r="AWQ50" s="24"/>
      <c r="AWV50" s="24"/>
      <c r="AXA50" s="24"/>
      <c r="AXF50" s="24"/>
      <c r="AXK50" s="24"/>
      <c r="AXP50" s="24"/>
      <c r="AXU50" s="24"/>
      <c r="AXZ50" s="24"/>
      <c r="AYE50" s="24"/>
      <c r="AYJ50" s="24"/>
      <c r="AYO50" s="24"/>
      <c r="AYT50" s="24"/>
      <c r="AYY50" s="24"/>
      <c r="AZD50" s="24"/>
      <c r="AZI50" s="24"/>
      <c r="AZN50" s="24"/>
      <c r="AZS50" s="24"/>
      <c r="AZX50" s="24"/>
      <c r="BAC50" s="24"/>
      <c r="BAH50" s="24"/>
      <c r="BAM50" s="24"/>
      <c r="BAR50" s="24"/>
      <c r="BAW50" s="24"/>
      <c r="BBB50" s="24"/>
      <c r="BBG50" s="24"/>
      <c r="BBL50" s="24"/>
      <c r="BBQ50" s="24"/>
      <c r="BBV50" s="24"/>
      <c r="BCA50" s="24"/>
      <c r="BCF50" s="24"/>
      <c r="BCK50" s="24"/>
      <c r="BCP50" s="24"/>
      <c r="BCU50" s="24"/>
      <c r="BCZ50" s="24"/>
      <c r="BDE50" s="24"/>
      <c r="BDJ50" s="24"/>
      <c r="BDO50" s="24"/>
      <c r="BDT50" s="24"/>
      <c r="BDY50" s="24"/>
      <c r="BED50" s="24"/>
      <c r="BEI50" s="24"/>
      <c r="BEN50" s="24"/>
      <c r="BES50" s="24"/>
      <c r="BEX50" s="24"/>
      <c r="BFC50" s="24"/>
      <c r="BFH50" s="24"/>
      <c r="BFM50" s="24"/>
      <c r="BFR50" s="24"/>
      <c r="BFW50" s="24"/>
      <c r="BGB50" s="24"/>
      <c r="BGG50" s="24"/>
      <c r="BGL50" s="24"/>
      <c r="BGQ50" s="24"/>
      <c r="BGV50" s="24"/>
      <c r="BHA50" s="24"/>
      <c r="BHF50" s="24"/>
      <c r="BHK50" s="24"/>
      <c r="BHP50" s="24"/>
      <c r="BHU50" s="24"/>
      <c r="BHZ50" s="24"/>
      <c r="BIE50" s="24"/>
      <c r="BIJ50" s="24"/>
      <c r="BIO50" s="24"/>
      <c r="BIT50" s="24"/>
      <c r="BIY50" s="24"/>
      <c r="BJD50" s="24"/>
      <c r="BJI50" s="24"/>
      <c r="BJN50" s="24"/>
      <c r="BJS50" s="24"/>
      <c r="BJX50" s="24"/>
      <c r="BKC50" s="24"/>
      <c r="BKH50" s="24"/>
      <c r="BKM50" s="24"/>
      <c r="BKR50" s="24"/>
      <c r="BKW50" s="24"/>
      <c r="BLB50" s="24"/>
      <c r="BLG50" s="24"/>
      <c r="BLL50" s="24"/>
      <c r="BLQ50" s="24"/>
      <c r="BLV50" s="24"/>
      <c r="BMA50" s="24"/>
      <c r="BMF50" s="24"/>
      <c r="BMK50" s="24"/>
      <c r="BMP50" s="24"/>
      <c r="BMU50" s="24"/>
      <c r="BMZ50" s="24"/>
      <c r="BNE50" s="24"/>
      <c r="BNJ50" s="24"/>
      <c r="BNO50" s="24"/>
      <c r="BNT50" s="24"/>
      <c r="BNY50" s="24"/>
      <c r="BOD50" s="24"/>
      <c r="BOI50" s="24"/>
      <c r="BON50" s="24"/>
      <c r="BOS50" s="24"/>
      <c r="BOX50" s="24"/>
      <c r="BPC50" s="24"/>
      <c r="BPH50" s="24"/>
      <c r="BPM50" s="24"/>
      <c r="BPR50" s="24"/>
      <c r="BPW50" s="24"/>
      <c r="BQB50" s="24"/>
      <c r="BQG50" s="24"/>
      <c r="BQL50" s="24"/>
      <c r="BQQ50" s="24"/>
      <c r="BQV50" s="24"/>
      <c r="BRA50" s="24"/>
      <c r="BRF50" s="24"/>
      <c r="BRK50" s="24"/>
      <c r="BRP50" s="24"/>
      <c r="BRU50" s="24"/>
      <c r="BRZ50" s="24"/>
      <c r="BSE50" s="24"/>
      <c r="BSJ50" s="24"/>
      <c r="BSO50" s="24"/>
      <c r="BST50" s="24"/>
      <c r="BSY50" s="24"/>
      <c r="BTD50" s="24"/>
      <c r="BTI50" s="24"/>
      <c r="BTN50" s="24"/>
      <c r="BTS50" s="24"/>
      <c r="BTX50" s="24"/>
      <c r="BUC50" s="24"/>
      <c r="BUH50" s="24"/>
      <c r="BUM50" s="24"/>
      <c r="BUR50" s="24"/>
      <c r="BUW50" s="24"/>
      <c r="BVB50" s="24"/>
      <c r="BVG50" s="24"/>
      <c r="BVL50" s="24"/>
      <c r="BVQ50" s="24"/>
      <c r="BVV50" s="24"/>
      <c r="BWA50" s="24"/>
      <c r="BWF50" s="24"/>
      <c r="BWK50" s="24"/>
      <c r="BWP50" s="24"/>
      <c r="BWU50" s="24"/>
      <c r="BWZ50" s="24"/>
      <c r="BXE50" s="24"/>
      <c r="BXJ50" s="24"/>
      <c r="BXO50" s="24"/>
      <c r="BXT50" s="24"/>
      <c r="BXY50" s="24"/>
      <c r="BYD50" s="24"/>
      <c r="BYI50" s="24"/>
      <c r="BYN50" s="24"/>
      <c r="BYS50" s="24"/>
      <c r="BYX50" s="24"/>
      <c r="BZC50" s="24"/>
      <c r="BZH50" s="24"/>
      <c r="BZM50" s="24"/>
      <c r="BZR50" s="24"/>
      <c r="BZW50" s="24"/>
      <c r="CAB50" s="24"/>
      <c r="CAG50" s="24"/>
      <c r="CAL50" s="24"/>
      <c r="CAQ50" s="24"/>
      <c r="CAV50" s="24"/>
      <c r="CBA50" s="24"/>
      <c r="CBF50" s="24"/>
      <c r="CBK50" s="24"/>
      <c r="CBP50" s="24"/>
      <c r="CBU50" s="24"/>
      <c r="CBZ50" s="24"/>
      <c r="CCE50" s="24"/>
      <c r="CCJ50" s="24"/>
      <c r="CCO50" s="24"/>
      <c r="CCT50" s="24"/>
      <c r="CCY50" s="24"/>
      <c r="CDD50" s="24"/>
      <c r="CDI50" s="24"/>
      <c r="CDN50" s="24"/>
      <c r="CDS50" s="24"/>
      <c r="CDX50" s="24"/>
      <c r="CEC50" s="24"/>
      <c r="CEH50" s="24"/>
      <c r="CEM50" s="24"/>
      <c r="CER50" s="24"/>
      <c r="CEW50" s="24"/>
      <c r="CFB50" s="24"/>
      <c r="CFG50" s="24"/>
      <c r="CFL50" s="24"/>
      <c r="CFQ50" s="24"/>
      <c r="CFV50" s="24"/>
      <c r="CGA50" s="24"/>
      <c r="CGF50" s="24"/>
      <c r="CGK50" s="24"/>
      <c r="CGP50" s="24"/>
      <c r="CGU50" s="24"/>
      <c r="CGZ50" s="24"/>
      <c r="CHE50" s="24"/>
      <c r="CHJ50" s="24"/>
      <c r="CHO50" s="24"/>
      <c r="CHT50" s="24"/>
      <c r="CHY50" s="24"/>
      <c r="CID50" s="24"/>
      <c r="CII50" s="24"/>
      <c r="CIN50" s="24"/>
      <c r="CIS50" s="24"/>
      <c r="CIX50" s="24"/>
      <c r="CJC50" s="24"/>
      <c r="CJH50" s="24"/>
      <c r="CJM50" s="24"/>
      <c r="CJR50" s="24"/>
      <c r="CJW50" s="24"/>
      <c r="CKB50" s="24"/>
      <c r="CKG50" s="24"/>
      <c r="CKL50" s="24"/>
      <c r="CKQ50" s="24"/>
      <c r="CKV50" s="24"/>
      <c r="CLA50" s="24"/>
      <c r="CLF50" s="24"/>
      <c r="CLK50" s="24"/>
      <c r="CLP50" s="24"/>
      <c r="CLU50" s="24"/>
      <c r="CLZ50" s="24"/>
      <c r="CME50" s="24"/>
      <c r="CMJ50" s="24"/>
      <c r="CMO50" s="24"/>
      <c r="CMT50" s="24"/>
      <c r="CMY50" s="24"/>
      <c r="CND50" s="24"/>
      <c r="CNI50" s="24"/>
      <c r="CNN50" s="24"/>
      <c r="CNS50" s="24"/>
      <c r="CNX50" s="24"/>
      <c r="COC50" s="24"/>
      <c r="COH50" s="24"/>
      <c r="COM50" s="24"/>
      <c r="COR50" s="24"/>
      <c r="COW50" s="24"/>
      <c r="CPB50" s="24"/>
      <c r="CPG50" s="24"/>
      <c r="CPL50" s="24"/>
      <c r="CPQ50" s="24"/>
      <c r="CPV50" s="24"/>
      <c r="CQA50" s="24"/>
      <c r="CQF50" s="24"/>
      <c r="CQK50" s="24"/>
      <c r="CQP50" s="24"/>
      <c r="CQU50" s="24"/>
      <c r="CQZ50" s="24"/>
      <c r="CRE50" s="24"/>
      <c r="CRJ50" s="24"/>
      <c r="CRO50" s="24"/>
      <c r="CRT50" s="24"/>
      <c r="CRY50" s="24"/>
      <c r="CSD50" s="24"/>
      <c r="CSI50" s="24"/>
      <c r="CSN50" s="24"/>
      <c r="CSS50" s="24"/>
      <c r="CSX50" s="24"/>
      <c r="CTC50" s="24"/>
      <c r="CTH50" s="24"/>
      <c r="CTM50" s="24"/>
      <c r="CTR50" s="24"/>
      <c r="CTW50" s="24"/>
      <c r="CUB50" s="24"/>
      <c r="CUG50" s="24"/>
      <c r="CUL50" s="24"/>
      <c r="CUQ50" s="24"/>
      <c r="CUV50" s="24"/>
      <c r="CVA50" s="24"/>
      <c r="CVF50" s="24"/>
      <c r="CVK50" s="24"/>
      <c r="CVP50" s="24"/>
      <c r="CVU50" s="24"/>
      <c r="CVZ50" s="24"/>
      <c r="CWE50" s="24"/>
      <c r="CWJ50" s="24"/>
      <c r="CWO50" s="24"/>
      <c r="CWT50" s="24"/>
      <c r="CWY50" s="24"/>
      <c r="CXD50" s="24"/>
      <c r="CXI50" s="24"/>
      <c r="CXN50" s="24"/>
      <c r="CXS50" s="24"/>
      <c r="CXX50" s="24"/>
      <c r="CYC50" s="24"/>
      <c r="CYH50" s="24"/>
      <c r="CYM50" s="24"/>
      <c r="CYR50" s="24"/>
      <c r="CYW50" s="24"/>
      <c r="CZB50" s="24"/>
      <c r="CZG50" s="24"/>
      <c r="CZL50" s="24"/>
      <c r="CZQ50" s="24"/>
      <c r="CZV50" s="24"/>
      <c r="DAA50" s="24"/>
      <c r="DAF50" s="24"/>
      <c r="DAK50" s="24"/>
      <c r="DAP50" s="24"/>
      <c r="DAU50" s="24"/>
      <c r="DAZ50" s="24"/>
      <c r="DBE50" s="24"/>
      <c r="DBJ50" s="24"/>
      <c r="DBO50" s="24"/>
      <c r="DBT50" s="24"/>
      <c r="DBY50" s="24"/>
      <c r="DCD50" s="24"/>
      <c r="DCI50" s="24"/>
      <c r="DCN50" s="24"/>
      <c r="DCS50" s="24"/>
      <c r="DCX50" s="24"/>
      <c r="DDC50" s="24"/>
      <c r="DDH50" s="24"/>
      <c r="DDM50" s="24"/>
      <c r="DDR50" s="24"/>
      <c r="DDW50" s="24"/>
      <c r="DEB50" s="24"/>
      <c r="DEG50" s="24"/>
      <c r="DEL50" s="24"/>
      <c r="DEQ50" s="24"/>
      <c r="DEV50" s="24"/>
      <c r="DFA50" s="24"/>
      <c r="DFF50" s="24"/>
      <c r="DFK50" s="24"/>
      <c r="DFP50" s="24"/>
      <c r="DFU50" s="24"/>
      <c r="DFZ50" s="24"/>
      <c r="DGE50" s="24"/>
      <c r="DGJ50" s="24"/>
      <c r="DGO50" s="24"/>
      <c r="DGT50" s="24"/>
      <c r="DGY50" s="24"/>
      <c r="DHD50" s="24"/>
      <c r="DHI50" s="24"/>
      <c r="DHN50" s="24"/>
      <c r="DHS50" s="24"/>
      <c r="DHX50" s="24"/>
      <c r="DIC50" s="24"/>
      <c r="DIH50" s="24"/>
      <c r="DIM50" s="24"/>
      <c r="DIR50" s="24"/>
      <c r="DIW50" s="24"/>
      <c r="DJB50" s="24"/>
      <c r="DJG50" s="24"/>
      <c r="DJL50" s="24"/>
      <c r="DJQ50" s="24"/>
      <c r="DJV50" s="24"/>
      <c r="DKA50" s="24"/>
      <c r="DKF50" s="24"/>
      <c r="DKK50" s="24"/>
      <c r="DKP50" s="24"/>
      <c r="DKU50" s="24"/>
      <c r="DKZ50" s="24"/>
      <c r="DLE50" s="24"/>
      <c r="DLJ50" s="24"/>
      <c r="DLO50" s="24"/>
      <c r="DLT50" s="24"/>
      <c r="DLY50" s="24"/>
      <c r="DMD50" s="24"/>
      <c r="DMI50" s="24"/>
      <c r="DMN50" s="24"/>
      <c r="DMS50" s="24"/>
      <c r="DMX50" s="24"/>
      <c r="DNC50" s="24"/>
      <c r="DNH50" s="24"/>
      <c r="DNM50" s="24"/>
      <c r="DNR50" s="24"/>
      <c r="DNW50" s="24"/>
      <c r="DOB50" s="24"/>
      <c r="DOG50" s="24"/>
      <c r="DOL50" s="24"/>
      <c r="DOQ50" s="24"/>
      <c r="DOV50" s="24"/>
      <c r="DPA50" s="24"/>
      <c r="DPF50" s="24"/>
      <c r="DPK50" s="24"/>
      <c r="DPP50" s="24"/>
      <c r="DPU50" s="24"/>
      <c r="DPZ50" s="24"/>
      <c r="DQE50" s="24"/>
      <c r="DQJ50" s="24"/>
      <c r="DQO50" s="24"/>
      <c r="DQT50" s="24"/>
      <c r="DQY50" s="24"/>
      <c r="DRD50" s="24"/>
      <c r="DRI50" s="24"/>
      <c r="DRN50" s="24"/>
      <c r="DRS50" s="24"/>
      <c r="DRX50" s="24"/>
      <c r="DSC50" s="24"/>
      <c r="DSH50" s="24"/>
      <c r="DSM50" s="24"/>
      <c r="DSR50" s="24"/>
      <c r="DSW50" s="24"/>
      <c r="DTB50" s="24"/>
      <c r="DTG50" s="24"/>
      <c r="DTL50" s="24"/>
      <c r="DTQ50" s="24"/>
      <c r="DTV50" s="24"/>
      <c r="DUA50" s="24"/>
      <c r="DUF50" s="24"/>
      <c r="DUK50" s="24"/>
      <c r="DUP50" s="24"/>
      <c r="DUU50" s="24"/>
      <c r="DUZ50" s="24"/>
      <c r="DVE50" s="24"/>
      <c r="DVJ50" s="24"/>
      <c r="DVO50" s="24"/>
      <c r="DVT50" s="24"/>
      <c r="DVY50" s="24"/>
      <c r="DWD50" s="24"/>
      <c r="DWI50" s="24"/>
      <c r="DWN50" s="24"/>
      <c r="DWS50" s="24"/>
      <c r="DWX50" s="24"/>
      <c r="DXC50" s="24"/>
      <c r="DXH50" s="24"/>
      <c r="DXM50" s="24"/>
      <c r="DXR50" s="24"/>
      <c r="DXW50" s="24"/>
      <c r="DYB50" s="24"/>
      <c r="DYG50" s="24"/>
      <c r="DYL50" s="24"/>
      <c r="DYQ50" s="24"/>
      <c r="DYV50" s="24"/>
      <c r="DZA50" s="24"/>
      <c r="DZF50" s="24"/>
      <c r="DZK50" s="24"/>
      <c r="DZP50" s="24"/>
      <c r="DZU50" s="24"/>
      <c r="DZZ50" s="24"/>
      <c r="EAE50" s="24"/>
      <c r="EAJ50" s="24"/>
      <c r="EAO50" s="24"/>
      <c r="EAT50" s="24"/>
      <c r="EAY50" s="24"/>
      <c r="EBD50" s="24"/>
      <c r="EBI50" s="24"/>
      <c r="EBN50" s="24"/>
      <c r="EBS50" s="24"/>
      <c r="EBX50" s="24"/>
      <c r="ECC50" s="24"/>
      <c r="ECH50" s="24"/>
      <c r="ECM50" s="24"/>
      <c r="ECR50" s="24"/>
      <c r="ECW50" s="24"/>
      <c r="EDB50" s="24"/>
      <c r="EDG50" s="24"/>
      <c r="EDL50" s="24"/>
      <c r="EDQ50" s="24"/>
      <c r="EDV50" s="24"/>
      <c r="EEA50" s="24"/>
      <c r="EEF50" s="24"/>
      <c r="EEK50" s="24"/>
      <c r="EEP50" s="24"/>
      <c r="EEU50" s="24"/>
      <c r="EEZ50" s="24"/>
      <c r="EFE50" s="24"/>
      <c r="EFJ50" s="24"/>
      <c r="EFO50" s="24"/>
      <c r="EFT50" s="24"/>
      <c r="EFY50" s="24"/>
      <c r="EGD50" s="24"/>
      <c r="EGI50" s="24"/>
      <c r="EGN50" s="24"/>
      <c r="EGS50" s="24"/>
      <c r="EGX50" s="24"/>
      <c r="EHC50" s="24"/>
      <c r="EHH50" s="24"/>
      <c r="EHM50" s="24"/>
      <c r="EHR50" s="24"/>
      <c r="EHW50" s="24"/>
      <c r="EIB50" s="24"/>
      <c r="EIG50" s="24"/>
      <c r="EIL50" s="24"/>
      <c r="EIQ50" s="24"/>
      <c r="EIV50" s="24"/>
      <c r="EJA50" s="24"/>
      <c r="EJF50" s="24"/>
      <c r="EJK50" s="24"/>
      <c r="EJP50" s="24"/>
      <c r="EJU50" s="24"/>
      <c r="EJZ50" s="24"/>
      <c r="EKE50" s="24"/>
      <c r="EKJ50" s="24"/>
      <c r="EKO50" s="24"/>
      <c r="EKT50" s="24"/>
      <c r="EKY50" s="24"/>
      <c r="ELD50" s="24"/>
      <c r="ELI50" s="24"/>
      <c r="ELN50" s="24"/>
      <c r="ELS50" s="24"/>
      <c r="ELX50" s="24"/>
      <c r="EMC50" s="24"/>
      <c r="EMH50" s="24"/>
      <c r="EMM50" s="24"/>
      <c r="EMR50" s="24"/>
      <c r="EMW50" s="24"/>
      <c r="ENB50" s="24"/>
      <c r="ENG50" s="24"/>
      <c r="ENL50" s="24"/>
      <c r="ENQ50" s="24"/>
      <c r="ENV50" s="24"/>
      <c r="EOA50" s="24"/>
      <c r="EOF50" s="24"/>
      <c r="EOK50" s="24"/>
      <c r="EOP50" s="24"/>
      <c r="EOU50" s="24"/>
      <c r="EOZ50" s="24"/>
      <c r="EPE50" s="24"/>
      <c r="EPJ50" s="24"/>
      <c r="EPO50" s="24"/>
      <c r="EPT50" s="24"/>
      <c r="EPY50" s="24"/>
      <c r="EQD50" s="24"/>
      <c r="EQI50" s="24"/>
      <c r="EQN50" s="24"/>
      <c r="EQS50" s="24"/>
      <c r="EQX50" s="24"/>
      <c r="ERC50" s="24"/>
      <c r="ERH50" s="24"/>
      <c r="ERM50" s="24"/>
      <c r="ERR50" s="24"/>
      <c r="ERW50" s="24"/>
      <c r="ESB50" s="24"/>
      <c r="ESG50" s="24"/>
      <c r="ESL50" s="24"/>
      <c r="ESQ50" s="24"/>
      <c r="ESV50" s="24"/>
      <c r="ETA50" s="24"/>
      <c r="ETF50" s="24"/>
      <c r="ETK50" s="24"/>
      <c r="ETP50" s="24"/>
      <c r="ETU50" s="24"/>
      <c r="ETZ50" s="24"/>
      <c r="EUE50" s="24"/>
      <c r="EUJ50" s="24"/>
      <c r="EUO50" s="24"/>
      <c r="EUT50" s="24"/>
      <c r="EUY50" s="24"/>
      <c r="EVD50" s="24"/>
      <c r="EVI50" s="24"/>
      <c r="EVN50" s="24"/>
      <c r="EVS50" s="24"/>
      <c r="EVX50" s="24"/>
      <c r="EWC50" s="24"/>
      <c r="EWH50" s="24"/>
      <c r="EWM50" s="24"/>
      <c r="EWR50" s="24"/>
      <c r="EWW50" s="24"/>
      <c r="EXB50" s="24"/>
      <c r="EXG50" s="24"/>
      <c r="EXL50" s="24"/>
      <c r="EXQ50" s="24"/>
      <c r="EXV50" s="24"/>
      <c r="EYA50" s="24"/>
      <c r="EYF50" s="24"/>
      <c r="EYK50" s="24"/>
      <c r="EYP50" s="24"/>
      <c r="EYU50" s="24"/>
      <c r="EYZ50" s="24"/>
      <c r="EZE50" s="24"/>
      <c r="EZJ50" s="24"/>
      <c r="EZO50" s="24"/>
      <c r="EZT50" s="24"/>
      <c r="EZY50" s="24"/>
      <c r="FAD50" s="24"/>
      <c r="FAI50" s="24"/>
      <c r="FAN50" s="24"/>
      <c r="FAS50" s="24"/>
      <c r="FAX50" s="24"/>
      <c r="FBC50" s="24"/>
      <c r="FBH50" s="24"/>
      <c r="FBM50" s="24"/>
      <c r="FBR50" s="24"/>
      <c r="FBW50" s="24"/>
      <c r="FCB50" s="24"/>
      <c r="FCG50" s="24"/>
      <c r="FCL50" s="24"/>
      <c r="FCQ50" s="24"/>
      <c r="FCV50" s="24"/>
      <c r="FDA50" s="24"/>
      <c r="FDF50" s="24"/>
      <c r="FDK50" s="24"/>
      <c r="FDP50" s="24"/>
      <c r="FDU50" s="24"/>
      <c r="FDZ50" s="24"/>
      <c r="FEE50" s="24"/>
      <c r="FEJ50" s="24"/>
      <c r="FEO50" s="24"/>
      <c r="FET50" s="24"/>
      <c r="FEY50" s="24"/>
      <c r="FFD50" s="24"/>
      <c r="FFI50" s="24"/>
      <c r="FFN50" s="24"/>
      <c r="FFS50" s="24"/>
      <c r="FFX50" s="24"/>
      <c r="FGC50" s="24"/>
      <c r="FGH50" s="24"/>
      <c r="FGM50" s="24"/>
      <c r="FGR50" s="24"/>
      <c r="FGW50" s="24"/>
      <c r="FHB50" s="24"/>
      <c r="FHG50" s="24"/>
      <c r="FHL50" s="24"/>
      <c r="FHQ50" s="24"/>
      <c r="FHV50" s="24"/>
      <c r="FIA50" s="24"/>
      <c r="FIF50" s="24"/>
      <c r="FIK50" s="24"/>
      <c r="FIP50" s="24"/>
      <c r="FIU50" s="24"/>
      <c r="FIZ50" s="24"/>
      <c r="FJE50" s="24"/>
      <c r="FJJ50" s="24"/>
      <c r="FJO50" s="24"/>
      <c r="FJT50" s="24"/>
      <c r="FJY50" s="24"/>
      <c r="FKD50" s="24"/>
      <c r="FKI50" s="24"/>
      <c r="FKN50" s="24"/>
      <c r="FKS50" s="24"/>
      <c r="FKX50" s="24"/>
      <c r="FLC50" s="24"/>
      <c r="FLH50" s="24"/>
      <c r="FLM50" s="24"/>
      <c r="FLR50" s="24"/>
      <c r="FLW50" s="24"/>
      <c r="FMB50" s="24"/>
      <c r="FMG50" s="24"/>
      <c r="FML50" s="24"/>
      <c r="FMQ50" s="24"/>
      <c r="FMV50" s="24"/>
      <c r="FNA50" s="24"/>
      <c r="FNF50" s="24"/>
      <c r="FNK50" s="24"/>
      <c r="FNP50" s="24"/>
      <c r="FNU50" s="24"/>
      <c r="FNZ50" s="24"/>
      <c r="FOE50" s="24"/>
      <c r="FOJ50" s="24"/>
      <c r="FOO50" s="24"/>
      <c r="FOT50" s="24"/>
      <c r="FOY50" s="24"/>
      <c r="FPD50" s="24"/>
      <c r="FPI50" s="24"/>
      <c r="FPN50" s="24"/>
      <c r="FPS50" s="24"/>
      <c r="FPX50" s="24"/>
      <c r="FQC50" s="24"/>
      <c r="FQH50" s="24"/>
      <c r="FQM50" s="24"/>
      <c r="FQR50" s="24"/>
      <c r="FQW50" s="24"/>
      <c r="FRB50" s="24"/>
      <c r="FRG50" s="24"/>
      <c r="FRL50" s="24"/>
      <c r="FRQ50" s="24"/>
      <c r="FRV50" s="24"/>
      <c r="FSA50" s="24"/>
      <c r="FSF50" s="24"/>
      <c r="FSK50" s="24"/>
      <c r="FSP50" s="24"/>
      <c r="FSU50" s="24"/>
      <c r="FSZ50" s="24"/>
      <c r="FTE50" s="24"/>
      <c r="FTJ50" s="24"/>
      <c r="FTO50" s="24"/>
      <c r="FTT50" s="24"/>
      <c r="FTY50" s="24"/>
      <c r="FUD50" s="24"/>
      <c r="FUI50" s="24"/>
      <c r="FUN50" s="24"/>
      <c r="FUS50" s="24"/>
      <c r="FUX50" s="24"/>
      <c r="FVC50" s="24"/>
      <c r="FVH50" s="24"/>
      <c r="FVM50" s="24"/>
      <c r="FVR50" s="24"/>
      <c r="FVW50" s="24"/>
      <c r="FWB50" s="24"/>
      <c r="FWG50" s="24"/>
      <c r="FWL50" s="24"/>
      <c r="FWQ50" s="24"/>
      <c r="FWV50" s="24"/>
      <c r="FXA50" s="24"/>
      <c r="FXF50" s="24"/>
      <c r="FXK50" s="24"/>
      <c r="FXP50" s="24"/>
      <c r="FXU50" s="24"/>
      <c r="FXZ50" s="24"/>
      <c r="FYE50" s="24"/>
      <c r="FYJ50" s="24"/>
      <c r="FYO50" s="24"/>
      <c r="FYT50" s="24"/>
      <c r="FYY50" s="24"/>
      <c r="FZD50" s="24"/>
      <c r="FZI50" s="24"/>
      <c r="FZN50" s="24"/>
      <c r="FZS50" s="24"/>
      <c r="FZX50" s="24"/>
      <c r="GAC50" s="24"/>
      <c r="GAH50" s="24"/>
      <c r="GAM50" s="24"/>
      <c r="GAR50" s="24"/>
      <c r="GAW50" s="24"/>
      <c r="GBB50" s="24"/>
      <c r="GBG50" s="24"/>
      <c r="GBL50" s="24"/>
      <c r="GBQ50" s="24"/>
      <c r="GBV50" s="24"/>
      <c r="GCA50" s="24"/>
      <c r="GCF50" s="24"/>
      <c r="GCK50" s="24"/>
      <c r="GCP50" s="24"/>
      <c r="GCU50" s="24"/>
      <c r="GCZ50" s="24"/>
      <c r="GDE50" s="24"/>
      <c r="GDJ50" s="24"/>
      <c r="GDO50" s="24"/>
      <c r="GDT50" s="24"/>
      <c r="GDY50" s="24"/>
      <c r="GED50" s="24"/>
      <c r="GEI50" s="24"/>
      <c r="GEN50" s="24"/>
      <c r="GES50" s="24"/>
      <c r="GEX50" s="24"/>
      <c r="GFC50" s="24"/>
      <c r="GFH50" s="24"/>
      <c r="GFM50" s="24"/>
      <c r="GFR50" s="24"/>
      <c r="GFW50" s="24"/>
      <c r="GGB50" s="24"/>
      <c r="GGG50" s="24"/>
      <c r="GGL50" s="24"/>
      <c r="GGQ50" s="24"/>
      <c r="GGV50" s="24"/>
      <c r="GHA50" s="24"/>
      <c r="GHF50" s="24"/>
      <c r="GHK50" s="24"/>
      <c r="GHP50" s="24"/>
      <c r="GHU50" s="24"/>
      <c r="GHZ50" s="24"/>
      <c r="GIE50" s="24"/>
      <c r="GIJ50" s="24"/>
      <c r="GIO50" s="24"/>
      <c r="GIT50" s="24"/>
      <c r="GIY50" s="24"/>
      <c r="GJD50" s="24"/>
      <c r="GJI50" s="24"/>
      <c r="GJN50" s="24"/>
      <c r="GJS50" s="24"/>
      <c r="GJX50" s="24"/>
      <c r="GKC50" s="24"/>
      <c r="GKH50" s="24"/>
      <c r="GKM50" s="24"/>
      <c r="GKR50" s="24"/>
      <c r="GKW50" s="24"/>
      <c r="GLB50" s="24"/>
      <c r="GLG50" s="24"/>
      <c r="GLL50" s="24"/>
      <c r="GLQ50" s="24"/>
      <c r="GLV50" s="24"/>
      <c r="GMA50" s="24"/>
      <c r="GMF50" s="24"/>
      <c r="GMK50" s="24"/>
      <c r="GMP50" s="24"/>
      <c r="GMU50" s="24"/>
      <c r="GMZ50" s="24"/>
      <c r="GNE50" s="24"/>
      <c r="GNJ50" s="24"/>
      <c r="GNO50" s="24"/>
      <c r="GNT50" s="24"/>
      <c r="GNY50" s="24"/>
      <c r="GOD50" s="24"/>
      <c r="GOI50" s="24"/>
      <c r="GON50" s="24"/>
      <c r="GOS50" s="24"/>
      <c r="GOX50" s="24"/>
      <c r="GPC50" s="24"/>
      <c r="GPH50" s="24"/>
      <c r="GPM50" s="24"/>
      <c r="GPR50" s="24"/>
      <c r="GPW50" s="24"/>
      <c r="GQB50" s="24"/>
      <c r="GQG50" s="24"/>
      <c r="GQL50" s="24"/>
      <c r="GQQ50" s="24"/>
      <c r="GQV50" s="24"/>
      <c r="GRA50" s="24"/>
      <c r="GRF50" s="24"/>
      <c r="GRK50" s="24"/>
      <c r="GRP50" s="24"/>
      <c r="GRU50" s="24"/>
      <c r="GRZ50" s="24"/>
      <c r="GSE50" s="24"/>
      <c r="GSJ50" s="24"/>
      <c r="GSO50" s="24"/>
      <c r="GST50" s="24"/>
      <c r="GSY50" s="24"/>
      <c r="GTD50" s="24"/>
      <c r="GTI50" s="24"/>
      <c r="GTN50" s="24"/>
      <c r="GTS50" s="24"/>
      <c r="GTX50" s="24"/>
      <c r="GUC50" s="24"/>
      <c r="GUH50" s="24"/>
      <c r="GUM50" s="24"/>
      <c r="GUR50" s="24"/>
      <c r="GUW50" s="24"/>
      <c r="GVB50" s="24"/>
      <c r="GVG50" s="24"/>
      <c r="GVL50" s="24"/>
      <c r="GVQ50" s="24"/>
      <c r="GVV50" s="24"/>
      <c r="GWA50" s="24"/>
      <c r="GWF50" s="24"/>
      <c r="GWK50" s="24"/>
      <c r="GWP50" s="24"/>
      <c r="GWU50" s="24"/>
      <c r="GWZ50" s="24"/>
      <c r="GXE50" s="24"/>
      <c r="GXJ50" s="24"/>
      <c r="GXO50" s="24"/>
      <c r="GXT50" s="24"/>
      <c r="GXY50" s="24"/>
      <c r="GYD50" s="24"/>
      <c r="GYI50" s="24"/>
      <c r="GYN50" s="24"/>
      <c r="GYS50" s="24"/>
      <c r="GYX50" s="24"/>
      <c r="GZC50" s="24"/>
      <c r="GZH50" s="24"/>
      <c r="GZM50" s="24"/>
      <c r="GZR50" s="24"/>
      <c r="GZW50" s="24"/>
      <c r="HAB50" s="24"/>
      <c r="HAG50" s="24"/>
      <c r="HAL50" s="24"/>
      <c r="HAQ50" s="24"/>
      <c r="HAV50" s="24"/>
      <c r="HBA50" s="24"/>
      <c r="HBF50" s="24"/>
      <c r="HBK50" s="24"/>
      <c r="HBP50" s="24"/>
      <c r="HBU50" s="24"/>
      <c r="HBZ50" s="24"/>
      <c r="HCE50" s="24"/>
      <c r="HCJ50" s="24"/>
      <c r="HCO50" s="24"/>
      <c r="HCT50" s="24"/>
      <c r="HCY50" s="24"/>
      <c r="HDD50" s="24"/>
      <c r="HDI50" s="24"/>
      <c r="HDN50" s="24"/>
      <c r="HDS50" s="24"/>
      <c r="HDX50" s="24"/>
      <c r="HEC50" s="24"/>
      <c r="HEH50" s="24"/>
      <c r="HEM50" s="24"/>
      <c r="HER50" s="24"/>
      <c r="HEW50" s="24"/>
      <c r="HFB50" s="24"/>
      <c r="HFG50" s="24"/>
      <c r="HFL50" s="24"/>
      <c r="HFQ50" s="24"/>
      <c r="HFV50" s="24"/>
      <c r="HGA50" s="24"/>
      <c r="HGF50" s="24"/>
      <c r="HGK50" s="24"/>
      <c r="HGP50" s="24"/>
      <c r="HGU50" s="24"/>
      <c r="HGZ50" s="24"/>
      <c r="HHE50" s="24"/>
      <c r="HHJ50" s="24"/>
      <c r="HHO50" s="24"/>
      <c r="HHT50" s="24"/>
      <c r="HHY50" s="24"/>
      <c r="HID50" s="24"/>
      <c r="HII50" s="24"/>
      <c r="HIN50" s="24"/>
      <c r="HIS50" s="24"/>
      <c r="HIX50" s="24"/>
      <c r="HJC50" s="24"/>
      <c r="HJH50" s="24"/>
      <c r="HJM50" s="24"/>
      <c r="HJR50" s="24"/>
      <c r="HJW50" s="24"/>
      <c r="HKB50" s="24"/>
      <c r="HKG50" s="24"/>
      <c r="HKL50" s="24"/>
      <c r="HKQ50" s="24"/>
      <c r="HKV50" s="24"/>
      <c r="HLA50" s="24"/>
      <c r="HLF50" s="24"/>
      <c r="HLK50" s="24"/>
      <c r="HLP50" s="24"/>
      <c r="HLU50" s="24"/>
      <c r="HLZ50" s="24"/>
      <c r="HME50" s="24"/>
      <c r="HMJ50" s="24"/>
      <c r="HMO50" s="24"/>
      <c r="HMT50" s="24"/>
      <c r="HMY50" s="24"/>
      <c r="HND50" s="24"/>
      <c r="HNI50" s="24"/>
      <c r="HNN50" s="24"/>
      <c r="HNS50" s="24"/>
      <c r="HNX50" s="24"/>
      <c r="HOC50" s="24"/>
      <c r="HOH50" s="24"/>
      <c r="HOM50" s="24"/>
      <c r="HOR50" s="24"/>
      <c r="HOW50" s="24"/>
      <c r="HPB50" s="24"/>
      <c r="HPG50" s="24"/>
      <c r="HPL50" s="24"/>
      <c r="HPQ50" s="24"/>
      <c r="HPV50" s="24"/>
      <c r="HQA50" s="24"/>
      <c r="HQF50" s="24"/>
      <c r="HQK50" s="24"/>
      <c r="HQP50" s="24"/>
      <c r="HQU50" s="24"/>
      <c r="HQZ50" s="24"/>
      <c r="HRE50" s="24"/>
      <c r="HRJ50" s="24"/>
      <c r="HRO50" s="24"/>
      <c r="HRT50" s="24"/>
      <c r="HRY50" s="24"/>
      <c r="HSD50" s="24"/>
      <c r="HSI50" s="24"/>
      <c r="HSN50" s="24"/>
      <c r="HSS50" s="24"/>
      <c r="HSX50" s="24"/>
      <c r="HTC50" s="24"/>
      <c r="HTH50" s="24"/>
      <c r="HTM50" s="24"/>
      <c r="HTR50" s="24"/>
      <c r="HTW50" s="24"/>
      <c r="HUB50" s="24"/>
      <c r="HUG50" s="24"/>
      <c r="HUL50" s="24"/>
      <c r="HUQ50" s="24"/>
      <c r="HUV50" s="24"/>
      <c r="HVA50" s="24"/>
      <c r="HVF50" s="24"/>
      <c r="HVK50" s="24"/>
      <c r="HVP50" s="24"/>
      <c r="HVU50" s="24"/>
      <c r="HVZ50" s="24"/>
      <c r="HWE50" s="24"/>
      <c r="HWJ50" s="24"/>
      <c r="HWO50" s="24"/>
      <c r="HWT50" s="24"/>
      <c r="HWY50" s="24"/>
      <c r="HXD50" s="24"/>
      <c r="HXI50" s="24"/>
      <c r="HXN50" s="24"/>
      <c r="HXS50" s="24"/>
      <c r="HXX50" s="24"/>
      <c r="HYC50" s="24"/>
      <c r="HYH50" s="24"/>
      <c r="HYM50" s="24"/>
      <c r="HYR50" s="24"/>
      <c r="HYW50" s="24"/>
      <c r="HZB50" s="24"/>
      <c r="HZG50" s="24"/>
      <c r="HZL50" s="24"/>
      <c r="HZQ50" s="24"/>
      <c r="HZV50" s="24"/>
      <c r="IAA50" s="24"/>
      <c r="IAF50" s="24"/>
      <c r="IAK50" s="24"/>
      <c r="IAP50" s="24"/>
      <c r="IAU50" s="24"/>
      <c r="IAZ50" s="24"/>
      <c r="IBE50" s="24"/>
      <c r="IBJ50" s="24"/>
      <c r="IBO50" s="24"/>
      <c r="IBT50" s="24"/>
      <c r="IBY50" s="24"/>
      <c r="ICD50" s="24"/>
      <c r="ICI50" s="24"/>
      <c r="ICN50" s="24"/>
      <c r="ICS50" s="24"/>
      <c r="ICX50" s="24"/>
      <c r="IDC50" s="24"/>
      <c r="IDH50" s="24"/>
      <c r="IDM50" s="24"/>
      <c r="IDR50" s="24"/>
      <c r="IDW50" s="24"/>
      <c r="IEB50" s="24"/>
      <c r="IEG50" s="24"/>
      <c r="IEL50" s="24"/>
      <c r="IEQ50" s="24"/>
      <c r="IEV50" s="24"/>
      <c r="IFA50" s="24"/>
      <c r="IFF50" s="24"/>
      <c r="IFK50" s="24"/>
      <c r="IFP50" s="24"/>
      <c r="IFU50" s="24"/>
      <c r="IFZ50" s="24"/>
      <c r="IGE50" s="24"/>
      <c r="IGJ50" s="24"/>
      <c r="IGO50" s="24"/>
      <c r="IGT50" s="24"/>
      <c r="IGY50" s="24"/>
      <c r="IHD50" s="24"/>
      <c r="IHI50" s="24"/>
      <c r="IHN50" s="24"/>
      <c r="IHS50" s="24"/>
      <c r="IHX50" s="24"/>
      <c r="IIC50" s="24"/>
      <c r="IIH50" s="24"/>
      <c r="IIM50" s="24"/>
      <c r="IIR50" s="24"/>
      <c r="IIW50" s="24"/>
      <c r="IJB50" s="24"/>
      <c r="IJG50" s="24"/>
      <c r="IJL50" s="24"/>
      <c r="IJQ50" s="24"/>
      <c r="IJV50" s="24"/>
      <c r="IKA50" s="24"/>
      <c r="IKF50" s="24"/>
      <c r="IKK50" s="24"/>
      <c r="IKP50" s="24"/>
      <c r="IKU50" s="24"/>
      <c r="IKZ50" s="24"/>
      <c r="ILE50" s="24"/>
      <c r="ILJ50" s="24"/>
      <c r="ILO50" s="24"/>
      <c r="ILT50" s="24"/>
      <c r="ILY50" s="24"/>
      <c r="IMD50" s="24"/>
      <c r="IMI50" s="24"/>
      <c r="IMN50" s="24"/>
      <c r="IMS50" s="24"/>
      <c r="IMX50" s="24"/>
      <c r="INC50" s="24"/>
      <c r="INH50" s="24"/>
      <c r="INM50" s="24"/>
      <c r="INR50" s="24"/>
      <c r="INW50" s="24"/>
      <c r="IOB50" s="24"/>
      <c r="IOG50" s="24"/>
      <c r="IOL50" s="24"/>
      <c r="IOQ50" s="24"/>
      <c r="IOV50" s="24"/>
      <c r="IPA50" s="24"/>
      <c r="IPF50" s="24"/>
      <c r="IPK50" s="24"/>
      <c r="IPP50" s="24"/>
      <c r="IPU50" s="24"/>
      <c r="IPZ50" s="24"/>
      <c r="IQE50" s="24"/>
      <c r="IQJ50" s="24"/>
      <c r="IQO50" s="24"/>
      <c r="IQT50" s="24"/>
      <c r="IQY50" s="24"/>
      <c r="IRD50" s="24"/>
      <c r="IRI50" s="24"/>
      <c r="IRN50" s="24"/>
      <c r="IRS50" s="24"/>
      <c r="IRX50" s="24"/>
      <c r="ISC50" s="24"/>
      <c r="ISH50" s="24"/>
      <c r="ISM50" s="24"/>
      <c r="ISR50" s="24"/>
      <c r="ISW50" s="24"/>
      <c r="ITB50" s="24"/>
      <c r="ITG50" s="24"/>
      <c r="ITL50" s="24"/>
      <c r="ITQ50" s="24"/>
      <c r="ITV50" s="24"/>
      <c r="IUA50" s="24"/>
      <c r="IUF50" s="24"/>
      <c r="IUK50" s="24"/>
      <c r="IUP50" s="24"/>
      <c r="IUU50" s="24"/>
      <c r="IUZ50" s="24"/>
      <c r="IVE50" s="24"/>
      <c r="IVJ50" s="24"/>
      <c r="IVO50" s="24"/>
      <c r="IVT50" s="24"/>
      <c r="IVY50" s="24"/>
      <c r="IWD50" s="24"/>
      <c r="IWI50" s="24"/>
      <c r="IWN50" s="24"/>
      <c r="IWS50" s="24"/>
      <c r="IWX50" s="24"/>
      <c r="IXC50" s="24"/>
      <c r="IXH50" s="24"/>
      <c r="IXM50" s="24"/>
      <c r="IXR50" s="24"/>
      <c r="IXW50" s="24"/>
      <c r="IYB50" s="24"/>
      <c r="IYG50" s="24"/>
      <c r="IYL50" s="24"/>
      <c r="IYQ50" s="24"/>
      <c r="IYV50" s="24"/>
      <c r="IZA50" s="24"/>
      <c r="IZF50" s="24"/>
      <c r="IZK50" s="24"/>
      <c r="IZP50" s="24"/>
      <c r="IZU50" s="24"/>
      <c r="IZZ50" s="24"/>
      <c r="JAE50" s="24"/>
      <c r="JAJ50" s="24"/>
      <c r="JAO50" s="24"/>
      <c r="JAT50" s="24"/>
      <c r="JAY50" s="24"/>
      <c r="JBD50" s="24"/>
      <c r="JBI50" s="24"/>
      <c r="JBN50" s="24"/>
      <c r="JBS50" s="24"/>
      <c r="JBX50" s="24"/>
      <c r="JCC50" s="24"/>
      <c r="JCH50" s="24"/>
      <c r="JCM50" s="24"/>
      <c r="JCR50" s="24"/>
      <c r="JCW50" s="24"/>
      <c r="JDB50" s="24"/>
      <c r="JDG50" s="24"/>
      <c r="JDL50" s="24"/>
      <c r="JDQ50" s="24"/>
      <c r="JDV50" s="24"/>
      <c r="JEA50" s="24"/>
      <c r="JEF50" s="24"/>
      <c r="JEK50" s="24"/>
      <c r="JEP50" s="24"/>
      <c r="JEU50" s="24"/>
      <c r="JEZ50" s="24"/>
      <c r="JFE50" s="24"/>
      <c r="JFJ50" s="24"/>
      <c r="JFO50" s="24"/>
      <c r="JFT50" s="24"/>
      <c r="JFY50" s="24"/>
      <c r="JGD50" s="24"/>
      <c r="JGI50" s="24"/>
      <c r="JGN50" s="24"/>
      <c r="JGS50" s="24"/>
      <c r="JGX50" s="24"/>
      <c r="JHC50" s="24"/>
      <c r="JHH50" s="24"/>
      <c r="JHM50" s="24"/>
      <c r="JHR50" s="24"/>
      <c r="JHW50" s="24"/>
      <c r="JIB50" s="24"/>
      <c r="JIG50" s="24"/>
      <c r="JIL50" s="24"/>
      <c r="JIQ50" s="24"/>
      <c r="JIV50" s="24"/>
      <c r="JJA50" s="24"/>
      <c r="JJF50" s="24"/>
      <c r="JJK50" s="24"/>
      <c r="JJP50" s="24"/>
      <c r="JJU50" s="24"/>
      <c r="JJZ50" s="24"/>
      <c r="JKE50" s="24"/>
      <c r="JKJ50" s="24"/>
      <c r="JKO50" s="24"/>
      <c r="JKT50" s="24"/>
      <c r="JKY50" s="24"/>
      <c r="JLD50" s="24"/>
      <c r="JLI50" s="24"/>
      <c r="JLN50" s="24"/>
      <c r="JLS50" s="24"/>
      <c r="JLX50" s="24"/>
      <c r="JMC50" s="24"/>
      <c r="JMH50" s="24"/>
      <c r="JMM50" s="24"/>
      <c r="JMR50" s="24"/>
      <c r="JMW50" s="24"/>
      <c r="JNB50" s="24"/>
      <c r="JNG50" s="24"/>
      <c r="JNL50" s="24"/>
      <c r="JNQ50" s="24"/>
      <c r="JNV50" s="24"/>
      <c r="JOA50" s="24"/>
      <c r="JOF50" s="24"/>
      <c r="JOK50" s="24"/>
      <c r="JOP50" s="24"/>
      <c r="JOU50" s="24"/>
      <c r="JOZ50" s="24"/>
      <c r="JPE50" s="24"/>
      <c r="JPJ50" s="24"/>
      <c r="JPO50" s="24"/>
      <c r="JPT50" s="24"/>
      <c r="JPY50" s="24"/>
      <c r="JQD50" s="24"/>
      <c r="JQI50" s="24"/>
      <c r="JQN50" s="24"/>
      <c r="JQS50" s="24"/>
      <c r="JQX50" s="24"/>
      <c r="JRC50" s="24"/>
      <c r="JRH50" s="24"/>
      <c r="JRM50" s="24"/>
      <c r="JRR50" s="24"/>
      <c r="JRW50" s="24"/>
      <c r="JSB50" s="24"/>
      <c r="JSG50" s="24"/>
      <c r="JSL50" s="24"/>
      <c r="JSQ50" s="24"/>
      <c r="JSV50" s="24"/>
      <c r="JTA50" s="24"/>
      <c r="JTF50" s="24"/>
      <c r="JTK50" s="24"/>
      <c r="JTP50" s="24"/>
      <c r="JTU50" s="24"/>
      <c r="JTZ50" s="24"/>
      <c r="JUE50" s="24"/>
      <c r="JUJ50" s="24"/>
      <c r="JUO50" s="24"/>
      <c r="JUT50" s="24"/>
      <c r="JUY50" s="24"/>
      <c r="JVD50" s="24"/>
      <c r="JVI50" s="24"/>
      <c r="JVN50" s="24"/>
      <c r="JVS50" s="24"/>
      <c r="JVX50" s="24"/>
      <c r="JWC50" s="24"/>
      <c r="JWH50" s="24"/>
      <c r="JWM50" s="24"/>
      <c r="JWR50" s="24"/>
      <c r="JWW50" s="24"/>
      <c r="JXB50" s="24"/>
      <c r="JXG50" s="24"/>
      <c r="JXL50" s="24"/>
      <c r="JXQ50" s="24"/>
      <c r="JXV50" s="24"/>
      <c r="JYA50" s="24"/>
      <c r="JYF50" s="24"/>
      <c r="JYK50" s="24"/>
      <c r="JYP50" s="24"/>
      <c r="JYU50" s="24"/>
      <c r="JYZ50" s="24"/>
      <c r="JZE50" s="24"/>
      <c r="JZJ50" s="24"/>
      <c r="JZO50" s="24"/>
      <c r="JZT50" s="24"/>
      <c r="JZY50" s="24"/>
      <c r="KAD50" s="24"/>
      <c r="KAI50" s="24"/>
      <c r="KAN50" s="24"/>
      <c r="KAS50" s="24"/>
      <c r="KAX50" s="24"/>
      <c r="KBC50" s="24"/>
      <c r="KBH50" s="24"/>
      <c r="KBM50" s="24"/>
      <c r="KBR50" s="24"/>
      <c r="KBW50" s="24"/>
      <c r="KCB50" s="24"/>
      <c r="KCG50" s="24"/>
      <c r="KCL50" s="24"/>
      <c r="KCQ50" s="24"/>
      <c r="KCV50" s="24"/>
      <c r="KDA50" s="24"/>
      <c r="KDF50" s="24"/>
      <c r="KDK50" s="24"/>
      <c r="KDP50" s="24"/>
      <c r="KDU50" s="24"/>
      <c r="KDZ50" s="24"/>
      <c r="KEE50" s="24"/>
      <c r="KEJ50" s="24"/>
      <c r="KEO50" s="24"/>
      <c r="KET50" s="24"/>
      <c r="KEY50" s="24"/>
      <c r="KFD50" s="24"/>
      <c r="KFI50" s="24"/>
      <c r="KFN50" s="24"/>
      <c r="KFS50" s="24"/>
      <c r="KFX50" s="24"/>
      <c r="KGC50" s="24"/>
      <c r="KGH50" s="24"/>
      <c r="KGM50" s="24"/>
      <c r="KGR50" s="24"/>
      <c r="KGW50" s="24"/>
      <c r="KHB50" s="24"/>
      <c r="KHG50" s="24"/>
      <c r="KHL50" s="24"/>
      <c r="KHQ50" s="24"/>
      <c r="KHV50" s="24"/>
      <c r="KIA50" s="24"/>
      <c r="KIF50" s="24"/>
      <c r="KIK50" s="24"/>
      <c r="KIP50" s="24"/>
      <c r="KIU50" s="24"/>
      <c r="KIZ50" s="24"/>
      <c r="KJE50" s="24"/>
      <c r="KJJ50" s="24"/>
      <c r="KJO50" s="24"/>
      <c r="KJT50" s="24"/>
      <c r="KJY50" s="24"/>
      <c r="KKD50" s="24"/>
      <c r="KKI50" s="24"/>
      <c r="KKN50" s="24"/>
      <c r="KKS50" s="24"/>
      <c r="KKX50" s="24"/>
      <c r="KLC50" s="24"/>
      <c r="KLH50" s="24"/>
      <c r="KLM50" s="24"/>
      <c r="KLR50" s="24"/>
      <c r="KLW50" s="24"/>
      <c r="KMB50" s="24"/>
      <c r="KMG50" s="24"/>
      <c r="KML50" s="24"/>
      <c r="KMQ50" s="24"/>
      <c r="KMV50" s="24"/>
      <c r="KNA50" s="24"/>
      <c r="KNF50" s="24"/>
      <c r="KNK50" s="24"/>
      <c r="KNP50" s="24"/>
      <c r="KNU50" s="24"/>
      <c r="KNZ50" s="24"/>
      <c r="KOE50" s="24"/>
      <c r="KOJ50" s="24"/>
      <c r="KOO50" s="24"/>
      <c r="KOT50" s="24"/>
      <c r="KOY50" s="24"/>
      <c r="KPD50" s="24"/>
      <c r="KPI50" s="24"/>
      <c r="KPN50" s="24"/>
      <c r="KPS50" s="24"/>
      <c r="KPX50" s="24"/>
      <c r="KQC50" s="24"/>
      <c r="KQH50" s="24"/>
      <c r="KQM50" s="24"/>
      <c r="KQR50" s="24"/>
      <c r="KQW50" s="24"/>
      <c r="KRB50" s="24"/>
      <c r="KRG50" s="24"/>
      <c r="KRL50" s="24"/>
      <c r="KRQ50" s="24"/>
      <c r="KRV50" s="24"/>
      <c r="KSA50" s="24"/>
      <c r="KSF50" s="24"/>
      <c r="KSK50" s="24"/>
      <c r="KSP50" s="24"/>
      <c r="KSU50" s="24"/>
      <c r="KSZ50" s="24"/>
      <c r="KTE50" s="24"/>
      <c r="KTJ50" s="24"/>
      <c r="KTO50" s="24"/>
      <c r="KTT50" s="24"/>
      <c r="KTY50" s="24"/>
      <c r="KUD50" s="24"/>
      <c r="KUI50" s="24"/>
      <c r="KUN50" s="24"/>
      <c r="KUS50" s="24"/>
      <c r="KUX50" s="24"/>
      <c r="KVC50" s="24"/>
      <c r="KVH50" s="24"/>
      <c r="KVM50" s="24"/>
      <c r="KVR50" s="24"/>
      <c r="KVW50" s="24"/>
      <c r="KWB50" s="24"/>
      <c r="KWG50" s="24"/>
      <c r="KWL50" s="24"/>
      <c r="KWQ50" s="24"/>
      <c r="KWV50" s="24"/>
      <c r="KXA50" s="24"/>
      <c r="KXF50" s="24"/>
      <c r="KXK50" s="24"/>
      <c r="KXP50" s="24"/>
      <c r="KXU50" s="24"/>
      <c r="KXZ50" s="24"/>
      <c r="KYE50" s="24"/>
      <c r="KYJ50" s="24"/>
      <c r="KYO50" s="24"/>
      <c r="KYT50" s="24"/>
      <c r="KYY50" s="24"/>
      <c r="KZD50" s="24"/>
      <c r="KZI50" s="24"/>
      <c r="KZN50" s="24"/>
      <c r="KZS50" s="24"/>
      <c r="KZX50" s="24"/>
      <c r="LAC50" s="24"/>
      <c r="LAH50" s="24"/>
      <c r="LAM50" s="24"/>
      <c r="LAR50" s="24"/>
      <c r="LAW50" s="24"/>
      <c r="LBB50" s="24"/>
      <c r="LBG50" s="24"/>
      <c r="LBL50" s="24"/>
      <c r="LBQ50" s="24"/>
      <c r="LBV50" s="24"/>
      <c r="LCA50" s="24"/>
      <c r="LCF50" s="24"/>
      <c r="LCK50" s="24"/>
      <c r="LCP50" s="24"/>
      <c r="LCU50" s="24"/>
      <c r="LCZ50" s="24"/>
      <c r="LDE50" s="24"/>
      <c r="LDJ50" s="24"/>
      <c r="LDO50" s="24"/>
      <c r="LDT50" s="24"/>
      <c r="LDY50" s="24"/>
      <c r="LED50" s="24"/>
      <c r="LEI50" s="24"/>
      <c r="LEN50" s="24"/>
      <c r="LES50" s="24"/>
      <c r="LEX50" s="24"/>
      <c r="LFC50" s="24"/>
      <c r="LFH50" s="24"/>
      <c r="LFM50" s="24"/>
      <c r="LFR50" s="24"/>
      <c r="LFW50" s="24"/>
      <c r="LGB50" s="24"/>
      <c r="LGG50" s="24"/>
      <c r="LGL50" s="24"/>
      <c r="LGQ50" s="24"/>
      <c r="LGV50" s="24"/>
      <c r="LHA50" s="24"/>
      <c r="LHF50" s="24"/>
      <c r="LHK50" s="24"/>
      <c r="LHP50" s="24"/>
      <c r="LHU50" s="24"/>
      <c r="LHZ50" s="24"/>
      <c r="LIE50" s="24"/>
      <c r="LIJ50" s="24"/>
      <c r="LIO50" s="24"/>
      <c r="LIT50" s="24"/>
      <c r="LIY50" s="24"/>
      <c r="LJD50" s="24"/>
      <c r="LJI50" s="24"/>
      <c r="LJN50" s="24"/>
      <c r="LJS50" s="24"/>
      <c r="LJX50" s="24"/>
      <c r="LKC50" s="24"/>
      <c r="LKH50" s="24"/>
      <c r="LKM50" s="24"/>
      <c r="LKR50" s="24"/>
      <c r="LKW50" s="24"/>
      <c r="LLB50" s="24"/>
      <c r="LLG50" s="24"/>
      <c r="LLL50" s="24"/>
      <c r="LLQ50" s="24"/>
      <c r="LLV50" s="24"/>
      <c r="LMA50" s="24"/>
      <c r="LMF50" s="24"/>
      <c r="LMK50" s="24"/>
      <c r="LMP50" s="24"/>
      <c r="LMU50" s="24"/>
      <c r="LMZ50" s="24"/>
      <c r="LNE50" s="24"/>
      <c r="LNJ50" s="24"/>
      <c r="LNO50" s="24"/>
      <c r="LNT50" s="24"/>
      <c r="LNY50" s="24"/>
      <c r="LOD50" s="24"/>
      <c r="LOI50" s="24"/>
      <c r="LON50" s="24"/>
      <c r="LOS50" s="24"/>
      <c r="LOX50" s="24"/>
      <c r="LPC50" s="24"/>
      <c r="LPH50" s="24"/>
      <c r="LPM50" s="24"/>
      <c r="LPR50" s="24"/>
      <c r="LPW50" s="24"/>
      <c r="LQB50" s="24"/>
      <c r="LQG50" s="24"/>
      <c r="LQL50" s="24"/>
      <c r="LQQ50" s="24"/>
      <c r="LQV50" s="24"/>
      <c r="LRA50" s="24"/>
      <c r="LRF50" s="24"/>
      <c r="LRK50" s="24"/>
      <c r="LRP50" s="24"/>
      <c r="LRU50" s="24"/>
      <c r="LRZ50" s="24"/>
      <c r="LSE50" s="24"/>
      <c r="LSJ50" s="24"/>
      <c r="LSO50" s="24"/>
      <c r="LST50" s="24"/>
      <c r="LSY50" s="24"/>
      <c r="LTD50" s="24"/>
      <c r="LTI50" s="24"/>
      <c r="LTN50" s="24"/>
      <c r="LTS50" s="24"/>
      <c r="LTX50" s="24"/>
      <c r="LUC50" s="24"/>
      <c r="LUH50" s="24"/>
      <c r="LUM50" s="24"/>
      <c r="LUR50" s="24"/>
      <c r="LUW50" s="24"/>
      <c r="LVB50" s="24"/>
      <c r="LVG50" s="24"/>
      <c r="LVL50" s="24"/>
      <c r="LVQ50" s="24"/>
      <c r="LVV50" s="24"/>
      <c r="LWA50" s="24"/>
      <c r="LWF50" s="24"/>
      <c r="LWK50" s="24"/>
      <c r="LWP50" s="24"/>
      <c r="LWU50" s="24"/>
      <c r="LWZ50" s="24"/>
      <c r="LXE50" s="24"/>
      <c r="LXJ50" s="24"/>
      <c r="LXO50" s="24"/>
      <c r="LXT50" s="24"/>
      <c r="LXY50" s="24"/>
      <c r="LYD50" s="24"/>
      <c r="LYI50" s="24"/>
      <c r="LYN50" s="24"/>
      <c r="LYS50" s="24"/>
      <c r="LYX50" s="24"/>
      <c r="LZC50" s="24"/>
      <c r="LZH50" s="24"/>
      <c r="LZM50" s="24"/>
      <c r="LZR50" s="24"/>
      <c r="LZW50" s="24"/>
      <c r="MAB50" s="24"/>
      <c r="MAG50" s="24"/>
      <c r="MAL50" s="24"/>
      <c r="MAQ50" s="24"/>
      <c r="MAV50" s="24"/>
      <c r="MBA50" s="24"/>
      <c r="MBF50" s="24"/>
      <c r="MBK50" s="24"/>
      <c r="MBP50" s="24"/>
      <c r="MBU50" s="24"/>
      <c r="MBZ50" s="24"/>
      <c r="MCE50" s="24"/>
      <c r="MCJ50" s="24"/>
      <c r="MCO50" s="24"/>
      <c r="MCT50" s="24"/>
      <c r="MCY50" s="24"/>
      <c r="MDD50" s="24"/>
      <c r="MDI50" s="24"/>
      <c r="MDN50" s="24"/>
      <c r="MDS50" s="24"/>
      <c r="MDX50" s="24"/>
      <c r="MEC50" s="24"/>
      <c r="MEH50" s="24"/>
      <c r="MEM50" s="24"/>
      <c r="MER50" s="24"/>
      <c r="MEW50" s="24"/>
      <c r="MFB50" s="24"/>
      <c r="MFG50" s="24"/>
      <c r="MFL50" s="24"/>
      <c r="MFQ50" s="24"/>
      <c r="MFV50" s="24"/>
      <c r="MGA50" s="24"/>
      <c r="MGF50" s="24"/>
      <c r="MGK50" s="24"/>
      <c r="MGP50" s="24"/>
      <c r="MGU50" s="24"/>
      <c r="MGZ50" s="24"/>
      <c r="MHE50" s="24"/>
      <c r="MHJ50" s="24"/>
      <c r="MHO50" s="24"/>
      <c r="MHT50" s="24"/>
      <c r="MHY50" s="24"/>
      <c r="MID50" s="24"/>
      <c r="MII50" s="24"/>
      <c r="MIN50" s="24"/>
      <c r="MIS50" s="24"/>
      <c r="MIX50" s="24"/>
      <c r="MJC50" s="24"/>
      <c r="MJH50" s="24"/>
      <c r="MJM50" s="24"/>
      <c r="MJR50" s="24"/>
      <c r="MJW50" s="24"/>
      <c r="MKB50" s="24"/>
      <c r="MKG50" s="24"/>
      <c r="MKL50" s="24"/>
      <c r="MKQ50" s="24"/>
      <c r="MKV50" s="24"/>
      <c r="MLA50" s="24"/>
      <c r="MLF50" s="24"/>
      <c r="MLK50" s="24"/>
      <c r="MLP50" s="24"/>
      <c r="MLU50" s="24"/>
      <c r="MLZ50" s="24"/>
      <c r="MME50" s="24"/>
      <c r="MMJ50" s="24"/>
      <c r="MMO50" s="24"/>
      <c r="MMT50" s="24"/>
      <c r="MMY50" s="24"/>
      <c r="MND50" s="24"/>
      <c r="MNI50" s="24"/>
      <c r="MNN50" s="24"/>
      <c r="MNS50" s="24"/>
      <c r="MNX50" s="24"/>
      <c r="MOC50" s="24"/>
      <c r="MOH50" s="24"/>
      <c r="MOM50" s="24"/>
      <c r="MOR50" s="24"/>
      <c r="MOW50" s="24"/>
      <c r="MPB50" s="24"/>
      <c r="MPG50" s="24"/>
      <c r="MPL50" s="24"/>
      <c r="MPQ50" s="24"/>
      <c r="MPV50" s="24"/>
      <c r="MQA50" s="24"/>
      <c r="MQF50" s="24"/>
      <c r="MQK50" s="24"/>
      <c r="MQP50" s="24"/>
      <c r="MQU50" s="24"/>
      <c r="MQZ50" s="24"/>
      <c r="MRE50" s="24"/>
      <c r="MRJ50" s="24"/>
      <c r="MRO50" s="24"/>
      <c r="MRT50" s="24"/>
      <c r="MRY50" s="24"/>
      <c r="MSD50" s="24"/>
      <c r="MSI50" s="24"/>
      <c r="MSN50" s="24"/>
      <c r="MSS50" s="24"/>
      <c r="MSX50" s="24"/>
      <c r="MTC50" s="24"/>
      <c r="MTH50" s="24"/>
      <c r="MTM50" s="24"/>
      <c r="MTR50" s="24"/>
      <c r="MTW50" s="24"/>
      <c r="MUB50" s="24"/>
      <c r="MUG50" s="24"/>
      <c r="MUL50" s="24"/>
      <c r="MUQ50" s="24"/>
      <c r="MUV50" s="24"/>
      <c r="MVA50" s="24"/>
      <c r="MVF50" s="24"/>
      <c r="MVK50" s="24"/>
      <c r="MVP50" s="24"/>
      <c r="MVU50" s="24"/>
      <c r="MVZ50" s="24"/>
      <c r="MWE50" s="24"/>
      <c r="MWJ50" s="24"/>
      <c r="MWO50" s="24"/>
      <c r="MWT50" s="24"/>
      <c r="MWY50" s="24"/>
      <c r="MXD50" s="24"/>
      <c r="MXI50" s="24"/>
      <c r="MXN50" s="24"/>
      <c r="MXS50" s="24"/>
      <c r="MXX50" s="24"/>
      <c r="MYC50" s="24"/>
      <c r="MYH50" s="24"/>
      <c r="MYM50" s="24"/>
      <c r="MYR50" s="24"/>
      <c r="MYW50" s="24"/>
      <c r="MZB50" s="24"/>
      <c r="MZG50" s="24"/>
      <c r="MZL50" s="24"/>
      <c r="MZQ50" s="24"/>
      <c r="MZV50" s="24"/>
      <c r="NAA50" s="24"/>
      <c r="NAF50" s="24"/>
      <c r="NAK50" s="24"/>
      <c r="NAP50" s="24"/>
      <c r="NAU50" s="24"/>
      <c r="NAZ50" s="24"/>
      <c r="NBE50" s="24"/>
      <c r="NBJ50" s="24"/>
      <c r="NBO50" s="24"/>
      <c r="NBT50" s="24"/>
      <c r="NBY50" s="24"/>
      <c r="NCD50" s="24"/>
      <c r="NCI50" s="24"/>
      <c r="NCN50" s="24"/>
      <c r="NCS50" s="24"/>
      <c r="NCX50" s="24"/>
      <c r="NDC50" s="24"/>
      <c r="NDH50" s="24"/>
      <c r="NDM50" s="24"/>
      <c r="NDR50" s="24"/>
      <c r="NDW50" s="24"/>
      <c r="NEB50" s="24"/>
      <c r="NEG50" s="24"/>
      <c r="NEL50" s="24"/>
      <c r="NEQ50" s="24"/>
      <c r="NEV50" s="24"/>
      <c r="NFA50" s="24"/>
      <c r="NFF50" s="24"/>
      <c r="NFK50" s="24"/>
      <c r="NFP50" s="24"/>
      <c r="NFU50" s="24"/>
      <c r="NFZ50" s="24"/>
      <c r="NGE50" s="24"/>
      <c r="NGJ50" s="24"/>
      <c r="NGO50" s="24"/>
      <c r="NGT50" s="24"/>
      <c r="NGY50" s="24"/>
      <c r="NHD50" s="24"/>
      <c r="NHI50" s="24"/>
      <c r="NHN50" s="24"/>
      <c r="NHS50" s="24"/>
      <c r="NHX50" s="24"/>
      <c r="NIC50" s="24"/>
      <c r="NIH50" s="24"/>
      <c r="NIM50" s="24"/>
      <c r="NIR50" s="24"/>
      <c r="NIW50" s="24"/>
      <c r="NJB50" s="24"/>
      <c r="NJG50" s="24"/>
      <c r="NJL50" s="24"/>
      <c r="NJQ50" s="24"/>
      <c r="NJV50" s="24"/>
      <c r="NKA50" s="24"/>
      <c r="NKF50" s="24"/>
      <c r="NKK50" s="24"/>
      <c r="NKP50" s="24"/>
      <c r="NKU50" s="24"/>
      <c r="NKZ50" s="24"/>
      <c r="NLE50" s="24"/>
      <c r="NLJ50" s="24"/>
      <c r="NLO50" s="24"/>
      <c r="NLT50" s="24"/>
      <c r="NLY50" s="24"/>
      <c r="NMD50" s="24"/>
      <c r="NMI50" s="24"/>
      <c r="NMN50" s="24"/>
      <c r="NMS50" s="24"/>
      <c r="NMX50" s="24"/>
      <c r="NNC50" s="24"/>
      <c r="NNH50" s="24"/>
      <c r="NNM50" s="24"/>
      <c r="NNR50" s="24"/>
      <c r="NNW50" s="24"/>
      <c r="NOB50" s="24"/>
      <c r="NOG50" s="24"/>
      <c r="NOL50" s="24"/>
      <c r="NOQ50" s="24"/>
      <c r="NOV50" s="24"/>
      <c r="NPA50" s="24"/>
      <c r="NPF50" s="24"/>
      <c r="NPK50" s="24"/>
      <c r="NPP50" s="24"/>
      <c r="NPU50" s="24"/>
      <c r="NPZ50" s="24"/>
      <c r="NQE50" s="24"/>
      <c r="NQJ50" s="24"/>
      <c r="NQO50" s="24"/>
      <c r="NQT50" s="24"/>
      <c r="NQY50" s="24"/>
      <c r="NRD50" s="24"/>
      <c r="NRI50" s="24"/>
      <c r="NRN50" s="24"/>
      <c r="NRS50" s="24"/>
      <c r="NRX50" s="24"/>
      <c r="NSC50" s="24"/>
      <c r="NSH50" s="24"/>
      <c r="NSM50" s="24"/>
      <c r="NSR50" s="24"/>
      <c r="NSW50" s="24"/>
      <c r="NTB50" s="24"/>
      <c r="NTG50" s="24"/>
      <c r="NTL50" s="24"/>
      <c r="NTQ50" s="24"/>
      <c r="NTV50" s="24"/>
      <c r="NUA50" s="24"/>
      <c r="NUF50" s="24"/>
      <c r="NUK50" s="24"/>
      <c r="NUP50" s="24"/>
      <c r="NUU50" s="24"/>
      <c r="NUZ50" s="24"/>
      <c r="NVE50" s="24"/>
      <c r="NVJ50" s="24"/>
      <c r="NVO50" s="24"/>
      <c r="NVT50" s="24"/>
      <c r="NVY50" s="24"/>
      <c r="NWD50" s="24"/>
      <c r="NWI50" s="24"/>
      <c r="NWN50" s="24"/>
      <c r="NWS50" s="24"/>
      <c r="NWX50" s="24"/>
      <c r="NXC50" s="24"/>
      <c r="NXH50" s="24"/>
      <c r="NXM50" s="24"/>
      <c r="NXR50" s="24"/>
      <c r="NXW50" s="24"/>
      <c r="NYB50" s="24"/>
      <c r="NYG50" s="24"/>
      <c r="NYL50" s="24"/>
      <c r="NYQ50" s="24"/>
      <c r="NYV50" s="24"/>
      <c r="NZA50" s="24"/>
      <c r="NZF50" s="24"/>
      <c r="NZK50" s="24"/>
      <c r="NZP50" s="24"/>
      <c r="NZU50" s="24"/>
      <c r="NZZ50" s="24"/>
      <c r="OAE50" s="24"/>
      <c r="OAJ50" s="24"/>
      <c r="OAO50" s="24"/>
      <c r="OAT50" s="24"/>
      <c r="OAY50" s="24"/>
      <c r="OBD50" s="24"/>
      <c r="OBI50" s="24"/>
      <c r="OBN50" s="24"/>
      <c r="OBS50" s="24"/>
      <c r="OBX50" s="24"/>
      <c r="OCC50" s="24"/>
      <c r="OCH50" s="24"/>
      <c r="OCM50" s="24"/>
      <c r="OCR50" s="24"/>
      <c r="OCW50" s="24"/>
      <c r="ODB50" s="24"/>
      <c r="ODG50" s="24"/>
      <c r="ODL50" s="24"/>
      <c r="ODQ50" s="24"/>
      <c r="ODV50" s="24"/>
      <c r="OEA50" s="24"/>
      <c r="OEF50" s="24"/>
      <c r="OEK50" s="24"/>
      <c r="OEP50" s="24"/>
      <c r="OEU50" s="24"/>
      <c r="OEZ50" s="24"/>
      <c r="OFE50" s="24"/>
      <c r="OFJ50" s="24"/>
      <c r="OFO50" s="24"/>
      <c r="OFT50" s="24"/>
      <c r="OFY50" s="24"/>
      <c r="OGD50" s="24"/>
      <c r="OGI50" s="24"/>
      <c r="OGN50" s="24"/>
      <c r="OGS50" s="24"/>
      <c r="OGX50" s="24"/>
      <c r="OHC50" s="24"/>
      <c r="OHH50" s="24"/>
      <c r="OHM50" s="24"/>
      <c r="OHR50" s="24"/>
      <c r="OHW50" s="24"/>
      <c r="OIB50" s="24"/>
      <c r="OIG50" s="24"/>
      <c r="OIL50" s="24"/>
      <c r="OIQ50" s="24"/>
      <c r="OIV50" s="24"/>
      <c r="OJA50" s="24"/>
      <c r="OJF50" s="24"/>
      <c r="OJK50" s="24"/>
      <c r="OJP50" s="24"/>
      <c r="OJU50" s="24"/>
      <c r="OJZ50" s="24"/>
      <c r="OKE50" s="24"/>
      <c r="OKJ50" s="24"/>
      <c r="OKO50" s="24"/>
      <c r="OKT50" s="24"/>
      <c r="OKY50" s="24"/>
      <c r="OLD50" s="24"/>
      <c r="OLI50" s="24"/>
      <c r="OLN50" s="24"/>
      <c r="OLS50" s="24"/>
      <c r="OLX50" s="24"/>
      <c r="OMC50" s="24"/>
      <c r="OMH50" s="24"/>
      <c r="OMM50" s="24"/>
      <c r="OMR50" s="24"/>
      <c r="OMW50" s="24"/>
      <c r="ONB50" s="24"/>
      <c r="ONG50" s="24"/>
      <c r="ONL50" s="24"/>
      <c r="ONQ50" s="24"/>
      <c r="ONV50" s="24"/>
      <c r="OOA50" s="24"/>
      <c r="OOF50" s="24"/>
      <c r="OOK50" s="24"/>
      <c r="OOP50" s="24"/>
      <c r="OOU50" s="24"/>
      <c r="OOZ50" s="24"/>
      <c r="OPE50" s="24"/>
      <c r="OPJ50" s="24"/>
      <c r="OPO50" s="24"/>
      <c r="OPT50" s="24"/>
      <c r="OPY50" s="24"/>
      <c r="OQD50" s="24"/>
      <c r="OQI50" s="24"/>
      <c r="OQN50" s="24"/>
      <c r="OQS50" s="24"/>
      <c r="OQX50" s="24"/>
      <c r="ORC50" s="24"/>
      <c r="ORH50" s="24"/>
      <c r="ORM50" s="24"/>
      <c r="ORR50" s="24"/>
      <c r="ORW50" s="24"/>
      <c r="OSB50" s="24"/>
      <c r="OSG50" s="24"/>
      <c r="OSL50" s="24"/>
      <c r="OSQ50" s="24"/>
      <c r="OSV50" s="24"/>
      <c r="OTA50" s="24"/>
      <c r="OTF50" s="24"/>
      <c r="OTK50" s="24"/>
      <c r="OTP50" s="24"/>
      <c r="OTU50" s="24"/>
      <c r="OTZ50" s="24"/>
      <c r="OUE50" s="24"/>
      <c r="OUJ50" s="24"/>
      <c r="OUO50" s="24"/>
      <c r="OUT50" s="24"/>
      <c r="OUY50" s="24"/>
      <c r="OVD50" s="24"/>
      <c r="OVI50" s="24"/>
      <c r="OVN50" s="24"/>
      <c r="OVS50" s="24"/>
      <c r="OVX50" s="24"/>
      <c r="OWC50" s="24"/>
      <c r="OWH50" s="24"/>
      <c r="OWM50" s="24"/>
      <c r="OWR50" s="24"/>
      <c r="OWW50" s="24"/>
      <c r="OXB50" s="24"/>
      <c r="OXG50" s="24"/>
      <c r="OXL50" s="24"/>
      <c r="OXQ50" s="24"/>
      <c r="OXV50" s="24"/>
      <c r="OYA50" s="24"/>
      <c r="OYF50" s="24"/>
      <c r="OYK50" s="24"/>
      <c r="OYP50" s="24"/>
      <c r="OYU50" s="24"/>
      <c r="OYZ50" s="24"/>
      <c r="OZE50" s="24"/>
      <c r="OZJ50" s="24"/>
      <c r="OZO50" s="24"/>
      <c r="OZT50" s="24"/>
      <c r="OZY50" s="24"/>
      <c r="PAD50" s="24"/>
      <c r="PAI50" s="24"/>
      <c r="PAN50" s="24"/>
      <c r="PAS50" s="24"/>
      <c r="PAX50" s="24"/>
      <c r="PBC50" s="24"/>
      <c r="PBH50" s="24"/>
      <c r="PBM50" s="24"/>
      <c r="PBR50" s="24"/>
      <c r="PBW50" s="24"/>
      <c r="PCB50" s="24"/>
      <c r="PCG50" s="24"/>
      <c r="PCL50" s="24"/>
      <c r="PCQ50" s="24"/>
      <c r="PCV50" s="24"/>
      <c r="PDA50" s="24"/>
      <c r="PDF50" s="24"/>
      <c r="PDK50" s="24"/>
      <c r="PDP50" s="24"/>
      <c r="PDU50" s="24"/>
      <c r="PDZ50" s="24"/>
      <c r="PEE50" s="24"/>
      <c r="PEJ50" s="24"/>
      <c r="PEO50" s="24"/>
      <c r="PET50" s="24"/>
      <c r="PEY50" s="24"/>
      <c r="PFD50" s="24"/>
      <c r="PFI50" s="24"/>
      <c r="PFN50" s="24"/>
      <c r="PFS50" s="24"/>
      <c r="PFX50" s="24"/>
      <c r="PGC50" s="24"/>
      <c r="PGH50" s="24"/>
      <c r="PGM50" s="24"/>
      <c r="PGR50" s="24"/>
      <c r="PGW50" s="24"/>
      <c r="PHB50" s="24"/>
      <c r="PHG50" s="24"/>
      <c r="PHL50" s="24"/>
      <c r="PHQ50" s="24"/>
      <c r="PHV50" s="24"/>
      <c r="PIA50" s="24"/>
      <c r="PIF50" s="24"/>
      <c r="PIK50" s="24"/>
      <c r="PIP50" s="24"/>
      <c r="PIU50" s="24"/>
      <c r="PIZ50" s="24"/>
      <c r="PJE50" s="24"/>
      <c r="PJJ50" s="24"/>
      <c r="PJO50" s="24"/>
      <c r="PJT50" s="24"/>
      <c r="PJY50" s="24"/>
      <c r="PKD50" s="24"/>
      <c r="PKI50" s="24"/>
      <c r="PKN50" s="24"/>
      <c r="PKS50" s="24"/>
      <c r="PKX50" s="24"/>
      <c r="PLC50" s="24"/>
      <c r="PLH50" s="24"/>
      <c r="PLM50" s="24"/>
      <c r="PLR50" s="24"/>
      <c r="PLW50" s="24"/>
      <c r="PMB50" s="24"/>
      <c r="PMG50" s="24"/>
      <c r="PML50" s="24"/>
      <c r="PMQ50" s="24"/>
      <c r="PMV50" s="24"/>
      <c r="PNA50" s="24"/>
      <c r="PNF50" s="24"/>
      <c r="PNK50" s="24"/>
      <c r="PNP50" s="24"/>
      <c r="PNU50" s="24"/>
      <c r="PNZ50" s="24"/>
      <c r="POE50" s="24"/>
      <c r="POJ50" s="24"/>
      <c r="POO50" s="24"/>
      <c r="POT50" s="24"/>
      <c r="POY50" s="24"/>
      <c r="PPD50" s="24"/>
      <c r="PPI50" s="24"/>
      <c r="PPN50" s="24"/>
      <c r="PPS50" s="24"/>
      <c r="PPX50" s="24"/>
      <c r="PQC50" s="24"/>
      <c r="PQH50" s="24"/>
      <c r="PQM50" s="24"/>
      <c r="PQR50" s="24"/>
      <c r="PQW50" s="24"/>
      <c r="PRB50" s="24"/>
      <c r="PRG50" s="24"/>
      <c r="PRL50" s="24"/>
      <c r="PRQ50" s="24"/>
      <c r="PRV50" s="24"/>
      <c r="PSA50" s="24"/>
      <c r="PSF50" s="24"/>
      <c r="PSK50" s="24"/>
      <c r="PSP50" s="24"/>
      <c r="PSU50" s="24"/>
      <c r="PSZ50" s="24"/>
      <c r="PTE50" s="24"/>
      <c r="PTJ50" s="24"/>
      <c r="PTO50" s="24"/>
      <c r="PTT50" s="24"/>
      <c r="PTY50" s="24"/>
      <c r="PUD50" s="24"/>
      <c r="PUI50" s="24"/>
      <c r="PUN50" s="24"/>
      <c r="PUS50" s="24"/>
      <c r="PUX50" s="24"/>
      <c r="PVC50" s="24"/>
      <c r="PVH50" s="24"/>
      <c r="PVM50" s="24"/>
      <c r="PVR50" s="24"/>
      <c r="PVW50" s="24"/>
      <c r="PWB50" s="24"/>
      <c r="PWG50" s="24"/>
      <c r="PWL50" s="24"/>
      <c r="PWQ50" s="24"/>
      <c r="PWV50" s="24"/>
      <c r="PXA50" s="24"/>
      <c r="PXF50" s="24"/>
      <c r="PXK50" s="24"/>
      <c r="PXP50" s="24"/>
      <c r="PXU50" s="24"/>
      <c r="PXZ50" s="24"/>
      <c r="PYE50" s="24"/>
      <c r="PYJ50" s="24"/>
      <c r="PYO50" s="24"/>
      <c r="PYT50" s="24"/>
      <c r="PYY50" s="24"/>
      <c r="PZD50" s="24"/>
      <c r="PZI50" s="24"/>
      <c r="PZN50" s="24"/>
      <c r="PZS50" s="24"/>
      <c r="PZX50" s="24"/>
      <c r="QAC50" s="24"/>
      <c r="QAH50" s="24"/>
      <c r="QAM50" s="24"/>
      <c r="QAR50" s="24"/>
      <c r="QAW50" s="24"/>
      <c r="QBB50" s="24"/>
      <c r="QBG50" s="24"/>
      <c r="QBL50" s="24"/>
      <c r="QBQ50" s="24"/>
      <c r="QBV50" s="24"/>
      <c r="QCA50" s="24"/>
      <c r="QCF50" s="24"/>
      <c r="QCK50" s="24"/>
      <c r="QCP50" s="24"/>
      <c r="QCU50" s="24"/>
      <c r="QCZ50" s="24"/>
      <c r="QDE50" s="24"/>
      <c r="QDJ50" s="24"/>
      <c r="QDO50" s="24"/>
      <c r="QDT50" s="24"/>
      <c r="QDY50" s="24"/>
      <c r="QED50" s="24"/>
      <c r="QEI50" s="24"/>
      <c r="QEN50" s="24"/>
      <c r="QES50" s="24"/>
      <c r="QEX50" s="24"/>
      <c r="QFC50" s="24"/>
      <c r="QFH50" s="24"/>
      <c r="QFM50" s="24"/>
      <c r="QFR50" s="24"/>
      <c r="QFW50" s="24"/>
      <c r="QGB50" s="24"/>
      <c r="QGG50" s="24"/>
      <c r="QGL50" s="24"/>
      <c r="QGQ50" s="24"/>
      <c r="QGV50" s="24"/>
      <c r="QHA50" s="24"/>
      <c r="QHF50" s="24"/>
      <c r="QHK50" s="24"/>
      <c r="QHP50" s="24"/>
      <c r="QHU50" s="24"/>
      <c r="QHZ50" s="24"/>
      <c r="QIE50" s="24"/>
      <c r="QIJ50" s="24"/>
      <c r="QIO50" s="24"/>
      <c r="QIT50" s="24"/>
      <c r="QIY50" s="24"/>
      <c r="QJD50" s="24"/>
      <c r="QJI50" s="24"/>
      <c r="QJN50" s="24"/>
      <c r="QJS50" s="24"/>
      <c r="QJX50" s="24"/>
      <c r="QKC50" s="24"/>
      <c r="QKH50" s="24"/>
      <c r="QKM50" s="24"/>
      <c r="QKR50" s="24"/>
      <c r="QKW50" s="24"/>
      <c r="QLB50" s="24"/>
      <c r="QLG50" s="24"/>
      <c r="QLL50" s="24"/>
      <c r="QLQ50" s="24"/>
      <c r="QLV50" s="24"/>
      <c r="QMA50" s="24"/>
      <c r="QMF50" s="24"/>
      <c r="QMK50" s="24"/>
      <c r="QMP50" s="24"/>
      <c r="QMU50" s="24"/>
      <c r="QMZ50" s="24"/>
      <c r="QNE50" s="24"/>
      <c r="QNJ50" s="24"/>
      <c r="QNO50" s="24"/>
      <c r="QNT50" s="24"/>
      <c r="QNY50" s="24"/>
      <c r="QOD50" s="24"/>
      <c r="QOI50" s="24"/>
      <c r="QON50" s="24"/>
      <c r="QOS50" s="24"/>
      <c r="QOX50" s="24"/>
      <c r="QPC50" s="24"/>
      <c r="QPH50" s="24"/>
      <c r="QPM50" s="24"/>
      <c r="QPR50" s="24"/>
      <c r="QPW50" s="24"/>
      <c r="QQB50" s="24"/>
      <c r="QQG50" s="24"/>
      <c r="QQL50" s="24"/>
      <c r="QQQ50" s="24"/>
      <c r="QQV50" s="24"/>
      <c r="QRA50" s="24"/>
      <c r="QRF50" s="24"/>
      <c r="QRK50" s="24"/>
      <c r="QRP50" s="24"/>
      <c r="QRU50" s="24"/>
      <c r="QRZ50" s="24"/>
      <c r="QSE50" s="24"/>
      <c r="QSJ50" s="24"/>
      <c r="QSO50" s="24"/>
      <c r="QST50" s="24"/>
      <c r="QSY50" s="24"/>
      <c r="QTD50" s="24"/>
      <c r="QTI50" s="24"/>
      <c r="QTN50" s="24"/>
      <c r="QTS50" s="24"/>
      <c r="QTX50" s="24"/>
      <c r="QUC50" s="24"/>
      <c r="QUH50" s="24"/>
      <c r="QUM50" s="24"/>
      <c r="QUR50" s="24"/>
      <c r="QUW50" s="24"/>
      <c r="QVB50" s="24"/>
      <c r="QVG50" s="24"/>
      <c r="QVL50" s="24"/>
      <c r="QVQ50" s="24"/>
      <c r="QVV50" s="24"/>
      <c r="QWA50" s="24"/>
      <c r="QWF50" s="24"/>
      <c r="QWK50" s="24"/>
      <c r="QWP50" s="24"/>
      <c r="QWU50" s="24"/>
      <c r="QWZ50" s="24"/>
      <c r="QXE50" s="24"/>
      <c r="QXJ50" s="24"/>
      <c r="QXO50" s="24"/>
      <c r="QXT50" s="24"/>
      <c r="QXY50" s="24"/>
      <c r="QYD50" s="24"/>
      <c r="QYI50" s="24"/>
      <c r="QYN50" s="24"/>
      <c r="QYS50" s="24"/>
      <c r="QYX50" s="24"/>
      <c r="QZC50" s="24"/>
      <c r="QZH50" s="24"/>
      <c r="QZM50" s="24"/>
      <c r="QZR50" s="24"/>
      <c r="QZW50" s="24"/>
      <c r="RAB50" s="24"/>
      <c r="RAG50" s="24"/>
      <c r="RAL50" s="24"/>
      <c r="RAQ50" s="24"/>
      <c r="RAV50" s="24"/>
      <c r="RBA50" s="24"/>
      <c r="RBF50" s="24"/>
      <c r="RBK50" s="24"/>
      <c r="RBP50" s="24"/>
      <c r="RBU50" s="24"/>
      <c r="RBZ50" s="24"/>
      <c r="RCE50" s="24"/>
      <c r="RCJ50" s="24"/>
      <c r="RCO50" s="24"/>
      <c r="RCT50" s="24"/>
      <c r="RCY50" s="24"/>
      <c r="RDD50" s="24"/>
      <c r="RDI50" s="24"/>
      <c r="RDN50" s="24"/>
      <c r="RDS50" s="24"/>
      <c r="RDX50" s="24"/>
      <c r="REC50" s="24"/>
      <c r="REH50" s="24"/>
      <c r="REM50" s="24"/>
      <c r="RER50" s="24"/>
      <c r="REW50" s="24"/>
      <c r="RFB50" s="24"/>
      <c r="RFG50" s="24"/>
      <c r="RFL50" s="24"/>
      <c r="RFQ50" s="24"/>
      <c r="RFV50" s="24"/>
      <c r="RGA50" s="24"/>
      <c r="RGF50" s="24"/>
      <c r="RGK50" s="24"/>
      <c r="RGP50" s="24"/>
      <c r="RGU50" s="24"/>
      <c r="RGZ50" s="24"/>
      <c r="RHE50" s="24"/>
      <c r="RHJ50" s="24"/>
      <c r="RHO50" s="24"/>
      <c r="RHT50" s="24"/>
      <c r="RHY50" s="24"/>
      <c r="RID50" s="24"/>
      <c r="RII50" s="24"/>
      <c r="RIN50" s="24"/>
      <c r="RIS50" s="24"/>
      <c r="RIX50" s="24"/>
      <c r="RJC50" s="24"/>
      <c r="RJH50" s="24"/>
      <c r="RJM50" s="24"/>
      <c r="RJR50" s="24"/>
      <c r="RJW50" s="24"/>
      <c r="RKB50" s="24"/>
      <c r="RKG50" s="24"/>
      <c r="RKL50" s="24"/>
      <c r="RKQ50" s="24"/>
      <c r="RKV50" s="24"/>
      <c r="RLA50" s="24"/>
      <c r="RLF50" s="24"/>
      <c r="RLK50" s="24"/>
      <c r="RLP50" s="24"/>
      <c r="RLU50" s="24"/>
      <c r="RLZ50" s="24"/>
      <c r="RME50" s="24"/>
      <c r="RMJ50" s="24"/>
      <c r="RMO50" s="24"/>
      <c r="RMT50" s="24"/>
      <c r="RMY50" s="24"/>
      <c r="RND50" s="24"/>
      <c r="RNI50" s="24"/>
      <c r="RNN50" s="24"/>
      <c r="RNS50" s="24"/>
      <c r="RNX50" s="24"/>
      <c r="ROC50" s="24"/>
      <c r="ROH50" s="24"/>
      <c r="ROM50" s="24"/>
      <c r="ROR50" s="24"/>
      <c r="ROW50" s="24"/>
      <c r="RPB50" s="24"/>
      <c r="RPG50" s="24"/>
      <c r="RPL50" s="24"/>
      <c r="RPQ50" s="24"/>
      <c r="RPV50" s="24"/>
      <c r="RQA50" s="24"/>
      <c r="RQF50" s="24"/>
      <c r="RQK50" s="24"/>
      <c r="RQP50" s="24"/>
      <c r="RQU50" s="24"/>
      <c r="RQZ50" s="24"/>
      <c r="RRE50" s="24"/>
      <c r="RRJ50" s="24"/>
      <c r="RRO50" s="24"/>
      <c r="RRT50" s="24"/>
      <c r="RRY50" s="24"/>
      <c r="RSD50" s="24"/>
      <c r="RSI50" s="24"/>
      <c r="RSN50" s="24"/>
      <c r="RSS50" s="24"/>
      <c r="RSX50" s="24"/>
      <c r="RTC50" s="24"/>
      <c r="RTH50" s="24"/>
      <c r="RTM50" s="24"/>
      <c r="RTR50" s="24"/>
      <c r="RTW50" s="24"/>
      <c r="RUB50" s="24"/>
      <c r="RUG50" s="24"/>
      <c r="RUL50" s="24"/>
      <c r="RUQ50" s="24"/>
      <c r="RUV50" s="24"/>
      <c r="RVA50" s="24"/>
      <c r="RVF50" s="24"/>
      <c r="RVK50" s="24"/>
      <c r="RVP50" s="24"/>
      <c r="RVU50" s="24"/>
      <c r="RVZ50" s="24"/>
      <c r="RWE50" s="24"/>
      <c r="RWJ50" s="24"/>
      <c r="RWO50" s="24"/>
      <c r="RWT50" s="24"/>
      <c r="RWY50" s="24"/>
      <c r="RXD50" s="24"/>
      <c r="RXI50" s="24"/>
      <c r="RXN50" s="24"/>
      <c r="RXS50" s="24"/>
      <c r="RXX50" s="24"/>
      <c r="RYC50" s="24"/>
      <c r="RYH50" s="24"/>
      <c r="RYM50" s="24"/>
      <c r="RYR50" s="24"/>
      <c r="RYW50" s="24"/>
      <c r="RZB50" s="24"/>
      <c r="RZG50" s="24"/>
      <c r="RZL50" s="24"/>
      <c r="RZQ50" s="24"/>
      <c r="RZV50" s="24"/>
      <c r="SAA50" s="24"/>
      <c r="SAF50" s="24"/>
      <c r="SAK50" s="24"/>
      <c r="SAP50" s="24"/>
      <c r="SAU50" s="24"/>
      <c r="SAZ50" s="24"/>
      <c r="SBE50" s="24"/>
      <c r="SBJ50" s="24"/>
      <c r="SBO50" s="24"/>
      <c r="SBT50" s="24"/>
      <c r="SBY50" s="24"/>
      <c r="SCD50" s="24"/>
      <c r="SCI50" s="24"/>
      <c r="SCN50" s="24"/>
      <c r="SCS50" s="24"/>
      <c r="SCX50" s="24"/>
      <c r="SDC50" s="24"/>
      <c r="SDH50" s="24"/>
      <c r="SDM50" s="24"/>
      <c r="SDR50" s="24"/>
      <c r="SDW50" s="24"/>
      <c r="SEB50" s="24"/>
      <c r="SEG50" s="24"/>
      <c r="SEL50" s="24"/>
      <c r="SEQ50" s="24"/>
      <c r="SEV50" s="24"/>
      <c r="SFA50" s="24"/>
      <c r="SFF50" s="24"/>
      <c r="SFK50" s="24"/>
      <c r="SFP50" s="24"/>
      <c r="SFU50" s="24"/>
      <c r="SFZ50" s="24"/>
      <c r="SGE50" s="24"/>
      <c r="SGJ50" s="24"/>
      <c r="SGO50" s="24"/>
      <c r="SGT50" s="24"/>
      <c r="SGY50" s="24"/>
      <c r="SHD50" s="24"/>
      <c r="SHI50" s="24"/>
      <c r="SHN50" s="24"/>
      <c r="SHS50" s="24"/>
      <c r="SHX50" s="24"/>
      <c r="SIC50" s="24"/>
      <c r="SIH50" s="24"/>
      <c r="SIM50" s="24"/>
      <c r="SIR50" s="24"/>
      <c r="SIW50" s="24"/>
      <c r="SJB50" s="24"/>
      <c r="SJG50" s="24"/>
      <c r="SJL50" s="24"/>
      <c r="SJQ50" s="24"/>
      <c r="SJV50" s="24"/>
      <c r="SKA50" s="24"/>
      <c r="SKF50" s="24"/>
      <c r="SKK50" s="24"/>
      <c r="SKP50" s="24"/>
      <c r="SKU50" s="24"/>
      <c r="SKZ50" s="24"/>
      <c r="SLE50" s="24"/>
      <c r="SLJ50" s="24"/>
      <c r="SLO50" s="24"/>
      <c r="SLT50" s="24"/>
      <c r="SLY50" s="24"/>
      <c r="SMD50" s="24"/>
      <c r="SMI50" s="24"/>
      <c r="SMN50" s="24"/>
      <c r="SMS50" s="24"/>
      <c r="SMX50" s="24"/>
      <c r="SNC50" s="24"/>
      <c r="SNH50" s="24"/>
      <c r="SNM50" s="24"/>
      <c r="SNR50" s="24"/>
      <c r="SNW50" s="24"/>
      <c r="SOB50" s="24"/>
      <c r="SOG50" s="24"/>
      <c r="SOL50" s="24"/>
      <c r="SOQ50" s="24"/>
      <c r="SOV50" s="24"/>
      <c r="SPA50" s="24"/>
      <c r="SPF50" s="24"/>
      <c r="SPK50" s="24"/>
      <c r="SPP50" s="24"/>
      <c r="SPU50" s="24"/>
      <c r="SPZ50" s="24"/>
      <c r="SQE50" s="24"/>
      <c r="SQJ50" s="24"/>
      <c r="SQO50" s="24"/>
      <c r="SQT50" s="24"/>
      <c r="SQY50" s="24"/>
      <c r="SRD50" s="24"/>
      <c r="SRI50" s="24"/>
      <c r="SRN50" s="24"/>
      <c r="SRS50" s="24"/>
      <c r="SRX50" s="24"/>
      <c r="SSC50" s="24"/>
      <c r="SSH50" s="24"/>
      <c r="SSM50" s="24"/>
      <c r="SSR50" s="24"/>
      <c r="SSW50" s="24"/>
      <c r="STB50" s="24"/>
      <c r="STG50" s="24"/>
      <c r="STL50" s="24"/>
      <c r="STQ50" s="24"/>
      <c r="STV50" s="24"/>
      <c r="SUA50" s="24"/>
      <c r="SUF50" s="24"/>
      <c r="SUK50" s="24"/>
      <c r="SUP50" s="24"/>
      <c r="SUU50" s="24"/>
      <c r="SUZ50" s="24"/>
      <c r="SVE50" s="24"/>
      <c r="SVJ50" s="24"/>
      <c r="SVO50" s="24"/>
      <c r="SVT50" s="24"/>
      <c r="SVY50" s="24"/>
      <c r="SWD50" s="24"/>
      <c r="SWI50" s="24"/>
      <c r="SWN50" s="24"/>
      <c r="SWS50" s="24"/>
      <c r="SWX50" s="24"/>
      <c r="SXC50" s="24"/>
      <c r="SXH50" s="24"/>
      <c r="SXM50" s="24"/>
      <c r="SXR50" s="24"/>
      <c r="SXW50" s="24"/>
      <c r="SYB50" s="24"/>
      <c r="SYG50" s="24"/>
      <c r="SYL50" s="24"/>
      <c r="SYQ50" s="24"/>
      <c r="SYV50" s="24"/>
      <c r="SZA50" s="24"/>
      <c r="SZF50" s="24"/>
      <c r="SZK50" s="24"/>
      <c r="SZP50" s="24"/>
      <c r="SZU50" s="24"/>
      <c r="SZZ50" s="24"/>
      <c r="TAE50" s="24"/>
      <c r="TAJ50" s="24"/>
      <c r="TAO50" s="24"/>
      <c r="TAT50" s="24"/>
      <c r="TAY50" s="24"/>
      <c r="TBD50" s="24"/>
      <c r="TBI50" s="24"/>
      <c r="TBN50" s="24"/>
      <c r="TBS50" s="24"/>
      <c r="TBX50" s="24"/>
      <c r="TCC50" s="24"/>
      <c r="TCH50" s="24"/>
      <c r="TCM50" s="24"/>
      <c r="TCR50" s="24"/>
      <c r="TCW50" s="24"/>
      <c r="TDB50" s="24"/>
      <c r="TDG50" s="24"/>
      <c r="TDL50" s="24"/>
      <c r="TDQ50" s="24"/>
      <c r="TDV50" s="24"/>
      <c r="TEA50" s="24"/>
      <c r="TEF50" s="24"/>
      <c r="TEK50" s="24"/>
      <c r="TEP50" s="24"/>
      <c r="TEU50" s="24"/>
      <c r="TEZ50" s="24"/>
      <c r="TFE50" s="24"/>
      <c r="TFJ50" s="24"/>
      <c r="TFO50" s="24"/>
      <c r="TFT50" s="24"/>
      <c r="TFY50" s="24"/>
      <c r="TGD50" s="24"/>
      <c r="TGI50" s="24"/>
      <c r="TGN50" s="24"/>
      <c r="TGS50" s="24"/>
      <c r="TGX50" s="24"/>
      <c r="THC50" s="24"/>
      <c r="THH50" s="24"/>
      <c r="THM50" s="24"/>
      <c r="THR50" s="24"/>
      <c r="THW50" s="24"/>
      <c r="TIB50" s="24"/>
      <c r="TIG50" s="24"/>
      <c r="TIL50" s="24"/>
      <c r="TIQ50" s="24"/>
      <c r="TIV50" s="24"/>
      <c r="TJA50" s="24"/>
      <c r="TJF50" s="24"/>
      <c r="TJK50" s="24"/>
      <c r="TJP50" s="24"/>
      <c r="TJU50" s="24"/>
      <c r="TJZ50" s="24"/>
      <c r="TKE50" s="24"/>
      <c r="TKJ50" s="24"/>
      <c r="TKO50" s="24"/>
      <c r="TKT50" s="24"/>
      <c r="TKY50" s="24"/>
      <c r="TLD50" s="24"/>
      <c r="TLI50" s="24"/>
      <c r="TLN50" s="24"/>
      <c r="TLS50" s="24"/>
      <c r="TLX50" s="24"/>
      <c r="TMC50" s="24"/>
      <c r="TMH50" s="24"/>
      <c r="TMM50" s="24"/>
      <c r="TMR50" s="24"/>
      <c r="TMW50" s="24"/>
      <c r="TNB50" s="24"/>
      <c r="TNG50" s="24"/>
      <c r="TNL50" s="24"/>
      <c r="TNQ50" s="24"/>
      <c r="TNV50" s="24"/>
      <c r="TOA50" s="24"/>
      <c r="TOF50" s="24"/>
      <c r="TOK50" s="24"/>
      <c r="TOP50" s="24"/>
      <c r="TOU50" s="24"/>
      <c r="TOZ50" s="24"/>
      <c r="TPE50" s="24"/>
      <c r="TPJ50" s="24"/>
      <c r="TPO50" s="24"/>
      <c r="TPT50" s="24"/>
      <c r="TPY50" s="24"/>
      <c r="TQD50" s="24"/>
      <c r="TQI50" s="24"/>
      <c r="TQN50" s="24"/>
      <c r="TQS50" s="24"/>
      <c r="TQX50" s="24"/>
      <c r="TRC50" s="24"/>
      <c r="TRH50" s="24"/>
      <c r="TRM50" s="24"/>
      <c r="TRR50" s="24"/>
      <c r="TRW50" s="24"/>
      <c r="TSB50" s="24"/>
      <c r="TSG50" s="24"/>
      <c r="TSL50" s="24"/>
      <c r="TSQ50" s="24"/>
      <c r="TSV50" s="24"/>
      <c r="TTA50" s="24"/>
      <c r="TTF50" s="24"/>
      <c r="TTK50" s="24"/>
      <c r="TTP50" s="24"/>
      <c r="TTU50" s="24"/>
      <c r="TTZ50" s="24"/>
      <c r="TUE50" s="24"/>
      <c r="TUJ50" s="24"/>
      <c r="TUO50" s="24"/>
      <c r="TUT50" s="24"/>
      <c r="TUY50" s="24"/>
      <c r="TVD50" s="24"/>
      <c r="TVI50" s="24"/>
      <c r="TVN50" s="24"/>
      <c r="TVS50" s="24"/>
      <c r="TVX50" s="24"/>
      <c r="TWC50" s="24"/>
      <c r="TWH50" s="24"/>
      <c r="TWM50" s="24"/>
      <c r="TWR50" s="24"/>
      <c r="TWW50" s="24"/>
      <c r="TXB50" s="24"/>
      <c r="TXG50" s="24"/>
      <c r="TXL50" s="24"/>
      <c r="TXQ50" s="24"/>
      <c r="TXV50" s="24"/>
      <c r="TYA50" s="24"/>
      <c r="TYF50" s="24"/>
      <c r="TYK50" s="24"/>
      <c r="TYP50" s="24"/>
      <c r="TYU50" s="24"/>
      <c r="TYZ50" s="24"/>
      <c r="TZE50" s="24"/>
      <c r="TZJ50" s="24"/>
      <c r="TZO50" s="24"/>
      <c r="TZT50" s="24"/>
      <c r="TZY50" s="24"/>
      <c r="UAD50" s="24"/>
      <c r="UAI50" s="24"/>
      <c r="UAN50" s="24"/>
      <c r="UAS50" s="24"/>
      <c r="UAX50" s="24"/>
      <c r="UBC50" s="24"/>
      <c r="UBH50" s="24"/>
      <c r="UBM50" s="24"/>
      <c r="UBR50" s="24"/>
      <c r="UBW50" s="24"/>
      <c r="UCB50" s="24"/>
      <c r="UCG50" s="24"/>
      <c r="UCL50" s="24"/>
      <c r="UCQ50" s="24"/>
      <c r="UCV50" s="24"/>
      <c r="UDA50" s="24"/>
      <c r="UDF50" s="24"/>
      <c r="UDK50" s="24"/>
      <c r="UDP50" s="24"/>
      <c r="UDU50" s="24"/>
      <c r="UDZ50" s="24"/>
      <c r="UEE50" s="24"/>
      <c r="UEJ50" s="24"/>
      <c r="UEO50" s="24"/>
      <c r="UET50" s="24"/>
      <c r="UEY50" s="24"/>
      <c r="UFD50" s="24"/>
      <c r="UFI50" s="24"/>
      <c r="UFN50" s="24"/>
      <c r="UFS50" s="24"/>
      <c r="UFX50" s="24"/>
      <c r="UGC50" s="24"/>
      <c r="UGH50" s="24"/>
      <c r="UGM50" s="24"/>
      <c r="UGR50" s="24"/>
      <c r="UGW50" s="24"/>
      <c r="UHB50" s="24"/>
      <c r="UHG50" s="24"/>
      <c r="UHL50" s="24"/>
      <c r="UHQ50" s="24"/>
      <c r="UHV50" s="24"/>
      <c r="UIA50" s="24"/>
      <c r="UIF50" s="24"/>
      <c r="UIK50" s="24"/>
      <c r="UIP50" s="24"/>
      <c r="UIU50" s="24"/>
      <c r="UIZ50" s="24"/>
      <c r="UJE50" s="24"/>
      <c r="UJJ50" s="24"/>
      <c r="UJO50" s="24"/>
      <c r="UJT50" s="24"/>
      <c r="UJY50" s="24"/>
      <c r="UKD50" s="24"/>
      <c r="UKI50" s="24"/>
      <c r="UKN50" s="24"/>
      <c r="UKS50" s="24"/>
      <c r="UKX50" s="24"/>
      <c r="ULC50" s="24"/>
      <c r="ULH50" s="24"/>
      <c r="ULM50" s="24"/>
      <c r="ULR50" s="24"/>
      <c r="ULW50" s="24"/>
      <c r="UMB50" s="24"/>
      <c r="UMG50" s="24"/>
      <c r="UML50" s="24"/>
      <c r="UMQ50" s="24"/>
      <c r="UMV50" s="24"/>
      <c r="UNA50" s="24"/>
      <c r="UNF50" s="24"/>
      <c r="UNK50" s="24"/>
      <c r="UNP50" s="24"/>
      <c r="UNU50" s="24"/>
      <c r="UNZ50" s="24"/>
      <c r="UOE50" s="24"/>
      <c r="UOJ50" s="24"/>
      <c r="UOO50" s="24"/>
      <c r="UOT50" s="24"/>
      <c r="UOY50" s="24"/>
      <c r="UPD50" s="24"/>
      <c r="UPI50" s="24"/>
      <c r="UPN50" s="24"/>
      <c r="UPS50" s="24"/>
      <c r="UPX50" s="24"/>
      <c r="UQC50" s="24"/>
      <c r="UQH50" s="24"/>
      <c r="UQM50" s="24"/>
      <c r="UQR50" s="24"/>
      <c r="UQW50" s="24"/>
      <c r="URB50" s="24"/>
      <c r="URG50" s="24"/>
      <c r="URL50" s="24"/>
      <c r="URQ50" s="24"/>
      <c r="URV50" s="24"/>
      <c r="USA50" s="24"/>
      <c r="USF50" s="24"/>
      <c r="USK50" s="24"/>
      <c r="USP50" s="24"/>
      <c r="USU50" s="24"/>
      <c r="USZ50" s="24"/>
      <c r="UTE50" s="24"/>
      <c r="UTJ50" s="24"/>
      <c r="UTO50" s="24"/>
      <c r="UTT50" s="24"/>
      <c r="UTY50" s="24"/>
      <c r="UUD50" s="24"/>
      <c r="UUI50" s="24"/>
      <c r="UUN50" s="24"/>
      <c r="UUS50" s="24"/>
      <c r="UUX50" s="24"/>
      <c r="UVC50" s="24"/>
      <c r="UVH50" s="24"/>
      <c r="UVM50" s="24"/>
      <c r="UVR50" s="24"/>
      <c r="UVW50" s="24"/>
      <c r="UWB50" s="24"/>
      <c r="UWG50" s="24"/>
      <c r="UWL50" s="24"/>
      <c r="UWQ50" s="24"/>
      <c r="UWV50" s="24"/>
      <c r="UXA50" s="24"/>
      <c r="UXF50" s="24"/>
      <c r="UXK50" s="24"/>
      <c r="UXP50" s="24"/>
      <c r="UXU50" s="24"/>
      <c r="UXZ50" s="24"/>
      <c r="UYE50" s="24"/>
      <c r="UYJ50" s="24"/>
      <c r="UYO50" s="24"/>
      <c r="UYT50" s="24"/>
      <c r="UYY50" s="24"/>
      <c r="UZD50" s="24"/>
      <c r="UZI50" s="24"/>
      <c r="UZN50" s="24"/>
      <c r="UZS50" s="24"/>
      <c r="UZX50" s="24"/>
      <c r="VAC50" s="24"/>
      <c r="VAH50" s="24"/>
      <c r="VAM50" s="24"/>
      <c r="VAR50" s="24"/>
      <c r="VAW50" s="24"/>
      <c r="VBB50" s="24"/>
      <c r="VBG50" s="24"/>
      <c r="VBL50" s="24"/>
      <c r="VBQ50" s="24"/>
      <c r="VBV50" s="24"/>
      <c r="VCA50" s="24"/>
      <c r="VCF50" s="24"/>
      <c r="VCK50" s="24"/>
      <c r="VCP50" s="24"/>
      <c r="VCU50" s="24"/>
      <c r="VCZ50" s="24"/>
      <c r="VDE50" s="24"/>
      <c r="VDJ50" s="24"/>
      <c r="VDO50" s="24"/>
      <c r="VDT50" s="24"/>
      <c r="VDY50" s="24"/>
      <c r="VED50" s="24"/>
      <c r="VEI50" s="24"/>
      <c r="VEN50" s="24"/>
      <c r="VES50" s="24"/>
      <c r="VEX50" s="24"/>
      <c r="VFC50" s="24"/>
      <c r="VFH50" s="24"/>
      <c r="VFM50" s="24"/>
      <c r="VFR50" s="24"/>
      <c r="VFW50" s="24"/>
      <c r="VGB50" s="24"/>
      <c r="VGG50" s="24"/>
      <c r="VGL50" s="24"/>
      <c r="VGQ50" s="24"/>
      <c r="VGV50" s="24"/>
      <c r="VHA50" s="24"/>
      <c r="VHF50" s="24"/>
      <c r="VHK50" s="24"/>
      <c r="VHP50" s="24"/>
      <c r="VHU50" s="24"/>
      <c r="VHZ50" s="24"/>
      <c r="VIE50" s="24"/>
      <c r="VIJ50" s="24"/>
      <c r="VIO50" s="24"/>
      <c r="VIT50" s="24"/>
      <c r="VIY50" s="24"/>
      <c r="VJD50" s="24"/>
      <c r="VJI50" s="24"/>
      <c r="VJN50" s="24"/>
      <c r="VJS50" s="24"/>
      <c r="VJX50" s="24"/>
      <c r="VKC50" s="24"/>
      <c r="VKH50" s="24"/>
      <c r="VKM50" s="24"/>
      <c r="VKR50" s="24"/>
      <c r="VKW50" s="24"/>
      <c r="VLB50" s="24"/>
      <c r="VLG50" s="24"/>
      <c r="VLL50" s="24"/>
      <c r="VLQ50" s="24"/>
      <c r="VLV50" s="24"/>
      <c r="VMA50" s="24"/>
      <c r="VMF50" s="24"/>
      <c r="VMK50" s="24"/>
      <c r="VMP50" s="24"/>
      <c r="VMU50" s="24"/>
      <c r="VMZ50" s="24"/>
      <c r="VNE50" s="24"/>
      <c r="VNJ50" s="24"/>
      <c r="VNO50" s="24"/>
      <c r="VNT50" s="24"/>
      <c r="VNY50" s="24"/>
      <c r="VOD50" s="24"/>
      <c r="VOI50" s="24"/>
      <c r="VON50" s="24"/>
      <c r="VOS50" s="24"/>
      <c r="VOX50" s="24"/>
      <c r="VPC50" s="24"/>
      <c r="VPH50" s="24"/>
      <c r="VPM50" s="24"/>
      <c r="VPR50" s="24"/>
      <c r="VPW50" s="24"/>
      <c r="VQB50" s="24"/>
      <c r="VQG50" s="24"/>
      <c r="VQL50" s="24"/>
      <c r="VQQ50" s="24"/>
      <c r="VQV50" s="24"/>
      <c r="VRA50" s="24"/>
      <c r="VRF50" s="24"/>
      <c r="VRK50" s="24"/>
      <c r="VRP50" s="24"/>
      <c r="VRU50" s="24"/>
      <c r="VRZ50" s="24"/>
      <c r="VSE50" s="24"/>
      <c r="VSJ50" s="24"/>
      <c r="VSO50" s="24"/>
      <c r="VST50" s="24"/>
      <c r="VSY50" s="24"/>
      <c r="VTD50" s="24"/>
      <c r="VTI50" s="24"/>
      <c r="VTN50" s="24"/>
      <c r="VTS50" s="24"/>
      <c r="VTX50" s="24"/>
      <c r="VUC50" s="24"/>
      <c r="VUH50" s="24"/>
      <c r="VUM50" s="24"/>
      <c r="VUR50" s="24"/>
      <c r="VUW50" s="24"/>
      <c r="VVB50" s="24"/>
      <c r="VVG50" s="24"/>
      <c r="VVL50" s="24"/>
      <c r="VVQ50" s="24"/>
      <c r="VVV50" s="24"/>
      <c r="VWA50" s="24"/>
      <c r="VWF50" s="24"/>
      <c r="VWK50" s="24"/>
      <c r="VWP50" s="24"/>
      <c r="VWU50" s="24"/>
      <c r="VWZ50" s="24"/>
      <c r="VXE50" s="24"/>
      <c r="VXJ50" s="24"/>
      <c r="VXO50" s="24"/>
      <c r="VXT50" s="24"/>
      <c r="VXY50" s="24"/>
      <c r="VYD50" s="24"/>
      <c r="VYI50" s="24"/>
      <c r="VYN50" s="24"/>
      <c r="VYS50" s="24"/>
      <c r="VYX50" s="24"/>
      <c r="VZC50" s="24"/>
      <c r="VZH50" s="24"/>
      <c r="VZM50" s="24"/>
      <c r="VZR50" s="24"/>
      <c r="VZW50" s="24"/>
      <c r="WAB50" s="24"/>
      <c r="WAG50" s="24"/>
      <c r="WAL50" s="24"/>
      <c r="WAQ50" s="24"/>
      <c r="WAV50" s="24"/>
      <c r="WBA50" s="24"/>
      <c r="WBF50" s="24"/>
      <c r="WBK50" s="24"/>
      <c r="WBP50" s="24"/>
      <c r="WBU50" s="24"/>
      <c r="WBZ50" s="24"/>
      <c r="WCE50" s="24"/>
      <c r="WCJ50" s="24"/>
      <c r="WCO50" s="24"/>
      <c r="WCT50" s="24"/>
      <c r="WCY50" s="24"/>
      <c r="WDD50" s="24"/>
      <c r="WDI50" s="24"/>
      <c r="WDN50" s="24"/>
      <c r="WDS50" s="24"/>
      <c r="WDX50" s="24"/>
      <c r="WEC50" s="24"/>
      <c r="WEH50" s="24"/>
      <c r="WEM50" s="24"/>
      <c r="WER50" s="24"/>
      <c r="WEW50" s="24"/>
      <c r="WFB50" s="24"/>
      <c r="WFG50" s="24"/>
      <c r="WFL50" s="24"/>
      <c r="WFQ50" s="24"/>
      <c r="WFV50" s="24"/>
      <c r="WGA50" s="24"/>
      <c r="WGF50" s="24"/>
      <c r="WGK50" s="24"/>
      <c r="WGP50" s="24"/>
      <c r="WGU50" s="24"/>
      <c r="WGZ50" s="24"/>
      <c r="WHE50" s="24"/>
      <c r="WHJ50" s="24"/>
      <c r="WHO50" s="24"/>
      <c r="WHT50" s="24"/>
      <c r="WHY50" s="24"/>
      <c r="WID50" s="24"/>
      <c r="WII50" s="24"/>
      <c r="WIN50" s="24"/>
      <c r="WIS50" s="24"/>
      <c r="WIX50" s="24"/>
      <c r="WJC50" s="24"/>
      <c r="WJH50" s="24"/>
      <c r="WJM50" s="24"/>
      <c r="WJR50" s="24"/>
      <c r="WJW50" s="24"/>
      <c r="WKB50" s="24"/>
      <c r="WKG50" s="24"/>
      <c r="WKL50" s="24"/>
      <c r="WKQ50" s="24"/>
      <c r="WKV50" s="24"/>
      <c r="WLA50" s="24"/>
      <c r="WLF50" s="24"/>
      <c r="WLK50" s="24"/>
      <c r="WLP50" s="24"/>
      <c r="WLU50" s="24"/>
      <c r="WLZ50" s="24"/>
      <c r="WME50" s="24"/>
      <c r="WMJ50" s="24"/>
      <c r="WMO50" s="24"/>
      <c r="WMT50" s="24"/>
      <c r="WMY50" s="24"/>
      <c r="WND50" s="24"/>
      <c r="WNI50" s="24"/>
      <c r="WNN50" s="24"/>
      <c r="WNS50" s="24"/>
      <c r="WNX50" s="24"/>
      <c r="WOC50" s="24"/>
      <c r="WOH50" s="24"/>
      <c r="WOM50" s="24"/>
      <c r="WOR50" s="24"/>
      <c r="WOW50" s="24"/>
      <c r="WPB50" s="24"/>
      <c r="WPG50" s="24"/>
      <c r="WPL50" s="24"/>
      <c r="WPQ50" s="24"/>
      <c r="WPV50" s="24"/>
      <c r="WQA50" s="24"/>
      <c r="WQF50" s="24"/>
      <c r="WQK50" s="24"/>
      <c r="WQP50" s="24"/>
      <c r="WQU50" s="24"/>
      <c r="WQZ50" s="24"/>
      <c r="WRE50" s="24"/>
      <c r="WRJ50" s="24"/>
      <c r="WRO50" s="24"/>
      <c r="WRT50" s="24"/>
      <c r="WRY50" s="24"/>
      <c r="WSD50" s="24"/>
      <c r="WSI50" s="24"/>
      <c r="WSN50" s="24"/>
      <c r="WSS50" s="24"/>
      <c r="WSX50" s="24"/>
      <c r="WTC50" s="24"/>
      <c r="WTH50" s="24"/>
      <c r="WTM50" s="24"/>
      <c r="WTR50" s="24"/>
      <c r="WTW50" s="24"/>
      <c r="WUB50" s="24"/>
      <c r="WUG50" s="24"/>
      <c r="WUL50" s="24"/>
      <c r="WUQ50" s="24"/>
      <c r="WUV50" s="24"/>
      <c r="WVA50" s="24"/>
      <c r="WVF50" s="24"/>
      <c r="WVK50" s="24"/>
      <c r="WVP50" s="24"/>
      <c r="WVU50" s="24"/>
      <c r="WVZ50" s="24"/>
      <c r="WWE50" s="24"/>
      <c r="WWJ50" s="24"/>
      <c r="WWO50" s="24"/>
      <c r="WWT50" s="24"/>
      <c r="WWY50" s="24"/>
      <c r="WXD50" s="24"/>
      <c r="WXI50" s="24"/>
      <c r="WXN50" s="24"/>
      <c r="WXS50" s="24"/>
      <c r="WXX50" s="24"/>
      <c r="WYC50" s="24"/>
      <c r="WYH50" s="24"/>
      <c r="WYM50" s="24"/>
      <c r="WYR50" s="24"/>
      <c r="WYW50" s="24"/>
      <c r="WZB50" s="24"/>
      <c r="WZG50" s="24"/>
      <c r="WZL50" s="24"/>
      <c r="WZQ50" s="24"/>
      <c r="WZV50" s="24"/>
      <c r="XAA50" s="24"/>
      <c r="XAF50" s="24"/>
      <c r="XAK50" s="24"/>
      <c r="XAP50" s="24"/>
      <c r="XAU50" s="24"/>
      <c r="XAZ50" s="24"/>
      <c r="XBE50" s="24"/>
      <c r="XBJ50" s="24"/>
      <c r="XBO50" s="24"/>
      <c r="XBT50" s="24"/>
      <c r="XBY50" s="24"/>
      <c r="XCD50" s="24"/>
      <c r="XCI50" s="24"/>
      <c r="XCN50" s="24"/>
      <c r="XCS50" s="24"/>
      <c r="XCX50" s="24"/>
      <c r="XDC50" s="24"/>
      <c r="XDH50" s="24"/>
      <c r="XDM50" s="24"/>
      <c r="XDR50" s="24"/>
      <c r="XDW50" s="24"/>
      <c r="XEB50" s="24"/>
      <c r="XEG50" s="24"/>
      <c r="XEL50" s="24"/>
      <c r="XEQ50" s="24"/>
      <c r="XEV50" s="24"/>
      <c r="XFA50" s="24"/>
    </row>
    <row r="51" spans="1:1021 1026:2046 2051:3071 3076:4096 4101:5116 5121:6141 6146:7166 7171:8191 8196:9216 9221:10236 10241:11261 11266:12286 12291:13311 13316:14336 14341:15356 15361:16381" x14ac:dyDescent="0.35">
      <c r="B51" s="14"/>
      <c r="C51" s="14"/>
      <c r="D51" s="14"/>
      <c r="E51" s="166" t="s">
        <v>478</v>
      </c>
      <c r="H51" s="30" t="s">
        <v>198</v>
      </c>
      <c r="J51" s="226">
        <f>J48*J49*J50</f>
        <v>24654.375</v>
      </c>
      <c r="K51" s="226">
        <f t="shared" ref="K51:BV51" si="27">K48*K49*K50</f>
        <v>24654.375</v>
      </c>
      <c r="L51" s="226">
        <f t="shared" si="27"/>
        <v>24654.375</v>
      </c>
      <c r="M51" s="226">
        <f t="shared" si="27"/>
        <v>24654.375</v>
      </c>
      <c r="N51" s="226">
        <f t="shared" si="27"/>
        <v>24654.375</v>
      </c>
      <c r="O51" s="226">
        <f t="shared" si="27"/>
        <v>24654.375</v>
      </c>
      <c r="P51" s="226">
        <f t="shared" si="27"/>
        <v>24654.375</v>
      </c>
      <c r="Q51" s="226">
        <f t="shared" si="27"/>
        <v>24654.375</v>
      </c>
      <c r="R51" s="226">
        <f t="shared" si="27"/>
        <v>24654.375</v>
      </c>
      <c r="S51" s="226">
        <f t="shared" si="27"/>
        <v>24654.375</v>
      </c>
      <c r="T51" s="226">
        <f t="shared" si="27"/>
        <v>24654.375</v>
      </c>
      <c r="U51" s="226">
        <f t="shared" si="27"/>
        <v>24654.375</v>
      </c>
      <c r="V51" s="226">
        <f t="shared" si="27"/>
        <v>34744.40625</v>
      </c>
      <c r="W51" s="226">
        <f t="shared" si="27"/>
        <v>34744.40625</v>
      </c>
      <c r="X51" s="226">
        <f t="shared" si="27"/>
        <v>34744.40625</v>
      </c>
      <c r="Y51" s="226">
        <f t="shared" si="27"/>
        <v>34744.40625</v>
      </c>
      <c r="Z51" s="226">
        <f t="shared" si="27"/>
        <v>34744.40625</v>
      </c>
      <c r="AA51" s="226">
        <f t="shared" si="27"/>
        <v>34744.40625</v>
      </c>
      <c r="AB51" s="226">
        <f t="shared" si="27"/>
        <v>34744.40625</v>
      </c>
      <c r="AC51" s="226">
        <f t="shared" si="27"/>
        <v>34744.40625</v>
      </c>
      <c r="AD51" s="226">
        <f t="shared" si="27"/>
        <v>34744.40625</v>
      </c>
      <c r="AE51" s="226">
        <f t="shared" si="27"/>
        <v>34744.40625</v>
      </c>
      <c r="AF51" s="226">
        <f t="shared" si="27"/>
        <v>34744.40625</v>
      </c>
      <c r="AG51" s="226">
        <f t="shared" si="27"/>
        <v>34744.40625</v>
      </c>
      <c r="AH51" s="226">
        <f t="shared" si="27"/>
        <v>46478.0625</v>
      </c>
      <c r="AI51" s="226">
        <f t="shared" si="27"/>
        <v>46478.0625</v>
      </c>
      <c r="AJ51" s="226">
        <f t="shared" si="27"/>
        <v>46478.0625</v>
      </c>
      <c r="AK51" s="226">
        <f t="shared" si="27"/>
        <v>46478.0625</v>
      </c>
      <c r="AL51" s="226">
        <f t="shared" si="27"/>
        <v>46478.0625</v>
      </c>
      <c r="AM51" s="226">
        <f t="shared" si="27"/>
        <v>46478.0625</v>
      </c>
      <c r="AN51" s="226">
        <f t="shared" si="27"/>
        <v>46478.0625</v>
      </c>
      <c r="AO51" s="226">
        <f t="shared" si="27"/>
        <v>46478.0625</v>
      </c>
      <c r="AP51" s="226">
        <f t="shared" si="27"/>
        <v>46478.0625</v>
      </c>
      <c r="AQ51" s="226">
        <f t="shared" si="27"/>
        <v>46478.0625</v>
      </c>
      <c r="AR51" s="226">
        <f t="shared" si="27"/>
        <v>46478.0625</v>
      </c>
      <c r="AS51" s="226">
        <f t="shared" si="27"/>
        <v>46478.0625</v>
      </c>
      <c r="AT51" s="226">
        <f t="shared" si="27"/>
        <v>57481.21875</v>
      </c>
      <c r="AU51" s="226">
        <f t="shared" si="27"/>
        <v>57481.21875</v>
      </c>
      <c r="AV51" s="226">
        <f t="shared" si="27"/>
        <v>57481.21875</v>
      </c>
      <c r="AW51" s="226">
        <f t="shared" si="27"/>
        <v>57481.21875</v>
      </c>
      <c r="AX51" s="226">
        <f t="shared" si="27"/>
        <v>57481.21875</v>
      </c>
      <c r="AY51" s="226">
        <f t="shared" si="27"/>
        <v>57481.21875</v>
      </c>
      <c r="AZ51" s="226">
        <f t="shared" si="27"/>
        <v>57481.21875</v>
      </c>
      <c r="BA51" s="226">
        <f t="shared" si="27"/>
        <v>57481.21875</v>
      </c>
      <c r="BB51" s="226">
        <f t="shared" si="27"/>
        <v>57481.21875</v>
      </c>
      <c r="BC51" s="226">
        <f t="shared" si="27"/>
        <v>57481.21875</v>
      </c>
      <c r="BD51" s="226">
        <f t="shared" si="27"/>
        <v>57481.21875</v>
      </c>
      <c r="BE51" s="226">
        <f t="shared" si="27"/>
        <v>57481.21875</v>
      </c>
      <c r="BF51" s="226">
        <f t="shared" si="27"/>
        <v>44834.4375</v>
      </c>
      <c r="BG51" s="226">
        <f t="shared" si="27"/>
        <v>44834.4375</v>
      </c>
      <c r="BH51" s="226">
        <f t="shared" si="27"/>
        <v>44834.4375</v>
      </c>
      <c r="BI51" s="226">
        <f t="shared" si="27"/>
        <v>44834.4375</v>
      </c>
      <c r="BJ51" s="226">
        <f t="shared" si="27"/>
        <v>44834.4375</v>
      </c>
      <c r="BK51" s="226">
        <f t="shared" si="27"/>
        <v>44834.4375</v>
      </c>
      <c r="BL51" s="226">
        <f t="shared" si="27"/>
        <v>44834.4375</v>
      </c>
      <c r="BM51" s="226">
        <f t="shared" si="27"/>
        <v>44834.4375</v>
      </c>
      <c r="BN51" s="226">
        <f t="shared" si="27"/>
        <v>44834.4375</v>
      </c>
      <c r="BO51" s="226">
        <f t="shared" si="27"/>
        <v>44834.4375</v>
      </c>
      <c r="BP51" s="226">
        <f t="shared" si="27"/>
        <v>44834.4375</v>
      </c>
      <c r="BQ51" s="226">
        <f t="shared" si="27"/>
        <v>44834.4375</v>
      </c>
      <c r="BR51" s="226">
        <f t="shared" si="27"/>
        <v>44058.28125</v>
      </c>
      <c r="BS51" s="226">
        <f t="shared" si="27"/>
        <v>44058.28125</v>
      </c>
      <c r="BT51" s="226">
        <f t="shared" si="27"/>
        <v>44058.28125</v>
      </c>
      <c r="BU51" s="226">
        <f t="shared" si="27"/>
        <v>44058.28125</v>
      </c>
      <c r="BV51" s="226">
        <f t="shared" si="27"/>
        <v>44058.28125</v>
      </c>
      <c r="BW51" s="226">
        <f t="shared" ref="BW51:DY51" si="28">BW48*BW49*BW50</f>
        <v>44058.28125</v>
      </c>
      <c r="BX51" s="226">
        <f t="shared" si="28"/>
        <v>44058.28125</v>
      </c>
      <c r="BY51" s="226">
        <f t="shared" si="28"/>
        <v>44058.28125</v>
      </c>
      <c r="BZ51" s="226">
        <f t="shared" si="28"/>
        <v>44058.28125</v>
      </c>
      <c r="CA51" s="226">
        <f t="shared" si="28"/>
        <v>44058.28125</v>
      </c>
      <c r="CB51" s="226">
        <f t="shared" si="28"/>
        <v>44058.28125</v>
      </c>
      <c r="CC51" s="226">
        <f t="shared" si="28"/>
        <v>44058.28125</v>
      </c>
      <c r="CD51" s="226">
        <f t="shared" si="28"/>
        <v>38990.4375</v>
      </c>
      <c r="CE51" s="226">
        <f t="shared" si="28"/>
        <v>38990.4375</v>
      </c>
      <c r="CF51" s="226">
        <f t="shared" si="28"/>
        <v>38990.4375</v>
      </c>
      <c r="CG51" s="226">
        <f t="shared" si="28"/>
        <v>38990.4375</v>
      </c>
      <c r="CH51" s="226">
        <f t="shared" si="28"/>
        <v>38990.4375</v>
      </c>
      <c r="CI51" s="226">
        <f t="shared" si="28"/>
        <v>38990.4375</v>
      </c>
      <c r="CJ51" s="226">
        <f t="shared" si="28"/>
        <v>38990.4375</v>
      </c>
      <c r="CK51" s="226">
        <f t="shared" si="28"/>
        <v>38990.4375</v>
      </c>
      <c r="CL51" s="226">
        <f t="shared" si="28"/>
        <v>38990.4375</v>
      </c>
      <c r="CM51" s="226">
        <f t="shared" si="28"/>
        <v>38990.4375</v>
      </c>
      <c r="CN51" s="226">
        <f t="shared" si="28"/>
        <v>38990.4375</v>
      </c>
      <c r="CO51" s="226">
        <f t="shared" si="28"/>
        <v>38990.4375</v>
      </c>
      <c r="CP51" s="226">
        <f t="shared" si="28"/>
        <v>32781.1875</v>
      </c>
      <c r="CQ51" s="226">
        <f t="shared" si="28"/>
        <v>32781.1875</v>
      </c>
      <c r="CR51" s="226">
        <f t="shared" si="28"/>
        <v>32781.1875</v>
      </c>
      <c r="CS51" s="226">
        <f t="shared" si="28"/>
        <v>32781.1875</v>
      </c>
      <c r="CT51" s="226">
        <f t="shared" si="28"/>
        <v>32781.1875</v>
      </c>
      <c r="CU51" s="226">
        <f t="shared" si="28"/>
        <v>32781.1875</v>
      </c>
      <c r="CV51" s="226">
        <f t="shared" si="28"/>
        <v>32781.1875</v>
      </c>
      <c r="CW51" s="226">
        <f t="shared" si="28"/>
        <v>32781.1875</v>
      </c>
      <c r="CX51" s="226">
        <f t="shared" si="28"/>
        <v>32781.1875</v>
      </c>
      <c r="CY51" s="226">
        <f t="shared" si="28"/>
        <v>32781.1875</v>
      </c>
      <c r="CZ51" s="226">
        <f t="shared" si="28"/>
        <v>32781.1875</v>
      </c>
      <c r="DA51" s="226">
        <f t="shared" si="28"/>
        <v>32781.1875</v>
      </c>
      <c r="DB51" s="226">
        <f t="shared" si="28"/>
        <v>20773.59375</v>
      </c>
      <c r="DC51" s="226">
        <f t="shared" si="28"/>
        <v>20773.59375</v>
      </c>
      <c r="DD51" s="226">
        <f t="shared" si="28"/>
        <v>20773.59375</v>
      </c>
      <c r="DE51" s="226">
        <f t="shared" si="28"/>
        <v>20773.59375</v>
      </c>
      <c r="DF51" s="226">
        <f t="shared" si="28"/>
        <v>20773.59375</v>
      </c>
      <c r="DG51" s="226">
        <f t="shared" si="28"/>
        <v>20773.59375</v>
      </c>
      <c r="DH51" s="226">
        <f t="shared" si="28"/>
        <v>20773.59375</v>
      </c>
      <c r="DI51" s="226">
        <f t="shared" si="28"/>
        <v>20773.59375</v>
      </c>
      <c r="DJ51" s="226">
        <f t="shared" si="28"/>
        <v>20773.59375</v>
      </c>
      <c r="DK51" s="226">
        <f t="shared" si="28"/>
        <v>20773.59375</v>
      </c>
      <c r="DL51" s="226">
        <f t="shared" si="28"/>
        <v>20773.59375</v>
      </c>
      <c r="DM51" s="226">
        <f t="shared" si="28"/>
        <v>20773.59375</v>
      </c>
      <c r="DN51" s="226">
        <f t="shared" si="28"/>
        <v>11459.71875</v>
      </c>
      <c r="DO51" s="226">
        <f t="shared" si="28"/>
        <v>11459.71875</v>
      </c>
      <c r="DP51" s="226">
        <f t="shared" si="28"/>
        <v>11459.71875</v>
      </c>
      <c r="DQ51" s="226">
        <f t="shared" si="28"/>
        <v>11459.71875</v>
      </c>
      <c r="DR51" s="226">
        <f t="shared" si="28"/>
        <v>11459.71875</v>
      </c>
      <c r="DS51" s="226">
        <f t="shared" si="28"/>
        <v>11459.71875</v>
      </c>
      <c r="DT51" s="226">
        <f t="shared" si="28"/>
        <v>11459.71875</v>
      </c>
      <c r="DU51" s="226">
        <f t="shared" si="28"/>
        <v>11459.71875</v>
      </c>
      <c r="DV51" s="226">
        <f t="shared" si="28"/>
        <v>11459.71875</v>
      </c>
      <c r="DW51" s="226">
        <f t="shared" si="28"/>
        <v>11459.71875</v>
      </c>
      <c r="DX51" s="226">
        <f t="shared" si="28"/>
        <v>11459.71875</v>
      </c>
      <c r="DY51" s="226">
        <f t="shared" si="28"/>
        <v>11459.71875</v>
      </c>
    </row>
    <row r="52" spans="1:1021 1026:2046 2051:3071 3076:4096 4101:5116 5121:6141 6146:7166 7171:8191 8196:9216 9221:10236 10241:11261 11266:12286 12291:13311 13316:14336 14341:15356 15361:16381" x14ac:dyDescent="0.35">
      <c r="B52" s="14"/>
      <c r="C52" s="14"/>
      <c r="D52" s="14"/>
      <c r="E52" s="16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row>
    <row r="53" spans="1:1021 1026:2046 2051:3071 3076:4096 4101:5116 5121:6141 6146:7166 7171:8191 8196:9216 9221:10236 10241:11261 11266:12286 12291:13311 13316:14336 14341:15356 15361:16381" x14ac:dyDescent="0.35">
      <c r="B53" s="14"/>
      <c r="C53" s="14"/>
      <c r="D53" s="14"/>
      <c r="E53" s="123" t="s">
        <v>472</v>
      </c>
      <c r="H53" s="30" t="s">
        <v>196</v>
      </c>
      <c r="J53" s="52">
        <f>J54</f>
        <v>0.09</v>
      </c>
      <c r="K53" s="40">
        <f>J53*K55</f>
        <v>0.09</v>
      </c>
      <c r="L53" s="40">
        <f t="shared" ref="L53:AP53" si="29">K53*L55</f>
        <v>0.09</v>
      </c>
      <c r="M53" s="40">
        <f t="shared" si="29"/>
        <v>0.09</v>
      </c>
      <c r="N53" s="40">
        <f t="shared" si="29"/>
        <v>0.09</v>
      </c>
      <c r="O53" s="40">
        <f t="shared" si="29"/>
        <v>0.09</v>
      </c>
      <c r="P53" s="40">
        <f t="shared" si="29"/>
        <v>0.09</v>
      </c>
      <c r="Q53" s="40">
        <f t="shared" si="29"/>
        <v>0.09</v>
      </c>
      <c r="R53" s="40">
        <f t="shared" si="29"/>
        <v>0.09</v>
      </c>
      <c r="S53" s="333">
        <f t="shared" si="29"/>
        <v>0.09</v>
      </c>
      <c r="T53" s="40">
        <f t="shared" si="29"/>
        <v>0.09</v>
      </c>
      <c r="U53" s="40">
        <f t="shared" si="29"/>
        <v>0.09</v>
      </c>
      <c r="V53" s="40">
        <f t="shared" si="29"/>
        <v>9.1799999999999993E-2</v>
      </c>
      <c r="W53" s="410">
        <f t="shared" si="29"/>
        <v>9.1799999999999993E-2</v>
      </c>
      <c r="X53" s="411">
        <f t="shared" si="29"/>
        <v>9.1799999999999993E-2</v>
      </c>
      <c r="Y53" s="40">
        <f t="shared" si="29"/>
        <v>9.1799999999999993E-2</v>
      </c>
      <c r="Z53" s="40">
        <f t="shared" si="29"/>
        <v>9.1799999999999993E-2</v>
      </c>
      <c r="AA53" s="40">
        <f t="shared" si="29"/>
        <v>9.1799999999999993E-2</v>
      </c>
      <c r="AB53" s="40">
        <f t="shared" si="29"/>
        <v>9.1799999999999993E-2</v>
      </c>
      <c r="AC53" s="40">
        <f t="shared" si="29"/>
        <v>9.1799999999999993E-2</v>
      </c>
      <c r="AD53" s="40">
        <f t="shared" si="29"/>
        <v>9.1799999999999993E-2</v>
      </c>
      <c r="AE53" s="40">
        <f t="shared" si="29"/>
        <v>9.1799999999999993E-2</v>
      </c>
      <c r="AF53" s="40">
        <f t="shared" si="29"/>
        <v>9.1799999999999993E-2</v>
      </c>
      <c r="AG53" s="40">
        <f t="shared" si="29"/>
        <v>9.1799999999999993E-2</v>
      </c>
      <c r="AH53" s="40">
        <f t="shared" si="29"/>
        <v>9.3635999999999997E-2</v>
      </c>
      <c r="AI53" s="40">
        <f t="shared" si="29"/>
        <v>9.3635999999999997E-2</v>
      </c>
      <c r="AJ53" s="40">
        <f t="shared" si="29"/>
        <v>9.3635999999999997E-2</v>
      </c>
      <c r="AK53" s="40">
        <f t="shared" si="29"/>
        <v>9.3635999999999997E-2</v>
      </c>
      <c r="AL53" s="40">
        <f t="shared" si="29"/>
        <v>9.3635999999999997E-2</v>
      </c>
      <c r="AM53" s="40">
        <f t="shared" si="29"/>
        <v>9.3635999999999997E-2</v>
      </c>
      <c r="AN53" s="40">
        <f t="shared" si="29"/>
        <v>9.3635999999999997E-2</v>
      </c>
      <c r="AO53" s="40">
        <f t="shared" si="29"/>
        <v>9.3635999999999997E-2</v>
      </c>
      <c r="AP53" s="40">
        <f t="shared" si="29"/>
        <v>9.3635999999999997E-2</v>
      </c>
      <c r="AQ53" s="40">
        <f t="shared" ref="AQ53:BV53" si="30">AP53*AQ55</f>
        <v>9.3635999999999997E-2</v>
      </c>
      <c r="AR53" s="40">
        <f t="shared" si="30"/>
        <v>9.3635999999999997E-2</v>
      </c>
      <c r="AS53" s="40">
        <f t="shared" si="30"/>
        <v>9.3635999999999997E-2</v>
      </c>
      <c r="AT53" s="40">
        <f t="shared" si="30"/>
        <v>9.5508720000000005E-2</v>
      </c>
      <c r="AU53" s="40">
        <f t="shared" si="30"/>
        <v>9.5508720000000005E-2</v>
      </c>
      <c r="AV53" s="40">
        <f t="shared" si="30"/>
        <v>9.5508720000000005E-2</v>
      </c>
      <c r="AW53" s="40">
        <f t="shared" si="30"/>
        <v>9.5508720000000005E-2</v>
      </c>
      <c r="AX53" s="40">
        <f t="shared" si="30"/>
        <v>9.5508720000000005E-2</v>
      </c>
      <c r="AY53" s="40">
        <f t="shared" si="30"/>
        <v>9.5508720000000005E-2</v>
      </c>
      <c r="AZ53" s="40">
        <f t="shared" si="30"/>
        <v>9.5508720000000005E-2</v>
      </c>
      <c r="BA53" s="40">
        <f t="shared" si="30"/>
        <v>9.5508720000000005E-2</v>
      </c>
      <c r="BB53" s="40">
        <f t="shared" si="30"/>
        <v>9.5508720000000005E-2</v>
      </c>
      <c r="BC53" s="40">
        <f t="shared" si="30"/>
        <v>9.5508720000000005E-2</v>
      </c>
      <c r="BD53" s="40">
        <f t="shared" si="30"/>
        <v>9.5508720000000005E-2</v>
      </c>
      <c r="BE53" s="40">
        <f t="shared" si="30"/>
        <v>9.5508720000000005E-2</v>
      </c>
      <c r="BF53" s="40">
        <f t="shared" si="30"/>
        <v>9.7418894400000011E-2</v>
      </c>
      <c r="BG53" s="40">
        <f t="shared" si="30"/>
        <v>9.7418894400000011E-2</v>
      </c>
      <c r="BH53" s="40">
        <f t="shared" si="30"/>
        <v>9.7418894400000011E-2</v>
      </c>
      <c r="BI53" s="40">
        <f t="shared" si="30"/>
        <v>9.7418894400000011E-2</v>
      </c>
      <c r="BJ53" s="40">
        <f t="shared" si="30"/>
        <v>9.7418894400000011E-2</v>
      </c>
      <c r="BK53" s="40">
        <f t="shared" si="30"/>
        <v>9.7418894400000011E-2</v>
      </c>
      <c r="BL53" s="40">
        <f t="shared" si="30"/>
        <v>9.7418894400000011E-2</v>
      </c>
      <c r="BM53" s="40">
        <f t="shared" si="30"/>
        <v>9.7418894400000011E-2</v>
      </c>
      <c r="BN53" s="40">
        <f t="shared" si="30"/>
        <v>9.7418894400000011E-2</v>
      </c>
      <c r="BO53" s="40">
        <f t="shared" si="30"/>
        <v>9.7418894400000011E-2</v>
      </c>
      <c r="BP53" s="40">
        <f t="shared" si="30"/>
        <v>9.7418894400000011E-2</v>
      </c>
      <c r="BQ53" s="40">
        <f t="shared" si="30"/>
        <v>9.7418894400000011E-2</v>
      </c>
      <c r="BR53" s="40">
        <f t="shared" si="30"/>
        <v>9.9367272288000019E-2</v>
      </c>
      <c r="BS53" s="40">
        <f t="shared" si="30"/>
        <v>9.9367272288000019E-2</v>
      </c>
      <c r="BT53" s="40">
        <f t="shared" si="30"/>
        <v>9.9367272288000019E-2</v>
      </c>
      <c r="BU53" s="40">
        <f t="shared" si="30"/>
        <v>9.9367272288000019E-2</v>
      </c>
      <c r="BV53" s="40">
        <f t="shared" si="30"/>
        <v>9.9367272288000019E-2</v>
      </c>
      <c r="BW53" s="40">
        <f t="shared" ref="BW53:DB53" si="31">BV53*BW55</f>
        <v>9.9367272288000019E-2</v>
      </c>
      <c r="BX53" s="40">
        <f t="shared" si="31"/>
        <v>9.9367272288000019E-2</v>
      </c>
      <c r="BY53" s="40">
        <f t="shared" si="31"/>
        <v>9.9367272288000019E-2</v>
      </c>
      <c r="BZ53" s="40">
        <f t="shared" si="31"/>
        <v>9.9367272288000019E-2</v>
      </c>
      <c r="CA53" s="40">
        <f t="shared" si="31"/>
        <v>9.9367272288000019E-2</v>
      </c>
      <c r="CB53" s="40">
        <f t="shared" si="31"/>
        <v>9.9367272288000019E-2</v>
      </c>
      <c r="CC53" s="40">
        <f t="shared" si="31"/>
        <v>9.9367272288000019E-2</v>
      </c>
      <c r="CD53" s="40">
        <f t="shared" si="31"/>
        <v>0.10135461773376002</v>
      </c>
      <c r="CE53" s="40">
        <f t="shared" si="31"/>
        <v>0.10135461773376002</v>
      </c>
      <c r="CF53" s="40">
        <f t="shared" si="31"/>
        <v>0.10135461773376002</v>
      </c>
      <c r="CG53" s="40">
        <f t="shared" si="31"/>
        <v>0.10135461773376002</v>
      </c>
      <c r="CH53" s="40">
        <f t="shared" si="31"/>
        <v>0.10135461773376002</v>
      </c>
      <c r="CI53" s="40">
        <f t="shared" si="31"/>
        <v>0.10135461773376002</v>
      </c>
      <c r="CJ53" s="40">
        <f t="shared" si="31"/>
        <v>0.10135461773376002</v>
      </c>
      <c r="CK53" s="40">
        <f t="shared" si="31"/>
        <v>0.10135461773376002</v>
      </c>
      <c r="CL53" s="40">
        <f t="shared" si="31"/>
        <v>0.10135461773376002</v>
      </c>
      <c r="CM53" s="40">
        <f t="shared" si="31"/>
        <v>0.10135461773376002</v>
      </c>
      <c r="CN53" s="40">
        <f t="shared" si="31"/>
        <v>0.10135461773376002</v>
      </c>
      <c r="CO53" s="40">
        <f t="shared" si="31"/>
        <v>0.10135461773376002</v>
      </c>
      <c r="CP53" s="40">
        <f t="shared" si="31"/>
        <v>0.10338171008843522</v>
      </c>
      <c r="CQ53" s="40">
        <f t="shared" si="31"/>
        <v>0.10338171008843522</v>
      </c>
      <c r="CR53" s="40">
        <f t="shared" si="31"/>
        <v>0.10338171008843522</v>
      </c>
      <c r="CS53" s="40">
        <f t="shared" si="31"/>
        <v>0.10338171008843522</v>
      </c>
      <c r="CT53" s="40">
        <f t="shared" si="31"/>
        <v>0.10338171008843522</v>
      </c>
      <c r="CU53" s="40">
        <f t="shared" si="31"/>
        <v>0.10338171008843522</v>
      </c>
      <c r="CV53" s="40">
        <f t="shared" si="31"/>
        <v>0.10338171008843522</v>
      </c>
      <c r="CW53" s="40">
        <f t="shared" si="31"/>
        <v>0.10338171008843522</v>
      </c>
      <c r="CX53" s="40">
        <f t="shared" si="31"/>
        <v>0.10338171008843522</v>
      </c>
      <c r="CY53" s="40">
        <f t="shared" si="31"/>
        <v>0.10338171008843522</v>
      </c>
      <c r="CZ53" s="40">
        <f t="shared" si="31"/>
        <v>0.10338171008843522</v>
      </c>
      <c r="DA53" s="40">
        <f t="shared" si="31"/>
        <v>0.10338171008843522</v>
      </c>
      <c r="DB53" s="40">
        <f t="shared" si="31"/>
        <v>0.10544934429020393</v>
      </c>
      <c r="DC53" s="40">
        <f t="shared" ref="DC53:DY53" si="32">DB53*DC55</f>
        <v>0.10544934429020393</v>
      </c>
      <c r="DD53" s="40">
        <f t="shared" si="32"/>
        <v>0.10544934429020393</v>
      </c>
      <c r="DE53" s="40">
        <f t="shared" si="32"/>
        <v>0.10544934429020393</v>
      </c>
      <c r="DF53" s="40">
        <f t="shared" si="32"/>
        <v>0.10544934429020393</v>
      </c>
      <c r="DG53" s="40">
        <f t="shared" si="32"/>
        <v>0.10544934429020393</v>
      </c>
      <c r="DH53" s="40">
        <f t="shared" si="32"/>
        <v>0.10544934429020393</v>
      </c>
      <c r="DI53" s="40">
        <f t="shared" si="32"/>
        <v>0.10544934429020393</v>
      </c>
      <c r="DJ53" s="40">
        <f t="shared" si="32"/>
        <v>0.10544934429020393</v>
      </c>
      <c r="DK53" s="40">
        <f t="shared" si="32"/>
        <v>0.10544934429020393</v>
      </c>
      <c r="DL53" s="40">
        <f t="shared" si="32"/>
        <v>0.10544934429020393</v>
      </c>
      <c r="DM53" s="40">
        <f t="shared" si="32"/>
        <v>0.10544934429020393</v>
      </c>
      <c r="DN53" s="40">
        <f t="shared" si="32"/>
        <v>0.10755833117600801</v>
      </c>
      <c r="DO53" s="40">
        <f t="shared" si="32"/>
        <v>0.10755833117600801</v>
      </c>
      <c r="DP53" s="40">
        <f t="shared" si="32"/>
        <v>0.10755833117600801</v>
      </c>
      <c r="DQ53" s="40">
        <f t="shared" si="32"/>
        <v>0.10755833117600801</v>
      </c>
      <c r="DR53" s="40">
        <f t="shared" si="32"/>
        <v>0.10755833117600801</v>
      </c>
      <c r="DS53" s="40">
        <f t="shared" si="32"/>
        <v>0.10755833117600801</v>
      </c>
      <c r="DT53" s="40">
        <f t="shared" si="32"/>
        <v>0.10755833117600801</v>
      </c>
      <c r="DU53" s="40">
        <f t="shared" si="32"/>
        <v>0.10755833117600801</v>
      </c>
      <c r="DV53" s="40">
        <f t="shared" si="32"/>
        <v>0.10755833117600801</v>
      </c>
      <c r="DW53" s="40">
        <f t="shared" si="32"/>
        <v>0.10755833117600801</v>
      </c>
      <c r="DX53" s="40">
        <f t="shared" si="32"/>
        <v>0.10755833117600801</v>
      </c>
      <c r="DY53" s="40">
        <f t="shared" si="32"/>
        <v>0.10755833117600801</v>
      </c>
    </row>
    <row r="54" spans="1:1021 1026:2046 2051:3071 3076:4096 4101:5116 5121:6141 6146:7166 7171:8191 8196:9216 9221:10236 10241:11261 11266:12286 12291:13311 13316:14336 14341:15356 15361:16381" x14ac:dyDescent="0.35">
      <c r="A54" s="24"/>
      <c r="B54" s="14"/>
      <c r="C54" s="14"/>
      <c r="D54" s="60"/>
      <c r="F54" s="123" t="s">
        <v>479</v>
      </c>
      <c r="H54" s="30" t="s">
        <v>196</v>
      </c>
      <c r="J54" s="195">
        <f>'1.1 Assumptions'!$J$164</f>
        <v>0.09</v>
      </c>
      <c r="K54" s="51">
        <f>'1.1 Assumptions'!$J$164</f>
        <v>0.09</v>
      </c>
      <c r="L54" s="51">
        <f>'1.1 Assumptions'!$J$164</f>
        <v>0.09</v>
      </c>
      <c r="M54" s="51">
        <f>'1.1 Assumptions'!$J$164</f>
        <v>0.09</v>
      </c>
      <c r="N54" s="51">
        <f>'1.1 Assumptions'!$J$164</f>
        <v>0.09</v>
      </c>
      <c r="O54" s="51">
        <f>'1.1 Assumptions'!$J$164</f>
        <v>0.09</v>
      </c>
      <c r="P54" s="51">
        <f>'1.1 Assumptions'!$J$164</f>
        <v>0.09</v>
      </c>
      <c r="Q54" s="51">
        <f>'1.1 Assumptions'!$J$164</f>
        <v>0.09</v>
      </c>
      <c r="R54" s="51">
        <f>'1.1 Assumptions'!$J$164</f>
        <v>0.09</v>
      </c>
      <c r="S54" s="51">
        <f>'1.1 Assumptions'!$J$164</f>
        <v>0.09</v>
      </c>
      <c r="T54" s="51">
        <f>'1.1 Assumptions'!$J$164</f>
        <v>0.09</v>
      </c>
      <c r="U54" s="51">
        <f>'1.1 Assumptions'!$J$164</f>
        <v>0.09</v>
      </c>
      <c r="V54" s="51">
        <f>'1.1 Assumptions'!$J$164</f>
        <v>0.09</v>
      </c>
      <c r="W54" s="51">
        <f>'1.1 Assumptions'!$J$164</f>
        <v>0.09</v>
      </c>
      <c r="X54" s="51">
        <f>'1.1 Assumptions'!$J$164</f>
        <v>0.09</v>
      </c>
      <c r="Y54" s="51">
        <f>'1.1 Assumptions'!$J$164</f>
        <v>0.09</v>
      </c>
      <c r="Z54" s="51">
        <f>'1.1 Assumptions'!$J$164</f>
        <v>0.09</v>
      </c>
      <c r="AA54" s="51">
        <f>'1.1 Assumptions'!$J$164</f>
        <v>0.09</v>
      </c>
      <c r="AB54" s="51">
        <f>'1.1 Assumptions'!$J$164</f>
        <v>0.09</v>
      </c>
      <c r="AC54" s="51">
        <f>'1.1 Assumptions'!$J$164</f>
        <v>0.09</v>
      </c>
      <c r="AD54" s="51">
        <f>'1.1 Assumptions'!$J$164</f>
        <v>0.09</v>
      </c>
      <c r="AE54" s="51">
        <f>'1.1 Assumptions'!$J$164</f>
        <v>0.09</v>
      </c>
      <c r="AF54" s="51">
        <f>'1.1 Assumptions'!$J$164</f>
        <v>0.09</v>
      </c>
      <c r="AG54" s="51">
        <f>'1.1 Assumptions'!$J$164</f>
        <v>0.09</v>
      </c>
      <c r="AH54" s="51">
        <f>'1.1 Assumptions'!$J$164</f>
        <v>0.09</v>
      </c>
      <c r="AI54" s="51">
        <f>'1.1 Assumptions'!$J$164</f>
        <v>0.09</v>
      </c>
      <c r="AJ54" s="51">
        <f>'1.1 Assumptions'!$J$164</f>
        <v>0.09</v>
      </c>
      <c r="AK54" s="51">
        <f>'1.1 Assumptions'!$J$164</f>
        <v>0.09</v>
      </c>
      <c r="AL54" s="51">
        <f>'1.1 Assumptions'!$J$164</f>
        <v>0.09</v>
      </c>
      <c r="AM54" s="51">
        <f>'1.1 Assumptions'!$J$164</f>
        <v>0.09</v>
      </c>
      <c r="AN54" s="51">
        <f>'1.1 Assumptions'!$J$164</f>
        <v>0.09</v>
      </c>
      <c r="AO54" s="51">
        <f>'1.1 Assumptions'!$J$164</f>
        <v>0.09</v>
      </c>
      <c r="AP54" s="51">
        <f>'1.1 Assumptions'!$J$164</f>
        <v>0.09</v>
      </c>
      <c r="AQ54" s="51">
        <f>'1.1 Assumptions'!$J$164</f>
        <v>0.09</v>
      </c>
      <c r="AR54" s="51">
        <f>'1.1 Assumptions'!$J$164</f>
        <v>0.09</v>
      </c>
      <c r="AS54" s="51">
        <f>'1.1 Assumptions'!$J$164</f>
        <v>0.09</v>
      </c>
      <c r="AT54" s="51">
        <f>'1.1 Assumptions'!$J$164</f>
        <v>0.09</v>
      </c>
      <c r="AU54" s="51">
        <f>'1.1 Assumptions'!$J$164</f>
        <v>0.09</v>
      </c>
      <c r="AV54" s="51">
        <f>'1.1 Assumptions'!$J$164</f>
        <v>0.09</v>
      </c>
      <c r="AW54" s="51">
        <f>'1.1 Assumptions'!$J$164</f>
        <v>0.09</v>
      </c>
      <c r="AX54" s="51">
        <f>'1.1 Assumptions'!$J$164</f>
        <v>0.09</v>
      </c>
      <c r="AY54" s="51">
        <f>'1.1 Assumptions'!$J$164</f>
        <v>0.09</v>
      </c>
      <c r="AZ54" s="51">
        <f>'1.1 Assumptions'!$J$164</f>
        <v>0.09</v>
      </c>
      <c r="BA54" s="51">
        <f>'1.1 Assumptions'!$J$164</f>
        <v>0.09</v>
      </c>
      <c r="BB54" s="51">
        <f>'1.1 Assumptions'!$J$164</f>
        <v>0.09</v>
      </c>
      <c r="BC54" s="51">
        <f>'1.1 Assumptions'!$J$164</f>
        <v>0.09</v>
      </c>
      <c r="BD54" s="51">
        <f>'1.1 Assumptions'!$J$164</f>
        <v>0.09</v>
      </c>
      <c r="BE54" s="51">
        <f>'1.1 Assumptions'!$J$164</f>
        <v>0.09</v>
      </c>
      <c r="BF54" s="51">
        <f>'1.1 Assumptions'!$J$164</f>
        <v>0.09</v>
      </c>
      <c r="BG54" s="51">
        <f>'1.1 Assumptions'!$J$164</f>
        <v>0.09</v>
      </c>
      <c r="BH54" s="51">
        <f>'1.1 Assumptions'!$J$164</f>
        <v>0.09</v>
      </c>
      <c r="BI54" s="51">
        <f>'1.1 Assumptions'!$J$164</f>
        <v>0.09</v>
      </c>
      <c r="BJ54" s="51">
        <f>'1.1 Assumptions'!$J$164</f>
        <v>0.09</v>
      </c>
      <c r="BK54" s="51">
        <f>'1.1 Assumptions'!$J$164</f>
        <v>0.09</v>
      </c>
      <c r="BL54" s="51">
        <f>'1.1 Assumptions'!$J$164</f>
        <v>0.09</v>
      </c>
      <c r="BM54" s="51">
        <f>'1.1 Assumptions'!$J$164</f>
        <v>0.09</v>
      </c>
      <c r="BN54" s="51">
        <f>'1.1 Assumptions'!$J$164</f>
        <v>0.09</v>
      </c>
      <c r="BO54" s="51">
        <f>'1.1 Assumptions'!$J$164</f>
        <v>0.09</v>
      </c>
      <c r="BP54" s="51">
        <f>'1.1 Assumptions'!$J$164</f>
        <v>0.09</v>
      </c>
      <c r="BQ54" s="51">
        <f>'1.1 Assumptions'!$J$164</f>
        <v>0.09</v>
      </c>
      <c r="BR54" s="51">
        <f>'1.1 Assumptions'!$J$164</f>
        <v>0.09</v>
      </c>
      <c r="BS54" s="51">
        <f>'1.1 Assumptions'!$J$164</f>
        <v>0.09</v>
      </c>
      <c r="BT54" s="51">
        <f>'1.1 Assumptions'!$J$164</f>
        <v>0.09</v>
      </c>
      <c r="BU54" s="51">
        <f>'1.1 Assumptions'!$J$164</f>
        <v>0.09</v>
      </c>
      <c r="BV54" s="51">
        <f>'1.1 Assumptions'!$J$164</f>
        <v>0.09</v>
      </c>
      <c r="BW54" s="51">
        <f>'1.1 Assumptions'!$J$164</f>
        <v>0.09</v>
      </c>
      <c r="BX54" s="51">
        <f>'1.1 Assumptions'!$J$164</f>
        <v>0.09</v>
      </c>
      <c r="BY54" s="51">
        <f>'1.1 Assumptions'!$J$164</f>
        <v>0.09</v>
      </c>
      <c r="BZ54" s="51">
        <f>'1.1 Assumptions'!$J$164</f>
        <v>0.09</v>
      </c>
      <c r="CA54" s="51">
        <f>'1.1 Assumptions'!$J$164</f>
        <v>0.09</v>
      </c>
      <c r="CB54" s="51">
        <f>'1.1 Assumptions'!$J$164</f>
        <v>0.09</v>
      </c>
      <c r="CC54" s="51">
        <f>'1.1 Assumptions'!$J$164</f>
        <v>0.09</v>
      </c>
      <c r="CD54" s="51">
        <f>'1.1 Assumptions'!$J$164</f>
        <v>0.09</v>
      </c>
      <c r="CE54" s="51">
        <f>'1.1 Assumptions'!$J$164</f>
        <v>0.09</v>
      </c>
      <c r="CF54" s="51">
        <f>'1.1 Assumptions'!$J$164</f>
        <v>0.09</v>
      </c>
      <c r="CG54" s="51">
        <f>'1.1 Assumptions'!$J$164</f>
        <v>0.09</v>
      </c>
      <c r="CH54" s="51">
        <f>'1.1 Assumptions'!$J$164</f>
        <v>0.09</v>
      </c>
      <c r="CI54" s="51">
        <f>'1.1 Assumptions'!$J$164</f>
        <v>0.09</v>
      </c>
      <c r="CJ54" s="51">
        <f>'1.1 Assumptions'!$J$164</f>
        <v>0.09</v>
      </c>
      <c r="CK54" s="51">
        <f>'1.1 Assumptions'!$J$164</f>
        <v>0.09</v>
      </c>
      <c r="CL54" s="51">
        <f>'1.1 Assumptions'!$J$164</f>
        <v>0.09</v>
      </c>
      <c r="CM54" s="51">
        <f>'1.1 Assumptions'!$J$164</f>
        <v>0.09</v>
      </c>
      <c r="CN54" s="51">
        <f>'1.1 Assumptions'!$J$164</f>
        <v>0.09</v>
      </c>
      <c r="CO54" s="51">
        <f>'1.1 Assumptions'!$J$164</f>
        <v>0.09</v>
      </c>
      <c r="CP54" s="51">
        <f>'1.1 Assumptions'!$J$164</f>
        <v>0.09</v>
      </c>
      <c r="CQ54" s="51">
        <f>'1.1 Assumptions'!$J$164</f>
        <v>0.09</v>
      </c>
      <c r="CR54" s="51">
        <f>'1.1 Assumptions'!$J$164</f>
        <v>0.09</v>
      </c>
      <c r="CS54" s="51">
        <f>'1.1 Assumptions'!$J$164</f>
        <v>0.09</v>
      </c>
      <c r="CT54" s="51">
        <f>'1.1 Assumptions'!$J$164</f>
        <v>0.09</v>
      </c>
      <c r="CU54" s="51">
        <f>'1.1 Assumptions'!$J$164</f>
        <v>0.09</v>
      </c>
      <c r="CV54" s="51">
        <f>'1.1 Assumptions'!$J$164</f>
        <v>0.09</v>
      </c>
      <c r="CW54" s="51">
        <f>'1.1 Assumptions'!$J$164</f>
        <v>0.09</v>
      </c>
      <c r="CX54" s="51">
        <f>'1.1 Assumptions'!$J$164</f>
        <v>0.09</v>
      </c>
      <c r="CY54" s="51">
        <f>'1.1 Assumptions'!$J$164</f>
        <v>0.09</v>
      </c>
      <c r="CZ54" s="51">
        <f>'1.1 Assumptions'!$J$164</f>
        <v>0.09</v>
      </c>
      <c r="DA54" s="51">
        <f>'1.1 Assumptions'!$J$164</f>
        <v>0.09</v>
      </c>
      <c r="DB54" s="51">
        <f>'1.1 Assumptions'!$J$164</f>
        <v>0.09</v>
      </c>
      <c r="DC54" s="51">
        <f>'1.1 Assumptions'!$J$164</f>
        <v>0.09</v>
      </c>
      <c r="DD54" s="51">
        <f>'1.1 Assumptions'!$J$164</f>
        <v>0.09</v>
      </c>
      <c r="DE54" s="51">
        <f>'1.1 Assumptions'!$J$164</f>
        <v>0.09</v>
      </c>
      <c r="DF54" s="51">
        <f>'1.1 Assumptions'!$J$164</f>
        <v>0.09</v>
      </c>
      <c r="DG54" s="51">
        <f>'1.1 Assumptions'!$J$164</f>
        <v>0.09</v>
      </c>
      <c r="DH54" s="51">
        <f>'1.1 Assumptions'!$J$164</f>
        <v>0.09</v>
      </c>
      <c r="DI54" s="51">
        <f>'1.1 Assumptions'!$J$164</f>
        <v>0.09</v>
      </c>
      <c r="DJ54" s="51">
        <f>'1.1 Assumptions'!$J$164</f>
        <v>0.09</v>
      </c>
      <c r="DK54" s="51">
        <f>'1.1 Assumptions'!$J$164</f>
        <v>0.09</v>
      </c>
      <c r="DL54" s="51">
        <f>'1.1 Assumptions'!$J$164</f>
        <v>0.09</v>
      </c>
      <c r="DM54" s="51">
        <f>'1.1 Assumptions'!$J$164</f>
        <v>0.09</v>
      </c>
      <c r="DN54" s="51">
        <f>'1.1 Assumptions'!$J$164</f>
        <v>0.09</v>
      </c>
      <c r="DO54" s="51">
        <f>'1.1 Assumptions'!$J$164</f>
        <v>0.09</v>
      </c>
      <c r="DP54" s="51">
        <f>'1.1 Assumptions'!$J$164</f>
        <v>0.09</v>
      </c>
      <c r="DQ54" s="51">
        <f>'1.1 Assumptions'!$J$164</f>
        <v>0.09</v>
      </c>
      <c r="DR54" s="51">
        <f>'1.1 Assumptions'!$J$164</f>
        <v>0.09</v>
      </c>
      <c r="DS54" s="51">
        <f>'1.1 Assumptions'!$J$164</f>
        <v>0.09</v>
      </c>
      <c r="DT54" s="51">
        <f>'1.1 Assumptions'!$J$164</f>
        <v>0.09</v>
      </c>
      <c r="DU54" s="51">
        <f>'1.1 Assumptions'!$J$164</f>
        <v>0.09</v>
      </c>
      <c r="DV54" s="51">
        <f>'1.1 Assumptions'!$J$164</f>
        <v>0.09</v>
      </c>
      <c r="DW54" s="51">
        <f>'1.1 Assumptions'!$J$164</f>
        <v>0.09</v>
      </c>
      <c r="DX54" s="51">
        <f>'1.1 Assumptions'!$J$164</f>
        <v>0.09</v>
      </c>
      <c r="DY54" s="51">
        <f>'1.1 Assumptions'!$J$164</f>
        <v>0.09</v>
      </c>
      <c r="EA54" s="24"/>
      <c r="EF54" s="24"/>
      <c r="EK54" s="24"/>
      <c r="EP54" s="24"/>
      <c r="EU54" s="24"/>
      <c r="EZ54" s="24"/>
      <c r="FE54" s="24"/>
      <c r="FJ54" s="24"/>
      <c r="FO54" s="24"/>
      <c r="FT54" s="24"/>
      <c r="FY54" s="24"/>
      <c r="GD54" s="24"/>
      <c r="GI54" s="24"/>
      <c r="GN54" s="24"/>
      <c r="GS54" s="24"/>
      <c r="GX54" s="24"/>
      <c r="HC54" s="24"/>
      <c r="HH54" s="24"/>
      <c r="HM54" s="24"/>
      <c r="HR54" s="24"/>
      <c r="HW54" s="24"/>
      <c r="IB54" s="24"/>
      <c r="IG54" s="24"/>
      <c r="IL54" s="24"/>
      <c r="IQ54" s="24"/>
      <c r="IV54" s="24"/>
      <c r="JA54" s="24"/>
      <c r="JF54" s="24"/>
      <c r="JK54" s="24"/>
      <c r="JP54" s="24"/>
      <c r="JU54" s="24"/>
      <c r="JZ54" s="24"/>
      <c r="KE54" s="24"/>
      <c r="KJ54" s="24"/>
      <c r="KO54" s="24"/>
      <c r="KT54" s="24"/>
      <c r="KY54" s="24"/>
      <c r="LD54" s="24"/>
      <c r="LI54" s="24"/>
      <c r="LN54" s="24"/>
      <c r="LS54" s="24"/>
      <c r="LX54" s="24"/>
      <c r="MC54" s="24"/>
      <c r="MH54" s="24"/>
      <c r="MM54" s="24"/>
      <c r="MR54" s="24"/>
      <c r="MW54" s="24"/>
      <c r="NB54" s="24"/>
      <c r="NG54" s="24"/>
      <c r="NL54" s="24"/>
      <c r="NQ54" s="24"/>
      <c r="NV54" s="24"/>
      <c r="OA54" s="24"/>
      <c r="OF54" s="24"/>
      <c r="OK54" s="24"/>
      <c r="OP54" s="24"/>
      <c r="OU54" s="24"/>
      <c r="OZ54" s="24"/>
      <c r="PE54" s="24"/>
      <c r="PJ54" s="24"/>
      <c r="PO54" s="24"/>
      <c r="PT54" s="24"/>
      <c r="PY54" s="24"/>
      <c r="QD54" s="24"/>
      <c r="QI54" s="24"/>
      <c r="QN54" s="24"/>
      <c r="QS54" s="24"/>
      <c r="QX54" s="24"/>
      <c r="RC54" s="24"/>
      <c r="RH54" s="24"/>
      <c r="RM54" s="24"/>
      <c r="RR54" s="24"/>
      <c r="RW54" s="24"/>
      <c r="SB54" s="24"/>
      <c r="SG54" s="24"/>
      <c r="SL54" s="24"/>
      <c r="SQ54" s="24"/>
      <c r="SV54" s="24"/>
      <c r="TA54" s="24"/>
      <c r="TF54" s="24"/>
      <c r="TK54" s="24"/>
      <c r="TP54" s="24"/>
      <c r="TU54" s="24"/>
      <c r="TZ54" s="24"/>
      <c r="UE54" s="24"/>
      <c r="UJ54" s="24"/>
      <c r="UO54" s="24"/>
      <c r="UT54" s="24"/>
      <c r="UY54" s="24"/>
      <c r="VD54" s="24"/>
      <c r="VI54" s="24"/>
      <c r="VN54" s="24"/>
      <c r="VS54" s="24"/>
      <c r="VX54" s="24"/>
      <c r="WC54" s="24"/>
      <c r="WH54" s="24"/>
      <c r="WM54" s="24"/>
      <c r="WR54" s="24"/>
      <c r="WW54" s="24"/>
      <c r="XB54" s="24"/>
      <c r="XG54" s="24"/>
      <c r="XL54" s="24"/>
      <c r="XQ54" s="24"/>
      <c r="XV54" s="24"/>
      <c r="YA54" s="24"/>
      <c r="YF54" s="24"/>
      <c r="YK54" s="24"/>
      <c r="YP54" s="24"/>
      <c r="YU54" s="24"/>
      <c r="YZ54" s="24"/>
      <c r="ZE54" s="24"/>
      <c r="ZJ54" s="24"/>
      <c r="ZO54" s="24"/>
      <c r="ZT54" s="24"/>
      <c r="ZY54" s="24"/>
      <c r="AAD54" s="24"/>
      <c r="AAI54" s="24"/>
      <c r="AAN54" s="24"/>
      <c r="AAS54" s="24"/>
      <c r="AAX54" s="24"/>
      <c r="ABC54" s="24"/>
      <c r="ABH54" s="24"/>
      <c r="ABM54" s="24"/>
      <c r="ABR54" s="24"/>
      <c r="ABW54" s="24"/>
      <c r="ACB54" s="24"/>
      <c r="ACG54" s="24"/>
      <c r="ACL54" s="24"/>
      <c r="ACQ54" s="24"/>
      <c r="ACV54" s="24"/>
      <c r="ADA54" s="24"/>
      <c r="ADF54" s="24"/>
      <c r="ADK54" s="24"/>
      <c r="ADP54" s="24"/>
      <c r="ADU54" s="24"/>
      <c r="ADZ54" s="24"/>
      <c r="AEE54" s="24"/>
      <c r="AEJ54" s="24"/>
      <c r="AEO54" s="24"/>
      <c r="AET54" s="24"/>
      <c r="AEY54" s="24"/>
      <c r="AFD54" s="24"/>
      <c r="AFI54" s="24"/>
      <c r="AFN54" s="24"/>
      <c r="AFS54" s="24"/>
      <c r="AFX54" s="24"/>
      <c r="AGC54" s="24"/>
      <c r="AGH54" s="24"/>
      <c r="AGM54" s="24"/>
      <c r="AGR54" s="24"/>
      <c r="AGW54" s="24"/>
      <c r="AHB54" s="24"/>
      <c r="AHG54" s="24"/>
      <c r="AHL54" s="24"/>
      <c r="AHQ54" s="24"/>
      <c r="AHV54" s="24"/>
      <c r="AIA54" s="24"/>
      <c r="AIF54" s="24"/>
      <c r="AIK54" s="24"/>
      <c r="AIP54" s="24"/>
      <c r="AIU54" s="24"/>
      <c r="AIZ54" s="24"/>
      <c r="AJE54" s="24"/>
      <c r="AJJ54" s="24"/>
      <c r="AJO54" s="24"/>
      <c r="AJT54" s="24"/>
      <c r="AJY54" s="24"/>
      <c r="AKD54" s="24"/>
      <c r="AKI54" s="24"/>
      <c r="AKN54" s="24"/>
      <c r="AKS54" s="24"/>
      <c r="AKX54" s="24"/>
      <c r="ALC54" s="24"/>
      <c r="ALH54" s="24"/>
      <c r="ALM54" s="24"/>
      <c r="ALR54" s="24"/>
      <c r="ALW54" s="24"/>
      <c r="AMB54" s="24"/>
      <c r="AMG54" s="24"/>
      <c r="AML54" s="24"/>
      <c r="AMQ54" s="24"/>
      <c r="AMV54" s="24"/>
      <c r="ANA54" s="24"/>
      <c r="ANF54" s="24"/>
      <c r="ANK54" s="24"/>
      <c r="ANP54" s="24"/>
      <c r="ANU54" s="24"/>
      <c r="ANZ54" s="24"/>
      <c r="AOE54" s="24"/>
      <c r="AOJ54" s="24"/>
      <c r="AOO54" s="24"/>
      <c r="AOT54" s="24"/>
      <c r="AOY54" s="24"/>
      <c r="APD54" s="24"/>
      <c r="API54" s="24"/>
      <c r="APN54" s="24"/>
      <c r="APS54" s="24"/>
      <c r="APX54" s="24"/>
      <c r="AQC54" s="24"/>
      <c r="AQH54" s="24"/>
      <c r="AQM54" s="24"/>
      <c r="AQR54" s="24"/>
      <c r="AQW54" s="24"/>
      <c r="ARB54" s="24"/>
      <c r="ARG54" s="24"/>
      <c r="ARL54" s="24"/>
      <c r="ARQ54" s="24"/>
      <c r="ARV54" s="24"/>
      <c r="ASA54" s="24"/>
      <c r="ASF54" s="24"/>
      <c r="ASK54" s="24"/>
      <c r="ASP54" s="24"/>
      <c r="ASU54" s="24"/>
      <c r="ASZ54" s="24"/>
      <c r="ATE54" s="24"/>
      <c r="ATJ54" s="24"/>
      <c r="ATO54" s="24"/>
      <c r="ATT54" s="24"/>
      <c r="ATY54" s="24"/>
      <c r="AUD54" s="24"/>
      <c r="AUI54" s="24"/>
      <c r="AUN54" s="24"/>
      <c r="AUS54" s="24"/>
      <c r="AUX54" s="24"/>
      <c r="AVC54" s="24"/>
      <c r="AVH54" s="24"/>
      <c r="AVM54" s="24"/>
      <c r="AVR54" s="24"/>
      <c r="AVW54" s="24"/>
      <c r="AWB54" s="24"/>
      <c r="AWG54" s="24"/>
      <c r="AWL54" s="24"/>
      <c r="AWQ54" s="24"/>
      <c r="AWV54" s="24"/>
      <c r="AXA54" s="24"/>
      <c r="AXF54" s="24"/>
      <c r="AXK54" s="24"/>
      <c r="AXP54" s="24"/>
      <c r="AXU54" s="24"/>
      <c r="AXZ54" s="24"/>
      <c r="AYE54" s="24"/>
      <c r="AYJ54" s="24"/>
      <c r="AYO54" s="24"/>
      <c r="AYT54" s="24"/>
      <c r="AYY54" s="24"/>
      <c r="AZD54" s="24"/>
      <c r="AZI54" s="24"/>
      <c r="AZN54" s="24"/>
      <c r="AZS54" s="24"/>
      <c r="AZX54" s="24"/>
      <c r="BAC54" s="24"/>
      <c r="BAH54" s="24"/>
      <c r="BAM54" s="24"/>
      <c r="BAR54" s="24"/>
      <c r="BAW54" s="24"/>
      <c r="BBB54" s="24"/>
      <c r="BBG54" s="24"/>
      <c r="BBL54" s="24"/>
      <c r="BBQ54" s="24"/>
      <c r="BBV54" s="24"/>
      <c r="BCA54" s="24"/>
      <c r="BCF54" s="24"/>
      <c r="BCK54" s="24"/>
      <c r="BCP54" s="24"/>
      <c r="BCU54" s="24"/>
      <c r="BCZ54" s="24"/>
      <c r="BDE54" s="24"/>
      <c r="BDJ54" s="24"/>
      <c r="BDO54" s="24"/>
      <c r="BDT54" s="24"/>
      <c r="BDY54" s="24"/>
      <c r="BED54" s="24"/>
      <c r="BEI54" s="24"/>
      <c r="BEN54" s="24"/>
      <c r="BES54" s="24"/>
      <c r="BEX54" s="24"/>
      <c r="BFC54" s="24"/>
      <c r="BFH54" s="24"/>
      <c r="BFM54" s="24"/>
      <c r="BFR54" s="24"/>
      <c r="BFW54" s="24"/>
      <c r="BGB54" s="24"/>
      <c r="BGG54" s="24"/>
      <c r="BGL54" s="24"/>
      <c r="BGQ54" s="24"/>
      <c r="BGV54" s="24"/>
      <c r="BHA54" s="24"/>
      <c r="BHF54" s="24"/>
      <c r="BHK54" s="24"/>
      <c r="BHP54" s="24"/>
      <c r="BHU54" s="24"/>
      <c r="BHZ54" s="24"/>
      <c r="BIE54" s="24"/>
      <c r="BIJ54" s="24"/>
      <c r="BIO54" s="24"/>
      <c r="BIT54" s="24"/>
      <c r="BIY54" s="24"/>
      <c r="BJD54" s="24"/>
      <c r="BJI54" s="24"/>
      <c r="BJN54" s="24"/>
      <c r="BJS54" s="24"/>
      <c r="BJX54" s="24"/>
      <c r="BKC54" s="24"/>
      <c r="BKH54" s="24"/>
      <c r="BKM54" s="24"/>
      <c r="BKR54" s="24"/>
      <c r="BKW54" s="24"/>
      <c r="BLB54" s="24"/>
      <c r="BLG54" s="24"/>
      <c r="BLL54" s="24"/>
      <c r="BLQ54" s="24"/>
      <c r="BLV54" s="24"/>
      <c r="BMA54" s="24"/>
      <c r="BMF54" s="24"/>
      <c r="BMK54" s="24"/>
      <c r="BMP54" s="24"/>
      <c r="BMU54" s="24"/>
      <c r="BMZ54" s="24"/>
      <c r="BNE54" s="24"/>
      <c r="BNJ54" s="24"/>
      <c r="BNO54" s="24"/>
      <c r="BNT54" s="24"/>
      <c r="BNY54" s="24"/>
      <c r="BOD54" s="24"/>
      <c r="BOI54" s="24"/>
      <c r="BON54" s="24"/>
      <c r="BOS54" s="24"/>
      <c r="BOX54" s="24"/>
      <c r="BPC54" s="24"/>
      <c r="BPH54" s="24"/>
      <c r="BPM54" s="24"/>
      <c r="BPR54" s="24"/>
      <c r="BPW54" s="24"/>
      <c r="BQB54" s="24"/>
      <c r="BQG54" s="24"/>
      <c r="BQL54" s="24"/>
      <c r="BQQ54" s="24"/>
      <c r="BQV54" s="24"/>
      <c r="BRA54" s="24"/>
      <c r="BRF54" s="24"/>
      <c r="BRK54" s="24"/>
      <c r="BRP54" s="24"/>
      <c r="BRU54" s="24"/>
      <c r="BRZ54" s="24"/>
      <c r="BSE54" s="24"/>
      <c r="BSJ54" s="24"/>
      <c r="BSO54" s="24"/>
      <c r="BST54" s="24"/>
      <c r="BSY54" s="24"/>
      <c r="BTD54" s="24"/>
      <c r="BTI54" s="24"/>
      <c r="BTN54" s="24"/>
      <c r="BTS54" s="24"/>
      <c r="BTX54" s="24"/>
      <c r="BUC54" s="24"/>
      <c r="BUH54" s="24"/>
      <c r="BUM54" s="24"/>
      <c r="BUR54" s="24"/>
      <c r="BUW54" s="24"/>
      <c r="BVB54" s="24"/>
      <c r="BVG54" s="24"/>
      <c r="BVL54" s="24"/>
      <c r="BVQ54" s="24"/>
      <c r="BVV54" s="24"/>
      <c r="BWA54" s="24"/>
      <c r="BWF54" s="24"/>
      <c r="BWK54" s="24"/>
      <c r="BWP54" s="24"/>
      <c r="BWU54" s="24"/>
      <c r="BWZ54" s="24"/>
      <c r="BXE54" s="24"/>
      <c r="BXJ54" s="24"/>
      <c r="BXO54" s="24"/>
      <c r="BXT54" s="24"/>
      <c r="BXY54" s="24"/>
      <c r="BYD54" s="24"/>
      <c r="BYI54" s="24"/>
      <c r="BYN54" s="24"/>
      <c r="BYS54" s="24"/>
      <c r="BYX54" s="24"/>
      <c r="BZC54" s="24"/>
      <c r="BZH54" s="24"/>
      <c r="BZM54" s="24"/>
      <c r="BZR54" s="24"/>
      <c r="BZW54" s="24"/>
      <c r="CAB54" s="24"/>
      <c r="CAG54" s="24"/>
      <c r="CAL54" s="24"/>
      <c r="CAQ54" s="24"/>
      <c r="CAV54" s="24"/>
      <c r="CBA54" s="24"/>
      <c r="CBF54" s="24"/>
      <c r="CBK54" s="24"/>
      <c r="CBP54" s="24"/>
      <c r="CBU54" s="24"/>
      <c r="CBZ54" s="24"/>
      <c r="CCE54" s="24"/>
      <c r="CCJ54" s="24"/>
      <c r="CCO54" s="24"/>
      <c r="CCT54" s="24"/>
      <c r="CCY54" s="24"/>
      <c r="CDD54" s="24"/>
      <c r="CDI54" s="24"/>
      <c r="CDN54" s="24"/>
      <c r="CDS54" s="24"/>
      <c r="CDX54" s="24"/>
      <c r="CEC54" s="24"/>
      <c r="CEH54" s="24"/>
      <c r="CEM54" s="24"/>
      <c r="CER54" s="24"/>
      <c r="CEW54" s="24"/>
      <c r="CFB54" s="24"/>
      <c r="CFG54" s="24"/>
      <c r="CFL54" s="24"/>
      <c r="CFQ54" s="24"/>
      <c r="CFV54" s="24"/>
      <c r="CGA54" s="24"/>
      <c r="CGF54" s="24"/>
      <c r="CGK54" s="24"/>
      <c r="CGP54" s="24"/>
      <c r="CGU54" s="24"/>
      <c r="CGZ54" s="24"/>
      <c r="CHE54" s="24"/>
      <c r="CHJ54" s="24"/>
      <c r="CHO54" s="24"/>
      <c r="CHT54" s="24"/>
      <c r="CHY54" s="24"/>
      <c r="CID54" s="24"/>
      <c r="CII54" s="24"/>
      <c r="CIN54" s="24"/>
      <c r="CIS54" s="24"/>
      <c r="CIX54" s="24"/>
      <c r="CJC54" s="24"/>
      <c r="CJH54" s="24"/>
      <c r="CJM54" s="24"/>
      <c r="CJR54" s="24"/>
      <c r="CJW54" s="24"/>
      <c r="CKB54" s="24"/>
      <c r="CKG54" s="24"/>
      <c r="CKL54" s="24"/>
      <c r="CKQ54" s="24"/>
      <c r="CKV54" s="24"/>
      <c r="CLA54" s="24"/>
      <c r="CLF54" s="24"/>
      <c r="CLK54" s="24"/>
      <c r="CLP54" s="24"/>
      <c r="CLU54" s="24"/>
      <c r="CLZ54" s="24"/>
      <c r="CME54" s="24"/>
      <c r="CMJ54" s="24"/>
      <c r="CMO54" s="24"/>
      <c r="CMT54" s="24"/>
      <c r="CMY54" s="24"/>
      <c r="CND54" s="24"/>
      <c r="CNI54" s="24"/>
      <c r="CNN54" s="24"/>
      <c r="CNS54" s="24"/>
      <c r="CNX54" s="24"/>
      <c r="COC54" s="24"/>
      <c r="COH54" s="24"/>
      <c r="COM54" s="24"/>
      <c r="COR54" s="24"/>
      <c r="COW54" s="24"/>
      <c r="CPB54" s="24"/>
      <c r="CPG54" s="24"/>
      <c r="CPL54" s="24"/>
      <c r="CPQ54" s="24"/>
      <c r="CPV54" s="24"/>
      <c r="CQA54" s="24"/>
      <c r="CQF54" s="24"/>
      <c r="CQK54" s="24"/>
      <c r="CQP54" s="24"/>
      <c r="CQU54" s="24"/>
      <c r="CQZ54" s="24"/>
      <c r="CRE54" s="24"/>
      <c r="CRJ54" s="24"/>
      <c r="CRO54" s="24"/>
      <c r="CRT54" s="24"/>
      <c r="CRY54" s="24"/>
      <c r="CSD54" s="24"/>
      <c r="CSI54" s="24"/>
      <c r="CSN54" s="24"/>
      <c r="CSS54" s="24"/>
      <c r="CSX54" s="24"/>
      <c r="CTC54" s="24"/>
      <c r="CTH54" s="24"/>
      <c r="CTM54" s="24"/>
      <c r="CTR54" s="24"/>
      <c r="CTW54" s="24"/>
      <c r="CUB54" s="24"/>
      <c r="CUG54" s="24"/>
      <c r="CUL54" s="24"/>
      <c r="CUQ54" s="24"/>
      <c r="CUV54" s="24"/>
      <c r="CVA54" s="24"/>
      <c r="CVF54" s="24"/>
      <c r="CVK54" s="24"/>
      <c r="CVP54" s="24"/>
      <c r="CVU54" s="24"/>
      <c r="CVZ54" s="24"/>
      <c r="CWE54" s="24"/>
      <c r="CWJ54" s="24"/>
      <c r="CWO54" s="24"/>
      <c r="CWT54" s="24"/>
      <c r="CWY54" s="24"/>
      <c r="CXD54" s="24"/>
      <c r="CXI54" s="24"/>
      <c r="CXN54" s="24"/>
      <c r="CXS54" s="24"/>
      <c r="CXX54" s="24"/>
      <c r="CYC54" s="24"/>
      <c r="CYH54" s="24"/>
      <c r="CYM54" s="24"/>
      <c r="CYR54" s="24"/>
      <c r="CYW54" s="24"/>
      <c r="CZB54" s="24"/>
      <c r="CZG54" s="24"/>
      <c r="CZL54" s="24"/>
      <c r="CZQ54" s="24"/>
      <c r="CZV54" s="24"/>
      <c r="DAA54" s="24"/>
      <c r="DAF54" s="24"/>
      <c r="DAK54" s="24"/>
      <c r="DAP54" s="24"/>
      <c r="DAU54" s="24"/>
      <c r="DAZ54" s="24"/>
      <c r="DBE54" s="24"/>
      <c r="DBJ54" s="24"/>
      <c r="DBO54" s="24"/>
      <c r="DBT54" s="24"/>
      <c r="DBY54" s="24"/>
      <c r="DCD54" s="24"/>
      <c r="DCI54" s="24"/>
      <c r="DCN54" s="24"/>
      <c r="DCS54" s="24"/>
      <c r="DCX54" s="24"/>
      <c r="DDC54" s="24"/>
      <c r="DDH54" s="24"/>
      <c r="DDM54" s="24"/>
      <c r="DDR54" s="24"/>
      <c r="DDW54" s="24"/>
      <c r="DEB54" s="24"/>
      <c r="DEG54" s="24"/>
      <c r="DEL54" s="24"/>
      <c r="DEQ54" s="24"/>
      <c r="DEV54" s="24"/>
      <c r="DFA54" s="24"/>
      <c r="DFF54" s="24"/>
      <c r="DFK54" s="24"/>
      <c r="DFP54" s="24"/>
      <c r="DFU54" s="24"/>
      <c r="DFZ54" s="24"/>
      <c r="DGE54" s="24"/>
      <c r="DGJ54" s="24"/>
      <c r="DGO54" s="24"/>
      <c r="DGT54" s="24"/>
      <c r="DGY54" s="24"/>
      <c r="DHD54" s="24"/>
      <c r="DHI54" s="24"/>
      <c r="DHN54" s="24"/>
      <c r="DHS54" s="24"/>
      <c r="DHX54" s="24"/>
      <c r="DIC54" s="24"/>
      <c r="DIH54" s="24"/>
      <c r="DIM54" s="24"/>
      <c r="DIR54" s="24"/>
      <c r="DIW54" s="24"/>
      <c r="DJB54" s="24"/>
      <c r="DJG54" s="24"/>
      <c r="DJL54" s="24"/>
      <c r="DJQ54" s="24"/>
      <c r="DJV54" s="24"/>
      <c r="DKA54" s="24"/>
      <c r="DKF54" s="24"/>
      <c r="DKK54" s="24"/>
      <c r="DKP54" s="24"/>
      <c r="DKU54" s="24"/>
      <c r="DKZ54" s="24"/>
      <c r="DLE54" s="24"/>
      <c r="DLJ54" s="24"/>
      <c r="DLO54" s="24"/>
      <c r="DLT54" s="24"/>
      <c r="DLY54" s="24"/>
      <c r="DMD54" s="24"/>
      <c r="DMI54" s="24"/>
      <c r="DMN54" s="24"/>
      <c r="DMS54" s="24"/>
      <c r="DMX54" s="24"/>
      <c r="DNC54" s="24"/>
      <c r="DNH54" s="24"/>
      <c r="DNM54" s="24"/>
      <c r="DNR54" s="24"/>
      <c r="DNW54" s="24"/>
      <c r="DOB54" s="24"/>
      <c r="DOG54" s="24"/>
      <c r="DOL54" s="24"/>
      <c r="DOQ54" s="24"/>
      <c r="DOV54" s="24"/>
      <c r="DPA54" s="24"/>
      <c r="DPF54" s="24"/>
      <c r="DPK54" s="24"/>
      <c r="DPP54" s="24"/>
      <c r="DPU54" s="24"/>
      <c r="DPZ54" s="24"/>
      <c r="DQE54" s="24"/>
      <c r="DQJ54" s="24"/>
      <c r="DQO54" s="24"/>
      <c r="DQT54" s="24"/>
      <c r="DQY54" s="24"/>
      <c r="DRD54" s="24"/>
      <c r="DRI54" s="24"/>
      <c r="DRN54" s="24"/>
      <c r="DRS54" s="24"/>
      <c r="DRX54" s="24"/>
      <c r="DSC54" s="24"/>
      <c r="DSH54" s="24"/>
      <c r="DSM54" s="24"/>
      <c r="DSR54" s="24"/>
      <c r="DSW54" s="24"/>
      <c r="DTB54" s="24"/>
      <c r="DTG54" s="24"/>
      <c r="DTL54" s="24"/>
      <c r="DTQ54" s="24"/>
      <c r="DTV54" s="24"/>
      <c r="DUA54" s="24"/>
      <c r="DUF54" s="24"/>
      <c r="DUK54" s="24"/>
      <c r="DUP54" s="24"/>
      <c r="DUU54" s="24"/>
      <c r="DUZ54" s="24"/>
      <c r="DVE54" s="24"/>
      <c r="DVJ54" s="24"/>
      <c r="DVO54" s="24"/>
      <c r="DVT54" s="24"/>
      <c r="DVY54" s="24"/>
      <c r="DWD54" s="24"/>
      <c r="DWI54" s="24"/>
      <c r="DWN54" s="24"/>
      <c r="DWS54" s="24"/>
      <c r="DWX54" s="24"/>
      <c r="DXC54" s="24"/>
      <c r="DXH54" s="24"/>
      <c r="DXM54" s="24"/>
      <c r="DXR54" s="24"/>
      <c r="DXW54" s="24"/>
      <c r="DYB54" s="24"/>
      <c r="DYG54" s="24"/>
      <c r="DYL54" s="24"/>
      <c r="DYQ54" s="24"/>
      <c r="DYV54" s="24"/>
      <c r="DZA54" s="24"/>
      <c r="DZF54" s="24"/>
      <c r="DZK54" s="24"/>
      <c r="DZP54" s="24"/>
      <c r="DZU54" s="24"/>
      <c r="DZZ54" s="24"/>
      <c r="EAE54" s="24"/>
      <c r="EAJ54" s="24"/>
      <c r="EAO54" s="24"/>
      <c r="EAT54" s="24"/>
      <c r="EAY54" s="24"/>
      <c r="EBD54" s="24"/>
      <c r="EBI54" s="24"/>
      <c r="EBN54" s="24"/>
      <c r="EBS54" s="24"/>
      <c r="EBX54" s="24"/>
      <c r="ECC54" s="24"/>
      <c r="ECH54" s="24"/>
      <c r="ECM54" s="24"/>
      <c r="ECR54" s="24"/>
      <c r="ECW54" s="24"/>
      <c r="EDB54" s="24"/>
      <c r="EDG54" s="24"/>
      <c r="EDL54" s="24"/>
      <c r="EDQ54" s="24"/>
      <c r="EDV54" s="24"/>
      <c r="EEA54" s="24"/>
      <c r="EEF54" s="24"/>
      <c r="EEK54" s="24"/>
      <c r="EEP54" s="24"/>
      <c r="EEU54" s="24"/>
      <c r="EEZ54" s="24"/>
      <c r="EFE54" s="24"/>
      <c r="EFJ54" s="24"/>
      <c r="EFO54" s="24"/>
      <c r="EFT54" s="24"/>
      <c r="EFY54" s="24"/>
      <c r="EGD54" s="24"/>
      <c r="EGI54" s="24"/>
      <c r="EGN54" s="24"/>
      <c r="EGS54" s="24"/>
      <c r="EGX54" s="24"/>
      <c r="EHC54" s="24"/>
      <c r="EHH54" s="24"/>
      <c r="EHM54" s="24"/>
      <c r="EHR54" s="24"/>
      <c r="EHW54" s="24"/>
      <c r="EIB54" s="24"/>
      <c r="EIG54" s="24"/>
      <c r="EIL54" s="24"/>
      <c r="EIQ54" s="24"/>
      <c r="EIV54" s="24"/>
      <c r="EJA54" s="24"/>
      <c r="EJF54" s="24"/>
      <c r="EJK54" s="24"/>
      <c r="EJP54" s="24"/>
      <c r="EJU54" s="24"/>
      <c r="EJZ54" s="24"/>
      <c r="EKE54" s="24"/>
      <c r="EKJ54" s="24"/>
      <c r="EKO54" s="24"/>
      <c r="EKT54" s="24"/>
      <c r="EKY54" s="24"/>
      <c r="ELD54" s="24"/>
      <c r="ELI54" s="24"/>
      <c r="ELN54" s="24"/>
      <c r="ELS54" s="24"/>
      <c r="ELX54" s="24"/>
      <c r="EMC54" s="24"/>
      <c r="EMH54" s="24"/>
      <c r="EMM54" s="24"/>
      <c r="EMR54" s="24"/>
      <c r="EMW54" s="24"/>
      <c r="ENB54" s="24"/>
      <c r="ENG54" s="24"/>
      <c r="ENL54" s="24"/>
      <c r="ENQ54" s="24"/>
      <c r="ENV54" s="24"/>
      <c r="EOA54" s="24"/>
      <c r="EOF54" s="24"/>
      <c r="EOK54" s="24"/>
      <c r="EOP54" s="24"/>
      <c r="EOU54" s="24"/>
      <c r="EOZ54" s="24"/>
      <c r="EPE54" s="24"/>
      <c r="EPJ54" s="24"/>
      <c r="EPO54" s="24"/>
      <c r="EPT54" s="24"/>
      <c r="EPY54" s="24"/>
      <c r="EQD54" s="24"/>
      <c r="EQI54" s="24"/>
      <c r="EQN54" s="24"/>
      <c r="EQS54" s="24"/>
      <c r="EQX54" s="24"/>
      <c r="ERC54" s="24"/>
      <c r="ERH54" s="24"/>
      <c r="ERM54" s="24"/>
      <c r="ERR54" s="24"/>
      <c r="ERW54" s="24"/>
      <c r="ESB54" s="24"/>
      <c r="ESG54" s="24"/>
      <c r="ESL54" s="24"/>
      <c r="ESQ54" s="24"/>
      <c r="ESV54" s="24"/>
      <c r="ETA54" s="24"/>
      <c r="ETF54" s="24"/>
      <c r="ETK54" s="24"/>
      <c r="ETP54" s="24"/>
      <c r="ETU54" s="24"/>
      <c r="ETZ54" s="24"/>
      <c r="EUE54" s="24"/>
      <c r="EUJ54" s="24"/>
      <c r="EUO54" s="24"/>
      <c r="EUT54" s="24"/>
      <c r="EUY54" s="24"/>
      <c r="EVD54" s="24"/>
      <c r="EVI54" s="24"/>
      <c r="EVN54" s="24"/>
      <c r="EVS54" s="24"/>
      <c r="EVX54" s="24"/>
      <c r="EWC54" s="24"/>
      <c r="EWH54" s="24"/>
      <c r="EWM54" s="24"/>
      <c r="EWR54" s="24"/>
      <c r="EWW54" s="24"/>
      <c r="EXB54" s="24"/>
      <c r="EXG54" s="24"/>
      <c r="EXL54" s="24"/>
      <c r="EXQ54" s="24"/>
      <c r="EXV54" s="24"/>
      <c r="EYA54" s="24"/>
      <c r="EYF54" s="24"/>
      <c r="EYK54" s="24"/>
      <c r="EYP54" s="24"/>
      <c r="EYU54" s="24"/>
      <c r="EYZ54" s="24"/>
      <c r="EZE54" s="24"/>
      <c r="EZJ54" s="24"/>
      <c r="EZO54" s="24"/>
      <c r="EZT54" s="24"/>
      <c r="EZY54" s="24"/>
      <c r="FAD54" s="24"/>
      <c r="FAI54" s="24"/>
      <c r="FAN54" s="24"/>
      <c r="FAS54" s="24"/>
      <c r="FAX54" s="24"/>
      <c r="FBC54" s="24"/>
      <c r="FBH54" s="24"/>
      <c r="FBM54" s="24"/>
      <c r="FBR54" s="24"/>
      <c r="FBW54" s="24"/>
      <c r="FCB54" s="24"/>
      <c r="FCG54" s="24"/>
      <c r="FCL54" s="24"/>
      <c r="FCQ54" s="24"/>
      <c r="FCV54" s="24"/>
      <c r="FDA54" s="24"/>
      <c r="FDF54" s="24"/>
      <c r="FDK54" s="24"/>
      <c r="FDP54" s="24"/>
      <c r="FDU54" s="24"/>
      <c r="FDZ54" s="24"/>
      <c r="FEE54" s="24"/>
      <c r="FEJ54" s="24"/>
      <c r="FEO54" s="24"/>
      <c r="FET54" s="24"/>
      <c r="FEY54" s="24"/>
      <c r="FFD54" s="24"/>
      <c r="FFI54" s="24"/>
      <c r="FFN54" s="24"/>
      <c r="FFS54" s="24"/>
      <c r="FFX54" s="24"/>
      <c r="FGC54" s="24"/>
      <c r="FGH54" s="24"/>
      <c r="FGM54" s="24"/>
      <c r="FGR54" s="24"/>
      <c r="FGW54" s="24"/>
      <c r="FHB54" s="24"/>
      <c r="FHG54" s="24"/>
      <c r="FHL54" s="24"/>
      <c r="FHQ54" s="24"/>
      <c r="FHV54" s="24"/>
      <c r="FIA54" s="24"/>
      <c r="FIF54" s="24"/>
      <c r="FIK54" s="24"/>
      <c r="FIP54" s="24"/>
      <c r="FIU54" s="24"/>
      <c r="FIZ54" s="24"/>
      <c r="FJE54" s="24"/>
      <c r="FJJ54" s="24"/>
      <c r="FJO54" s="24"/>
      <c r="FJT54" s="24"/>
      <c r="FJY54" s="24"/>
      <c r="FKD54" s="24"/>
      <c r="FKI54" s="24"/>
      <c r="FKN54" s="24"/>
      <c r="FKS54" s="24"/>
      <c r="FKX54" s="24"/>
      <c r="FLC54" s="24"/>
      <c r="FLH54" s="24"/>
      <c r="FLM54" s="24"/>
      <c r="FLR54" s="24"/>
      <c r="FLW54" s="24"/>
      <c r="FMB54" s="24"/>
      <c r="FMG54" s="24"/>
      <c r="FML54" s="24"/>
      <c r="FMQ54" s="24"/>
      <c r="FMV54" s="24"/>
      <c r="FNA54" s="24"/>
      <c r="FNF54" s="24"/>
      <c r="FNK54" s="24"/>
      <c r="FNP54" s="24"/>
      <c r="FNU54" s="24"/>
      <c r="FNZ54" s="24"/>
      <c r="FOE54" s="24"/>
      <c r="FOJ54" s="24"/>
      <c r="FOO54" s="24"/>
      <c r="FOT54" s="24"/>
      <c r="FOY54" s="24"/>
      <c r="FPD54" s="24"/>
      <c r="FPI54" s="24"/>
      <c r="FPN54" s="24"/>
      <c r="FPS54" s="24"/>
      <c r="FPX54" s="24"/>
      <c r="FQC54" s="24"/>
      <c r="FQH54" s="24"/>
      <c r="FQM54" s="24"/>
      <c r="FQR54" s="24"/>
      <c r="FQW54" s="24"/>
      <c r="FRB54" s="24"/>
      <c r="FRG54" s="24"/>
      <c r="FRL54" s="24"/>
      <c r="FRQ54" s="24"/>
      <c r="FRV54" s="24"/>
      <c r="FSA54" s="24"/>
      <c r="FSF54" s="24"/>
      <c r="FSK54" s="24"/>
      <c r="FSP54" s="24"/>
      <c r="FSU54" s="24"/>
      <c r="FSZ54" s="24"/>
      <c r="FTE54" s="24"/>
      <c r="FTJ54" s="24"/>
      <c r="FTO54" s="24"/>
      <c r="FTT54" s="24"/>
      <c r="FTY54" s="24"/>
      <c r="FUD54" s="24"/>
      <c r="FUI54" s="24"/>
      <c r="FUN54" s="24"/>
      <c r="FUS54" s="24"/>
      <c r="FUX54" s="24"/>
      <c r="FVC54" s="24"/>
      <c r="FVH54" s="24"/>
      <c r="FVM54" s="24"/>
      <c r="FVR54" s="24"/>
      <c r="FVW54" s="24"/>
      <c r="FWB54" s="24"/>
      <c r="FWG54" s="24"/>
      <c r="FWL54" s="24"/>
      <c r="FWQ54" s="24"/>
      <c r="FWV54" s="24"/>
      <c r="FXA54" s="24"/>
      <c r="FXF54" s="24"/>
      <c r="FXK54" s="24"/>
      <c r="FXP54" s="24"/>
      <c r="FXU54" s="24"/>
      <c r="FXZ54" s="24"/>
      <c r="FYE54" s="24"/>
      <c r="FYJ54" s="24"/>
      <c r="FYO54" s="24"/>
      <c r="FYT54" s="24"/>
      <c r="FYY54" s="24"/>
      <c r="FZD54" s="24"/>
      <c r="FZI54" s="24"/>
      <c r="FZN54" s="24"/>
      <c r="FZS54" s="24"/>
      <c r="FZX54" s="24"/>
      <c r="GAC54" s="24"/>
      <c r="GAH54" s="24"/>
      <c r="GAM54" s="24"/>
      <c r="GAR54" s="24"/>
      <c r="GAW54" s="24"/>
      <c r="GBB54" s="24"/>
      <c r="GBG54" s="24"/>
      <c r="GBL54" s="24"/>
      <c r="GBQ54" s="24"/>
      <c r="GBV54" s="24"/>
      <c r="GCA54" s="24"/>
      <c r="GCF54" s="24"/>
      <c r="GCK54" s="24"/>
      <c r="GCP54" s="24"/>
      <c r="GCU54" s="24"/>
      <c r="GCZ54" s="24"/>
      <c r="GDE54" s="24"/>
      <c r="GDJ54" s="24"/>
      <c r="GDO54" s="24"/>
      <c r="GDT54" s="24"/>
      <c r="GDY54" s="24"/>
      <c r="GED54" s="24"/>
      <c r="GEI54" s="24"/>
      <c r="GEN54" s="24"/>
      <c r="GES54" s="24"/>
      <c r="GEX54" s="24"/>
      <c r="GFC54" s="24"/>
      <c r="GFH54" s="24"/>
      <c r="GFM54" s="24"/>
      <c r="GFR54" s="24"/>
      <c r="GFW54" s="24"/>
      <c r="GGB54" s="24"/>
      <c r="GGG54" s="24"/>
      <c r="GGL54" s="24"/>
      <c r="GGQ54" s="24"/>
      <c r="GGV54" s="24"/>
      <c r="GHA54" s="24"/>
      <c r="GHF54" s="24"/>
      <c r="GHK54" s="24"/>
      <c r="GHP54" s="24"/>
      <c r="GHU54" s="24"/>
      <c r="GHZ54" s="24"/>
      <c r="GIE54" s="24"/>
      <c r="GIJ54" s="24"/>
      <c r="GIO54" s="24"/>
      <c r="GIT54" s="24"/>
      <c r="GIY54" s="24"/>
      <c r="GJD54" s="24"/>
      <c r="GJI54" s="24"/>
      <c r="GJN54" s="24"/>
      <c r="GJS54" s="24"/>
      <c r="GJX54" s="24"/>
      <c r="GKC54" s="24"/>
      <c r="GKH54" s="24"/>
      <c r="GKM54" s="24"/>
      <c r="GKR54" s="24"/>
      <c r="GKW54" s="24"/>
      <c r="GLB54" s="24"/>
      <c r="GLG54" s="24"/>
      <c r="GLL54" s="24"/>
      <c r="GLQ54" s="24"/>
      <c r="GLV54" s="24"/>
      <c r="GMA54" s="24"/>
      <c r="GMF54" s="24"/>
      <c r="GMK54" s="24"/>
      <c r="GMP54" s="24"/>
      <c r="GMU54" s="24"/>
      <c r="GMZ54" s="24"/>
      <c r="GNE54" s="24"/>
      <c r="GNJ54" s="24"/>
      <c r="GNO54" s="24"/>
      <c r="GNT54" s="24"/>
      <c r="GNY54" s="24"/>
      <c r="GOD54" s="24"/>
      <c r="GOI54" s="24"/>
      <c r="GON54" s="24"/>
      <c r="GOS54" s="24"/>
      <c r="GOX54" s="24"/>
      <c r="GPC54" s="24"/>
      <c r="GPH54" s="24"/>
      <c r="GPM54" s="24"/>
      <c r="GPR54" s="24"/>
      <c r="GPW54" s="24"/>
      <c r="GQB54" s="24"/>
      <c r="GQG54" s="24"/>
      <c r="GQL54" s="24"/>
      <c r="GQQ54" s="24"/>
      <c r="GQV54" s="24"/>
      <c r="GRA54" s="24"/>
      <c r="GRF54" s="24"/>
      <c r="GRK54" s="24"/>
      <c r="GRP54" s="24"/>
      <c r="GRU54" s="24"/>
      <c r="GRZ54" s="24"/>
      <c r="GSE54" s="24"/>
      <c r="GSJ54" s="24"/>
      <c r="GSO54" s="24"/>
      <c r="GST54" s="24"/>
      <c r="GSY54" s="24"/>
      <c r="GTD54" s="24"/>
      <c r="GTI54" s="24"/>
      <c r="GTN54" s="24"/>
      <c r="GTS54" s="24"/>
      <c r="GTX54" s="24"/>
      <c r="GUC54" s="24"/>
      <c r="GUH54" s="24"/>
      <c r="GUM54" s="24"/>
      <c r="GUR54" s="24"/>
      <c r="GUW54" s="24"/>
      <c r="GVB54" s="24"/>
      <c r="GVG54" s="24"/>
      <c r="GVL54" s="24"/>
      <c r="GVQ54" s="24"/>
      <c r="GVV54" s="24"/>
      <c r="GWA54" s="24"/>
      <c r="GWF54" s="24"/>
      <c r="GWK54" s="24"/>
      <c r="GWP54" s="24"/>
      <c r="GWU54" s="24"/>
      <c r="GWZ54" s="24"/>
      <c r="GXE54" s="24"/>
      <c r="GXJ54" s="24"/>
      <c r="GXO54" s="24"/>
      <c r="GXT54" s="24"/>
      <c r="GXY54" s="24"/>
      <c r="GYD54" s="24"/>
      <c r="GYI54" s="24"/>
      <c r="GYN54" s="24"/>
      <c r="GYS54" s="24"/>
      <c r="GYX54" s="24"/>
      <c r="GZC54" s="24"/>
      <c r="GZH54" s="24"/>
      <c r="GZM54" s="24"/>
      <c r="GZR54" s="24"/>
      <c r="GZW54" s="24"/>
      <c r="HAB54" s="24"/>
      <c r="HAG54" s="24"/>
      <c r="HAL54" s="24"/>
      <c r="HAQ54" s="24"/>
      <c r="HAV54" s="24"/>
      <c r="HBA54" s="24"/>
      <c r="HBF54" s="24"/>
      <c r="HBK54" s="24"/>
      <c r="HBP54" s="24"/>
      <c r="HBU54" s="24"/>
      <c r="HBZ54" s="24"/>
      <c r="HCE54" s="24"/>
      <c r="HCJ54" s="24"/>
      <c r="HCO54" s="24"/>
      <c r="HCT54" s="24"/>
      <c r="HCY54" s="24"/>
      <c r="HDD54" s="24"/>
      <c r="HDI54" s="24"/>
      <c r="HDN54" s="24"/>
      <c r="HDS54" s="24"/>
      <c r="HDX54" s="24"/>
      <c r="HEC54" s="24"/>
      <c r="HEH54" s="24"/>
      <c r="HEM54" s="24"/>
      <c r="HER54" s="24"/>
      <c r="HEW54" s="24"/>
      <c r="HFB54" s="24"/>
      <c r="HFG54" s="24"/>
      <c r="HFL54" s="24"/>
      <c r="HFQ54" s="24"/>
      <c r="HFV54" s="24"/>
      <c r="HGA54" s="24"/>
      <c r="HGF54" s="24"/>
      <c r="HGK54" s="24"/>
      <c r="HGP54" s="24"/>
      <c r="HGU54" s="24"/>
      <c r="HGZ54" s="24"/>
      <c r="HHE54" s="24"/>
      <c r="HHJ54" s="24"/>
      <c r="HHO54" s="24"/>
      <c r="HHT54" s="24"/>
      <c r="HHY54" s="24"/>
      <c r="HID54" s="24"/>
      <c r="HII54" s="24"/>
      <c r="HIN54" s="24"/>
      <c r="HIS54" s="24"/>
      <c r="HIX54" s="24"/>
      <c r="HJC54" s="24"/>
      <c r="HJH54" s="24"/>
      <c r="HJM54" s="24"/>
      <c r="HJR54" s="24"/>
      <c r="HJW54" s="24"/>
      <c r="HKB54" s="24"/>
      <c r="HKG54" s="24"/>
      <c r="HKL54" s="24"/>
      <c r="HKQ54" s="24"/>
      <c r="HKV54" s="24"/>
      <c r="HLA54" s="24"/>
      <c r="HLF54" s="24"/>
      <c r="HLK54" s="24"/>
      <c r="HLP54" s="24"/>
      <c r="HLU54" s="24"/>
      <c r="HLZ54" s="24"/>
      <c r="HME54" s="24"/>
      <c r="HMJ54" s="24"/>
      <c r="HMO54" s="24"/>
      <c r="HMT54" s="24"/>
      <c r="HMY54" s="24"/>
      <c r="HND54" s="24"/>
      <c r="HNI54" s="24"/>
      <c r="HNN54" s="24"/>
      <c r="HNS54" s="24"/>
      <c r="HNX54" s="24"/>
      <c r="HOC54" s="24"/>
      <c r="HOH54" s="24"/>
      <c r="HOM54" s="24"/>
      <c r="HOR54" s="24"/>
      <c r="HOW54" s="24"/>
      <c r="HPB54" s="24"/>
      <c r="HPG54" s="24"/>
      <c r="HPL54" s="24"/>
      <c r="HPQ54" s="24"/>
      <c r="HPV54" s="24"/>
      <c r="HQA54" s="24"/>
      <c r="HQF54" s="24"/>
      <c r="HQK54" s="24"/>
      <c r="HQP54" s="24"/>
      <c r="HQU54" s="24"/>
      <c r="HQZ54" s="24"/>
      <c r="HRE54" s="24"/>
      <c r="HRJ54" s="24"/>
      <c r="HRO54" s="24"/>
      <c r="HRT54" s="24"/>
      <c r="HRY54" s="24"/>
      <c r="HSD54" s="24"/>
      <c r="HSI54" s="24"/>
      <c r="HSN54" s="24"/>
      <c r="HSS54" s="24"/>
      <c r="HSX54" s="24"/>
      <c r="HTC54" s="24"/>
      <c r="HTH54" s="24"/>
      <c r="HTM54" s="24"/>
      <c r="HTR54" s="24"/>
      <c r="HTW54" s="24"/>
      <c r="HUB54" s="24"/>
      <c r="HUG54" s="24"/>
      <c r="HUL54" s="24"/>
      <c r="HUQ54" s="24"/>
      <c r="HUV54" s="24"/>
      <c r="HVA54" s="24"/>
      <c r="HVF54" s="24"/>
      <c r="HVK54" s="24"/>
      <c r="HVP54" s="24"/>
      <c r="HVU54" s="24"/>
      <c r="HVZ54" s="24"/>
      <c r="HWE54" s="24"/>
      <c r="HWJ54" s="24"/>
      <c r="HWO54" s="24"/>
      <c r="HWT54" s="24"/>
      <c r="HWY54" s="24"/>
      <c r="HXD54" s="24"/>
      <c r="HXI54" s="24"/>
      <c r="HXN54" s="24"/>
      <c r="HXS54" s="24"/>
      <c r="HXX54" s="24"/>
      <c r="HYC54" s="24"/>
      <c r="HYH54" s="24"/>
      <c r="HYM54" s="24"/>
      <c r="HYR54" s="24"/>
      <c r="HYW54" s="24"/>
      <c r="HZB54" s="24"/>
      <c r="HZG54" s="24"/>
      <c r="HZL54" s="24"/>
      <c r="HZQ54" s="24"/>
      <c r="HZV54" s="24"/>
      <c r="IAA54" s="24"/>
      <c r="IAF54" s="24"/>
      <c r="IAK54" s="24"/>
      <c r="IAP54" s="24"/>
      <c r="IAU54" s="24"/>
      <c r="IAZ54" s="24"/>
      <c r="IBE54" s="24"/>
      <c r="IBJ54" s="24"/>
      <c r="IBO54" s="24"/>
      <c r="IBT54" s="24"/>
      <c r="IBY54" s="24"/>
      <c r="ICD54" s="24"/>
      <c r="ICI54" s="24"/>
      <c r="ICN54" s="24"/>
      <c r="ICS54" s="24"/>
      <c r="ICX54" s="24"/>
      <c r="IDC54" s="24"/>
      <c r="IDH54" s="24"/>
      <c r="IDM54" s="24"/>
      <c r="IDR54" s="24"/>
      <c r="IDW54" s="24"/>
      <c r="IEB54" s="24"/>
      <c r="IEG54" s="24"/>
      <c r="IEL54" s="24"/>
      <c r="IEQ54" s="24"/>
      <c r="IEV54" s="24"/>
      <c r="IFA54" s="24"/>
      <c r="IFF54" s="24"/>
      <c r="IFK54" s="24"/>
      <c r="IFP54" s="24"/>
      <c r="IFU54" s="24"/>
      <c r="IFZ54" s="24"/>
      <c r="IGE54" s="24"/>
      <c r="IGJ54" s="24"/>
      <c r="IGO54" s="24"/>
      <c r="IGT54" s="24"/>
      <c r="IGY54" s="24"/>
      <c r="IHD54" s="24"/>
      <c r="IHI54" s="24"/>
      <c r="IHN54" s="24"/>
      <c r="IHS54" s="24"/>
      <c r="IHX54" s="24"/>
      <c r="IIC54" s="24"/>
      <c r="IIH54" s="24"/>
      <c r="IIM54" s="24"/>
      <c r="IIR54" s="24"/>
      <c r="IIW54" s="24"/>
      <c r="IJB54" s="24"/>
      <c r="IJG54" s="24"/>
      <c r="IJL54" s="24"/>
      <c r="IJQ54" s="24"/>
      <c r="IJV54" s="24"/>
      <c r="IKA54" s="24"/>
      <c r="IKF54" s="24"/>
      <c r="IKK54" s="24"/>
      <c r="IKP54" s="24"/>
      <c r="IKU54" s="24"/>
      <c r="IKZ54" s="24"/>
      <c r="ILE54" s="24"/>
      <c r="ILJ54" s="24"/>
      <c r="ILO54" s="24"/>
      <c r="ILT54" s="24"/>
      <c r="ILY54" s="24"/>
      <c r="IMD54" s="24"/>
      <c r="IMI54" s="24"/>
      <c r="IMN54" s="24"/>
      <c r="IMS54" s="24"/>
      <c r="IMX54" s="24"/>
      <c r="INC54" s="24"/>
      <c r="INH54" s="24"/>
      <c r="INM54" s="24"/>
      <c r="INR54" s="24"/>
      <c r="INW54" s="24"/>
      <c r="IOB54" s="24"/>
      <c r="IOG54" s="24"/>
      <c r="IOL54" s="24"/>
      <c r="IOQ54" s="24"/>
      <c r="IOV54" s="24"/>
      <c r="IPA54" s="24"/>
      <c r="IPF54" s="24"/>
      <c r="IPK54" s="24"/>
      <c r="IPP54" s="24"/>
      <c r="IPU54" s="24"/>
      <c r="IPZ54" s="24"/>
      <c r="IQE54" s="24"/>
      <c r="IQJ54" s="24"/>
      <c r="IQO54" s="24"/>
      <c r="IQT54" s="24"/>
      <c r="IQY54" s="24"/>
      <c r="IRD54" s="24"/>
      <c r="IRI54" s="24"/>
      <c r="IRN54" s="24"/>
      <c r="IRS54" s="24"/>
      <c r="IRX54" s="24"/>
      <c r="ISC54" s="24"/>
      <c r="ISH54" s="24"/>
      <c r="ISM54" s="24"/>
      <c r="ISR54" s="24"/>
      <c r="ISW54" s="24"/>
      <c r="ITB54" s="24"/>
      <c r="ITG54" s="24"/>
      <c r="ITL54" s="24"/>
      <c r="ITQ54" s="24"/>
      <c r="ITV54" s="24"/>
      <c r="IUA54" s="24"/>
      <c r="IUF54" s="24"/>
      <c r="IUK54" s="24"/>
      <c r="IUP54" s="24"/>
      <c r="IUU54" s="24"/>
      <c r="IUZ54" s="24"/>
      <c r="IVE54" s="24"/>
      <c r="IVJ54" s="24"/>
      <c r="IVO54" s="24"/>
      <c r="IVT54" s="24"/>
      <c r="IVY54" s="24"/>
      <c r="IWD54" s="24"/>
      <c r="IWI54" s="24"/>
      <c r="IWN54" s="24"/>
      <c r="IWS54" s="24"/>
      <c r="IWX54" s="24"/>
      <c r="IXC54" s="24"/>
      <c r="IXH54" s="24"/>
      <c r="IXM54" s="24"/>
      <c r="IXR54" s="24"/>
      <c r="IXW54" s="24"/>
      <c r="IYB54" s="24"/>
      <c r="IYG54" s="24"/>
      <c r="IYL54" s="24"/>
      <c r="IYQ54" s="24"/>
      <c r="IYV54" s="24"/>
      <c r="IZA54" s="24"/>
      <c r="IZF54" s="24"/>
      <c r="IZK54" s="24"/>
      <c r="IZP54" s="24"/>
      <c r="IZU54" s="24"/>
      <c r="IZZ54" s="24"/>
      <c r="JAE54" s="24"/>
      <c r="JAJ54" s="24"/>
      <c r="JAO54" s="24"/>
      <c r="JAT54" s="24"/>
      <c r="JAY54" s="24"/>
      <c r="JBD54" s="24"/>
      <c r="JBI54" s="24"/>
      <c r="JBN54" s="24"/>
      <c r="JBS54" s="24"/>
      <c r="JBX54" s="24"/>
      <c r="JCC54" s="24"/>
      <c r="JCH54" s="24"/>
      <c r="JCM54" s="24"/>
      <c r="JCR54" s="24"/>
      <c r="JCW54" s="24"/>
      <c r="JDB54" s="24"/>
      <c r="JDG54" s="24"/>
      <c r="JDL54" s="24"/>
      <c r="JDQ54" s="24"/>
      <c r="JDV54" s="24"/>
      <c r="JEA54" s="24"/>
      <c r="JEF54" s="24"/>
      <c r="JEK54" s="24"/>
      <c r="JEP54" s="24"/>
      <c r="JEU54" s="24"/>
      <c r="JEZ54" s="24"/>
      <c r="JFE54" s="24"/>
      <c r="JFJ54" s="24"/>
      <c r="JFO54" s="24"/>
      <c r="JFT54" s="24"/>
      <c r="JFY54" s="24"/>
      <c r="JGD54" s="24"/>
      <c r="JGI54" s="24"/>
      <c r="JGN54" s="24"/>
      <c r="JGS54" s="24"/>
      <c r="JGX54" s="24"/>
      <c r="JHC54" s="24"/>
      <c r="JHH54" s="24"/>
      <c r="JHM54" s="24"/>
      <c r="JHR54" s="24"/>
      <c r="JHW54" s="24"/>
      <c r="JIB54" s="24"/>
      <c r="JIG54" s="24"/>
      <c r="JIL54" s="24"/>
      <c r="JIQ54" s="24"/>
      <c r="JIV54" s="24"/>
      <c r="JJA54" s="24"/>
      <c r="JJF54" s="24"/>
      <c r="JJK54" s="24"/>
      <c r="JJP54" s="24"/>
      <c r="JJU54" s="24"/>
      <c r="JJZ54" s="24"/>
      <c r="JKE54" s="24"/>
      <c r="JKJ54" s="24"/>
      <c r="JKO54" s="24"/>
      <c r="JKT54" s="24"/>
      <c r="JKY54" s="24"/>
      <c r="JLD54" s="24"/>
      <c r="JLI54" s="24"/>
      <c r="JLN54" s="24"/>
      <c r="JLS54" s="24"/>
      <c r="JLX54" s="24"/>
      <c r="JMC54" s="24"/>
      <c r="JMH54" s="24"/>
      <c r="JMM54" s="24"/>
      <c r="JMR54" s="24"/>
      <c r="JMW54" s="24"/>
      <c r="JNB54" s="24"/>
      <c r="JNG54" s="24"/>
      <c r="JNL54" s="24"/>
      <c r="JNQ54" s="24"/>
      <c r="JNV54" s="24"/>
      <c r="JOA54" s="24"/>
      <c r="JOF54" s="24"/>
      <c r="JOK54" s="24"/>
      <c r="JOP54" s="24"/>
      <c r="JOU54" s="24"/>
      <c r="JOZ54" s="24"/>
      <c r="JPE54" s="24"/>
      <c r="JPJ54" s="24"/>
      <c r="JPO54" s="24"/>
      <c r="JPT54" s="24"/>
      <c r="JPY54" s="24"/>
      <c r="JQD54" s="24"/>
      <c r="JQI54" s="24"/>
      <c r="JQN54" s="24"/>
      <c r="JQS54" s="24"/>
      <c r="JQX54" s="24"/>
      <c r="JRC54" s="24"/>
      <c r="JRH54" s="24"/>
      <c r="JRM54" s="24"/>
      <c r="JRR54" s="24"/>
      <c r="JRW54" s="24"/>
      <c r="JSB54" s="24"/>
      <c r="JSG54" s="24"/>
      <c r="JSL54" s="24"/>
      <c r="JSQ54" s="24"/>
      <c r="JSV54" s="24"/>
      <c r="JTA54" s="24"/>
      <c r="JTF54" s="24"/>
      <c r="JTK54" s="24"/>
      <c r="JTP54" s="24"/>
      <c r="JTU54" s="24"/>
      <c r="JTZ54" s="24"/>
      <c r="JUE54" s="24"/>
      <c r="JUJ54" s="24"/>
      <c r="JUO54" s="24"/>
      <c r="JUT54" s="24"/>
      <c r="JUY54" s="24"/>
      <c r="JVD54" s="24"/>
      <c r="JVI54" s="24"/>
      <c r="JVN54" s="24"/>
      <c r="JVS54" s="24"/>
      <c r="JVX54" s="24"/>
      <c r="JWC54" s="24"/>
      <c r="JWH54" s="24"/>
      <c r="JWM54" s="24"/>
      <c r="JWR54" s="24"/>
      <c r="JWW54" s="24"/>
      <c r="JXB54" s="24"/>
      <c r="JXG54" s="24"/>
      <c r="JXL54" s="24"/>
      <c r="JXQ54" s="24"/>
      <c r="JXV54" s="24"/>
      <c r="JYA54" s="24"/>
      <c r="JYF54" s="24"/>
      <c r="JYK54" s="24"/>
      <c r="JYP54" s="24"/>
      <c r="JYU54" s="24"/>
      <c r="JYZ54" s="24"/>
      <c r="JZE54" s="24"/>
      <c r="JZJ54" s="24"/>
      <c r="JZO54" s="24"/>
      <c r="JZT54" s="24"/>
      <c r="JZY54" s="24"/>
      <c r="KAD54" s="24"/>
      <c r="KAI54" s="24"/>
      <c r="KAN54" s="24"/>
      <c r="KAS54" s="24"/>
      <c r="KAX54" s="24"/>
      <c r="KBC54" s="24"/>
      <c r="KBH54" s="24"/>
      <c r="KBM54" s="24"/>
      <c r="KBR54" s="24"/>
      <c r="KBW54" s="24"/>
      <c r="KCB54" s="24"/>
      <c r="KCG54" s="24"/>
      <c r="KCL54" s="24"/>
      <c r="KCQ54" s="24"/>
      <c r="KCV54" s="24"/>
      <c r="KDA54" s="24"/>
      <c r="KDF54" s="24"/>
      <c r="KDK54" s="24"/>
      <c r="KDP54" s="24"/>
      <c r="KDU54" s="24"/>
      <c r="KDZ54" s="24"/>
      <c r="KEE54" s="24"/>
      <c r="KEJ54" s="24"/>
      <c r="KEO54" s="24"/>
      <c r="KET54" s="24"/>
      <c r="KEY54" s="24"/>
      <c r="KFD54" s="24"/>
      <c r="KFI54" s="24"/>
      <c r="KFN54" s="24"/>
      <c r="KFS54" s="24"/>
      <c r="KFX54" s="24"/>
      <c r="KGC54" s="24"/>
      <c r="KGH54" s="24"/>
      <c r="KGM54" s="24"/>
      <c r="KGR54" s="24"/>
      <c r="KGW54" s="24"/>
      <c r="KHB54" s="24"/>
      <c r="KHG54" s="24"/>
      <c r="KHL54" s="24"/>
      <c r="KHQ54" s="24"/>
      <c r="KHV54" s="24"/>
      <c r="KIA54" s="24"/>
      <c r="KIF54" s="24"/>
      <c r="KIK54" s="24"/>
      <c r="KIP54" s="24"/>
      <c r="KIU54" s="24"/>
      <c r="KIZ54" s="24"/>
      <c r="KJE54" s="24"/>
      <c r="KJJ54" s="24"/>
      <c r="KJO54" s="24"/>
      <c r="KJT54" s="24"/>
      <c r="KJY54" s="24"/>
      <c r="KKD54" s="24"/>
      <c r="KKI54" s="24"/>
      <c r="KKN54" s="24"/>
      <c r="KKS54" s="24"/>
      <c r="KKX54" s="24"/>
      <c r="KLC54" s="24"/>
      <c r="KLH54" s="24"/>
      <c r="KLM54" s="24"/>
      <c r="KLR54" s="24"/>
      <c r="KLW54" s="24"/>
      <c r="KMB54" s="24"/>
      <c r="KMG54" s="24"/>
      <c r="KML54" s="24"/>
      <c r="KMQ54" s="24"/>
      <c r="KMV54" s="24"/>
      <c r="KNA54" s="24"/>
      <c r="KNF54" s="24"/>
      <c r="KNK54" s="24"/>
      <c r="KNP54" s="24"/>
      <c r="KNU54" s="24"/>
      <c r="KNZ54" s="24"/>
      <c r="KOE54" s="24"/>
      <c r="KOJ54" s="24"/>
      <c r="KOO54" s="24"/>
      <c r="KOT54" s="24"/>
      <c r="KOY54" s="24"/>
      <c r="KPD54" s="24"/>
      <c r="KPI54" s="24"/>
      <c r="KPN54" s="24"/>
      <c r="KPS54" s="24"/>
      <c r="KPX54" s="24"/>
      <c r="KQC54" s="24"/>
      <c r="KQH54" s="24"/>
      <c r="KQM54" s="24"/>
      <c r="KQR54" s="24"/>
      <c r="KQW54" s="24"/>
      <c r="KRB54" s="24"/>
      <c r="KRG54" s="24"/>
      <c r="KRL54" s="24"/>
      <c r="KRQ54" s="24"/>
      <c r="KRV54" s="24"/>
      <c r="KSA54" s="24"/>
      <c r="KSF54" s="24"/>
      <c r="KSK54" s="24"/>
      <c r="KSP54" s="24"/>
      <c r="KSU54" s="24"/>
      <c r="KSZ54" s="24"/>
      <c r="KTE54" s="24"/>
      <c r="KTJ54" s="24"/>
      <c r="KTO54" s="24"/>
      <c r="KTT54" s="24"/>
      <c r="KTY54" s="24"/>
      <c r="KUD54" s="24"/>
      <c r="KUI54" s="24"/>
      <c r="KUN54" s="24"/>
      <c r="KUS54" s="24"/>
      <c r="KUX54" s="24"/>
      <c r="KVC54" s="24"/>
      <c r="KVH54" s="24"/>
      <c r="KVM54" s="24"/>
      <c r="KVR54" s="24"/>
      <c r="KVW54" s="24"/>
      <c r="KWB54" s="24"/>
      <c r="KWG54" s="24"/>
      <c r="KWL54" s="24"/>
      <c r="KWQ54" s="24"/>
      <c r="KWV54" s="24"/>
      <c r="KXA54" s="24"/>
      <c r="KXF54" s="24"/>
      <c r="KXK54" s="24"/>
      <c r="KXP54" s="24"/>
      <c r="KXU54" s="24"/>
      <c r="KXZ54" s="24"/>
      <c r="KYE54" s="24"/>
      <c r="KYJ54" s="24"/>
      <c r="KYO54" s="24"/>
      <c r="KYT54" s="24"/>
      <c r="KYY54" s="24"/>
      <c r="KZD54" s="24"/>
      <c r="KZI54" s="24"/>
      <c r="KZN54" s="24"/>
      <c r="KZS54" s="24"/>
      <c r="KZX54" s="24"/>
      <c r="LAC54" s="24"/>
      <c r="LAH54" s="24"/>
      <c r="LAM54" s="24"/>
      <c r="LAR54" s="24"/>
      <c r="LAW54" s="24"/>
      <c r="LBB54" s="24"/>
      <c r="LBG54" s="24"/>
      <c r="LBL54" s="24"/>
      <c r="LBQ54" s="24"/>
      <c r="LBV54" s="24"/>
      <c r="LCA54" s="24"/>
      <c r="LCF54" s="24"/>
      <c r="LCK54" s="24"/>
      <c r="LCP54" s="24"/>
      <c r="LCU54" s="24"/>
      <c r="LCZ54" s="24"/>
      <c r="LDE54" s="24"/>
      <c r="LDJ54" s="24"/>
      <c r="LDO54" s="24"/>
      <c r="LDT54" s="24"/>
      <c r="LDY54" s="24"/>
      <c r="LED54" s="24"/>
      <c r="LEI54" s="24"/>
      <c r="LEN54" s="24"/>
      <c r="LES54" s="24"/>
      <c r="LEX54" s="24"/>
      <c r="LFC54" s="24"/>
      <c r="LFH54" s="24"/>
      <c r="LFM54" s="24"/>
      <c r="LFR54" s="24"/>
      <c r="LFW54" s="24"/>
      <c r="LGB54" s="24"/>
      <c r="LGG54" s="24"/>
      <c r="LGL54" s="24"/>
      <c r="LGQ54" s="24"/>
      <c r="LGV54" s="24"/>
      <c r="LHA54" s="24"/>
      <c r="LHF54" s="24"/>
      <c r="LHK54" s="24"/>
      <c r="LHP54" s="24"/>
      <c r="LHU54" s="24"/>
      <c r="LHZ54" s="24"/>
      <c r="LIE54" s="24"/>
      <c r="LIJ54" s="24"/>
      <c r="LIO54" s="24"/>
      <c r="LIT54" s="24"/>
      <c r="LIY54" s="24"/>
      <c r="LJD54" s="24"/>
      <c r="LJI54" s="24"/>
      <c r="LJN54" s="24"/>
      <c r="LJS54" s="24"/>
      <c r="LJX54" s="24"/>
      <c r="LKC54" s="24"/>
      <c r="LKH54" s="24"/>
      <c r="LKM54" s="24"/>
      <c r="LKR54" s="24"/>
      <c r="LKW54" s="24"/>
      <c r="LLB54" s="24"/>
      <c r="LLG54" s="24"/>
      <c r="LLL54" s="24"/>
      <c r="LLQ54" s="24"/>
      <c r="LLV54" s="24"/>
      <c r="LMA54" s="24"/>
      <c r="LMF54" s="24"/>
      <c r="LMK54" s="24"/>
      <c r="LMP54" s="24"/>
      <c r="LMU54" s="24"/>
      <c r="LMZ54" s="24"/>
      <c r="LNE54" s="24"/>
      <c r="LNJ54" s="24"/>
      <c r="LNO54" s="24"/>
      <c r="LNT54" s="24"/>
      <c r="LNY54" s="24"/>
      <c r="LOD54" s="24"/>
      <c r="LOI54" s="24"/>
      <c r="LON54" s="24"/>
      <c r="LOS54" s="24"/>
      <c r="LOX54" s="24"/>
      <c r="LPC54" s="24"/>
      <c r="LPH54" s="24"/>
      <c r="LPM54" s="24"/>
      <c r="LPR54" s="24"/>
      <c r="LPW54" s="24"/>
      <c r="LQB54" s="24"/>
      <c r="LQG54" s="24"/>
      <c r="LQL54" s="24"/>
      <c r="LQQ54" s="24"/>
      <c r="LQV54" s="24"/>
      <c r="LRA54" s="24"/>
      <c r="LRF54" s="24"/>
      <c r="LRK54" s="24"/>
      <c r="LRP54" s="24"/>
      <c r="LRU54" s="24"/>
      <c r="LRZ54" s="24"/>
      <c r="LSE54" s="24"/>
      <c r="LSJ54" s="24"/>
      <c r="LSO54" s="24"/>
      <c r="LST54" s="24"/>
      <c r="LSY54" s="24"/>
      <c r="LTD54" s="24"/>
      <c r="LTI54" s="24"/>
      <c r="LTN54" s="24"/>
      <c r="LTS54" s="24"/>
      <c r="LTX54" s="24"/>
      <c r="LUC54" s="24"/>
      <c r="LUH54" s="24"/>
      <c r="LUM54" s="24"/>
      <c r="LUR54" s="24"/>
      <c r="LUW54" s="24"/>
      <c r="LVB54" s="24"/>
      <c r="LVG54" s="24"/>
      <c r="LVL54" s="24"/>
      <c r="LVQ54" s="24"/>
      <c r="LVV54" s="24"/>
      <c r="LWA54" s="24"/>
      <c r="LWF54" s="24"/>
      <c r="LWK54" s="24"/>
      <c r="LWP54" s="24"/>
      <c r="LWU54" s="24"/>
      <c r="LWZ54" s="24"/>
      <c r="LXE54" s="24"/>
      <c r="LXJ54" s="24"/>
      <c r="LXO54" s="24"/>
      <c r="LXT54" s="24"/>
      <c r="LXY54" s="24"/>
      <c r="LYD54" s="24"/>
      <c r="LYI54" s="24"/>
      <c r="LYN54" s="24"/>
      <c r="LYS54" s="24"/>
      <c r="LYX54" s="24"/>
      <c r="LZC54" s="24"/>
      <c r="LZH54" s="24"/>
      <c r="LZM54" s="24"/>
      <c r="LZR54" s="24"/>
      <c r="LZW54" s="24"/>
      <c r="MAB54" s="24"/>
      <c r="MAG54" s="24"/>
      <c r="MAL54" s="24"/>
      <c r="MAQ54" s="24"/>
      <c r="MAV54" s="24"/>
      <c r="MBA54" s="24"/>
      <c r="MBF54" s="24"/>
      <c r="MBK54" s="24"/>
      <c r="MBP54" s="24"/>
      <c r="MBU54" s="24"/>
      <c r="MBZ54" s="24"/>
      <c r="MCE54" s="24"/>
      <c r="MCJ54" s="24"/>
      <c r="MCO54" s="24"/>
      <c r="MCT54" s="24"/>
      <c r="MCY54" s="24"/>
      <c r="MDD54" s="24"/>
      <c r="MDI54" s="24"/>
      <c r="MDN54" s="24"/>
      <c r="MDS54" s="24"/>
      <c r="MDX54" s="24"/>
      <c r="MEC54" s="24"/>
      <c r="MEH54" s="24"/>
      <c r="MEM54" s="24"/>
      <c r="MER54" s="24"/>
      <c r="MEW54" s="24"/>
      <c r="MFB54" s="24"/>
      <c r="MFG54" s="24"/>
      <c r="MFL54" s="24"/>
      <c r="MFQ54" s="24"/>
      <c r="MFV54" s="24"/>
      <c r="MGA54" s="24"/>
      <c r="MGF54" s="24"/>
      <c r="MGK54" s="24"/>
      <c r="MGP54" s="24"/>
      <c r="MGU54" s="24"/>
      <c r="MGZ54" s="24"/>
      <c r="MHE54" s="24"/>
      <c r="MHJ54" s="24"/>
      <c r="MHO54" s="24"/>
      <c r="MHT54" s="24"/>
      <c r="MHY54" s="24"/>
      <c r="MID54" s="24"/>
      <c r="MII54" s="24"/>
      <c r="MIN54" s="24"/>
      <c r="MIS54" s="24"/>
      <c r="MIX54" s="24"/>
      <c r="MJC54" s="24"/>
      <c r="MJH54" s="24"/>
      <c r="MJM54" s="24"/>
      <c r="MJR54" s="24"/>
      <c r="MJW54" s="24"/>
      <c r="MKB54" s="24"/>
      <c r="MKG54" s="24"/>
      <c r="MKL54" s="24"/>
      <c r="MKQ54" s="24"/>
      <c r="MKV54" s="24"/>
      <c r="MLA54" s="24"/>
      <c r="MLF54" s="24"/>
      <c r="MLK54" s="24"/>
      <c r="MLP54" s="24"/>
      <c r="MLU54" s="24"/>
      <c r="MLZ54" s="24"/>
      <c r="MME54" s="24"/>
      <c r="MMJ54" s="24"/>
      <c r="MMO54" s="24"/>
      <c r="MMT54" s="24"/>
      <c r="MMY54" s="24"/>
      <c r="MND54" s="24"/>
      <c r="MNI54" s="24"/>
      <c r="MNN54" s="24"/>
      <c r="MNS54" s="24"/>
      <c r="MNX54" s="24"/>
      <c r="MOC54" s="24"/>
      <c r="MOH54" s="24"/>
      <c r="MOM54" s="24"/>
      <c r="MOR54" s="24"/>
      <c r="MOW54" s="24"/>
      <c r="MPB54" s="24"/>
      <c r="MPG54" s="24"/>
      <c r="MPL54" s="24"/>
      <c r="MPQ54" s="24"/>
      <c r="MPV54" s="24"/>
      <c r="MQA54" s="24"/>
      <c r="MQF54" s="24"/>
      <c r="MQK54" s="24"/>
      <c r="MQP54" s="24"/>
      <c r="MQU54" s="24"/>
      <c r="MQZ54" s="24"/>
      <c r="MRE54" s="24"/>
      <c r="MRJ54" s="24"/>
      <c r="MRO54" s="24"/>
      <c r="MRT54" s="24"/>
      <c r="MRY54" s="24"/>
      <c r="MSD54" s="24"/>
      <c r="MSI54" s="24"/>
      <c r="MSN54" s="24"/>
      <c r="MSS54" s="24"/>
      <c r="MSX54" s="24"/>
      <c r="MTC54" s="24"/>
      <c r="MTH54" s="24"/>
      <c r="MTM54" s="24"/>
      <c r="MTR54" s="24"/>
      <c r="MTW54" s="24"/>
      <c r="MUB54" s="24"/>
      <c r="MUG54" s="24"/>
      <c r="MUL54" s="24"/>
      <c r="MUQ54" s="24"/>
      <c r="MUV54" s="24"/>
      <c r="MVA54" s="24"/>
      <c r="MVF54" s="24"/>
      <c r="MVK54" s="24"/>
      <c r="MVP54" s="24"/>
      <c r="MVU54" s="24"/>
      <c r="MVZ54" s="24"/>
      <c r="MWE54" s="24"/>
      <c r="MWJ54" s="24"/>
      <c r="MWO54" s="24"/>
      <c r="MWT54" s="24"/>
      <c r="MWY54" s="24"/>
      <c r="MXD54" s="24"/>
      <c r="MXI54" s="24"/>
      <c r="MXN54" s="24"/>
      <c r="MXS54" s="24"/>
      <c r="MXX54" s="24"/>
      <c r="MYC54" s="24"/>
      <c r="MYH54" s="24"/>
      <c r="MYM54" s="24"/>
      <c r="MYR54" s="24"/>
      <c r="MYW54" s="24"/>
      <c r="MZB54" s="24"/>
      <c r="MZG54" s="24"/>
      <c r="MZL54" s="24"/>
      <c r="MZQ54" s="24"/>
      <c r="MZV54" s="24"/>
      <c r="NAA54" s="24"/>
      <c r="NAF54" s="24"/>
      <c r="NAK54" s="24"/>
      <c r="NAP54" s="24"/>
      <c r="NAU54" s="24"/>
      <c r="NAZ54" s="24"/>
      <c r="NBE54" s="24"/>
      <c r="NBJ54" s="24"/>
      <c r="NBO54" s="24"/>
      <c r="NBT54" s="24"/>
      <c r="NBY54" s="24"/>
      <c r="NCD54" s="24"/>
      <c r="NCI54" s="24"/>
      <c r="NCN54" s="24"/>
      <c r="NCS54" s="24"/>
      <c r="NCX54" s="24"/>
      <c r="NDC54" s="24"/>
      <c r="NDH54" s="24"/>
      <c r="NDM54" s="24"/>
      <c r="NDR54" s="24"/>
      <c r="NDW54" s="24"/>
      <c r="NEB54" s="24"/>
      <c r="NEG54" s="24"/>
      <c r="NEL54" s="24"/>
      <c r="NEQ54" s="24"/>
      <c r="NEV54" s="24"/>
      <c r="NFA54" s="24"/>
      <c r="NFF54" s="24"/>
      <c r="NFK54" s="24"/>
      <c r="NFP54" s="24"/>
      <c r="NFU54" s="24"/>
      <c r="NFZ54" s="24"/>
      <c r="NGE54" s="24"/>
      <c r="NGJ54" s="24"/>
      <c r="NGO54" s="24"/>
      <c r="NGT54" s="24"/>
      <c r="NGY54" s="24"/>
      <c r="NHD54" s="24"/>
      <c r="NHI54" s="24"/>
      <c r="NHN54" s="24"/>
      <c r="NHS54" s="24"/>
      <c r="NHX54" s="24"/>
      <c r="NIC54" s="24"/>
      <c r="NIH54" s="24"/>
      <c r="NIM54" s="24"/>
      <c r="NIR54" s="24"/>
      <c r="NIW54" s="24"/>
      <c r="NJB54" s="24"/>
      <c r="NJG54" s="24"/>
      <c r="NJL54" s="24"/>
      <c r="NJQ54" s="24"/>
      <c r="NJV54" s="24"/>
      <c r="NKA54" s="24"/>
      <c r="NKF54" s="24"/>
      <c r="NKK54" s="24"/>
      <c r="NKP54" s="24"/>
      <c r="NKU54" s="24"/>
      <c r="NKZ54" s="24"/>
      <c r="NLE54" s="24"/>
      <c r="NLJ54" s="24"/>
      <c r="NLO54" s="24"/>
      <c r="NLT54" s="24"/>
      <c r="NLY54" s="24"/>
      <c r="NMD54" s="24"/>
      <c r="NMI54" s="24"/>
      <c r="NMN54" s="24"/>
      <c r="NMS54" s="24"/>
      <c r="NMX54" s="24"/>
      <c r="NNC54" s="24"/>
      <c r="NNH54" s="24"/>
      <c r="NNM54" s="24"/>
      <c r="NNR54" s="24"/>
      <c r="NNW54" s="24"/>
      <c r="NOB54" s="24"/>
      <c r="NOG54" s="24"/>
      <c r="NOL54" s="24"/>
      <c r="NOQ54" s="24"/>
      <c r="NOV54" s="24"/>
      <c r="NPA54" s="24"/>
      <c r="NPF54" s="24"/>
      <c r="NPK54" s="24"/>
      <c r="NPP54" s="24"/>
      <c r="NPU54" s="24"/>
      <c r="NPZ54" s="24"/>
      <c r="NQE54" s="24"/>
      <c r="NQJ54" s="24"/>
      <c r="NQO54" s="24"/>
      <c r="NQT54" s="24"/>
      <c r="NQY54" s="24"/>
      <c r="NRD54" s="24"/>
      <c r="NRI54" s="24"/>
      <c r="NRN54" s="24"/>
      <c r="NRS54" s="24"/>
      <c r="NRX54" s="24"/>
      <c r="NSC54" s="24"/>
      <c r="NSH54" s="24"/>
      <c r="NSM54" s="24"/>
      <c r="NSR54" s="24"/>
      <c r="NSW54" s="24"/>
      <c r="NTB54" s="24"/>
      <c r="NTG54" s="24"/>
      <c r="NTL54" s="24"/>
      <c r="NTQ54" s="24"/>
      <c r="NTV54" s="24"/>
      <c r="NUA54" s="24"/>
      <c r="NUF54" s="24"/>
      <c r="NUK54" s="24"/>
      <c r="NUP54" s="24"/>
      <c r="NUU54" s="24"/>
      <c r="NUZ54" s="24"/>
      <c r="NVE54" s="24"/>
      <c r="NVJ54" s="24"/>
      <c r="NVO54" s="24"/>
      <c r="NVT54" s="24"/>
      <c r="NVY54" s="24"/>
      <c r="NWD54" s="24"/>
      <c r="NWI54" s="24"/>
      <c r="NWN54" s="24"/>
      <c r="NWS54" s="24"/>
      <c r="NWX54" s="24"/>
      <c r="NXC54" s="24"/>
      <c r="NXH54" s="24"/>
      <c r="NXM54" s="24"/>
      <c r="NXR54" s="24"/>
      <c r="NXW54" s="24"/>
      <c r="NYB54" s="24"/>
      <c r="NYG54" s="24"/>
      <c r="NYL54" s="24"/>
      <c r="NYQ54" s="24"/>
      <c r="NYV54" s="24"/>
      <c r="NZA54" s="24"/>
      <c r="NZF54" s="24"/>
      <c r="NZK54" s="24"/>
      <c r="NZP54" s="24"/>
      <c r="NZU54" s="24"/>
      <c r="NZZ54" s="24"/>
      <c r="OAE54" s="24"/>
      <c r="OAJ54" s="24"/>
      <c r="OAO54" s="24"/>
      <c r="OAT54" s="24"/>
      <c r="OAY54" s="24"/>
      <c r="OBD54" s="24"/>
      <c r="OBI54" s="24"/>
      <c r="OBN54" s="24"/>
      <c r="OBS54" s="24"/>
      <c r="OBX54" s="24"/>
      <c r="OCC54" s="24"/>
      <c r="OCH54" s="24"/>
      <c r="OCM54" s="24"/>
      <c r="OCR54" s="24"/>
      <c r="OCW54" s="24"/>
      <c r="ODB54" s="24"/>
      <c r="ODG54" s="24"/>
      <c r="ODL54" s="24"/>
      <c r="ODQ54" s="24"/>
      <c r="ODV54" s="24"/>
      <c r="OEA54" s="24"/>
      <c r="OEF54" s="24"/>
      <c r="OEK54" s="24"/>
      <c r="OEP54" s="24"/>
      <c r="OEU54" s="24"/>
      <c r="OEZ54" s="24"/>
      <c r="OFE54" s="24"/>
      <c r="OFJ54" s="24"/>
      <c r="OFO54" s="24"/>
      <c r="OFT54" s="24"/>
      <c r="OFY54" s="24"/>
      <c r="OGD54" s="24"/>
      <c r="OGI54" s="24"/>
      <c r="OGN54" s="24"/>
      <c r="OGS54" s="24"/>
      <c r="OGX54" s="24"/>
      <c r="OHC54" s="24"/>
      <c r="OHH54" s="24"/>
      <c r="OHM54" s="24"/>
      <c r="OHR54" s="24"/>
      <c r="OHW54" s="24"/>
      <c r="OIB54" s="24"/>
      <c r="OIG54" s="24"/>
      <c r="OIL54" s="24"/>
      <c r="OIQ54" s="24"/>
      <c r="OIV54" s="24"/>
      <c r="OJA54" s="24"/>
      <c r="OJF54" s="24"/>
      <c r="OJK54" s="24"/>
      <c r="OJP54" s="24"/>
      <c r="OJU54" s="24"/>
      <c r="OJZ54" s="24"/>
      <c r="OKE54" s="24"/>
      <c r="OKJ54" s="24"/>
      <c r="OKO54" s="24"/>
      <c r="OKT54" s="24"/>
      <c r="OKY54" s="24"/>
      <c r="OLD54" s="24"/>
      <c r="OLI54" s="24"/>
      <c r="OLN54" s="24"/>
      <c r="OLS54" s="24"/>
      <c r="OLX54" s="24"/>
      <c r="OMC54" s="24"/>
      <c r="OMH54" s="24"/>
      <c r="OMM54" s="24"/>
      <c r="OMR54" s="24"/>
      <c r="OMW54" s="24"/>
      <c r="ONB54" s="24"/>
      <c r="ONG54" s="24"/>
      <c r="ONL54" s="24"/>
      <c r="ONQ54" s="24"/>
      <c r="ONV54" s="24"/>
      <c r="OOA54" s="24"/>
      <c r="OOF54" s="24"/>
      <c r="OOK54" s="24"/>
      <c r="OOP54" s="24"/>
      <c r="OOU54" s="24"/>
      <c r="OOZ54" s="24"/>
      <c r="OPE54" s="24"/>
      <c r="OPJ54" s="24"/>
      <c r="OPO54" s="24"/>
      <c r="OPT54" s="24"/>
      <c r="OPY54" s="24"/>
      <c r="OQD54" s="24"/>
      <c r="OQI54" s="24"/>
      <c r="OQN54" s="24"/>
      <c r="OQS54" s="24"/>
      <c r="OQX54" s="24"/>
      <c r="ORC54" s="24"/>
      <c r="ORH54" s="24"/>
      <c r="ORM54" s="24"/>
      <c r="ORR54" s="24"/>
      <c r="ORW54" s="24"/>
      <c r="OSB54" s="24"/>
      <c r="OSG54" s="24"/>
      <c r="OSL54" s="24"/>
      <c r="OSQ54" s="24"/>
      <c r="OSV54" s="24"/>
      <c r="OTA54" s="24"/>
      <c r="OTF54" s="24"/>
      <c r="OTK54" s="24"/>
      <c r="OTP54" s="24"/>
      <c r="OTU54" s="24"/>
      <c r="OTZ54" s="24"/>
      <c r="OUE54" s="24"/>
      <c r="OUJ54" s="24"/>
      <c r="OUO54" s="24"/>
      <c r="OUT54" s="24"/>
      <c r="OUY54" s="24"/>
      <c r="OVD54" s="24"/>
      <c r="OVI54" s="24"/>
      <c r="OVN54" s="24"/>
      <c r="OVS54" s="24"/>
      <c r="OVX54" s="24"/>
      <c r="OWC54" s="24"/>
      <c r="OWH54" s="24"/>
      <c r="OWM54" s="24"/>
      <c r="OWR54" s="24"/>
      <c r="OWW54" s="24"/>
      <c r="OXB54" s="24"/>
      <c r="OXG54" s="24"/>
      <c r="OXL54" s="24"/>
      <c r="OXQ54" s="24"/>
      <c r="OXV54" s="24"/>
      <c r="OYA54" s="24"/>
      <c r="OYF54" s="24"/>
      <c r="OYK54" s="24"/>
      <c r="OYP54" s="24"/>
      <c r="OYU54" s="24"/>
      <c r="OYZ54" s="24"/>
      <c r="OZE54" s="24"/>
      <c r="OZJ54" s="24"/>
      <c r="OZO54" s="24"/>
      <c r="OZT54" s="24"/>
      <c r="OZY54" s="24"/>
      <c r="PAD54" s="24"/>
      <c r="PAI54" s="24"/>
      <c r="PAN54" s="24"/>
      <c r="PAS54" s="24"/>
      <c r="PAX54" s="24"/>
      <c r="PBC54" s="24"/>
      <c r="PBH54" s="24"/>
      <c r="PBM54" s="24"/>
      <c r="PBR54" s="24"/>
      <c r="PBW54" s="24"/>
      <c r="PCB54" s="24"/>
      <c r="PCG54" s="24"/>
      <c r="PCL54" s="24"/>
      <c r="PCQ54" s="24"/>
      <c r="PCV54" s="24"/>
      <c r="PDA54" s="24"/>
      <c r="PDF54" s="24"/>
      <c r="PDK54" s="24"/>
      <c r="PDP54" s="24"/>
      <c r="PDU54" s="24"/>
      <c r="PDZ54" s="24"/>
      <c r="PEE54" s="24"/>
      <c r="PEJ54" s="24"/>
      <c r="PEO54" s="24"/>
      <c r="PET54" s="24"/>
      <c r="PEY54" s="24"/>
      <c r="PFD54" s="24"/>
      <c r="PFI54" s="24"/>
      <c r="PFN54" s="24"/>
      <c r="PFS54" s="24"/>
      <c r="PFX54" s="24"/>
      <c r="PGC54" s="24"/>
      <c r="PGH54" s="24"/>
      <c r="PGM54" s="24"/>
      <c r="PGR54" s="24"/>
      <c r="PGW54" s="24"/>
      <c r="PHB54" s="24"/>
      <c r="PHG54" s="24"/>
      <c r="PHL54" s="24"/>
      <c r="PHQ54" s="24"/>
      <c r="PHV54" s="24"/>
      <c r="PIA54" s="24"/>
      <c r="PIF54" s="24"/>
      <c r="PIK54" s="24"/>
      <c r="PIP54" s="24"/>
      <c r="PIU54" s="24"/>
      <c r="PIZ54" s="24"/>
      <c r="PJE54" s="24"/>
      <c r="PJJ54" s="24"/>
      <c r="PJO54" s="24"/>
      <c r="PJT54" s="24"/>
      <c r="PJY54" s="24"/>
      <c r="PKD54" s="24"/>
      <c r="PKI54" s="24"/>
      <c r="PKN54" s="24"/>
      <c r="PKS54" s="24"/>
      <c r="PKX54" s="24"/>
      <c r="PLC54" s="24"/>
      <c r="PLH54" s="24"/>
      <c r="PLM54" s="24"/>
      <c r="PLR54" s="24"/>
      <c r="PLW54" s="24"/>
      <c r="PMB54" s="24"/>
      <c r="PMG54" s="24"/>
      <c r="PML54" s="24"/>
      <c r="PMQ54" s="24"/>
      <c r="PMV54" s="24"/>
      <c r="PNA54" s="24"/>
      <c r="PNF54" s="24"/>
      <c r="PNK54" s="24"/>
      <c r="PNP54" s="24"/>
      <c r="PNU54" s="24"/>
      <c r="PNZ54" s="24"/>
      <c r="POE54" s="24"/>
      <c r="POJ54" s="24"/>
      <c r="POO54" s="24"/>
      <c r="POT54" s="24"/>
      <c r="POY54" s="24"/>
      <c r="PPD54" s="24"/>
      <c r="PPI54" s="24"/>
      <c r="PPN54" s="24"/>
      <c r="PPS54" s="24"/>
      <c r="PPX54" s="24"/>
      <c r="PQC54" s="24"/>
      <c r="PQH54" s="24"/>
      <c r="PQM54" s="24"/>
      <c r="PQR54" s="24"/>
      <c r="PQW54" s="24"/>
      <c r="PRB54" s="24"/>
      <c r="PRG54" s="24"/>
      <c r="PRL54" s="24"/>
      <c r="PRQ54" s="24"/>
      <c r="PRV54" s="24"/>
      <c r="PSA54" s="24"/>
      <c r="PSF54" s="24"/>
      <c r="PSK54" s="24"/>
      <c r="PSP54" s="24"/>
      <c r="PSU54" s="24"/>
      <c r="PSZ54" s="24"/>
      <c r="PTE54" s="24"/>
      <c r="PTJ54" s="24"/>
      <c r="PTO54" s="24"/>
      <c r="PTT54" s="24"/>
      <c r="PTY54" s="24"/>
      <c r="PUD54" s="24"/>
      <c r="PUI54" s="24"/>
      <c r="PUN54" s="24"/>
      <c r="PUS54" s="24"/>
      <c r="PUX54" s="24"/>
      <c r="PVC54" s="24"/>
      <c r="PVH54" s="24"/>
      <c r="PVM54" s="24"/>
      <c r="PVR54" s="24"/>
      <c r="PVW54" s="24"/>
      <c r="PWB54" s="24"/>
      <c r="PWG54" s="24"/>
      <c r="PWL54" s="24"/>
      <c r="PWQ54" s="24"/>
      <c r="PWV54" s="24"/>
      <c r="PXA54" s="24"/>
      <c r="PXF54" s="24"/>
      <c r="PXK54" s="24"/>
      <c r="PXP54" s="24"/>
      <c r="PXU54" s="24"/>
      <c r="PXZ54" s="24"/>
      <c r="PYE54" s="24"/>
      <c r="PYJ54" s="24"/>
      <c r="PYO54" s="24"/>
      <c r="PYT54" s="24"/>
      <c r="PYY54" s="24"/>
      <c r="PZD54" s="24"/>
      <c r="PZI54" s="24"/>
      <c r="PZN54" s="24"/>
      <c r="PZS54" s="24"/>
      <c r="PZX54" s="24"/>
      <c r="QAC54" s="24"/>
      <c r="QAH54" s="24"/>
      <c r="QAM54" s="24"/>
      <c r="QAR54" s="24"/>
      <c r="QAW54" s="24"/>
      <c r="QBB54" s="24"/>
      <c r="QBG54" s="24"/>
      <c r="QBL54" s="24"/>
      <c r="QBQ54" s="24"/>
      <c r="QBV54" s="24"/>
      <c r="QCA54" s="24"/>
      <c r="QCF54" s="24"/>
      <c r="QCK54" s="24"/>
      <c r="QCP54" s="24"/>
      <c r="QCU54" s="24"/>
      <c r="QCZ54" s="24"/>
      <c r="QDE54" s="24"/>
      <c r="QDJ54" s="24"/>
      <c r="QDO54" s="24"/>
      <c r="QDT54" s="24"/>
      <c r="QDY54" s="24"/>
      <c r="QED54" s="24"/>
      <c r="QEI54" s="24"/>
      <c r="QEN54" s="24"/>
      <c r="QES54" s="24"/>
      <c r="QEX54" s="24"/>
      <c r="QFC54" s="24"/>
      <c r="QFH54" s="24"/>
      <c r="QFM54" s="24"/>
      <c r="QFR54" s="24"/>
      <c r="QFW54" s="24"/>
      <c r="QGB54" s="24"/>
      <c r="QGG54" s="24"/>
      <c r="QGL54" s="24"/>
      <c r="QGQ54" s="24"/>
      <c r="QGV54" s="24"/>
      <c r="QHA54" s="24"/>
      <c r="QHF54" s="24"/>
      <c r="QHK54" s="24"/>
      <c r="QHP54" s="24"/>
      <c r="QHU54" s="24"/>
      <c r="QHZ54" s="24"/>
      <c r="QIE54" s="24"/>
      <c r="QIJ54" s="24"/>
      <c r="QIO54" s="24"/>
      <c r="QIT54" s="24"/>
      <c r="QIY54" s="24"/>
      <c r="QJD54" s="24"/>
      <c r="QJI54" s="24"/>
      <c r="QJN54" s="24"/>
      <c r="QJS54" s="24"/>
      <c r="QJX54" s="24"/>
      <c r="QKC54" s="24"/>
      <c r="QKH54" s="24"/>
      <c r="QKM54" s="24"/>
      <c r="QKR54" s="24"/>
      <c r="QKW54" s="24"/>
      <c r="QLB54" s="24"/>
      <c r="QLG54" s="24"/>
      <c r="QLL54" s="24"/>
      <c r="QLQ54" s="24"/>
      <c r="QLV54" s="24"/>
      <c r="QMA54" s="24"/>
      <c r="QMF54" s="24"/>
      <c r="QMK54" s="24"/>
      <c r="QMP54" s="24"/>
      <c r="QMU54" s="24"/>
      <c r="QMZ54" s="24"/>
      <c r="QNE54" s="24"/>
      <c r="QNJ54" s="24"/>
      <c r="QNO54" s="24"/>
      <c r="QNT54" s="24"/>
      <c r="QNY54" s="24"/>
      <c r="QOD54" s="24"/>
      <c r="QOI54" s="24"/>
      <c r="QON54" s="24"/>
      <c r="QOS54" s="24"/>
      <c r="QOX54" s="24"/>
      <c r="QPC54" s="24"/>
      <c r="QPH54" s="24"/>
      <c r="QPM54" s="24"/>
      <c r="QPR54" s="24"/>
      <c r="QPW54" s="24"/>
      <c r="QQB54" s="24"/>
      <c r="QQG54" s="24"/>
      <c r="QQL54" s="24"/>
      <c r="QQQ54" s="24"/>
      <c r="QQV54" s="24"/>
      <c r="QRA54" s="24"/>
      <c r="QRF54" s="24"/>
      <c r="QRK54" s="24"/>
      <c r="QRP54" s="24"/>
      <c r="QRU54" s="24"/>
      <c r="QRZ54" s="24"/>
      <c r="QSE54" s="24"/>
      <c r="QSJ54" s="24"/>
      <c r="QSO54" s="24"/>
      <c r="QST54" s="24"/>
      <c r="QSY54" s="24"/>
      <c r="QTD54" s="24"/>
      <c r="QTI54" s="24"/>
      <c r="QTN54" s="24"/>
      <c r="QTS54" s="24"/>
      <c r="QTX54" s="24"/>
      <c r="QUC54" s="24"/>
      <c r="QUH54" s="24"/>
      <c r="QUM54" s="24"/>
      <c r="QUR54" s="24"/>
      <c r="QUW54" s="24"/>
      <c r="QVB54" s="24"/>
      <c r="QVG54" s="24"/>
      <c r="QVL54" s="24"/>
      <c r="QVQ54" s="24"/>
      <c r="QVV54" s="24"/>
      <c r="QWA54" s="24"/>
      <c r="QWF54" s="24"/>
      <c r="QWK54" s="24"/>
      <c r="QWP54" s="24"/>
      <c r="QWU54" s="24"/>
      <c r="QWZ54" s="24"/>
      <c r="QXE54" s="24"/>
      <c r="QXJ54" s="24"/>
      <c r="QXO54" s="24"/>
      <c r="QXT54" s="24"/>
      <c r="QXY54" s="24"/>
      <c r="QYD54" s="24"/>
      <c r="QYI54" s="24"/>
      <c r="QYN54" s="24"/>
      <c r="QYS54" s="24"/>
      <c r="QYX54" s="24"/>
      <c r="QZC54" s="24"/>
      <c r="QZH54" s="24"/>
      <c r="QZM54" s="24"/>
      <c r="QZR54" s="24"/>
      <c r="QZW54" s="24"/>
      <c r="RAB54" s="24"/>
      <c r="RAG54" s="24"/>
      <c r="RAL54" s="24"/>
      <c r="RAQ54" s="24"/>
      <c r="RAV54" s="24"/>
      <c r="RBA54" s="24"/>
      <c r="RBF54" s="24"/>
      <c r="RBK54" s="24"/>
      <c r="RBP54" s="24"/>
      <c r="RBU54" s="24"/>
      <c r="RBZ54" s="24"/>
      <c r="RCE54" s="24"/>
      <c r="RCJ54" s="24"/>
      <c r="RCO54" s="24"/>
      <c r="RCT54" s="24"/>
      <c r="RCY54" s="24"/>
      <c r="RDD54" s="24"/>
      <c r="RDI54" s="24"/>
      <c r="RDN54" s="24"/>
      <c r="RDS54" s="24"/>
      <c r="RDX54" s="24"/>
      <c r="REC54" s="24"/>
      <c r="REH54" s="24"/>
      <c r="REM54" s="24"/>
      <c r="RER54" s="24"/>
      <c r="REW54" s="24"/>
      <c r="RFB54" s="24"/>
      <c r="RFG54" s="24"/>
      <c r="RFL54" s="24"/>
      <c r="RFQ54" s="24"/>
      <c r="RFV54" s="24"/>
      <c r="RGA54" s="24"/>
      <c r="RGF54" s="24"/>
      <c r="RGK54" s="24"/>
      <c r="RGP54" s="24"/>
      <c r="RGU54" s="24"/>
      <c r="RGZ54" s="24"/>
      <c r="RHE54" s="24"/>
      <c r="RHJ54" s="24"/>
      <c r="RHO54" s="24"/>
      <c r="RHT54" s="24"/>
      <c r="RHY54" s="24"/>
      <c r="RID54" s="24"/>
      <c r="RII54" s="24"/>
      <c r="RIN54" s="24"/>
      <c r="RIS54" s="24"/>
      <c r="RIX54" s="24"/>
      <c r="RJC54" s="24"/>
      <c r="RJH54" s="24"/>
      <c r="RJM54" s="24"/>
      <c r="RJR54" s="24"/>
      <c r="RJW54" s="24"/>
      <c r="RKB54" s="24"/>
      <c r="RKG54" s="24"/>
      <c r="RKL54" s="24"/>
      <c r="RKQ54" s="24"/>
      <c r="RKV54" s="24"/>
      <c r="RLA54" s="24"/>
      <c r="RLF54" s="24"/>
      <c r="RLK54" s="24"/>
      <c r="RLP54" s="24"/>
      <c r="RLU54" s="24"/>
      <c r="RLZ54" s="24"/>
      <c r="RME54" s="24"/>
      <c r="RMJ54" s="24"/>
      <c r="RMO54" s="24"/>
      <c r="RMT54" s="24"/>
      <c r="RMY54" s="24"/>
      <c r="RND54" s="24"/>
      <c r="RNI54" s="24"/>
      <c r="RNN54" s="24"/>
      <c r="RNS54" s="24"/>
      <c r="RNX54" s="24"/>
      <c r="ROC54" s="24"/>
      <c r="ROH54" s="24"/>
      <c r="ROM54" s="24"/>
      <c r="ROR54" s="24"/>
      <c r="ROW54" s="24"/>
      <c r="RPB54" s="24"/>
      <c r="RPG54" s="24"/>
      <c r="RPL54" s="24"/>
      <c r="RPQ54" s="24"/>
      <c r="RPV54" s="24"/>
      <c r="RQA54" s="24"/>
      <c r="RQF54" s="24"/>
      <c r="RQK54" s="24"/>
      <c r="RQP54" s="24"/>
      <c r="RQU54" s="24"/>
      <c r="RQZ54" s="24"/>
      <c r="RRE54" s="24"/>
      <c r="RRJ54" s="24"/>
      <c r="RRO54" s="24"/>
      <c r="RRT54" s="24"/>
      <c r="RRY54" s="24"/>
      <c r="RSD54" s="24"/>
      <c r="RSI54" s="24"/>
      <c r="RSN54" s="24"/>
      <c r="RSS54" s="24"/>
      <c r="RSX54" s="24"/>
      <c r="RTC54" s="24"/>
      <c r="RTH54" s="24"/>
      <c r="RTM54" s="24"/>
      <c r="RTR54" s="24"/>
      <c r="RTW54" s="24"/>
      <c r="RUB54" s="24"/>
      <c r="RUG54" s="24"/>
      <c r="RUL54" s="24"/>
      <c r="RUQ54" s="24"/>
      <c r="RUV54" s="24"/>
      <c r="RVA54" s="24"/>
      <c r="RVF54" s="24"/>
      <c r="RVK54" s="24"/>
      <c r="RVP54" s="24"/>
      <c r="RVU54" s="24"/>
      <c r="RVZ54" s="24"/>
      <c r="RWE54" s="24"/>
      <c r="RWJ54" s="24"/>
      <c r="RWO54" s="24"/>
      <c r="RWT54" s="24"/>
      <c r="RWY54" s="24"/>
      <c r="RXD54" s="24"/>
      <c r="RXI54" s="24"/>
      <c r="RXN54" s="24"/>
      <c r="RXS54" s="24"/>
      <c r="RXX54" s="24"/>
      <c r="RYC54" s="24"/>
      <c r="RYH54" s="24"/>
      <c r="RYM54" s="24"/>
      <c r="RYR54" s="24"/>
      <c r="RYW54" s="24"/>
      <c r="RZB54" s="24"/>
      <c r="RZG54" s="24"/>
      <c r="RZL54" s="24"/>
      <c r="RZQ54" s="24"/>
      <c r="RZV54" s="24"/>
      <c r="SAA54" s="24"/>
      <c r="SAF54" s="24"/>
      <c r="SAK54" s="24"/>
      <c r="SAP54" s="24"/>
      <c r="SAU54" s="24"/>
      <c r="SAZ54" s="24"/>
      <c r="SBE54" s="24"/>
      <c r="SBJ54" s="24"/>
      <c r="SBO54" s="24"/>
      <c r="SBT54" s="24"/>
      <c r="SBY54" s="24"/>
      <c r="SCD54" s="24"/>
      <c r="SCI54" s="24"/>
      <c r="SCN54" s="24"/>
      <c r="SCS54" s="24"/>
      <c r="SCX54" s="24"/>
      <c r="SDC54" s="24"/>
      <c r="SDH54" s="24"/>
      <c r="SDM54" s="24"/>
      <c r="SDR54" s="24"/>
      <c r="SDW54" s="24"/>
      <c r="SEB54" s="24"/>
      <c r="SEG54" s="24"/>
      <c r="SEL54" s="24"/>
      <c r="SEQ54" s="24"/>
      <c r="SEV54" s="24"/>
      <c r="SFA54" s="24"/>
      <c r="SFF54" s="24"/>
      <c r="SFK54" s="24"/>
      <c r="SFP54" s="24"/>
      <c r="SFU54" s="24"/>
      <c r="SFZ54" s="24"/>
      <c r="SGE54" s="24"/>
      <c r="SGJ54" s="24"/>
      <c r="SGO54" s="24"/>
      <c r="SGT54" s="24"/>
      <c r="SGY54" s="24"/>
      <c r="SHD54" s="24"/>
      <c r="SHI54" s="24"/>
      <c r="SHN54" s="24"/>
      <c r="SHS54" s="24"/>
      <c r="SHX54" s="24"/>
      <c r="SIC54" s="24"/>
      <c r="SIH54" s="24"/>
      <c r="SIM54" s="24"/>
      <c r="SIR54" s="24"/>
      <c r="SIW54" s="24"/>
      <c r="SJB54" s="24"/>
      <c r="SJG54" s="24"/>
      <c r="SJL54" s="24"/>
      <c r="SJQ54" s="24"/>
      <c r="SJV54" s="24"/>
      <c r="SKA54" s="24"/>
      <c r="SKF54" s="24"/>
      <c r="SKK54" s="24"/>
      <c r="SKP54" s="24"/>
      <c r="SKU54" s="24"/>
      <c r="SKZ54" s="24"/>
      <c r="SLE54" s="24"/>
      <c r="SLJ54" s="24"/>
      <c r="SLO54" s="24"/>
      <c r="SLT54" s="24"/>
      <c r="SLY54" s="24"/>
      <c r="SMD54" s="24"/>
      <c r="SMI54" s="24"/>
      <c r="SMN54" s="24"/>
      <c r="SMS54" s="24"/>
      <c r="SMX54" s="24"/>
      <c r="SNC54" s="24"/>
      <c r="SNH54" s="24"/>
      <c r="SNM54" s="24"/>
      <c r="SNR54" s="24"/>
      <c r="SNW54" s="24"/>
      <c r="SOB54" s="24"/>
      <c r="SOG54" s="24"/>
      <c r="SOL54" s="24"/>
      <c r="SOQ54" s="24"/>
      <c r="SOV54" s="24"/>
      <c r="SPA54" s="24"/>
      <c r="SPF54" s="24"/>
      <c r="SPK54" s="24"/>
      <c r="SPP54" s="24"/>
      <c r="SPU54" s="24"/>
      <c r="SPZ54" s="24"/>
      <c r="SQE54" s="24"/>
      <c r="SQJ54" s="24"/>
      <c r="SQO54" s="24"/>
      <c r="SQT54" s="24"/>
      <c r="SQY54" s="24"/>
      <c r="SRD54" s="24"/>
      <c r="SRI54" s="24"/>
      <c r="SRN54" s="24"/>
      <c r="SRS54" s="24"/>
      <c r="SRX54" s="24"/>
      <c r="SSC54" s="24"/>
      <c r="SSH54" s="24"/>
      <c r="SSM54" s="24"/>
      <c r="SSR54" s="24"/>
      <c r="SSW54" s="24"/>
      <c r="STB54" s="24"/>
      <c r="STG54" s="24"/>
      <c r="STL54" s="24"/>
      <c r="STQ54" s="24"/>
      <c r="STV54" s="24"/>
      <c r="SUA54" s="24"/>
      <c r="SUF54" s="24"/>
      <c r="SUK54" s="24"/>
      <c r="SUP54" s="24"/>
      <c r="SUU54" s="24"/>
      <c r="SUZ54" s="24"/>
      <c r="SVE54" s="24"/>
      <c r="SVJ54" s="24"/>
      <c r="SVO54" s="24"/>
      <c r="SVT54" s="24"/>
      <c r="SVY54" s="24"/>
      <c r="SWD54" s="24"/>
      <c r="SWI54" s="24"/>
      <c r="SWN54" s="24"/>
      <c r="SWS54" s="24"/>
      <c r="SWX54" s="24"/>
      <c r="SXC54" s="24"/>
      <c r="SXH54" s="24"/>
      <c r="SXM54" s="24"/>
      <c r="SXR54" s="24"/>
      <c r="SXW54" s="24"/>
      <c r="SYB54" s="24"/>
      <c r="SYG54" s="24"/>
      <c r="SYL54" s="24"/>
      <c r="SYQ54" s="24"/>
      <c r="SYV54" s="24"/>
      <c r="SZA54" s="24"/>
      <c r="SZF54" s="24"/>
      <c r="SZK54" s="24"/>
      <c r="SZP54" s="24"/>
      <c r="SZU54" s="24"/>
      <c r="SZZ54" s="24"/>
      <c r="TAE54" s="24"/>
      <c r="TAJ54" s="24"/>
      <c r="TAO54" s="24"/>
      <c r="TAT54" s="24"/>
      <c r="TAY54" s="24"/>
      <c r="TBD54" s="24"/>
      <c r="TBI54" s="24"/>
      <c r="TBN54" s="24"/>
      <c r="TBS54" s="24"/>
      <c r="TBX54" s="24"/>
      <c r="TCC54" s="24"/>
      <c r="TCH54" s="24"/>
      <c r="TCM54" s="24"/>
      <c r="TCR54" s="24"/>
      <c r="TCW54" s="24"/>
      <c r="TDB54" s="24"/>
      <c r="TDG54" s="24"/>
      <c r="TDL54" s="24"/>
      <c r="TDQ54" s="24"/>
      <c r="TDV54" s="24"/>
      <c r="TEA54" s="24"/>
      <c r="TEF54" s="24"/>
      <c r="TEK54" s="24"/>
      <c r="TEP54" s="24"/>
      <c r="TEU54" s="24"/>
      <c r="TEZ54" s="24"/>
      <c r="TFE54" s="24"/>
      <c r="TFJ54" s="24"/>
      <c r="TFO54" s="24"/>
      <c r="TFT54" s="24"/>
      <c r="TFY54" s="24"/>
      <c r="TGD54" s="24"/>
      <c r="TGI54" s="24"/>
      <c r="TGN54" s="24"/>
      <c r="TGS54" s="24"/>
      <c r="TGX54" s="24"/>
      <c r="THC54" s="24"/>
      <c r="THH54" s="24"/>
      <c r="THM54" s="24"/>
      <c r="THR54" s="24"/>
      <c r="THW54" s="24"/>
      <c r="TIB54" s="24"/>
      <c r="TIG54" s="24"/>
      <c r="TIL54" s="24"/>
      <c r="TIQ54" s="24"/>
      <c r="TIV54" s="24"/>
      <c r="TJA54" s="24"/>
      <c r="TJF54" s="24"/>
      <c r="TJK54" s="24"/>
      <c r="TJP54" s="24"/>
      <c r="TJU54" s="24"/>
      <c r="TJZ54" s="24"/>
      <c r="TKE54" s="24"/>
      <c r="TKJ54" s="24"/>
      <c r="TKO54" s="24"/>
      <c r="TKT54" s="24"/>
      <c r="TKY54" s="24"/>
      <c r="TLD54" s="24"/>
      <c r="TLI54" s="24"/>
      <c r="TLN54" s="24"/>
      <c r="TLS54" s="24"/>
      <c r="TLX54" s="24"/>
      <c r="TMC54" s="24"/>
      <c r="TMH54" s="24"/>
      <c r="TMM54" s="24"/>
      <c r="TMR54" s="24"/>
      <c r="TMW54" s="24"/>
      <c r="TNB54" s="24"/>
      <c r="TNG54" s="24"/>
      <c r="TNL54" s="24"/>
      <c r="TNQ54" s="24"/>
      <c r="TNV54" s="24"/>
      <c r="TOA54" s="24"/>
      <c r="TOF54" s="24"/>
      <c r="TOK54" s="24"/>
      <c r="TOP54" s="24"/>
      <c r="TOU54" s="24"/>
      <c r="TOZ54" s="24"/>
      <c r="TPE54" s="24"/>
      <c r="TPJ54" s="24"/>
      <c r="TPO54" s="24"/>
      <c r="TPT54" s="24"/>
      <c r="TPY54" s="24"/>
      <c r="TQD54" s="24"/>
      <c r="TQI54" s="24"/>
      <c r="TQN54" s="24"/>
      <c r="TQS54" s="24"/>
      <c r="TQX54" s="24"/>
      <c r="TRC54" s="24"/>
      <c r="TRH54" s="24"/>
      <c r="TRM54" s="24"/>
      <c r="TRR54" s="24"/>
      <c r="TRW54" s="24"/>
      <c r="TSB54" s="24"/>
      <c r="TSG54" s="24"/>
      <c r="TSL54" s="24"/>
      <c r="TSQ54" s="24"/>
      <c r="TSV54" s="24"/>
      <c r="TTA54" s="24"/>
      <c r="TTF54" s="24"/>
      <c r="TTK54" s="24"/>
      <c r="TTP54" s="24"/>
      <c r="TTU54" s="24"/>
      <c r="TTZ54" s="24"/>
      <c r="TUE54" s="24"/>
      <c r="TUJ54" s="24"/>
      <c r="TUO54" s="24"/>
      <c r="TUT54" s="24"/>
      <c r="TUY54" s="24"/>
      <c r="TVD54" s="24"/>
      <c r="TVI54" s="24"/>
      <c r="TVN54" s="24"/>
      <c r="TVS54" s="24"/>
      <c r="TVX54" s="24"/>
      <c r="TWC54" s="24"/>
      <c r="TWH54" s="24"/>
      <c r="TWM54" s="24"/>
      <c r="TWR54" s="24"/>
      <c r="TWW54" s="24"/>
      <c r="TXB54" s="24"/>
      <c r="TXG54" s="24"/>
      <c r="TXL54" s="24"/>
      <c r="TXQ54" s="24"/>
      <c r="TXV54" s="24"/>
      <c r="TYA54" s="24"/>
      <c r="TYF54" s="24"/>
      <c r="TYK54" s="24"/>
      <c r="TYP54" s="24"/>
      <c r="TYU54" s="24"/>
      <c r="TYZ54" s="24"/>
      <c r="TZE54" s="24"/>
      <c r="TZJ54" s="24"/>
      <c r="TZO54" s="24"/>
      <c r="TZT54" s="24"/>
      <c r="TZY54" s="24"/>
      <c r="UAD54" s="24"/>
      <c r="UAI54" s="24"/>
      <c r="UAN54" s="24"/>
      <c r="UAS54" s="24"/>
      <c r="UAX54" s="24"/>
      <c r="UBC54" s="24"/>
      <c r="UBH54" s="24"/>
      <c r="UBM54" s="24"/>
      <c r="UBR54" s="24"/>
      <c r="UBW54" s="24"/>
      <c r="UCB54" s="24"/>
      <c r="UCG54" s="24"/>
      <c r="UCL54" s="24"/>
      <c r="UCQ54" s="24"/>
      <c r="UCV54" s="24"/>
      <c r="UDA54" s="24"/>
      <c r="UDF54" s="24"/>
      <c r="UDK54" s="24"/>
      <c r="UDP54" s="24"/>
      <c r="UDU54" s="24"/>
      <c r="UDZ54" s="24"/>
      <c r="UEE54" s="24"/>
      <c r="UEJ54" s="24"/>
      <c r="UEO54" s="24"/>
      <c r="UET54" s="24"/>
      <c r="UEY54" s="24"/>
      <c r="UFD54" s="24"/>
      <c r="UFI54" s="24"/>
      <c r="UFN54" s="24"/>
      <c r="UFS54" s="24"/>
      <c r="UFX54" s="24"/>
      <c r="UGC54" s="24"/>
      <c r="UGH54" s="24"/>
      <c r="UGM54" s="24"/>
      <c r="UGR54" s="24"/>
      <c r="UGW54" s="24"/>
      <c r="UHB54" s="24"/>
      <c r="UHG54" s="24"/>
      <c r="UHL54" s="24"/>
      <c r="UHQ54" s="24"/>
      <c r="UHV54" s="24"/>
      <c r="UIA54" s="24"/>
      <c r="UIF54" s="24"/>
      <c r="UIK54" s="24"/>
      <c r="UIP54" s="24"/>
      <c r="UIU54" s="24"/>
      <c r="UIZ54" s="24"/>
      <c r="UJE54" s="24"/>
      <c r="UJJ54" s="24"/>
      <c r="UJO54" s="24"/>
      <c r="UJT54" s="24"/>
      <c r="UJY54" s="24"/>
      <c r="UKD54" s="24"/>
      <c r="UKI54" s="24"/>
      <c r="UKN54" s="24"/>
      <c r="UKS54" s="24"/>
      <c r="UKX54" s="24"/>
      <c r="ULC54" s="24"/>
      <c r="ULH54" s="24"/>
      <c r="ULM54" s="24"/>
      <c r="ULR54" s="24"/>
      <c r="ULW54" s="24"/>
      <c r="UMB54" s="24"/>
      <c r="UMG54" s="24"/>
      <c r="UML54" s="24"/>
      <c r="UMQ54" s="24"/>
      <c r="UMV54" s="24"/>
      <c r="UNA54" s="24"/>
      <c r="UNF54" s="24"/>
      <c r="UNK54" s="24"/>
      <c r="UNP54" s="24"/>
      <c r="UNU54" s="24"/>
      <c r="UNZ54" s="24"/>
      <c r="UOE54" s="24"/>
      <c r="UOJ54" s="24"/>
      <c r="UOO54" s="24"/>
      <c r="UOT54" s="24"/>
      <c r="UOY54" s="24"/>
      <c r="UPD54" s="24"/>
      <c r="UPI54" s="24"/>
      <c r="UPN54" s="24"/>
      <c r="UPS54" s="24"/>
      <c r="UPX54" s="24"/>
      <c r="UQC54" s="24"/>
      <c r="UQH54" s="24"/>
      <c r="UQM54" s="24"/>
      <c r="UQR54" s="24"/>
      <c r="UQW54" s="24"/>
      <c r="URB54" s="24"/>
      <c r="URG54" s="24"/>
      <c r="URL54" s="24"/>
      <c r="URQ54" s="24"/>
      <c r="URV54" s="24"/>
      <c r="USA54" s="24"/>
      <c r="USF54" s="24"/>
      <c r="USK54" s="24"/>
      <c r="USP54" s="24"/>
      <c r="USU54" s="24"/>
      <c r="USZ54" s="24"/>
      <c r="UTE54" s="24"/>
      <c r="UTJ54" s="24"/>
      <c r="UTO54" s="24"/>
      <c r="UTT54" s="24"/>
      <c r="UTY54" s="24"/>
      <c r="UUD54" s="24"/>
      <c r="UUI54" s="24"/>
      <c r="UUN54" s="24"/>
      <c r="UUS54" s="24"/>
      <c r="UUX54" s="24"/>
      <c r="UVC54" s="24"/>
      <c r="UVH54" s="24"/>
      <c r="UVM54" s="24"/>
      <c r="UVR54" s="24"/>
      <c r="UVW54" s="24"/>
      <c r="UWB54" s="24"/>
      <c r="UWG54" s="24"/>
      <c r="UWL54" s="24"/>
      <c r="UWQ54" s="24"/>
      <c r="UWV54" s="24"/>
      <c r="UXA54" s="24"/>
      <c r="UXF54" s="24"/>
      <c r="UXK54" s="24"/>
      <c r="UXP54" s="24"/>
      <c r="UXU54" s="24"/>
      <c r="UXZ54" s="24"/>
      <c r="UYE54" s="24"/>
      <c r="UYJ54" s="24"/>
      <c r="UYO54" s="24"/>
      <c r="UYT54" s="24"/>
      <c r="UYY54" s="24"/>
      <c r="UZD54" s="24"/>
      <c r="UZI54" s="24"/>
      <c r="UZN54" s="24"/>
      <c r="UZS54" s="24"/>
      <c r="UZX54" s="24"/>
      <c r="VAC54" s="24"/>
      <c r="VAH54" s="24"/>
      <c r="VAM54" s="24"/>
      <c r="VAR54" s="24"/>
      <c r="VAW54" s="24"/>
      <c r="VBB54" s="24"/>
      <c r="VBG54" s="24"/>
      <c r="VBL54" s="24"/>
      <c r="VBQ54" s="24"/>
      <c r="VBV54" s="24"/>
      <c r="VCA54" s="24"/>
      <c r="VCF54" s="24"/>
      <c r="VCK54" s="24"/>
      <c r="VCP54" s="24"/>
      <c r="VCU54" s="24"/>
      <c r="VCZ54" s="24"/>
      <c r="VDE54" s="24"/>
      <c r="VDJ54" s="24"/>
      <c r="VDO54" s="24"/>
      <c r="VDT54" s="24"/>
      <c r="VDY54" s="24"/>
      <c r="VED54" s="24"/>
      <c r="VEI54" s="24"/>
      <c r="VEN54" s="24"/>
      <c r="VES54" s="24"/>
      <c r="VEX54" s="24"/>
      <c r="VFC54" s="24"/>
      <c r="VFH54" s="24"/>
      <c r="VFM54" s="24"/>
      <c r="VFR54" s="24"/>
      <c r="VFW54" s="24"/>
      <c r="VGB54" s="24"/>
      <c r="VGG54" s="24"/>
      <c r="VGL54" s="24"/>
      <c r="VGQ54" s="24"/>
      <c r="VGV54" s="24"/>
      <c r="VHA54" s="24"/>
      <c r="VHF54" s="24"/>
      <c r="VHK54" s="24"/>
      <c r="VHP54" s="24"/>
      <c r="VHU54" s="24"/>
      <c r="VHZ54" s="24"/>
      <c r="VIE54" s="24"/>
      <c r="VIJ54" s="24"/>
      <c r="VIO54" s="24"/>
      <c r="VIT54" s="24"/>
      <c r="VIY54" s="24"/>
      <c r="VJD54" s="24"/>
      <c r="VJI54" s="24"/>
      <c r="VJN54" s="24"/>
      <c r="VJS54" s="24"/>
      <c r="VJX54" s="24"/>
      <c r="VKC54" s="24"/>
      <c r="VKH54" s="24"/>
      <c r="VKM54" s="24"/>
      <c r="VKR54" s="24"/>
      <c r="VKW54" s="24"/>
      <c r="VLB54" s="24"/>
      <c r="VLG54" s="24"/>
      <c r="VLL54" s="24"/>
      <c r="VLQ54" s="24"/>
      <c r="VLV54" s="24"/>
      <c r="VMA54" s="24"/>
      <c r="VMF54" s="24"/>
      <c r="VMK54" s="24"/>
      <c r="VMP54" s="24"/>
      <c r="VMU54" s="24"/>
      <c r="VMZ54" s="24"/>
      <c r="VNE54" s="24"/>
      <c r="VNJ54" s="24"/>
      <c r="VNO54" s="24"/>
      <c r="VNT54" s="24"/>
      <c r="VNY54" s="24"/>
      <c r="VOD54" s="24"/>
      <c r="VOI54" s="24"/>
      <c r="VON54" s="24"/>
      <c r="VOS54" s="24"/>
      <c r="VOX54" s="24"/>
      <c r="VPC54" s="24"/>
      <c r="VPH54" s="24"/>
      <c r="VPM54" s="24"/>
      <c r="VPR54" s="24"/>
      <c r="VPW54" s="24"/>
      <c r="VQB54" s="24"/>
      <c r="VQG54" s="24"/>
      <c r="VQL54" s="24"/>
      <c r="VQQ54" s="24"/>
      <c r="VQV54" s="24"/>
      <c r="VRA54" s="24"/>
      <c r="VRF54" s="24"/>
      <c r="VRK54" s="24"/>
      <c r="VRP54" s="24"/>
      <c r="VRU54" s="24"/>
      <c r="VRZ54" s="24"/>
      <c r="VSE54" s="24"/>
      <c r="VSJ54" s="24"/>
      <c r="VSO54" s="24"/>
      <c r="VST54" s="24"/>
      <c r="VSY54" s="24"/>
      <c r="VTD54" s="24"/>
      <c r="VTI54" s="24"/>
      <c r="VTN54" s="24"/>
      <c r="VTS54" s="24"/>
      <c r="VTX54" s="24"/>
      <c r="VUC54" s="24"/>
      <c r="VUH54" s="24"/>
      <c r="VUM54" s="24"/>
      <c r="VUR54" s="24"/>
      <c r="VUW54" s="24"/>
      <c r="VVB54" s="24"/>
      <c r="VVG54" s="24"/>
      <c r="VVL54" s="24"/>
      <c r="VVQ54" s="24"/>
      <c r="VVV54" s="24"/>
      <c r="VWA54" s="24"/>
      <c r="VWF54" s="24"/>
      <c r="VWK54" s="24"/>
      <c r="VWP54" s="24"/>
      <c r="VWU54" s="24"/>
      <c r="VWZ54" s="24"/>
      <c r="VXE54" s="24"/>
      <c r="VXJ54" s="24"/>
      <c r="VXO54" s="24"/>
      <c r="VXT54" s="24"/>
      <c r="VXY54" s="24"/>
      <c r="VYD54" s="24"/>
      <c r="VYI54" s="24"/>
      <c r="VYN54" s="24"/>
      <c r="VYS54" s="24"/>
      <c r="VYX54" s="24"/>
      <c r="VZC54" s="24"/>
      <c r="VZH54" s="24"/>
      <c r="VZM54" s="24"/>
      <c r="VZR54" s="24"/>
      <c r="VZW54" s="24"/>
      <c r="WAB54" s="24"/>
      <c r="WAG54" s="24"/>
      <c r="WAL54" s="24"/>
      <c r="WAQ54" s="24"/>
      <c r="WAV54" s="24"/>
      <c r="WBA54" s="24"/>
      <c r="WBF54" s="24"/>
      <c r="WBK54" s="24"/>
      <c r="WBP54" s="24"/>
      <c r="WBU54" s="24"/>
      <c r="WBZ54" s="24"/>
      <c r="WCE54" s="24"/>
      <c r="WCJ54" s="24"/>
      <c r="WCO54" s="24"/>
      <c r="WCT54" s="24"/>
      <c r="WCY54" s="24"/>
      <c r="WDD54" s="24"/>
      <c r="WDI54" s="24"/>
      <c r="WDN54" s="24"/>
      <c r="WDS54" s="24"/>
      <c r="WDX54" s="24"/>
      <c r="WEC54" s="24"/>
      <c r="WEH54" s="24"/>
      <c r="WEM54" s="24"/>
      <c r="WER54" s="24"/>
      <c r="WEW54" s="24"/>
      <c r="WFB54" s="24"/>
      <c r="WFG54" s="24"/>
      <c r="WFL54" s="24"/>
      <c r="WFQ54" s="24"/>
      <c r="WFV54" s="24"/>
      <c r="WGA54" s="24"/>
      <c r="WGF54" s="24"/>
      <c r="WGK54" s="24"/>
      <c r="WGP54" s="24"/>
      <c r="WGU54" s="24"/>
      <c r="WGZ54" s="24"/>
      <c r="WHE54" s="24"/>
      <c r="WHJ54" s="24"/>
      <c r="WHO54" s="24"/>
      <c r="WHT54" s="24"/>
      <c r="WHY54" s="24"/>
      <c r="WID54" s="24"/>
      <c r="WII54" s="24"/>
      <c r="WIN54" s="24"/>
      <c r="WIS54" s="24"/>
      <c r="WIX54" s="24"/>
      <c r="WJC54" s="24"/>
      <c r="WJH54" s="24"/>
      <c r="WJM54" s="24"/>
      <c r="WJR54" s="24"/>
      <c r="WJW54" s="24"/>
      <c r="WKB54" s="24"/>
      <c r="WKG54" s="24"/>
      <c r="WKL54" s="24"/>
      <c r="WKQ54" s="24"/>
      <c r="WKV54" s="24"/>
      <c r="WLA54" s="24"/>
      <c r="WLF54" s="24"/>
      <c r="WLK54" s="24"/>
      <c r="WLP54" s="24"/>
      <c r="WLU54" s="24"/>
      <c r="WLZ54" s="24"/>
      <c r="WME54" s="24"/>
      <c r="WMJ54" s="24"/>
      <c r="WMO54" s="24"/>
      <c r="WMT54" s="24"/>
      <c r="WMY54" s="24"/>
      <c r="WND54" s="24"/>
      <c r="WNI54" s="24"/>
      <c r="WNN54" s="24"/>
      <c r="WNS54" s="24"/>
      <c r="WNX54" s="24"/>
      <c r="WOC54" s="24"/>
      <c r="WOH54" s="24"/>
      <c r="WOM54" s="24"/>
      <c r="WOR54" s="24"/>
      <c r="WOW54" s="24"/>
      <c r="WPB54" s="24"/>
      <c r="WPG54" s="24"/>
      <c r="WPL54" s="24"/>
      <c r="WPQ54" s="24"/>
      <c r="WPV54" s="24"/>
      <c r="WQA54" s="24"/>
      <c r="WQF54" s="24"/>
      <c r="WQK54" s="24"/>
      <c r="WQP54" s="24"/>
      <c r="WQU54" s="24"/>
      <c r="WQZ54" s="24"/>
      <c r="WRE54" s="24"/>
      <c r="WRJ54" s="24"/>
      <c r="WRO54" s="24"/>
      <c r="WRT54" s="24"/>
      <c r="WRY54" s="24"/>
      <c r="WSD54" s="24"/>
      <c r="WSI54" s="24"/>
      <c r="WSN54" s="24"/>
      <c r="WSS54" s="24"/>
      <c r="WSX54" s="24"/>
      <c r="WTC54" s="24"/>
      <c r="WTH54" s="24"/>
      <c r="WTM54" s="24"/>
      <c r="WTR54" s="24"/>
      <c r="WTW54" s="24"/>
      <c r="WUB54" s="24"/>
      <c r="WUG54" s="24"/>
      <c r="WUL54" s="24"/>
      <c r="WUQ54" s="24"/>
      <c r="WUV54" s="24"/>
      <c r="WVA54" s="24"/>
      <c r="WVF54" s="24"/>
      <c r="WVK54" s="24"/>
      <c r="WVP54" s="24"/>
      <c r="WVU54" s="24"/>
      <c r="WVZ54" s="24"/>
      <c r="WWE54" s="24"/>
      <c r="WWJ54" s="24"/>
      <c r="WWO54" s="24"/>
      <c r="WWT54" s="24"/>
      <c r="WWY54" s="24"/>
      <c r="WXD54" s="24"/>
      <c r="WXI54" s="24"/>
      <c r="WXN54" s="24"/>
      <c r="WXS54" s="24"/>
      <c r="WXX54" s="24"/>
      <c r="WYC54" s="24"/>
      <c r="WYH54" s="24"/>
      <c r="WYM54" s="24"/>
      <c r="WYR54" s="24"/>
      <c r="WYW54" s="24"/>
      <c r="WZB54" s="24"/>
      <c r="WZG54" s="24"/>
      <c r="WZL54" s="24"/>
      <c r="WZQ54" s="24"/>
      <c r="WZV54" s="24"/>
      <c r="XAA54" s="24"/>
      <c r="XAF54" s="24"/>
      <c r="XAK54" s="24"/>
      <c r="XAP54" s="24"/>
      <c r="XAU54" s="24"/>
      <c r="XAZ54" s="24"/>
      <c r="XBE54" s="24"/>
      <c r="XBJ54" s="24"/>
      <c r="XBO54" s="24"/>
      <c r="XBT54" s="24"/>
      <c r="XBY54" s="24"/>
      <c r="XCD54" s="24"/>
      <c r="XCI54" s="24"/>
      <c r="XCN54" s="24"/>
      <c r="XCS54" s="24"/>
      <c r="XCX54" s="24"/>
      <c r="XDC54" s="24"/>
      <c r="XDH54" s="24"/>
      <c r="XDM54" s="24"/>
      <c r="XDR54" s="24"/>
      <c r="XDW54" s="24"/>
      <c r="XEB54" s="24"/>
      <c r="XEG54" s="24"/>
      <c r="XEL54" s="24"/>
      <c r="XEQ54" s="24"/>
      <c r="XEV54" s="24"/>
      <c r="XFA54" s="24"/>
    </row>
    <row r="55" spans="1:1021 1026:2046 2051:3071 3076:4096 4101:5116 5121:6141 6146:7166 7171:8191 8196:9216 9221:10236 10241:11261 11266:12286 12291:13311 13316:14336 14341:15356 15361:16381" x14ac:dyDescent="0.35">
      <c r="A55" s="24"/>
      <c r="B55" s="14"/>
      <c r="C55" s="14"/>
      <c r="D55" s="60"/>
      <c r="F55" s="123" t="s">
        <v>474</v>
      </c>
      <c r="H55" s="30" t="s">
        <v>45</v>
      </c>
      <c r="J55" s="192">
        <f>IF(OR(J$5=13,J$5=(13+12),J$5=(13+12*2),J$5=(13+12*3),J$5=(13+12*4),J$5=(13+12*5),J$5=(13+12*6),J$5=(13+12*7),J$5=(13+12*8),J$5=(13+12*9),J$5=(13+12*10)),(1+'1.1 Assumptions'!$J$165),1)</f>
        <v>1</v>
      </c>
      <c r="K55" s="192">
        <f>IF(OR(K$5=13,K$5=(13+12),K$5=(13+12*2),K$5=(13+12*3),K$5=(13+12*4),K$5=(13+12*5),K$5=(13+12*6),K$5=(13+12*7),K$5=(13+12*8),K$5=(13+12*9),K$5=(13+12*10)),(1+'1.1 Assumptions'!$J$165),1)</f>
        <v>1</v>
      </c>
      <c r="L55" s="192">
        <f>IF(OR(L$5=13,L$5=(13+12),L$5=(13+12*2),L$5=(13+12*3),L$5=(13+12*4),L$5=(13+12*5),L$5=(13+12*6),L$5=(13+12*7),L$5=(13+12*8),L$5=(13+12*9),L$5=(13+12*10)),(1+'1.1 Assumptions'!$J$165),1)</f>
        <v>1</v>
      </c>
      <c r="M55" s="192">
        <f>IF(OR(M$5=13,M$5=(13+12),M$5=(13+12*2),M$5=(13+12*3),M$5=(13+12*4),M$5=(13+12*5),M$5=(13+12*6),M$5=(13+12*7),M$5=(13+12*8),M$5=(13+12*9),M$5=(13+12*10)),(1+'1.1 Assumptions'!$J$165),1)</f>
        <v>1</v>
      </c>
      <c r="N55" s="192">
        <f>IF(OR(N$5=13,N$5=(13+12),N$5=(13+12*2),N$5=(13+12*3),N$5=(13+12*4),N$5=(13+12*5),N$5=(13+12*6),N$5=(13+12*7),N$5=(13+12*8),N$5=(13+12*9),N$5=(13+12*10)),(1+'1.1 Assumptions'!$J$165),1)</f>
        <v>1</v>
      </c>
      <c r="O55" s="192">
        <f>IF(OR(O$5=13,O$5=(13+12),O$5=(13+12*2),O$5=(13+12*3),O$5=(13+12*4),O$5=(13+12*5),O$5=(13+12*6),O$5=(13+12*7),O$5=(13+12*8),O$5=(13+12*9),O$5=(13+12*10)),(1+'1.1 Assumptions'!$J$165),1)</f>
        <v>1</v>
      </c>
      <c r="P55" s="192">
        <f>IF(OR(P$5=13,P$5=(13+12),P$5=(13+12*2),P$5=(13+12*3),P$5=(13+12*4),P$5=(13+12*5),P$5=(13+12*6),P$5=(13+12*7),P$5=(13+12*8),P$5=(13+12*9),P$5=(13+12*10)),(1+'1.1 Assumptions'!$J$165),1)</f>
        <v>1</v>
      </c>
      <c r="Q55" s="192">
        <f>IF(OR(Q$5=13,Q$5=(13+12),Q$5=(13+12*2),Q$5=(13+12*3),Q$5=(13+12*4),Q$5=(13+12*5),Q$5=(13+12*6),Q$5=(13+12*7),Q$5=(13+12*8),Q$5=(13+12*9),Q$5=(13+12*10)),(1+'1.1 Assumptions'!$J$165),1)</f>
        <v>1</v>
      </c>
      <c r="R55" s="192">
        <f>IF(OR(R$5=13,R$5=(13+12),R$5=(13+12*2),R$5=(13+12*3),R$5=(13+12*4),R$5=(13+12*5),R$5=(13+12*6),R$5=(13+12*7),R$5=(13+12*8),R$5=(13+12*9),R$5=(13+12*10)),(1+'1.1 Assumptions'!$J$165),1)</f>
        <v>1</v>
      </c>
      <c r="S55" s="192">
        <f>IF(OR(S$5=13,S$5=(13+12),S$5=(13+12*2),S$5=(13+12*3),S$5=(13+12*4),S$5=(13+12*5),S$5=(13+12*6),S$5=(13+12*7),S$5=(13+12*8),S$5=(13+12*9),S$5=(13+12*10)),(1+'1.1 Assumptions'!$J$165),1)</f>
        <v>1</v>
      </c>
      <c r="T55" s="192">
        <f>IF(OR(T$5=13,T$5=(13+12),T$5=(13+12*2),T$5=(13+12*3),T$5=(13+12*4),T$5=(13+12*5),T$5=(13+12*6),T$5=(13+12*7),T$5=(13+12*8),T$5=(13+12*9),T$5=(13+12*10)),(1+'1.1 Assumptions'!$J$165),1)</f>
        <v>1</v>
      </c>
      <c r="U55" s="192">
        <f>IF(OR(U$5=13,U$5=(13+12),U$5=(13+12*2),U$5=(13+12*3),U$5=(13+12*4),U$5=(13+12*5),U$5=(13+12*6),U$5=(13+12*7),U$5=(13+12*8),U$5=(13+12*9),U$5=(13+12*10)),(1+'1.1 Assumptions'!$J$165),1)</f>
        <v>1</v>
      </c>
      <c r="V55" s="192">
        <f>IF(OR(V$5=13,V$5=(13+12),V$5=(13+12*2),V$5=(13+12*3),V$5=(13+12*4),V$5=(13+12*5),V$5=(13+12*6),V$5=(13+12*7),V$5=(13+12*8),V$5=(13+12*9),V$5=(13+12*10)),(1+'1.1 Assumptions'!$J$165),1)</f>
        <v>1.02</v>
      </c>
      <c r="W55" s="192">
        <f>IF(OR(W$5=13,W$5=(13+12),W$5=(13+12*2),W$5=(13+12*3),W$5=(13+12*4),W$5=(13+12*5),W$5=(13+12*6),W$5=(13+12*7),W$5=(13+12*8),W$5=(13+12*9),W$5=(13+12*10)),(1+'1.1 Assumptions'!$J$165),1)</f>
        <v>1</v>
      </c>
      <c r="X55" s="192">
        <f>IF(OR(X$5=13,X$5=(13+12),X$5=(13+12*2),X$5=(13+12*3),X$5=(13+12*4),X$5=(13+12*5),X$5=(13+12*6),X$5=(13+12*7),X$5=(13+12*8),X$5=(13+12*9),X$5=(13+12*10)),(1+'1.1 Assumptions'!$J$165),1)</f>
        <v>1</v>
      </c>
      <c r="Y55" s="192">
        <f>IF(OR(Y$5=13,Y$5=(13+12),Y$5=(13+12*2),Y$5=(13+12*3),Y$5=(13+12*4),Y$5=(13+12*5),Y$5=(13+12*6),Y$5=(13+12*7),Y$5=(13+12*8),Y$5=(13+12*9),Y$5=(13+12*10)),(1+'1.1 Assumptions'!$J$165),1)</f>
        <v>1</v>
      </c>
      <c r="Z55" s="192">
        <f>IF(OR(Z$5=13,Z$5=(13+12),Z$5=(13+12*2),Z$5=(13+12*3),Z$5=(13+12*4),Z$5=(13+12*5),Z$5=(13+12*6),Z$5=(13+12*7),Z$5=(13+12*8),Z$5=(13+12*9),Z$5=(13+12*10)),(1+'1.1 Assumptions'!$J$165),1)</f>
        <v>1</v>
      </c>
      <c r="AA55" s="192">
        <f>IF(OR(AA$5=13,AA$5=(13+12),AA$5=(13+12*2),AA$5=(13+12*3),AA$5=(13+12*4),AA$5=(13+12*5),AA$5=(13+12*6),AA$5=(13+12*7),AA$5=(13+12*8),AA$5=(13+12*9),AA$5=(13+12*10)),(1+'1.1 Assumptions'!$J$165),1)</f>
        <v>1</v>
      </c>
      <c r="AB55" s="192">
        <f>IF(OR(AB$5=13,AB$5=(13+12),AB$5=(13+12*2),AB$5=(13+12*3),AB$5=(13+12*4),AB$5=(13+12*5),AB$5=(13+12*6),AB$5=(13+12*7),AB$5=(13+12*8),AB$5=(13+12*9),AB$5=(13+12*10)),(1+'1.1 Assumptions'!$J$165),1)</f>
        <v>1</v>
      </c>
      <c r="AC55" s="192">
        <f>IF(OR(AC$5=13,AC$5=(13+12),AC$5=(13+12*2),AC$5=(13+12*3),AC$5=(13+12*4),AC$5=(13+12*5),AC$5=(13+12*6),AC$5=(13+12*7),AC$5=(13+12*8),AC$5=(13+12*9),AC$5=(13+12*10)),(1+'1.1 Assumptions'!$J$165),1)</f>
        <v>1</v>
      </c>
      <c r="AD55" s="192">
        <f>IF(OR(AD$5=13,AD$5=(13+12),AD$5=(13+12*2),AD$5=(13+12*3),AD$5=(13+12*4),AD$5=(13+12*5),AD$5=(13+12*6),AD$5=(13+12*7),AD$5=(13+12*8),AD$5=(13+12*9),AD$5=(13+12*10)),(1+'1.1 Assumptions'!$J$165),1)</f>
        <v>1</v>
      </c>
      <c r="AE55" s="192">
        <f>IF(OR(AE$5=13,AE$5=(13+12),AE$5=(13+12*2),AE$5=(13+12*3),AE$5=(13+12*4),AE$5=(13+12*5),AE$5=(13+12*6),AE$5=(13+12*7),AE$5=(13+12*8),AE$5=(13+12*9),AE$5=(13+12*10)),(1+'1.1 Assumptions'!$J$165),1)</f>
        <v>1</v>
      </c>
      <c r="AF55" s="192">
        <f>IF(OR(AF$5=13,AF$5=(13+12),AF$5=(13+12*2),AF$5=(13+12*3),AF$5=(13+12*4),AF$5=(13+12*5),AF$5=(13+12*6),AF$5=(13+12*7),AF$5=(13+12*8),AF$5=(13+12*9),AF$5=(13+12*10)),(1+'1.1 Assumptions'!$J$165),1)</f>
        <v>1</v>
      </c>
      <c r="AG55" s="192">
        <f>IF(OR(AG$5=13,AG$5=(13+12),AG$5=(13+12*2),AG$5=(13+12*3),AG$5=(13+12*4),AG$5=(13+12*5),AG$5=(13+12*6),AG$5=(13+12*7),AG$5=(13+12*8),AG$5=(13+12*9),AG$5=(13+12*10)),(1+'1.1 Assumptions'!$J$165),1)</f>
        <v>1</v>
      </c>
      <c r="AH55" s="192">
        <f>IF(OR(AH$5=13,AH$5=(13+12),AH$5=(13+12*2),AH$5=(13+12*3),AH$5=(13+12*4),AH$5=(13+12*5),AH$5=(13+12*6),AH$5=(13+12*7),AH$5=(13+12*8),AH$5=(13+12*9),AH$5=(13+12*10)),(1+'1.1 Assumptions'!$J$165),1)</f>
        <v>1.02</v>
      </c>
      <c r="AI55" s="192">
        <f>IF(OR(AI$5=13,AI$5=(13+12),AI$5=(13+12*2),AI$5=(13+12*3),AI$5=(13+12*4),AI$5=(13+12*5),AI$5=(13+12*6),AI$5=(13+12*7),AI$5=(13+12*8),AI$5=(13+12*9),AI$5=(13+12*10)),(1+'1.1 Assumptions'!$J$165),1)</f>
        <v>1</v>
      </c>
      <c r="AJ55" s="192">
        <f>IF(OR(AJ$5=13,AJ$5=(13+12),AJ$5=(13+12*2),AJ$5=(13+12*3),AJ$5=(13+12*4),AJ$5=(13+12*5),AJ$5=(13+12*6),AJ$5=(13+12*7),AJ$5=(13+12*8),AJ$5=(13+12*9),AJ$5=(13+12*10)),(1+'1.1 Assumptions'!$J$165),1)</f>
        <v>1</v>
      </c>
      <c r="AK55" s="192">
        <f>IF(OR(AK$5=13,AK$5=(13+12),AK$5=(13+12*2),AK$5=(13+12*3),AK$5=(13+12*4),AK$5=(13+12*5),AK$5=(13+12*6),AK$5=(13+12*7),AK$5=(13+12*8),AK$5=(13+12*9),AK$5=(13+12*10)),(1+'1.1 Assumptions'!$J$165),1)</f>
        <v>1</v>
      </c>
      <c r="AL55" s="192">
        <f>IF(OR(AL$5=13,AL$5=(13+12),AL$5=(13+12*2),AL$5=(13+12*3),AL$5=(13+12*4),AL$5=(13+12*5),AL$5=(13+12*6),AL$5=(13+12*7),AL$5=(13+12*8),AL$5=(13+12*9),AL$5=(13+12*10)),(1+'1.1 Assumptions'!$J$165),1)</f>
        <v>1</v>
      </c>
      <c r="AM55" s="192">
        <f>IF(OR(AM$5=13,AM$5=(13+12),AM$5=(13+12*2),AM$5=(13+12*3),AM$5=(13+12*4),AM$5=(13+12*5),AM$5=(13+12*6),AM$5=(13+12*7),AM$5=(13+12*8),AM$5=(13+12*9),AM$5=(13+12*10)),(1+'1.1 Assumptions'!$J$165),1)</f>
        <v>1</v>
      </c>
      <c r="AN55" s="192">
        <f>IF(OR(AN$5=13,AN$5=(13+12),AN$5=(13+12*2),AN$5=(13+12*3),AN$5=(13+12*4),AN$5=(13+12*5),AN$5=(13+12*6),AN$5=(13+12*7),AN$5=(13+12*8),AN$5=(13+12*9),AN$5=(13+12*10)),(1+'1.1 Assumptions'!$J$165),1)</f>
        <v>1</v>
      </c>
      <c r="AO55" s="192">
        <f>IF(OR(AO$5=13,AO$5=(13+12),AO$5=(13+12*2),AO$5=(13+12*3),AO$5=(13+12*4),AO$5=(13+12*5),AO$5=(13+12*6),AO$5=(13+12*7),AO$5=(13+12*8),AO$5=(13+12*9),AO$5=(13+12*10)),(1+'1.1 Assumptions'!$J$165),1)</f>
        <v>1</v>
      </c>
      <c r="AP55" s="192">
        <f>IF(OR(AP$5=13,AP$5=(13+12),AP$5=(13+12*2),AP$5=(13+12*3),AP$5=(13+12*4),AP$5=(13+12*5),AP$5=(13+12*6),AP$5=(13+12*7),AP$5=(13+12*8),AP$5=(13+12*9),AP$5=(13+12*10)),(1+'1.1 Assumptions'!$J$165),1)</f>
        <v>1</v>
      </c>
      <c r="AQ55" s="192">
        <f>IF(OR(AQ$5=13,AQ$5=(13+12),AQ$5=(13+12*2),AQ$5=(13+12*3),AQ$5=(13+12*4),AQ$5=(13+12*5),AQ$5=(13+12*6),AQ$5=(13+12*7),AQ$5=(13+12*8),AQ$5=(13+12*9),AQ$5=(13+12*10)),(1+'1.1 Assumptions'!$J$165),1)</f>
        <v>1</v>
      </c>
      <c r="AR55" s="192">
        <f>IF(OR(AR$5=13,AR$5=(13+12),AR$5=(13+12*2),AR$5=(13+12*3),AR$5=(13+12*4),AR$5=(13+12*5),AR$5=(13+12*6),AR$5=(13+12*7),AR$5=(13+12*8),AR$5=(13+12*9),AR$5=(13+12*10)),(1+'1.1 Assumptions'!$J$165),1)</f>
        <v>1</v>
      </c>
      <c r="AS55" s="192">
        <f>IF(OR(AS$5=13,AS$5=(13+12),AS$5=(13+12*2),AS$5=(13+12*3),AS$5=(13+12*4),AS$5=(13+12*5),AS$5=(13+12*6),AS$5=(13+12*7),AS$5=(13+12*8),AS$5=(13+12*9),AS$5=(13+12*10)),(1+'1.1 Assumptions'!$J$165),1)</f>
        <v>1</v>
      </c>
      <c r="AT55" s="192">
        <f>IF(OR(AT$5=13,AT$5=(13+12),AT$5=(13+12*2),AT$5=(13+12*3),AT$5=(13+12*4),AT$5=(13+12*5),AT$5=(13+12*6),AT$5=(13+12*7),AT$5=(13+12*8),AT$5=(13+12*9),AT$5=(13+12*10)),(1+'1.1 Assumptions'!$J$165),1)</f>
        <v>1.02</v>
      </c>
      <c r="AU55" s="192">
        <f>IF(OR(AU$5=13,AU$5=(13+12),AU$5=(13+12*2),AU$5=(13+12*3),AU$5=(13+12*4),AU$5=(13+12*5),AU$5=(13+12*6),AU$5=(13+12*7),AU$5=(13+12*8),AU$5=(13+12*9),AU$5=(13+12*10)),(1+'1.1 Assumptions'!$J$165),1)</f>
        <v>1</v>
      </c>
      <c r="AV55" s="192">
        <f>IF(OR(AV$5=13,AV$5=(13+12),AV$5=(13+12*2),AV$5=(13+12*3),AV$5=(13+12*4),AV$5=(13+12*5),AV$5=(13+12*6),AV$5=(13+12*7),AV$5=(13+12*8),AV$5=(13+12*9),AV$5=(13+12*10)),(1+'1.1 Assumptions'!$J$165),1)</f>
        <v>1</v>
      </c>
      <c r="AW55" s="192">
        <f>IF(OR(AW$5=13,AW$5=(13+12),AW$5=(13+12*2),AW$5=(13+12*3),AW$5=(13+12*4),AW$5=(13+12*5),AW$5=(13+12*6),AW$5=(13+12*7),AW$5=(13+12*8),AW$5=(13+12*9),AW$5=(13+12*10)),(1+'1.1 Assumptions'!$J$165),1)</f>
        <v>1</v>
      </c>
      <c r="AX55" s="192">
        <f>IF(OR(AX$5=13,AX$5=(13+12),AX$5=(13+12*2),AX$5=(13+12*3),AX$5=(13+12*4),AX$5=(13+12*5),AX$5=(13+12*6),AX$5=(13+12*7),AX$5=(13+12*8),AX$5=(13+12*9),AX$5=(13+12*10)),(1+'1.1 Assumptions'!$J$165),1)</f>
        <v>1</v>
      </c>
      <c r="AY55" s="192">
        <f>IF(OR(AY$5=13,AY$5=(13+12),AY$5=(13+12*2),AY$5=(13+12*3),AY$5=(13+12*4),AY$5=(13+12*5),AY$5=(13+12*6),AY$5=(13+12*7),AY$5=(13+12*8),AY$5=(13+12*9),AY$5=(13+12*10)),(1+'1.1 Assumptions'!$J$165),1)</f>
        <v>1</v>
      </c>
      <c r="AZ55" s="192">
        <f>IF(OR(AZ$5=13,AZ$5=(13+12),AZ$5=(13+12*2),AZ$5=(13+12*3),AZ$5=(13+12*4),AZ$5=(13+12*5),AZ$5=(13+12*6),AZ$5=(13+12*7),AZ$5=(13+12*8),AZ$5=(13+12*9),AZ$5=(13+12*10)),(1+'1.1 Assumptions'!$J$165),1)</f>
        <v>1</v>
      </c>
      <c r="BA55" s="192">
        <f>IF(OR(BA$5=13,BA$5=(13+12),BA$5=(13+12*2),BA$5=(13+12*3),BA$5=(13+12*4),BA$5=(13+12*5),BA$5=(13+12*6),BA$5=(13+12*7),BA$5=(13+12*8),BA$5=(13+12*9),BA$5=(13+12*10)),(1+'1.1 Assumptions'!$J$165),1)</f>
        <v>1</v>
      </c>
      <c r="BB55" s="192">
        <f>IF(OR(BB$5=13,BB$5=(13+12),BB$5=(13+12*2),BB$5=(13+12*3),BB$5=(13+12*4),BB$5=(13+12*5),BB$5=(13+12*6),BB$5=(13+12*7),BB$5=(13+12*8),BB$5=(13+12*9),BB$5=(13+12*10)),(1+'1.1 Assumptions'!$J$165),1)</f>
        <v>1</v>
      </c>
      <c r="BC55" s="192">
        <f>IF(OR(BC$5=13,BC$5=(13+12),BC$5=(13+12*2),BC$5=(13+12*3),BC$5=(13+12*4),BC$5=(13+12*5),BC$5=(13+12*6),BC$5=(13+12*7),BC$5=(13+12*8),BC$5=(13+12*9),BC$5=(13+12*10)),(1+'1.1 Assumptions'!$J$165),1)</f>
        <v>1</v>
      </c>
      <c r="BD55" s="192">
        <f>IF(OR(BD$5=13,BD$5=(13+12),BD$5=(13+12*2),BD$5=(13+12*3),BD$5=(13+12*4),BD$5=(13+12*5),BD$5=(13+12*6),BD$5=(13+12*7),BD$5=(13+12*8),BD$5=(13+12*9),BD$5=(13+12*10)),(1+'1.1 Assumptions'!$J$165),1)</f>
        <v>1</v>
      </c>
      <c r="BE55" s="192">
        <f>IF(OR(BE$5=13,BE$5=(13+12),BE$5=(13+12*2),BE$5=(13+12*3),BE$5=(13+12*4),BE$5=(13+12*5),BE$5=(13+12*6),BE$5=(13+12*7),BE$5=(13+12*8),BE$5=(13+12*9),BE$5=(13+12*10)),(1+'1.1 Assumptions'!$J$165),1)</f>
        <v>1</v>
      </c>
      <c r="BF55" s="192">
        <f>IF(OR(BF$5=13,BF$5=(13+12),BF$5=(13+12*2),BF$5=(13+12*3),BF$5=(13+12*4),BF$5=(13+12*5),BF$5=(13+12*6),BF$5=(13+12*7),BF$5=(13+12*8),BF$5=(13+12*9),BF$5=(13+12*10)),(1+'1.1 Assumptions'!$J$165),1)</f>
        <v>1.02</v>
      </c>
      <c r="BG55" s="192">
        <f>IF(OR(BG$5=13,BG$5=(13+12),BG$5=(13+12*2),BG$5=(13+12*3),BG$5=(13+12*4),BG$5=(13+12*5),BG$5=(13+12*6),BG$5=(13+12*7),BG$5=(13+12*8),BG$5=(13+12*9),BG$5=(13+12*10)),(1+'1.1 Assumptions'!$J$165),1)</f>
        <v>1</v>
      </c>
      <c r="BH55" s="192">
        <f>IF(OR(BH$5=13,BH$5=(13+12),BH$5=(13+12*2),BH$5=(13+12*3),BH$5=(13+12*4),BH$5=(13+12*5),BH$5=(13+12*6),BH$5=(13+12*7),BH$5=(13+12*8),BH$5=(13+12*9),BH$5=(13+12*10)),(1+'1.1 Assumptions'!$J$165),1)</f>
        <v>1</v>
      </c>
      <c r="BI55" s="192">
        <f>IF(OR(BI$5=13,BI$5=(13+12),BI$5=(13+12*2),BI$5=(13+12*3),BI$5=(13+12*4),BI$5=(13+12*5),BI$5=(13+12*6),BI$5=(13+12*7),BI$5=(13+12*8),BI$5=(13+12*9),BI$5=(13+12*10)),(1+'1.1 Assumptions'!$J$165),1)</f>
        <v>1</v>
      </c>
      <c r="BJ55" s="192">
        <f>IF(OR(BJ$5=13,BJ$5=(13+12),BJ$5=(13+12*2),BJ$5=(13+12*3),BJ$5=(13+12*4),BJ$5=(13+12*5),BJ$5=(13+12*6),BJ$5=(13+12*7),BJ$5=(13+12*8),BJ$5=(13+12*9),BJ$5=(13+12*10)),(1+'1.1 Assumptions'!$J$165),1)</f>
        <v>1</v>
      </c>
      <c r="BK55" s="192">
        <f>IF(OR(BK$5=13,BK$5=(13+12),BK$5=(13+12*2),BK$5=(13+12*3),BK$5=(13+12*4),BK$5=(13+12*5),BK$5=(13+12*6),BK$5=(13+12*7),BK$5=(13+12*8),BK$5=(13+12*9),BK$5=(13+12*10)),(1+'1.1 Assumptions'!$J$165),1)</f>
        <v>1</v>
      </c>
      <c r="BL55" s="192">
        <f>IF(OR(BL$5=13,BL$5=(13+12),BL$5=(13+12*2),BL$5=(13+12*3),BL$5=(13+12*4),BL$5=(13+12*5),BL$5=(13+12*6),BL$5=(13+12*7),BL$5=(13+12*8),BL$5=(13+12*9),BL$5=(13+12*10)),(1+'1.1 Assumptions'!$J$165),1)</f>
        <v>1</v>
      </c>
      <c r="BM55" s="192">
        <f>IF(OR(BM$5=13,BM$5=(13+12),BM$5=(13+12*2),BM$5=(13+12*3),BM$5=(13+12*4),BM$5=(13+12*5),BM$5=(13+12*6),BM$5=(13+12*7),BM$5=(13+12*8),BM$5=(13+12*9),BM$5=(13+12*10)),(1+'1.1 Assumptions'!$J$165),1)</f>
        <v>1</v>
      </c>
      <c r="BN55" s="192">
        <f>IF(OR(BN$5=13,BN$5=(13+12),BN$5=(13+12*2),BN$5=(13+12*3),BN$5=(13+12*4),BN$5=(13+12*5),BN$5=(13+12*6),BN$5=(13+12*7),BN$5=(13+12*8),BN$5=(13+12*9),BN$5=(13+12*10)),(1+'1.1 Assumptions'!$J$165),1)</f>
        <v>1</v>
      </c>
      <c r="BO55" s="192">
        <f>IF(OR(BO$5=13,BO$5=(13+12),BO$5=(13+12*2),BO$5=(13+12*3),BO$5=(13+12*4),BO$5=(13+12*5),BO$5=(13+12*6),BO$5=(13+12*7),BO$5=(13+12*8),BO$5=(13+12*9),BO$5=(13+12*10)),(1+'1.1 Assumptions'!$J$165),1)</f>
        <v>1</v>
      </c>
      <c r="BP55" s="192">
        <f>IF(OR(BP$5=13,BP$5=(13+12),BP$5=(13+12*2),BP$5=(13+12*3),BP$5=(13+12*4),BP$5=(13+12*5),BP$5=(13+12*6),BP$5=(13+12*7),BP$5=(13+12*8),BP$5=(13+12*9),BP$5=(13+12*10)),(1+'1.1 Assumptions'!$J$165),1)</f>
        <v>1</v>
      </c>
      <c r="BQ55" s="192">
        <f>IF(OR(BQ$5=13,BQ$5=(13+12),BQ$5=(13+12*2),BQ$5=(13+12*3),BQ$5=(13+12*4),BQ$5=(13+12*5),BQ$5=(13+12*6),BQ$5=(13+12*7),BQ$5=(13+12*8),BQ$5=(13+12*9),BQ$5=(13+12*10)),(1+'1.1 Assumptions'!$J$165),1)</f>
        <v>1</v>
      </c>
      <c r="BR55" s="192">
        <f>IF(OR(BR$5=13,BR$5=(13+12),BR$5=(13+12*2),BR$5=(13+12*3),BR$5=(13+12*4),BR$5=(13+12*5),BR$5=(13+12*6),BR$5=(13+12*7),BR$5=(13+12*8),BR$5=(13+12*9),BR$5=(13+12*10)),(1+'1.1 Assumptions'!$J$165),1)</f>
        <v>1.02</v>
      </c>
      <c r="BS55" s="192">
        <f>IF(OR(BS$5=13,BS$5=(13+12),BS$5=(13+12*2),BS$5=(13+12*3),BS$5=(13+12*4),BS$5=(13+12*5),BS$5=(13+12*6),BS$5=(13+12*7),BS$5=(13+12*8),BS$5=(13+12*9),BS$5=(13+12*10)),(1+'1.1 Assumptions'!$J$165),1)</f>
        <v>1</v>
      </c>
      <c r="BT55" s="192">
        <f>IF(OR(BT$5=13,BT$5=(13+12),BT$5=(13+12*2),BT$5=(13+12*3),BT$5=(13+12*4),BT$5=(13+12*5),BT$5=(13+12*6),BT$5=(13+12*7),BT$5=(13+12*8),BT$5=(13+12*9),BT$5=(13+12*10)),(1+'1.1 Assumptions'!$J$165),1)</f>
        <v>1</v>
      </c>
      <c r="BU55" s="192">
        <f>IF(OR(BU$5=13,BU$5=(13+12),BU$5=(13+12*2),BU$5=(13+12*3),BU$5=(13+12*4),BU$5=(13+12*5),BU$5=(13+12*6),BU$5=(13+12*7),BU$5=(13+12*8),BU$5=(13+12*9),BU$5=(13+12*10)),(1+'1.1 Assumptions'!$J$165),1)</f>
        <v>1</v>
      </c>
      <c r="BV55" s="192">
        <f>IF(OR(BV$5=13,BV$5=(13+12),BV$5=(13+12*2),BV$5=(13+12*3),BV$5=(13+12*4),BV$5=(13+12*5),BV$5=(13+12*6),BV$5=(13+12*7),BV$5=(13+12*8),BV$5=(13+12*9),BV$5=(13+12*10)),(1+'1.1 Assumptions'!$J$165),1)</f>
        <v>1</v>
      </c>
      <c r="BW55" s="192">
        <f>IF(OR(BW$5=13,BW$5=(13+12),BW$5=(13+12*2),BW$5=(13+12*3),BW$5=(13+12*4),BW$5=(13+12*5),BW$5=(13+12*6),BW$5=(13+12*7),BW$5=(13+12*8),BW$5=(13+12*9),BW$5=(13+12*10)),(1+'1.1 Assumptions'!$J$165),1)</f>
        <v>1</v>
      </c>
      <c r="BX55" s="192">
        <f>IF(OR(BX$5=13,BX$5=(13+12),BX$5=(13+12*2),BX$5=(13+12*3),BX$5=(13+12*4),BX$5=(13+12*5),BX$5=(13+12*6),BX$5=(13+12*7),BX$5=(13+12*8),BX$5=(13+12*9),BX$5=(13+12*10)),(1+'1.1 Assumptions'!$J$165),1)</f>
        <v>1</v>
      </c>
      <c r="BY55" s="192">
        <f>IF(OR(BY$5=13,BY$5=(13+12),BY$5=(13+12*2),BY$5=(13+12*3),BY$5=(13+12*4),BY$5=(13+12*5),BY$5=(13+12*6),BY$5=(13+12*7),BY$5=(13+12*8),BY$5=(13+12*9),BY$5=(13+12*10)),(1+'1.1 Assumptions'!$J$165),1)</f>
        <v>1</v>
      </c>
      <c r="BZ55" s="192">
        <f>IF(OR(BZ$5=13,BZ$5=(13+12),BZ$5=(13+12*2),BZ$5=(13+12*3),BZ$5=(13+12*4),BZ$5=(13+12*5),BZ$5=(13+12*6),BZ$5=(13+12*7),BZ$5=(13+12*8),BZ$5=(13+12*9),BZ$5=(13+12*10)),(1+'1.1 Assumptions'!$J$165),1)</f>
        <v>1</v>
      </c>
      <c r="CA55" s="192">
        <f>IF(OR(CA$5=13,CA$5=(13+12),CA$5=(13+12*2),CA$5=(13+12*3),CA$5=(13+12*4),CA$5=(13+12*5),CA$5=(13+12*6),CA$5=(13+12*7),CA$5=(13+12*8),CA$5=(13+12*9),CA$5=(13+12*10)),(1+'1.1 Assumptions'!$J$165),1)</f>
        <v>1</v>
      </c>
      <c r="CB55" s="192">
        <f>IF(OR(CB$5=13,CB$5=(13+12),CB$5=(13+12*2),CB$5=(13+12*3),CB$5=(13+12*4),CB$5=(13+12*5),CB$5=(13+12*6),CB$5=(13+12*7),CB$5=(13+12*8),CB$5=(13+12*9),CB$5=(13+12*10)),(1+'1.1 Assumptions'!$J$165),1)</f>
        <v>1</v>
      </c>
      <c r="CC55" s="192">
        <f>IF(OR(CC$5=13,CC$5=(13+12),CC$5=(13+12*2),CC$5=(13+12*3),CC$5=(13+12*4),CC$5=(13+12*5),CC$5=(13+12*6),CC$5=(13+12*7),CC$5=(13+12*8),CC$5=(13+12*9),CC$5=(13+12*10)),(1+'1.1 Assumptions'!$J$165),1)</f>
        <v>1</v>
      </c>
      <c r="CD55" s="192">
        <f>IF(OR(CD$5=13,CD$5=(13+12),CD$5=(13+12*2),CD$5=(13+12*3),CD$5=(13+12*4),CD$5=(13+12*5),CD$5=(13+12*6),CD$5=(13+12*7),CD$5=(13+12*8),CD$5=(13+12*9),CD$5=(13+12*10)),(1+'1.1 Assumptions'!$J$165),1)</f>
        <v>1.02</v>
      </c>
      <c r="CE55" s="192">
        <f>IF(OR(CE$5=13,CE$5=(13+12),CE$5=(13+12*2),CE$5=(13+12*3),CE$5=(13+12*4),CE$5=(13+12*5),CE$5=(13+12*6),CE$5=(13+12*7),CE$5=(13+12*8),CE$5=(13+12*9),CE$5=(13+12*10)),(1+'1.1 Assumptions'!$J$165),1)</f>
        <v>1</v>
      </c>
      <c r="CF55" s="192">
        <f>IF(OR(CF$5=13,CF$5=(13+12),CF$5=(13+12*2),CF$5=(13+12*3),CF$5=(13+12*4),CF$5=(13+12*5),CF$5=(13+12*6),CF$5=(13+12*7),CF$5=(13+12*8),CF$5=(13+12*9),CF$5=(13+12*10)),(1+'1.1 Assumptions'!$J$165),1)</f>
        <v>1</v>
      </c>
      <c r="CG55" s="192">
        <f>IF(OR(CG$5=13,CG$5=(13+12),CG$5=(13+12*2),CG$5=(13+12*3),CG$5=(13+12*4),CG$5=(13+12*5),CG$5=(13+12*6),CG$5=(13+12*7),CG$5=(13+12*8),CG$5=(13+12*9),CG$5=(13+12*10)),(1+'1.1 Assumptions'!$J$165),1)</f>
        <v>1</v>
      </c>
      <c r="CH55" s="192">
        <f>IF(OR(CH$5=13,CH$5=(13+12),CH$5=(13+12*2),CH$5=(13+12*3),CH$5=(13+12*4),CH$5=(13+12*5),CH$5=(13+12*6),CH$5=(13+12*7),CH$5=(13+12*8),CH$5=(13+12*9),CH$5=(13+12*10)),(1+'1.1 Assumptions'!$J$165),1)</f>
        <v>1</v>
      </c>
      <c r="CI55" s="192">
        <f>IF(OR(CI$5=13,CI$5=(13+12),CI$5=(13+12*2),CI$5=(13+12*3),CI$5=(13+12*4),CI$5=(13+12*5),CI$5=(13+12*6),CI$5=(13+12*7),CI$5=(13+12*8),CI$5=(13+12*9),CI$5=(13+12*10)),(1+'1.1 Assumptions'!$J$165),1)</f>
        <v>1</v>
      </c>
      <c r="CJ55" s="192">
        <f>IF(OR(CJ$5=13,CJ$5=(13+12),CJ$5=(13+12*2),CJ$5=(13+12*3),CJ$5=(13+12*4),CJ$5=(13+12*5),CJ$5=(13+12*6),CJ$5=(13+12*7),CJ$5=(13+12*8),CJ$5=(13+12*9),CJ$5=(13+12*10)),(1+'1.1 Assumptions'!$J$165),1)</f>
        <v>1</v>
      </c>
      <c r="CK55" s="192">
        <f>IF(OR(CK$5=13,CK$5=(13+12),CK$5=(13+12*2),CK$5=(13+12*3),CK$5=(13+12*4),CK$5=(13+12*5),CK$5=(13+12*6),CK$5=(13+12*7),CK$5=(13+12*8),CK$5=(13+12*9),CK$5=(13+12*10)),(1+'1.1 Assumptions'!$J$165),1)</f>
        <v>1</v>
      </c>
      <c r="CL55" s="192">
        <f>IF(OR(CL$5=13,CL$5=(13+12),CL$5=(13+12*2),CL$5=(13+12*3),CL$5=(13+12*4),CL$5=(13+12*5),CL$5=(13+12*6),CL$5=(13+12*7),CL$5=(13+12*8),CL$5=(13+12*9),CL$5=(13+12*10)),(1+'1.1 Assumptions'!$J$165),1)</f>
        <v>1</v>
      </c>
      <c r="CM55" s="192">
        <f>IF(OR(CM$5=13,CM$5=(13+12),CM$5=(13+12*2),CM$5=(13+12*3),CM$5=(13+12*4),CM$5=(13+12*5),CM$5=(13+12*6),CM$5=(13+12*7),CM$5=(13+12*8),CM$5=(13+12*9),CM$5=(13+12*10)),(1+'1.1 Assumptions'!$J$165),1)</f>
        <v>1</v>
      </c>
      <c r="CN55" s="192">
        <f>IF(OR(CN$5=13,CN$5=(13+12),CN$5=(13+12*2),CN$5=(13+12*3),CN$5=(13+12*4),CN$5=(13+12*5),CN$5=(13+12*6),CN$5=(13+12*7),CN$5=(13+12*8),CN$5=(13+12*9),CN$5=(13+12*10)),(1+'1.1 Assumptions'!$J$165),1)</f>
        <v>1</v>
      </c>
      <c r="CO55" s="192">
        <f>IF(OR(CO$5=13,CO$5=(13+12),CO$5=(13+12*2),CO$5=(13+12*3),CO$5=(13+12*4),CO$5=(13+12*5),CO$5=(13+12*6),CO$5=(13+12*7),CO$5=(13+12*8),CO$5=(13+12*9),CO$5=(13+12*10)),(1+'1.1 Assumptions'!$J$165),1)</f>
        <v>1</v>
      </c>
      <c r="CP55" s="192">
        <f>IF(OR(CP$5=13,CP$5=(13+12),CP$5=(13+12*2),CP$5=(13+12*3),CP$5=(13+12*4),CP$5=(13+12*5),CP$5=(13+12*6),CP$5=(13+12*7),CP$5=(13+12*8),CP$5=(13+12*9),CP$5=(13+12*10)),(1+'1.1 Assumptions'!$J$165),1)</f>
        <v>1.02</v>
      </c>
      <c r="CQ55" s="192">
        <f>IF(OR(CQ$5=13,CQ$5=(13+12),CQ$5=(13+12*2),CQ$5=(13+12*3),CQ$5=(13+12*4),CQ$5=(13+12*5),CQ$5=(13+12*6),CQ$5=(13+12*7),CQ$5=(13+12*8),CQ$5=(13+12*9),CQ$5=(13+12*10)),(1+'1.1 Assumptions'!$J$165),1)</f>
        <v>1</v>
      </c>
      <c r="CR55" s="192">
        <f>IF(OR(CR$5=13,CR$5=(13+12),CR$5=(13+12*2),CR$5=(13+12*3),CR$5=(13+12*4),CR$5=(13+12*5),CR$5=(13+12*6),CR$5=(13+12*7),CR$5=(13+12*8),CR$5=(13+12*9),CR$5=(13+12*10)),(1+'1.1 Assumptions'!$J$165),1)</f>
        <v>1</v>
      </c>
      <c r="CS55" s="192">
        <f>IF(OR(CS$5=13,CS$5=(13+12),CS$5=(13+12*2),CS$5=(13+12*3),CS$5=(13+12*4),CS$5=(13+12*5),CS$5=(13+12*6),CS$5=(13+12*7),CS$5=(13+12*8),CS$5=(13+12*9),CS$5=(13+12*10)),(1+'1.1 Assumptions'!$J$165),1)</f>
        <v>1</v>
      </c>
      <c r="CT55" s="192">
        <f>IF(OR(CT$5=13,CT$5=(13+12),CT$5=(13+12*2),CT$5=(13+12*3),CT$5=(13+12*4),CT$5=(13+12*5),CT$5=(13+12*6),CT$5=(13+12*7),CT$5=(13+12*8),CT$5=(13+12*9),CT$5=(13+12*10)),(1+'1.1 Assumptions'!$J$165),1)</f>
        <v>1</v>
      </c>
      <c r="CU55" s="192">
        <f>IF(OR(CU$5=13,CU$5=(13+12),CU$5=(13+12*2),CU$5=(13+12*3),CU$5=(13+12*4),CU$5=(13+12*5),CU$5=(13+12*6),CU$5=(13+12*7),CU$5=(13+12*8),CU$5=(13+12*9),CU$5=(13+12*10)),(1+'1.1 Assumptions'!$J$165),1)</f>
        <v>1</v>
      </c>
      <c r="CV55" s="192">
        <f>IF(OR(CV$5=13,CV$5=(13+12),CV$5=(13+12*2),CV$5=(13+12*3),CV$5=(13+12*4),CV$5=(13+12*5),CV$5=(13+12*6),CV$5=(13+12*7),CV$5=(13+12*8),CV$5=(13+12*9),CV$5=(13+12*10)),(1+'1.1 Assumptions'!$J$165),1)</f>
        <v>1</v>
      </c>
      <c r="CW55" s="192">
        <f>IF(OR(CW$5=13,CW$5=(13+12),CW$5=(13+12*2),CW$5=(13+12*3),CW$5=(13+12*4),CW$5=(13+12*5),CW$5=(13+12*6),CW$5=(13+12*7),CW$5=(13+12*8),CW$5=(13+12*9),CW$5=(13+12*10)),(1+'1.1 Assumptions'!$J$165),1)</f>
        <v>1</v>
      </c>
      <c r="CX55" s="192">
        <f>IF(OR(CX$5=13,CX$5=(13+12),CX$5=(13+12*2),CX$5=(13+12*3),CX$5=(13+12*4),CX$5=(13+12*5),CX$5=(13+12*6),CX$5=(13+12*7),CX$5=(13+12*8),CX$5=(13+12*9),CX$5=(13+12*10)),(1+'1.1 Assumptions'!$J$165),1)</f>
        <v>1</v>
      </c>
      <c r="CY55" s="192">
        <f>IF(OR(CY$5=13,CY$5=(13+12),CY$5=(13+12*2),CY$5=(13+12*3),CY$5=(13+12*4),CY$5=(13+12*5),CY$5=(13+12*6),CY$5=(13+12*7),CY$5=(13+12*8),CY$5=(13+12*9),CY$5=(13+12*10)),(1+'1.1 Assumptions'!$J$165),1)</f>
        <v>1</v>
      </c>
      <c r="CZ55" s="192">
        <f>IF(OR(CZ$5=13,CZ$5=(13+12),CZ$5=(13+12*2),CZ$5=(13+12*3),CZ$5=(13+12*4),CZ$5=(13+12*5),CZ$5=(13+12*6),CZ$5=(13+12*7),CZ$5=(13+12*8),CZ$5=(13+12*9),CZ$5=(13+12*10)),(1+'1.1 Assumptions'!$J$165),1)</f>
        <v>1</v>
      </c>
      <c r="DA55" s="192">
        <f>IF(OR(DA$5=13,DA$5=(13+12),DA$5=(13+12*2),DA$5=(13+12*3),DA$5=(13+12*4),DA$5=(13+12*5),DA$5=(13+12*6),DA$5=(13+12*7),DA$5=(13+12*8),DA$5=(13+12*9),DA$5=(13+12*10)),(1+'1.1 Assumptions'!$J$165),1)</f>
        <v>1</v>
      </c>
      <c r="DB55" s="192">
        <f>IF(OR(DB$5=13,DB$5=(13+12),DB$5=(13+12*2),DB$5=(13+12*3),DB$5=(13+12*4),DB$5=(13+12*5),DB$5=(13+12*6),DB$5=(13+12*7),DB$5=(13+12*8),DB$5=(13+12*9),DB$5=(13+12*10)),(1+'1.1 Assumptions'!$J$165),1)</f>
        <v>1.02</v>
      </c>
      <c r="DC55" s="192">
        <f>IF(OR(DC$5=13,DC$5=(13+12),DC$5=(13+12*2),DC$5=(13+12*3),DC$5=(13+12*4),DC$5=(13+12*5),DC$5=(13+12*6),DC$5=(13+12*7),DC$5=(13+12*8),DC$5=(13+12*9),DC$5=(13+12*10)),(1+'1.1 Assumptions'!$J$165),1)</f>
        <v>1</v>
      </c>
      <c r="DD55" s="192">
        <f>IF(OR(DD$5=13,DD$5=(13+12),DD$5=(13+12*2),DD$5=(13+12*3),DD$5=(13+12*4),DD$5=(13+12*5),DD$5=(13+12*6),DD$5=(13+12*7),DD$5=(13+12*8),DD$5=(13+12*9),DD$5=(13+12*10)),(1+'1.1 Assumptions'!$J$165),1)</f>
        <v>1</v>
      </c>
      <c r="DE55" s="192">
        <f>IF(OR(DE$5=13,DE$5=(13+12),DE$5=(13+12*2),DE$5=(13+12*3),DE$5=(13+12*4),DE$5=(13+12*5),DE$5=(13+12*6),DE$5=(13+12*7),DE$5=(13+12*8),DE$5=(13+12*9),DE$5=(13+12*10)),(1+'1.1 Assumptions'!$J$165),1)</f>
        <v>1</v>
      </c>
      <c r="DF55" s="192">
        <f>IF(OR(DF$5=13,DF$5=(13+12),DF$5=(13+12*2),DF$5=(13+12*3),DF$5=(13+12*4),DF$5=(13+12*5),DF$5=(13+12*6),DF$5=(13+12*7),DF$5=(13+12*8),DF$5=(13+12*9),DF$5=(13+12*10)),(1+'1.1 Assumptions'!$J$165),1)</f>
        <v>1</v>
      </c>
      <c r="DG55" s="192">
        <f>IF(OR(DG$5=13,DG$5=(13+12),DG$5=(13+12*2),DG$5=(13+12*3),DG$5=(13+12*4),DG$5=(13+12*5),DG$5=(13+12*6),DG$5=(13+12*7),DG$5=(13+12*8),DG$5=(13+12*9),DG$5=(13+12*10)),(1+'1.1 Assumptions'!$J$165),1)</f>
        <v>1</v>
      </c>
      <c r="DH55" s="192">
        <f>IF(OR(DH$5=13,DH$5=(13+12),DH$5=(13+12*2),DH$5=(13+12*3),DH$5=(13+12*4),DH$5=(13+12*5),DH$5=(13+12*6),DH$5=(13+12*7),DH$5=(13+12*8),DH$5=(13+12*9),DH$5=(13+12*10)),(1+'1.1 Assumptions'!$J$165),1)</f>
        <v>1</v>
      </c>
      <c r="DI55" s="192">
        <f>IF(OR(DI$5=13,DI$5=(13+12),DI$5=(13+12*2),DI$5=(13+12*3),DI$5=(13+12*4),DI$5=(13+12*5),DI$5=(13+12*6),DI$5=(13+12*7),DI$5=(13+12*8),DI$5=(13+12*9),DI$5=(13+12*10)),(1+'1.1 Assumptions'!$J$165),1)</f>
        <v>1</v>
      </c>
      <c r="DJ55" s="192">
        <f>IF(OR(DJ$5=13,DJ$5=(13+12),DJ$5=(13+12*2),DJ$5=(13+12*3),DJ$5=(13+12*4),DJ$5=(13+12*5),DJ$5=(13+12*6),DJ$5=(13+12*7),DJ$5=(13+12*8),DJ$5=(13+12*9),DJ$5=(13+12*10)),(1+'1.1 Assumptions'!$J$165),1)</f>
        <v>1</v>
      </c>
      <c r="DK55" s="192">
        <f>IF(OR(DK$5=13,DK$5=(13+12),DK$5=(13+12*2),DK$5=(13+12*3),DK$5=(13+12*4),DK$5=(13+12*5),DK$5=(13+12*6),DK$5=(13+12*7),DK$5=(13+12*8),DK$5=(13+12*9),DK$5=(13+12*10)),(1+'1.1 Assumptions'!$J$165),1)</f>
        <v>1</v>
      </c>
      <c r="DL55" s="192">
        <f>IF(OR(DL$5=13,DL$5=(13+12),DL$5=(13+12*2),DL$5=(13+12*3),DL$5=(13+12*4),DL$5=(13+12*5),DL$5=(13+12*6),DL$5=(13+12*7),DL$5=(13+12*8),DL$5=(13+12*9),DL$5=(13+12*10)),(1+'1.1 Assumptions'!$J$165),1)</f>
        <v>1</v>
      </c>
      <c r="DM55" s="192">
        <f>IF(OR(DM$5=13,DM$5=(13+12),DM$5=(13+12*2),DM$5=(13+12*3),DM$5=(13+12*4),DM$5=(13+12*5),DM$5=(13+12*6),DM$5=(13+12*7),DM$5=(13+12*8),DM$5=(13+12*9),DM$5=(13+12*10)),(1+'1.1 Assumptions'!$J$165),1)</f>
        <v>1</v>
      </c>
      <c r="DN55" s="192">
        <f>IF(OR(DN$5=13,DN$5=(13+12),DN$5=(13+12*2),DN$5=(13+12*3),DN$5=(13+12*4),DN$5=(13+12*5),DN$5=(13+12*6),DN$5=(13+12*7),DN$5=(13+12*8),DN$5=(13+12*9),DN$5=(13+12*10)),(1+'1.1 Assumptions'!$J$165),1)</f>
        <v>1.02</v>
      </c>
      <c r="DO55" s="192">
        <f>IF(OR(DO$5=13,DO$5=(13+12),DO$5=(13+12*2),DO$5=(13+12*3),DO$5=(13+12*4),DO$5=(13+12*5),DO$5=(13+12*6),DO$5=(13+12*7),DO$5=(13+12*8),DO$5=(13+12*9),DO$5=(13+12*10)),(1+'1.1 Assumptions'!$J$165),1)</f>
        <v>1</v>
      </c>
      <c r="DP55" s="192">
        <f>IF(OR(DP$5=13,DP$5=(13+12),DP$5=(13+12*2),DP$5=(13+12*3),DP$5=(13+12*4),DP$5=(13+12*5),DP$5=(13+12*6),DP$5=(13+12*7),DP$5=(13+12*8),DP$5=(13+12*9),DP$5=(13+12*10)),(1+'1.1 Assumptions'!$J$165),1)</f>
        <v>1</v>
      </c>
      <c r="DQ55" s="192">
        <f>IF(OR(DQ$5=13,DQ$5=(13+12),DQ$5=(13+12*2),DQ$5=(13+12*3),DQ$5=(13+12*4),DQ$5=(13+12*5),DQ$5=(13+12*6),DQ$5=(13+12*7),DQ$5=(13+12*8),DQ$5=(13+12*9),DQ$5=(13+12*10)),(1+'1.1 Assumptions'!$J$165),1)</f>
        <v>1</v>
      </c>
      <c r="DR55" s="192">
        <f>IF(OR(DR$5=13,DR$5=(13+12),DR$5=(13+12*2),DR$5=(13+12*3),DR$5=(13+12*4),DR$5=(13+12*5),DR$5=(13+12*6),DR$5=(13+12*7),DR$5=(13+12*8),DR$5=(13+12*9),DR$5=(13+12*10)),(1+'1.1 Assumptions'!$J$165),1)</f>
        <v>1</v>
      </c>
      <c r="DS55" s="192">
        <f>IF(OR(DS$5=13,DS$5=(13+12),DS$5=(13+12*2),DS$5=(13+12*3),DS$5=(13+12*4),DS$5=(13+12*5),DS$5=(13+12*6),DS$5=(13+12*7),DS$5=(13+12*8),DS$5=(13+12*9),DS$5=(13+12*10)),(1+'1.1 Assumptions'!$J$165),1)</f>
        <v>1</v>
      </c>
      <c r="DT55" s="192">
        <f>IF(OR(DT$5=13,DT$5=(13+12),DT$5=(13+12*2),DT$5=(13+12*3),DT$5=(13+12*4),DT$5=(13+12*5),DT$5=(13+12*6),DT$5=(13+12*7),DT$5=(13+12*8),DT$5=(13+12*9),DT$5=(13+12*10)),(1+'1.1 Assumptions'!$J$165),1)</f>
        <v>1</v>
      </c>
      <c r="DU55" s="192">
        <f>IF(OR(DU$5=13,DU$5=(13+12),DU$5=(13+12*2),DU$5=(13+12*3),DU$5=(13+12*4),DU$5=(13+12*5),DU$5=(13+12*6),DU$5=(13+12*7),DU$5=(13+12*8),DU$5=(13+12*9),DU$5=(13+12*10)),(1+'1.1 Assumptions'!$J$165),1)</f>
        <v>1</v>
      </c>
      <c r="DV55" s="192">
        <f>IF(OR(DV$5=13,DV$5=(13+12),DV$5=(13+12*2),DV$5=(13+12*3),DV$5=(13+12*4),DV$5=(13+12*5),DV$5=(13+12*6),DV$5=(13+12*7),DV$5=(13+12*8),DV$5=(13+12*9),DV$5=(13+12*10)),(1+'1.1 Assumptions'!$J$165),1)</f>
        <v>1</v>
      </c>
      <c r="DW55" s="192">
        <f>IF(OR(DW$5=13,DW$5=(13+12),DW$5=(13+12*2),DW$5=(13+12*3),DW$5=(13+12*4),DW$5=(13+12*5),DW$5=(13+12*6),DW$5=(13+12*7),DW$5=(13+12*8),DW$5=(13+12*9),DW$5=(13+12*10)),(1+'1.1 Assumptions'!$J$165),1)</f>
        <v>1</v>
      </c>
      <c r="DX55" s="192">
        <f>IF(OR(DX$5=13,DX$5=(13+12),DX$5=(13+12*2),DX$5=(13+12*3),DX$5=(13+12*4),DX$5=(13+12*5),DX$5=(13+12*6),DX$5=(13+12*7),DX$5=(13+12*8),DX$5=(13+12*9),DX$5=(13+12*10)),(1+'1.1 Assumptions'!$J$165),1)</f>
        <v>1</v>
      </c>
      <c r="DY55" s="192">
        <f>IF(OR(DY$5=13,DY$5=(13+12),DY$5=(13+12*2),DY$5=(13+12*3),DY$5=(13+12*4),DY$5=(13+12*5),DY$5=(13+12*6),DY$5=(13+12*7),DY$5=(13+12*8),DY$5=(13+12*9),DY$5=(13+12*10)),(1+'1.1 Assumptions'!$J$165),1)</f>
        <v>1</v>
      </c>
      <c r="EA55" s="24"/>
      <c r="EF55" s="24"/>
      <c r="EK55" s="24"/>
      <c r="EP55" s="24"/>
      <c r="EU55" s="24"/>
      <c r="EZ55" s="24"/>
      <c r="FE55" s="24"/>
      <c r="FJ55" s="24"/>
      <c r="FO55" s="24"/>
      <c r="FT55" s="24"/>
      <c r="FY55" s="24"/>
      <c r="GD55" s="24"/>
      <c r="GI55" s="24"/>
      <c r="GN55" s="24"/>
      <c r="GS55" s="24"/>
      <c r="GX55" s="24"/>
      <c r="HC55" s="24"/>
      <c r="HH55" s="24"/>
      <c r="HM55" s="24"/>
      <c r="HR55" s="24"/>
      <c r="HW55" s="24"/>
      <c r="IB55" s="24"/>
      <c r="IG55" s="24"/>
      <c r="IL55" s="24"/>
      <c r="IQ55" s="24"/>
      <c r="IV55" s="24"/>
      <c r="JA55" s="24"/>
      <c r="JF55" s="24"/>
      <c r="JK55" s="24"/>
      <c r="JP55" s="24"/>
      <c r="JU55" s="24"/>
      <c r="JZ55" s="24"/>
      <c r="KE55" s="24"/>
      <c r="KJ55" s="24"/>
      <c r="KO55" s="24"/>
      <c r="KT55" s="24"/>
      <c r="KY55" s="24"/>
      <c r="LD55" s="24"/>
      <c r="LI55" s="24"/>
      <c r="LN55" s="24"/>
      <c r="LS55" s="24"/>
      <c r="LX55" s="24"/>
      <c r="MC55" s="24"/>
      <c r="MH55" s="24"/>
      <c r="MM55" s="24"/>
      <c r="MR55" s="24"/>
      <c r="MW55" s="24"/>
      <c r="NB55" s="24"/>
      <c r="NG55" s="24"/>
      <c r="NL55" s="24"/>
      <c r="NQ55" s="24"/>
      <c r="NV55" s="24"/>
      <c r="OA55" s="24"/>
      <c r="OF55" s="24"/>
      <c r="OK55" s="24"/>
      <c r="OP55" s="24"/>
      <c r="OU55" s="24"/>
      <c r="OZ55" s="24"/>
      <c r="PE55" s="24"/>
      <c r="PJ55" s="24"/>
      <c r="PO55" s="24"/>
      <c r="PT55" s="24"/>
      <c r="PY55" s="24"/>
      <c r="QD55" s="24"/>
      <c r="QI55" s="24"/>
      <c r="QN55" s="24"/>
      <c r="QS55" s="24"/>
      <c r="QX55" s="24"/>
      <c r="RC55" s="24"/>
      <c r="RH55" s="24"/>
      <c r="RM55" s="24"/>
      <c r="RR55" s="24"/>
      <c r="RW55" s="24"/>
      <c r="SB55" s="24"/>
      <c r="SG55" s="24"/>
      <c r="SL55" s="24"/>
      <c r="SQ55" s="24"/>
      <c r="SV55" s="24"/>
      <c r="TA55" s="24"/>
      <c r="TF55" s="24"/>
      <c r="TK55" s="24"/>
      <c r="TP55" s="24"/>
      <c r="TU55" s="24"/>
      <c r="TZ55" s="24"/>
      <c r="UE55" s="24"/>
      <c r="UJ55" s="24"/>
      <c r="UO55" s="24"/>
      <c r="UT55" s="24"/>
      <c r="UY55" s="24"/>
      <c r="VD55" s="24"/>
      <c r="VI55" s="24"/>
      <c r="VN55" s="24"/>
      <c r="VS55" s="24"/>
      <c r="VX55" s="24"/>
      <c r="WC55" s="24"/>
      <c r="WH55" s="24"/>
      <c r="WM55" s="24"/>
      <c r="WR55" s="24"/>
      <c r="WW55" s="24"/>
      <c r="XB55" s="24"/>
      <c r="XG55" s="24"/>
      <c r="XL55" s="24"/>
      <c r="XQ55" s="24"/>
      <c r="XV55" s="24"/>
      <c r="YA55" s="24"/>
      <c r="YF55" s="24"/>
      <c r="YK55" s="24"/>
      <c r="YP55" s="24"/>
      <c r="YU55" s="24"/>
      <c r="YZ55" s="24"/>
      <c r="ZE55" s="24"/>
      <c r="ZJ55" s="24"/>
      <c r="ZO55" s="24"/>
      <c r="ZT55" s="24"/>
      <c r="ZY55" s="24"/>
      <c r="AAD55" s="24"/>
      <c r="AAI55" s="24"/>
      <c r="AAN55" s="24"/>
      <c r="AAS55" s="24"/>
      <c r="AAX55" s="24"/>
      <c r="ABC55" s="24"/>
      <c r="ABH55" s="24"/>
      <c r="ABM55" s="24"/>
      <c r="ABR55" s="24"/>
      <c r="ABW55" s="24"/>
      <c r="ACB55" s="24"/>
      <c r="ACG55" s="24"/>
      <c r="ACL55" s="24"/>
      <c r="ACQ55" s="24"/>
      <c r="ACV55" s="24"/>
      <c r="ADA55" s="24"/>
      <c r="ADF55" s="24"/>
      <c r="ADK55" s="24"/>
      <c r="ADP55" s="24"/>
      <c r="ADU55" s="24"/>
      <c r="ADZ55" s="24"/>
      <c r="AEE55" s="24"/>
      <c r="AEJ55" s="24"/>
      <c r="AEO55" s="24"/>
      <c r="AET55" s="24"/>
      <c r="AEY55" s="24"/>
      <c r="AFD55" s="24"/>
      <c r="AFI55" s="24"/>
      <c r="AFN55" s="24"/>
      <c r="AFS55" s="24"/>
      <c r="AFX55" s="24"/>
      <c r="AGC55" s="24"/>
      <c r="AGH55" s="24"/>
      <c r="AGM55" s="24"/>
      <c r="AGR55" s="24"/>
      <c r="AGW55" s="24"/>
      <c r="AHB55" s="24"/>
      <c r="AHG55" s="24"/>
      <c r="AHL55" s="24"/>
      <c r="AHQ55" s="24"/>
      <c r="AHV55" s="24"/>
      <c r="AIA55" s="24"/>
      <c r="AIF55" s="24"/>
      <c r="AIK55" s="24"/>
      <c r="AIP55" s="24"/>
      <c r="AIU55" s="24"/>
      <c r="AIZ55" s="24"/>
      <c r="AJE55" s="24"/>
      <c r="AJJ55" s="24"/>
      <c r="AJO55" s="24"/>
      <c r="AJT55" s="24"/>
      <c r="AJY55" s="24"/>
      <c r="AKD55" s="24"/>
      <c r="AKI55" s="24"/>
      <c r="AKN55" s="24"/>
      <c r="AKS55" s="24"/>
      <c r="AKX55" s="24"/>
      <c r="ALC55" s="24"/>
      <c r="ALH55" s="24"/>
      <c r="ALM55" s="24"/>
      <c r="ALR55" s="24"/>
      <c r="ALW55" s="24"/>
      <c r="AMB55" s="24"/>
      <c r="AMG55" s="24"/>
      <c r="AML55" s="24"/>
      <c r="AMQ55" s="24"/>
      <c r="AMV55" s="24"/>
      <c r="ANA55" s="24"/>
      <c r="ANF55" s="24"/>
      <c r="ANK55" s="24"/>
      <c r="ANP55" s="24"/>
      <c r="ANU55" s="24"/>
      <c r="ANZ55" s="24"/>
      <c r="AOE55" s="24"/>
      <c r="AOJ55" s="24"/>
      <c r="AOO55" s="24"/>
      <c r="AOT55" s="24"/>
      <c r="AOY55" s="24"/>
      <c r="APD55" s="24"/>
      <c r="API55" s="24"/>
      <c r="APN55" s="24"/>
      <c r="APS55" s="24"/>
      <c r="APX55" s="24"/>
      <c r="AQC55" s="24"/>
      <c r="AQH55" s="24"/>
      <c r="AQM55" s="24"/>
      <c r="AQR55" s="24"/>
      <c r="AQW55" s="24"/>
      <c r="ARB55" s="24"/>
      <c r="ARG55" s="24"/>
      <c r="ARL55" s="24"/>
      <c r="ARQ55" s="24"/>
      <c r="ARV55" s="24"/>
      <c r="ASA55" s="24"/>
      <c r="ASF55" s="24"/>
      <c r="ASK55" s="24"/>
      <c r="ASP55" s="24"/>
      <c r="ASU55" s="24"/>
      <c r="ASZ55" s="24"/>
      <c r="ATE55" s="24"/>
      <c r="ATJ55" s="24"/>
      <c r="ATO55" s="24"/>
      <c r="ATT55" s="24"/>
      <c r="ATY55" s="24"/>
      <c r="AUD55" s="24"/>
      <c r="AUI55" s="24"/>
      <c r="AUN55" s="24"/>
      <c r="AUS55" s="24"/>
      <c r="AUX55" s="24"/>
      <c r="AVC55" s="24"/>
      <c r="AVH55" s="24"/>
      <c r="AVM55" s="24"/>
      <c r="AVR55" s="24"/>
      <c r="AVW55" s="24"/>
      <c r="AWB55" s="24"/>
      <c r="AWG55" s="24"/>
      <c r="AWL55" s="24"/>
      <c r="AWQ55" s="24"/>
      <c r="AWV55" s="24"/>
      <c r="AXA55" s="24"/>
      <c r="AXF55" s="24"/>
      <c r="AXK55" s="24"/>
      <c r="AXP55" s="24"/>
      <c r="AXU55" s="24"/>
      <c r="AXZ55" s="24"/>
      <c r="AYE55" s="24"/>
      <c r="AYJ55" s="24"/>
      <c r="AYO55" s="24"/>
      <c r="AYT55" s="24"/>
      <c r="AYY55" s="24"/>
      <c r="AZD55" s="24"/>
      <c r="AZI55" s="24"/>
      <c r="AZN55" s="24"/>
      <c r="AZS55" s="24"/>
      <c r="AZX55" s="24"/>
      <c r="BAC55" s="24"/>
      <c r="BAH55" s="24"/>
      <c r="BAM55" s="24"/>
      <c r="BAR55" s="24"/>
      <c r="BAW55" s="24"/>
      <c r="BBB55" s="24"/>
      <c r="BBG55" s="24"/>
      <c r="BBL55" s="24"/>
      <c r="BBQ55" s="24"/>
      <c r="BBV55" s="24"/>
      <c r="BCA55" s="24"/>
      <c r="BCF55" s="24"/>
      <c r="BCK55" s="24"/>
      <c r="BCP55" s="24"/>
      <c r="BCU55" s="24"/>
      <c r="BCZ55" s="24"/>
      <c r="BDE55" s="24"/>
      <c r="BDJ55" s="24"/>
      <c r="BDO55" s="24"/>
      <c r="BDT55" s="24"/>
      <c r="BDY55" s="24"/>
      <c r="BED55" s="24"/>
      <c r="BEI55" s="24"/>
      <c r="BEN55" s="24"/>
      <c r="BES55" s="24"/>
      <c r="BEX55" s="24"/>
      <c r="BFC55" s="24"/>
      <c r="BFH55" s="24"/>
      <c r="BFM55" s="24"/>
      <c r="BFR55" s="24"/>
      <c r="BFW55" s="24"/>
      <c r="BGB55" s="24"/>
      <c r="BGG55" s="24"/>
      <c r="BGL55" s="24"/>
      <c r="BGQ55" s="24"/>
      <c r="BGV55" s="24"/>
      <c r="BHA55" s="24"/>
      <c r="BHF55" s="24"/>
      <c r="BHK55" s="24"/>
      <c r="BHP55" s="24"/>
      <c r="BHU55" s="24"/>
      <c r="BHZ55" s="24"/>
      <c r="BIE55" s="24"/>
      <c r="BIJ55" s="24"/>
      <c r="BIO55" s="24"/>
      <c r="BIT55" s="24"/>
      <c r="BIY55" s="24"/>
      <c r="BJD55" s="24"/>
      <c r="BJI55" s="24"/>
      <c r="BJN55" s="24"/>
      <c r="BJS55" s="24"/>
      <c r="BJX55" s="24"/>
      <c r="BKC55" s="24"/>
      <c r="BKH55" s="24"/>
      <c r="BKM55" s="24"/>
      <c r="BKR55" s="24"/>
      <c r="BKW55" s="24"/>
      <c r="BLB55" s="24"/>
      <c r="BLG55" s="24"/>
      <c r="BLL55" s="24"/>
      <c r="BLQ55" s="24"/>
      <c r="BLV55" s="24"/>
      <c r="BMA55" s="24"/>
      <c r="BMF55" s="24"/>
      <c r="BMK55" s="24"/>
      <c r="BMP55" s="24"/>
      <c r="BMU55" s="24"/>
      <c r="BMZ55" s="24"/>
      <c r="BNE55" s="24"/>
      <c r="BNJ55" s="24"/>
      <c r="BNO55" s="24"/>
      <c r="BNT55" s="24"/>
      <c r="BNY55" s="24"/>
      <c r="BOD55" s="24"/>
      <c r="BOI55" s="24"/>
      <c r="BON55" s="24"/>
      <c r="BOS55" s="24"/>
      <c r="BOX55" s="24"/>
      <c r="BPC55" s="24"/>
      <c r="BPH55" s="24"/>
      <c r="BPM55" s="24"/>
      <c r="BPR55" s="24"/>
      <c r="BPW55" s="24"/>
      <c r="BQB55" s="24"/>
      <c r="BQG55" s="24"/>
      <c r="BQL55" s="24"/>
      <c r="BQQ55" s="24"/>
      <c r="BQV55" s="24"/>
      <c r="BRA55" s="24"/>
      <c r="BRF55" s="24"/>
      <c r="BRK55" s="24"/>
      <c r="BRP55" s="24"/>
      <c r="BRU55" s="24"/>
      <c r="BRZ55" s="24"/>
      <c r="BSE55" s="24"/>
      <c r="BSJ55" s="24"/>
      <c r="BSO55" s="24"/>
      <c r="BST55" s="24"/>
      <c r="BSY55" s="24"/>
      <c r="BTD55" s="24"/>
      <c r="BTI55" s="24"/>
      <c r="BTN55" s="24"/>
      <c r="BTS55" s="24"/>
      <c r="BTX55" s="24"/>
      <c r="BUC55" s="24"/>
      <c r="BUH55" s="24"/>
      <c r="BUM55" s="24"/>
      <c r="BUR55" s="24"/>
      <c r="BUW55" s="24"/>
      <c r="BVB55" s="24"/>
      <c r="BVG55" s="24"/>
      <c r="BVL55" s="24"/>
      <c r="BVQ55" s="24"/>
      <c r="BVV55" s="24"/>
      <c r="BWA55" s="24"/>
      <c r="BWF55" s="24"/>
      <c r="BWK55" s="24"/>
      <c r="BWP55" s="24"/>
      <c r="BWU55" s="24"/>
      <c r="BWZ55" s="24"/>
      <c r="BXE55" s="24"/>
      <c r="BXJ55" s="24"/>
      <c r="BXO55" s="24"/>
      <c r="BXT55" s="24"/>
      <c r="BXY55" s="24"/>
      <c r="BYD55" s="24"/>
      <c r="BYI55" s="24"/>
      <c r="BYN55" s="24"/>
      <c r="BYS55" s="24"/>
      <c r="BYX55" s="24"/>
      <c r="BZC55" s="24"/>
      <c r="BZH55" s="24"/>
      <c r="BZM55" s="24"/>
      <c r="BZR55" s="24"/>
      <c r="BZW55" s="24"/>
      <c r="CAB55" s="24"/>
      <c r="CAG55" s="24"/>
      <c r="CAL55" s="24"/>
      <c r="CAQ55" s="24"/>
      <c r="CAV55" s="24"/>
      <c r="CBA55" s="24"/>
      <c r="CBF55" s="24"/>
      <c r="CBK55" s="24"/>
      <c r="CBP55" s="24"/>
      <c r="CBU55" s="24"/>
      <c r="CBZ55" s="24"/>
      <c r="CCE55" s="24"/>
      <c r="CCJ55" s="24"/>
      <c r="CCO55" s="24"/>
      <c r="CCT55" s="24"/>
      <c r="CCY55" s="24"/>
      <c r="CDD55" s="24"/>
      <c r="CDI55" s="24"/>
      <c r="CDN55" s="24"/>
      <c r="CDS55" s="24"/>
      <c r="CDX55" s="24"/>
      <c r="CEC55" s="24"/>
      <c r="CEH55" s="24"/>
      <c r="CEM55" s="24"/>
      <c r="CER55" s="24"/>
      <c r="CEW55" s="24"/>
      <c r="CFB55" s="24"/>
      <c r="CFG55" s="24"/>
      <c r="CFL55" s="24"/>
      <c r="CFQ55" s="24"/>
      <c r="CFV55" s="24"/>
      <c r="CGA55" s="24"/>
      <c r="CGF55" s="24"/>
      <c r="CGK55" s="24"/>
      <c r="CGP55" s="24"/>
      <c r="CGU55" s="24"/>
      <c r="CGZ55" s="24"/>
      <c r="CHE55" s="24"/>
      <c r="CHJ55" s="24"/>
      <c r="CHO55" s="24"/>
      <c r="CHT55" s="24"/>
      <c r="CHY55" s="24"/>
      <c r="CID55" s="24"/>
      <c r="CII55" s="24"/>
      <c r="CIN55" s="24"/>
      <c r="CIS55" s="24"/>
      <c r="CIX55" s="24"/>
      <c r="CJC55" s="24"/>
      <c r="CJH55" s="24"/>
      <c r="CJM55" s="24"/>
      <c r="CJR55" s="24"/>
      <c r="CJW55" s="24"/>
      <c r="CKB55" s="24"/>
      <c r="CKG55" s="24"/>
      <c r="CKL55" s="24"/>
      <c r="CKQ55" s="24"/>
      <c r="CKV55" s="24"/>
      <c r="CLA55" s="24"/>
      <c r="CLF55" s="24"/>
      <c r="CLK55" s="24"/>
      <c r="CLP55" s="24"/>
      <c r="CLU55" s="24"/>
      <c r="CLZ55" s="24"/>
      <c r="CME55" s="24"/>
      <c r="CMJ55" s="24"/>
      <c r="CMO55" s="24"/>
      <c r="CMT55" s="24"/>
      <c r="CMY55" s="24"/>
      <c r="CND55" s="24"/>
      <c r="CNI55" s="24"/>
      <c r="CNN55" s="24"/>
      <c r="CNS55" s="24"/>
      <c r="CNX55" s="24"/>
      <c r="COC55" s="24"/>
      <c r="COH55" s="24"/>
      <c r="COM55" s="24"/>
      <c r="COR55" s="24"/>
      <c r="COW55" s="24"/>
      <c r="CPB55" s="24"/>
      <c r="CPG55" s="24"/>
      <c r="CPL55" s="24"/>
      <c r="CPQ55" s="24"/>
      <c r="CPV55" s="24"/>
      <c r="CQA55" s="24"/>
      <c r="CQF55" s="24"/>
      <c r="CQK55" s="24"/>
      <c r="CQP55" s="24"/>
      <c r="CQU55" s="24"/>
      <c r="CQZ55" s="24"/>
      <c r="CRE55" s="24"/>
      <c r="CRJ55" s="24"/>
      <c r="CRO55" s="24"/>
      <c r="CRT55" s="24"/>
      <c r="CRY55" s="24"/>
      <c r="CSD55" s="24"/>
      <c r="CSI55" s="24"/>
      <c r="CSN55" s="24"/>
      <c r="CSS55" s="24"/>
      <c r="CSX55" s="24"/>
      <c r="CTC55" s="24"/>
      <c r="CTH55" s="24"/>
      <c r="CTM55" s="24"/>
      <c r="CTR55" s="24"/>
      <c r="CTW55" s="24"/>
      <c r="CUB55" s="24"/>
      <c r="CUG55" s="24"/>
      <c r="CUL55" s="24"/>
      <c r="CUQ55" s="24"/>
      <c r="CUV55" s="24"/>
      <c r="CVA55" s="24"/>
      <c r="CVF55" s="24"/>
      <c r="CVK55" s="24"/>
      <c r="CVP55" s="24"/>
      <c r="CVU55" s="24"/>
      <c r="CVZ55" s="24"/>
      <c r="CWE55" s="24"/>
      <c r="CWJ55" s="24"/>
      <c r="CWO55" s="24"/>
      <c r="CWT55" s="24"/>
      <c r="CWY55" s="24"/>
      <c r="CXD55" s="24"/>
      <c r="CXI55" s="24"/>
      <c r="CXN55" s="24"/>
      <c r="CXS55" s="24"/>
      <c r="CXX55" s="24"/>
      <c r="CYC55" s="24"/>
      <c r="CYH55" s="24"/>
      <c r="CYM55" s="24"/>
      <c r="CYR55" s="24"/>
      <c r="CYW55" s="24"/>
      <c r="CZB55" s="24"/>
      <c r="CZG55" s="24"/>
      <c r="CZL55" s="24"/>
      <c r="CZQ55" s="24"/>
      <c r="CZV55" s="24"/>
      <c r="DAA55" s="24"/>
      <c r="DAF55" s="24"/>
      <c r="DAK55" s="24"/>
      <c r="DAP55" s="24"/>
      <c r="DAU55" s="24"/>
      <c r="DAZ55" s="24"/>
      <c r="DBE55" s="24"/>
      <c r="DBJ55" s="24"/>
      <c r="DBO55" s="24"/>
      <c r="DBT55" s="24"/>
      <c r="DBY55" s="24"/>
      <c r="DCD55" s="24"/>
      <c r="DCI55" s="24"/>
      <c r="DCN55" s="24"/>
      <c r="DCS55" s="24"/>
      <c r="DCX55" s="24"/>
      <c r="DDC55" s="24"/>
      <c r="DDH55" s="24"/>
      <c r="DDM55" s="24"/>
      <c r="DDR55" s="24"/>
      <c r="DDW55" s="24"/>
      <c r="DEB55" s="24"/>
      <c r="DEG55" s="24"/>
      <c r="DEL55" s="24"/>
      <c r="DEQ55" s="24"/>
      <c r="DEV55" s="24"/>
      <c r="DFA55" s="24"/>
      <c r="DFF55" s="24"/>
      <c r="DFK55" s="24"/>
      <c r="DFP55" s="24"/>
      <c r="DFU55" s="24"/>
      <c r="DFZ55" s="24"/>
      <c r="DGE55" s="24"/>
      <c r="DGJ55" s="24"/>
      <c r="DGO55" s="24"/>
      <c r="DGT55" s="24"/>
      <c r="DGY55" s="24"/>
      <c r="DHD55" s="24"/>
      <c r="DHI55" s="24"/>
      <c r="DHN55" s="24"/>
      <c r="DHS55" s="24"/>
      <c r="DHX55" s="24"/>
      <c r="DIC55" s="24"/>
      <c r="DIH55" s="24"/>
      <c r="DIM55" s="24"/>
      <c r="DIR55" s="24"/>
      <c r="DIW55" s="24"/>
      <c r="DJB55" s="24"/>
      <c r="DJG55" s="24"/>
      <c r="DJL55" s="24"/>
      <c r="DJQ55" s="24"/>
      <c r="DJV55" s="24"/>
      <c r="DKA55" s="24"/>
      <c r="DKF55" s="24"/>
      <c r="DKK55" s="24"/>
      <c r="DKP55" s="24"/>
      <c r="DKU55" s="24"/>
      <c r="DKZ55" s="24"/>
      <c r="DLE55" s="24"/>
      <c r="DLJ55" s="24"/>
      <c r="DLO55" s="24"/>
      <c r="DLT55" s="24"/>
      <c r="DLY55" s="24"/>
      <c r="DMD55" s="24"/>
      <c r="DMI55" s="24"/>
      <c r="DMN55" s="24"/>
      <c r="DMS55" s="24"/>
      <c r="DMX55" s="24"/>
      <c r="DNC55" s="24"/>
      <c r="DNH55" s="24"/>
      <c r="DNM55" s="24"/>
      <c r="DNR55" s="24"/>
      <c r="DNW55" s="24"/>
      <c r="DOB55" s="24"/>
      <c r="DOG55" s="24"/>
      <c r="DOL55" s="24"/>
      <c r="DOQ55" s="24"/>
      <c r="DOV55" s="24"/>
      <c r="DPA55" s="24"/>
      <c r="DPF55" s="24"/>
      <c r="DPK55" s="24"/>
      <c r="DPP55" s="24"/>
      <c r="DPU55" s="24"/>
      <c r="DPZ55" s="24"/>
      <c r="DQE55" s="24"/>
      <c r="DQJ55" s="24"/>
      <c r="DQO55" s="24"/>
      <c r="DQT55" s="24"/>
      <c r="DQY55" s="24"/>
      <c r="DRD55" s="24"/>
      <c r="DRI55" s="24"/>
      <c r="DRN55" s="24"/>
      <c r="DRS55" s="24"/>
      <c r="DRX55" s="24"/>
      <c r="DSC55" s="24"/>
      <c r="DSH55" s="24"/>
      <c r="DSM55" s="24"/>
      <c r="DSR55" s="24"/>
      <c r="DSW55" s="24"/>
      <c r="DTB55" s="24"/>
      <c r="DTG55" s="24"/>
      <c r="DTL55" s="24"/>
      <c r="DTQ55" s="24"/>
      <c r="DTV55" s="24"/>
      <c r="DUA55" s="24"/>
      <c r="DUF55" s="24"/>
      <c r="DUK55" s="24"/>
      <c r="DUP55" s="24"/>
      <c r="DUU55" s="24"/>
      <c r="DUZ55" s="24"/>
      <c r="DVE55" s="24"/>
      <c r="DVJ55" s="24"/>
      <c r="DVO55" s="24"/>
      <c r="DVT55" s="24"/>
      <c r="DVY55" s="24"/>
      <c r="DWD55" s="24"/>
      <c r="DWI55" s="24"/>
      <c r="DWN55" s="24"/>
      <c r="DWS55" s="24"/>
      <c r="DWX55" s="24"/>
      <c r="DXC55" s="24"/>
      <c r="DXH55" s="24"/>
      <c r="DXM55" s="24"/>
      <c r="DXR55" s="24"/>
      <c r="DXW55" s="24"/>
      <c r="DYB55" s="24"/>
      <c r="DYG55" s="24"/>
      <c r="DYL55" s="24"/>
      <c r="DYQ55" s="24"/>
      <c r="DYV55" s="24"/>
      <c r="DZA55" s="24"/>
      <c r="DZF55" s="24"/>
      <c r="DZK55" s="24"/>
      <c r="DZP55" s="24"/>
      <c r="DZU55" s="24"/>
      <c r="DZZ55" s="24"/>
      <c r="EAE55" s="24"/>
      <c r="EAJ55" s="24"/>
      <c r="EAO55" s="24"/>
      <c r="EAT55" s="24"/>
      <c r="EAY55" s="24"/>
      <c r="EBD55" s="24"/>
      <c r="EBI55" s="24"/>
      <c r="EBN55" s="24"/>
      <c r="EBS55" s="24"/>
      <c r="EBX55" s="24"/>
      <c r="ECC55" s="24"/>
      <c r="ECH55" s="24"/>
      <c r="ECM55" s="24"/>
      <c r="ECR55" s="24"/>
      <c r="ECW55" s="24"/>
      <c r="EDB55" s="24"/>
      <c r="EDG55" s="24"/>
      <c r="EDL55" s="24"/>
      <c r="EDQ55" s="24"/>
      <c r="EDV55" s="24"/>
      <c r="EEA55" s="24"/>
      <c r="EEF55" s="24"/>
      <c r="EEK55" s="24"/>
      <c r="EEP55" s="24"/>
      <c r="EEU55" s="24"/>
      <c r="EEZ55" s="24"/>
      <c r="EFE55" s="24"/>
      <c r="EFJ55" s="24"/>
      <c r="EFO55" s="24"/>
      <c r="EFT55" s="24"/>
      <c r="EFY55" s="24"/>
      <c r="EGD55" s="24"/>
      <c r="EGI55" s="24"/>
      <c r="EGN55" s="24"/>
      <c r="EGS55" s="24"/>
      <c r="EGX55" s="24"/>
      <c r="EHC55" s="24"/>
      <c r="EHH55" s="24"/>
      <c r="EHM55" s="24"/>
      <c r="EHR55" s="24"/>
      <c r="EHW55" s="24"/>
      <c r="EIB55" s="24"/>
      <c r="EIG55" s="24"/>
      <c r="EIL55" s="24"/>
      <c r="EIQ55" s="24"/>
      <c r="EIV55" s="24"/>
      <c r="EJA55" s="24"/>
      <c r="EJF55" s="24"/>
      <c r="EJK55" s="24"/>
      <c r="EJP55" s="24"/>
      <c r="EJU55" s="24"/>
      <c r="EJZ55" s="24"/>
      <c r="EKE55" s="24"/>
      <c r="EKJ55" s="24"/>
      <c r="EKO55" s="24"/>
      <c r="EKT55" s="24"/>
      <c r="EKY55" s="24"/>
      <c r="ELD55" s="24"/>
      <c r="ELI55" s="24"/>
      <c r="ELN55" s="24"/>
      <c r="ELS55" s="24"/>
      <c r="ELX55" s="24"/>
      <c r="EMC55" s="24"/>
      <c r="EMH55" s="24"/>
      <c r="EMM55" s="24"/>
      <c r="EMR55" s="24"/>
      <c r="EMW55" s="24"/>
      <c r="ENB55" s="24"/>
      <c r="ENG55" s="24"/>
      <c r="ENL55" s="24"/>
      <c r="ENQ55" s="24"/>
      <c r="ENV55" s="24"/>
      <c r="EOA55" s="24"/>
      <c r="EOF55" s="24"/>
      <c r="EOK55" s="24"/>
      <c r="EOP55" s="24"/>
      <c r="EOU55" s="24"/>
      <c r="EOZ55" s="24"/>
      <c r="EPE55" s="24"/>
      <c r="EPJ55" s="24"/>
      <c r="EPO55" s="24"/>
      <c r="EPT55" s="24"/>
      <c r="EPY55" s="24"/>
      <c r="EQD55" s="24"/>
      <c r="EQI55" s="24"/>
      <c r="EQN55" s="24"/>
      <c r="EQS55" s="24"/>
      <c r="EQX55" s="24"/>
      <c r="ERC55" s="24"/>
      <c r="ERH55" s="24"/>
      <c r="ERM55" s="24"/>
      <c r="ERR55" s="24"/>
      <c r="ERW55" s="24"/>
      <c r="ESB55" s="24"/>
      <c r="ESG55" s="24"/>
      <c r="ESL55" s="24"/>
      <c r="ESQ55" s="24"/>
      <c r="ESV55" s="24"/>
      <c r="ETA55" s="24"/>
      <c r="ETF55" s="24"/>
      <c r="ETK55" s="24"/>
      <c r="ETP55" s="24"/>
      <c r="ETU55" s="24"/>
      <c r="ETZ55" s="24"/>
      <c r="EUE55" s="24"/>
      <c r="EUJ55" s="24"/>
      <c r="EUO55" s="24"/>
      <c r="EUT55" s="24"/>
      <c r="EUY55" s="24"/>
      <c r="EVD55" s="24"/>
      <c r="EVI55" s="24"/>
      <c r="EVN55" s="24"/>
      <c r="EVS55" s="24"/>
      <c r="EVX55" s="24"/>
      <c r="EWC55" s="24"/>
      <c r="EWH55" s="24"/>
      <c r="EWM55" s="24"/>
      <c r="EWR55" s="24"/>
      <c r="EWW55" s="24"/>
      <c r="EXB55" s="24"/>
      <c r="EXG55" s="24"/>
      <c r="EXL55" s="24"/>
      <c r="EXQ55" s="24"/>
      <c r="EXV55" s="24"/>
      <c r="EYA55" s="24"/>
      <c r="EYF55" s="24"/>
      <c r="EYK55" s="24"/>
      <c r="EYP55" s="24"/>
      <c r="EYU55" s="24"/>
      <c r="EYZ55" s="24"/>
      <c r="EZE55" s="24"/>
      <c r="EZJ55" s="24"/>
      <c r="EZO55" s="24"/>
      <c r="EZT55" s="24"/>
      <c r="EZY55" s="24"/>
      <c r="FAD55" s="24"/>
      <c r="FAI55" s="24"/>
      <c r="FAN55" s="24"/>
      <c r="FAS55" s="24"/>
      <c r="FAX55" s="24"/>
      <c r="FBC55" s="24"/>
      <c r="FBH55" s="24"/>
      <c r="FBM55" s="24"/>
      <c r="FBR55" s="24"/>
      <c r="FBW55" s="24"/>
      <c r="FCB55" s="24"/>
      <c r="FCG55" s="24"/>
      <c r="FCL55" s="24"/>
      <c r="FCQ55" s="24"/>
      <c r="FCV55" s="24"/>
      <c r="FDA55" s="24"/>
      <c r="FDF55" s="24"/>
      <c r="FDK55" s="24"/>
      <c r="FDP55" s="24"/>
      <c r="FDU55" s="24"/>
      <c r="FDZ55" s="24"/>
      <c r="FEE55" s="24"/>
      <c r="FEJ55" s="24"/>
      <c r="FEO55" s="24"/>
      <c r="FET55" s="24"/>
      <c r="FEY55" s="24"/>
      <c r="FFD55" s="24"/>
      <c r="FFI55" s="24"/>
      <c r="FFN55" s="24"/>
      <c r="FFS55" s="24"/>
      <c r="FFX55" s="24"/>
      <c r="FGC55" s="24"/>
      <c r="FGH55" s="24"/>
      <c r="FGM55" s="24"/>
      <c r="FGR55" s="24"/>
      <c r="FGW55" s="24"/>
      <c r="FHB55" s="24"/>
      <c r="FHG55" s="24"/>
      <c r="FHL55" s="24"/>
      <c r="FHQ55" s="24"/>
      <c r="FHV55" s="24"/>
      <c r="FIA55" s="24"/>
      <c r="FIF55" s="24"/>
      <c r="FIK55" s="24"/>
      <c r="FIP55" s="24"/>
      <c r="FIU55" s="24"/>
      <c r="FIZ55" s="24"/>
      <c r="FJE55" s="24"/>
      <c r="FJJ55" s="24"/>
      <c r="FJO55" s="24"/>
      <c r="FJT55" s="24"/>
      <c r="FJY55" s="24"/>
      <c r="FKD55" s="24"/>
      <c r="FKI55" s="24"/>
      <c r="FKN55" s="24"/>
      <c r="FKS55" s="24"/>
      <c r="FKX55" s="24"/>
      <c r="FLC55" s="24"/>
      <c r="FLH55" s="24"/>
      <c r="FLM55" s="24"/>
      <c r="FLR55" s="24"/>
      <c r="FLW55" s="24"/>
      <c r="FMB55" s="24"/>
      <c r="FMG55" s="24"/>
      <c r="FML55" s="24"/>
      <c r="FMQ55" s="24"/>
      <c r="FMV55" s="24"/>
      <c r="FNA55" s="24"/>
      <c r="FNF55" s="24"/>
      <c r="FNK55" s="24"/>
      <c r="FNP55" s="24"/>
      <c r="FNU55" s="24"/>
      <c r="FNZ55" s="24"/>
      <c r="FOE55" s="24"/>
      <c r="FOJ55" s="24"/>
      <c r="FOO55" s="24"/>
      <c r="FOT55" s="24"/>
      <c r="FOY55" s="24"/>
      <c r="FPD55" s="24"/>
      <c r="FPI55" s="24"/>
      <c r="FPN55" s="24"/>
      <c r="FPS55" s="24"/>
      <c r="FPX55" s="24"/>
      <c r="FQC55" s="24"/>
      <c r="FQH55" s="24"/>
      <c r="FQM55" s="24"/>
      <c r="FQR55" s="24"/>
      <c r="FQW55" s="24"/>
      <c r="FRB55" s="24"/>
      <c r="FRG55" s="24"/>
      <c r="FRL55" s="24"/>
      <c r="FRQ55" s="24"/>
      <c r="FRV55" s="24"/>
      <c r="FSA55" s="24"/>
      <c r="FSF55" s="24"/>
      <c r="FSK55" s="24"/>
      <c r="FSP55" s="24"/>
      <c r="FSU55" s="24"/>
      <c r="FSZ55" s="24"/>
      <c r="FTE55" s="24"/>
      <c r="FTJ55" s="24"/>
      <c r="FTO55" s="24"/>
      <c r="FTT55" s="24"/>
      <c r="FTY55" s="24"/>
      <c r="FUD55" s="24"/>
      <c r="FUI55" s="24"/>
      <c r="FUN55" s="24"/>
      <c r="FUS55" s="24"/>
      <c r="FUX55" s="24"/>
      <c r="FVC55" s="24"/>
      <c r="FVH55" s="24"/>
      <c r="FVM55" s="24"/>
      <c r="FVR55" s="24"/>
      <c r="FVW55" s="24"/>
      <c r="FWB55" s="24"/>
      <c r="FWG55" s="24"/>
      <c r="FWL55" s="24"/>
      <c r="FWQ55" s="24"/>
      <c r="FWV55" s="24"/>
      <c r="FXA55" s="24"/>
      <c r="FXF55" s="24"/>
      <c r="FXK55" s="24"/>
      <c r="FXP55" s="24"/>
      <c r="FXU55" s="24"/>
      <c r="FXZ55" s="24"/>
      <c r="FYE55" s="24"/>
      <c r="FYJ55" s="24"/>
      <c r="FYO55" s="24"/>
      <c r="FYT55" s="24"/>
      <c r="FYY55" s="24"/>
      <c r="FZD55" s="24"/>
      <c r="FZI55" s="24"/>
      <c r="FZN55" s="24"/>
      <c r="FZS55" s="24"/>
      <c r="FZX55" s="24"/>
      <c r="GAC55" s="24"/>
      <c r="GAH55" s="24"/>
      <c r="GAM55" s="24"/>
      <c r="GAR55" s="24"/>
      <c r="GAW55" s="24"/>
      <c r="GBB55" s="24"/>
      <c r="GBG55" s="24"/>
      <c r="GBL55" s="24"/>
      <c r="GBQ55" s="24"/>
      <c r="GBV55" s="24"/>
      <c r="GCA55" s="24"/>
      <c r="GCF55" s="24"/>
      <c r="GCK55" s="24"/>
      <c r="GCP55" s="24"/>
      <c r="GCU55" s="24"/>
      <c r="GCZ55" s="24"/>
      <c r="GDE55" s="24"/>
      <c r="GDJ55" s="24"/>
      <c r="GDO55" s="24"/>
      <c r="GDT55" s="24"/>
      <c r="GDY55" s="24"/>
      <c r="GED55" s="24"/>
      <c r="GEI55" s="24"/>
      <c r="GEN55" s="24"/>
      <c r="GES55" s="24"/>
      <c r="GEX55" s="24"/>
      <c r="GFC55" s="24"/>
      <c r="GFH55" s="24"/>
      <c r="GFM55" s="24"/>
      <c r="GFR55" s="24"/>
      <c r="GFW55" s="24"/>
      <c r="GGB55" s="24"/>
      <c r="GGG55" s="24"/>
      <c r="GGL55" s="24"/>
      <c r="GGQ55" s="24"/>
      <c r="GGV55" s="24"/>
      <c r="GHA55" s="24"/>
      <c r="GHF55" s="24"/>
      <c r="GHK55" s="24"/>
      <c r="GHP55" s="24"/>
      <c r="GHU55" s="24"/>
      <c r="GHZ55" s="24"/>
      <c r="GIE55" s="24"/>
      <c r="GIJ55" s="24"/>
      <c r="GIO55" s="24"/>
      <c r="GIT55" s="24"/>
      <c r="GIY55" s="24"/>
      <c r="GJD55" s="24"/>
      <c r="GJI55" s="24"/>
      <c r="GJN55" s="24"/>
      <c r="GJS55" s="24"/>
      <c r="GJX55" s="24"/>
      <c r="GKC55" s="24"/>
      <c r="GKH55" s="24"/>
      <c r="GKM55" s="24"/>
      <c r="GKR55" s="24"/>
      <c r="GKW55" s="24"/>
      <c r="GLB55" s="24"/>
      <c r="GLG55" s="24"/>
      <c r="GLL55" s="24"/>
      <c r="GLQ55" s="24"/>
      <c r="GLV55" s="24"/>
      <c r="GMA55" s="24"/>
      <c r="GMF55" s="24"/>
      <c r="GMK55" s="24"/>
      <c r="GMP55" s="24"/>
      <c r="GMU55" s="24"/>
      <c r="GMZ55" s="24"/>
      <c r="GNE55" s="24"/>
      <c r="GNJ55" s="24"/>
      <c r="GNO55" s="24"/>
      <c r="GNT55" s="24"/>
      <c r="GNY55" s="24"/>
      <c r="GOD55" s="24"/>
      <c r="GOI55" s="24"/>
      <c r="GON55" s="24"/>
      <c r="GOS55" s="24"/>
      <c r="GOX55" s="24"/>
      <c r="GPC55" s="24"/>
      <c r="GPH55" s="24"/>
      <c r="GPM55" s="24"/>
      <c r="GPR55" s="24"/>
      <c r="GPW55" s="24"/>
      <c r="GQB55" s="24"/>
      <c r="GQG55" s="24"/>
      <c r="GQL55" s="24"/>
      <c r="GQQ55" s="24"/>
      <c r="GQV55" s="24"/>
      <c r="GRA55" s="24"/>
      <c r="GRF55" s="24"/>
      <c r="GRK55" s="24"/>
      <c r="GRP55" s="24"/>
      <c r="GRU55" s="24"/>
      <c r="GRZ55" s="24"/>
      <c r="GSE55" s="24"/>
      <c r="GSJ55" s="24"/>
      <c r="GSO55" s="24"/>
      <c r="GST55" s="24"/>
      <c r="GSY55" s="24"/>
      <c r="GTD55" s="24"/>
      <c r="GTI55" s="24"/>
      <c r="GTN55" s="24"/>
      <c r="GTS55" s="24"/>
      <c r="GTX55" s="24"/>
      <c r="GUC55" s="24"/>
      <c r="GUH55" s="24"/>
      <c r="GUM55" s="24"/>
      <c r="GUR55" s="24"/>
      <c r="GUW55" s="24"/>
      <c r="GVB55" s="24"/>
      <c r="GVG55" s="24"/>
      <c r="GVL55" s="24"/>
      <c r="GVQ55" s="24"/>
      <c r="GVV55" s="24"/>
      <c r="GWA55" s="24"/>
      <c r="GWF55" s="24"/>
      <c r="GWK55" s="24"/>
      <c r="GWP55" s="24"/>
      <c r="GWU55" s="24"/>
      <c r="GWZ55" s="24"/>
      <c r="GXE55" s="24"/>
      <c r="GXJ55" s="24"/>
      <c r="GXO55" s="24"/>
      <c r="GXT55" s="24"/>
      <c r="GXY55" s="24"/>
      <c r="GYD55" s="24"/>
      <c r="GYI55" s="24"/>
      <c r="GYN55" s="24"/>
      <c r="GYS55" s="24"/>
      <c r="GYX55" s="24"/>
      <c r="GZC55" s="24"/>
      <c r="GZH55" s="24"/>
      <c r="GZM55" s="24"/>
      <c r="GZR55" s="24"/>
      <c r="GZW55" s="24"/>
      <c r="HAB55" s="24"/>
      <c r="HAG55" s="24"/>
      <c r="HAL55" s="24"/>
      <c r="HAQ55" s="24"/>
      <c r="HAV55" s="24"/>
      <c r="HBA55" s="24"/>
      <c r="HBF55" s="24"/>
      <c r="HBK55" s="24"/>
      <c r="HBP55" s="24"/>
      <c r="HBU55" s="24"/>
      <c r="HBZ55" s="24"/>
      <c r="HCE55" s="24"/>
      <c r="HCJ55" s="24"/>
      <c r="HCO55" s="24"/>
      <c r="HCT55" s="24"/>
      <c r="HCY55" s="24"/>
      <c r="HDD55" s="24"/>
      <c r="HDI55" s="24"/>
      <c r="HDN55" s="24"/>
      <c r="HDS55" s="24"/>
      <c r="HDX55" s="24"/>
      <c r="HEC55" s="24"/>
      <c r="HEH55" s="24"/>
      <c r="HEM55" s="24"/>
      <c r="HER55" s="24"/>
      <c r="HEW55" s="24"/>
      <c r="HFB55" s="24"/>
      <c r="HFG55" s="24"/>
      <c r="HFL55" s="24"/>
      <c r="HFQ55" s="24"/>
      <c r="HFV55" s="24"/>
      <c r="HGA55" s="24"/>
      <c r="HGF55" s="24"/>
      <c r="HGK55" s="24"/>
      <c r="HGP55" s="24"/>
      <c r="HGU55" s="24"/>
      <c r="HGZ55" s="24"/>
      <c r="HHE55" s="24"/>
      <c r="HHJ55" s="24"/>
      <c r="HHO55" s="24"/>
      <c r="HHT55" s="24"/>
      <c r="HHY55" s="24"/>
      <c r="HID55" s="24"/>
      <c r="HII55" s="24"/>
      <c r="HIN55" s="24"/>
      <c r="HIS55" s="24"/>
      <c r="HIX55" s="24"/>
      <c r="HJC55" s="24"/>
      <c r="HJH55" s="24"/>
      <c r="HJM55" s="24"/>
      <c r="HJR55" s="24"/>
      <c r="HJW55" s="24"/>
      <c r="HKB55" s="24"/>
      <c r="HKG55" s="24"/>
      <c r="HKL55" s="24"/>
      <c r="HKQ55" s="24"/>
      <c r="HKV55" s="24"/>
      <c r="HLA55" s="24"/>
      <c r="HLF55" s="24"/>
      <c r="HLK55" s="24"/>
      <c r="HLP55" s="24"/>
      <c r="HLU55" s="24"/>
      <c r="HLZ55" s="24"/>
      <c r="HME55" s="24"/>
      <c r="HMJ55" s="24"/>
      <c r="HMO55" s="24"/>
      <c r="HMT55" s="24"/>
      <c r="HMY55" s="24"/>
      <c r="HND55" s="24"/>
      <c r="HNI55" s="24"/>
      <c r="HNN55" s="24"/>
      <c r="HNS55" s="24"/>
      <c r="HNX55" s="24"/>
      <c r="HOC55" s="24"/>
      <c r="HOH55" s="24"/>
      <c r="HOM55" s="24"/>
      <c r="HOR55" s="24"/>
      <c r="HOW55" s="24"/>
      <c r="HPB55" s="24"/>
      <c r="HPG55" s="24"/>
      <c r="HPL55" s="24"/>
      <c r="HPQ55" s="24"/>
      <c r="HPV55" s="24"/>
      <c r="HQA55" s="24"/>
      <c r="HQF55" s="24"/>
      <c r="HQK55" s="24"/>
      <c r="HQP55" s="24"/>
      <c r="HQU55" s="24"/>
      <c r="HQZ55" s="24"/>
      <c r="HRE55" s="24"/>
      <c r="HRJ55" s="24"/>
      <c r="HRO55" s="24"/>
      <c r="HRT55" s="24"/>
      <c r="HRY55" s="24"/>
      <c r="HSD55" s="24"/>
      <c r="HSI55" s="24"/>
      <c r="HSN55" s="24"/>
      <c r="HSS55" s="24"/>
      <c r="HSX55" s="24"/>
      <c r="HTC55" s="24"/>
      <c r="HTH55" s="24"/>
      <c r="HTM55" s="24"/>
      <c r="HTR55" s="24"/>
      <c r="HTW55" s="24"/>
      <c r="HUB55" s="24"/>
      <c r="HUG55" s="24"/>
      <c r="HUL55" s="24"/>
      <c r="HUQ55" s="24"/>
      <c r="HUV55" s="24"/>
      <c r="HVA55" s="24"/>
      <c r="HVF55" s="24"/>
      <c r="HVK55" s="24"/>
      <c r="HVP55" s="24"/>
      <c r="HVU55" s="24"/>
      <c r="HVZ55" s="24"/>
      <c r="HWE55" s="24"/>
      <c r="HWJ55" s="24"/>
      <c r="HWO55" s="24"/>
      <c r="HWT55" s="24"/>
      <c r="HWY55" s="24"/>
      <c r="HXD55" s="24"/>
      <c r="HXI55" s="24"/>
      <c r="HXN55" s="24"/>
      <c r="HXS55" s="24"/>
      <c r="HXX55" s="24"/>
      <c r="HYC55" s="24"/>
      <c r="HYH55" s="24"/>
      <c r="HYM55" s="24"/>
      <c r="HYR55" s="24"/>
      <c r="HYW55" s="24"/>
      <c r="HZB55" s="24"/>
      <c r="HZG55" s="24"/>
      <c r="HZL55" s="24"/>
      <c r="HZQ55" s="24"/>
      <c r="HZV55" s="24"/>
      <c r="IAA55" s="24"/>
      <c r="IAF55" s="24"/>
      <c r="IAK55" s="24"/>
      <c r="IAP55" s="24"/>
      <c r="IAU55" s="24"/>
      <c r="IAZ55" s="24"/>
      <c r="IBE55" s="24"/>
      <c r="IBJ55" s="24"/>
      <c r="IBO55" s="24"/>
      <c r="IBT55" s="24"/>
      <c r="IBY55" s="24"/>
      <c r="ICD55" s="24"/>
      <c r="ICI55" s="24"/>
      <c r="ICN55" s="24"/>
      <c r="ICS55" s="24"/>
      <c r="ICX55" s="24"/>
      <c r="IDC55" s="24"/>
      <c r="IDH55" s="24"/>
      <c r="IDM55" s="24"/>
      <c r="IDR55" s="24"/>
      <c r="IDW55" s="24"/>
      <c r="IEB55" s="24"/>
      <c r="IEG55" s="24"/>
      <c r="IEL55" s="24"/>
      <c r="IEQ55" s="24"/>
      <c r="IEV55" s="24"/>
      <c r="IFA55" s="24"/>
      <c r="IFF55" s="24"/>
      <c r="IFK55" s="24"/>
      <c r="IFP55" s="24"/>
      <c r="IFU55" s="24"/>
      <c r="IFZ55" s="24"/>
      <c r="IGE55" s="24"/>
      <c r="IGJ55" s="24"/>
      <c r="IGO55" s="24"/>
      <c r="IGT55" s="24"/>
      <c r="IGY55" s="24"/>
      <c r="IHD55" s="24"/>
      <c r="IHI55" s="24"/>
      <c r="IHN55" s="24"/>
      <c r="IHS55" s="24"/>
      <c r="IHX55" s="24"/>
      <c r="IIC55" s="24"/>
      <c r="IIH55" s="24"/>
      <c r="IIM55" s="24"/>
      <c r="IIR55" s="24"/>
      <c r="IIW55" s="24"/>
      <c r="IJB55" s="24"/>
      <c r="IJG55" s="24"/>
      <c r="IJL55" s="24"/>
      <c r="IJQ55" s="24"/>
      <c r="IJV55" s="24"/>
      <c r="IKA55" s="24"/>
      <c r="IKF55" s="24"/>
      <c r="IKK55" s="24"/>
      <c r="IKP55" s="24"/>
      <c r="IKU55" s="24"/>
      <c r="IKZ55" s="24"/>
      <c r="ILE55" s="24"/>
      <c r="ILJ55" s="24"/>
      <c r="ILO55" s="24"/>
      <c r="ILT55" s="24"/>
      <c r="ILY55" s="24"/>
      <c r="IMD55" s="24"/>
      <c r="IMI55" s="24"/>
      <c r="IMN55" s="24"/>
      <c r="IMS55" s="24"/>
      <c r="IMX55" s="24"/>
      <c r="INC55" s="24"/>
      <c r="INH55" s="24"/>
      <c r="INM55" s="24"/>
      <c r="INR55" s="24"/>
      <c r="INW55" s="24"/>
      <c r="IOB55" s="24"/>
      <c r="IOG55" s="24"/>
      <c r="IOL55" s="24"/>
      <c r="IOQ55" s="24"/>
      <c r="IOV55" s="24"/>
      <c r="IPA55" s="24"/>
      <c r="IPF55" s="24"/>
      <c r="IPK55" s="24"/>
      <c r="IPP55" s="24"/>
      <c r="IPU55" s="24"/>
      <c r="IPZ55" s="24"/>
      <c r="IQE55" s="24"/>
      <c r="IQJ55" s="24"/>
      <c r="IQO55" s="24"/>
      <c r="IQT55" s="24"/>
      <c r="IQY55" s="24"/>
      <c r="IRD55" s="24"/>
      <c r="IRI55" s="24"/>
      <c r="IRN55" s="24"/>
      <c r="IRS55" s="24"/>
      <c r="IRX55" s="24"/>
      <c r="ISC55" s="24"/>
      <c r="ISH55" s="24"/>
      <c r="ISM55" s="24"/>
      <c r="ISR55" s="24"/>
      <c r="ISW55" s="24"/>
      <c r="ITB55" s="24"/>
      <c r="ITG55" s="24"/>
      <c r="ITL55" s="24"/>
      <c r="ITQ55" s="24"/>
      <c r="ITV55" s="24"/>
      <c r="IUA55" s="24"/>
      <c r="IUF55" s="24"/>
      <c r="IUK55" s="24"/>
      <c r="IUP55" s="24"/>
      <c r="IUU55" s="24"/>
      <c r="IUZ55" s="24"/>
      <c r="IVE55" s="24"/>
      <c r="IVJ55" s="24"/>
      <c r="IVO55" s="24"/>
      <c r="IVT55" s="24"/>
      <c r="IVY55" s="24"/>
      <c r="IWD55" s="24"/>
      <c r="IWI55" s="24"/>
      <c r="IWN55" s="24"/>
      <c r="IWS55" s="24"/>
      <c r="IWX55" s="24"/>
      <c r="IXC55" s="24"/>
      <c r="IXH55" s="24"/>
      <c r="IXM55" s="24"/>
      <c r="IXR55" s="24"/>
      <c r="IXW55" s="24"/>
      <c r="IYB55" s="24"/>
      <c r="IYG55" s="24"/>
      <c r="IYL55" s="24"/>
      <c r="IYQ55" s="24"/>
      <c r="IYV55" s="24"/>
      <c r="IZA55" s="24"/>
      <c r="IZF55" s="24"/>
      <c r="IZK55" s="24"/>
      <c r="IZP55" s="24"/>
      <c r="IZU55" s="24"/>
      <c r="IZZ55" s="24"/>
      <c r="JAE55" s="24"/>
      <c r="JAJ55" s="24"/>
      <c r="JAO55" s="24"/>
      <c r="JAT55" s="24"/>
      <c r="JAY55" s="24"/>
      <c r="JBD55" s="24"/>
      <c r="JBI55" s="24"/>
      <c r="JBN55" s="24"/>
      <c r="JBS55" s="24"/>
      <c r="JBX55" s="24"/>
      <c r="JCC55" s="24"/>
      <c r="JCH55" s="24"/>
      <c r="JCM55" s="24"/>
      <c r="JCR55" s="24"/>
      <c r="JCW55" s="24"/>
      <c r="JDB55" s="24"/>
      <c r="JDG55" s="24"/>
      <c r="JDL55" s="24"/>
      <c r="JDQ55" s="24"/>
      <c r="JDV55" s="24"/>
      <c r="JEA55" s="24"/>
      <c r="JEF55" s="24"/>
      <c r="JEK55" s="24"/>
      <c r="JEP55" s="24"/>
      <c r="JEU55" s="24"/>
      <c r="JEZ55" s="24"/>
      <c r="JFE55" s="24"/>
      <c r="JFJ55" s="24"/>
      <c r="JFO55" s="24"/>
      <c r="JFT55" s="24"/>
      <c r="JFY55" s="24"/>
      <c r="JGD55" s="24"/>
      <c r="JGI55" s="24"/>
      <c r="JGN55" s="24"/>
      <c r="JGS55" s="24"/>
      <c r="JGX55" s="24"/>
      <c r="JHC55" s="24"/>
      <c r="JHH55" s="24"/>
      <c r="JHM55" s="24"/>
      <c r="JHR55" s="24"/>
      <c r="JHW55" s="24"/>
      <c r="JIB55" s="24"/>
      <c r="JIG55" s="24"/>
      <c r="JIL55" s="24"/>
      <c r="JIQ55" s="24"/>
      <c r="JIV55" s="24"/>
      <c r="JJA55" s="24"/>
      <c r="JJF55" s="24"/>
      <c r="JJK55" s="24"/>
      <c r="JJP55" s="24"/>
      <c r="JJU55" s="24"/>
      <c r="JJZ55" s="24"/>
      <c r="JKE55" s="24"/>
      <c r="JKJ55" s="24"/>
      <c r="JKO55" s="24"/>
      <c r="JKT55" s="24"/>
      <c r="JKY55" s="24"/>
      <c r="JLD55" s="24"/>
      <c r="JLI55" s="24"/>
      <c r="JLN55" s="24"/>
      <c r="JLS55" s="24"/>
      <c r="JLX55" s="24"/>
      <c r="JMC55" s="24"/>
      <c r="JMH55" s="24"/>
      <c r="JMM55" s="24"/>
      <c r="JMR55" s="24"/>
      <c r="JMW55" s="24"/>
      <c r="JNB55" s="24"/>
      <c r="JNG55" s="24"/>
      <c r="JNL55" s="24"/>
      <c r="JNQ55" s="24"/>
      <c r="JNV55" s="24"/>
      <c r="JOA55" s="24"/>
      <c r="JOF55" s="24"/>
      <c r="JOK55" s="24"/>
      <c r="JOP55" s="24"/>
      <c r="JOU55" s="24"/>
      <c r="JOZ55" s="24"/>
      <c r="JPE55" s="24"/>
      <c r="JPJ55" s="24"/>
      <c r="JPO55" s="24"/>
      <c r="JPT55" s="24"/>
      <c r="JPY55" s="24"/>
      <c r="JQD55" s="24"/>
      <c r="JQI55" s="24"/>
      <c r="JQN55" s="24"/>
      <c r="JQS55" s="24"/>
      <c r="JQX55" s="24"/>
      <c r="JRC55" s="24"/>
      <c r="JRH55" s="24"/>
      <c r="JRM55" s="24"/>
      <c r="JRR55" s="24"/>
      <c r="JRW55" s="24"/>
      <c r="JSB55" s="24"/>
      <c r="JSG55" s="24"/>
      <c r="JSL55" s="24"/>
      <c r="JSQ55" s="24"/>
      <c r="JSV55" s="24"/>
      <c r="JTA55" s="24"/>
      <c r="JTF55" s="24"/>
      <c r="JTK55" s="24"/>
      <c r="JTP55" s="24"/>
      <c r="JTU55" s="24"/>
      <c r="JTZ55" s="24"/>
      <c r="JUE55" s="24"/>
      <c r="JUJ55" s="24"/>
      <c r="JUO55" s="24"/>
      <c r="JUT55" s="24"/>
      <c r="JUY55" s="24"/>
      <c r="JVD55" s="24"/>
      <c r="JVI55" s="24"/>
      <c r="JVN55" s="24"/>
      <c r="JVS55" s="24"/>
      <c r="JVX55" s="24"/>
      <c r="JWC55" s="24"/>
      <c r="JWH55" s="24"/>
      <c r="JWM55" s="24"/>
      <c r="JWR55" s="24"/>
      <c r="JWW55" s="24"/>
      <c r="JXB55" s="24"/>
      <c r="JXG55" s="24"/>
      <c r="JXL55" s="24"/>
      <c r="JXQ55" s="24"/>
      <c r="JXV55" s="24"/>
      <c r="JYA55" s="24"/>
      <c r="JYF55" s="24"/>
      <c r="JYK55" s="24"/>
      <c r="JYP55" s="24"/>
      <c r="JYU55" s="24"/>
      <c r="JYZ55" s="24"/>
      <c r="JZE55" s="24"/>
      <c r="JZJ55" s="24"/>
      <c r="JZO55" s="24"/>
      <c r="JZT55" s="24"/>
      <c r="JZY55" s="24"/>
      <c r="KAD55" s="24"/>
      <c r="KAI55" s="24"/>
      <c r="KAN55" s="24"/>
      <c r="KAS55" s="24"/>
      <c r="KAX55" s="24"/>
      <c r="KBC55" s="24"/>
      <c r="KBH55" s="24"/>
      <c r="KBM55" s="24"/>
      <c r="KBR55" s="24"/>
      <c r="KBW55" s="24"/>
      <c r="KCB55" s="24"/>
      <c r="KCG55" s="24"/>
      <c r="KCL55" s="24"/>
      <c r="KCQ55" s="24"/>
      <c r="KCV55" s="24"/>
      <c r="KDA55" s="24"/>
      <c r="KDF55" s="24"/>
      <c r="KDK55" s="24"/>
      <c r="KDP55" s="24"/>
      <c r="KDU55" s="24"/>
      <c r="KDZ55" s="24"/>
      <c r="KEE55" s="24"/>
      <c r="KEJ55" s="24"/>
      <c r="KEO55" s="24"/>
      <c r="KET55" s="24"/>
      <c r="KEY55" s="24"/>
      <c r="KFD55" s="24"/>
      <c r="KFI55" s="24"/>
      <c r="KFN55" s="24"/>
      <c r="KFS55" s="24"/>
      <c r="KFX55" s="24"/>
      <c r="KGC55" s="24"/>
      <c r="KGH55" s="24"/>
      <c r="KGM55" s="24"/>
      <c r="KGR55" s="24"/>
      <c r="KGW55" s="24"/>
      <c r="KHB55" s="24"/>
      <c r="KHG55" s="24"/>
      <c r="KHL55" s="24"/>
      <c r="KHQ55" s="24"/>
      <c r="KHV55" s="24"/>
      <c r="KIA55" s="24"/>
      <c r="KIF55" s="24"/>
      <c r="KIK55" s="24"/>
      <c r="KIP55" s="24"/>
      <c r="KIU55" s="24"/>
      <c r="KIZ55" s="24"/>
      <c r="KJE55" s="24"/>
      <c r="KJJ55" s="24"/>
      <c r="KJO55" s="24"/>
      <c r="KJT55" s="24"/>
      <c r="KJY55" s="24"/>
      <c r="KKD55" s="24"/>
      <c r="KKI55" s="24"/>
      <c r="KKN55" s="24"/>
      <c r="KKS55" s="24"/>
      <c r="KKX55" s="24"/>
      <c r="KLC55" s="24"/>
      <c r="KLH55" s="24"/>
      <c r="KLM55" s="24"/>
      <c r="KLR55" s="24"/>
      <c r="KLW55" s="24"/>
      <c r="KMB55" s="24"/>
      <c r="KMG55" s="24"/>
      <c r="KML55" s="24"/>
      <c r="KMQ55" s="24"/>
      <c r="KMV55" s="24"/>
      <c r="KNA55" s="24"/>
      <c r="KNF55" s="24"/>
      <c r="KNK55" s="24"/>
      <c r="KNP55" s="24"/>
      <c r="KNU55" s="24"/>
      <c r="KNZ55" s="24"/>
      <c r="KOE55" s="24"/>
      <c r="KOJ55" s="24"/>
      <c r="KOO55" s="24"/>
      <c r="KOT55" s="24"/>
      <c r="KOY55" s="24"/>
      <c r="KPD55" s="24"/>
      <c r="KPI55" s="24"/>
      <c r="KPN55" s="24"/>
      <c r="KPS55" s="24"/>
      <c r="KPX55" s="24"/>
      <c r="KQC55" s="24"/>
      <c r="KQH55" s="24"/>
      <c r="KQM55" s="24"/>
      <c r="KQR55" s="24"/>
      <c r="KQW55" s="24"/>
      <c r="KRB55" s="24"/>
      <c r="KRG55" s="24"/>
      <c r="KRL55" s="24"/>
      <c r="KRQ55" s="24"/>
      <c r="KRV55" s="24"/>
      <c r="KSA55" s="24"/>
      <c r="KSF55" s="24"/>
      <c r="KSK55" s="24"/>
      <c r="KSP55" s="24"/>
      <c r="KSU55" s="24"/>
      <c r="KSZ55" s="24"/>
      <c r="KTE55" s="24"/>
      <c r="KTJ55" s="24"/>
      <c r="KTO55" s="24"/>
      <c r="KTT55" s="24"/>
      <c r="KTY55" s="24"/>
      <c r="KUD55" s="24"/>
      <c r="KUI55" s="24"/>
      <c r="KUN55" s="24"/>
      <c r="KUS55" s="24"/>
      <c r="KUX55" s="24"/>
      <c r="KVC55" s="24"/>
      <c r="KVH55" s="24"/>
      <c r="KVM55" s="24"/>
      <c r="KVR55" s="24"/>
      <c r="KVW55" s="24"/>
      <c r="KWB55" s="24"/>
      <c r="KWG55" s="24"/>
      <c r="KWL55" s="24"/>
      <c r="KWQ55" s="24"/>
      <c r="KWV55" s="24"/>
      <c r="KXA55" s="24"/>
      <c r="KXF55" s="24"/>
      <c r="KXK55" s="24"/>
      <c r="KXP55" s="24"/>
      <c r="KXU55" s="24"/>
      <c r="KXZ55" s="24"/>
      <c r="KYE55" s="24"/>
      <c r="KYJ55" s="24"/>
      <c r="KYO55" s="24"/>
      <c r="KYT55" s="24"/>
      <c r="KYY55" s="24"/>
      <c r="KZD55" s="24"/>
      <c r="KZI55" s="24"/>
      <c r="KZN55" s="24"/>
      <c r="KZS55" s="24"/>
      <c r="KZX55" s="24"/>
      <c r="LAC55" s="24"/>
      <c r="LAH55" s="24"/>
      <c r="LAM55" s="24"/>
      <c r="LAR55" s="24"/>
      <c r="LAW55" s="24"/>
      <c r="LBB55" s="24"/>
      <c r="LBG55" s="24"/>
      <c r="LBL55" s="24"/>
      <c r="LBQ55" s="24"/>
      <c r="LBV55" s="24"/>
      <c r="LCA55" s="24"/>
      <c r="LCF55" s="24"/>
      <c r="LCK55" s="24"/>
      <c r="LCP55" s="24"/>
      <c r="LCU55" s="24"/>
      <c r="LCZ55" s="24"/>
      <c r="LDE55" s="24"/>
      <c r="LDJ55" s="24"/>
      <c r="LDO55" s="24"/>
      <c r="LDT55" s="24"/>
      <c r="LDY55" s="24"/>
      <c r="LED55" s="24"/>
      <c r="LEI55" s="24"/>
      <c r="LEN55" s="24"/>
      <c r="LES55" s="24"/>
      <c r="LEX55" s="24"/>
      <c r="LFC55" s="24"/>
      <c r="LFH55" s="24"/>
      <c r="LFM55" s="24"/>
      <c r="LFR55" s="24"/>
      <c r="LFW55" s="24"/>
      <c r="LGB55" s="24"/>
      <c r="LGG55" s="24"/>
      <c r="LGL55" s="24"/>
      <c r="LGQ55" s="24"/>
      <c r="LGV55" s="24"/>
      <c r="LHA55" s="24"/>
      <c r="LHF55" s="24"/>
      <c r="LHK55" s="24"/>
      <c r="LHP55" s="24"/>
      <c r="LHU55" s="24"/>
      <c r="LHZ55" s="24"/>
      <c r="LIE55" s="24"/>
      <c r="LIJ55" s="24"/>
      <c r="LIO55" s="24"/>
      <c r="LIT55" s="24"/>
      <c r="LIY55" s="24"/>
      <c r="LJD55" s="24"/>
      <c r="LJI55" s="24"/>
      <c r="LJN55" s="24"/>
      <c r="LJS55" s="24"/>
      <c r="LJX55" s="24"/>
      <c r="LKC55" s="24"/>
      <c r="LKH55" s="24"/>
      <c r="LKM55" s="24"/>
      <c r="LKR55" s="24"/>
      <c r="LKW55" s="24"/>
      <c r="LLB55" s="24"/>
      <c r="LLG55" s="24"/>
      <c r="LLL55" s="24"/>
      <c r="LLQ55" s="24"/>
      <c r="LLV55" s="24"/>
      <c r="LMA55" s="24"/>
      <c r="LMF55" s="24"/>
      <c r="LMK55" s="24"/>
      <c r="LMP55" s="24"/>
      <c r="LMU55" s="24"/>
      <c r="LMZ55" s="24"/>
      <c r="LNE55" s="24"/>
      <c r="LNJ55" s="24"/>
      <c r="LNO55" s="24"/>
      <c r="LNT55" s="24"/>
      <c r="LNY55" s="24"/>
      <c r="LOD55" s="24"/>
      <c r="LOI55" s="24"/>
      <c r="LON55" s="24"/>
      <c r="LOS55" s="24"/>
      <c r="LOX55" s="24"/>
      <c r="LPC55" s="24"/>
      <c r="LPH55" s="24"/>
      <c r="LPM55" s="24"/>
      <c r="LPR55" s="24"/>
      <c r="LPW55" s="24"/>
      <c r="LQB55" s="24"/>
      <c r="LQG55" s="24"/>
      <c r="LQL55" s="24"/>
      <c r="LQQ55" s="24"/>
      <c r="LQV55" s="24"/>
      <c r="LRA55" s="24"/>
      <c r="LRF55" s="24"/>
      <c r="LRK55" s="24"/>
      <c r="LRP55" s="24"/>
      <c r="LRU55" s="24"/>
      <c r="LRZ55" s="24"/>
      <c r="LSE55" s="24"/>
      <c r="LSJ55" s="24"/>
      <c r="LSO55" s="24"/>
      <c r="LST55" s="24"/>
      <c r="LSY55" s="24"/>
      <c r="LTD55" s="24"/>
      <c r="LTI55" s="24"/>
      <c r="LTN55" s="24"/>
      <c r="LTS55" s="24"/>
      <c r="LTX55" s="24"/>
      <c r="LUC55" s="24"/>
      <c r="LUH55" s="24"/>
      <c r="LUM55" s="24"/>
      <c r="LUR55" s="24"/>
      <c r="LUW55" s="24"/>
      <c r="LVB55" s="24"/>
      <c r="LVG55" s="24"/>
      <c r="LVL55" s="24"/>
      <c r="LVQ55" s="24"/>
      <c r="LVV55" s="24"/>
      <c r="LWA55" s="24"/>
      <c r="LWF55" s="24"/>
      <c r="LWK55" s="24"/>
      <c r="LWP55" s="24"/>
      <c r="LWU55" s="24"/>
      <c r="LWZ55" s="24"/>
      <c r="LXE55" s="24"/>
      <c r="LXJ55" s="24"/>
      <c r="LXO55" s="24"/>
      <c r="LXT55" s="24"/>
      <c r="LXY55" s="24"/>
      <c r="LYD55" s="24"/>
      <c r="LYI55" s="24"/>
      <c r="LYN55" s="24"/>
      <c r="LYS55" s="24"/>
      <c r="LYX55" s="24"/>
      <c r="LZC55" s="24"/>
      <c r="LZH55" s="24"/>
      <c r="LZM55" s="24"/>
      <c r="LZR55" s="24"/>
      <c r="LZW55" s="24"/>
      <c r="MAB55" s="24"/>
      <c r="MAG55" s="24"/>
      <c r="MAL55" s="24"/>
      <c r="MAQ55" s="24"/>
      <c r="MAV55" s="24"/>
      <c r="MBA55" s="24"/>
      <c r="MBF55" s="24"/>
      <c r="MBK55" s="24"/>
      <c r="MBP55" s="24"/>
      <c r="MBU55" s="24"/>
      <c r="MBZ55" s="24"/>
      <c r="MCE55" s="24"/>
      <c r="MCJ55" s="24"/>
      <c r="MCO55" s="24"/>
      <c r="MCT55" s="24"/>
      <c r="MCY55" s="24"/>
      <c r="MDD55" s="24"/>
      <c r="MDI55" s="24"/>
      <c r="MDN55" s="24"/>
      <c r="MDS55" s="24"/>
      <c r="MDX55" s="24"/>
      <c r="MEC55" s="24"/>
      <c r="MEH55" s="24"/>
      <c r="MEM55" s="24"/>
      <c r="MER55" s="24"/>
      <c r="MEW55" s="24"/>
      <c r="MFB55" s="24"/>
      <c r="MFG55" s="24"/>
      <c r="MFL55" s="24"/>
      <c r="MFQ55" s="24"/>
      <c r="MFV55" s="24"/>
      <c r="MGA55" s="24"/>
      <c r="MGF55" s="24"/>
      <c r="MGK55" s="24"/>
      <c r="MGP55" s="24"/>
      <c r="MGU55" s="24"/>
      <c r="MGZ55" s="24"/>
      <c r="MHE55" s="24"/>
      <c r="MHJ55" s="24"/>
      <c r="MHO55" s="24"/>
      <c r="MHT55" s="24"/>
      <c r="MHY55" s="24"/>
      <c r="MID55" s="24"/>
      <c r="MII55" s="24"/>
      <c r="MIN55" s="24"/>
      <c r="MIS55" s="24"/>
      <c r="MIX55" s="24"/>
      <c r="MJC55" s="24"/>
      <c r="MJH55" s="24"/>
      <c r="MJM55" s="24"/>
      <c r="MJR55" s="24"/>
      <c r="MJW55" s="24"/>
      <c r="MKB55" s="24"/>
      <c r="MKG55" s="24"/>
      <c r="MKL55" s="24"/>
      <c r="MKQ55" s="24"/>
      <c r="MKV55" s="24"/>
      <c r="MLA55" s="24"/>
      <c r="MLF55" s="24"/>
      <c r="MLK55" s="24"/>
      <c r="MLP55" s="24"/>
      <c r="MLU55" s="24"/>
      <c r="MLZ55" s="24"/>
      <c r="MME55" s="24"/>
      <c r="MMJ55" s="24"/>
      <c r="MMO55" s="24"/>
      <c r="MMT55" s="24"/>
      <c r="MMY55" s="24"/>
      <c r="MND55" s="24"/>
      <c r="MNI55" s="24"/>
      <c r="MNN55" s="24"/>
      <c r="MNS55" s="24"/>
      <c r="MNX55" s="24"/>
      <c r="MOC55" s="24"/>
      <c r="MOH55" s="24"/>
      <c r="MOM55" s="24"/>
      <c r="MOR55" s="24"/>
      <c r="MOW55" s="24"/>
      <c r="MPB55" s="24"/>
      <c r="MPG55" s="24"/>
      <c r="MPL55" s="24"/>
      <c r="MPQ55" s="24"/>
      <c r="MPV55" s="24"/>
      <c r="MQA55" s="24"/>
      <c r="MQF55" s="24"/>
      <c r="MQK55" s="24"/>
      <c r="MQP55" s="24"/>
      <c r="MQU55" s="24"/>
      <c r="MQZ55" s="24"/>
      <c r="MRE55" s="24"/>
      <c r="MRJ55" s="24"/>
      <c r="MRO55" s="24"/>
      <c r="MRT55" s="24"/>
      <c r="MRY55" s="24"/>
      <c r="MSD55" s="24"/>
      <c r="MSI55" s="24"/>
      <c r="MSN55" s="24"/>
      <c r="MSS55" s="24"/>
      <c r="MSX55" s="24"/>
      <c r="MTC55" s="24"/>
      <c r="MTH55" s="24"/>
      <c r="MTM55" s="24"/>
      <c r="MTR55" s="24"/>
      <c r="MTW55" s="24"/>
      <c r="MUB55" s="24"/>
      <c r="MUG55" s="24"/>
      <c r="MUL55" s="24"/>
      <c r="MUQ55" s="24"/>
      <c r="MUV55" s="24"/>
      <c r="MVA55" s="24"/>
      <c r="MVF55" s="24"/>
      <c r="MVK55" s="24"/>
      <c r="MVP55" s="24"/>
      <c r="MVU55" s="24"/>
      <c r="MVZ55" s="24"/>
      <c r="MWE55" s="24"/>
      <c r="MWJ55" s="24"/>
      <c r="MWO55" s="24"/>
      <c r="MWT55" s="24"/>
      <c r="MWY55" s="24"/>
      <c r="MXD55" s="24"/>
      <c r="MXI55" s="24"/>
      <c r="MXN55" s="24"/>
      <c r="MXS55" s="24"/>
      <c r="MXX55" s="24"/>
      <c r="MYC55" s="24"/>
      <c r="MYH55" s="24"/>
      <c r="MYM55" s="24"/>
      <c r="MYR55" s="24"/>
      <c r="MYW55" s="24"/>
      <c r="MZB55" s="24"/>
      <c r="MZG55" s="24"/>
      <c r="MZL55" s="24"/>
      <c r="MZQ55" s="24"/>
      <c r="MZV55" s="24"/>
      <c r="NAA55" s="24"/>
      <c r="NAF55" s="24"/>
      <c r="NAK55" s="24"/>
      <c r="NAP55" s="24"/>
      <c r="NAU55" s="24"/>
      <c r="NAZ55" s="24"/>
      <c r="NBE55" s="24"/>
      <c r="NBJ55" s="24"/>
      <c r="NBO55" s="24"/>
      <c r="NBT55" s="24"/>
      <c r="NBY55" s="24"/>
      <c r="NCD55" s="24"/>
      <c r="NCI55" s="24"/>
      <c r="NCN55" s="24"/>
      <c r="NCS55" s="24"/>
      <c r="NCX55" s="24"/>
      <c r="NDC55" s="24"/>
      <c r="NDH55" s="24"/>
      <c r="NDM55" s="24"/>
      <c r="NDR55" s="24"/>
      <c r="NDW55" s="24"/>
      <c r="NEB55" s="24"/>
      <c r="NEG55" s="24"/>
      <c r="NEL55" s="24"/>
      <c r="NEQ55" s="24"/>
      <c r="NEV55" s="24"/>
      <c r="NFA55" s="24"/>
      <c r="NFF55" s="24"/>
      <c r="NFK55" s="24"/>
      <c r="NFP55" s="24"/>
      <c r="NFU55" s="24"/>
      <c r="NFZ55" s="24"/>
      <c r="NGE55" s="24"/>
      <c r="NGJ55" s="24"/>
      <c r="NGO55" s="24"/>
      <c r="NGT55" s="24"/>
      <c r="NGY55" s="24"/>
      <c r="NHD55" s="24"/>
      <c r="NHI55" s="24"/>
      <c r="NHN55" s="24"/>
      <c r="NHS55" s="24"/>
      <c r="NHX55" s="24"/>
      <c r="NIC55" s="24"/>
      <c r="NIH55" s="24"/>
      <c r="NIM55" s="24"/>
      <c r="NIR55" s="24"/>
      <c r="NIW55" s="24"/>
      <c r="NJB55" s="24"/>
      <c r="NJG55" s="24"/>
      <c r="NJL55" s="24"/>
      <c r="NJQ55" s="24"/>
      <c r="NJV55" s="24"/>
      <c r="NKA55" s="24"/>
      <c r="NKF55" s="24"/>
      <c r="NKK55" s="24"/>
      <c r="NKP55" s="24"/>
      <c r="NKU55" s="24"/>
      <c r="NKZ55" s="24"/>
      <c r="NLE55" s="24"/>
      <c r="NLJ55" s="24"/>
      <c r="NLO55" s="24"/>
      <c r="NLT55" s="24"/>
      <c r="NLY55" s="24"/>
      <c r="NMD55" s="24"/>
      <c r="NMI55" s="24"/>
      <c r="NMN55" s="24"/>
      <c r="NMS55" s="24"/>
      <c r="NMX55" s="24"/>
      <c r="NNC55" s="24"/>
      <c r="NNH55" s="24"/>
      <c r="NNM55" s="24"/>
      <c r="NNR55" s="24"/>
      <c r="NNW55" s="24"/>
      <c r="NOB55" s="24"/>
      <c r="NOG55" s="24"/>
      <c r="NOL55" s="24"/>
      <c r="NOQ55" s="24"/>
      <c r="NOV55" s="24"/>
      <c r="NPA55" s="24"/>
      <c r="NPF55" s="24"/>
      <c r="NPK55" s="24"/>
      <c r="NPP55" s="24"/>
      <c r="NPU55" s="24"/>
      <c r="NPZ55" s="24"/>
      <c r="NQE55" s="24"/>
      <c r="NQJ55" s="24"/>
      <c r="NQO55" s="24"/>
      <c r="NQT55" s="24"/>
      <c r="NQY55" s="24"/>
      <c r="NRD55" s="24"/>
      <c r="NRI55" s="24"/>
      <c r="NRN55" s="24"/>
      <c r="NRS55" s="24"/>
      <c r="NRX55" s="24"/>
      <c r="NSC55" s="24"/>
      <c r="NSH55" s="24"/>
      <c r="NSM55" s="24"/>
      <c r="NSR55" s="24"/>
      <c r="NSW55" s="24"/>
      <c r="NTB55" s="24"/>
      <c r="NTG55" s="24"/>
      <c r="NTL55" s="24"/>
      <c r="NTQ55" s="24"/>
      <c r="NTV55" s="24"/>
      <c r="NUA55" s="24"/>
      <c r="NUF55" s="24"/>
      <c r="NUK55" s="24"/>
      <c r="NUP55" s="24"/>
      <c r="NUU55" s="24"/>
      <c r="NUZ55" s="24"/>
      <c r="NVE55" s="24"/>
      <c r="NVJ55" s="24"/>
      <c r="NVO55" s="24"/>
      <c r="NVT55" s="24"/>
      <c r="NVY55" s="24"/>
      <c r="NWD55" s="24"/>
      <c r="NWI55" s="24"/>
      <c r="NWN55" s="24"/>
      <c r="NWS55" s="24"/>
      <c r="NWX55" s="24"/>
      <c r="NXC55" s="24"/>
      <c r="NXH55" s="24"/>
      <c r="NXM55" s="24"/>
      <c r="NXR55" s="24"/>
      <c r="NXW55" s="24"/>
      <c r="NYB55" s="24"/>
      <c r="NYG55" s="24"/>
      <c r="NYL55" s="24"/>
      <c r="NYQ55" s="24"/>
      <c r="NYV55" s="24"/>
      <c r="NZA55" s="24"/>
      <c r="NZF55" s="24"/>
      <c r="NZK55" s="24"/>
      <c r="NZP55" s="24"/>
      <c r="NZU55" s="24"/>
      <c r="NZZ55" s="24"/>
      <c r="OAE55" s="24"/>
      <c r="OAJ55" s="24"/>
      <c r="OAO55" s="24"/>
      <c r="OAT55" s="24"/>
      <c r="OAY55" s="24"/>
      <c r="OBD55" s="24"/>
      <c r="OBI55" s="24"/>
      <c r="OBN55" s="24"/>
      <c r="OBS55" s="24"/>
      <c r="OBX55" s="24"/>
      <c r="OCC55" s="24"/>
      <c r="OCH55" s="24"/>
      <c r="OCM55" s="24"/>
      <c r="OCR55" s="24"/>
      <c r="OCW55" s="24"/>
      <c r="ODB55" s="24"/>
      <c r="ODG55" s="24"/>
      <c r="ODL55" s="24"/>
      <c r="ODQ55" s="24"/>
      <c r="ODV55" s="24"/>
      <c r="OEA55" s="24"/>
      <c r="OEF55" s="24"/>
      <c r="OEK55" s="24"/>
      <c r="OEP55" s="24"/>
      <c r="OEU55" s="24"/>
      <c r="OEZ55" s="24"/>
      <c r="OFE55" s="24"/>
      <c r="OFJ55" s="24"/>
      <c r="OFO55" s="24"/>
      <c r="OFT55" s="24"/>
      <c r="OFY55" s="24"/>
      <c r="OGD55" s="24"/>
      <c r="OGI55" s="24"/>
      <c r="OGN55" s="24"/>
      <c r="OGS55" s="24"/>
      <c r="OGX55" s="24"/>
      <c r="OHC55" s="24"/>
      <c r="OHH55" s="24"/>
      <c r="OHM55" s="24"/>
      <c r="OHR55" s="24"/>
      <c r="OHW55" s="24"/>
      <c r="OIB55" s="24"/>
      <c r="OIG55" s="24"/>
      <c r="OIL55" s="24"/>
      <c r="OIQ55" s="24"/>
      <c r="OIV55" s="24"/>
      <c r="OJA55" s="24"/>
      <c r="OJF55" s="24"/>
      <c r="OJK55" s="24"/>
      <c r="OJP55" s="24"/>
      <c r="OJU55" s="24"/>
      <c r="OJZ55" s="24"/>
      <c r="OKE55" s="24"/>
      <c r="OKJ55" s="24"/>
      <c r="OKO55" s="24"/>
      <c r="OKT55" s="24"/>
      <c r="OKY55" s="24"/>
      <c r="OLD55" s="24"/>
      <c r="OLI55" s="24"/>
      <c r="OLN55" s="24"/>
      <c r="OLS55" s="24"/>
      <c r="OLX55" s="24"/>
      <c r="OMC55" s="24"/>
      <c r="OMH55" s="24"/>
      <c r="OMM55" s="24"/>
      <c r="OMR55" s="24"/>
      <c r="OMW55" s="24"/>
      <c r="ONB55" s="24"/>
      <c r="ONG55" s="24"/>
      <c r="ONL55" s="24"/>
      <c r="ONQ55" s="24"/>
      <c r="ONV55" s="24"/>
      <c r="OOA55" s="24"/>
      <c r="OOF55" s="24"/>
      <c r="OOK55" s="24"/>
      <c r="OOP55" s="24"/>
      <c r="OOU55" s="24"/>
      <c r="OOZ55" s="24"/>
      <c r="OPE55" s="24"/>
      <c r="OPJ55" s="24"/>
      <c r="OPO55" s="24"/>
      <c r="OPT55" s="24"/>
      <c r="OPY55" s="24"/>
      <c r="OQD55" s="24"/>
      <c r="OQI55" s="24"/>
      <c r="OQN55" s="24"/>
      <c r="OQS55" s="24"/>
      <c r="OQX55" s="24"/>
      <c r="ORC55" s="24"/>
      <c r="ORH55" s="24"/>
      <c r="ORM55" s="24"/>
      <c r="ORR55" s="24"/>
      <c r="ORW55" s="24"/>
      <c r="OSB55" s="24"/>
      <c r="OSG55" s="24"/>
      <c r="OSL55" s="24"/>
      <c r="OSQ55" s="24"/>
      <c r="OSV55" s="24"/>
      <c r="OTA55" s="24"/>
      <c r="OTF55" s="24"/>
      <c r="OTK55" s="24"/>
      <c r="OTP55" s="24"/>
      <c r="OTU55" s="24"/>
      <c r="OTZ55" s="24"/>
      <c r="OUE55" s="24"/>
      <c r="OUJ55" s="24"/>
      <c r="OUO55" s="24"/>
      <c r="OUT55" s="24"/>
      <c r="OUY55" s="24"/>
      <c r="OVD55" s="24"/>
      <c r="OVI55" s="24"/>
      <c r="OVN55" s="24"/>
      <c r="OVS55" s="24"/>
      <c r="OVX55" s="24"/>
      <c r="OWC55" s="24"/>
      <c r="OWH55" s="24"/>
      <c r="OWM55" s="24"/>
      <c r="OWR55" s="24"/>
      <c r="OWW55" s="24"/>
      <c r="OXB55" s="24"/>
      <c r="OXG55" s="24"/>
      <c r="OXL55" s="24"/>
      <c r="OXQ55" s="24"/>
      <c r="OXV55" s="24"/>
      <c r="OYA55" s="24"/>
      <c r="OYF55" s="24"/>
      <c r="OYK55" s="24"/>
      <c r="OYP55" s="24"/>
      <c r="OYU55" s="24"/>
      <c r="OYZ55" s="24"/>
      <c r="OZE55" s="24"/>
      <c r="OZJ55" s="24"/>
      <c r="OZO55" s="24"/>
      <c r="OZT55" s="24"/>
      <c r="OZY55" s="24"/>
      <c r="PAD55" s="24"/>
      <c r="PAI55" s="24"/>
      <c r="PAN55" s="24"/>
      <c r="PAS55" s="24"/>
      <c r="PAX55" s="24"/>
      <c r="PBC55" s="24"/>
      <c r="PBH55" s="24"/>
      <c r="PBM55" s="24"/>
      <c r="PBR55" s="24"/>
      <c r="PBW55" s="24"/>
      <c r="PCB55" s="24"/>
      <c r="PCG55" s="24"/>
      <c r="PCL55" s="24"/>
      <c r="PCQ55" s="24"/>
      <c r="PCV55" s="24"/>
      <c r="PDA55" s="24"/>
      <c r="PDF55" s="24"/>
      <c r="PDK55" s="24"/>
      <c r="PDP55" s="24"/>
      <c r="PDU55" s="24"/>
      <c r="PDZ55" s="24"/>
      <c r="PEE55" s="24"/>
      <c r="PEJ55" s="24"/>
      <c r="PEO55" s="24"/>
      <c r="PET55" s="24"/>
      <c r="PEY55" s="24"/>
      <c r="PFD55" s="24"/>
      <c r="PFI55" s="24"/>
      <c r="PFN55" s="24"/>
      <c r="PFS55" s="24"/>
      <c r="PFX55" s="24"/>
      <c r="PGC55" s="24"/>
      <c r="PGH55" s="24"/>
      <c r="PGM55" s="24"/>
      <c r="PGR55" s="24"/>
      <c r="PGW55" s="24"/>
      <c r="PHB55" s="24"/>
      <c r="PHG55" s="24"/>
      <c r="PHL55" s="24"/>
      <c r="PHQ55" s="24"/>
      <c r="PHV55" s="24"/>
      <c r="PIA55" s="24"/>
      <c r="PIF55" s="24"/>
      <c r="PIK55" s="24"/>
      <c r="PIP55" s="24"/>
      <c r="PIU55" s="24"/>
      <c r="PIZ55" s="24"/>
      <c r="PJE55" s="24"/>
      <c r="PJJ55" s="24"/>
      <c r="PJO55" s="24"/>
      <c r="PJT55" s="24"/>
      <c r="PJY55" s="24"/>
      <c r="PKD55" s="24"/>
      <c r="PKI55" s="24"/>
      <c r="PKN55" s="24"/>
      <c r="PKS55" s="24"/>
      <c r="PKX55" s="24"/>
      <c r="PLC55" s="24"/>
      <c r="PLH55" s="24"/>
      <c r="PLM55" s="24"/>
      <c r="PLR55" s="24"/>
      <c r="PLW55" s="24"/>
      <c r="PMB55" s="24"/>
      <c r="PMG55" s="24"/>
      <c r="PML55" s="24"/>
      <c r="PMQ55" s="24"/>
      <c r="PMV55" s="24"/>
      <c r="PNA55" s="24"/>
      <c r="PNF55" s="24"/>
      <c r="PNK55" s="24"/>
      <c r="PNP55" s="24"/>
      <c r="PNU55" s="24"/>
      <c r="PNZ55" s="24"/>
      <c r="POE55" s="24"/>
      <c r="POJ55" s="24"/>
      <c r="POO55" s="24"/>
      <c r="POT55" s="24"/>
      <c r="POY55" s="24"/>
      <c r="PPD55" s="24"/>
      <c r="PPI55" s="24"/>
      <c r="PPN55" s="24"/>
      <c r="PPS55" s="24"/>
      <c r="PPX55" s="24"/>
      <c r="PQC55" s="24"/>
      <c r="PQH55" s="24"/>
      <c r="PQM55" s="24"/>
      <c r="PQR55" s="24"/>
      <c r="PQW55" s="24"/>
      <c r="PRB55" s="24"/>
      <c r="PRG55" s="24"/>
      <c r="PRL55" s="24"/>
      <c r="PRQ55" s="24"/>
      <c r="PRV55" s="24"/>
      <c r="PSA55" s="24"/>
      <c r="PSF55" s="24"/>
      <c r="PSK55" s="24"/>
      <c r="PSP55" s="24"/>
      <c r="PSU55" s="24"/>
      <c r="PSZ55" s="24"/>
      <c r="PTE55" s="24"/>
      <c r="PTJ55" s="24"/>
      <c r="PTO55" s="24"/>
      <c r="PTT55" s="24"/>
      <c r="PTY55" s="24"/>
      <c r="PUD55" s="24"/>
      <c r="PUI55" s="24"/>
      <c r="PUN55" s="24"/>
      <c r="PUS55" s="24"/>
      <c r="PUX55" s="24"/>
      <c r="PVC55" s="24"/>
      <c r="PVH55" s="24"/>
      <c r="PVM55" s="24"/>
      <c r="PVR55" s="24"/>
      <c r="PVW55" s="24"/>
      <c r="PWB55" s="24"/>
      <c r="PWG55" s="24"/>
      <c r="PWL55" s="24"/>
      <c r="PWQ55" s="24"/>
      <c r="PWV55" s="24"/>
      <c r="PXA55" s="24"/>
      <c r="PXF55" s="24"/>
      <c r="PXK55" s="24"/>
      <c r="PXP55" s="24"/>
      <c r="PXU55" s="24"/>
      <c r="PXZ55" s="24"/>
      <c r="PYE55" s="24"/>
      <c r="PYJ55" s="24"/>
      <c r="PYO55" s="24"/>
      <c r="PYT55" s="24"/>
      <c r="PYY55" s="24"/>
      <c r="PZD55" s="24"/>
      <c r="PZI55" s="24"/>
      <c r="PZN55" s="24"/>
      <c r="PZS55" s="24"/>
      <c r="PZX55" s="24"/>
      <c r="QAC55" s="24"/>
      <c r="QAH55" s="24"/>
      <c r="QAM55" s="24"/>
      <c r="QAR55" s="24"/>
      <c r="QAW55" s="24"/>
      <c r="QBB55" s="24"/>
      <c r="QBG55" s="24"/>
      <c r="QBL55" s="24"/>
      <c r="QBQ55" s="24"/>
      <c r="QBV55" s="24"/>
      <c r="QCA55" s="24"/>
      <c r="QCF55" s="24"/>
      <c r="QCK55" s="24"/>
      <c r="QCP55" s="24"/>
      <c r="QCU55" s="24"/>
      <c r="QCZ55" s="24"/>
      <c r="QDE55" s="24"/>
      <c r="QDJ55" s="24"/>
      <c r="QDO55" s="24"/>
      <c r="QDT55" s="24"/>
      <c r="QDY55" s="24"/>
      <c r="QED55" s="24"/>
      <c r="QEI55" s="24"/>
      <c r="QEN55" s="24"/>
      <c r="QES55" s="24"/>
      <c r="QEX55" s="24"/>
      <c r="QFC55" s="24"/>
      <c r="QFH55" s="24"/>
      <c r="QFM55" s="24"/>
      <c r="QFR55" s="24"/>
      <c r="QFW55" s="24"/>
      <c r="QGB55" s="24"/>
      <c r="QGG55" s="24"/>
      <c r="QGL55" s="24"/>
      <c r="QGQ55" s="24"/>
      <c r="QGV55" s="24"/>
      <c r="QHA55" s="24"/>
      <c r="QHF55" s="24"/>
      <c r="QHK55" s="24"/>
      <c r="QHP55" s="24"/>
      <c r="QHU55" s="24"/>
      <c r="QHZ55" s="24"/>
      <c r="QIE55" s="24"/>
      <c r="QIJ55" s="24"/>
      <c r="QIO55" s="24"/>
      <c r="QIT55" s="24"/>
      <c r="QIY55" s="24"/>
      <c r="QJD55" s="24"/>
      <c r="QJI55" s="24"/>
      <c r="QJN55" s="24"/>
      <c r="QJS55" s="24"/>
      <c r="QJX55" s="24"/>
      <c r="QKC55" s="24"/>
      <c r="QKH55" s="24"/>
      <c r="QKM55" s="24"/>
      <c r="QKR55" s="24"/>
      <c r="QKW55" s="24"/>
      <c r="QLB55" s="24"/>
      <c r="QLG55" s="24"/>
      <c r="QLL55" s="24"/>
      <c r="QLQ55" s="24"/>
      <c r="QLV55" s="24"/>
      <c r="QMA55" s="24"/>
      <c r="QMF55" s="24"/>
      <c r="QMK55" s="24"/>
      <c r="QMP55" s="24"/>
      <c r="QMU55" s="24"/>
      <c r="QMZ55" s="24"/>
      <c r="QNE55" s="24"/>
      <c r="QNJ55" s="24"/>
      <c r="QNO55" s="24"/>
      <c r="QNT55" s="24"/>
      <c r="QNY55" s="24"/>
      <c r="QOD55" s="24"/>
      <c r="QOI55" s="24"/>
      <c r="QON55" s="24"/>
      <c r="QOS55" s="24"/>
      <c r="QOX55" s="24"/>
      <c r="QPC55" s="24"/>
      <c r="QPH55" s="24"/>
      <c r="QPM55" s="24"/>
      <c r="QPR55" s="24"/>
      <c r="QPW55" s="24"/>
      <c r="QQB55" s="24"/>
      <c r="QQG55" s="24"/>
      <c r="QQL55" s="24"/>
      <c r="QQQ55" s="24"/>
      <c r="QQV55" s="24"/>
      <c r="QRA55" s="24"/>
      <c r="QRF55" s="24"/>
      <c r="QRK55" s="24"/>
      <c r="QRP55" s="24"/>
      <c r="QRU55" s="24"/>
      <c r="QRZ55" s="24"/>
      <c r="QSE55" s="24"/>
      <c r="QSJ55" s="24"/>
      <c r="QSO55" s="24"/>
      <c r="QST55" s="24"/>
      <c r="QSY55" s="24"/>
      <c r="QTD55" s="24"/>
      <c r="QTI55" s="24"/>
      <c r="QTN55" s="24"/>
      <c r="QTS55" s="24"/>
      <c r="QTX55" s="24"/>
      <c r="QUC55" s="24"/>
      <c r="QUH55" s="24"/>
      <c r="QUM55" s="24"/>
      <c r="QUR55" s="24"/>
      <c r="QUW55" s="24"/>
      <c r="QVB55" s="24"/>
      <c r="QVG55" s="24"/>
      <c r="QVL55" s="24"/>
      <c r="QVQ55" s="24"/>
      <c r="QVV55" s="24"/>
      <c r="QWA55" s="24"/>
      <c r="QWF55" s="24"/>
      <c r="QWK55" s="24"/>
      <c r="QWP55" s="24"/>
      <c r="QWU55" s="24"/>
      <c r="QWZ55" s="24"/>
      <c r="QXE55" s="24"/>
      <c r="QXJ55" s="24"/>
      <c r="QXO55" s="24"/>
      <c r="QXT55" s="24"/>
      <c r="QXY55" s="24"/>
      <c r="QYD55" s="24"/>
      <c r="QYI55" s="24"/>
      <c r="QYN55" s="24"/>
      <c r="QYS55" s="24"/>
      <c r="QYX55" s="24"/>
      <c r="QZC55" s="24"/>
      <c r="QZH55" s="24"/>
      <c r="QZM55" s="24"/>
      <c r="QZR55" s="24"/>
      <c r="QZW55" s="24"/>
      <c r="RAB55" s="24"/>
      <c r="RAG55" s="24"/>
      <c r="RAL55" s="24"/>
      <c r="RAQ55" s="24"/>
      <c r="RAV55" s="24"/>
      <c r="RBA55" s="24"/>
      <c r="RBF55" s="24"/>
      <c r="RBK55" s="24"/>
      <c r="RBP55" s="24"/>
      <c r="RBU55" s="24"/>
      <c r="RBZ55" s="24"/>
      <c r="RCE55" s="24"/>
      <c r="RCJ55" s="24"/>
      <c r="RCO55" s="24"/>
      <c r="RCT55" s="24"/>
      <c r="RCY55" s="24"/>
      <c r="RDD55" s="24"/>
      <c r="RDI55" s="24"/>
      <c r="RDN55" s="24"/>
      <c r="RDS55" s="24"/>
      <c r="RDX55" s="24"/>
      <c r="REC55" s="24"/>
      <c r="REH55" s="24"/>
      <c r="REM55" s="24"/>
      <c r="RER55" s="24"/>
      <c r="REW55" s="24"/>
      <c r="RFB55" s="24"/>
      <c r="RFG55" s="24"/>
      <c r="RFL55" s="24"/>
      <c r="RFQ55" s="24"/>
      <c r="RFV55" s="24"/>
      <c r="RGA55" s="24"/>
      <c r="RGF55" s="24"/>
      <c r="RGK55" s="24"/>
      <c r="RGP55" s="24"/>
      <c r="RGU55" s="24"/>
      <c r="RGZ55" s="24"/>
      <c r="RHE55" s="24"/>
      <c r="RHJ55" s="24"/>
      <c r="RHO55" s="24"/>
      <c r="RHT55" s="24"/>
      <c r="RHY55" s="24"/>
      <c r="RID55" s="24"/>
      <c r="RII55" s="24"/>
      <c r="RIN55" s="24"/>
      <c r="RIS55" s="24"/>
      <c r="RIX55" s="24"/>
      <c r="RJC55" s="24"/>
      <c r="RJH55" s="24"/>
      <c r="RJM55" s="24"/>
      <c r="RJR55" s="24"/>
      <c r="RJW55" s="24"/>
      <c r="RKB55" s="24"/>
      <c r="RKG55" s="24"/>
      <c r="RKL55" s="24"/>
      <c r="RKQ55" s="24"/>
      <c r="RKV55" s="24"/>
      <c r="RLA55" s="24"/>
      <c r="RLF55" s="24"/>
      <c r="RLK55" s="24"/>
      <c r="RLP55" s="24"/>
      <c r="RLU55" s="24"/>
      <c r="RLZ55" s="24"/>
      <c r="RME55" s="24"/>
      <c r="RMJ55" s="24"/>
      <c r="RMO55" s="24"/>
      <c r="RMT55" s="24"/>
      <c r="RMY55" s="24"/>
      <c r="RND55" s="24"/>
      <c r="RNI55" s="24"/>
      <c r="RNN55" s="24"/>
      <c r="RNS55" s="24"/>
      <c r="RNX55" s="24"/>
      <c r="ROC55" s="24"/>
      <c r="ROH55" s="24"/>
      <c r="ROM55" s="24"/>
      <c r="ROR55" s="24"/>
      <c r="ROW55" s="24"/>
      <c r="RPB55" s="24"/>
      <c r="RPG55" s="24"/>
      <c r="RPL55" s="24"/>
      <c r="RPQ55" s="24"/>
      <c r="RPV55" s="24"/>
      <c r="RQA55" s="24"/>
      <c r="RQF55" s="24"/>
      <c r="RQK55" s="24"/>
      <c r="RQP55" s="24"/>
      <c r="RQU55" s="24"/>
      <c r="RQZ55" s="24"/>
      <c r="RRE55" s="24"/>
      <c r="RRJ55" s="24"/>
      <c r="RRO55" s="24"/>
      <c r="RRT55" s="24"/>
      <c r="RRY55" s="24"/>
      <c r="RSD55" s="24"/>
      <c r="RSI55" s="24"/>
      <c r="RSN55" s="24"/>
      <c r="RSS55" s="24"/>
      <c r="RSX55" s="24"/>
      <c r="RTC55" s="24"/>
      <c r="RTH55" s="24"/>
      <c r="RTM55" s="24"/>
      <c r="RTR55" s="24"/>
      <c r="RTW55" s="24"/>
      <c r="RUB55" s="24"/>
      <c r="RUG55" s="24"/>
      <c r="RUL55" s="24"/>
      <c r="RUQ55" s="24"/>
      <c r="RUV55" s="24"/>
      <c r="RVA55" s="24"/>
      <c r="RVF55" s="24"/>
      <c r="RVK55" s="24"/>
      <c r="RVP55" s="24"/>
      <c r="RVU55" s="24"/>
      <c r="RVZ55" s="24"/>
      <c r="RWE55" s="24"/>
      <c r="RWJ55" s="24"/>
      <c r="RWO55" s="24"/>
      <c r="RWT55" s="24"/>
      <c r="RWY55" s="24"/>
      <c r="RXD55" s="24"/>
      <c r="RXI55" s="24"/>
      <c r="RXN55" s="24"/>
      <c r="RXS55" s="24"/>
      <c r="RXX55" s="24"/>
      <c r="RYC55" s="24"/>
      <c r="RYH55" s="24"/>
      <c r="RYM55" s="24"/>
      <c r="RYR55" s="24"/>
      <c r="RYW55" s="24"/>
      <c r="RZB55" s="24"/>
      <c r="RZG55" s="24"/>
      <c r="RZL55" s="24"/>
      <c r="RZQ55" s="24"/>
      <c r="RZV55" s="24"/>
      <c r="SAA55" s="24"/>
      <c r="SAF55" s="24"/>
      <c r="SAK55" s="24"/>
      <c r="SAP55" s="24"/>
      <c r="SAU55" s="24"/>
      <c r="SAZ55" s="24"/>
      <c r="SBE55" s="24"/>
      <c r="SBJ55" s="24"/>
      <c r="SBO55" s="24"/>
      <c r="SBT55" s="24"/>
      <c r="SBY55" s="24"/>
      <c r="SCD55" s="24"/>
      <c r="SCI55" s="24"/>
      <c r="SCN55" s="24"/>
      <c r="SCS55" s="24"/>
      <c r="SCX55" s="24"/>
      <c r="SDC55" s="24"/>
      <c r="SDH55" s="24"/>
      <c r="SDM55" s="24"/>
      <c r="SDR55" s="24"/>
      <c r="SDW55" s="24"/>
      <c r="SEB55" s="24"/>
      <c r="SEG55" s="24"/>
      <c r="SEL55" s="24"/>
      <c r="SEQ55" s="24"/>
      <c r="SEV55" s="24"/>
      <c r="SFA55" s="24"/>
      <c r="SFF55" s="24"/>
      <c r="SFK55" s="24"/>
      <c r="SFP55" s="24"/>
      <c r="SFU55" s="24"/>
      <c r="SFZ55" s="24"/>
      <c r="SGE55" s="24"/>
      <c r="SGJ55" s="24"/>
      <c r="SGO55" s="24"/>
      <c r="SGT55" s="24"/>
      <c r="SGY55" s="24"/>
      <c r="SHD55" s="24"/>
      <c r="SHI55" s="24"/>
      <c r="SHN55" s="24"/>
      <c r="SHS55" s="24"/>
      <c r="SHX55" s="24"/>
      <c r="SIC55" s="24"/>
      <c r="SIH55" s="24"/>
      <c r="SIM55" s="24"/>
      <c r="SIR55" s="24"/>
      <c r="SIW55" s="24"/>
      <c r="SJB55" s="24"/>
      <c r="SJG55" s="24"/>
      <c r="SJL55" s="24"/>
      <c r="SJQ55" s="24"/>
      <c r="SJV55" s="24"/>
      <c r="SKA55" s="24"/>
      <c r="SKF55" s="24"/>
      <c r="SKK55" s="24"/>
      <c r="SKP55" s="24"/>
      <c r="SKU55" s="24"/>
      <c r="SKZ55" s="24"/>
      <c r="SLE55" s="24"/>
      <c r="SLJ55" s="24"/>
      <c r="SLO55" s="24"/>
      <c r="SLT55" s="24"/>
      <c r="SLY55" s="24"/>
      <c r="SMD55" s="24"/>
      <c r="SMI55" s="24"/>
      <c r="SMN55" s="24"/>
      <c r="SMS55" s="24"/>
      <c r="SMX55" s="24"/>
      <c r="SNC55" s="24"/>
      <c r="SNH55" s="24"/>
      <c r="SNM55" s="24"/>
      <c r="SNR55" s="24"/>
      <c r="SNW55" s="24"/>
      <c r="SOB55" s="24"/>
      <c r="SOG55" s="24"/>
      <c r="SOL55" s="24"/>
      <c r="SOQ55" s="24"/>
      <c r="SOV55" s="24"/>
      <c r="SPA55" s="24"/>
      <c r="SPF55" s="24"/>
      <c r="SPK55" s="24"/>
      <c r="SPP55" s="24"/>
      <c r="SPU55" s="24"/>
      <c r="SPZ55" s="24"/>
      <c r="SQE55" s="24"/>
      <c r="SQJ55" s="24"/>
      <c r="SQO55" s="24"/>
      <c r="SQT55" s="24"/>
      <c r="SQY55" s="24"/>
      <c r="SRD55" s="24"/>
      <c r="SRI55" s="24"/>
      <c r="SRN55" s="24"/>
      <c r="SRS55" s="24"/>
      <c r="SRX55" s="24"/>
      <c r="SSC55" s="24"/>
      <c r="SSH55" s="24"/>
      <c r="SSM55" s="24"/>
      <c r="SSR55" s="24"/>
      <c r="SSW55" s="24"/>
      <c r="STB55" s="24"/>
      <c r="STG55" s="24"/>
      <c r="STL55" s="24"/>
      <c r="STQ55" s="24"/>
      <c r="STV55" s="24"/>
      <c r="SUA55" s="24"/>
      <c r="SUF55" s="24"/>
      <c r="SUK55" s="24"/>
      <c r="SUP55" s="24"/>
      <c r="SUU55" s="24"/>
      <c r="SUZ55" s="24"/>
      <c r="SVE55" s="24"/>
      <c r="SVJ55" s="24"/>
      <c r="SVO55" s="24"/>
      <c r="SVT55" s="24"/>
      <c r="SVY55" s="24"/>
      <c r="SWD55" s="24"/>
      <c r="SWI55" s="24"/>
      <c r="SWN55" s="24"/>
      <c r="SWS55" s="24"/>
      <c r="SWX55" s="24"/>
      <c r="SXC55" s="24"/>
      <c r="SXH55" s="24"/>
      <c r="SXM55" s="24"/>
      <c r="SXR55" s="24"/>
      <c r="SXW55" s="24"/>
      <c r="SYB55" s="24"/>
      <c r="SYG55" s="24"/>
      <c r="SYL55" s="24"/>
      <c r="SYQ55" s="24"/>
      <c r="SYV55" s="24"/>
      <c r="SZA55" s="24"/>
      <c r="SZF55" s="24"/>
      <c r="SZK55" s="24"/>
      <c r="SZP55" s="24"/>
      <c r="SZU55" s="24"/>
      <c r="SZZ55" s="24"/>
      <c r="TAE55" s="24"/>
      <c r="TAJ55" s="24"/>
      <c r="TAO55" s="24"/>
      <c r="TAT55" s="24"/>
      <c r="TAY55" s="24"/>
      <c r="TBD55" s="24"/>
      <c r="TBI55" s="24"/>
      <c r="TBN55" s="24"/>
      <c r="TBS55" s="24"/>
      <c r="TBX55" s="24"/>
      <c r="TCC55" s="24"/>
      <c r="TCH55" s="24"/>
      <c r="TCM55" s="24"/>
      <c r="TCR55" s="24"/>
      <c r="TCW55" s="24"/>
      <c r="TDB55" s="24"/>
      <c r="TDG55" s="24"/>
      <c r="TDL55" s="24"/>
      <c r="TDQ55" s="24"/>
      <c r="TDV55" s="24"/>
      <c r="TEA55" s="24"/>
      <c r="TEF55" s="24"/>
      <c r="TEK55" s="24"/>
      <c r="TEP55" s="24"/>
      <c r="TEU55" s="24"/>
      <c r="TEZ55" s="24"/>
      <c r="TFE55" s="24"/>
      <c r="TFJ55" s="24"/>
      <c r="TFO55" s="24"/>
      <c r="TFT55" s="24"/>
      <c r="TFY55" s="24"/>
      <c r="TGD55" s="24"/>
      <c r="TGI55" s="24"/>
      <c r="TGN55" s="24"/>
      <c r="TGS55" s="24"/>
      <c r="TGX55" s="24"/>
      <c r="THC55" s="24"/>
      <c r="THH55" s="24"/>
      <c r="THM55" s="24"/>
      <c r="THR55" s="24"/>
      <c r="THW55" s="24"/>
      <c r="TIB55" s="24"/>
      <c r="TIG55" s="24"/>
      <c r="TIL55" s="24"/>
      <c r="TIQ55" s="24"/>
      <c r="TIV55" s="24"/>
      <c r="TJA55" s="24"/>
      <c r="TJF55" s="24"/>
      <c r="TJK55" s="24"/>
      <c r="TJP55" s="24"/>
      <c r="TJU55" s="24"/>
      <c r="TJZ55" s="24"/>
      <c r="TKE55" s="24"/>
      <c r="TKJ55" s="24"/>
      <c r="TKO55" s="24"/>
      <c r="TKT55" s="24"/>
      <c r="TKY55" s="24"/>
      <c r="TLD55" s="24"/>
      <c r="TLI55" s="24"/>
      <c r="TLN55" s="24"/>
      <c r="TLS55" s="24"/>
      <c r="TLX55" s="24"/>
      <c r="TMC55" s="24"/>
      <c r="TMH55" s="24"/>
      <c r="TMM55" s="24"/>
      <c r="TMR55" s="24"/>
      <c r="TMW55" s="24"/>
      <c r="TNB55" s="24"/>
      <c r="TNG55" s="24"/>
      <c r="TNL55" s="24"/>
      <c r="TNQ55" s="24"/>
      <c r="TNV55" s="24"/>
      <c r="TOA55" s="24"/>
      <c r="TOF55" s="24"/>
      <c r="TOK55" s="24"/>
      <c r="TOP55" s="24"/>
      <c r="TOU55" s="24"/>
      <c r="TOZ55" s="24"/>
      <c r="TPE55" s="24"/>
      <c r="TPJ55" s="24"/>
      <c r="TPO55" s="24"/>
      <c r="TPT55" s="24"/>
      <c r="TPY55" s="24"/>
      <c r="TQD55" s="24"/>
      <c r="TQI55" s="24"/>
      <c r="TQN55" s="24"/>
      <c r="TQS55" s="24"/>
      <c r="TQX55" s="24"/>
      <c r="TRC55" s="24"/>
      <c r="TRH55" s="24"/>
      <c r="TRM55" s="24"/>
      <c r="TRR55" s="24"/>
      <c r="TRW55" s="24"/>
      <c r="TSB55" s="24"/>
      <c r="TSG55" s="24"/>
      <c r="TSL55" s="24"/>
      <c r="TSQ55" s="24"/>
      <c r="TSV55" s="24"/>
      <c r="TTA55" s="24"/>
      <c r="TTF55" s="24"/>
      <c r="TTK55" s="24"/>
      <c r="TTP55" s="24"/>
      <c r="TTU55" s="24"/>
      <c r="TTZ55" s="24"/>
      <c r="TUE55" s="24"/>
      <c r="TUJ55" s="24"/>
      <c r="TUO55" s="24"/>
      <c r="TUT55" s="24"/>
      <c r="TUY55" s="24"/>
      <c r="TVD55" s="24"/>
      <c r="TVI55" s="24"/>
      <c r="TVN55" s="24"/>
      <c r="TVS55" s="24"/>
      <c r="TVX55" s="24"/>
      <c r="TWC55" s="24"/>
      <c r="TWH55" s="24"/>
      <c r="TWM55" s="24"/>
      <c r="TWR55" s="24"/>
      <c r="TWW55" s="24"/>
      <c r="TXB55" s="24"/>
      <c r="TXG55" s="24"/>
      <c r="TXL55" s="24"/>
      <c r="TXQ55" s="24"/>
      <c r="TXV55" s="24"/>
      <c r="TYA55" s="24"/>
      <c r="TYF55" s="24"/>
      <c r="TYK55" s="24"/>
      <c r="TYP55" s="24"/>
      <c r="TYU55" s="24"/>
      <c r="TYZ55" s="24"/>
      <c r="TZE55" s="24"/>
      <c r="TZJ55" s="24"/>
      <c r="TZO55" s="24"/>
      <c r="TZT55" s="24"/>
      <c r="TZY55" s="24"/>
      <c r="UAD55" s="24"/>
      <c r="UAI55" s="24"/>
      <c r="UAN55" s="24"/>
      <c r="UAS55" s="24"/>
      <c r="UAX55" s="24"/>
      <c r="UBC55" s="24"/>
      <c r="UBH55" s="24"/>
      <c r="UBM55" s="24"/>
      <c r="UBR55" s="24"/>
      <c r="UBW55" s="24"/>
      <c r="UCB55" s="24"/>
      <c r="UCG55" s="24"/>
      <c r="UCL55" s="24"/>
      <c r="UCQ55" s="24"/>
      <c r="UCV55" s="24"/>
      <c r="UDA55" s="24"/>
      <c r="UDF55" s="24"/>
      <c r="UDK55" s="24"/>
      <c r="UDP55" s="24"/>
      <c r="UDU55" s="24"/>
      <c r="UDZ55" s="24"/>
      <c r="UEE55" s="24"/>
      <c r="UEJ55" s="24"/>
      <c r="UEO55" s="24"/>
      <c r="UET55" s="24"/>
      <c r="UEY55" s="24"/>
      <c r="UFD55" s="24"/>
      <c r="UFI55" s="24"/>
      <c r="UFN55" s="24"/>
      <c r="UFS55" s="24"/>
      <c r="UFX55" s="24"/>
      <c r="UGC55" s="24"/>
      <c r="UGH55" s="24"/>
      <c r="UGM55" s="24"/>
      <c r="UGR55" s="24"/>
      <c r="UGW55" s="24"/>
      <c r="UHB55" s="24"/>
      <c r="UHG55" s="24"/>
      <c r="UHL55" s="24"/>
      <c r="UHQ55" s="24"/>
      <c r="UHV55" s="24"/>
      <c r="UIA55" s="24"/>
      <c r="UIF55" s="24"/>
      <c r="UIK55" s="24"/>
      <c r="UIP55" s="24"/>
      <c r="UIU55" s="24"/>
      <c r="UIZ55" s="24"/>
      <c r="UJE55" s="24"/>
      <c r="UJJ55" s="24"/>
      <c r="UJO55" s="24"/>
      <c r="UJT55" s="24"/>
      <c r="UJY55" s="24"/>
      <c r="UKD55" s="24"/>
      <c r="UKI55" s="24"/>
      <c r="UKN55" s="24"/>
      <c r="UKS55" s="24"/>
      <c r="UKX55" s="24"/>
      <c r="ULC55" s="24"/>
      <c r="ULH55" s="24"/>
      <c r="ULM55" s="24"/>
      <c r="ULR55" s="24"/>
      <c r="ULW55" s="24"/>
      <c r="UMB55" s="24"/>
      <c r="UMG55" s="24"/>
      <c r="UML55" s="24"/>
      <c r="UMQ55" s="24"/>
      <c r="UMV55" s="24"/>
      <c r="UNA55" s="24"/>
      <c r="UNF55" s="24"/>
      <c r="UNK55" s="24"/>
      <c r="UNP55" s="24"/>
      <c r="UNU55" s="24"/>
      <c r="UNZ55" s="24"/>
      <c r="UOE55" s="24"/>
      <c r="UOJ55" s="24"/>
      <c r="UOO55" s="24"/>
      <c r="UOT55" s="24"/>
      <c r="UOY55" s="24"/>
      <c r="UPD55" s="24"/>
      <c r="UPI55" s="24"/>
      <c r="UPN55" s="24"/>
      <c r="UPS55" s="24"/>
      <c r="UPX55" s="24"/>
      <c r="UQC55" s="24"/>
      <c r="UQH55" s="24"/>
      <c r="UQM55" s="24"/>
      <c r="UQR55" s="24"/>
      <c r="UQW55" s="24"/>
      <c r="URB55" s="24"/>
      <c r="URG55" s="24"/>
      <c r="URL55" s="24"/>
      <c r="URQ55" s="24"/>
      <c r="URV55" s="24"/>
      <c r="USA55" s="24"/>
      <c r="USF55" s="24"/>
      <c r="USK55" s="24"/>
      <c r="USP55" s="24"/>
      <c r="USU55" s="24"/>
      <c r="USZ55" s="24"/>
      <c r="UTE55" s="24"/>
      <c r="UTJ55" s="24"/>
      <c r="UTO55" s="24"/>
      <c r="UTT55" s="24"/>
      <c r="UTY55" s="24"/>
      <c r="UUD55" s="24"/>
      <c r="UUI55" s="24"/>
      <c r="UUN55" s="24"/>
      <c r="UUS55" s="24"/>
      <c r="UUX55" s="24"/>
      <c r="UVC55" s="24"/>
      <c r="UVH55" s="24"/>
      <c r="UVM55" s="24"/>
      <c r="UVR55" s="24"/>
      <c r="UVW55" s="24"/>
      <c r="UWB55" s="24"/>
      <c r="UWG55" s="24"/>
      <c r="UWL55" s="24"/>
      <c r="UWQ55" s="24"/>
      <c r="UWV55" s="24"/>
      <c r="UXA55" s="24"/>
      <c r="UXF55" s="24"/>
      <c r="UXK55" s="24"/>
      <c r="UXP55" s="24"/>
      <c r="UXU55" s="24"/>
      <c r="UXZ55" s="24"/>
      <c r="UYE55" s="24"/>
      <c r="UYJ55" s="24"/>
      <c r="UYO55" s="24"/>
      <c r="UYT55" s="24"/>
      <c r="UYY55" s="24"/>
      <c r="UZD55" s="24"/>
      <c r="UZI55" s="24"/>
      <c r="UZN55" s="24"/>
      <c r="UZS55" s="24"/>
      <c r="UZX55" s="24"/>
      <c r="VAC55" s="24"/>
      <c r="VAH55" s="24"/>
      <c r="VAM55" s="24"/>
      <c r="VAR55" s="24"/>
      <c r="VAW55" s="24"/>
      <c r="VBB55" s="24"/>
      <c r="VBG55" s="24"/>
      <c r="VBL55" s="24"/>
      <c r="VBQ55" s="24"/>
      <c r="VBV55" s="24"/>
      <c r="VCA55" s="24"/>
      <c r="VCF55" s="24"/>
      <c r="VCK55" s="24"/>
      <c r="VCP55" s="24"/>
      <c r="VCU55" s="24"/>
      <c r="VCZ55" s="24"/>
      <c r="VDE55" s="24"/>
      <c r="VDJ55" s="24"/>
      <c r="VDO55" s="24"/>
      <c r="VDT55" s="24"/>
      <c r="VDY55" s="24"/>
      <c r="VED55" s="24"/>
      <c r="VEI55" s="24"/>
      <c r="VEN55" s="24"/>
      <c r="VES55" s="24"/>
      <c r="VEX55" s="24"/>
      <c r="VFC55" s="24"/>
      <c r="VFH55" s="24"/>
      <c r="VFM55" s="24"/>
      <c r="VFR55" s="24"/>
      <c r="VFW55" s="24"/>
      <c r="VGB55" s="24"/>
      <c r="VGG55" s="24"/>
      <c r="VGL55" s="24"/>
      <c r="VGQ55" s="24"/>
      <c r="VGV55" s="24"/>
      <c r="VHA55" s="24"/>
      <c r="VHF55" s="24"/>
      <c r="VHK55" s="24"/>
      <c r="VHP55" s="24"/>
      <c r="VHU55" s="24"/>
      <c r="VHZ55" s="24"/>
      <c r="VIE55" s="24"/>
      <c r="VIJ55" s="24"/>
      <c r="VIO55" s="24"/>
      <c r="VIT55" s="24"/>
      <c r="VIY55" s="24"/>
      <c r="VJD55" s="24"/>
      <c r="VJI55" s="24"/>
      <c r="VJN55" s="24"/>
      <c r="VJS55" s="24"/>
      <c r="VJX55" s="24"/>
      <c r="VKC55" s="24"/>
      <c r="VKH55" s="24"/>
      <c r="VKM55" s="24"/>
      <c r="VKR55" s="24"/>
      <c r="VKW55" s="24"/>
      <c r="VLB55" s="24"/>
      <c r="VLG55" s="24"/>
      <c r="VLL55" s="24"/>
      <c r="VLQ55" s="24"/>
      <c r="VLV55" s="24"/>
      <c r="VMA55" s="24"/>
      <c r="VMF55" s="24"/>
      <c r="VMK55" s="24"/>
      <c r="VMP55" s="24"/>
      <c r="VMU55" s="24"/>
      <c r="VMZ55" s="24"/>
      <c r="VNE55" s="24"/>
      <c r="VNJ55" s="24"/>
      <c r="VNO55" s="24"/>
      <c r="VNT55" s="24"/>
      <c r="VNY55" s="24"/>
      <c r="VOD55" s="24"/>
      <c r="VOI55" s="24"/>
      <c r="VON55" s="24"/>
      <c r="VOS55" s="24"/>
      <c r="VOX55" s="24"/>
      <c r="VPC55" s="24"/>
      <c r="VPH55" s="24"/>
      <c r="VPM55" s="24"/>
      <c r="VPR55" s="24"/>
      <c r="VPW55" s="24"/>
      <c r="VQB55" s="24"/>
      <c r="VQG55" s="24"/>
      <c r="VQL55" s="24"/>
      <c r="VQQ55" s="24"/>
      <c r="VQV55" s="24"/>
      <c r="VRA55" s="24"/>
      <c r="VRF55" s="24"/>
      <c r="VRK55" s="24"/>
      <c r="VRP55" s="24"/>
      <c r="VRU55" s="24"/>
      <c r="VRZ55" s="24"/>
      <c r="VSE55" s="24"/>
      <c r="VSJ55" s="24"/>
      <c r="VSO55" s="24"/>
      <c r="VST55" s="24"/>
      <c r="VSY55" s="24"/>
      <c r="VTD55" s="24"/>
      <c r="VTI55" s="24"/>
      <c r="VTN55" s="24"/>
      <c r="VTS55" s="24"/>
      <c r="VTX55" s="24"/>
      <c r="VUC55" s="24"/>
      <c r="VUH55" s="24"/>
      <c r="VUM55" s="24"/>
      <c r="VUR55" s="24"/>
      <c r="VUW55" s="24"/>
      <c r="VVB55" s="24"/>
      <c r="VVG55" s="24"/>
      <c r="VVL55" s="24"/>
      <c r="VVQ55" s="24"/>
      <c r="VVV55" s="24"/>
      <c r="VWA55" s="24"/>
      <c r="VWF55" s="24"/>
      <c r="VWK55" s="24"/>
      <c r="VWP55" s="24"/>
      <c r="VWU55" s="24"/>
      <c r="VWZ55" s="24"/>
      <c r="VXE55" s="24"/>
      <c r="VXJ55" s="24"/>
      <c r="VXO55" s="24"/>
      <c r="VXT55" s="24"/>
      <c r="VXY55" s="24"/>
      <c r="VYD55" s="24"/>
      <c r="VYI55" s="24"/>
      <c r="VYN55" s="24"/>
      <c r="VYS55" s="24"/>
      <c r="VYX55" s="24"/>
      <c r="VZC55" s="24"/>
      <c r="VZH55" s="24"/>
      <c r="VZM55" s="24"/>
      <c r="VZR55" s="24"/>
      <c r="VZW55" s="24"/>
      <c r="WAB55" s="24"/>
      <c r="WAG55" s="24"/>
      <c r="WAL55" s="24"/>
      <c r="WAQ55" s="24"/>
      <c r="WAV55" s="24"/>
      <c r="WBA55" s="24"/>
      <c r="WBF55" s="24"/>
      <c r="WBK55" s="24"/>
      <c r="WBP55" s="24"/>
      <c r="WBU55" s="24"/>
      <c r="WBZ55" s="24"/>
      <c r="WCE55" s="24"/>
      <c r="WCJ55" s="24"/>
      <c r="WCO55" s="24"/>
      <c r="WCT55" s="24"/>
      <c r="WCY55" s="24"/>
      <c r="WDD55" s="24"/>
      <c r="WDI55" s="24"/>
      <c r="WDN55" s="24"/>
      <c r="WDS55" s="24"/>
      <c r="WDX55" s="24"/>
      <c r="WEC55" s="24"/>
      <c r="WEH55" s="24"/>
      <c r="WEM55" s="24"/>
      <c r="WER55" s="24"/>
      <c r="WEW55" s="24"/>
      <c r="WFB55" s="24"/>
      <c r="WFG55" s="24"/>
      <c r="WFL55" s="24"/>
      <c r="WFQ55" s="24"/>
      <c r="WFV55" s="24"/>
      <c r="WGA55" s="24"/>
      <c r="WGF55" s="24"/>
      <c r="WGK55" s="24"/>
      <c r="WGP55" s="24"/>
      <c r="WGU55" s="24"/>
      <c r="WGZ55" s="24"/>
      <c r="WHE55" s="24"/>
      <c r="WHJ55" s="24"/>
      <c r="WHO55" s="24"/>
      <c r="WHT55" s="24"/>
      <c r="WHY55" s="24"/>
      <c r="WID55" s="24"/>
      <c r="WII55" s="24"/>
      <c r="WIN55" s="24"/>
      <c r="WIS55" s="24"/>
      <c r="WIX55" s="24"/>
      <c r="WJC55" s="24"/>
      <c r="WJH55" s="24"/>
      <c r="WJM55" s="24"/>
      <c r="WJR55" s="24"/>
      <c r="WJW55" s="24"/>
      <c r="WKB55" s="24"/>
      <c r="WKG55" s="24"/>
      <c r="WKL55" s="24"/>
      <c r="WKQ55" s="24"/>
      <c r="WKV55" s="24"/>
      <c r="WLA55" s="24"/>
      <c r="WLF55" s="24"/>
      <c r="WLK55" s="24"/>
      <c r="WLP55" s="24"/>
      <c r="WLU55" s="24"/>
      <c r="WLZ55" s="24"/>
      <c r="WME55" s="24"/>
      <c r="WMJ55" s="24"/>
      <c r="WMO55" s="24"/>
      <c r="WMT55" s="24"/>
      <c r="WMY55" s="24"/>
      <c r="WND55" s="24"/>
      <c r="WNI55" s="24"/>
      <c r="WNN55" s="24"/>
      <c r="WNS55" s="24"/>
      <c r="WNX55" s="24"/>
      <c r="WOC55" s="24"/>
      <c r="WOH55" s="24"/>
      <c r="WOM55" s="24"/>
      <c r="WOR55" s="24"/>
      <c r="WOW55" s="24"/>
      <c r="WPB55" s="24"/>
      <c r="WPG55" s="24"/>
      <c r="WPL55" s="24"/>
      <c r="WPQ55" s="24"/>
      <c r="WPV55" s="24"/>
      <c r="WQA55" s="24"/>
      <c r="WQF55" s="24"/>
      <c r="WQK55" s="24"/>
      <c r="WQP55" s="24"/>
      <c r="WQU55" s="24"/>
      <c r="WQZ55" s="24"/>
      <c r="WRE55" s="24"/>
      <c r="WRJ55" s="24"/>
      <c r="WRO55" s="24"/>
      <c r="WRT55" s="24"/>
      <c r="WRY55" s="24"/>
      <c r="WSD55" s="24"/>
      <c r="WSI55" s="24"/>
      <c r="WSN55" s="24"/>
      <c r="WSS55" s="24"/>
      <c r="WSX55" s="24"/>
      <c r="WTC55" s="24"/>
      <c r="WTH55" s="24"/>
      <c r="WTM55" s="24"/>
      <c r="WTR55" s="24"/>
      <c r="WTW55" s="24"/>
      <c r="WUB55" s="24"/>
      <c r="WUG55" s="24"/>
      <c r="WUL55" s="24"/>
      <c r="WUQ55" s="24"/>
      <c r="WUV55" s="24"/>
      <c r="WVA55" s="24"/>
      <c r="WVF55" s="24"/>
      <c r="WVK55" s="24"/>
      <c r="WVP55" s="24"/>
      <c r="WVU55" s="24"/>
      <c r="WVZ55" s="24"/>
      <c r="WWE55" s="24"/>
      <c r="WWJ55" s="24"/>
      <c r="WWO55" s="24"/>
      <c r="WWT55" s="24"/>
      <c r="WWY55" s="24"/>
      <c r="WXD55" s="24"/>
      <c r="WXI55" s="24"/>
      <c r="WXN55" s="24"/>
      <c r="WXS55" s="24"/>
      <c r="WXX55" s="24"/>
      <c r="WYC55" s="24"/>
      <c r="WYH55" s="24"/>
      <c r="WYM55" s="24"/>
      <c r="WYR55" s="24"/>
      <c r="WYW55" s="24"/>
      <c r="WZB55" s="24"/>
      <c r="WZG55" s="24"/>
      <c r="WZL55" s="24"/>
      <c r="WZQ55" s="24"/>
      <c r="WZV55" s="24"/>
      <c r="XAA55" s="24"/>
      <c r="XAF55" s="24"/>
      <c r="XAK55" s="24"/>
      <c r="XAP55" s="24"/>
      <c r="XAU55" s="24"/>
      <c r="XAZ55" s="24"/>
      <c r="XBE55" s="24"/>
      <c r="XBJ55" s="24"/>
      <c r="XBO55" s="24"/>
      <c r="XBT55" s="24"/>
      <c r="XBY55" s="24"/>
      <c r="XCD55" s="24"/>
      <c r="XCI55" s="24"/>
      <c r="XCN55" s="24"/>
      <c r="XCS55" s="24"/>
      <c r="XCX55" s="24"/>
      <c r="XDC55" s="24"/>
      <c r="XDH55" s="24"/>
      <c r="XDM55" s="24"/>
      <c r="XDR55" s="24"/>
      <c r="XDW55" s="24"/>
      <c r="XEB55" s="24"/>
      <c r="XEG55" s="24"/>
      <c r="XEL55" s="24"/>
      <c r="XEQ55" s="24"/>
      <c r="XEV55" s="24"/>
      <c r="XFA55" s="24"/>
    </row>
    <row r="56" spans="1:1021 1026:2046 2051:3071 3076:4096 4101:5116 5121:6141 6146:7166 7171:8191 8196:9216 9221:10236 10241:11261 11266:12286 12291:13311 13316:14336 14341:15356 15361:16381" x14ac:dyDescent="0.35">
      <c r="A56" s="24"/>
      <c r="B56" s="14"/>
      <c r="C56" s="14"/>
      <c r="D56" s="24" t="s">
        <v>480</v>
      </c>
      <c r="E56" s="166"/>
      <c r="H56" s="54" t="s">
        <v>41</v>
      </c>
      <c r="J56" s="227">
        <f t="shared" ref="J56:AO56" si="33">J53*J51</f>
        <v>2218.8937499999997</v>
      </c>
      <c r="K56" s="184">
        <f t="shared" si="33"/>
        <v>2218.8937499999997</v>
      </c>
      <c r="L56" s="184">
        <f t="shared" si="33"/>
        <v>2218.8937499999997</v>
      </c>
      <c r="M56" s="184">
        <f t="shared" si="33"/>
        <v>2218.8937499999997</v>
      </c>
      <c r="N56" s="184">
        <f t="shared" si="33"/>
        <v>2218.8937499999997</v>
      </c>
      <c r="O56" s="184">
        <f t="shared" si="33"/>
        <v>2218.8937499999997</v>
      </c>
      <c r="P56" s="184">
        <f t="shared" si="33"/>
        <v>2218.8937499999997</v>
      </c>
      <c r="Q56" s="184">
        <f t="shared" si="33"/>
        <v>2218.8937499999997</v>
      </c>
      <c r="R56" s="184">
        <f t="shared" si="33"/>
        <v>2218.8937499999997</v>
      </c>
      <c r="S56" s="184">
        <f t="shared" si="33"/>
        <v>2218.8937499999997</v>
      </c>
      <c r="T56" s="184">
        <f t="shared" si="33"/>
        <v>2218.8937499999997</v>
      </c>
      <c r="U56" s="184">
        <f t="shared" si="33"/>
        <v>2218.8937499999997</v>
      </c>
      <c r="V56" s="184">
        <f t="shared" si="33"/>
        <v>3189.5364937499999</v>
      </c>
      <c r="W56" s="184">
        <f t="shared" si="33"/>
        <v>3189.5364937499999</v>
      </c>
      <c r="X56" s="184">
        <f t="shared" si="33"/>
        <v>3189.5364937499999</v>
      </c>
      <c r="Y56" s="184">
        <f t="shared" si="33"/>
        <v>3189.5364937499999</v>
      </c>
      <c r="Z56" s="184">
        <f t="shared" si="33"/>
        <v>3189.5364937499999</v>
      </c>
      <c r="AA56" s="184">
        <f t="shared" si="33"/>
        <v>3189.5364937499999</v>
      </c>
      <c r="AB56" s="184">
        <f t="shared" si="33"/>
        <v>3189.5364937499999</v>
      </c>
      <c r="AC56" s="184">
        <f t="shared" si="33"/>
        <v>3189.5364937499999</v>
      </c>
      <c r="AD56" s="184">
        <f t="shared" si="33"/>
        <v>3189.5364937499999</v>
      </c>
      <c r="AE56" s="184">
        <f t="shared" si="33"/>
        <v>3189.5364937499999</v>
      </c>
      <c r="AF56" s="184">
        <f t="shared" si="33"/>
        <v>3189.5364937499999</v>
      </c>
      <c r="AG56" s="184">
        <f t="shared" si="33"/>
        <v>3189.5364937499999</v>
      </c>
      <c r="AH56" s="184">
        <f t="shared" si="33"/>
        <v>4352.0198602499995</v>
      </c>
      <c r="AI56" s="184">
        <f t="shared" si="33"/>
        <v>4352.0198602499995</v>
      </c>
      <c r="AJ56" s="184">
        <f t="shared" si="33"/>
        <v>4352.0198602499995</v>
      </c>
      <c r="AK56" s="184">
        <f t="shared" si="33"/>
        <v>4352.0198602499995</v>
      </c>
      <c r="AL56" s="184">
        <f t="shared" si="33"/>
        <v>4352.0198602499995</v>
      </c>
      <c r="AM56" s="184">
        <f t="shared" si="33"/>
        <v>4352.0198602499995</v>
      </c>
      <c r="AN56" s="184">
        <f t="shared" si="33"/>
        <v>4352.0198602499995</v>
      </c>
      <c r="AO56" s="184">
        <f t="shared" si="33"/>
        <v>4352.0198602499995</v>
      </c>
      <c r="AP56" s="184">
        <f t="shared" ref="AP56:BU56" si="34">AP53*AP51</f>
        <v>4352.0198602499995</v>
      </c>
      <c r="AQ56" s="184">
        <f t="shared" si="34"/>
        <v>4352.0198602499995</v>
      </c>
      <c r="AR56" s="184">
        <f t="shared" si="34"/>
        <v>4352.0198602499995</v>
      </c>
      <c r="AS56" s="184">
        <f t="shared" si="34"/>
        <v>4352.0198602499995</v>
      </c>
      <c r="AT56" s="184">
        <f t="shared" si="34"/>
        <v>5489.9576268525007</v>
      </c>
      <c r="AU56" s="184">
        <f t="shared" si="34"/>
        <v>5489.9576268525007</v>
      </c>
      <c r="AV56" s="184">
        <f t="shared" si="34"/>
        <v>5489.9576268525007</v>
      </c>
      <c r="AW56" s="184">
        <f t="shared" si="34"/>
        <v>5489.9576268525007</v>
      </c>
      <c r="AX56" s="184">
        <f t="shared" si="34"/>
        <v>5489.9576268525007</v>
      </c>
      <c r="AY56" s="184">
        <f t="shared" si="34"/>
        <v>5489.9576268525007</v>
      </c>
      <c r="AZ56" s="184">
        <f t="shared" si="34"/>
        <v>5489.9576268525007</v>
      </c>
      <c r="BA56" s="184">
        <f t="shared" si="34"/>
        <v>5489.9576268525007</v>
      </c>
      <c r="BB56" s="184">
        <f t="shared" si="34"/>
        <v>5489.9576268525007</v>
      </c>
      <c r="BC56" s="184">
        <f t="shared" si="34"/>
        <v>5489.9576268525007</v>
      </c>
      <c r="BD56" s="184">
        <f t="shared" si="34"/>
        <v>5489.9576268525007</v>
      </c>
      <c r="BE56" s="184">
        <f t="shared" si="34"/>
        <v>5489.9576268525007</v>
      </c>
      <c r="BF56" s="184">
        <f t="shared" si="34"/>
        <v>4367.7213322959005</v>
      </c>
      <c r="BG56" s="184">
        <f t="shared" si="34"/>
        <v>4367.7213322959005</v>
      </c>
      <c r="BH56" s="184">
        <f t="shared" si="34"/>
        <v>4367.7213322959005</v>
      </c>
      <c r="BI56" s="184">
        <f t="shared" si="34"/>
        <v>4367.7213322959005</v>
      </c>
      <c r="BJ56" s="184">
        <f t="shared" si="34"/>
        <v>4367.7213322959005</v>
      </c>
      <c r="BK56" s="184">
        <f t="shared" si="34"/>
        <v>4367.7213322959005</v>
      </c>
      <c r="BL56" s="184">
        <f t="shared" si="34"/>
        <v>4367.7213322959005</v>
      </c>
      <c r="BM56" s="184">
        <f t="shared" si="34"/>
        <v>4367.7213322959005</v>
      </c>
      <c r="BN56" s="184">
        <f t="shared" si="34"/>
        <v>4367.7213322959005</v>
      </c>
      <c r="BO56" s="184">
        <f t="shared" si="34"/>
        <v>4367.7213322959005</v>
      </c>
      <c r="BP56" s="184">
        <f t="shared" si="34"/>
        <v>4367.7213322959005</v>
      </c>
      <c r="BQ56" s="184">
        <f t="shared" si="34"/>
        <v>4367.7213322959005</v>
      </c>
      <c r="BR56" s="184">
        <f t="shared" si="34"/>
        <v>4377.9512295100358</v>
      </c>
      <c r="BS56" s="184">
        <f t="shared" si="34"/>
        <v>4377.9512295100358</v>
      </c>
      <c r="BT56" s="184">
        <f t="shared" si="34"/>
        <v>4377.9512295100358</v>
      </c>
      <c r="BU56" s="184">
        <f t="shared" si="34"/>
        <v>4377.9512295100358</v>
      </c>
      <c r="BV56" s="184">
        <f t="shared" ref="BV56:DA56" si="35">BV53*BV51</f>
        <v>4377.9512295100358</v>
      </c>
      <c r="BW56" s="184">
        <f t="shared" si="35"/>
        <v>4377.9512295100358</v>
      </c>
      <c r="BX56" s="184">
        <f t="shared" si="35"/>
        <v>4377.9512295100358</v>
      </c>
      <c r="BY56" s="184">
        <f t="shared" si="35"/>
        <v>4377.9512295100358</v>
      </c>
      <c r="BZ56" s="184">
        <f t="shared" si="35"/>
        <v>4377.9512295100358</v>
      </c>
      <c r="CA56" s="184">
        <f t="shared" si="35"/>
        <v>4377.9512295100358</v>
      </c>
      <c r="CB56" s="184">
        <f t="shared" si="35"/>
        <v>4377.9512295100358</v>
      </c>
      <c r="CC56" s="184">
        <f t="shared" si="35"/>
        <v>4377.9512295100358</v>
      </c>
      <c r="CD56" s="184">
        <f t="shared" si="35"/>
        <v>3951.8608880845618</v>
      </c>
      <c r="CE56" s="184">
        <f t="shared" si="35"/>
        <v>3951.8608880845618</v>
      </c>
      <c r="CF56" s="184">
        <f t="shared" si="35"/>
        <v>3951.8608880845618</v>
      </c>
      <c r="CG56" s="184">
        <f t="shared" si="35"/>
        <v>3951.8608880845618</v>
      </c>
      <c r="CH56" s="184">
        <f t="shared" si="35"/>
        <v>3951.8608880845618</v>
      </c>
      <c r="CI56" s="184">
        <f t="shared" si="35"/>
        <v>3951.8608880845618</v>
      </c>
      <c r="CJ56" s="184">
        <f t="shared" si="35"/>
        <v>3951.8608880845618</v>
      </c>
      <c r="CK56" s="184">
        <f t="shared" si="35"/>
        <v>3951.8608880845618</v>
      </c>
      <c r="CL56" s="184">
        <f t="shared" si="35"/>
        <v>3951.8608880845618</v>
      </c>
      <c r="CM56" s="184">
        <f t="shared" si="35"/>
        <v>3951.8608880845618</v>
      </c>
      <c r="CN56" s="184">
        <f t="shared" si="35"/>
        <v>3951.8608880845618</v>
      </c>
      <c r="CO56" s="184">
        <f t="shared" si="35"/>
        <v>3951.8608880845618</v>
      </c>
      <c r="CP56" s="184">
        <f t="shared" si="35"/>
        <v>3388.9752224796366</v>
      </c>
      <c r="CQ56" s="184">
        <f t="shared" si="35"/>
        <v>3388.9752224796366</v>
      </c>
      <c r="CR56" s="184">
        <f t="shared" si="35"/>
        <v>3388.9752224796366</v>
      </c>
      <c r="CS56" s="184">
        <f t="shared" si="35"/>
        <v>3388.9752224796366</v>
      </c>
      <c r="CT56" s="184">
        <f t="shared" si="35"/>
        <v>3388.9752224796366</v>
      </c>
      <c r="CU56" s="184">
        <f t="shared" si="35"/>
        <v>3388.9752224796366</v>
      </c>
      <c r="CV56" s="184">
        <f t="shared" si="35"/>
        <v>3388.9752224796366</v>
      </c>
      <c r="CW56" s="184">
        <f t="shared" si="35"/>
        <v>3388.9752224796366</v>
      </c>
      <c r="CX56" s="184">
        <f t="shared" si="35"/>
        <v>3388.9752224796366</v>
      </c>
      <c r="CY56" s="184">
        <f t="shared" si="35"/>
        <v>3388.9752224796366</v>
      </c>
      <c r="CZ56" s="184">
        <f t="shared" si="35"/>
        <v>3388.9752224796366</v>
      </c>
      <c r="DA56" s="184">
        <f t="shared" si="35"/>
        <v>3388.9752224796366</v>
      </c>
      <c r="DB56" s="184">
        <f t="shared" ref="DB56:DY56" si="36">DB53*DB51</f>
        <v>2190.5618394885787</v>
      </c>
      <c r="DC56" s="184">
        <f t="shared" si="36"/>
        <v>2190.5618394885787</v>
      </c>
      <c r="DD56" s="184">
        <f t="shared" si="36"/>
        <v>2190.5618394885787</v>
      </c>
      <c r="DE56" s="184">
        <f t="shared" si="36"/>
        <v>2190.5618394885787</v>
      </c>
      <c r="DF56" s="184">
        <f t="shared" si="36"/>
        <v>2190.5618394885787</v>
      </c>
      <c r="DG56" s="184">
        <f t="shared" si="36"/>
        <v>2190.5618394885787</v>
      </c>
      <c r="DH56" s="184">
        <f t="shared" si="36"/>
        <v>2190.5618394885787</v>
      </c>
      <c r="DI56" s="184">
        <f t="shared" si="36"/>
        <v>2190.5618394885787</v>
      </c>
      <c r="DJ56" s="184">
        <f t="shared" si="36"/>
        <v>2190.5618394885787</v>
      </c>
      <c r="DK56" s="184">
        <f t="shared" si="36"/>
        <v>2190.5618394885787</v>
      </c>
      <c r="DL56" s="184">
        <f t="shared" si="36"/>
        <v>2190.5618394885787</v>
      </c>
      <c r="DM56" s="184">
        <f t="shared" si="36"/>
        <v>2190.5618394885787</v>
      </c>
      <c r="DN56" s="184">
        <f t="shared" si="36"/>
        <v>1232.5882244964084</v>
      </c>
      <c r="DO56" s="184">
        <f t="shared" si="36"/>
        <v>1232.5882244964084</v>
      </c>
      <c r="DP56" s="184">
        <f t="shared" si="36"/>
        <v>1232.5882244964084</v>
      </c>
      <c r="DQ56" s="184">
        <f t="shared" si="36"/>
        <v>1232.5882244964084</v>
      </c>
      <c r="DR56" s="184">
        <f t="shared" si="36"/>
        <v>1232.5882244964084</v>
      </c>
      <c r="DS56" s="184">
        <f t="shared" si="36"/>
        <v>1232.5882244964084</v>
      </c>
      <c r="DT56" s="184">
        <f t="shared" si="36"/>
        <v>1232.5882244964084</v>
      </c>
      <c r="DU56" s="184">
        <f t="shared" si="36"/>
        <v>1232.5882244964084</v>
      </c>
      <c r="DV56" s="184">
        <f t="shared" si="36"/>
        <v>1232.5882244964084</v>
      </c>
      <c r="DW56" s="184">
        <f t="shared" si="36"/>
        <v>1232.5882244964084</v>
      </c>
      <c r="DX56" s="184">
        <f t="shared" si="36"/>
        <v>1232.5882244964084</v>
      </c>
      <c r="DY56" s="184">
        <f t="shared" si="36"/>
        <v>1232.5882244964084</v>
      </c>
      <c r="EA56" s="24"/>
      <c r="EF56" s="24"/>
      <c r="EK56" s="24"/>
      <c r="EP56" s="24"/>
      <c r="EU56" s="24"/>
      <c r="EZ56" s="24"/>
      <c r="FE56" s="24"/>
      <c r="FJ56" s="24"/>
      <c r="FO56" s="24"/>
      <c r="FT56" s="24"/>
      <c r="FY56" s="24"/>
      <c r="GD56" s="24"/>
      <c r="GI56" s="24"/>
      <c r="GN56" s="24"/>
      <c r="GS56" s="24"/>
      <c r="GX56" s="24"/>
      <c r="HC56" s="24"/>
      <c r="HH56" s="24"/>
      <c r="HM56" s="24"/>
      <c r="HR56" s="24"/>
      <c r="HW56" s="24"/>
      <c r="IB56" s="24"/>
      <c r="IG56" s="24"/>
      <c r="IL56" s="24"/>
      <c r="IQ56" s="24"/>
      <c r="IV56" s="24"/>
      <c r="JA56" s="24"/>
      <c r="JF56" s="24"/>
      <c r="JK56" s="24"/>
      <c r="JP56" s="24"/>
      <c r="JU56" s="24"/>
      <c r="JZ56" s="24"/>
      <c r="KE56" s="24"/>
      <c r="KJ56" s="24"/>
      <c r="KO56" s="24"/>
      <c r="KT56" s="24"/>
      <c r="KY56" s="24"/>
      <c r="LD56" s="24"/>
      <c r="LI56" s="24"/>
      <c r="LN56" s="24"/>
      <c r="LS56" s="24"/>
      <c r="LX56" s="24"/>
      <c r="MC56" s="24"/>
      <c r="MH56" s="24"/>
      <c r="MM56" s="24"/>
      <c r="MR56" s="24"/>
      <c r="MW56" s="24"/>
      <c r="NB56" s="24"/>
      <c r="NG56" s="24"/>
      <c r="NL56" s="24"/>
      <c r="NQ56" s="24"/>
      <c r="NV56" s="24"/>
      <c r="OA56" s="24"/>
      <c r="OF56" s="24"/>
      <c r="OK56" s="24"/>
      <c r="OP56" s="24"/>
      <c r="OU56" s="24"/>
      <c r="OZ56" s="24"/>
      <c r="PE56" s="24"/>
      <c r="PJ56" s="24"/>
      <c r="PO56" s="24"/>
      <c r="PT56" s="24"/>
      <c r="PY56" s="24"/>
      <c r="QD56" s="24"/>
      <c r="QI56" s="24"/>
      <c r="QN56" s="24"/>
      <c r="QS56" s="24"/>
      <c r="QX56" s="24"/>
      <c r="RC56" s="24"/>
      <c r="RH56" s="24"/>
      <c r="RM56" s="24"/>
      <c r="RR56" s="24"/>
      <c r="RW56" s="24"/>
      <c r="SB56" s="24"/>
      <c r="SG56" s="24"/>
      <c r="SL56" s="24"/>
      <c r="SQ56" s="24"/>
      <c r="SV56" s="24"/>
      <c r="TA56" s="24"/>
      <c r="TF56" s="24"/>
      <c r="TK56" s="24"/>
      <c r="TP56" s="24"/>
      <c r="TU56" s="24"/>
      <c r="TZ56" s="24"/>
      <c r="UE56" s="24"/>
      <c r="UJ56" s="24"/>
      <c r="UO56" s="24"/>
      <c r="UT56" s="24"/>
      <c r="UY56" s="24"/>
      <c r="VD56" s="24"/>
      <c r="VI56" s="24"/>
      <c r="VN56" s="24"/>
      <c r="VS56" s="24"/>
      <c r="VX56" s="24"/>
      <c r="WC56" s="24"/>
      <c r="WH56" s="24"/>
      <c r="WM56" s="24"/>
      <c r="WR56" s="24"/>
      <c r="WW56" s="24"/>
      <c r="XB56" s="24"/>
      <c r="XG56" s="24"/>
      <c r="XL56" s="24"/>
      <c r="XQ56" s="24"/>
      <c r="XV56" s="24"/>
      <c r="YA56" s="24"/>
      <c r="YF56" s="24"/>
      <c r="YK56" s="24"/>
      <c r="YP56" s="24"/>
      <c r="YU56" s="24"/>
      <c r="YZ56" s="24"/>
      <c r="ZE56" s="24"/>
      <c r="ZJ56" s="24"/>
      <c r="ZO56" s="24"/>
      <c r="ZT56" s="24"/>
      <c r="ZY56" s="24"/>
      <c r="AAD56" s="24"/>
      <c r="AAI56" s="24"/>
      <c r="AAN56" s="24"/>
      <c r="AAS56" s="24"/>
      <c r="AAX56" s="24"/>
      <c r="ABC56" s="24"/>
      <c r="ABH56" s="24"/>
      <c r="ABM56" s="24"/>
      <c r="ABR56" s="24"/>
      <c r="ABW56" s="24"/>
      <c r="ACB56" s="24"/>
      <c r="ACG56" s="24"/>
      <c r="ACL56" s="24"/>
      <c r="ACQ56" s="24"/>
      <c r="ACV56" s="24"/>
      <c r="ADA56" s="24"/>
      <c r="ADF56" s="24"/>
      <c r="ADK56" s="24"/>
      <c r="ADP56" s="24"/>
      <c r="ADU56" s="24"/>
      <c r="ADZ56" s="24"/>
      <c r="AEE56" s="24"/>
      <c r="AEJ56" s="24"/>
      <c r="AEO56" s="24"/>
      <c r="AET56" s="24"/>
      <c r="AEY56" s="24"/>
      <c r="AFD56" s="24"/>
      <c r="AFI56" s="24"/>
      <c r="AFN56" s="24"/>
      <c r="AFS56" s="24"/>
      <c r="AFX56" s="24"/>
      <c r="AGC56" s="24"/>
      <c r="AGH56" s="24"/>
      <c r="AGM56" s="24"/>
      <c r="AGR56" s="24"/>
      <c r="AGW56" s="24"/>
      <c r="AHB56" s="24"/>
      <c r="AHG56" s="24"/>
      <c r="AHL56" s="24"/>
      <c r="AHQ56" s="24"/>
      <c r="AHV56" s="24"/>
      <c r="AIA56" s="24"/>
      <c r="AIF56" s="24"/>
      <c r="AIK56" s="24"/>
      <c r="AIP56" s="24"/>
      <c r="AIU56" s="24"/>
      <c r="AIZ56" s="24"/>
      <c r="AJE56" s="24"/>
      <c r="AJJ56" s="24"/>
      <c r="AJO56" s="24"/>
      <c r="AJT56" s="24"/>
      <c r="AJY56" s="24"/>
      <c r="AKD56" s="24"/>
      <c r="AKI56" s="24"/>
      <c r="AKN56" s="24"/>
      <c r="AKS56" s="24"/>
      <c r="AKX56" s="24"/>
      <c r="ALC56" s="24"/>
      <c r="ALH56" s="24"/>
      <c r="ALM56" s="24"/>
      <c r="ALR56" s="24"/>
      <c r="ALW56" s="24"/>
      <c r="AMB56" s="24"/>
      <c r="AMG56" s="24"/>
      <c r="AML56" s="24"/>
      <c r="AMQ56" s="24"/>
      <c r="AMV56" s="24"/>
      <c r="ANA56" s="24"/>
      <c r="ANF56" s="24"/>
      <c r="ANK56" s="24"/>
      <c r="ANP56" s="24"/>
      <c r="ANU56" s="24"/>
      <c r="ANZ56" s="24"/>
      <c r="AOE56" s="24"/>
      <c r="AOJ56" s="24"/>
      <c r="AOO56" s="24"/>
      <c r="AOT56" s="24"/>
      <c r="AOY56" s="24"/>
      <c r="APD56" s="24"/>
      <c r="API56" s="24"/>
      <c r="APN56" s="24"/>
      <c r="APS56" s="24"/>
      <c r="APX56" s="24"/>
      <c r="AQC56" s="24"/>
      <c r="AQH56" s="24"/>
      <c r="AQM56" s="24"/>
      <c r="AQR56" s="24"/>
      <c r="AQW56" s="24"/>
      <c r="ARB56" s="24"/>
      <c r="ARG56" s="24"/>
      <c r="ARL56" s="24"/>
      <c r="ARQ56" s="24"/>
      <c r="ARV56" s="24"/>
      <c r="ASA56" s="24"/>
      <c r="ASF56" s="24"/>
      <c r="ASK56" s="24"/>
      <c r="ASP56" s="24"/>
      <c r="ASU56" s="24"/>
      <c r="ASZ56" s="24"/>
      <c r="ATE56" s="24"/>
      <c r="ATJ56" s="24"/>
      <c r="ATO56" s="24"/>
      <c r="ATT56" s="24"/>
      <c r="ATY56" s="24"/>
      <c r="AUD56" s="24"/>
      <c r="AUI56" s="24"/>
      <c r="AUN56" s="24"/>
      <c r="AUS56" s="24"/>
      <c r="AUX56" s="24"/>
      <c r="AVC56" s="24"/>
      <c r="AVH56" s="24"/>
      <c r="AVM56" s="24"/>
      <c r="AVR56" s="24"/>
      <c r="AVW56" s="24"/>
      <c r="AWB56" s="24"/>
      <c r="AWG56" s="24"/>
      <c r="AWL56" s="24"/>
      <c r="AWQ56" s="24"/>
      <c r="AWV56" s="24"/>
      <c r="AXA56" s="24"/>
      <c r="AXF56" s="24"/>
      <c r="AXK56" s="24"/>
      <c r="AXP56" s="24"/>
      <c r="AXU56" s="24"/>
      <c r="AXZ56" s="24"/>
      <c r="AYE56" s="24"/>
      <c r="AYJ56" s="24"/>
      <c r="AYO56" s="24"/>
      <c r="AYT56" s="24"/>
      <c r="AYY56" s="24"/>
      <c r="AZD56" s="24"/>
      <c r="AZI56" s="24"/>
      <c r="AZN56" s="24"/>
      <c r="AZS56" s="24"/>
      <c r="AZX56" s="24"/>
      <c r="BAC56" s="24"/>
      <c r="BAH56" s="24"/>
      <c r="BAM56" s="24"/>
      <c r="BAR56" s="24"/>
      <c r="BAW56" s="24"/>
      <c r="BBB56" s="24"/>
      <c r="BBG56" s="24"/>
      <c r="BBL56" s="24"/>
      <c r="BBQ56" s="24"/>
      <c r="BBV56" s="24"/>
      <c r="BCA56" s="24"/>
      <c r="BCF56" s="24"/>
      <c r="BCK56" s="24"/>
      <c r="BCP56" s="24"/>
      <c r="BCU56" s="24"/>
      <c r="BCZ56" s="24"/>
      <c r="BDE56" s="24"/>
      <c r="BDJ56" s="24"/>
      <c r="BDO56" s="24"/>
      <c r="BDT56" s="24"/>
      <c r="BDY56" s="24"/>
      <c r="BED56" s="24"/>
      <c r="BEI56" s="24"/>
      <c r="BEN56" s="24"/>
      <c r="BES56" s="24"/>
      <c r="BEX56" s="24"/>
      <c r="BFC56" s="24"/>
      <c r="BFH56" s="24"/>
      <c r="BFM56" s="24"/>
      <c r="BFR56" s="24"/>
      <c r="BFW56" s="24"/>
      <c r="BGB56" s="24"/>
      <c r="BGG56" s="24"/>
      <c r="BGL56" s="24"/>
      <c r="BGQ56" s="24"/>
      <c r="BGV56" s="24"/>
      <c r="BHA56" s="24"/>
      <c r="BHF56" s="24"/>
      <c r="BHK56" s="24"/>
      <c r="BHP56" s="24"/>
      <c r="BHU56" s="24"/>
      <c r="BHZ56" s="24"/>
      <c r="BIE56" s="24"/>
      <c r="BIJ56" s="24"/>
      <c r="BIO56" s="24"/>
      <c r="BIT56" s="24"/>
      <c r="BIY56" s="24"/>
      <c r="BJD56" s="24"/>
      <c r="BJI56" s="24"/>
      <c r="BJN56" s="24"/>
      <c r="BJS56" s="24"/>
      <c r="BJX56" s="24"/>
      <c r="BKC56" s="24"/>
      <c r="BKH56" s="24"/>
      <c r="BKM56" s="24"/>
      <c r="BKR56" s="24"/>
      <c r="BKW56" s="24"/>
      <c r="BLB56" s="24"/>
      <c r="BLG56" s="24"/>
      <c r="BLL56" s="24"/>
      <c r="BLQ56" s="24"/>
      <c r="BLV56" s="24"/>
      <c r="BMA56" s="24"/>
      <c r="BMF56" s="24"/>
      <c r="BMK56" s="24"/>
      <c r="BMP56" s="24"/>
      <c r="BMU56" s="24"/>
      <c r="BMZ56" s="24"/>
      <c r="BNE56" s="24"/>
      <c r="BNJ56" s="24"/>
      <c r="BNO56" s="24"/>
      <c r="BNT56" s="24"/>
      <c r="BNY56" s="24"/>
      <c r="BOD56" s="24"/>
      <c r="BOI56" s="24"/>
      <c r="BON56" s="24"/>
      <c r="BOS56" s="24"/>
      <c r="BOX56" s="24"/>
      <c r="BPC56" s="24"/>
      <c r="BPH56" s="24"/>
      <c r="BPM56" s="24"/>
      <c r="BPR56" s="24"/>
      <c r="BPW56" s="24"/>
      <c r="BQB56" s="24"/>
      <c r="BQG56" s="24"/>
      <c r="BQL56" s="24"/>
      <c r="BQQ56" s="24"/>
      <c r="BQV56" s="24"/>
      <c r="BRA56" s="24"/>
      <c r="BRF56" s="24"/>
      <c r="BRK56" s="24"/>
      <c r="BRP56" s="24"/>
      <c r="BRU56" s="24"/>
      <c r="BRZ56" s="24"/>
      <c r="BSE56" s="24"/>
      <c r="BSJ56" s="24"/>
      <c r="BSO56" s="24"/>
      <c r="BST56" s="24"/>
      <c r="BSY56" s="24"/>
      <c r="BTD56" s="24"/>
      <c r="BTI56" s="24"/>
      <c r="BTN56" s="24"/>
      <c r="BTS56" s="24"/>
      <c r="BTX56" s="24"/>
      <c r="BUC56" s="24"/>
      <c r="BUH56" s="24"/>
      <c r="BUM56" s="24"/>
      <c r="BUR56" s="24"/>
      <c r="BUW56" s="24"/>
      <c r="BVB56" s="24"/>
      <c r="BVG56" s="24"/>
      <c r="BVL56" s="24"/>
      <c r="BVQ56" s="24"/>
      <c r="BVV56" s="24"/>
      <c r="BWA56" s="24"/>
      <c r="BWF56" s="24"/>
      <c r="BWK56" s="24"/>
      <c r="BWP56" s="24"/>
      <c r="BWU56" s="24"/>
      <c r="BWZ56" s="24"/>
      <c r="BXE56" s="24"/>
      <c r="BXJ56" s="24"/>
      <c r="BXO56" s="24"/>
      <c r="BXT56" s="24"/>
      <c r="BXY56" s="24"/>
      <c r="BYD56" s="24"/>
      <c r="BYI56" s="24"/>
      <c r="BYN56" s="24"/>
      <c r="BYS56" s="24"/>
      <c r="BYX56" s="24"/>
      <c r="BZC56" s="24"/>
      <c r="BZH56" s="24"/>
      <c r="BZM56" s="24"/>
      <c r="BZR56" s="24"/>
      <c r="BZW56" s="24"/>
      <c r="CAB56" s="24"/>
      <c r="CAG56" s="24"/>
      <c r="CAL56" s="24"/>
      <c r="CAQ56" s="24"/>
      <c r="CAV56" s="24"/>
      <c r="CBA56" s="24"/>
      <c r="CBF56" s="24"/>
      <c r="CBK56" s="24"/>
      <c r="CBP56" s="24"/>
      <c r="CBU56" s="24"/>
      <c r="CBZ56" s="24"/>
      <c r="CCE56" s="24"/>
      <c r="CCJ56" s="24"/>
      <c r="CCO56" s="24"/>
      <c r="CCT56" s="24"/>
      <c r="CCY56" s="24"/>
      <c r="CDD56" s="24"/>
      <c r="CDI56" s="24"/>
      <c r="CDN56" s="24"/>
      <c r="CDS56" s="24"/>
      <c r="CDX56" s="24"/>
      <c r="CEC56" s="24"/>
      <c r="CEH56" s="24"/>
      <c r="CEM56" s="24"/>
      <c r="CER56" s="24"/>
      <c r="CEW56" s="24"/>
      <c r="CFB56" s="24"/>
      <c r="CFG56" s="24"/>
      <c r="CFL56" s="24"/>
      <c r="CFQ56" s="24"/>
      <c r="CFV56" s="24"/>
      <c r="CGA56" s="24"/>
      <c r="CGF56" s="24"/>
      <c r="CGK56" s="24"/>
      <c r="CGP56" s="24"/>
      <c r="CGU56" s="24"/>
      <c r="CGZ56" s="24"/>
      <c r="CHE56" s="24"/>
      <c r="CHJ56" s="24"/>
      <c r="CHO56" s="24"/>
      <c r="CHT56" s="24"/>
      <c r="CHY56" s="24"/>
      <c r="CID56" s="24"/>
      <c r="CII56" s="24"/>
      <c r="CIN56" s="24"/>
      <c r="CIS56" s="24"/>
      <c r="CIX56" s="24"/>
      <c r="CJC56" s="24"/>
      <c r="CJH56" s="24"/>
      <c r="CJM56" s="24"/>
      <c r="CJR56" s="24"/>
      <c r="CJW56" s="24"/>
      <c r="CKB56" s="24"/>
      <c r="CKG56" s="24"/>
      <c r="CKL56" s="24"/>
      <c r="CKQ56" s="24"/>
      <c r="CKV56" s="24"/>
      <c r="CLA56" s="24"/>
      <c r="CLF56" s="24"/>
      <c r="CLK56" s="24"/>
      <c r="CLP56" s="24"/>
      <c r="CLU56" s="24"/>
      <c r="CLZ56" s="24"/>
      <c r="CME56" s="24"/>
      <c r="CMJ56" s="24"/>
      <c r="CMO56" s="24"/>
      <c r="CMT56" s="24"/>
      <c r="CMY56" s="24"/>
      <c r="CND56" s="24"/>
      <c r="CNI56" s="24"/>
      <c r="CNN56" s="24"/>
      <c r="CNS56" s="24"/>
      <c r="CNX56" s="24"/>
      <c r="COC56" s="24"/>
      <c r="COH56" s="24"/>
      <c r="COM56" s="24"/>
      <c r="COR56" s="24"/>
      <c r="COW56" s="24"/>
      <c r="CPB56" s="24"/>
      <c r="CPG56" s="24"/>
      <c r="CPL56" s="24"/>
      <c r="CPQ56" s="24"/>
      <c r="CPV56" s="24"/>
      <c r="CQA56" s="24"/>
      <c r="CQF56" s="24"/>
      <c r="CQK56" s="24"/>
      <c r="CQP56" s="24"/>
      <c r="CQU56" s="24"/>
      <c r="CQZ56" s="24"/>
      <c r="CRE56" s="24"/>
      <c r="CRJ56" s="24"/>
      <c r="CRO56" s="24"/>
      <c r="CRT56" s="24"/>
      <c r="CRY56" s="24"/>
      <c r="CSD56" s="24"/>
      <c r="CSI56" s="24"/>
      <c r="CSN56" s="24"/>
      <c r="CSS56" s="24"/>
      <c r="CSX56" s="24"/>
      <c r="CTC56" s="24"/>
      <c r="CTH56" s="24"/>
      <c r="CTM56" s="24"/>
      <c r="CTR56" s="24"/>
      <c r="CTW56" s="24"/>
      <c r="CUB56" s="24"/>
      <c r="CUG56" s="24"/>
      <c r="CUL56" s="24"/>
      <c r="CUQ56" s="24"/>
      <c r="CUV56" s="24"/>
      <c r="CVA56" s="24"/>
      <c r="CVF56" s="24"/>
      <c r="CVK56" s="24"/>
      <c r="CVP56" s="24"/>
      <c r="CVU56" s="24"/>
      <c r="CVZ56" s="24"/>
      <c r="CWE56" s="24"/>
      <c r="CWJ56" s="24"/>
      <c r="CWO56" s="24"/>
      <c r="CWT56" s="24"/>
      <c r="CWY56" s="24"/>
      <c r="CXD56" s="24"/>
      <c r="CXI56" s="24"/>
      <c r="CXN56" s="24"/>
      <c r="CXS56" s="24"/>
      <c r="CXX56" s="24"/>
      <c r="CYC56" s="24"/>
      <c r="CYH56" s="24"/>
      <c r="CYM56" s="24"/>
      <c r="CYR56" s="24"/>
      <c r="CYW56" s="24"/>
      <c r="CZB56" s="24"/>
      <c r="CZG56" s="24"/>
      <c r="CZL56" s="24"/>
      <c r="CZQ56" s="24"/>
      <c r="CZV56" s="24"/>
      <c r="DAA56" s="24"/>
      <c r="DAF56" s="24"/>
      <c r="DAK56" s="24"/>
      <c r="DAP56" s="24"/>
      <c r="DAU56" s="24"/>
      <c r="DAZ56" s="24"/>
      <c r="DBE56" s="24"/>
      <c r="DBJ56" s="24"/>
      <c r="DBO56" s="24"/>
      <c r="DBT56" s="24"/>
      <c r="DBY56" s="24"/>
      <c r="DCD56" s="24"/>
      <c r="DCI56" s="24"/>
      <c r="DCN56" s="24"/>
      <c r="DCS56" s="24"/>
      <c r="DCX56" s="24"/>
      <c r="DDC56" s="24"/>
      <c r="DDH56" s="24"/>
      <c r="DDM56" s="24"/>
      <c r="DDR56" s="24"/>
      <c r="DDW56" s="24"/>
      <c r="DEB56" s="24"/>
      <c r="DEG56" s="24"/>
      <c r="DEL56" s="24"/>
      <c r="DEQ56" s="24"/>
      <c r="DEV56" s="24"/>
      <c r="DFA56" s="24"/>
      <c r="DFF56" s="24"/>
      <c r="DFK56" s="24"/>
      <c r="DFP56" s="24"/>
      <c r="DFU56" s="24"/>
      <c r="DFZ56" s="24"/>
      <c r="DGE56" s="24"/>
      <c r="DGJ56" s="24"/>
      <c r="DGO56" s="24"/>
      <c r="DGT56" s="24"/>
      <c r="DGY56" s="24"/>
      <c r="DHD56" s="24"/>
      <c r="DHI56" s="24"/>
      <c r="DHN56" s="24"/>
      <c r="DHS56" s="24"/>
      <c r="DHX56" s="24"/>
      <c r="DIC56" s="24"/>
      <c r="DIH56" s="24"/>
      <c r="DIM56" s="24"/>
      <c r="DIR56" s="24"/>
      <c r="DIW56" s="24"/>
      <c r="DJB56" s="24"/>
      <c r="DJG56" s="24"/>
      <c r="DJL56" s="24"/>
      <c r="DJQ56" s="24"/>
      <c r="DJV56" s="24"/>
      <c r="DKA56" s="24"/>
      <c r="DKF56" s="24"/>
      <c r="DKK56" s="24"/>
      <c r="DKP56" s="24"/>
      <c r="DKU56" s="24"/>
      <c r="DKZ56" s="24"/>
      <c r="DLE56" s="24"/>
      <c r="DLJ56" s="24"/>
      <c r="DLO56" s="24"/>
      <c r="DLT56" s="24"/>
      <c r="DLY56" s="24"/>
      <c r="DMD56" s="24"/>
      <c r="DMI56" s="24"/>
      <c r="DMN56" s="24"/>
      <c r="DMS56" s="24"/>
      <c r="DMX56" s="24"/>
      <c r="DNC56" s="24"/>
      <c r="DNH56" s="24"/>
      <c r="DNM56" s="24"/>
      <c r="DNR56" s="24"/>
      <c r="DNW56" s="24"/>
      <c r="DOB56" s="24"/>
      <c r="DOG56" s="24"/>
      <c r="DOL56" s="24"/>
      <c r="DOQ56" s="24"/>
      <c r="DOV56" s="24"/>
      <c r="DPA56" s="24"/>
      <c r="DPF56" s="24"/>
      <c r="DPK56" s="24"/>
      <c r="DPP56" s="24"/>
      <c r="DPU56" s="24"/>
      <c r="DPZ56" s="24"/>
      <c r="DQE56" s="24"/>
      <c r="DQJ56" s="24"/>
      <c r="DQO56" s="24"/>
      <c r="DQT56" s="24"/>
      <c r="DQY56" s="24"/>
      <c r="DRD56" s="24"/>
      <c r="DRI56" s="24"/>
      <c r="DRN56" s="24"/>
      <c r="DRS56" s="24"/>
      <c r="DRX56" s="24"/>
      <c r="DSC56" s="24"/>
      <c r="DSH56" s="24"/>
      <c r="DSM56" s="24"/>
      <c r="DSR56" s="24"/>
      <c r="DSW56" s="24"/>
      <c r="DTB56" s="24"/>
      <c r="DTG56" s="24"/>
      <c r="DTL56" s="24"/>
      <c r="DTQ56" s="24"/>
      <c r="DTV56" s="24"/>
      <c r="DUA56" s="24"/>
      <c r="DUF56" s="24"/>
      <c r="DUK56" s="24"/>
      <c r="DUP56" s="24"/>
      <c r="DUU56" s="24"/>
      <c r="DUZ56" s="24"/>
      <c r="DVE56" s="24"/>
      <c r="DVJ56" s="24"/>
      <c r="DVO56" s="24"/>
      <c r="DVT56" s="24"/>
      <c r="DVY56" s="24"/>
      <c r="DWD56" s="24"/>
      <c r="DWI56" s="24"/>
      <c r="DWN56" s="24"/>
      <c r="DWS56" s="24"/>
      <c r="DWX56" s="24"/>
      <c r="DXC56" s="24"/>
      <c r="DXH56" s="24"/>
      <c r="DXM56" s="24"/>
      <c r="DXR56" s="24"/>
      <c r="DXW56" s="24"/>
      <c r="DYB56" s="24"/>
      <c r="DYG56" s="24"/>
      <c r="DYL56" s="24"/>
      <c r="DYQ56" s="24"/>
      <c r="DYV56" s="24"/>
      <c r="DZA56" s="24"/>
      <c r="DZF56" s="24"/>
      <c r="DZK56" s="24"/>
      <c r="DZP56" s="24"/>
      <c r="DZU56" s="24"/>
      <c r="DZZ56" s="24"/>
      <c r="EAE56" s="24"/>
      <c r="EAJ56" s="24"/>
      <c r="EAO56" s="24"/>
      <c r="EAT56" s="24"/>
      <c r="EAY56" s="24"/>
      <c r="EBD56" s="24"/>
      <c r="EBI56" s="24"/>
      <c r="EBN56" s="24"/>
      <c r="EBS56" s="24"/>
      <c r="EBX56" s="24"/>
      <c r="ECC56" s="24"/>
      <c r="ECH56" s="24"/>
      <c r="ECM56" s="24"/>
      <c r="ECR56" s="24"/>
      <c r="ECW56" s="24"/>
      <c r="EDB56" s="24"/>
      <c r="EDG56" s="24"/>
      <c r="EDL56" s="24"/>
      <c r="EDQ56" s="24"/>
      <c r="EDV56" s="24"/>
      <c r="EEA56" s="24"/>
      <c r="EEF56" s="24"/>
      <c r="EEK56" s="24"/>
      <c r="EEP56" s="24"/>
      <c r="EEU56" s="24"/>
      <c r="EEZ56" s="24"/>
      <c r="EFE56" s="24"/>
      <c r="EFJ56" s="24"/>
      <c r="EFO56" s="24"/>
      <c r="EFT56" s="24"/>
      <c r="EFY56" s="24"/>
      <c r="EGD56" s="24"/>
      <c r="EGI56" s="24"/>
      <c r="EGN56" s="24"/>
      <c r="EGS56" s="24"/>
      <c r="EGX56" s="24"/>
      <c r="EHC56" s="24"/>
      <c r="EHH56" s="24"/>
      <c r="EHM56" s="24"/>
      <c r="EHR56" s="24"/>
      <c r="EHW56" s="24"/>
      <c r="EIB56" s="24"/>
      <c r="EIG56" s="24"/>
      <c r="EIL56" s="24"/>
      <c r="EIQ56" s="24"/>
      <c r="EIV56" s="24"/>
      <c r="EJA56" s="24"/>
      <c r="EJF56" s="24"/>
      <c r="EJK56" s="24"/>
      <c r="EJP56" s="24"/>
      <c r="EJU56" s="24"/>
      <c r="EJZ56" s="24"/>
      <c r="EKE56" s="24"/>
      <c r="EKJ56" s="24"/>
      <c r="EKO56" s="24"/>
      <c r="EKT56" s="24"/>
      <c r="EKY56" s="24"/>
      <c r="ELD56" s="24"/>
      <c r="ELI56" s="24"/>
      <c r="ELN56" s="24"/>
      <c r="ELS56" s="24"/>
      <c r="ELX56" s="24"/>
      <c r="EMC56" s="24"/>
      <c r="EMH56" s="24"/>
      <c r="EMM56" s="24"/>
      <c r="EMR56" s="24"/>
      <c r="EMW56" s="24"/>
      <c r="ENB56" s="24"/>
      <c r="ENG56" s="24"/>
      <c r="ENL56" s="24"/>
      <c r="ENQ56" s="24"/>
      <c r="ENV56" s="24"/>
      <c r="EOA56" s="24"/>
      <c r="EOF56" s="24"/>
      <c r="EOK56" s="24"/>
      <c r="EOP56" s="24"/>
      <c r="EOU56" s="24"/>
      <c r="EOZ56" s="24"/>
      <c r="EPE56" s="24"/>
      <c r="EPJ56" s="24"/>
      <c r="EPO56" s="24"/>
      <c r="EPT56" s="24"/>
      <c r="EPY56" s="24"/>
      <c r="EQD56" s="24"/>
      <c r="EQI56" s="24"/>
      <c r="EQN56" s="24"/>
      <c r="EQS56" s="24"/>
      <c r="EQX56" s="24"/>
      <c r="ERC56" s="24"/>
      <c r="ERH56" s="24"/>
      <c r="ERM56" s="24"/>
      <c r="ERR56" s="24"/>
      <c r="ERW56" s="24"/>
      <c r="ESB56" s="24"/>
      <c r="ESG56" s="24"/>
      <c r="ESL56" s="24"/>
      <c r="ESQ56" s="24"/>
      <c r="ESV56" s="24"/>
      <c r="ETA56" s="24"/>
      <c r="ETF56" s="24"/>
      <c r="ETK56" s="24"/>
      <c r="ETP56" s="24"/>
      <c r="ETU56" s="24"/>
      <c r="ETZ56" s="24"/>
      <c r="EUE56" s="24"/>
      <c r="EUJ56" s="24"/>
      <c r="EUO56" s="24"/>
      <c r="EUT56" s="24"/>
      <c r="EUY56" s="24"/>
      <c r="EVD56" s="24"/>
      <c r="EVI56" s="24"/>
      <c r="EVN56" s="24"/>
      <c r="EVS56" s="24"/>
      <c r="EVX56" s="24"/>
      <c r="EWC56" s="24"/>
      <c r="EWH56" s="24"/>
      <c r="EWM56" s="24"/>
      <c r="EWR56" s="24"/>
      <c r="EWW56" s="24"/>
      <c r="EXB56" s="24"/>
      <c r="EXG56" s="24"/>
      <c r="EXL56" s="24"/>
      <c r="EXQ56" s="24"/>
      <c r="EXV56" s="24"/>
      <c r="EYA56" s="24"/>
      <c r="EYF56" s="24"/>
      <c r="EYK56" s="24"/>
      <c r="EYP56" s="24"/>
      <c r="EYU56" s="24"/>
      <c r="EYZ56" s="24"/>
      <c r="EZE56" s="24"/>
      <c r="EZJ56" s="24"/>
      <c r="EZO56" s="24"/>
      <c r="EZT56" s="24"/>
      <c r="EZY56" s="24"/>
      <c r="FAD56" s="24"/>
      <c r="FAI56" s="24"/>
      <c r="FAN56" s="24"/>
      <c r="FAS56" s="24"/>
      <c r="FAX56" s="24"/>
      <c r="FBC56" s="24"/>
      <c r="FBH56" s="24"/>
      <c r="FBM56" s="24"/>
      <c r="FBR56" s="24"/>
      <c r="FBW56" s="24"/>
      <c r="FCB56" s="24"/>
      <c r="FCG56" s="24"/>
      <c r="FCL56" s="24"/>
      <c r="FCQ56" s="24"/>
      <c r="FCV56" s="24"/>
      <c r="FDA56" s="24"/>
      <c r="FDF56" s="24"/>
      <c r="FDK56" s="24"/>
      <c r="FDP56" s="24"/>
      <c r="FDU56" s="24"/>
      <c r="FDZ56" s="24"/>
      <c r="FEE56" s="24"/>
      <c r="FEJ56" s="24"/>
      <c r="FEO56" s="24"/>
      <c r="FET56" s="24"/>
      <c r="FEY56" s="24"/>
      <c r="FFD56" s="24"/>
      <c r="FFI56" s="24"/>
      <c r="FFN56" s="24"/>
      <c r="FFS56" s="24"/>
      <c r="FFX56" s="24"/>
      <c r="FGC56" s="24"/>
      <c r="FGH56" s="24"/>
      <c r="FGM56" s="24"/>
      <c r="FGR56" s="24"/>
      <c r="FGW56" s="24"/>
      <c r="FHB56" s="24"/>
      <c r="FHG56" s="24"/>
      <c r="FHL56" s="24"/>
      <c r="FHQ56" s="24"/>
      <c r="FHV56" s="24"/>
      <c r="FIA56" s="24"/>
      <c r="FIF56" s="24"/>
      <c r="FIK56" s="24"/>
      <c r="FIP56" s="24"/>
      <c r="FIU56" s="24"/>
      <c r="FIZ56" s="24"/>
      <c r="FJE56" s="24"/>
      <c r="FJJ56" s="24"/>
      <c r="FJO56" s="24"/>
      <c r="FJT56" s="24"/>
      <c r="FJY56" s="24"/>
      <c r="FKD56" s="24"/>
      <c r="FKI56" s="24"/>
      <c r="FKN56" s="24"/>
      <c r="FKS56" s="24"/>
      <c r="FKX56" s="24"/>
      <c r="FLC56" s="24"/>
      <c r="FLH56" s="24"/>
      <c r="FLM56" s="24"/>
      <c r="FLR56" s="24"/>
      <c r="FLW56" s="24"/>
      <c r="FMB56" s="24"/>
      <c r="FMG56" s="24"/>
      <c r="FML56" s="24"/>
      <c r="FMQ56" s="24"/>
      <c r="FMV56" s="24"/>
      <c r="FNA56" s="24"/>
      <c r="FNF56" s="24"/>
      <c r="FNK56" s="24"/>
      <c r="FNP56" s="24"/>
      <c r="FNU56" s="24"/>
      <c r="FNZ56" s="24"/>
      <c r="FOE56" s="24"/>
      <c r="FOJ56" s="24"/>
      <c r="FOO56" s="24"/>
      <c r="FOT56" s="24"/>
      <c r="FOY56" s="24"/>
      <c r="FPD56" s="24"/>
      <c r="FPI56" s="24"/>
      <c r="FPN56" s="24"/>
      <c r="FPS56" s="24"/>
      <c r="FPX56" s="24"/>
      <c r="FQC56" s="24"/>
      <c r="FQH56" s="24"/>
      <c r="FQM56" s="24"/>
      <c r="FQR56" s="24"/>
      <c r="FQW56" s="24"/>
      <c r="FRB56" s="24"/>
      <c r="FRG56" s="24"/>
      <c r="FRL56" s="24"/>
      <c r="FRQ56" s="24"/>
      <c r="FRV56" s="24"/>
      <c r="FSA56" s="24"/>
      <c r="FSF56" s="24"/>
      <c r="FSK56" s="24"/>
      <c r="FSP56" s="24"/>
      <c r="FSU56" s="24"/>
      <c r="FSZ56" s="24"/>
      <c r="FTE56" s="24"/>
      <c r="FTJ56" s="24"/>
      <c r="FTO56" s="24"/>
      <c r="FTT56" s="24"/>
      <c r="FTY56" s="24"/>
      <c r="FUD56" s="24"/>
      <c r="FUI56" s="24"/>
      <c r="FUN56" s="24"/>
      <c r="FUS56" s="24"/>
      <c r="FUX56" s="24"/>
      <c r="FVC56" s="24"/>
      <c r="FVH56" s="24"/>
      <c r="FVM56" s="24"/>
      <c r="FVR56" s="24"/>
      <c r="FVW56" s="24"/>
      <c r="FWB56" s="24"/>
      <c r="FWG56" s="24"/>
      <c r="FWL56" s="24"/>
      <c r="FWQ56" s="24"/>
      <c r="FWV56" s="24"/>
      <c r="FXA56" s="24"/>
      <c r="FXF56" s="24"/>
      <c r="FXK56" s="24"/>
      <c r="FXP56" s="24"/>
      <c r="FXU56" s="24"/>
      <c r="FXZ56" s="24"/>
      <c r="FYE56" s="24"/>
      <c r="FYJ56" s="24"/>
      <c r="FYO56" s="24"/>
      <c r="FYT56" s="24"/>
      <c r="FYY56" s="24"/>
      <c r="FZD56" s="24"/>
      <c r="FZI56" s="24"/>
      <c r="FZN56" s="24"/>
      <c r="FZS56" s="24"/>
      <c r="FZX56" s="24"/>
      <c r="GAC56" s="24"/>
      <c r="GAH56" s="24"/>
      <c r="GAM56" s="24"/>
      <c r="GAR56" s="24"/>
      <c r="GAW56" s="24"/>
      <c r="GBB56" s="24"/>
      <c r="GBG56" s="24"/>
      <c r="GBL56" s="24"/>
      <c r="GBQ56" s="24"/>
      <c r="GBV56" s="24"/>
      <c r="GCA56" s="24"/>
      <c r="GCF56" s="24"/>
      <c r="GCK56" s="24"/>
      <c r="GCP56" s="24"/>
      <c r="GCU56" s="24"/>
      <c r="GCZ56" s="24"/>
      <c r="GDE56" s="24"/>
      <c r="GDJ56" s="24"/>
      <c r="GDO56" s="24"/>
      <c r="GDT56" s="24"/>
      <c r="GDY56" s="24"/>
      <c r="GED56" s="24"/>
      <c r="GEI56" s="24"/>
      <c r="GEN56" s="24"/>
      <c r="GES56" s="24"/>
      <c r="GEX56" s="24"/>
      <c r="GFC56" s="24"/>
      <c r="GFH56" s="24"/>
      <c r="GFM56" s="24"/>
      <c r="GFR56" s="24"/>
      <c r="GFW56" s="24"/>
      <c r="GGB56" s="24"/>
      <c r="GGG56" s="24"/>
      <c r="GGL56" s="24"/>
      <c r="GGQ56" s="24"/>
      <c r="GGV56" s="24"/>
      <c r="GHA56" s="24"/>
      <c r="GHF56" s="24"/>
      <c r="GHK56" s="24"/>
      <c r="GHP56" s="24"/>
      <c r="GHU56" s="24"/>
      <c r="GHZ56" s="24"/>
      <c r="GIE56" s="24"/>
      <c r="GIJ56" s="24"/>
      <c r="GIO56" s="24"/>
      <c r="GIT56" s="24"/>
      <c r="GIY56" s="24"/>
      <c r="GJD56" s="24"/>
      <c r="GJI56" s="24"/>
      <c r="GJN56" s="24"/>
      <c r="GJS56" s="24"/>
      <c r="GJX56" s="24"/>
      <c r="GKC56" s="24"/>
      <c r="GKH56" s="24"/>
      <c r="GKM56" s="24"/>
      <c r="GKR56" s="24"/>
      <c r="GKW56" s="24"/>
      <c r="GLB56" s="24"/>
      <c r="GLG56" s="24"/>
      <c r="GLL56" s="24"/>
      <c r="GLQ56" s="24"/>
      <c r="GLV56" s="24"/>
      <c r="GMA56" s="24"/>
      <c r="GMF56" s="24"/>
      <c r="GMK56" s="24"/>
      <c r="GMP56" s="24"/>
      <c r="GMU56" s="24"/>
      <c r="GMZ56" s="24"/>
      <c r="GNE56" s="24"/>
      <c r="GNJ56" s="24"/>
      <c r="GNO56" s="24"/>
      <c r="GNT56" s="24"/>
      <c r="GNY56" s="24"/>
      <c r="GOD56" s="24"/>
      <c r="GOI56" s="24"/>
      <c r="GON56" s="24"/>
      <c r="GOS56" s="24"/>
      <c r="GOX56" s="24"/>
      <c r="GPC56" s="24"/>
      <c r="GPH56" s="24"/>
      <c r="GPM56" s="24"/>
      <c r="GPR56" s="24"/>
      <c r="GPW56" s="24"/>
      <c r="GQB56" s="24"/>
      <c r="GQG56" s="24"/>
      <c r="GQL56" s="24"/>
      <c r="GQQ56" s="24"/>
      <c r="GQV56" s="24"/>
      <c r="GRA56" s="24"/>
      <c r="GRF56" s="24"/>
      <c r="GRK56" s="24"/>
      <c r="GRP56" s="24"/>
      <c r="GRU56" s="24"/>
      <c r="GRZ56" s="24"/>
      <c r="GSE56" s="24"/>
      <c r="GSJ56" s="24"/>
      <c r="GSO56" s="24"/>
      <c r="GST56" s="24"/>
      <c r="GSY56" s="24"/>
      <c r="GTD56" s="24"/>
      <c r="GTI56" s="24"/>
      <c r="GTN56" s="24"/>
      <c r="GTS56" s="24"/>
      <c r="GTX56" s="24"/>
      <c r="GUC56" s="24"/>
      <c r="GUH56" s="24"/>
      <c r="GUM56" s="24"/>
      <c r="GUR56" s="24"/>
      <c r="GUW56" s="24"/>
      <c r="GVB56" s="24"/>
      <c r="GVG56" s="24"/>
      <c r="GVL56" s="24"/>
      <c r="GVQ56" s="24"/>
      <c r="GVV56" s="24"/>
      <c r="GWA56" s="24"/>
      <c r="GWF56" s="24"/>
      <c r="GWK56" s="24"/>
      <c r="GWP56" s="24"/>
      <c r="GWU56" s="24"/>
      <c r="GWZ56" s="24"/>
      <c r="GXE56" s="24"/>
      <c r="GXJ56" s="24"/>
      <c r="GXO56" s="24"/>
      <c r="GXT56" s="24"/>
      <c r="GXY56" s="24"/>
      <c r="GYD56" s="24"/>
      <c r="GYI56" s="24"/>
      <c r="GYN56" s="24"/>
      <c r="GYS56" s="24"/>
      <c r="GYX56" s="24"/>
      <c r="GZC56" s="24"/>
      <c r="GZH56" s="24"/>
      <c r="GZM56" s="24"/>
      <c r="GZR56" s="24"/>
      <c r="GZW56" s="24"/>
      <c r="HAB56" s="24"/>
      <c r="HAG56" s="24"/>
      <c r="HAL56" s="24"/>
      <c r="HAQ56" s="24"/>
      <c r="HAV56" s="24"/>
      <c r="HBA56" s="24"/>
      <c r="HBF56" s="24"/>
      <c r="HBK56" s="24"/>
      <c r="HBP56" s="24"/>
      <c r="HBU56" s="24"/>
      <c r="HBZ56" s="24"/>
      <c r="HCE56" s="24"/>
      <c r="HCJ56" s="24"/>
      <c r="HCO56" s="24"/>
      <c r="HCT56" s="24"/>
      <c r="HCY56" s="24"/>
      <c r="HDD56" s="24"/>
      <c r="HDI56" s="24"/>
      <c r="HDN56" s="24"/>
      <c r="HDS56" s="24"/>
      <c r="HDX56" s="24"/>
      <c r="HEC56" s="24"/>
      <c r="HEH56" s="24"/>
      <c r="HEM56" s="24"/>
      <c r="HER56" s="24"/>
      <c r="HEW56" s="24"/>
      <c r="HFB56" s="24"/>
      <c r="HFG56" s="24"/>
      <c r="HFL56" s="24"/>
      <c r="HFQ56" s="24"/>
      <c r="HFV56" s="24"/>
      <c r="HGA56" s="24"/>
      <c r="HGF56" s="24"/>
      <c r="HGK56" s="24"/>
      <c r="HGP56" s="24"/>
      <c r="HGU56" s="24"/>
      <c r="HGZ56" s="24"/>
      <c r="HHE56" s="24"/>
      <c r="HHJ56" s="24"/>
      <c r="HHO56" s="24"/>
      <c r="HHT56" s="24"/>
      <c r="HHY56" s="24"/>
      <c r="HID56" s="24"/>
      <c r="HII56" s="24"/>
      <c r="HIN56" s="24"/>
      <c r="HIS56" s="24"/>
      <c r="HIX56" s="24"/>
      <c r="HJC56" s="24"/>
      <c r="HJH56" s="24"/>
      <c r="HJM56" s="24"/>
      <c r="HJR56" s="24"/>
      <c r="HJW56" s="24"/>
      <c r="HKB56" s="24"/>
      <c r="HKG56" s="24"/>
      <c r="HKL56" s="24"/>
      <c r="HKQ56" s="24"/>
      <c r="HKV56" s="24"/>
      <c r="HLA56" s="24"/>
      <c r="HLF56" s="24"/>
      <c r="HLK56" s="24"/>
      <c r="HLP56" s="24"/>
      <c r="HLU56" s="24"/>
      <c r="HLZ56" s="24"/>
      <c r="HME56" s="24"/>
      <c r="HMJ56" s="24"/>
      <c r="HMO56" s="24"/>
      <c r="HMT56" s="24"/>
      <c r="HMY56" s="24"/>
      <c r="HND56" s="24"/>
      <c r="HNI56" s="24"/>
      <c r="HNN56" s="24"/>
      <c r="HNS56" s="24"/>
      <c r="HNX56" s="24"/>
      <c r="HOC56" s="24"/>
      <c r="HOH56" s="24"/>
      <c r="HOM56" s="24"/>
      <c r="HOR56" s="24"/>
      <c r="HOW56" s="24"/>
      <c r="HPB56" s="24"/>
      <c r="HPG56" s="24"/>
      <c r="HPL56" s="24"/>
      <c r="HPQ56" s="24"/>
      <c r="HPV56" s="24"/>
      <c r="HQA56" s="24"/>
      <c r="HQF56" s="24"/>
      <c r="HQK56" s="24"/>
      <c r="HQP56" s="24"/>
      <c r="HQU56" s="24"/>
      <c r="HQZ56" s="24"/>
      <c r="HRE56" s="24"/>
      <c r="HRJ56" s="24"/>
      <c r="HRO56" s="24"/>
      <c r="HRT56" s="24"/>
      <c r="HRY56" s="24"/>
      <c r="HSD56" s="24"/>
      <c r="HSI56" s="24"/>
      <c r="HSN56" s="24"/>
      <c r="HSS56" s="24"/>
      <c r="HSX56" s="24"/>
      <c r="HTC56" s="24"/>
      <c r="HTH56" s="24"/>
      <c r="HTM56" s="24"/>
      <c r="HTR56" s="24"/>
      <c r="HTW56" s="24"/>
      <c r="HUB56" s="24"/>
      <c r="HUG56" s="24"/>
      <c r="HUL56" s="24"/>
      <c r="HUQ56" s="24"/>
      <c r="HUV56" s="24"/>
      <c r="HVA56" s="24"/>
      <c r="HVF56" s="24"/>
      <c r="HVK56" s="24"/>
      <c r="HVP56" s="24"/>
      <c r="HVU56" s="24"/>
      <c r="HVZ56" s="24"/>
      <c r="HWE56" s="24"/>
      <c r="HWJ56" s="24"/>
      <c r="HWO56" s="24"/>
      <c r="HWT56" s="24"/>
      <c r="HWY56" s="24"/>
      <c r="HXD56" s="24"/>
      <c r="HXI56" s="24"/>
      <c r="HXN56" s="24"/>
      <c r="HXS56" s="24"/>
      <c r="HXX56" s="24"/>
      <c r="HYC56" s="24"/>
      <c r="HYH56" s="24"/>
      <c r="HYM56" s="24"/>
      <c r="HYR56" s="24"/>
      <c r="HYW56" s="24"/>
      <c r="HZB56" s="24"/>
      <c r="HZG56" s="24"/>
      <c r="HZL56" s="24"/>
      <c r="HZQ56" s="24"/>
      <c r="HZV56" s="24"/>
      <c r="IAA56" s="24"/>
      <c r="IAF56" s="24"/>
      <c r="IAK56" s="24"/>
      <c r="IAP56" s="24"/>
      <c r="IAU56" s="24"/>
      <c r="IAZ56" s="24"/>
      <c r="IBE56" s="24"/>
      <c r="IBJ56" s="24"/>
      <c r="IBO56" s="24"/>
      <c r="IBT56" s="24"/>
      <c r="IBY56" s="24"/>
      <c r="ICD56" s="24"/>
      <c r="ICI56" s="24"/>
      <c r="ICN56" s="24"/>
      <c r="ICS56" s="24"/>
      <c r="ICX56" s="24"/>
      <c r="IDC56" s="24"/>
      <c r="IDH56" s="24"/>
      <c r="IDM56" s="24"/>
      <c r="IDR56" s="24"/>
      <c r="IDW56" s="24"/>
      <c r="IEB56" s="24"/>
      <c r="IEG56" s="24"/>
      <c r="IEL56" s="24"/>
      <c r="IEQ56" s="24"/>
      <c r="IEV56" s="24"/>
      <c r="IFA56" s="24"/>
      <c r="IFF56" s="24"/>
      <c r="IFK56" s="24"/>
      <c r="IFP56" s="24"/>
      <c r="IFU56" s="24"/>
      <c r="IFZ56" s="24"/>
      <c r="IGE56" s="24"/>
      <c r="IGJ56" s="24"/>
      <c r="IGO56" s="24"/>
      <c r="IGT56" s="24"/>
      <c r="IGY56" s="24"/>
      <c r="IHD56" s="24"/>
      <c r="IHI56" s="24"/>
      <c r="IHN56" s="24"/>
      <c r="IHS56" s="24"/>
      <c r="IHX56" s="24"/>
      <c r="IIC56" s="24"/>
      <c r="IIH56" s="24"/>
      <c r="IIM56" s="24"/>
      <c r="IIR56" s="24"/>
      <c r="IIW56" s="24"/>
      <c r="IJB56" s="24"/>
      <c r="IJG56" s="24"/>
      <c r="IJL56" s="24"/>
      <c r="IJQ56" s="24"/>
      <c r="IJV56" s="24"/>
      <c r="IKA56" s="24"/>
      <c r="IKF56" s="24"/>
      <c r="IKK56" s="24"/>
      <c r="IKP56" s="24"/>
      <c r="IKU56" s="24"/>
      <c r="IKZ56" s="24"/>
      <c r="ILE56" s="24"/>
      <c r="ILJ56" s="24"/>
      <c r="ILO56" s="24"/>
      <c r="ILT56" s="24"/>
      <c r="ILY56" s="24"/>
      <c r="IMD56" s="24"/>
      <c r="IMI56" s="24"/>
      <c r="IMN56" s="24"/>
      <c r="IMS56" s="24"/>
      <c r="IMX56" s="24"/>
      <c r="INC56" s="24"/>
      <c r="INH56" s="24"/>
      <c r="INM56" s="24"/>
      <c r="INR56" s="24"/>
      <c r="INW56" s="24"/>
      <c r="IOB56" s="24"/>
      <c r="IOG56" s="24"/>
      <c r="IOL56" s="24"/>
      <c r="IOQ56" s="24"/>
      <c r="IOV56" s="24"/>
      <c r="IPA56" s="24"/>
      <c r="IPF56" s="24"/>
      <c r="IPK56" s="24"/>
      <c r="IPP56" s="24"/>
      <c r="IPU56" s="24"/>
      <c r="IPZ56" s="24"/>
      <c r="IQE56" s="24"/>
      <c r="IQJ56" s="24"/>
      <c r="IQO56" s="24"/>
      <c r="IQT56" s="24"/>
      <c r="IQY56" s="24"/>
      <c r="IRD56" s="24"/>
      <c r="IRI56" s="24"/>
      <c r="IRN56" s="24"/>
      <c r="IRS56" s="24"/>
      <c r="IRX56" s="24"/>
      <c r="ISC56" s="24"/>
      <c r="ISH56" s="24"/>
      <c r="ISM56" s="24"/>
      <c r="ISR56" s="24"/>
      <c r="ISW56" s="24"/>
      <c r="ITB56" s="24"/>
      <c r="ITG56" s="24"/>
      <c r="ITL56" s="24"/>
      <c r="ITQ56" s="24"/>
      <c r="ITV56" s="24"/>
      <c r="IUA56" s="24"/>
      <c r="IUF56" s="24"/>
      <c r="IUK56" s="24"/>
      <c r="IUP56" s="24"/>
      <c r="IUU56" s="24"/>
      <c r="IUZ56" s="24"/>
      <c r="IVE56" s="24"/>
      <c r="IVJ56" s="24"/>
      <c r="IVO56" s="24"/>
      <c r="IVT56" s="24"/>
      <c r="IVY56" s="24"/>
      <c r="IWD56" s="24"/>
      <c r="IWI56" s="24"/>
      <c r="IWN56" s="24"/>
      <c r="IWS56" s="24"/>
      <c r="IWX56" s="24"/>
      <c r="IXC56" s="24"/>
      <c r="IXH56" s="24"/>
      <c r="IXM56" s="24"/>
      <c r="IXR56" s="24"/>
      <c r="IXW56" s="24"/>
      <c r="IYB56" s="24"/>
      <c r="IYG56" s="24"/>
      <c r="IYL56" s="24"/>
      <c r="IYQ56" s="24"/>
      <c r="IYV56" s="24"/>
      <c r="IZA56" s="24"/>
      <c r="IZF56" s="24"/>
      <c r="IZK56" s="24"/>
      <c r="IZP56" s="24"/>
      <c r="IZU56" s="24"/>
      <c r="IZZ56" s="24"/>
      <c r="JAE56" s="24"/>
      <c r="JAJ56" s="24"/>
      <c r="JAO56" s="24"/>
      <c r="JAT56" s="24"/>
      <c r="JAY56" s="24"/>
      <c r="JBD56" s="24"/>
      <c r="JBI56" s="24"/>
      <c r="JBN56" s="24"/>
      <c r="JBS56" s="24"/>
      <c r="JBX56" s="24"/>
      <c r="JCC56" s="24"/>
      <c r="JCH56" s="24"/>
      <c r="JCM56" s="24"/>
      <c r="JCR56" s="24"/>
      <c r="JCW56" s="24"/>
      <c r="JDB56" s="24"/>
      <c r="JDG56" s="24"/>
      <c r="JDL56" s="24"/>
      <c r="JDQ56" s="24"/>
      <c r="JDV56" s="24"/>
      <c r="JEA56" s="24"/>
      <c r="JEF56" s="24"/>
      <c r="JEK56" s="24"/>
      <c r="JEP56" s="24"/>
      <c r="JEU56" s="24"/>
      <c r="JEZ56" s="24"/>
      <c r="JFE56" s="24"/>
      <c r="JFJ56" s="24"/>
      <c r="JFO56" s="24"/>
      <c r="JFT56" s="24"/>
      <c r="JFY56" s="24"/>
      <c r="JGD56" s="24"/>
      <c r="JGI56" s="24"/>
      <c r="JGN56" s="24"/>
      <c r="JGS56" s="24"/>
      <c r="JGX56" s="24"/>
      <c r="JHC56" s="24"/>
      <c r="JHH56" s="24"/>
      <c r="JHM56" s="24"/>
      <c r="JHR56" s="24"/>
      <c r="JHW56" s="24"/>
      <c r="JIB56" s="24"/>
      <c r="JIG56" s="24"/>
      <c r="JIL56" s="24"/>
      <c r="JIQ56" s="24"/>
      <c r="JIV56" s="24"/>
      <c r="JJA56" s="24"/>
      <c r="JJF56" s="24"/>
      <c r="JJK56" s="24"/>
      <c r="JJP56" s="24"/>
      <c r="JJU56" s="24"/>
      <c r="JJZ56" s="24"/>
      <c r="JKE56" s="24"/>
      <c r="JKJ56" s="24"/>
      <c r="JKO56" s="24"/>
      <c r="JKT56" s="24"/>
      <c r="JKY56" s="24"/>
      <c r="JLD56" s="24"/>
      <c r="JLI56" s="24"/>
      <c r="JLN56" s="24"/>
      <c r="JLS56" s="24"/>
      <c r="JLX56" s="24"/>
      <c r="JMC56" s="24"/>
      <c r="JMH56" s="24"/>
      <c r="JMM56" s="24"/>
      <c r="JMR56" s="24"/>
      <c r="JMW56" s="24"/>
      <c r="JNB56" s="24"/>
      <c r="JNG56" s="24"/>
      <c r="JNL56" s="24"/>
      <c r="JNQ56" s="24"/>
      <c r="JNV56" s="24"/>
      <c r="JOA56" s="24"/>
      <c r="JOF56" s="24"/>
      <c r="JOK56" s="24"/>
      <c r="JOP56" s="24"/>
      <c r="JOU56" s="24"/>
      <c r="JOZ56" s="24"/>
      <c r="JPE56" s="24"/>
      <c r="JPJ56" s="24"/>
      <c r="JPO56" s="24"/>
      <c r="JPT56" s="24"/>
      <c r="JPY56" s="24"/>
      <c r="JQD56" s="24"/>
      <c r="JQI56" s="24"/>
      <c r="JQN56" s="24"/>
      <c r="JQS56" s="24"/>
      <c r="JQX56" s="24"/>
      <c r="JRC56" s="24"/>
      <c r="JRH56" s="24"/>
      <c r="JRM56" s="24"/>
      <c r="JRR56" s="24"/>
      <c r="JRW56" s="24"/>
      <c r="JSB56" s="24"/>
      <c r="JSG56" s="24"/>
      <c r="JSL56" s="24"/>
      <c r="JSQ56" s="24"/>
      <c r="JSV56" s="24"/>
      <c r="JTA56" s="24"/>
      <c r="JTF56" s="24"/>
      <c r="JTK56" s="24"/>
      <c r="JTP56" s="24"/>
      <c r="JTU56" s="24"/>
      <c r="JTZ56" s="24"/>
      <c r="JUE56" s="24"/>
      <c r="JUJ56" s="24"/>
      <c r="JUO56" s="24"/>
      <c r="JUT56" s="24"/>
      <c r="JUY56" s="24"/>
      <c r="JVD56" s="24"/>
      <c r="JVI56" s="24"/>
      <c r="JVN56" s="24"/>
      <c r="JVS56" s="24"/>
      <c r="JVX56" s="24"/>
      <c r="JWC56" s="24"/>
      <c r="JWH56" s="24"/>
      <c r="JWM56" s="24"/>
      <c r="JWR56" s="24"/>
      <c r="JWW56" s="24"/>
      <c r="JXB56" s="24"/>
      <c r="JXG56" s="24"/>
      <c r="JXL56" s="24"/>
      <c r="JXQ56" s="24"/>
      <c r="JXV56" s="24"/>
      <c r="JYA56" s="24"/>
      <c r="JYF56" s="24"/>
      <c r="JYK56" s="24"/>
      <c r="JYP56" s="24"/>
      <c r="JYU56" s="24"/>
      <c r="JYZ56" s="24"/>
      <c r="JZE56" s="24"/>
      <c r="JZJ56" s="24"/>
      <c r="JZO56" s="24"/>
      <c r="JZT56" s="24"/>
      <c r="JZY56" s="24"/>
      <c r="KAD56" s="24"/>
      <c r="KAI56" s="24"/>
      <c r="KAN56" s="24"/>
      <c r="KAS56" s="24"/>
      <c r="KAX56" s="24"/>
      <c r="KBC56" s="24"/>
      <c r="KBH56" s="24"/>
      <c r="KBM56" s="24"/>
      <c r="KBR56" s="24"/>
      <c r="KBW56" s="24"/>
      <c r="KCB56" s="24"/>
      <c r="KCG56" s="24"/>
      <c r="KCL56" s="24"/>
      <c r="KCQ56" s="24"/>
      <c r="KCV56" s="24"/>
      <c r="KDA56" s="24"/>
      <c r="KDF56" s="24"/>
      <c r="KDK56" s="24"/>
      <c r="KDP56" s="24"/>
      <c r="KDU56" s="24"/>
      <c r="KDZ56" s="24"/>
      <c r="KEE56" s="24"/>
      <c r="KEJ56" s="24"/>
      <c r="KEO56" s="24"/>
      <c r="KET56" s="24"/>
      <c r="KEY56" s="24"/>
      <c r="KFD56" s="24"/>
      <c r="KFI56" s="24"/>
      <c r="KFN56" s="24"/>
      <c r="KFS56" s="24"/>
      <c r="KFX56" s="24"/>
      <c r="KGC56" s="24"/>
      <c r="KGH56" s="24"/>
      <c r="KGM56" s="24"/>
      <c r="KGR56" s="24"/>
      <c r="KGW56" s="24"/>
      <c r="KHB56" s="24"/>
      <c r="KHG56" s="24"/>
      <c r="KHL56" s="24"/>
      <c r="KHQ56" s="24"/>
      <c r="KHV56" s="24"/>
      <c r="KIA56" s="24"/>
      <c r="KIF56" s="24"/>
      <c r="KIK56" s="24"/>
      <c r="KIP56" s="24"/>
      <c r="KIU56" s="24"/>
      <c r="KIZ56" s="24"/>
      <c r="KJE56" s="24"/>
      <c r="KJJ56" s="24"/>
      <c r="KJO56" s="24"/>
      <c r="KJT56" s="24"/>
      <c r="KJY56" s="24"/>
      <c r="KKD56" s="24"/>
      <c r="KKI56" s="24"/>
      <c r="KKN56" s="24"/>
      <c r="KKS56" s="24"/>
      <c r="KKX56" s="24"/>
      <c r="KLC56" s="24"/>
      <c r="KLH56" s="24"/>
      <c r="KLM56" s="24"/>
      <c r="KLR56" s="24"/>
      <c r="KLW56" s="24"/>
      <c r="KMB56" s="24"/>
      <c r="KMG56" s="24"/>
      <c r="KML56" s="24"/>
      <c r="KMQ56" s="24"/>
      <c r="KMV56" s="24"/>
      <c r="KNA56" s="24"/>
      <c r="KNF56" s="24"/>
      <c r="KNK56" s="24"/>
      <c r="KNP56" s="24"/>
      <c r="KNU56" s="24"/>
      <c r="KNZ56" s="24"/>
      <c r="KOE56" s="24"/>
      <c r="KOJ56" s="24"/>
      <c r="KOO56" s="24"/>
      <c r="KOT56" s="24"/>
      <c r="KOY56" s="24"/>
      <c r="KPD56" s="24"/>
      <c r="KPI56" s="24"/>
      <c r="KPN56" s="24"/>
      <c r="KPS56" s="24"/>
      <c r="KPX56" s="24"/>
      <c r="KQC56" s="24"/>
      <c r="KQH56" s="24"/>
      <c r="KQM56" s="24"/>
      <c r="KQR56" s="24"/>
      <c r="KQW56" s="24"/>
      <c r="KRB56" s="24"/>
      <c r="KRG56" s="24"/>
      <c r="KRL56" s="24"/>
      <c r="KRQ56" s="24"/>
      <c r="KRV56" s="24"/>
      <c r="KSA56" s="24"/>
      <c r="KSF56" s="24"/>
      <c r="KSK56" s="24"/>
      <c r="KSP56" s="24"/>
      <c r="KSU56" s="24"/>
      <c r="KSZ56" s="24"/>
      <c r="KTE56" s="24"/>
      <c r="KTJ56" s="24"/>
      <c r="KTO56" s="24"/>
      <c r="KTT56" s="24"/>
      <c r="KTY56" s="24"/>
      <c r="KUD56" s="24"/>
      <c r="KUI56" s="24"/>
      <c r="KUN56" s="24"/>
      <c r="KUS56" s="24"/>
      <c r="KUX56" s="24"/>
      <c r="KVC56" s="24"/>
      <c r="KVH56" s="24"/>
      <c r="KVM56" s="24"/>
      <c r="KVR56" s="24"/>
      <c r="KVW56" s="24"/>
      <c r="KWB56" s="24"/>
      <c r="KWG56" s="24"/>
      <c r="KWL56" s="24"/>
      <c r="KWQ56" s="24"/>
      <c r="KWV56" s="24"/>
      <c r="KXA56" s="24"/>
      <c r="KXF56" s="24"/>
      <c r="KXK56" s="24"/>
      <c r="KXP56" s="24"/>
      <c r="KXU56" s="24"/>
      <c r="KXZ56" s="24"/>
      <c r="KYE56" s="24"/>
      <c r="KYJ56" s="24"/>
      <c r="KYO56" s="24"/>
      <c r="KYT56" s="24"/>
      <c r="KYY56" s="24"/>
      <c r="KZD56" s="24"/>
      <c r="KZI56" s="24"/>
      <c r="KZN56" s="24"/>
      <c r="KZS56" s="24"/>
      <c r="KZX56" s="24"/>
      <c r="LAC56" s="24"/>
      <c r="LAH56" s="24"/>
      <c r="LAM56" s="24"/>
      <c r="LAR56" s="24"/>
      <c r="LAW56" s="24"/>
      <c r="LBB56" s="24"/>
      <c r="LBG56" s="24"/>
      <c r="LBL56" s="24"/>
      <c r="LBQ56" s="24"/>
      <c r="LBV56" s="24"/>
      <c r="LCA56" s="24"/>
      <c r="LCF56" s="24"/>
      <c r="LCK56" s="24"/>
      <c r="LCP56" s="24"/>
      <c r="LCU56" s="24"/>
      <c r="LCZ56" s="24"/>
      <c r="LDE56" s="24"/>
      <c r="LDJ56" s="24"/>
      <c r="LDO56" s="24"/>
      <c r="LDT56" s="24"/>
      <c r="LDY56" s="24"/>
      <c r="LED56" s="24"/>
      <c r="LEI56" s="24"/>
      <c r="LEN56" s="24"/>
      <c r="LES56" s="24"/>
      <c r="LEX56" s="24"/>
      <c r="LFC56" s="24"/>
      <c r="LFH56" s="24"/>
      <c r="LFM56" s="24"/>
      <c r="LFR56" s="24"/>
      <c r="LFW56" s="24"/>
      <c r="LGB56" s="24"/>
      <c r="LGG56" s="24"/>
      <c r="LGL56" s="24"/>
      <c r="LGQ56" s="24"/>
      <c r="LGV56" s="24"/>
      <c r="LHA56" s="24"/>
      <c r="LHF56" s="24"/>
      <c r="LHK56" s="24"/>
      <c r="LHP56" s="24"/>
      <c r="LHU56" s="24"/>
      <c r="LHZ56" s="24"/>
      <c r="LIE56" s="24"/>
      <c r="LIJ56" s="24"/>
      <c r="LIO56" s="24"/>
      <c r="LIT56" s="24"/>
      <c r="LIY56" s="24"/>
      <c r="LJD56" s="24"/>
      <c r="LJI56" s="24"/>
      <c r="LJN56" s="24"/>
      <c r="LJS56" s="24"/>
      <c r="LJX56" s="24"/>
      <c r="LKC56" s="24"/>
      <c r="LKH56" s="24"/>
      <c r="LKM56" s="24"/>
      <c r="LKR56" s="24"/>
      <c r="LKW56" s="24"/>
      <c r="LLB56" s="24"/>
      <c r="LLG56" s="24"/>
      <c r="LLL56" s="24"/>
      <c r="LLQ56" s="24"/>
      <c r="LLV56" s="24"/>
      <c r="LMA56" s="24"/>
      <c r="LMF56" s="24"/>
      <c r="LMK56" s="24"/>
      <c r="LMP56" s="24"/>
      <c r="LMU56" s="24"/>
      <c r="LMZ56" s="24"/>
      <c r="LNE56" s="24"/>
      <c r="LNJ56" s="24"/>
      <c r="LNO56" s="24"/>
      <c r="LNT56" s="24"/>
      <c r="LNY56" s="24"/>
      <c r="LOD56" s="24"/>
      <c r="LOI56" s="24"/>
      <c r="LON56" s="24"/>
      <c r="LOS56" s="24"/>
      <c r="LOX56" s="24"/>
      <c r="LPC56" s="24"/>
      <c r="LPH56" s="24"/>
      <c r="LPM56" s="24"/>
      <c r="LPR56" s="24"/>
      <c r="LPW56" s="24"/>
      <c r="LQB56" s="24"/>
      <c r="LQG56" s="24"/>
      <c r="LQL56" s="24"/>
      <c r="LQQ56" s="24"/>
      <c r="LQV56" s="24"/>
      <c r="LRA56" s="24"/>
      <c r="LRF56" s="24"/>
      <c r="LRK56" s="24"/>
      <c r="LRP56" s="24"/>
      <c r="LRU56" s="24"/>
      <c r="LRZ56" s="24"/>
      <c r="LSE56" s="24"/>
      <c r="LSJ56" s="24"/>
      <c r="LSO56" s="24"/>
      <c r="LST56" s="24"/>
      <c r="LSY56" s="24"/>
      <c r="LTD56" s="24"/>
      <c r="LTI56" s="24"/>
      <c r="LTN56" s="24"/>
      <c r="LTS56" s="24"/>
      <c r="LTX56" s="24"/>
      <c r="LUC56" s="24"/>
      <c r="LUH56" s="24"/>
      <c r="LUM56" s="24"/>
      <c r="LUR56" s="24"/>
      <c r="LUW56" s="24"/>
      <c r="LVB56" s="24"/>
      <c r="LVG56" s="24"/>
      <c r="LVL56" s="24"/>
      <c r="LVQ56" s="24"/>
      <c r="LVV56" s="24"/>
      <c r="LWA56" s="24"/>
      <c r="LWF56" s="24"/>
      <c r="LWK56" s="24"/>
      <c r="LWP56" s="24"/>
      <c r="LWU56" s="24"/>
      <c r="LWZ56" s="24"/>
      <c r="LXE56" s="24"/>
      <c r="LXJ56" s="24"/>
      <c r="LXO56" s="24"/>
      <c r="LXT56" s="24"/>
      <c r="LXY56" s="24"/>
      <c r="LYD56" s="24"/>
      <c r="LYI56" s="24"/>
      <c r="LYN56" s="24"/>
      <c r="LYS56" s="24"/>
      <c r="LYX56" s="24"/>
      <c r="LZC56" s="24"/>
      <c r="LZH56" s="24"/>
      <c r="LZM56" s="24"/>
      <c r="LZR56" s="24"/>
      <c r="LZW56" s="24"/>
      <c r="MAB56" s="24"/>
      <c r="MAG56" s="24"/>
      <c r="MAL56" s="24"/>
      <c r="MAQ56" s="24"/>
      <c r="MAV56" s="24"/>
      <c r="MBA56" s="24"/>
      <c r="MBF56" s="24"/>
      <c r="MBK56" s="24"/>
      <c r="MBP56" s="24"/>
      <c r="MBU56" s="24"/>
      <c r="MBZ56" s="24"/>
      <c r="MCE56" s="24"/>
      <c r="MCJ56" s="24"/>
      <c r="MCO56" s="24"/>
      <c r="MCT56" s="24"/>
      <c r="MCY56" s="24"/>
      <c r="MDD56" s="24"/>
      <c r="MDI56" s="24"/>
      <c r="MDN56" s="24"/>
      <c r="MDS56" s="24"/>
      <c r="MDX56" s="24"/>
      <c r="MEC56" s="24"/>
      <c r="MEH56" s="24"/>
      <c r="MEM56" s="24"/>
      <c r="MER56" s="24"/>
      <c r="MEW56" s="24"/>
      <c r="MFB56" s="24"/>
      <c r="MFG56" s="24"/>
      <c r="MFL56" s="24"/>
      <c r="MFQ56" s="24"/>
      <c r="MFV56" s="24"/>
      <c r="MGA56" s="24"/>
      <c r="MGF56" s="24"/>
      <c r="MGK56" s="24"/>
      <c r="MGP56" s="24"/>
      <c r="MGU56" s="24"/>
      <c r="MGZ56" s="24"/>
      <c r="MHE56" s="24"/>
      <c r="MHJ56" s="24"/>
      <c r="MHO56" s="24"/>
      <c r="MHT56" s="24"/>
      <c r="MHY56" s="24"/>
      <c r="MID56" s="24"/>
      <c r="MII56" s="24"/>
      <c r="MIN56" s="24"/>
      <c r="MIS56" s="24"/>
      <c r="MIX56" s="24"/>
      <c r="MJC56" s="24"/>
      <c r="MJH56" s="24"/>
      <c r="MJM56" s="24"/>
      <c r="MJR56" s="24"/>
      <c r="MJW56" s="24"/>
      <c r="MKB56" s="24"/>
      <c r="MKG56" s="24"/>
      <c r="MKL56" s="24"/>
      <c r="MKQ56" s="24"/>
      <c r="MKV56" s="24"/>
      <c r="MLA56" s="24"/>
      <c r="MLF56" s="24"/>
      <c r="MLK56" s="24"/>
      <c r="MLP56" s="24"/>
      <c r="MLU56" s="24"/>
      <c r="MLZ56" s="24"/>
      <c r="MME56" s="24"/>
      <c r="MMJ56" s="24"/>
      <c r="MMO56" s="24"/>
      <c r="MMT56" s="24"/>
      <c r="MMY56" s="24"/>
      <c r="MND56" s="24"/>
      <c r="MNI56" s="24"/>
      <c r="MNN56" s="24"/>
      <c r="MNS56" s="24"/>
      <c r="MNX56" s="24"/>
      <c r="MOC56" s="24"/>
      <c r="MOH56" s="24"/>
      <c r="MOM56" s="24"/>
      <c r="MOR56" s="24"/>
      <c r="MOW56" s="24"/>
      <c r="MPB56" s="24"/>
      <c r="MPG56" s="24"/>
      <c r="MPL56" s="24"/>
      <c r="MPQ56" s="24"/>
      <c r="MPV56" s="24"/>
      <c r="MQA56" s="24"/>
      <c r="MQF56" s="24"/>
      <c r="MQK56" s="24"/>
      <c r="MQP56" s="24"/>
      <c r="MQU56" s="24"/>
      <c r="MQZ56" s="24"/>
      <c r="MRE56" s="24"/>
      <c r="MRJ56" s="24"/>
      <c r="MRO56" s="24"/>
      <c r="MRT56" s="24"/>
      <c r="MRY56" s="24"/>
      <c r="MSD56" s="24"/>
      <c r="MSI56" s="24"/>
      <c r="MSN56" s="24"/>
      <c r="MSS56" s="24"/>
      <c r="MSX56" s="24"/>
      <c r="MTC56" s="24"/>
      <c r="MTH56" s="24"/>
      <c r="MTM56" s="24"/>
      <c r="MTR56" s="24"/>
      <c r="MTW56" s="24"/>
      <c r="MUB56" s="24"/>
      <c r="MUG56" s="24"/>
      <c r="MUL56" s="24"/>
      <c r="MUQ56" s="24"/>
      <c r="MUV56" s="24"/>
      <c r="MVA56" s="24"/>
      <c r="MVF56" s="24"/>
      <c r="MVK56" s="24"/>
      <c r="MVP56" s="24"/>
      <c r="MVU56" s="24"/>
      <c r="MVZ56" s="24"/>
      <c r="MWE56" s="24"/>
      <c r="MWJ56" s="24"/>
      <c r="MWO56" s="24"/>
      <c r="MWT56" s="24"/>
      <c r="MWY56" s="24"/>
      <c r="MXD56" s="24"/>
      <c r="MXI56" s="24"/>
      <c r="MXN56" s="24"/>
      <c r="MXS56" s="24"/>
      <c r="MXX56" s="24"/>
      <c r="MYC56" s="24"/>
      <c r="MYH56" s="24"/>
      <c r="MYM56" s="24"/>
      <c r="MYR56" s="24"/>
      <c r="MYW56" s="24"/>
      <c r="MZB56" s="24"/>
      <c r="MZG56" s="24"/>
      <c r="MZL56" s="24"/>
      <c r="MZQ56" s="24"/>
      <c r="MZV56" s="24"/>
      <c r="NAA56" s="24"/>
      <c r="NAF56" s="24"/>
      <c r="NAK56" s="24"/>
      <c r="NAP56" s="24"/>
      <c r="NAU56" s="24"/>
      <c r="NAZ56" s="24"/>
      <c r="NBE56" s="24"/>
      <c r="NBJ56" s="24"/>
      <c r="NBO56" s="24"/>
      <c r="NBT56" s="24"/>
      <c r="NBY56" s="24"/>
      <c r="NCD56" s="24"/>
      <c r="NCI56" s="24"/>
      <c r="NCN56" s="24"/>
      <c r="NCS56" s="24"/>
      <c r="NCX56" s="24"/>
      <c r="NDC56" s="24"/>
      <c r="NDH56" s="24"/>
      <c r="NDM56" s="24"/>
      <c r="NDR56" s="24"/>
      <c r="NDW56" s="24"/>
      <c r="NEB56" s="24"/>
      <c r="NEG56" s="24"/>
      <c r="NEL56" s="24"/>
      <c r="NEQ56" s="24"/>
      <c r="NEV56" s="24"/>
      <c r="NFA56" s="24"/>
      <c r="NFF56" s="24"/>
      <c r="NFK56" s="24"/>
      <c r="NFP56" s="24"/>
      <c r="NFU56" s="24"/>
      <c r="NFZ56" s="24"/>
      <c r="NGE56" s="24"/>
      <c r="NGJ56" s="24"/>
      <c r="NGO56" s="24"/>
      <c r="NGT56" s="24"/>
      <c r="NGY56" s="24"/>
      <c r="NHD56" s="24"/>
      <c r="NHI56" s="24"/>
      <c r="NHN56" s="24"/>
      <c r="NHS56" s="24"/>
      <c r="NHX56" s="24"/>
      <c r="NIC56" s="24"/>
      <c r="NIH56" s="24"/>
      <c r="NIM56" s="24"/>
      <c r="NIR56" s="24"/>
      <c r="NIW56" s="24"/>
      <c r="NJB56" s="24"/>
      <c r="NJG56" s="24"/>
      <c r="NJL56" s="24"/>
      <c r="NJQ56" s="24"/>
      <c r="NJV56" s="24"/>
      <c r="NKA56" s="24"/>
      <c r="NKF56" s="24"/>
      <c r="NKK56" s="24"/>
      <c r="NKP56" s="24"/>
      <c r="NKU56" s="24"/>
      <c r="NKZ56" s="24"/>
      <c r="NLE56" s="24"/>
      <c r="NLJ56" s="24"/>
      <c r="NLO56" s="24"/>
      <c r="NLT56" s="24"/>
      <c r="NLY56" s="24"/>
      <c r="NMD56" s="24"/>
      <c r="NMI56" s="24"/>
      <c r="NMN56" s="24"/>
      <c r="NMS56" s="24"/>
      <c r="NMX56" s="24"/>
      <c r="NNC56" s="24"/>
      <c r="NNH56" s="24"/>
      <c r="NNM56" s="24"/>
      <c r="NNR56" s="24"/>
      <c r="NNW56" s="24"/>
      <c r="NOB56" s="24"/>
      <c r="NOG56" s="24"/>
      <c r="NOL56" s="24"/>
      <c r="NOQ56" s="24"/>
      <c r="NOV56" s="24"/>
      <c r="NPA56" s="24"/>
      <c r="NPF56" s="24"/>
      <c r="NPK56" s="24"/>
      <c r="NPP56" s="24"/>
      <c r="NPU56" s="24"/>
      <c r="NPZ56" s="24"/>
      <c r="NQE56" s="24"/>
      <c r="NQJ56" s="24"/>
      <c r="NQO56" s="24"/>
      <c r="NQT56" s="24"/>
      <c r="NQY56" s="24"/>
      <c r="NRD56" s="24"/>
      <c r="NRI56" s="24"/>
      <c r="NRN56" s="24"/>
      <c r="NRS56" s="24"/>
      <c r="NRX56" s="24"/>
      <c r="NSC56" s="24"/>
      <c r="NSH56" s="24"/>
      <c r="NSM56" s="24"/>
      <c r="NSR56" s="24"/>
      <c r="NSW56" s="24"/>
      <c r="NTB56" s="24"/>
      <c r="NTG56" s="24"/>
      <c r="NTL56" s="24"/>
      <c r="NTQ56" s="24"/>
      <c r="NTV56" s="24"/>
      <c r="NUA56" s="24"/>
      <c r="NUF56" s="24"/>
      <c r="NUK56" s="24"/>
      <c r="NUP56" s="24"/>
      <c r="NUU56" s="24"/>
      <c r="NUZ56" s="24"/>
      <c r="NVE56" s="24"/>
      <c r="NVJ56" s="24"/>
      <c r="NVO56" s="24"/>
      <c r="NVT56" s="24"/>
      <c r="NVY56" s="24"/>
      <c r="NWD56" s="24"/>
      <c r="NWI56" s="24"/>
      <c r="NWN56" s="24"/>
      <c r="NWS56" s="24"/>
      <c r="NWX56" s="24"/>
      <c r="NXC56" s="24"/>
      <c r="NXH56" s="24"/>
      <c r="NXM56" s="24"/>
      <c r="NXR56" s="24"/>
      <c r="NXW56" s="24"/>
      <c r="NYB56" s="24"/>
      <c r="NYG56" s="24"/>
      <c r="NYL56" s="24"/>
      <c r="NYQ56" s="24"/>
      <c r="NYV56" s="24"/>
      <c r="NZA56" s="24"/>
      <c r="NZF56" s="24"/>
      <c r="NZK56" s="24"/>
      <c r="NZP56" s="24"/>
      <c r="NZU56" s="24"/>
      <c r="NZZ56" s="24"/>
      <c r="OAE56" s="24"/>
      <c r="OAJ56" s="24"/>
      <c r="OAO56" s="24"/>
      <c r="OAT56" s="24"/>
      <c r="OAY56" s="24"/>
      <c r="OBD56" s="24"/>
      <c r="OBI56" s="24"/>
      <c r="OBN56" s="24"/>
      <c r="OBS56" s="24"/>
      <c r="OBX56" s="24"/>
      <c r="OCC56" s="24"/>
      <c r="OCH56" s="24"/>
      <c r="OCM56" s="24"/>
      <c r="OCR56" s="24"/>
      <c r="OCW56" s="24"/>
      <c r="ODB56" s="24"/>
      <c r="ODG56" s="24"/>
      <c r="ODL56" s="24"/>
      <c r="ODQ56" s="24"/>
      <c r="ODV56" s="24"/>
      <c r="OEA56" s="24"/>
      <c r="OEF56" s="24"/>
      <c r="OEK56" s="24"/>
      <c r="OEP56" s="24"/>
      <c r="OEU56" s="24"/>
      <c r="OEZ56" s="24"/>
      <c r="OFE56" s="24"/>
      <c r="OFJ56" s="24"/>
      <c r="OFO56" s="24"/>
      <c r="OFT56" s="24"/>
      <c r="OFY56" s="24"/>
      <c r="OGD56" s="24"/>
      <c r="OGI56" s="24"/>
      <c r="OGN56" s="24"/>
      <c r="OGS56" s="24"/>
      <c r="OGX56" s="24"/>
      <c r="OHC56" s="24"/>
      <c r="OHH56" s="24"/>
      <c r="OHM56" s="24"/>
      <c r="OHR56" s="24"/>
      <c r="OHW56" s="24"/>
      <c r="OIB56" s="24"/>
      <c r="OIG56" s="24"/>
      <c r="OIL56" s="24"/>
      <c r="OIQ56" s="24"/>
      <c r="OIV56" s="24"/>
      <c r="OJA56" s="24"/>
      <c r="OJF56" s="24"/>
      <c r="OJK56" s="24"/>
      <c r="OJP56" s="24"/>
      <c r="OJU56" s="24"/>
      <c r="OJZ56" s="24"/>
      <c r="OKE56" s="24"/>
      <c r="OKJ56" s="24"/>
      <c r="OKO56" s="24"/>
      <c r="OKT56" s="24"/>
      <c r="OKY56" s="24"/>
      <c r="OLD56" s="24"/>
      <c r="OLI56" s="24"/>
      <c r="OLN56" s="24"/>
      <c r="OLS56" s="24"/>
      <c r="OLX56" s="24"/>
      <c r="OMC56" s="24"/>
      <c r="OMH56" s="24"/>
      <c r="OMM56" s="24"/>
      <c r="OMR56" s="24"/>
      <c r="OMW56" s="24"/>
      <c r="ONB56" s="24"/>
      <c r="ONG56" s="24"/>
      <c r="ONL56" s="24"/>
      <c r="ONQ56" s="24"/>
      <c r="ONV56" s="24"/>
      <c r="OOA56" s="24"/>
      <c r="OOF56" s="24"/>
      <c r="OOK56" s="24"/>
      <c r="OOP56" s="24"/>
      <c r="OOU56" s="24"/>
      <c r="OOZ56" s="24"/>
      <c r="OPE56" s="24"/>
      <c r="OPJ56" s="24"/>
      <c r="OPO56" s="24"/>
      <c r="OPT56" s="24"/>
      <c r="OPY56" s="24"/>
      <c r="OQD56" s="24"/>
      <c r="OQI56" s="24"/>
      <c r="OQN56" s="24"/>
      <c r="OQS56" s="24"/>
      <c r="OQX56" s="24"/>
      <c r="ORC56" s="24"/>
      <c r="ORH56" s="24"/>
      <c r="ORM56" s="24"/>
      <c r="ORR56" s="24"/>
      <c r="ORW56" s="24"/>
      <c r="OSB56" s="24"/>
      <c r="OSG56" s="24"/>
      <c r="OSL56" s="24"/>
      <c r="OSQ56" s="24"/>
      <c r="OSV56" s="24"/>
      <c r="OTA56" s="24"/>
      <c r="OTF56" s="24"/>
      <c r="OTK56" s="24"/>
      <c r="OTP56" s="24"/>
      <c r="OTU56" s="24"/>
      <c r="OTZ56" s="24"/>
      <c r="OUE56" s="24"/>
      <c r="OUJ56" s="24"/>
      <c r="OUO56" s="24"/>
      <c r="OUT56" s="24"/>
      <c r="OUY56" s="24"/>
      <c r="OVD56" s="24"/>
      <c r="OVI56" s="24"/>
      <c r="OVN56" s="24"/>
      <c r="OVS56" s="24"/>
      <c r="OVX56" s="24"/>
      <c r="OWC56" s="24"/>
      <c r="OWH56" s="24"/>
      <c r="OWM56" s="24"/>
      <c r="OWR56" s="24"/>
      <c r="OWW56" s="24"/>
      <c r="OXB56" s="24"/>
      <c r="OXG56" s="24"/>
      <c r="OXL56" s="24"/>
      <c r="OXQ56" s="24"/>
      <c r="OXV56" s="24"/>
      <c r="OYA56" s="24"/>
      <c r="OYF56" s="24"/>
      <c r="OYK56" s="24"/>
      <c r="OYP56" s="24"/>
      <c r="OYU56" s="24"/>
      <c r="OYZ56" s="24"/>
      <c r="OZE56" s="24"/>
      <c r="OZJ56" s="24"/>
      <c r="OZO56" s="24"/>
      <c r="OZT56" s="24"/>
      <c r="OZY56" s="24"/>
      <c r="PAD56" s="24"/>
      <c r="PAI56" s="24"/>
      <c r="PAN56" s="24"/>
      <c r="PAS56" s="24"/>
      <c r="PAX56" s="24"/>
      <c r="PBC56" s="24"/>
      <c r="PBH56" s="24"/>
      <c r="PBM56" s="24"/>
      <c r="PBR56" s="24"/>
      <c r="PBW56" s="24"/>
      <c r="PCB56" s="24"/>
      <c r="PCG56" s="24"/>
      <c r="PCL56" s="24"/>
      <c r="PCQ56" s="24"/>
      <c r="PCV56" s="24"/>
      <c r="PDA56" s="24"/>
      <c r="PDF56" s="24"/>
      <c r="PDK56" s="24"/>
      <c r="PDP56" s="24"/>
      <c r="PDU56" s="24"/>
      <c r="PDZ56" s="24"/>
      <c r="PEE56" s="24"/>
      <c r="PEJ56" s="24"/>
      <c r="PEO56" s="24"/>
      <c r="PET56" s="24"/>
      <c r="PEY56" s="24"/>
      <c r="PFD56" s="24"/>
      <c r="PFI56" s="24"/>
      <c r="PFN56" s="24"/>
      <c r="PFS56" s="24"/>
      <c r="PFX56" s="24"/>
      <c r="PGC56" s="24"/>
      <c r="PGH56" s="24"/>
      <c r="PGM56" s="24"/>
      <c r="PGR56" s="24"/>
      <c r="PGW56" s="24"/>
      <c r="PHB56" s="24"/>
      <c r="PHG56" s="24"/>
      <c r="PHL56" s="24"/>
      <c r="PHQ56" s="24"/>
      <c r="PHV56" s="24"/>
      <c r="PIA56" s="24"/>
      <c r="PIF56" s="24"/>
      <c r="PIK56" s="24"/>
      <c r="PIP56" s="24"/>
      <c r="PIU56" s="24"/>
      <c r="PIZ56" s="24"/>
      <c r="PJE56" s="24"/>
      <c r="PJJ56" s="24"/>
      <c r="PJO56" s="24"/>
      <c r="PJT56" s="24"/>
      <c r="PJY56" s="24"/>
      <c r="PKD56" s="24"/>
      <c r="PKI56" s="24"/>
      <c r="PKN56" s="24"/>
      <c r="PKS56" s="24"/>
      <c r="PKX56" s="24"/>
      <c r="PLC56" s="24"/>
      <c r="PLH56" s="24"/>
      <c r="PLM56" s="24"/>
      <c r="PLR56" s="24"/>
      <c r="PLW56" s="24"/>
      <c r="PMB56" s="24"/>
      <c r="PMG56" s="24"/>
      <c r="PML56" s="24"/>
      <c r="PMQ56" s="24"/>
      <c r="PMV56" s="24"/>
      <c r="PNA56" s="24"/>
      <c r="PNF56" s="24"/>
      <c r="PNK56" s="24"/>
      <c r="PNP56" s="24"/>
      <c r="PNU56" s="24"/>
      <c r="PNZ56" s="24"/>
      <c r="POE56" s="24"/>
      <c r="POJ56" s="24"/>
      <c r="POO56" s="24"/>
      <c r="POT56" s="24"/>
      <c r="POY56" s="24"/>
      <c r="PPD56" s="24"/>
      <c r="PPI56" s="24"/>
      <c r="PPN56" s="24"/>
      <c r="PPS56" s="24"/>
      <c r="PPX56" s="24"/>
      <c r="PQC56" s="24"/>
      <c r="PQH56" s="24"/>
      <c r="PQM56" s="24"/>
      <c r="PQR56" s="24"/>
      <c r="PQW56" s="24"/>
      <c r="PRB56" s="24"/>
      <c r="PRG56" s="24"/>
      <c r="PRL56" s="24"/>
      <c r="PRQ56" s="24"/>
      <c r="PRV56" s="24"/>
      <c r="PSA56" s="24"/>
      <c r="PSF56" s="24"/>
      <c r="PSK56" s="24"/>
      <c r="PSP56" s="24"/>
      <c r="PSU56" s="24"/>
      <c r="PSZ56" s="24"/>
      <c r="PTE56" s="24"/>
      <c r="PTJ56" s="24"/>
      <c r="PTO56" s="24"/>
      <c r="PTT56" s="24"/>
      <c r="PTY56" s="24"/>
      <c r="PUD56" s="24"/>
      <c r="PUI56" s="24"/>
      <c r="PUN56" s="24"/>
      <c r="PUS56" s="24"/>
      <c r="PUX56" s="24"/>
      <c r="PVC56" s="24"/>
      <c r="PVH56" s="24"/>
      <c r="PVM56" s="24"/>
      <c r="PVR56" s="24"/>
      <c r="PVW56" s="24"/>
      <c r="PWB56" s="24"/>
      <c r="PWG56" s="24"/>
      <c r="PWL56" s="24"/>
      <c r="PWQ56" s="24"/>
      <c r="PWV56" s="24"/>
      <c r="PXA56" s="24"/>
      <c r="PXF56" s="24"/>
      <c r="PXK56" s="24"/>
      <c r="PXP56" s="24"/>
      <c r="PXU56" s="24"/>
      <c r="PXZ56" s="24"/>
      <c r="PYE56" s="24"/>
      <c r="PYJ56" s="24"/>
      <c r="PYO56" s="24"/>
      <c r="PYT56" s="24"/>
      <c r="PYY56" s="24"/>
      <c r="PZD56" s="24"/>
      <c r="PZI56" s="24"/>
      <c r="PZN56" s="24"/>
      <c r="PZS56" s="24"/>
      <c r="PZX56" s="24"/>
      <c r="QAC56" s="24"/>
      <c r="QAH56" s="24"/>
      <c r="QAM56" s="24"/>
      <c r="QAR56" s="24"/>
      <c r="QAW56" s="24"/>
      <c r="QBB56" s="24"/>
      <c r="QBG56" s="24"/>
      <c r="QBL56" s="24"/>
      <c r="QBQ56" s="24"/>
      <c r="QBV56" s="24"/>
      <c r="QCA56" s="24"/>
      <c r="QCF56" s="24"/>
      <c r="QCK56" s="24"/>
      <c r="QCP56" s="24"/>
      <c r="QCU56" s="24"/>
      <c r="QCZ56" s="24"/>
      <c r="QDE56" s="24"/>
      <c r="QDJ56" s="24"/>
      <c r="QDO56" s="24"/>
      <c r="QDT56" s="24"/>
      <c r="QDY56" s="24"/>
      <c r="QED56" s="24"/>
      <c r="QEI56" s="24"/>
      <c r="QEN56" s="24"/>
      <c r="QES56" s="24"/>
      <c r="QEX56" s="24"/>
      <c r="QFC56" s="24"/>
      <c r="QFH56" s="24"/>
      <c r="QFM56" s="24"/>
      <c r="QFR56" s="24"/>
      <c r="QFW56" s="24"/>
      <c r="QGB56" s="24"/>
      <c r="QGG56" s="24"/>
      <c r="QGL56" s="24"/>
      <c r="QGQ56" s="24"/>
      <c r="QGV56" s="24"/>
      <c r="QHA56" s="24"/>
      <c r="QHF56" s="24"/>
      <c r="QHK56" s="24"/>
      <c r="QHP56" s="24"/>
      <c r="QHU56" s="24"/>
      <c r="QHZ56" s="24"/>
      <c r="QIE56" s="24"/>
      <c r="QIJ56" s="24"/>
      <c r="QIO56" s="24"/>
      <c r="QIT56" s="24"/>
      <c r="QIY56" s="24"/>
      <c r="QJD56" s="24"/>
      <c r="QJI56" s="24"/>
      <c r="QJN56" s="24"/>
      <c r="QJS56" s="24"/>
      <c r="QJX56" s="24"/>
      <c r="QKC56" s="24"/>
      <c r="QKH56" s="24"/>
      <c r="QKM56" s="24"/>
      <c r="QKR56" s="24"/>
      <c r="QKW56" s="24"/>
      <c r="QLB56" s="24"/>
      <c r="QLG56" s="24"/>
      <c r="QLL56" s="24"/>
      <c r="QLQ56" s="24"/>
      <c r="QLV56" s="24"/>
      <c r="QMA56" s="24"/>
      <c r="QMF56" s="24"/>
      <c r="QMK56" s="24"/>
      <c r="QMP56" s="24"/>
      <c r="QMU56" s="24"/>
      <c r="QMZ56" s="24"/>
      <c r="QNE56" s="24"/>
      <c r="QNJ56" s="24"/>
      <c r="QNO56" s="24"/>
      <c r="QNT56" s="24"/>
      <c r="QNY56" s="24"/>
      <c r="QOD56" s="24"/>
      <c r="QOI56" s="24"/>
      <c r="QON56" s="24"/>
      <c r="QOS56" s="24"/>
      <c r="QOX56" s="24"/>
      <c r="QPC56" s="24"/>
      <c r="QPH56" s="24"/>
      <c r="QPM56" s="24"/>
      <c r="QPR56" s="24"/>
      <c r="QPW56" s="24"/>
      <c r="QQB56" s="24"/>
      <c r="QQG56" s="24"/>
      <c r="QQL56" s="24"/>
      <c r="QQQ56" s="24"/>
      <c r="QQV56" s="24"/>
      <c r="QRA56" s="24"/>
      <c r="QRF56" s="24"/>
      <c r="QRK56" s="24"/>
      <c r="QRP56" s="24"/>
      <c r="QRU56" s="24"/>
      <c r="QRZ56" s="24"/>
      <c r="QSE56" s="24"/>
      <c r="QSJ56" s="24"/>
      <c r="QSO56" s="24"/>
      <c r="QST56" s="24"/>
      <c r="QSY56" s="24"/>
      <c r="QTD56" s="24"/>
      <c r="QTI56" s="24"/>
      <c r="QTN56" s="24"/>
      <c r="QTS56" s="24"/>
      <c r="QTX56" s="24"/>
      <c r="QUC56" s="24"/>
      <c r="QUH56" s="24"/>
      <c r="QUM56" s="24"/>
      <c r="QUR56" s="24"/>
      <c r="QUW56" s="24"/>
      <c r="QVB56" s="24"/>
      <c r="QVG56" s="24"/>
      <c r="QVL56" s="24"/>
      <c r="QVQ56" s="24"/>
      <c r="QVV56" s="24"/>
      <c r="QWA56" s="24"/>
      <c r="QWF56" s="24"/>
      <c r="QWK56" s="24"/>
      <c r="QWP56" s="24"/>
      <c r="QWU56" s="24"/>
      <c r="QWZ56" s="24"/>
      <c r="QXE56" s="24"/>
      <c r="QXJ56" s="24"/>
      <c r="QXO56" s="24"/>
      <c r="QXT56" s="24"/>
      <c r="QXY56" s="24"/>
      <c r="QYD56" s="24"/>
      <c r="QYI56" s="24"/>
      <c r="QYN56" s="24"/>
      <c r="QYS56" s="24"/>
      <c r="QYX56" s="24"/>
      <c r="QZC56" s="24"/>
      <c r="QZH56" s="24"/>
      <c r="QZM56" s="24"/>
      <c r="QZR56" s="24"/>
      <c r="QZW56" s="24"/>
      <c r="RAB56" s="24"/>
      <c r="RAG56" s="24"/>
      <c r="RAL56" s="24"/>
      <c r="RAQ56" s="24"/>
      <c r="RAV56" s="24"/>
      <c r="RBA56" s="24"/>
      <c r="RBF56" s="24"/>
      <c r="RBK56" s="24"/>
      <c r="RBP56" s="24"/>
      <c r="RBU56" s="24"/>
      <c r="RBZ56" s="24"/>
      <c r="RCE56" s="24"/>
      <c r="RCJ56" s="24"/>
      <c r="RCO56" s="24"/>
      <c r="RCT56" s="24"/>
      <c r="RCY56" s="24"/>
      <c r="RDD56" s="24"/>
      <c r="RDI56" s="24"/>
      <c r="RDN56" s="24"/>
      <c r="RDS56" s="24"/>
      <c r="RDX56" s="24"/>
      <c r="REC56" s="24"/>
      <c r="REH56" s="24"/>
      <c r="REM56" s="24"/>
      <c r="RER56" s="24"/>
      <c r="REW56" s="24"/>
      <c r="RFB56" s="24"/>
      <c r="RFG56" s="24"/>
      <c r="RFL56" s="24"/>
      <c r="RFQ56" s="24"/>
      <c r="RFV56" s="24"/>
      <c r="RGA56" s="24"/>
      <c r="RGF56" s="24"/>
      <c r="RGK56" s="24"/>
      <c r="RGP56" s="24"/>
      <c r="RGU56" s="24"/>
      <c r="RGZ56" s="24"/>
      <c r="RHE56" s="24"/>
      <c r="RHJ56" s="24"/>
      <c r="RHO56" s="24"/>
      <c r="RHT56" s="24"/>
      <c r="RHY56" s="24"/>
      <c r="RID56" s="24"/>
      <c r="RII56" s="24"/>
      <c r="RIN56" s="24"/>
      <c r="RIS56" s="24"/>
      <c r="RIX56" s="24"/>
      <c r="RJC56" s="24"/>
      <c r="RJH56" s="24"/>
      <c r="RJM56" s="24"/>
      <c r="RJR56" s="24"/>
      <c r="RJW56" s="24"/>
      <c r="RKB56" s="24"/>
      <c r="RKG56" s="24"/>
      <c r="RKL56" s="24"/>
      <c r="RKQ56" s="24"/>
      <c r="RKV56" s="24"/>
      <c r="RLA56" s="24"/>
      <c r="RLF56" s="24"/>
      <c r="RLK56" s="24"/>
      <c r="RLP56" s="24"/>
      <c r="RLU56" s="24"/>
      <c r="RLZ56" s="24"/>
      <c r="RME56" s="24"/>
      <c r="RMJ56" s="24"/>
      <c r="RMO56" s="24"/>
      <c r="RMT56" s="24"/>
      <c r="RMY56" s="24"/>
      <c r="RND56" s="24"/>
      <c r="RNI56" s="24"/>
      <c r="RNN56" s="24"/>
      <c r="RNS56" s="24"/>
      <c r="RNX56" s="24"/>
      <c r="ROC56" s="24"/>
      <c r="ROH56" s="24"/>
      <c r="ROM56" s="24"/>
      <c r="ROR56" s="24"/>
      <c r="ROW56" s="24"/>
      <c r="RPB56" s="24"/>
      <c r="RPG56" s="24"/>
      <c r="RPL56" s="24"/>
      <c r="RPQ56" s="24"/>
      <c r="RPV56" s="24"/>
      <c r="RQA56" s="24"/>
      <c r="RQF56" s="24"/>
      <c r="RQK56" s="24"/>
      <c r="RQP56" s="24"/>
      <c r="RQU56" s="24"/>
      <c r="RQZ56" s="24"/>
      <c r="RRE56" s="24"/>
      <c r="RRJ56" s="24"/>
      <c r="RRO56" s="24"/>
      <c r="RRT56" s="24"/>
      <c r="RRY56" s="24"/>
      <c r="RSD56" s="24"/>
      <c r="RSI56" s="24"/>
      <c r="RSN56" s="24"/>
      <c r="RSS56" s="24"/>
      <c r="RSX56" s="24"/>
      <c r="RTC56" s="24"/>
      <c r="RTH56" s="24"/>
      <c r="RTM56" s="24"/>
      <c r="RTR56" s="24"/>
      <c r="RTW56" s="24"/>
      <c r="RUB56" s="24"/>
      <c r="RUG56" s="24"/>
      <c r="RUL56" s="24"/>
      <c r="RUQ56" s="24"/>
      <c r="RUV56" s="24"/>
      <c r="RVA56" s="24"/>
      <c r="RVF56" s="24"/>
      <c r="RVK56" s="24"/>
      <c r="RVP56" s="24"/>
      <c r="RVU56" s="24"/>
      <c r="RVZ56" s="24"/>
      <c r="RWE56" s="24"/>
      <c r="RWJ56" s="24"/>
      <c r="RWO56" s="24"/>
      <c r="RWT56" s="24"/>
      <c r="RWY56" s="24"/>
      <c r="RXD56" s="24"/>
      <c r="RXI56" s="24"/>
      <c r="RXN56" s="24"/>
      <c r="RXS56" s="24"/>
      <c r="RXX56" s="24"/>
      <c r="RYC56" s="24"/>
      <c r="RYH56" s="24"/>
      <c r="RYM56" s="24"/>
      <c r="RYR56" s="24"/>
      <c r="RYW56" s="24"/>
      <c r="RZB56" s="24"/>
      <c r="RZG56" s="24"/>
      <c r="RZL56" s="24"/>
      <c r="RZQ56" s="24"/>
      <c r="RZV56" s="24"/>
      <c r="SAA56" s="24"/>
      <c r="SAF56" s="24"/>
      <c r="SAK56" s="24"/>
      <c r="SAP56" s="24"/>
      <c r="SAU56" s="24"/>
      <c r="SAZ56" s="24"/>
      <c r="SBE56" s="24"/>
      <c r="SBJ56" s="24"/>
      <c r="SBO56" s="24"/>
      <c r="SBT56" s="24"/>
      <c r="SBY56" s="24"/>
      <c r="SCD56" s="24"/>
      <c r="SCI56" s="24"/>
      <c r="SCN56" s="24"/>
      <c r="SCS56" s="24"/>
      <c r="SCX56" s="24"/>
      <c r="SDC56" s="24"/>
      <c r="SDH56" s="24"/>
      <c r="SDM56" s="24"/>
      <c r="SDR56" s="24"/>
      <c r="SDW56" s="24"/>
      <c r="SEB56" s="24"/>
      <c r="SEG56" s="24"/>
      <c r="SEL56" s="24"/>
      <c r="SEQ56" s="24"/>
      <c r="SEV56" s="24"/>
      <c r="SFA56" s="24"/>
      <c r="SFF56" s="24"/>
      <c r="SFK56" s="24"/>
      <c r="SFP56" s="24"/>
      <c r="SFU56" s="24"/>
      <c r="SFZ56" s="24"/>
      <c r="SGE56" s="24"/>
      <c r="SGJ56" s="24"/>
      <c r="SGO56" s="24"/>
      <c r="SGT56" s="24"/>
      <c r="SGY56" s="24"/>
      <c r="SHD56" s="24"/>
      <c r="SHI56" s="24"/>
      <c r="SHN56" s="24"/>
      <c r="SHS56" s="24"/>
      <c r="SHX56" s="24"/>
      <c r="SIC56" s="24"/>
      <c r="SIH56" s="24"/>
      <c r="SIM56" s="24"/>
      <c r="SIR56" s="24"/>
      <c r="SIW56" s="24"/>
      <c r="SJB56" s="24"/>
      <c r="SJG56" s="24"/>
      <c r="SJL56" s="24"/>
      <c r="SJQ56" s="24"/>
      <c r="SJV56" s="24"/>
      <c r="SKA56" s="24"/>
      <c r="SKF56" s="24"/>
      <c r="SKK56" s="24"/>
      <c r="SKP56" s="24"/>
      <c r="SKU56" s="24"/>
      <c r="SKZ56" s="24"/>
      <c r="SLE56" s="24"/>
      <c r="SLJ56" s="24"/>
      <c r="SLO56" s="24"/>
      <c r="SLT56" s="24"/>
      <c r="SLY56" s="24"/>
      <c r="SMD56" s="24"/>
      <c r="SMI56" s="24"/>
      <c r="SMN56" s="24"/>
      <c r="SMS56" s="24"/>
      <c r="SMX56" s="24"/>
      <c r="SNC56" s="24"/>
      <c r="SNH56" s="24"/>
      <c r="SNM56" s="24"/>
      <c r="SNR56" s="24"/>
      <c r="SNW56" s="24"/>
      <c r="SOB56" s="24"/>
      <c r="SOG56" s="24"/>
      <c r="SOL56" s="24"/>
      <c r="SOQ56" s="24"/>
      <c r="SOV56" s="24"/>
      <c r="SPA56" s="24"/>
      <c r="SPF56" s="24"/>
      <c r="SPK56" s="24"/>
      <c r="SPP56" s="24"/>
      <c r="SPU56" s="24"/>
      <c r="SPZ56" s="24"/>
      <c r="SQE56" s="24"/>
      <c r="SQJ56" s="24"/>
      <c r="SQO56" s="24"/>
      <c r="SQT56" s="24"/>
      <c r="SQY56" s="24"/>
      <c r="SRD56" s="24"/>
      <c r="SRI56" s="24"/>
      <c r="SRN56" s="24"/>
      <c r="SRS56" s="24"/>
      <c r="SRX56" s="24"/>
      <c r="SSC56" s="24"/>
      <c r="SSH56" s="24"/>
      <c r="SSM56" s="24"/>
      <c r="SSR56" s="24"/>
      <c r="SSW56" s="24"/>
      <c r="STB56" s="24"/>
      <c r="STG56" s="24"/>
      <c r="STL56" s="24"/>
      <c r="STQ56" s="24"/>
      <c r="STV56" s="24"/>
      <c r="SUA56" s="24"/>
      <c r="SUF56" s="24"/>
      <c r="SUK56" s="24"/>
      <c r="SUP56" s="24"/>
      <c r="SUU56" s="24"/>
      <c r="SUZ56" s="24"/>
      <c r="SVE56" s="24"/>
      <c r="SVJ56" s="24"/>
      <c r="SVO56" s="24"/>
      <c r="SVT56" s="24"/>
      <c r="SVY56" s="24"/>
      <c r="SWD56" s="24"/>
      <c r="SWI56" s="24"/>
      <c r="SWN56" s="24"/>
      <c r="SWS56" s="24"/>
      <c r="SWX56" s="24"/>
      <c r="SXC56" s="24"/>
      <c r="SXH56" s="24"/>
      <c r="SXM56" s="24"/>
      <c r="SXR56" s="24"/>
      <c r="SXW56" s="24"/>
      <c r="SYB56" s="24"/>
      <c r="SYG56" s="24"/>
      <c r="SYL56" s="24"/>
      <c r="SYQ56" s="24"/>
      <c r="SYV56" s="24"/>
      <c r="SZA56" s="24"/>
      <c r="SZF56" s="24"/>
      <c r="SZK56" s="24"/>
      <c r="SZP56" s="24"/>
      <c r="SZU56" s="24"/>
      <c r="SZZ56" s="24"/>
      <c r="TAE56" s="24"/>
      <c r="TAJ56" s="24"/>
      <c r="TAO56" s="24"/>
      <c r="TAT56" s="24"/>
      <c r="TAY56" s="24"/>
      <c r="TBD56" s="24"/>
      <c r="TBI56" s="24"/>
      <c r="TBN56" s="24"/>
      <c r="TBS56" s="24"/>
      <c r="TBX56" s="24"/>
      <c r="TCC56" s="24"/>
      <c r="TCH56" s="24"/>
      <c r="TCM56" s="24"/>
      <c r="TCR56" s="24"/>
      <c r="TCW56" s="24"/>
      <c r="TDB56" s="24"/>
      <c r="TDG56" s="24"/>
      <c r="TDL56" s="24"/>
      <c r="TDQ56" s="24"/>
      <c r="TDV56" s="24"/>
      <c r="TEA56" s="24"/>
      <c r="TEF56" s="24"/>
      <c r="TEK56" s="24"/>
      <c r="TEP56" s="24"/>
      <c r="TEU56" s="24"/>
      <c r="TEZ56" s="24"/>
      <c r="TFE56" s="24"/>
      <c r="TFJ56" s="24"/>
      <c r="TFO56" s="24"/>
      <c r="TFT56" s="24"/>
      <c r="TFY56" s="24"/>
      <c r="TGD56" s="24"/>
      <c r="TGI56" s="24"/>
      <c r="TGN56" s="24"/>
      <c r="TGS56" s="24"/>
      <c r="TGX56" s="24"/>
      <c r="THC56" s="24"/>
      <c r="THH56" s="24"/>
      <c r="THM56" s="24"/>
      <c r="THR56" s="24"/>
      <c r="THW56" s="24"/>
      <c r="TIB56" s="24"/>
      <c r="TIG56" s="24"/>
      <c r="TIL56" s="24"/>
      <c r="TIQ56" s="24"/>
      <c r="TIV56" s="24"/>
      <c r="TJA56" s="24"/>
      <c r="TJF56" s="24"/>
      <c r="TJK56" s="24"/>
      <c r="TJP56" s="24"/>
      <c r="TJU56" s="24"/>
      <c r="TJZ56" s="24"/>
      <c r="TKE56" s="24"/>
      <c r="TKJ56" s="24"/>
      <c r="TKO56" s="24"/>
      <c r="TKT56" s="24"/>
      <c r="TKY56" s="24"/>
      <c r="TLD56" s="24"/>
      <c r="TLI56" s="24"/>
      <c r="TLN56" s="24"/>
      <c r="TLS56" s="24"/>
      <c r="TLX56" s="24"/>
      <c r="TMC56" s="24"/>
      <c r="TMH56" s="24"/>
      <c r="TMM56" s="24"/>
      <c r="TMR56" s="24"/>
      <c r="TMW56" s="24"/>
      <c r="TNB56" s="24"/>
      <c r="TNG56" s="24"/>
      <c r="TNL56" s="24"/>
      <c r="TNQ56" s="24"/>
      <c r="TNV56" s="24"/>
      <c r="TOA56" s="24"/>
      <c r="TOF56" s="24"/>
      <c r="TOK56" s="24"/>
      <c r="TOP56" s="24"/>
      <c r="TOU56" s="24"/>
      <c r="TOZ56" s="24"/>
      <c r="TPE56" s="24"/>
      <c r="TPJ56" s="24"/>
      <c r="TPO56" s="24"/>
      <c r="TPT56" s="24"/>
      <c r="TPY56" s="24"/>
      <c r="TQD56" s="24"/>
      <c r="TQI56" s="24"/>
      <c r="TQN56" s="24"/>
      <c r="TQS56" s="24"/>
      <c r="TQX56" s="24"/>
      <c r="TRC56" s="24"/>
      <c r="TRH56" s="24"/>
      <c r="TRM56" s="24"/>
      <c r="TRR56" s="24"/>
      <c r="TRW56" s="24"/>
      <c r="TSB56" s="24"/>
      <c r="TSG56" s="24"/>
      <c r="TSL56" s="24"/>
      <c r="TSQ56" s="24"/>
      <c r="TSV56" s="24"/>
      <c r="TTA56" s="24"/>
      <c r="TTF56" s="24"/>
      <c r="TTK56" s="24"/>
      <c r="TTP56" s="24"/>
      <c r="TTU56" s="24"/>
      <c r="TTZ56" s="24"/>
      <c r="TUE56" s="24"/>
      <c r="TUJ56" s="24"/>
      <c r="TUO56" s="24"/>
      <c r="TUT56" s="24"/>
      <c r="TUY56" s="24"/>
      <c r="TVD56" s="24"/>
      <c r="TVI56" s="24"/>
      <c r="TVN56" s="24"/>
      <c r="TVS56" s="24"/>
      <c r="TVX56" s="24"/>
      <c r="TWC56" s="24"/>
      <c r="TWH56" s="24"/>
      <c r="TWM56" s="24"/>
      <c r="TWR56" s="24"/>
      <c r="TWW56" s="24"/>
      <c r="TXB56" s="24"/>
      <c r="TXG56" s="24"/>
      <c r="TXL56" s="24"/>
      <c r="TXQ56" s="24"/>
      <c r="TXV56" s="24"/>
      <c r="TYA56" s="24"/>
      <c r="TYF56" s="24"/>
      <c r="TYK56" s="24"/>
      <c r="TYP56" s="24"/>
      <c r="TYU56" s="24"/>
      <c r="TYZ56" s="24"/>
      <c r="TZE56" s="24"/>
      <c r="TZJ56" s="24"/>
      <c r="TZO56" s="24"/>
      <c r="TZT56" s="24"/>
      <c r="TZY56" s="24"/>
      <c r="UAD56" s="24"/>
      <c r="UAI56" s="24"/>
      <c r="UAN56" s="24"/>
      <c r="UAS56" s="24"/>
      <c r="UAX56" s="24"/>
      <c r="UBC56" s="24"/>
      <c r="UBH56" s="24"/>
      <c r="UBM56" s="24"/>
      <c r="UBR56" s="24"/>
      <c r="UBW56" s="24"/>
      <c r="UCB56" s="24"/>
      <c r="UCG56" s="24"/>
      <c r="UCL56" s="24"/>
      <c r="UCQ56" s="24"/>
      <c r="UCV56" s="24"/>
      <c r="UDA56" s="24"/>
      <c r="UDF56" s="24"/>
      <c r="UDK56" s="24"/>
      <c r="UDP56" s="24"/>
      <c r="UDU56" s="24"/>
      <c r="UDZ56" s="24"/>
      <c r="UEE56" s="24"/>
      <c r="UEJ56" s="24"/>
      <c r="UEO56" s="24"/>
      <c r="UET56" s="24"/>
      <c r="UEY56" s="24"/>
      <c r="UFD56" s="24"/>
      <c r="UFI56" s="24"/>
      <c r="UFN56" s="24"/>
      <c r="UFS56" s="24"/>
      <c r="UFX56" s="24"/>
      <c r="UGC56" s="24"/>
      <c r="UGH56" s="24"/>
      <c r="UGM56" s="24"/>
      <c r="UGR56" s="24"/>
      <c r="UGW56" s="24"/>
      <c r="UHB56" s="24"/>
      <c r="UHG56" s="24"/>
      <c r="UHL56" s="24"/>
      <c r="UHQ56" s="24"/>
      <c r="UHV56" s="24"/>
      <c r="UIA56" s="24"/>
      <c r="UIF56" s="24"/>
      <c r="UIK56" s="24"/>
      <c r="UIP56" s="24"/>
      <c r="UIU56" s="24"/>
      <c r="UIZ56" s="24"/>
      <c r="UJE56" s="24"/>
      <c r="UJJ56" s="24"/>
      <c r="UJO56" s="24"/>
      <c r="UJT56" s="24"/>
      <c r="UJY56" s="24"/>
      <c r="UKD56" s="24"/>
      <c r="UKI56" s="24"/>
      <c r="UKN56" s="24"/>
      <c r="UKS56" s="24"/>
      <c r="UKX56" s="24"/>
      <c r="ULC56" s="24"/>
      <c r="ULH56" s="24"/>
      <c r="ULM56" s="24"/>
      <c r="ULR56" s="24"/>
      <c r="ULW56" s="24"/>
      <c r="UMB56" s="24"/>
      <c r="UMG56" s="24"/>
      <c r="UML56" s="24"/>
      <c r="UMQ56" s="24"/>
      <c r="UMV56" s="24"/>
      <c r="UNA56" s="24"/>
      <c r="UNF56" s="24"/>
      <c r="UNK56" s="24"/>
      <c r="UNP56" s="24"/>
      <c r="UNU56" s="24"/>
      <c r="UNZ56" s="24"/>
      <c r="UOE56" s="24"/>
      <c r="UOJ56" s="24"/>
      <c r="UOO56" s="24"/>
      <c r="UOT56" s="24"/>
      <c r="UOY56" s="24"/>
      <c r="UPD56" s="24"/>
      <c r="UPI56" s="24"/>
      <c r="UPN56" s="24"/>
      <c r="UPS56" s="24"/>
      <c r="UPX56" s="24"/>
      <c r="UQC56" s="24"/>
      <c r="UQH56" s="24"/>
      <c r="UQM56" s="24"/>
      <c r="UQR56" s="24"/>
      <c r="UQW56" s="24"/>
      <c r="URB56" s="24"/>
      <c r="URG56" s="24"/>
      <c r="URL56" s="24"/>
      <c r="URQ56" s="24"/>
      <c r="URV56" s="24"/>
      <c r="USA56" s="24"/>
      <c r="USF56" s="24"/>
      <c r="USK56" s="24"/>
      <c r="USP56" s="24"/>
      <c r="USU56" s="24"/>
      <c r="USZ56" s="24"/>
      <c r="UTE56" s="24"/>
      <c r="UTJ56" s="24"/>
      <c r="UTO56" s="24"/>
      <c r="UTT56" s="24"/>
      <c r="UTY56" s="24"/>
      <c r="UUD56" s="24"/>
      <c r="UUI56" s="24"/>
      <c r="UUN56" s="24"/>
      <c r="UUS56" s="24"/>
      <c r="UUX56" s="24"/>
      <c r="UVC56" s="24"/>
      <c r="UVH56" s="24"/>
      <c r="UVM56" s="24"/>
      <c r="UVR56" s="24"/>
      <c r="UVW56" s="24"/>
      <c r="UWB56" s="24"/>
      <c r="UWG56" s="24"/>
      <c r="UWL56" s="24"/>
      <c r="UWQ56" s="24"/>
      <c r="UWV56" s="24"/>
      <c r="UXA56" s="24"/>
      <c r="UXF56" s="24"/>
      <c r="UXK56" s="24"/>
      <c r="UXP56" s="24"/>
      <c r="UXU56" s="24"/>
      <c r="UXZ56" s="24"/>
      <c r="UYE56" s="24"/>
      <c r="UYJ56" s="24"/>
      <c r="UYO56" s="24"/>
      <c r="UYT56" s="24"/>
      <c r="UYY56" s="24"/>
      <c r="UZD56" s="24"/>
      <c r="UZI56" s="24"/>
      <c r="UZN56" s="24"/>
      <c r="UZS56" s="24"/>
      <c r="UZX56" s="24"/>
      <c r="VAC56" s="24"/>
      <c r="VAH56" s="24"/>
      <c r="VAM56" s="24"/>
      <c r="VAR56" s="24"/>
      <c r="VAW56" s="24"/>
      <c r="VBB56" s="24"/>
      <c r="VBG56" s="24"/>
      <c r="VBL56" s="24"/>
      <c r="VBQ56" s="24"/>
      <c r="VBV56" s="24"/>
      <c r="VCA56" s="24"/>
      <c r="VCF56" s="24"/>
      <c r="VCK56" s="24"/>
      <c r="VCP56" s="24"/>
      <c r="VCU56" s="24"/>
      <c r="VCZ56" s="24"/>
      <c r="VDE56" s="24"/>
      <c r="VDJ56" s="24"/>
      <c r="VDO56" s="24"/>
      <c r="VDT56" s="24"/>
      <c r="VDY56" s="24"/>
      <c r="VED56" s="24"/>
      <c r="VEI56" s="24"/>
      <c r="VEN56" s="24"/>
      <c r="VES56" s="24"/>
      <c r="VEX56" s="24"/>
      <c r="VFC56" s="24"/>
      <c r="VFH56" s="24"/>
      <c r="VFM56" s="24"/>
      <c r="VFR56" s="24"/>
      <c r="VFW56" s="24"/>
      <c r="VGB56" s="24"/>
      <c r="VGG56" s="24"/>
      <c r="VGL56" s="24"/>
      <c r="VGQ56" s="24"/>
      <c r="VGV56" s="24"/>
      <c r="VHA56" s="24"/>
      <c r="VHF56" s="24"/>
      <c r="VHK56" s="24"/>
      <c r="VHP56" s="24"/>
      <c r="VHU56" s="24"/>
      <c r="VHZ56" s="24"/>
      <c r="VIE56" s="24"/>
      <c r="VIJ56" s="24"/>
      <c r="VIO56" s="24"/>
      <c r="VIT56" s="24"/>
      <c r="VIY56" s="24"/>
      <c r="VJD56" s="24"/>
      <c r="VJI56" s="24"/>
      <c r="VJN56" s="24"/>
      <c r="VJS56" s="24"/>
      <c r="VJX56" s="24"/>
      <c r="VKC56" s="24"/>
      <c r="VKH56" s="24"/>
      <c r="VKM56" s="24"/>
      <c r="VKR56" s="24"/>
      <c r="VKW56" s="24"/>
      <c r="VLB56" s="24"/>
      <c r="VLG56" s="24"/>
      <c r="VLL56" s="24"/>
      <c r="VLQ56" s="24"/>
      <c r="VLV56" s="24"/>
      <c r="VMA56" s="24"/>
      <c r="VMF56" s="24"/>
      <c r="VMK56" s="24"/>
      <c r="VMP56" s="24"/>
      <c r="VMU56" s="24"/>
      <c r="VMZ56" s="24"/>
      <c r="VNE56" s="24"/>
      <c r="VNJ56" s="24"/>
      <c r="VNO56" s="24"/>
      <c r="VNT56" s="24"/>
      <c r="VNY56" s="24"/>
      <c r="VOD56" s="24"/>
      <c r="VOI56" s="24"/>
      <c r="VON56" s="24"/>
      <c r="VOS56" s="24"/>
      <c r="VOX56" s="24"/>
      <c r="VPC56" s="24"/>
      <c r="VPH56" s="24"/>
      <c r="VPM56" s="24"/>
      <c r="VPR56" s="24"/>
      <c r="VPW56" s="24"/>
      <c r="VQB56" s="24"/>
      <c r="VQG56" s="24"/>
      <c r="VQL56" s="24"/>
      <c r="VQQ56" s="24"/>
      <c r="VQV56" s="24"/>
      <c r="VRA56" s="24"/>
      <c r="VRF56" s="24"/>
      <c r="VRK56" s="24"/>
      <c r="VRP56" s="24"/>
      <c r="VRU56" s="24"/>
      <c r="VRZ56" s="24"/>
      <c r="VSE56" s="24"/>
      <c r="VSJ56" s="24"/>
      <c r="VSO56" s="24"/>
      <c r="VST56" s="24"/>
      <c r="VSY56" s="24"/>
      <c r="VTD56" s="24"/>
      <c r="VTI56" s="24"/>
      <c r="VTN56" s="24"/>
      <c r="VTS56" s="24"/>
      <c r="VTX56" s="24"/>
      <c r="VUC56" s="24"/>
      <c r="VUH56" s="24"/>
      <c r="VUM56" s="24"/>
      <c r="VUR56" s="24"/>
      <c r="VUW56" s="24"/>
      <c r="VVB56" s="24"/>
      <c r="VVG56" s="24"/>
      <c r="VVL56" s="24"/>
      <c r="VVQ56" s="24"/>
      <c r="VVV56" s="24"/>
      <c r="VWA56" s="24"/>
      <c r="VWF56" s="24"/>
      <c r="VWK56" s="24"/>
      <c r="VWP56" s="24"/>
      <c r="VWU56" s="24"/>
      <c r="VWZ56" s="24"/>
      <c r="VXE56" s="24"/>
      <c r="VXJ56" s="24"/>
      <c r="VXO56" s="24"/>
      <c r="VXT56" s="24"/>
      <c r="VXY56" s="24"/>
      <c r="VYD56" s="24"/>
      <c r="VYI56" s="24"/>
      <c r="VYN56" s="24"/>
      <c r="VYS56" s="24"/>
      <c r="VYX56" s="24"/>
      <c r="VZC56" s="24"/>
      <c r="VZH56" s="24"/>
      <c r="VZM56" s="24"/>
      <c r="VZR56" s="24"/>
      <c r="VZW56" s="24"/>
      <c r="WAB56" s="24"/>
      <c r="WAG56" s="24"/>
      <c r="WAL56" s="24"/>
      <c r="WAQ56" s="24"/>
      <c r="WAV56" s="24"/>
      <c r="WBA56" s="24"/>
      <c r="WBF56" s="24"/>
      <c r="WBK56" s="24"/>
      <c r="WBP56" s="24"/>
      <c r="WBU56" s="24"/>
      <c r="WBZ56" s="24"/>
      <c r="WCE56" s="24"/>
      <c r="WCJ56" s="24"/>
      <c r="WCO56" s="24"/>
      <c r="WCT56" s="24"/>
      <c r="WCY56" s="24"/>
      <c r="WDD56" s="24"/>
      <c r="WDI56" s="24"/>
      <c r="WDN56" s="24"/>
      <c r="WDS56" s="24"/>
      <c r="WDX56" s="24"/>
      <c r="WEC56" s="24"/>
      <c r="WEH56" s="24"/>
      <c r="WEM56" s="24"/>
      <c r="WER56" s="24"/>
      <c r="WEW56" s="24"/>
      <c r="WFB56" s="24"/>
      <c r="WFG56" s="24"/>
      <c r="WFL56" s="24"/>
      <c r="WFQ56" s="24"/>
      <c r="WFV56" s="24"/>
      <c r="WGA56" s="24"/>
      <c r="WGF56" s="24"/>
      <c r="WGK56" s="24"/>
      <c r="WGP56" s="24"/>
      <c r="WGU56" s="24"/>
      <c r="WGZ56" s="24"/>
      <c r="WHE56" s="24"/>
      <c r="WHJ56" s="24"/>
      <c r="WHO56" s="24"/>
      <c r="WHT56" s="24"/>
      <c r="WHY56" s="24"/>
      <c r="WID56" s="24"/>
      <c r="WII56" s="24"/>
      <c r="WIN56" s="24"/>
      <c r="WIS56" s="24"/>
      <c r="WIX56" s="24"/>
      <c r="WJC56" s="24"/>
      <c r="WJH56" s="24"/>
      <c r="WJM56" s="24"/>
      <c r="WJR56" s="24"/>
      <c r="WJW56" s="24"/>
      <c r="WKB56" s="24"/>
      <c r="WKG56" s="24"/>
      <c r="WKL56" s="24"/>
      <c r="WKQ56" s="24"/>
      <c r="WKV56" s="24"/>
      <c r="WLA56" s="24"/>
      <c r="WLF56" s="24"/>
      <c r="WLK56" s="24"/>
      <c r="WLP56" s="24"/>
      <c r="WLU56" s="24"/>
      <c r="WLZ56" s="24"/>
      <c r="WME56" s="24"/>
      <c r="WMJ56" s="24"/>
      <c r="WMO56" s="24"/>
      <c r="WMT56" s="24"/>
      <c r="WMY56" s="24"/>
      <c r="WND56" s="24"/>
      <c r="WNI56" s="24"/>
      <c r="WNN56" s="24"/>
      <c r="WNS56" s="24"/>
      <c r="WNX56" s="24"/>
      <c r="WOC56" s="24"/>
      <c r="WOH56" s="24"/>
      <c r="WOM56" s="24"/>
      <c r="WOR56" s="24"/>
      <c r="WOW56" s="24"/>
      <c r="WPB56" s="24"/>
      <c r="WPG56" s="24"/>
      <c r="WPL56" s="24"/>
      <c r="WPQ56" s="24"/>
      <c r="WPV56" s="24"/>
      <c r="WQA56" s="24"/>
      <c r="WQF56" s="24"/>
      <c r="WQK56" s="24"/>
      <c r="WQP56" s="24"/>
      <c r="WQU56" s="24"/>
      <c r="WQZ56" s="24"/>
      <c r="WRE56" s="24"/>
      <c r="WRJ56" s="24"/>
      <c r="WRO56" s="24"/>
      <c r="WRT56" s="24"/>
      <c r="WRY56" s="24"/>
      <c r="WSD56" s="24"/>
      <c r="WSI56" s="24"/>
      <c r="WSN56" s="24"/>
      <c r="WSS56" s="24"/>
      <c r="WSX56" s="24"/>
      <c r="WTC56" s="24"/>
      <c r="WTH56" s="24"/>
      <c r="WTM56" s="24"/>
      <c r="WTR56" s="24"/>
      <c r="WTW56" s="24"/>
      <c r="WUB56" s="24"/>
      <c r="WUG56" s="24"/>
      <c r="WUL56" s="24"/>
      <c r="WUQ56" s="24"/>
      <c r="WUV56" s="24"/>
      <c r="WVA56" s="24"/>
      <c r="WVF56" s="24"/>
      <c r="WVK56" s="24"/>
      <c r="WVP56" s="24"/>
      <c r="WVU56" s="24"/>
      <c r="WVZ56" s="24"/>
      <c r="WWE56" s="24"/>
      <c r="WWJ56" s="24"/>
      <c r="WWO56" s="24"/>
      <c r="WWT56" s="24"/>
      <c r="WWY56" s="24"/>
      <c r="WXD56" s="24"/>
      <c r="WXI56" s="24"/>
      <c r="WXN56" s="24"/>
      <c r="WXS56" s="24"/>
      <c r="WXX56" s="24"/>
      <c r="WYC56" s="24"/>
      <c r="WYH56" s="24"/>
      <c r="WYM56" s="24"/>
      <c r="WYR56" s="24"/>
      <c r="WYW56" s="24"/>
      <c r="WZB56" s="24"/>
      <c r="WZG56" s="24"/>
      <c r="WZL56" s="24"/>
      <c r="WZQ56" s="24"/>
      <c r="WZV56" s="24"/>
      <c r="XAA56" s="24"/>
      <c r="XAF56" s="24"/>
      <c r="XAK56" s="24"/>
      <c r="XAP56" s="24"/>
      <c r="XAU56" s="24"/>
      <c r="XAZ56" s="24"/>
      <c r="XBE56" s="24"/>
      <c r="XBJ56" s="24"/>
      <c r="XBO56" s="24"/>
      <c r="XBT56" s="24"/>
      <c r="XBY56" s="24"/>
      <c r="XCD56" s="24"/>
      <c r="XCI56" s="24"/>
      <c r="XCN56" s="24"/>
      <c r="XCS56" s="24"/>
      <c r="XCX56" s="24"/>
      <c r="XDC56" s="24"/>
      <c r="XDH56" s="24"/>
      <c r="XDM56" s="24"/>
      <c r="XDR56" s="24"/>
      <c r="XDW56" s="24"/>
      <c r="XEB56" s="24"/>
      <c r="XEG56" s="24"/>
      <c r="XEL56" s="24"/>
      <c r="XEQ56" s="24"/>
      <c r="XEV56" s="24"/>
      <c r="XFA56" s="24"/>
    </row>
    <row r="57" spans="1:1021 1026:2046 2051:3071 3076:4096 4101:5116 5121:6141 6146:7166 7171:8191 8196:9216 9221:10236 10241:11261 11266:12286 12291:13311 13316:14336 14341:15356 15361:16381" x14ac:dyDescent="0.35">
      <c r="A57" s="47"/>
      <c r="B57" s="14"/>
      <c r="C57" s="14"/>
      <c r="J57" s="228"/>
      <c r="DY57" s="24"/>
    </row>
    <row r="58" spans="1:1021 1026:2046 2051:3071 3076:4096 4101:5116 5121:6141 6146:7166 7171:8191 8196:9216 9221:10236 10241:11261 11266:12286 12291:13311 13316:14336 14341:15356 15361:16381" x14ac:dyDescent="0.35">
      <c r="B58" s="14"/>
      <c r="C58" s="14"/>
      <c r="D58" s="24" t="s">
        <v>202</v>
      </c>
    </row>
    <row r="59" spans="1:1021 1026:2046 2051:3071 3076:4096 4101:5116 5121:6141 6146:7166 7171:8191 8196:9216 9221:10236 10241:11261 11266:12286 12291:13311 13316:14336 14341:15356 15361:16381" x14ac:dyDescent="0.35">
      <c r="B59" s="14"/>
      <c r="C59" s="14"/>
      <c r="D59" s="14"/>
      <c r="F59" s="166" t="s">
        <v>481</v>
      </c>
      <c r="H59" s="30" t="s">
        <v>48</v>
      </c>
      <c r="J59" s="199">
        <f>'1.1 Assumptions'!$J$176</f>
        <v>0.01</v>
      </c>
      <c r="K59" s="170">
        <f>'1.1 Assumptions'!$J$176</f>
        <v>0.01</v>
      </c>
      <c r="L59" s="170">
        <f>'1.1 Assumptions'!$J$176</f>
        <v>0.01</v>
      </c>
      <c r="M59" s="170">
        <f>'1.1 Assumptions'!$J$176</f>
        <v>0.01</v>
      </c>
      <c r="N59" s="170">
        <f>'1.1 Assumptions'!$J$176</f>
        <v>0.01</v>
      </c>
      <c r="O59" s="170">
        <f>'1.1 Assumptions'!$J$176</f>
        <v>0.01</v>
      </c>
      <c r="P59" s="170">
        <f>'1.1 Assumptions'!$J$176</f>
        <v>0.01</v>
      </c>
      <c r="Q59" s="170">
        <f>'1.1 Assumptions'!$J$176</f>
        <v>0.01</v>
      </c>
      <c r="R59" s="170">
        <f>'1.1 Assumptions'!$J$176</f>
        <v>0.01</v>
      </c>
      <c r="S59" s="170">
        <f>'1.1 Assumptions'!$J$176</f>
        <v>0.01</v>
      </c>
      <c r="T59" s="170">
        <f>'1.1 Assumptions'!$J$176</f>
        <v>0.01</v>
      </c>
      <c r="U59" s="170">
        <f>'1.1 Assumptions'!$J$176</f>
        <v>0.01</v>
      </c>
      <c r="V59" s="170">
        <f>'1.1 Assumptions'!$J$176</f>
        <v>0.01</v>
      </c>
      <c r="W59" s="170">
        <f>'1.1 Assumptions'!$J$176</f>
        <v>0.01</v>
      </c>
      <c r="X59" s="170">
        <f>'1.1 Assumptions'!$J$176</f>
        <v>0.01</v>
      </c>
      <c r="Y59" s="170">
        <f>'1.1 Assumptions'!$J$176</f>
        <v>0.01</v>
      </c>
      <c r="Z59" s="170">
        <f>'1.1 Assumptions'!$J$176</f>
        <v>0.01</v>
      </c>
      <c r="AA59" s="170">
        <f>'1.1 Assumptions'!$J$176</f>
        <v>0.01</v>
      </c>
      <c r="AB59" s="170">
        <f>'1.1 Assumptions'!$J$176</f>
        <v>0.01</v>
      </c>
      <c r="AC59" s="170">
        <f>'1.1 Assumptions'!$J$176</f>
        <v>0.01</v>
      </c>
      <c r="AD59" s="170">
        <f>'1.1 Assumptions'!$J$176</f>
        <v>0.01</v>
      </c>
      <c r="AE59" s="170">
        <f>'1.1 Assumptions'!$J$176</f>
        <v>0.01</v>
      </c>
      <c r="AF59" s="170">
        <f>'1.1 Assumptions'!$J$176</f>
        <v>0.01</v>
      </c>
      <c r="AG59" s="170">
        <f>'1.1 Assumptions'!$J$176</f>
        <v>0.01</v>
      </c>
      <c r="AH59" s="170">
        <f>'1.1 Assumptions'!$J$176</f>
        <v>0.01</v>
      </c>
      <c r="AI59" s="170">
        <f>'1.1 Assumptions'!$J$176</f>
        <v>0.01</v>
      </c>
      <c r="AJ59" s="170">
        <f>'1.1 Assumptions'!$J$176</f>
        <v>0.01</v>
      </c>
      <c r="AK59" s="170">
        <f>'1.1 Assumptions'!$J$176</f>
        <v>0.01</v>
      </c>
      <c r="AL59" s="170">
        <f>'1.1 Assumptions'!$J$176</f>
        <v>0.01</v>
      </c>
      <c r="AM59" s="170">
        <f>'1.1 Assumptions'!$J$176</f>
        <v>0.01</v>
      </c>
      <c r="AN59" s="170">
        <f>'1.1 Assumptions'!$J$176</f>
        <v>0.01</v>
      </c>
      <c r="AO59" s="170">
        <f>'1.1 Assumptions'!$J$176</f>
        <v>0.01</v>
      </c>
      <c r="AP59" s="170">
        <f>'1.1 Assumptions'!$J$176</f>
        <v>0.01</v>
      </c>
      <c r="AQ59" s="170">
        <f>'1.1 Assumptions'!$J$176</f>
        <v>0.01</v>
      </c>
      <c r="AR59" s="170">
        <f>'1.1 Assumptions'!$J$176</f>
        <v>0.01</v>
      </c>
      <c r="AS59" s="170">
        <f>'1.1 Assumptions'!$J$176</f>
        <v>0.01</v>
      </c>
      <c r="AT59" s="170">
        <f>'1.1 Assumptions'!$J$176</f>
        <v>0.01</v>
      </c>
      <c r="AU59" s="170">
        <f>'1.1 Assumptions'!$J$176</f>
        <v>0.01</v>
      </c>
      <c r="AV59" s="170">
        <f>'1.1 Assumptions'!$J$176</f>
        <v>0.01</v>
      </c>
      <c r="AW59" s="170">
        <f>'1.1 Assumptions'!$J$176</f>
        <v>0.01</v>
      </c>
      <c r="AX59" s="170">
        <f>'1.1 Assumptions'!$J$176</f>
        <v>0.01</v>
      </c>
      <c r="AY59" s="170">
        <f>'1.1 Assumptions'!$J$176</f>
        <v>0.01</v>
      </c>
      <c r="AZ59" s="170">
        <f>'1.1 Assumptions'!$J$176</f>
        <v>0.01</v>
      </c>
      <c r="BA59" s="170">
        <f>'1.1 Assumptions'!$J$176</f>
        <v>0.01</v>
      </c>
      <c r="BB59" s="170">
        <f>'1.1 Assumptions'!$J$176</f>
        <v>0.01</v>
      </c>
      <c r="BC59" s="170">
        <f>'1.1 Assumptions'!$J$176</f>
        <v>0.01</v>
      </c>
      <c r="BD59" s="170">
        <f>'1.1 Assumptions'!$J$176</f>
        <v>0.01</v>
      </c>
      <c r="BE59" s="170">
        <f>'1.1 Assumptions'!$J$176</f>
        <v>0.01</v>
      </c>
      <c r="BF59" s="170">
        <f>'1.1 Assumptions'!$J$176</f>
        <v>0.01</v>
      </c>
      <c r="BG59" s="170">
        <f>'1.1 Assumptions'!$J$176</f>
        <v>0.01</v>
      </c>
      <c r="BH59" s="170">
        <f>'1.1 Assumptions'!$J$176</f>
        <v>0.01</v>
      </c>
      <c r="BI59" s="170">
        <f>'1.1 Assumptions'!$J$176</f>
        <v>0.01</v>
      </c>
      <c r="BJ59" s="170">
        <f>'1.1 Assumptions'!$J$176</f>
        <v>0.01</v>
      </c>
      <c r="BK59" s="170">
        <f>'1.1 Assumptions'!$J$176</f>
        <v>0.01</v>
      </c>
      <c r="BL59" s="170">
        <f>'1.1 Assumptions'!$J$176</f>
        <v>0.01</v>
      </c>
      <c r="BM59" s="170">
        <f>'1.1 Assumptions'!$J$176</f>
        <v>0.01</v>
      </c>
      <c r="BN59" s="170">
        <f>'1.1 Assumptions'!$J$176</f>
        <v>0.01</v>
      </c>
      <c r="BO59" s="170">
        <f>'1.1 Assumptions'!$J$176</f>
        <v>0.01</v>
      </c>
      <c r="BP59" s="170">
        <f>'1.1 Assumptions'!$J$176</f>
        <v>0.01</v>
      </c>
      <c r="BQ59" s="170">
        <f>'1.1 Assumptions'!$J$176</f>
        <v>0.01</v>
      </c>
      <c r="BR59" s="170">
        <f>'1.1 Assumptions'!$J$176</f>
        <v>0.01</v>
      </c>
      <c r="BS59" s="170">
        <f>'1.1 Assumptions'!$J$176</f>
        <v>0.01</v>
      </c>
      <c r="BT59" s="170">
        <f>'1.1 Assumptions'!$J$176</f>
        <v>0.01</v>
      </c>
      <c r="BU59" s="170">
        <f>'1.1 Assumptions'!$J$176</f>
        <v>0.01</v>
      </c>
      <c r="BV59" s="170">
        <f>'1.1 Assumptions'!$J$176</f>
        <v>0.01</v>
      </c>
      <c r="BW59" s="170">
        <f>'1.1 Assumptions'!$J$176</f>
        <v>0.01</v>
      </c>
      <c r="BX59" s="170">
        <f>'1.1 Assumptions'!$J$176</f>
        <v>0.01</v>
      </c>
      <c r="BY59" s="170">
        <f>'1.1 Assumptions'!$J$176</f>
        <v>0.01</v>
      </c>
      <c r="BZ59" s="170">
        <f>'1.1 Assumptions'!$J$176</f>
        <v>0.01</v>
      </c>
      <c r="CA59" s="170">
        <f>'1.1 Assumptions'!$J$176</f>
        <v>0.01</v>
      </c>
      <c r="CB59" s="170">
        <f>'1.1 Assumptions'!$J$176</f>
        <v>0.01</v>
      </c>
      <c r="CC59" s="170">
        <f>'1.1 Assumptions'!$J$176</f>
        <v>0.01</v>
      </c>
      <c r="CD59" s="170">
        <f>'1.1 Assumptions'!$J$176</f>
        <v>0.01</v>
      </c>
      <c r="CE59" s="170">
        <f>'1.1 Assumptions'!$J$176</f>
        <v>0.01</v>
      </c>
      <c r="CF59" s="170">
        <f>'1.1 Assumptions'!$J$176</f>
        <v>0.01</v>
      </c>
      <c r="CG59" s="170">
        <f>'1.1 Assumptions'!$J$176</f>
        <v>0.01</v>
      </c>
      <c r="CH59" s="170">
        <f>'1.1 Assumptions'!$J$176</f>
        <v>0.01</v>
      </c>
      <c r="CI59" s="170">
        <f>'1.1 Assumptions'!$J$176</f>
        <v>0.01</v>
      </c>
      <c r="CJ59" s="170">
        <f>'1.1 Assumptions'!$J$176</f>
        <v>0.01</v>
      </c>
      <c r="CK59" s="170">
        <f>'1.1 Assumptions'!$J$176</f>
        <v>0.01</v>
      </c>
      <c r="CL59" s="170">
        <f>'1.1 Assumptions'!$J$176</f>
        <v>0.01</v>
      </c>
      <c r="CM59" s="170">
        <f>'1.1 Assumptions'!$J$176</f>
        <v>0.01</v>
      </c>
      <c r="CN59" s="170">
        <f>'1.1 Assumptions'!$J$176</f>
        <v>0.01</v>
      </c>
      <c r="CO59" s="170">
        <f>'1.1 Assumptions'!$J$176</f>
        <v>0.01</v>
      </c>
      <c r="CP59" s="170">
        <f>'1.1 Assumptions'!$J$176</f>
        <v>0.01</v>
      </c>
      <c r="CQ59" s="170">
        <f>'1.1 Assumptions'!$J$176</f>
        <v>0.01</v>
      </c>
      <c r="CR59" s="170">
        <f>'1.1 Assumptions'!$J$176</f>
        <v>0.01</v>
      </c>
      <c r="CS59" s="170">
        <f>'1.1 Assumptions'!$J$176</f>
        <v>0.01</v>
      </c>
      <c r="CT59" s="170">
        <f>'1.1 Assumptions'!$J$176</f>
        <v>0.01</v>
      </c>
      <c r="CU59" s="170">
        <f>'1.1 Assumptions'!$J$176</f>
        <v>0.01</v>
      </c>
      <c r="CV59" s="170">
        <f>'1.1 Assumptions'!$J$176</f>
        <v>0.01</v>
      </c>
      <c r="CW59" s="170">
        <f>'1.1 Assumptions'!$J$176</f>
        <v>0.01</v>
      </c>
      <c r="CX59" s="170">
        <f>'1.1 Assumptions'!$J$176</f>
        <v>0.01</v>
      </c>
      <c r="CY59" s="170">
        <f>'1.1 Assumptions'!$J$176</f>
        <v>0.01</v>
      </c>
      <c r="CZ59" s="170">
        <f>'1.1 Assumptions'!$J$176</f>
        <v>0.01</v>
      </c>
      <c r="DA59" s="170">
        <f>'1.1 Assumptions'!$J$176</f>
        <v>0.01</v>
      </c>
      <c r="DB59" s="170">
        <f>'1.1 Assumptions'!$J$176</f>
        <v>0.01</v>
      </c>
      <c r="DC59" s="170">
        <f>'1.1 Assumptions'!$J$176</f>
        <v>0.01</v>
      </c>
      <c r="DD59" s="170">
        <f>'1.1 Assumptions'!$J$176</f>
        <v>0.01</v>
      </c>
      <c r="DE59" s="170">
        <f>'1.1 Assumptions'!$J$176</f>
        <v>0.01</v>
      </c>
      <c r="DF59" s="170">
        <f>'1.1 Assumptions'!$J$176</f>
        <v>0.01</v>
      </c>
      <c r="DG59" s="170">
        <f>'1.1 Assumptions'!$J$176</f>
        <v>0.01</v>
      </c>
      <c r="DH59" s="170">
        <f>'1.1 Assumptions'!$J$176</f>
        <v>0.01</v>
      </c>
      <c r="DI59" s="170">
        <f>'1.1 Assumptions'!$J$176</f>
        <v>0.01</v>
      </c>
      <c r="DJ59" s="170">
        <f>'1.1 Assumptions'!$J$176</f>
        <v>0.01</v>
      </c>
      <c r="DK59" s="170">
        <f>'1.1 Assumptions'!$J$176</f>
        <v>0.01</v>
      </c>
      <c r="DL59" s="170">
        <f>'1.1 Assumptions'!$J$176</f>
        <v>0.01</v>
      </c>
      <c r="DM59" s="170">
        <f>'1.1 Assumptions'!$J$176</f>
        <v>0.01</v>
      </c>
      <c r="DN59" s="170">
        <f>'1.1 Assumptions'!$J$176</f>
        <v>0.01</v>
      </c>
      <c r="DO59" s="170">
        <f>'1.1 Assumptions'!$J$176</f>
        <v>0.01</v>
      </c>
      <c r="DP59" s="170">
        <f>'1.1 Assumptions'!$J$176</f>
        <v>0.01</v>
      </c>
      <c r="DQ59" s="170">
        <f>'1.1 Assumptions'!$J$176</f>
        <v>0.01</v>
      </c>
      <c r="DR59" s="170">
        <f>'1.1 Assumptions'!$J$176</f>
        <v>0.01</v>
      </c>
      <c r="DS59" s="170">
        <f>'1.1 Assumptions'!$J$176</f>
        <v>0.01</v>
      </c>
      <c r="DT59" s="170">
        <f>'1.1 Assumptions'!$J$176</f>
        <v>0.01</v>
      </c>
      <c r="DU59" s="170">
        <f>'1.1 Assumptions'!$J$176</f>
        <v>0.01</v>
      </c>
      <c r="DV59" s="170">
        <f>'1.1 Assumptions'!$J$176</f>
        <v>0.01</v>
      </c>
      <c r="DW59" s="170">
        <f>'1.1 Assumptions'!$J$176</f>
        <v>0.01</v>
      </c>
      <c r="DX59" s="170">
        <f>'1.1 Assumptions'!$J$176</f>
        <v>0.01</v>
      </c>
      <c r="DY59" s="170">
        <f>'1.1 Assumptions'!$J$176</f>
        <v>0.01</v>
      </c>
    </row>
    <row r="60" spans="1:1021 1026:2046 2051:3071 3076:4096 4101:5116 5121:6141 6146:7166 7171:8191 8196:9216 9221:10236 10241:11261 11266:12286 12291:13311 13316:14336 14341:15356 15361:16381" x14ac:dyDescent="0.35">
      <c r="B60" s="14"/>
      <c r="C60" s="14"/>
      <c r="D60" s="14"/>
      <c r="E60" t="s">
        <v>206</v>
      </c>
      <c r="H60" s="30" t="s">
        <v>41</v>
      </c>
      <c r="J60" s="389">
        <f>J$22*J59</f>
        <v>5648.8445430836755</v>
      </c>
      <c r="K60" s="168">
        <f t="shared" ref="K60:AO60" si="37">K$22*K59</f>
        <v>5646.7317794226401</v>
      </c>
      <c r="L60" s="168">
        <f t="shared" si="37"/>
        <v>5644.623436874499</v>
      </c>
      <c r="M60" s="168">
        <f t="shared" si="37"/>
        <v>5642.519506187753</v>
      </c>
      <c r="N60" s="168">
        <f t="shared" si="37"/>
        <v>5640.4199781302559</v>
      </c>
      <c r="O60" s="168">
        <f t="shared" si="37"/>
        <v>5573.9922470092379</v>
      </c>
      <c r="P60" s="168">
        <f t="shared" si="37"/>
        <v>5571.9014965910465</v>
      </c>
      <c r="Q60" s="168">
        <f t="shared" si="37"/>
        <v>5569.8151212214279</v>
      </c>
      <c r="R60" s="168">
        <f t="shared" si="37"/>
        <v>5567.7331117452713</v>
      </c>
      <c r="S60" s="168">
        <f t="shared" si="37"/>
        <v>5565.6554590266242</v>
      </c>
      <c r="T60" s="168">
        <f t="shared" si="37"/>
        <v>5563.5821539486515</v>
      </c>
      <c r="U60" s="168">
        <f t="shared" si="37"/>
        <v>5561.5131874135977</v>
      </c>
      <c r="V60" s="168">
        <f t="shared" si="37"/>
        <v>8227.3234931001844</v>
      </c>
      <c r="W60" s="168">
        <f t="shared" si="37"/>
        <v>8224.2788029154271</v>
      </c>
      <c r="X60" s="168">
        <f t="shared" si="37"/>
        <v>8221.2404839681549</v>
      </c>
      <c r="Y60" s="168">
        <f t="shared" si="37"/>
        <v>8218.2085229260938</v>
      </c>
      <c r="Z60" s="168">
        <f t="shared" si="37"/>
        <v>4878.2987923402998</v>
      </c>
      <c r="AA60" s="168">
        <f t="shared" si="37"/>
        <v>4875.2795072233412</v>
      </c>
      <c r="AB60" s="168">
        <f t="shared" si="37"/>
        <v>4872.2665401819067</v>
      </c>
      <c r="AC60" s="168">
        <f t="shared" si="37"/>
        <v>4869.2598779949576</v>
      </c>
      <c r="AD60" s="168">
        <f t="shared" si="37"/>
        <v>4866.2595074691208</v>
      </c>
      <c r="AE60" s="168">
        <f t="shared" si="37"/>
        <v>4863.2654154386391</v>
      </c>
      <c r="AF60" s="168">
        <f t="shared" si="37"/>
        <v>4860.2775887652961</v>
      </c>
      <c r="AG60" s="168">
        <f t="shared" si="37"/>
        <v>4857.2960143383752</v>
      </c>
      <c r="AH60" s="168">
        <f t="shared" si="37"/>
        <v>6820.0874793831808</v>
      </c>
      <c r="AI60" s="168">
        <f t="shared" si="37"/>
        <v>6815.923889799501</v>
      </c>
      <c r="AJ60" s="168">
        <f t="shared" si="37"/>
        <v>6811.7690128323557</v>
      </c>
      <c r="AK60" s="168">
        <f t="shared" si="37"/>
        <v>6807.6228302499521</v>
      </c>
      <c r="AL60" s="168">
        <f t="shared" si="37"/>
        <v>6803.4853238586593</v>
      </c>
      <c r="AM60" s="168">
        <f t="shared" si="37"/>
        <v>6799.3564755029074</v>
      </c>
      <c r="AN60" s="168">
        <f t="shared" si="37"/>
        <v>6795.23626706512</v>
      </c>
      <c r="AO60" s="168">
        <f t="shared" si="37"/>
        <v>6791.1246804656384</v>
      </c>
      <c r="AP60" s="168">
        <f t="shared" ref="AP60:BU60" si="38">AP$22*AP59</f>
        <v>6787.0216976626325</v>
      </c>
      <c r="AQ60" s="168">
        <f t="shared" si="38"/>
        <v>6782.9273006520261</v>
      </c>
      <c r="AR60" s="168">
        <f t="shared" si="38"/>
        <v>6778.8414714674209</v>
      </c>
      <c r="AS60" s="168">
        <f t="shared" si="38"/>
        <v>6774.7641921800141</v>
      </c>
      <c r="AT60" s="168">
        <f t="shared" si="38"/>
        <v>8791.4503656078341</v>
      </c>
      <c r="AU60" s="168">
        <f t="shared" si="38"/>
        <v>8786.1790629415118</v>
      </c>
      <c r="AV60" s="168">
        <f t="shared" si="38"/>
        <v>8780.9187908625845</v>
      </c>
      <c r="AW60" s="168">
        <f t="shared" si="38"/>
        <v>8775.6695262887315</v>
      </c>
      <c r="AX60" s="168">
        <f t="shared" si="38"/>
        <v>8770.4312461859445</v>
      </c>
      <c r="AY60" s="168">
        <f t="shared" si="38"/>
        <v>8765.2039275684165</v>
      </c>
      <c r="AZ60" s="168">
        <f t="shared" si="38"/>
        <v>8759.987547498431</v>
      </c>
      <c r="BA60" s="168">
        <f t="shared" si="38"/>
        <v>8754.7820830862747</v>
      </c>
      <c r="BB60" s="168">
        <f t="shared" si="38"/>
        <v>8749.5875114901391</v>
      </c>
      <c r="BC60" s="168">
        <f t="shared" si="38"/>
        <v>8744.4038099160007</v>
      </c>
      <c r="BD60" s="168">
        <f t="shared" si="38"/>
        <v>8739.2309556175442</v>
      </c>
      <c r="BE60" s="168">
        <f t="shared" si="38"/>
        <v>8734.0689258960501</v>
      </c>
      <c r="BF60" s="168">
        <f t="shared" si="38"/>
        <v>7147.5102835403904</v>
      </c>
      <c r="BG60" s="168">
        <f t="shared" si="38"/>
        <v>7143.3170292574532</v>
      </c>
      <c r="BH60" s="168">
        <f t="shared" si="38"/>
        <v>7139.1325496666068</v>
      </c>
      <c r="BI60" s="168">
        <f t="shared" si="38"/>
        <v>7134.9568264061672</v>
      </c>
      <c r="BJ60" s="168">
        <f t="shared" si="38"/>
        <v>7130.7898411528713</v>
      </c>
      <c r="BK60" s="168">
        <f t="shared" si="38"/>
        <v>7057.1234217550327</v>
      </c>
      <c r="BL60" s="168">
        <f t="shared" si="38"/>
        <v>7052.9738576995196</v>
      </c>
      <c r="BM60" s="168">
        <f t="shared" si="38"/>
        <v>7048.8329769110951</v>
      </c>
      <c r="BN60" s="168">
        <f t="shared" si="38"/>
        <v>7044.7007612193829</v>
      </c>
      <c r="BO60" s="168">
        <f t="shared" si="38"/>
        <v>7040.5771924920373</v>
      </c>
      <c r="BP60" s="168">
        <f t="shared" si="38"/>
        <v>7036.4622526346448</v>
      </c>
      <c r="BQ60" s="168">
        <f t="shared" si="38"/>
        <v>7032.3559235906705</v>
      </c>
      <c r="BR60" s="168">
        <f t="shared" si="38"/>
        <v>7254.1440223248192</v>
      </c>
      <c r="BS60" s="168">
        <f t="shared" si="38"/>
        <v>7249.9164585020462</v>
      </c>
      <c r="BT60" s="168">
        <f t="shared" si="38"/>
        <v>7245.6977411665921</v>
      </c>
      <c r="BU60" s="168">
        <f t="shared" si="38"/>
        <v>7241.4878518065361</v>
      </c>
      <c r="BV60" s="168">
        <f t="shared" ref="BV60:DA60" si="39">BV$22*BV59</f>
        <v>4658.7766683664877</v>
      </c>
      <c r="BW60" s="168">
        <f t="shared" si="39"/>
        <v>4654.5843795763249</v>
      </c>
      <c r="BX60" s="168">
        <f t="shared" si="39"/>
        <v>4650.4008634578886</v>
      </c>
      <c r="BY60" s="168">
        <f t="shared" si="39"/>
        <v>4646.2261016537241</v>
      </c>
      <c r="BZ60" s="168">
        <f t="shared" si="39"/>
        <v>4642.0600758447817</v>
      </c>
      <c r="CA60" s="168">
        <f t="shared" si="39"/>
        <v>4637.9027677503536</v>
      </c>
      <c r="CB60" s="168">
        <f t="shared" si="39"/>
        <v>4633.7541591279823</v>
      </c>
      <c r="CC60" s="168">
        <f t="shared" si="39"/>
        <v>4629.6142317733838</v>
      </c>
      <c r="CD60" s="168">
        <f t="shared" si="39"/>
        <v>4297.8326699755817</v>
      </c>
      <c r="CE60" s="168">
        <f t="shared" si="39"/>
        <v>4293.9999223640743</v>
      </c>
      <c r="CF60" s="168">
        <f t="shared" si="39"/>
        <v>4290.1751950580119</v>
      </c>
      <c r="CG60" s="168">
        <f t="shared" si="39"/>
        <v>4286.3584712743177</v>
      </c>
      <c r="CH60" s="168">
        <f t="shared" si="39"/>
        <v>4282.5497342650342</v>
      </c>
      <c r="CI60" s="168">
        <f t="shared" si="39"/>
        <v>4278.7489673172495</v>
      </c>
      <c r="CJ60" s="168">
        <f t="shared" si="39"/>
        <v>4274.9561537530253</v>
      </c>
      <c r="CK60" s="168">
        <f t="shared" si="39"/>
        <v>4271.1712769293263</v>
      </c>
      <c r="CL60" s="168">
        <f t="shared" si="39"/>
        <v>4267.3943202379369</v>
      </c>
      <c r="CM60" s="168">
        <f t="shared" si="39"/>
        <v>4263.6252671054008</v>
      </c>
      <c r="CN60" s="168">
        <f t="shared" si="39"/>
        <v>4259.8641009929424</v>
      </c>
      <c r="CO60" s="168">
        <f t="shared" si="39"/>
        <v>4256.1108053963935</v>
      </c>
      <c r="CP60" s="168">
        <f t="shared" si="39"/>
        <v>3755.1484757904259</v>
      </c>
      <c r="CQ60" s="168">
        <f t="shared" si="39"/>
        <v>3751.847292075925</v>
      </c>
      <c r="CR60" s="168">
        <f t="shared" si="39"/>
        <v>3748.553016330432</v>
      </c>
      <c r="CS60" s="168">
        <f t="shared" si="39"/>
        <v>3745.2656340985186</v>
      </c>
      <c r="CT60" s="168">
        <f t="shared" si="39"/>
        <v>3741.9851309549995</v>
      </c>
      <c r="CU60" s="168">
        <f t="shared" si="39"/>
        <v>3738.7114925048772</v>
      </c>
      <c r="CV60" s="168">
        <f t="shared" si="39"/>
        <v>3735.4447043832802</v>
      </c>
      <c r="CW60" s="168">
        <f t="shared" si="39"/>
        <v>3732.1847522553908</v>
      </c>
      <c r="CX60" s="168">
        <f t="shared" si="39"/>
        <v>3728.9316218163931</v>
      </c>
      <c r="CY60" s="168">
        <f t="shared" si="39"/>
        <v>3725.6852987914021</v>
      </c>
      <c r="CZ60" s="168">
        <f t="shared" si="39"/>
        <v>3722.445768935404</v>
      </c>
      <c r="DA60" s="168">
        <f t="shared" si="39"/>
        <v>3719.213018033196</v>
      </c>
      <c r="DB60" s="168">
        <f t="shared" ref="DB60:DY60" si="40">DB$22*DB59</f>
        <v>2475.7329570805655</v>
      </c>
      <c r="DC60" s="168">
        <f t="shared" si="40"/>
        <v>2473.5819224367738</v>
      </c>
      <c r="DD60" s="168">
        <f t="shared" si="40"/>
        <v>2471.4353889907175</v>
      </c>
      <c r="DE60" s="168">
        <f t="shared" si="40"/>
        <v>2469.2933473233093</v>
      </c>
      <c r="DF60" s="168">
        <f t="shared" si="40"/>
        <v>2467.1557880351738</v>
      </c>
      <c r="DG60" s="168">
        <f t="shared" si="40"/>
        <v>2465.0227017466018</v>
      </c>
      <c r="DH60" s="168">
        <f t="shared" si="40"/>
        <v>2462.8940790975162</v>
      </c>
      <c r="DI60" s="168">
        <f t="shared" si="40"/>
        <v>2460.7699107474227</v>
      </c>
      <c r="DJ60" s="168">
        <f t="shared" si="40"/>
        <v>2458.6501873753728</v>
      </c>
      <c r="DK60" s="168">
        <f t="shared" si="40"/>
        <v>2456.5348996799271</v>
      </c>
      <c r="DL60" s="168">
        <f t="shared" si="40"/>
        <v>2454.4240383791043</v>
      </c>
      <c r="DM60" s="168">
        <f t="shared" si="40"/>
        <v>2452.3175942103499</v>
      </c>
      <c r="DN60" s="168">
        <f t="shared" si="40"/>
        <v>1418.1298370865636</v>
      </c>
      <c r="DO60" s="168">
        <f t="shared" si="40"/>
        <v>1416.9196615395672</v>
      </c>
      <c r="DP60" s="168">
        <f t="shared" si="40"/>
        <v>1415.7120183736495</v>
      </c>
      <c r="DQ60" s="168">
        <f t="shared" si="40"/>
        <v>1414.5069022896162</v>
      </c>
      <c r="DR60" s="168">
        <f t="shared" si="40"/>
        <v>1413.304307999364</v>
      </c>
      <c r="DS60" s="168">
        <f t="shared" si="40"/>
        <v>1412.1042302258552</v>
      </c>
      <c r="DT60" s="168">
        <f t="shared" si="40"/>
        <v>1410.9066637030926</v>
      </c>
      <c r="DU60" s="168">
        <f t="shared" si="40"/>
        <v>1409.7116031761004</v>
      </c>
      <c r="DV60" s="168">
        <f t="shared" si="40"/>
        <v>1408.5190434008991</v>
      </c>
      <c r="DW60" s="168">
        <f t="shared" si="40"/>
        <v>1407.3289791444818</v>
      </c>
      <c r="DX60" s="168">
        <f t="shared" si="40"/>
        <v>1406.1414051847923</v>
      </c>
      <c r="DY60" s="168">
        <f t="shared" si="40"/>
        <v>1404.9563163107021</v>
      </c>
    </row>
    <row r="61" spans="1:1021 1026:2046 2051:3071 3076:4096 4101:5116 5121:6141 6146:7166 7171:8191 8196:9216 9221:10236 10241:11261 11266:12286 12291:13311 13316:14336 14341:15356 15361:16381" x14ac:dyDescent="0.35">
      <c r="B61" s="14"/>
      <c r="C61" s="14"/>
      <c r="D61" s="14"/>
      <c r="F61" s="166" t="s">
        <v>482</v>
      </c>
      <c r="H61" s="30" t="s">
        <v>48</v>
      </c>
      <c r="J61" s="199">
        <f>'1.1 Assumptions'!$J$178</f>
        <v>0.01</v>
      </c>
      <c r="K61" s="199">
        <f>'1.1 Assumptions'!$J$178</f>
        <v>0.01</v>
      </c>
      <c r="L61" s="199">
        <f>'1.1 Assumptions'!$J$178</f>
        <v>0.01</v>
      </c>
      <c r="M61" s="199">
        <f>'1.1 Assumptions'!$J$178</f>
        <v>0.01</v>
      </c>
      <c r="N61" s="199">
        <f>'1.1 Assumptions'!$J$178</f>
        <v>0.01</v>
      </c>
      <c r="O61" s="199">
        <f>'1.1 Assumptions'!$J$178</f>
        <v>0.01</v>
      </c>
      <c r="P61" s="199">
        <f>'1.1 Assumptions'!$J$178</f>
        <v>0.01</v>
      </c>
      <c r="Q61" s="199">
        <f>'1.1 Assumptions'!$J$178</f>
        <v>0.01</v>
      </c>
      <c r="R61" s="199">
        <f>'1.1 Assumptions'!$J$178</f>
        <v>0.01</v>
      </c>
      <c r="S61" s="199">
        <f>'1.1 Assumptions'!$J$178</f>
        <v>0.01</v>
      </c>
      <c r="T61" s="199">
        <f>'1.1 Assumptions'!$J$178</f>
        <v>0.01</v>
      </c>
      <c r="U61" s="199">
        <f>'1.1 Assumptions'!$J$178</f>
        <v>0.01</v>
      </c>
      <c r="V61" s="199">
        <f>'1.1 Assumptions'!$J$178</f>
        <v>0.01</v>
      </c>
      <c r="W61" s="199">
        <f>'1.1 Assumptions'!$J$178</f>
        <v>0.01</v>
      </c>
      <c r="X61" s="199">
        <f>'1.1 Assumptions'!$J$178</f>
        <v>0.01</v>
      </c>
      <c r="Y61" s="199">
        <f>'1.1 Assumptions'!$J$178</f>
        <v>0.01</v>
      </c>
      <c r="Z61" s="199">
        <f>'1.1 Assumptions'!$J$178</f>
        <v>0.01</v>
      </c>
      <c r="AA61" s="199">
        <f>'1.1 Assumptions'!$J$178</f>
        <v>0.01</v>
      </c>
      <c r="AB61" s="199">
        <f>'1.1 Assumptions'!$J$178</f>
        <v>0.01</v>
      </c>
      <c r="AC61" s="199">
        <f>'1.1 Assumptions'!$J$178</f>
        <v>0.01</v>
      </c>
      <c r="AD61" s="199">
        <f>'1.1 Assumptions'!$J$178</f>
        <v>0.01</v>
      </c>
      <c r="AE61" s="199">
        <f>'1.1 Assumptions'!$J$178</f>
        <v>0.01</v>
      </c>
      <c r="AF61" s="199">
        <f>'1.1 Assumptions'!$J$178</f>
        <v>0.01</v>
      </c>
      <c r="AG61" s="199">
        <f>'1.1 Assumptions'!$J$178</f>
        <v>0.01</v>
      </c>
      <c r="AH61" s="199">
        <f>'1.1 Assumptions'!$J$178</f>
        <v>0.01</v>
      </c>
      <c r="AI61" s="199">
        <f>'1.1 Assumptions'!$J$178</f>
        <v>0.01</v>
      </c>
      <c r="AJ61" s="199">
        <f>'1.1 Assumptions'!$J$178</f>
        <v>0.01</v>
      </c>
      <c r="AK61" s="199">
        <f>'1.1 Assumptions'!$J$178</f>
        <v>0.01</v>
      </c>
      <c r="AL61" s="199">
        <f>'1.1 Assumptions'!$J$178</f>
        <v>0.01</v>
      </c>
      <c r="AM61" s="199">
        <f>'1.1 Assumptions'!$J$178</f>
        <v>0.01</v>
      </c>
      <c r="AN61" s="199">
        <f>'1.1 Assumptions'!$J$178</f>
        <v>0.01</v>
      </c>
      <c r="AO61" s="199">
        <f>'1.1 Assumptions'!$J$178</f>
        <v>0.01</v>
      </c>
      <c r="AP61" s="199">
        <f>'1.1 Assumptions'!$J$178</f>
        <v>0.01</v>
      </c>
      <c r="AQ61" s="199">
        <f>'1.1 Assumptions'!$J$178</f>
        <v>0.01</v>
      </c>
      <c r="AR61" s="199">
        <f>'1.1 Assumptions'!$J$178</f>
        <v>0.01</v>
      </c>
      <c r="AS61" s="199">
        <f>'1.1 Assumptions'!$J$178</f>
        <v>0.01</v>
      </c>
      <c r="AT61" s="199">
        <f>'1.1 Assumptions'!$J$178</f>
        <v>0.01</v>
      </c>
      <c r="AU61" s="199">
        <f>'1.1 Assumptions'!$J$178</f>
        <v>0.01</v>
      </c>
      <c r="AV61" s="199">
        <f>'1.1 Assumptions'!$J$178</f>
        <v>0.01</v>
      </c>
      <c r="AW61" s="199">
        <f>'1.1 Assumptions'!$J$178</f>
        <v>0.01</v>
      </c>
      <c r="AX61" s="199">
        <f>'1.1 Assumptions'!$J$178</f>
        <v>0.01</v>
      </c>
      <c r="AY61" s="199">
        <f>'1.1 Assumptions'!$J$178</f>
        <v>0.01</v>
      </c>
      <c r="AZ61" s="199">
        <f>'1.1 Assumptions'!$J$178</f>
        <v>0.01</v>
      </c>
      <c r="BA61" s="199">
        <f>'1.1 Assumptions'!$J$178</f>
        <v>0.01</v>
      </c>
      <c r="BB61" s="199">
        <f>'1.1 Assumptions'!$J$178</f>
        <v>0.01</v>
      </c>
      <c r="BC61" s="199">
        <f>'1.1 Assumptions'!$J$178</f>
        <v>0.01</v>
      </c>
      <c r="BD61" s="199">
        <f>'1.1 Assumptions'!$J$178</f>
        <v>0.01</v>
      </c>
      <c r="BE61" s="199">
        <f>'1.1 Assumptions'!$J$178</f>
        <v>0.01</v>
      </c>
      <c r="BF61" s="199">
        <f>'1.1 Assumptions'!$J$178</f>
        <v>0.01</v>
      </c>
      <c r="BG61" s="199">
        <f>'1.1 Assumptions'!$J$178</f>
        <v>0.01</v>
      </c>
      <c r="BH61" s="199">
        <f>'1.1 Assumptions'!$J$178</f>
        <v>0.01</v>
      </c>
      <c r="BI61" s="199">
        <f>'1.1 Assumptions'!$J$178</f>
        <v>0.01</v>
      </c>
      <c r="BJ61" s="199">
        <f>'1.1 Assumptions'!$J$178</f>
        <v>0.01</v>
      </c>
      <c r="BK61" s="199">
        <f>'1.1 Assumptions'!$J$178</f>
        <v>0.01</v>
      </c>
      <c r="BL61" s="199">
        <f>'1.1 Assumptions'!$J$178</f>
        <v>0.01</v>
      </c>
      <c r="BM61" s="199">
        <f>'1.1 Assumptions'!$J$178</f>
        <v>0.01</v>
      </c>
      <c r="BN61" s="199">
        <f>'1.1 Assumptions'!$J$178</f>
        <v>0.01</v>
      </c>
      <c r="BO61" s="199">
        <f>'1.1 Assumptions'!$J$178</f>
        <v>0.01</v>
      </c>
      <c r="BP61" s="199">
        <f>'1.1 Assumptions'!$J$178</f>
        <v>0.01</v>
      </c>
      <c r="BQ61" s="199">
        <f>'1.1 Assumptions'!$J$178</f>
        <v>0.01</v>
      </c>
      <c r="BR61" s="199">
        <f>'1.1 Assumptions'!$J$178</f>
        <v>0.01</v>
      </c>
      <c r="BS61" s="199">
        <f>'1.1 Assumptions'!$J$178</f>
        <v>0.01</v>
      </c>
      <c r="BT61" s="199">
        <f>'1.1 Assumptions'!$J$178</f>
        <v>0.01</v>
      </c>
      <c r="BU61" s="199">
        <f>'1.1 Assumptions'!$J$178</f>
        <v>0.01</v>
      </c>
      <c r="BV61" s="199">
        <f>'1.1 Assumptions'!$J$178</f>
        <v>0.01</v>
      </c>
      <c r="BW61" s="199">
        <f>'1.1 Assumptions'!$J$178</f>
        <v>0.01</v>
      </c>
      <c r="BX61" s="199">
        <f>'1.1 Assumptions'!$J$178</f>
        <v>0.01</v>
      </c>
      <c r="BY61" s="199">
        <f>'1.1 Assumptions'!$J$178</f>
        <v>0.01</v>
      </c>
      <c r="BZ61" s="199">
        <f>'1.1 Assumptions'!$J$178</f>
        <v>0.01</v>
      </c>
      <c r="CA61" s="199">
        <f>'1.1 Assumptions'!$J$178</f>
        <v>0.01</v>
      </c>
      <c r="CB61" s="199">
        <f>'1.1 Assumptions'!$J$178</f>
        <v>0.01</v>
      </c>
      <c r="CC61" s="199">
        <f>'1.1 Assumptions'!$J$178</f>
        <v>0.01</v>
      </c>
      <c r="CD61" s="199">
        <f>'1.1 Assumptions'!$J$178</f>
        <v>0.01</v>
      </c>
      <c r="CE61" s="199">
        <f>'1.1 Assumptions'!$J$178</f>
        <v>0.01</v>
      </c>
      <c r="CF61" s="199">
        <f>'1.1 Assumptions'!$J$178</f>
        <v>0.01</v>
      </c>
      <c r="CG61" s="199">
        <f>'1.1 Assumptions'!$J$178</f>
        <v>0.01</v>
      </c>
      <c r="CH61" s="199">
        <f>'1.1 Assumptions'!$J$178</f>
        <v>0.01</v>
      </c>
      <c r="CI61" s="199">
        <f>'1.1 Assumptions'!$J$178</f>
        <v>0.01</v>
      </c>
      <c r="CJ61" s="199">
        <f>'1.1 Assumptions'!$J$178</f>
        <v>0.01</v>
      </c>
      <c r="CK61" s="199">
        <f>'1.1 Assumptions'!$J$178</f>
        <v>0.01</v>
      </c>
      <c r="CL61" s="199">
        <f>'1.1 Assumptions'!$J$178</f>
        <v>0.01</v>
      </c>
      <c r="CM61" s="199">
        <f>'1.1 Assumptions'!$J$178</f>
        <v>0.01</v>
      </c>
      <c r="CN61" s="199">
        <f>'1.1 Assumptions'!$J$178</f>
        <v>0.01</v>
      </c>
      <c r="CO61" s="199">
        <f>'1.1 Assumptions'!$J$178</f>
        <v>0.01</v>
      </c>
      <c r="CP61" s="199">
        <f>'1.1 Assumptions'!$J$178</f>
        <v>0.01</v>
      </c>
      <c r="CQ61" s="199">
        <f>'1.1 Assumptions'!$J$178</f>
        <v>0.01</v>
      </c>
      <c r="CR61" s="199">
        <f>'1.1 Assumptions'!$J$178</f>
        <v>0.01</v>
      </c>
      <c r="CS61" s="199">
        <f>'1.1 Assumptions'!$J$178</f>
        <v>0.01</v>
      </c>
      <c r="CT61" s="199">
        <f>'1.1 Assumptions'!$J$178</f>
        <v>0.01</v>
      </c>
      <c r="CU61" s="199">
        <f>'1.1 Assumptions'!$J$178</f>
        <v>0.01</v>
      </c>
      <c r="CV61" s="199">
        <f>'1.1 Assumptions'!$J$178</f>
        <v>0.01</v>
      </c>
      <c r="CW61" s="199">
        <f>'1.1 Assumptions'!$J$178</f>
        <v>0.01</v>
      </c>
      <c r="CX61" s="199">
        <f>'1.1 Assumptions'!$J$178</f>
        <v>0.01</v>
      </c>
      <c r="CY61" s="199">
        <f>'1.1 Assumptions'!$J$178</f>
        <v>0.01</v>
      </c>
      <c r="CZ61" s="199">
        <f>'1.1 Assumptions'!$J$178</f>
        <v>0.01</v>
      </c>
      <c r="DA61" s="199">
        <f>'1.1 Assumptions'!$J$178</f>
        <v>0.01</v>
      </c>
      <c r="DB61" s="199">
        <f>'1.1 Assumptions'!$J$178</f>
        <v>0.01</v>
      </c>
      <c r="DC61" s="199">
        <f>'1.1 Assumptions'!$J$178</f>
        <v>0.01</v>
      </c>
      <c r="DD61" s="199">
        <f>'1.1 Assumptions'!$J$178</f>
        <v>0.01</v>
      </c>
      <c r="DE61" s="199">
        <f>'1.1 Assumptions'!$J$178</f>
        <v>0.01</v>
      </c>
      <c r="DF61" s="199">
        <f>'1.1 Assumptions'!$J$178</f>
        <v>0.01</v>
      </c>
      <c r="DG61" s="199">
        <f>'1.1 Assumptions'!$J$178</f>
        <v>0.01</v>
      </c>
      <c r="DH61" s="199">
        <f>'1.1 Assumptions'!$J$178</f>
        <v>0.01</v>
      </c>
      <c r="DI61" s="199">
        <f>'1.1 Assumptions'!$J$178</f>
        <v>0.01</v>
      </c>
      <c r="DJ61" s="199">
        <f>'1.1 Assumptions'!$J$178</f>
        <v>0.01</v>
      </c>
      <c r="DK61" s="199">
        <f>'1.1 Assumptions'!$J$178</f>
        <v>0.01</v>
      </c>
      <c r="DL61" s="199">
        <f>'1.1 Assumptions'!$J$178</f>
        <v>0.01</v>
      </c>
      <c r="DM61" s="199">
        <f>'1.1 Assumptions'!$J$178</f>
        <v>0.01</v>
      </c>
      <c r="DN61" s="199">
        <f>'1.1 Assumptions'!$J$178</f>
        <v>0.01</v>
      </c>
      <c r="DO61" s="199">
        <f>'1.1 Assumptions'!$J$178</f>
        <v>0.01</v>
      </c>
      <c r="DP61" s="199">
        <f>'1.1 Assumptions'!$J$178</f>
        <v>0.01</v>
      </c>
      <c r="DQ61" s="199">
        <f>'1.1 Assumptions'!$J$178</f>
        <v>0.01</v>
      </c>
      <c r="DR61" s="199">
        <f>'1.1 Assumptions'!$J$178</f>
        <v>0.01</v>
      </c>
      <c r="DS61" s="199">
        <f>'1.1 Assumptions'!$J$178</f>
        <v>0.01</v>
      </c>
      <c r="DT61" s="199">
        <f>'1.1 Assumptions'!$J$178</f>
        <v>0.01</v>
      </c>
      <c r="DU61" s="199">
        <f>'1.1 Assumptions'!$J$178</f>
        <v>0.01</v>
      </c>
      <c r="DV61" s="199">
        <f>'1.1 Assumptions'!$J$178</f>
        <v>0.01</v>
      </c>
      <c r="DW61" s="199">
        <f>'1.1 Assumptions'!$J$178</f>
        <v>0.01</v>
      </c>
      <c r="DX61" s="199">
        <f>'1.1 Assumptions'!$J$178</f>
        <v>0.01</v>
      </c>
      <c r="DY61" s="199">
        <f>'1.1 Assumptions'!$J$178</f>
        <v>0.01</v>
      </c>
    </row>
    <row r="62" spans="1:1021 1026:2046 2051:3071 3076:4096 4101:5116 5121:6141 6146:7166 7171:8191 8196:9216 9221:10236 10241:11261 11266:12286 12291:13311 13316:14336 14341:15356 15361:16381" x14ac:dyDescent="0.35">
      <c r="B62" s="14"/>
      <c r="C62" s="14"/>
      <c r="D62" s="14"/>
      <c r="E62" t="s">
        <v>207</v>
      </c>
      <c r="H62" s="30" t="s">
        <v>41</v>
      </c>
      <c r="J62" s="200">
        <f>J$22*J61</f>
        <v>5648.8445430836755</v>
      </c>
      <c r="K62" s="168">
        <f t="shared" ref="K62:AO62" si="41">K$22*K61</f>
        <v>5646.7317794226401</v>
      </c>
      <c r="L62" s="168">
        <f t="shared" si="41"/>
        <v>5644.623436874499</v>
      </c>
      <c r="M62" s="168">
        <f t="shared" si="41"/>
        <v>5642.519506187753</v>
      </c>
      <c r="N62" s="168">
        <f t="shared" si="41"/>
        <v>5640.4199781302559</v>
      </c>
      <c r="O62" s="168">
        <f t="shared" si="41"/>
        <v>5573.9922470092379</v>
      </c>
      <c r="P62" s="168">
        <f t="shared" si="41"/>
        <v>5571.9014965910465</v>
      </c>
      <c r="Q62" s="168">
        <f t="shared" si="41"/>
        <v>5569.8151212214279</v>
      </c>
      <c r="R62" s="168">
        <f t="shared" si="41"/>
        <v>5567.7331117452713</v>
      </c>
      <c r="S62" s="168">
        <f t="shared" si="41"/>
        <v>5565.6554590266242</v>
      </c>
      <c r="T62" s="168">
        <f t="shared" si="41"/>
        <v>5563.5821539486515</v>
      </c>
      <c r="U62" s="168">
        <f t="shared" si="41"/>
        <v>5561.5131874135977</v>
      </c>
      <c r="V62" s="168">
        <f t="shared" si="41"/>
        <v>8227.3234931001844</v>
      </c>
      <c r="W62" s="168">
        <f t="shared" si="41"/>
        <v>8224.2788029154271</v>
      </c>
      <c r="X62" s="168">
        <f t="shared" si="41"/>
        <v>8221.2404839681549</v>
      </c>
      <c r="Y62" s="168">
        <f t="shared" si="41"/>
        <v>8218.2085229260938</v>
      </c>
      <c r="Z62" s="168">
        <f t="shared" si="41"/>
        <v>4878.2987923402998</v>
      </c>
      <c r="AA62" s="168">
        <f t="shared" si="41"/>
        <v>4875.2795072233412</v>
      </c>
      <c r="AB62" s="168">
        <f t="shared" si="41"/>
        <v>4872.2665401819067</v>
      </c>
      <c r="AC62" s="168">
        <f t="shared" si="41"/>
        <v>4869.2598779949576</v>
      </c>
      <c r="AD62" s="168">
        <f t="shared" si="41"/>
        <v>4866.2595074691208</v>
      </c>
      <c r="AE62" s="168">
        <f t="shared" si="41"/>
        <v>4863.2654154386391</v>
      </c>
      <c r="AF62" s="168">
        <f t="shared" si="41"/>
        <v>4860.2775887652961</v>
      </c>
      <c r="AG62" s="168">
        <f t="shared" si="41"/>
        <v>4857.2960143383752</v>
      </c>
      <c r="AH62" s="168">
        <f t="shared" si="41"/>
        <v>6820.0874793831808</v>
      </c>
      <c r="AI62" s="168">
        <f t="shared" si="41"/>
        <v>6815.923889799501</v>
      </c>
      <c r="AJ62" s="168">
        <f t="shared" si="41"/>
        <v>6811.7690128323557</v>
      </c>
      <c r="AK62" s="168">
        <f t="shared" si="41"/>
        <v>6807.6228302499521</v>
      </c>
      <c r="AL62" s="168">
        <f t="shared" si="41"/>
        <v>6803.4853238586593</v>
      </c>
      <c r="AM62" s="168">
        <f t="shared" si="41"/>
        <v>6799.3564755029074</v>
      </c>
      <c r="AN62" s="168">
        <f t="shared" si="41"/>
        <v>6795.23626706512</v>
      </c>
      <c r="AO62" s="168">
        <f t="shared" si="41"/>
        <v>6791.1246804656384</v>
      </c>
      <c r="AP62" s="168">
        <f t="shared" ref="AP62:BU62" si="42">AP$22*AP61</f>
        <v>6787.0216976626325</v>
      </c>
      <c r="AQ62" s="168">
        <f t="shared" si="42"/>
        <v>6782.9273006520261</v>
      </c>
      <c r="AR62" s="168">
        <f t="shared" si="42"/>
        <v>6778.8414714674209</v>
      </c>
      <c r="AS62" s="168">
        <f t="shared" si="42"/>
        <v>6774.7641921800141</v>
      </c>
      <c r="AT62" s="168">
        <f t="shared" si="42"/>
        <v>8791.4503656078341</v>
      </c>
      <c r="AU62" s="168">
        <f t="shared" si="42"/>
        <v>8786.1790629415118</v>
      </c>
      <c r="AV62" s="168">
        <f t="shared" si="42"/>
        <v>8780.9187908625845</v>
      </c>
      <c r="AW62" s="168">
        <f t="shared" si="42"/>
        <v>8775.6695262887315</v>
      </c>
      <c r="AX62" s="168">
        <f t="shared" si="42"/>
        <v>8770.4312461859445</v>
      </c>
      <c r="AY62" s="168">
        <f t="shared" si="42"/>
        <v>8765.2039275684165</v>
      </c>
      <c r="AZ62" s="168">
        <f t="shared" si="42"/>
        <v>8759.987547498431</v>
      </c>
      <c r="BA62" s="168">
        <f t="shared" si="42"/>
        <v>8754.7820830862747</v>
      </c>
      <c r="BB62" s="168">
        <f t="shared" si="42"/>
        <v>8749.5875114901391</v>
      </c>
      <c r="BC62" s="168">
        <f t="shared" si="42"/>
        <v>8744.4038099160007</v>
      </c>
      <c r="BD62" s="168">
        <f t="shared" si="42"/>
        <v>8739.2309556175442</v>
      </c>
      <c r="BE62" s="168">
        <f t="shared" si="42"/>
        <v>8734.0689258960501</v>
      </c>
      <c r="BF62" s="168">
        <f t="shared" si="42"/>
        <v>7147.5102835403904</v>
      </c>
      <c r="BG62" s="168">
        <f t="shared" si="42"/>
        <v>7143.3170292574532</v>
      </c>
      <c r="BH62" s="168">
        <f t="shared" si="42"/>
        <v>7139.1325496666068</v>
      </c>
      <c r="BI62" s="168">
        <f t="shared" si="42"/>
        <v>7134.9568264061672</v>
      </c>
      <c r="BJ62" s="168">
        <f t="shared" si="42"/>
        <v>7130.7898411528713</v>
      </c>
      <c r="BK62" s="168">
        <f t="shared" si="42"/>
        <v>7057.1234217550327</v>
      </c>
      <c r="BL62" s="168">
        <f t="shared" si="42"/>
        <v>7052.9738576995196</v>
      </c>
      <c r="BM62" s="168">
        <f t="shared" si="42"/>
        <v>7048.8329769110951</v>
      </c>
      <c r="BN62" s="168">
        <f t="shared" si="42"/>
        <v>7044.7007612193829</v>
      </c>
      <c r="BO62" s="168">
        <f t="shared" si="42"/>
        <v>7040.5771924920373</v>
      </c>
      <c r="BP62" s="168">
        <f t="shared" si="42"/>
        <v>7036.4622526346448</v>
      </c>
      <c r="BQ62" s="168">
        <f t="shared" si="42"/>
        <v>7032.3559235906705</v>
      </c>
      <c r="BR62" s="168">
        <f t="shared" si="42"/>
        <v>7254.1440223248192</v>
      </c>
      <c r="BS62" s="168">
        <f t="shared" si="42"/>
        <v>7249.9164585020462</v>
      </c>
      <c r="BT62" s="168">
        <f t="shared" si="42"/>
        <v>7245.6977411665921</v>
      </c>
      <c r="BU62" s="168">
        <f t="shared" si="42"/>
        <v>7241.4878518065361</v>
      </c>
      <c r="BV62" s="168">
        <f t="shared" ref="BV62:DA62" si="43">BV$22*BV61</f>
        <v>4658.7766683664877</v>
      </c>
      <c r="BW62" s="168">
        <f t="shared" si="43"/>
        <v>4654.5843795763249</v>
      </c>
      <c r="BX62" s="168">
        <f t="shared" si="43"/>
        <v>4650.4008634578886</v>
      </c>
      <c r="BY62" s="168">
        <f t="shared" si="43"/>
        <v>4646.2261016537241</v>
      </c>
      <c r="BZ62" s="168">
        <f t="shared" si="43"/>
        <v>4642.0600758447817</v>
      </c>
      <c r="CA62" s="168">
        <f t="shared" si="43"/>
        <v>4637.9027677503536</v>
      </c>
      <c r="CB62" s="168">
        <f t="shared" si="43"/>
        <v>4633.7541591279823</v>
      </c>
      <c r="CC62" s="168">
        <f t="shared" si="43"/>
        <v>4629.6142317733838</v>
      </c>
      <c r="CD62" s="168">
        <f t="shared" si="43"/>
        <v>4297.8326699755817</v>
      </c>
      <c r="CE62" s="168">
        <f t="shared" si="43"/>
        <v>4293.9999223640743</v>
      </c>
      <c r="CF62" s="168">
        <f t="shared" si="43"/>
        <v>4290.1751950580119</v>
      </c>
      <c r="CG62" s="168">
        <f t="shared" si="43"/>
        <v>4286.3584712743177</v>
      </c>
      <c r="CH62" s="168">
        <f t="shared" si="43"/>
        <v>4282.5497342650342</v>
      </c>
      <c r="CI62" s="168">
        <f t="shared" si="43"/>
        <v>4278.7489673172495</v>
      </c>
      <c r="CJ62" s="168">
        <f t="shared" si="43"/>
        <v>4274.9561537530253</v>
      </c>
      <c r="CK62" s="168">
        <f t="shared" si="43"/>
        <v>4271.1712769293263</v>
      </c>
      <c r="CL62" s="168">
        <f t="shared" si="43"/>
        <v>4267.3943202379369</v>
      </c>
      <c r="CM62" s="168">
        <f t="shared" si="43"/>
        <v>4263.6252671054008</v>
      </c>
      <c r="CN62" s="168">
        <f t="shared" si="43"/>
        <v>4259.8641009929424</v>
      </c>
      <c r="CO62" s="168">
        <f t="shared" si="43"/>
        <v>4256.1108053963935</v>
      </c>
      <c r="CP62" s="168">
        <f t="shared" si="43"/>
        <v>3755.1484757904259</v>
      </c>
      <c r="CQ62" s="168">
        <f t="shared" si="43"/>
        <v>3751.847292075925</v>
      </c>
      <c r="CR62" s="168">
        <f t="shared" si="43"/>
        <v>3748.553016330432</v>
      </c>
      <c r="CS62" s="168">
        <f t="shared" si="43"/>
        <v>3745.2656340985186</v>
      </c>
      <c r="CT62" s="168">
        <f t="shared" si="43"/>
        <v>3741.9851309549995</v>
      </c>
      <c r="CU62" s="168">
        <f t="shared" si="43"/>
        <v>3738.7114925048772</v>
      </c>
      <c r="CV62" s="168">
        <f t="shared" si="43"/>
        <v>3735.4447043832802</v>
      </c>
      <c r="CW62" s="168">
        <f t="shared" si="43"/>
        <v>3732.1847522553908</v>
      </c>
      <c r="CX62" s="168">
        <f t="shared" si="43"/>
        <v>3728.9316218163931</v>
      </c>
      <c r="CY62" s="168">
        <f t="shared" si="43"/>
        <v>3725.6852987914021</v>
      </c>
      <c r="CZ62" s="168">
        <f t="shared" si="43"/>
        <v>3722.445768935404</v>
      </c>
      <c r="DA62" s="168">
        <f t="shared" si="43"/>
        <v>3719.213018033196</v>
      </c>
      <c r="DB62" s="168">
        <f t="shared" ref="DB62:DY62" si="44">DB$22*DB61</f>
        <v>2475.7329570805655</v>
      </c>
      <c r="DC62" s="168">
        <f t="shared" si="44"/>
        <v>2473.5819224367738</v>
      </c>
      <c r="DD62" s="168">
        <f t="shared" si="44"/>
        <v>2471.4353889907175</v>
      </c>
      <c r="DE62" s="168">
        <f t="shared" si="44"/>
        <v>2469.2933473233093</v>
      </c>
      <c r="DF62" s="168">
        <f t="shared" si="44"/>
        <v>2467.1557880351738</v>
      </c>
      <c r="DG62" s="168">
        <f t="shared" si="44"/>
        <v>2465.0227017466018</v>
      </c>
      <c r="DH62" s="168">
        <f t="shared" si="44"/>
        <v>2462.8940790975162</v>
      </c>
      <c r="DI62" s="168">
        <f t="shared" si="44"/>
        <v>2460.7699107474227</v>
      </c>
      <c r="DJ62" s="168">
        <f t="shared" si="44"/>
        <v>2458.6501873753728</v>
      </c>
      <c r="DK62" s="168">
        <f t="shared" si="44"/>
        <v>2456.5348996799271</v>
      </c>
      <c r="DL62" s="168">
        <f t="shared" si="44"/>
        <v>2454.4240383791043</v>
      </c>
      <c r="DM62" s="168">
        <f t="shared" si="44"/>
        <v>2452.3175942103499</v>
      </c>
      <c r="DN62" s="168">
        <f t="shared" si="44"/>
        <v>1418.1298370865636</v>
      </c>
      <c r="DO62" s="168">
        <f t="shared" si="44"/>
        <v>1416.9196615395672</v>
      </c>
      <c r="DP62" s="168">
        <f t="shared" si="44"/>
        <v>1415.7120183736495</v>
      </c>
      <c r="DQ62" s="168">
        <f t="shared" si="44"/>
        <v>1414.5069022896162</v>
      </c>
      <c r="DR62" s="168">
        <f t="shared" si="44"/>
        <v>1413.304307999364</v>
      </c>
      <c r="DS62" s="168">
        <f t="shared" si="44"/>
        <v>1412.1042302258552</v>
      </c>
      <c r="DT62" s="168">
        <f t="shared" si="44"/>
        <v>1410.9066637030926</v>
      </c>
      <c r="DU62" s="168">
        <f t="shared" si="44"/>
        <v>1409.7116031761004</v>
      </c>
      <c r="DV62" s="168">
        <f t="shared" si="44"/>
        <v>1408.5190434008991</v>
      </c>
      <c r="DW62" s="168">
        <f t="shared" si="44"/>
        <v>1407.3289791444818</v>
      </c>
      <c r="DX62" s="168">
        <f t="shared" si="44"/>
        <v>1406.1414051847923</v>
      </c>
      <c r="DY62" s="168">
        <f t="shared" si="44"/>
        <v>1404.9563163107021</v>
      </c>
    </row>
    <row r="63" spans="1:1021 1026:2046 2051:3071 3076:4096 4101:5116 5121:6141 6146:7166 7171:8191 8196:9216 9221:10236 10241:11261 11266:12286 12291:13311 13316:14336 14341:15356 15361:16381" x14ac:dyDescent="0.35">
      <c r="B63" s="14"/>
      <c r="C63" s="14"/>
      <c r="D63" s="14"/>
      <c r="F63" s="166" t="s">
        <v>483</v>
      </c>
      <c r="H63" s="30" t="s">
        <v>48</v>
      </c>
      <c r="J63" s="199">
        <f>'1.1 Assumptions'!$J$180</f>
        <v>2E-3</v>
      </c>
      <c r="K63" s="194">
        <f>'1.1 Assumptions'!$J$180</f>
        <v>2E-3</v>
      </c>
      <c r="L63" s="194">
        <f>'1.1 Assumptions'!$J$180</f>
        <v>2E-3</v>
      </c>
      <c r="M63" s="194">
        <f>'1.1 Assumptions'!$J$180</f>
        <v>2E-3</v>
      </c>
      <c r="N63" s="194">
        <f>'1.1 Assumptions'!$J$180</f>
        <v>2E-3</v>
      </c>
      <c r="O63" s="194">
        <f>'1.1 Assumptions'!$J$180</f>
        <v>2E-3</v>
      </c>
      <c r="P63" s="194">
        <f>'1.1 Assumptions'!$J$180</f>
        <v>2E-3</v>
      </c>
      <c r="Q63" s="194">
        <f>'1.1 Assumptions'!$J$180</f>
        <v>2E-3</v>
      </c>
      <c r="R63" s="194">
        <f>'1.1 Assumptions'!$J$180</f>
        <v>2E-3</v>
      </c>
      <c r="S63" s="194">
        <f>'1.1 Assumptions'!$J$180</f>
        <v>2E-3</v>
      </c>
      <c r="T63" s="194">
        <f>'1.1 Assumptions'!$J$180</f>
        <v>2E-3</v>
      </c>
      <c r="U63" s="194">
        <f>'1.1 Assumptions'!$J$180</f>
        <v>2E-3</v>
      </c>
      <c r="V63" s="194">
        <f>'1.1 Assumptions'!$J$180</f>
        <v>2E-3</v>
      </c>
      <c r="W63" s="194">
        <f>'1.1 Assumptions'!$J$180</f>
        <v>2E-3</v>
      </c>
      <c r="X63" s="194">
        <f>'1.1 Assumptions'!$J$180</f>
        <v>2E-3</v>
      </c>
      <c r="Y63" s="194">
        <f>'1.1 Assumptions'!$J$180</f>
        <v>2E-3</v>
      </c>
      <c r="Z63" s="194">
        <f>'1.1 Assumptions'!$J$180</f>
        <v>2E-3</v>
      </c>
      <c r="AA63" s="194">
        <f>'1.1 Assumptions'!$J$180</f>
        <v>2E-3</v>
      </c>
      <c r="AB63" s="194">
        <f>'1.1 Assumptions'!$J$180</f>
        <v>2E-3</v>
      </c>
      <c r="AC63" s="194">
        <f>'1.1 Assumptions'!$J$180</f>
        <v>2E-3</v>
      </c>
      <c r="AD63" s="194">
        <f>'1.1 Assumptions'!$J$180</f>
        <v>2E-3</v>
      </c>
      <c r="AE63" s="194">
        <f>'1.1 Assumptions'!$J$180</f>
        <v>2E-3</v>
      </c>
      <c r="AF63" s="194">
        <f>'1.1 Assumptions'!$J$180</f>
        <v>2E-3</v>
      </c>
      <c r="AG63" s="194">
        <f>'1.1 Assumptions'!$J$180</f>
        <v>2E-3</v>
      </c>
      <c r="AH63" s="194">
        <f>'1.1 Assumptions'!$J$180</f>
        <v>2E-3</v>
      </c>
      <c r="AI63" s="194">
        <f>'1.1 Assumptions'!$J$180</f>
        <v>2E-3</v>
      </c>
      <c r="AJ63" s="194">
        <f>'1.1 Assumptions'!$J$180</f>
        <v>2E-3</v>
      </c>
      <c r="AK63" s="194">
        <f>'1.1 Assumptions'!$J$180</f>
        <v>2E-3</v>
      </c>
      <c r="AL63" s="194">
        <f>'1.1 Assumptions'!$J$180</f>
        <v>2E-3</v>
      </c>
      <c r="AM63" s="194">
        <f>'1.1 Assumptions'!$J$180</f>
        <v>2E-3</v>
      </c>
      <c r="AN63" s="194">
        <f>'1.1 Assumptions'!$J$180</f>
        <v>2E-3</v>
      </c>
      <c r="AO63" s="194">
        <f>'1.1 Assumptions'!$J$180</f>
        <v>2E-3</v>
      </c>
      <c r="AP63" s="194">
        <f>'1.1 Assumptions'!$J$180</f>
        <v>2E-3</v>
      </c>
      <c r="AQ63" s="194">
        <f>'1.1 Assumptions'!$J$180</f>
        <v>2E-3</v>
      </c>
      <c r="AR63" s="194">
        <f>'1.1 Assumptions'!$J$180</f>
        <v>2E-3</v>
      </c>
      <c r="AS63" s="194">
        <f>'1.1 Assumptions'!$J$180</f>
        <v>2E-3</v>
      </c>
      <c r="AT63" s="194">
        <f>'1.1 Assumptions'!$J$180</f>
        <v>2E-3</v>
      </c>
      <c r="AU63" s="194">
        <f>'1.1 Assumptions'!$J$180</f>
        <v>2E-3</v>
      </c>
      <c r="AV63" s="194">
        <f>'1.1 Assumptions'!$J$180</f>
        <v>2E-3</v>
      </c>
      <c r="AW63" s="194">
        <f>'1.1 Assumptions'!$J$180</f>
        <v>2E-3</v>
      </c>
      <c r="AX63" s="194">
        <f>'1.1 Assumptions'!$J$180</f>
        <v>2E-3</v>
      </c>
      <c r="AY63" s="194">
        <f>'1.1 Assumptions'!$J$180</f>
        <v>2E-3</v>
      </c>
      <c r="AZ63" s="194">
        <f>'1.1 Assumptions'!$J$180</f>
        <v>2E-3</v>
      </c>
      <c r="BA63" s="194">
        <f>'1.1 Assumptions'!$J$180</f>
        <v>2E-3</v>
      </c>
      <c r="BB63" s="194">
        <f>'1.1 Assumptions'!$J$180</f>
        <v>2E-3</v>
      </c>
      <c r="BC63" s="194">
        <f>'1.1 Assumptions'!$J$180</f>
        <v>2E-3</v>
      </c>
      <c r="BD63" s="194">
        <f>'1.1 Assumptions'!$J$180</f>
        <v>2E-3</v>
      </c>
      <c r="BE63" s="194">
        <f>'1.1 Assumptions'!$J$180</f>
        <v>2E-3</v>
      </c>
      <c r="BF63" s="194">
        <f>'1.1 Assumptions'!$J$180</f>
        <v>2E-3</v>
      </c>
      <c r="BG63" s="194">
        <f>'1.1 Assumptions'!$J$180</f>
        <v>2E-3</v>
      </c>
      <c r="BH63" s="194">
        <f>'1.1 Assumptions'!$J$180</f>
        <v>2E-3</v>
      </c>
      <c r="BI63" s="194">
        <f>'1.1 Assumptions'!$J$180</f>
        <v>2E-3</v>
      </c>
      <c r="BJ63" s="194">
        <f>'1.1 Assumptions'!$J$180</f>
        <v>2E-3</v>
      </c>
      <c r="BK63" s="194">
        <f>'1.1 Assumptions'!$J$180</f>
        <v>2E-3</v>
      </c>
      <c r="BL63" s="194">
        <f>'1.1 Assumptions'!$J$180</f>
        <v>2E-3</v>
      </c>
      <c r="BM63" s="194">
        <f>'1.1 Assumptions'!$J$180</f>
        <v>2E-3</v>
      </c>
      <c r="BN63" s="194">
        <f>'1.1 Assumptions'!$J$180</f>
        <v>2E-3</v>
      </c>
      <c r="BO63" s="194">
        <f>'1.1 Assumptions'!$J$180</f>
        <v>2E-3</v>
      </c>
      <c r="BP63" s="194">
        <f>'1.1 Assumptions'!$J$180</f>
        <v>2E-3</v>
      </c>
      <c r="BQ63" s="194">
        <f>'1.1 Assumptions'!$J$180</f>
        <v>2E-3</v>
      </c>
      <c r="BR63" s="194">
        <f>'1.1 Assumptions'!$J$180</f>
        <v>2E-3</v>
      </c>
      <c r="BS63" s="194">
        <f>'1.1 Assumptions'!$J$180</f>
        <v>2E-3</v>
      </c>
      <c r="BT63" s="194">
        <f>'1.1 Assumptions'!$J$180</f>
        <v>2E-3</v>
      </c>
      <c r="BU63" s="194">
        <f>'1.1 Assumptions'!$J$180</f>
        <v>2E-3</v>
      </c>
      <c r="BV63" s="194">
        <f>'1.1 Assumptions'!$J$180</f>
        <v>2E-3</v>
      </c>
      <c r="BW63" s="194">
        <f>'1.1 Assumptions'!$J$180</f>
        <v>2E-3</v>
      </c>
      <c r="BX63" s="194">
        <f>'1.1 Assumptions'!$J$180</f>
        <v>2E-3</v>
      </c>
      <c r="BY63" s="194">
        <f>'1.1 Assumptions'!$J$180</f>
        <v>2E-3</v>
      </c>
      <c r="BZ63" s="194">
        <f>'1.1 Assumptions'!$J$180</f>
        <v>2E-3</v>
      </c>
      <c r="CA63" s="194">
        <f>'1.1 Assumptions'!$J$180</f>
        <v>2E-3</v>
      </c>
      <c r="CB63" s="194">
        <f>'1.1 Assumptions'!$J$180</f>
        <v>2E-3</v>
      </c>
      <c r="CC63" s="194">
        <f>'1.1 Assumptions'!$J$180</f>
        <v>2E-3</v>
      </c>
      <c r="CD63" s="194">
        <f>'1.1 Assumptions'!$J$180</f>
        <v>2E-3</v>
      </c>
      <c r="CE63" s="194">
        <f>'1.1 Assumptions'!$J$180</f>
        <v>2E-3</v>
      </c>
      <c r="CF63" s="194">
        <f>'1.1 Assumptions'!$J$180</f>
        <v>2E-3</v>
      </c>
      <c r="CG63" s="194">
        <f>'1.1 Assumptions'!$J$180</f>
        <v>2E-3</v>
      </c>
      <c r="CH63" s="194">
        <f>'1.1 Assumptions'!$J$180</f>
        <v>2E-3</v>
      </c>
      <c r="CI63" s="194">
        <f>'1.1 Assumptions'!$J$180</f>
        <v>2E-3</v>
      </c>
      <c r="CJ63" s="194">
        <f>'1.1 Assumptions'!$J$180</f>
        <v>2E-3</v>
      </c>
      <c r="CK63" s="194">
        <f>'1.1 Assumptions'!$J$180</f>
        <v>2E-3</v>
      </c>
      <c r="CL63" s="194">
        <f>'1.1 Assumptions'!$J$180</f>
        <v>2E-3</v>
      </c>
      <c r="CM63" s="194">
        <f>'1.1 Assumptions'!$J$180</f>
        <v>2E-3</v>
      </c>
      <c r="CN63" s="194">
        <f>'1.1 Assumptions'!$J$180</f>
        <v>2E-3</v>
      </c>
      <c r="CO63" s="194">
        <f>'1.1 Assumptions'!$J$180</f>
        <v>2E-3</v>
      </c>
      <c r="CP63" s="194">
        <f>'1.1 Assumptions'!$J$180</f>
        <v>2E-3</v>
      </c>
      <c r="CQ63" s="194">
        <f>'1.1 Assumptions'!$J$180</f>
        <v>2E-3</v>
      </c>
      <c r="CR63" s="194">
        <f>'1.1 Assumptions'!$J$180</f>
        <v>2E-3</v>
      </c>
      <c r="CS63" s="194">
        <f>'1.1 Assumptions'!$J$180</f>
        <v>2E-3</v>
      </c>
      <c r="CT63" s="194">
        <f>'1.1 Assumptions'!$J$180</f>
        <v>2E-3</v>
      </c>
      <c r="CU63" s="194">
        <f>'1.1 Assumptions'!$J$180</f>
        <v>2E-3</v>
      </c>
      <c r="CV63" s="194">
        <f>'1.1 Assumptions'!$J$180</f>
        <v>2E-3</v>
      </c>
      <c r="CW63" s="194">
        <f>'1.1 Assumptions'!$J$180</f>
        <v>2E-3</v>
      </c>
      <c r="CX63" s="194">
        <f>'1.1 Assumptions'!$J$180</f>
        <v>2E-3</v>
      </c>
      <c r="CY63" s="194">
        <f>'1.1 Assumptions'!$J$180</f>
        <v>2E-3</v>
      </c>
      <c r="CZ63" s="194">
        <f>'1.1 Assumptions'!$J$180</f>
        <v>2E-3</v>
      </c>
      <c r="DA63" s="194">
        <f>'1.1 Assumptions'!$J$180</f>
        <v>2E-3</v>
      </c>
      <c r="DB63" s="194">
        <f>'1.1 Assumptions'!$J$180</f>
        <v>2E-3</v>
      </c>
      <c r="DC63" s="194">
        <f>'1.1 Assumptions'!$J$180</f>
        <v>2E-3</v>
      </c>
      <c r="DD63" s="194">
        <f>'1.1 Assumptions'!$J$180</f>
        <v>2E-3</v>
      </c>
      <c r="DE63" s="194">
        <f>'1.1 Assumptions'!$J$180</f>
        <v>2E-3</v>
      </c>
      <c r="DF63" s="194">
        <f>'1.1 Assumptions'!$J$180</f>
        <v>2E-3</v>
      </c>
      <c r="DG63" s="194">
        <f>'1.1 Assumptions'!$J$180</f>
        <v>2E-3</v>
      </c>
      <c r="DH63" s="194">
        <f>'1.1 Assumptions'!$J$180</f>
        <v>2E-3</v>
      </c>
      <c r="DI63" s="194">
        <f>'1.1 Assumptions'!$J$180</f>
        <v>2E-3</v>
      </c>
      <c r="DJ63" s="194">
        <f>'1.1 Assumptions'!$J$180</f>
        <v>2E-3</v>
      </c>
      <c r="DK63" s="194">
        <f>'1.1 Assumptions'!$J$180</f>
        <v>2E-3</v>
      </c>
      <c r="DL63" s="194">
        <f>'1.1 Assumptions'!$J$180</f>
        <v>2E-3</v>
      </c>
      <c r="DM63" s="194">
        <f>'1.1 Assumptions'!$J$180</f>
        <v>2E-3</v>
      </c>
      <c r="DN63" s="194">
        <f>'1.1 Assumptions'!$J$180</f>
        <v>2E-3</v>
      </c>
      <c r="DO63" s="194">
        <f>'1.1 Assumptions'!$J$180</f>
        <v>2E-3</v>
      </c>
      <c r="DP63" s="194">
        <f>'1.1 Assumptions'!$J$180</f>
        <v>2E-3</v>
      </c>
      <c r="DQ63" s="194">
        <f>'1.1 Assumptions'!$J$180</f>
        <v>2E-3</v>
      </c>
      <c r="DR63" s="194">
        <f>'1.1 Assumptions'!$J$180</f>
        <v>2E-3</v>
      </c>
      <c r="DS63" s="194">
        <f>'1.1 Assumptions'!$J$180</f>
        <v>2E-3</v>
      </c>
      <c r="DT63" s="194">
        <f>'1.1 Assumptions'!$J$180</f>
        <v>2E-3</v>
      </c>
      <c r="DU63" s="194">
        <f>'1.1 Assumptions'!$J$180</f>
        <v>2E-3</v>
      </c>
      <c r="DV63" s="194">
        <f>'1.1 Assumptions'!$J$180</f>
        <v>2E-3</v>
      </c>
      <c r="DW63" s="194">
        <f>'1.1 Assumptions'!$J$180</f>
        <v>2E-3</v>
      </c>
      <c r="DX63" s="194">
        <f>'1.1 Assumptions'!$J$180</f>
        <v>2E-3</v>
      </c>
      <c r="DY63" s="194">
        <f>'1.1 Assumptions'!$J$180</f>
        <v>2E-3</v>
      </c>
    </row>
    <row r="64" spans="1:1021 1026:2046 2051:3071 3076:4096 4101:5116 5121:6141 6146:7166 7171:8191 8196:9216 9221:10236 10241:11261 11266:12286 12291:13311 13316:14336 14341:15356 15361:16381" x14ac:dyDescent="0.35">
      <c r="B64" s="14"/>
      <c r="C64" s="14"/>
      <c r="D64" s="14"/>
      <c r="E64" t="s">
        <v>208</v>
      </c>
      <c r="H64" s="30" t="s">
        <v>41</v>
      </c>
      <c r="J64" s="389">
        <f t="shared" ref="J64:AO64" si="45">J$22*J63</f>
        <v>1129.7689086167352</v>
      </c>
      <c r="K64" s="290">
        <f t="shared" si="45"/>
        <v>1129.3463558845281</v>
      </c>
      <c r="L64" s="290">
        <f t="shared" si="45"/>
        <v>1128.9246873748998</v>
      </c>
      <c r="M64" s="290">
        <f t="shared" si="45"/>
        <v>1128.5039012375507</v>
      </c>
      <c r="N64" s="290">
        <f t="shared" si="45"/>
        <v>1128.0839956260513</v>
      </c>
      <c r="O64" s="290">
        <f t="shared" si="45"/>
        <v>1114.7984494018476</v>
      </c>
      <c r="P64" s="290">
        <f t="shared" si="45"/>
        <v>1114.3802993182094</v>
      </c>
      <c r="Q64" s="290">
        <f t="shared" si="45"/>
        <v>1113.9630242442856</v>
      </c>
      <c r="R64" s="290">
        <f t="shared" si="45"/>
        <v>1113.5466223490544</v>
      </c>
      <c r="S64" s="290">
        <f t="shared" si="45"/>
        <v>1113.131091805325</v>
      </c>
      <c r="T64" s="290">
        <f t="shared" si="45"/>
        <v>1112.7164307897303</v>
      </c>
      <c r="U64" s="290">
        <f t="shared" si="45"/>
        <v>1112.3026374827195</v>
      </c>
      <c r="V64" s="290">
        <f t="shared" si="45"/>
        <v>1645.4646986200369</v>
      </c>
      <c r="W64" s="290">
        <f t="shared" si="45"/>
        <v>1644.8557605830854</v>
      </c>
      <c r="X64" s="290">
        <f t="shared" si="45"/>
        <v>1644.248096793631</v>
      </c>
      <c r="Y64" s="290">
        <f t="shared" si="45"/>
        <v>1643.6417045852186</v>
      </c>
      <c r="Z64" s="290">
        <f t="shared" si="45"/>
        <v>975.65975846805998</v>
      </c>
      <c r="AA64" s="290">
        <f t="shared" si="45"/>
        <v>975.05590144466828</v>
      </c>
      <c r="AB64" s="290">
        <f t="shared" si="45"/>
        <v>974.45330803638126</v>
      </c>
      <c r="AC64" s="290">
        <f t="shared" si="45"/>
        <v>973.85197559899154</v>
      </c>
      <c r="AD64" s="290">
        <f t="shared" si="45"/>
        <v>973.25190149382411</v>
      </c>
      <c r="AE64" s="290">
        <f t="shared" si="45"/>
        <v>972.65308308772785</v>
      </c>
      <c r="AF64" s="290">
        <f t="shared" si="45"/>
        <v>972.05551775305935</v>
      </c>
      <c r="AG64" s="290">
        <f t="shared" si="45"/>
        <v>971.459202867675</v>
      </c>
      <c r="AH64" s="290">
        <f t="shared" si="45"/>
        <v>1364.0174958766361</v>
      </c>
      <c r="AI64" s="290">
        <f t="shared" si="45"/>
        <v>1363.1847779599002</v>
      </c>
      <c r="AJ64" s="290">
        <f t="shared" si="45"/>
        <v>1362.3538025664711</v>
      </c>
      <c r="AK64" s="290">
        <f t="shared" si="45"/>
        <v>1361.5245660499904</v>
      </c>
      <c r="AL64" s="290">
        <f t="shared" si="45"/>
        <v>1360.6970647717319</v>
      </c>
      <c r="AM64" s="290">
        <f t="shared" si="45"/>
        <v>1359.8712951005814</v>
      </c>
      <c r="AN64" s="290">
        <f t="shared" si="45"/>
        <v>1359.047253413024</v>
      </c>
      <c r="AO64" s="290">
        <f t="shared" si="45"/>
        <v>1358.2249360931276</v>
      </c>
      <c r="AP64" s="290">
        <f t="shared" ref="AP64:BU64" si="46">AP$22*AP63</f>
        <v>1357.4043395325264</v>
      </c>
      <c r="AQ64" s="290">
        <f t="shared" si="46"/>
        <v>1356.5854601304052</v>
      </c>
      <c r="AR64" s="290">
        <f t="shared" si="46"/>
        <v>1355.7682942934841</v>
      </c>
      <c r="AS64" s="290">
        <f t="shared" si="46"/>
        <v>1354.9528384360028</v>
      </c>
      <c r="AT64" s="290">
        <f t="shared" si="46"/>
        <v>1758.2900731215668</v>
      </c>
      <c r="AU64" s="290">
        <f t="shared" si="46"/>
        <v>1757.2358125883025</v>
      </c>
      <c r="AV64" s="290">
        <f t="shared" si="46"/>
        <v>1756.1837581725167</v>
      </c>
      <c r="AW64" s="290">
        <f t="shared" si="46"/>
        <v>1755.1339052577462</v>
      </c>
      <c r="AX64" s="290">
        <f t="shared" si="46"/>
        <v>1754.0862492371889</v>
      </c>
      <c r="AY64" s="290">
        <f t="shared" si="46"/>
        <v>1753.0407855136832</v>
      </c>
      <c r="AZ64" s="290">
        <f t="shared" si="46"/>
        <v>1751.9975094996862</v>
      </c>
      <c r="BA64" s="290">
        <f t="shared" si="46"/>
        <v>1750.9564166172549</v>
      </c>
      <c r="BB64" s="290">
        <f t="shared" si="46"/>
        <v>1749.9175022980278</v>
      </c>
      <c r="BC64" s="290">
        <f t="shared" si="46"/>
        <v>1748.8807619832</v>
      </c>
      <c r="BD64" s="290">
        <f t="shared" si="46"/>
        <v>1747.8461911235088</v>
      </c>
      <c r="BE64" s="290">
        <f t="shared" si="46"/>
        <v>1746.8137851792101</v>
      </c>
      <c r="BF64" s="290">
        <f t="shared" si="46"/>
        <v>1429.5020567080783</v>
      </c>
      <c r="BG64" s="290">
        <f t="shared" si="46"/>
        <v>1428.6634058514906</v>
      </c>
      <c r="BH64" s="290">
        <f t="shared" si="46"/>
        <v>1427.8265099333214</v>
      </c>
      <c r="BI64" s="290">
        <f t="shared" si="46"/>
        <v>1426.9913652812334</v>
      </c>
      <c r="BJ64" s="290">
        <f t="shared" si="46"/>
        <v>1426.1579682305742</v>
      </c>
      <c r="BK64" s="290">
        <f t="shared" si="46"/>
        <v>1411.4246843510066</v>
      </c>
      <c r="BL64" s="290">
        <f t="shared" si="46"/>
        <v>1410.5947715399041</v>
      </c>
      <c r="BM64" s="290">
        <f t="shared" si="46"/>
        <v>1409.7665953822191</v>
      </c>
      <c r="BN64" s="290">
        <f t="shared" si="46"/>
        <v>1408.9401522438766</v>
      </c>
      <c r="BO64" s="290">
        <f t="shared" si="46"/>
        <v>1408.1154384984075</v>
      </c>
      <c r="BP64" s="290">
        <f t="shared" si="46"/>
        <v>1407.2924505269291</v>
      </c>
      <c r="BQ64" s="290">
        <f t="shared" si="46"/>
        <v>1406.4711847181341</v>
      </c>
      <c r="BR64" s="290">
        <f t="shared" si="46"/>
        <v>1450.8288044649637</v>
      </c>
      <c r="BS64" s="290">
        <f t="shared" si="46"/>
        <v>1449.9832917004094</v>
      </c>
      <c r="BT64" s="290">
        <f t="shared" si="46"/>
        <v>1449.1395482333185</v>
      </c>
      <c r="BU64" s="290">
        <f t="shared" si="46"/>
        <v>1448.2975703613072</v>
      </c>
      <c r="BV64" s="290">
        <f t="shared" ref="BV64:DA64" si="47">BV$22*BV63</f>
        <v>931.75533367329751</v>
      </c>
      <c r="BW64" s="290">
        <f t="shared" si="47"/>
        <v>930.916875915265</v>
      </c>
      <c r="BX64" s="290">
        <f t="shared" si="47"/>
        <v>930.08017269157767</v>
      </c>
      <c r="BY64" s="290">
        <f t="shared" si="47"/>
        <v>929.24522033074481</v>
      </c>
      <c r="BZ64" s="290">
        <f t="shared" si="47"/>
        <v>928.41201516895626</v>
      </c>
      <c r="CA64" s="290">
        <f t="shared" si="47"/>
        <v>927.58055355007059</v>
      </c>
      <c r="CB64" s="290">
        <f t="shared" si="47"/>
        <v>926.75083182559638</v>
      </c>
      <c r="CC64" s="290">
        <f t="shared" si="47"/>
        <v>925.92284635467684</v>
      </c>
      <c r="CD64" s="290">
        <f t="shared" si="47"/>
        <v>859.5665339951164</v>
      </c>
      <c r="CE64" s="290">
        <f t="shared" si="47"/>
        <v>858.7999844728148</v>
      </c>
      <c r="CF64" s="290">
        <f t="shared" si="47"/>
        <v>858.03503901160229</v>
      </c>
      <c r="CG64" s="290">
        <f t="shared" si="47"/>
        <v>857.27169425486352</v>
      </c>
      <c r="CH64" s="290">
        <f t="shared" si="47"/>
        <v>856.50994685300691</v>
      </c>
      <c r="CI64" s="290">
        <f t="shared" si="47"/>
        <v>855.74979346344992</v>
      </c>
      <c r="CJ64" s="290">
        <f t="shared" si="47"/>
        <v>854.99123075060504</v>
      </c>
      <c r="CK64" s="290">
        <f t="shared" si="47"/>
        <v>854.23425538586525</v>
      </c>
      <c r="CL64" s="290">
        <f t="shared" si="47"/>
        <v>853.47886404758742</v>
      </c>
      <c r="CM64" s="290">
        <f t="shared" si="47"/>
        <v>852.72505342108013</v>
      </c>
      <c r="CN64" s="290">
        <f t="shared" si="47"/>
        <v>851.97282019858858</v>
      </c>
      <c r="CO64" s="290">
        <f t="shared" si="47"/>
        <v>851.22216107927875</v>
      </c>
      <c r="CP64" s="290">
        <f t="shared" si="47"/>
        <v>751.02969515808525</v>
      </c>
      <c r="CQ64" s="290">
        <f t="shared" si="47"/>
        <v>750.36945841518502</v>
      </c>
      <c r="CR64" s="290">
        <f t="shared" si="47"/>
        <v>749.71060326608642</v>
      </c>
      <c r="CS64" s="290">
        <f t="shared" si="47"/>
        <v>749.05312681970372</v>
      </c>
      <c r="CT64" s="290">
        <f t="shared" si="47"/>
        <v>748.3970261909999</v>
      </c>
      <c r="CU64" s="290">
        <f t="shared" si="47"/>
        <v>747.74229850097549</v>
      </c>
      <c r="CV64" s="290">
        <f t="shared" si="47"/>
        <v>747.08894087665601</v>
      </c>
      <c r="CW64" s="290">
        <f t="shared" si="47"/>
        <v>746.43695045107813</v>
      </c>
      <c r="CX64" s="290">
        <f t="shared" si="47"/>
        <v>745.7863243632786</v>
      </c>
      <c r="CY64" s="290">
        <f t="shared" si="47"/>
        <v>745.13705975828043</v>
      </c>
      <c r="CZ64" s="290">
        <f t="shared" si="47"/>
        <v>744.4891537870808</v>
      </c>
      <c r="DA64" s="290">
        <f t="shared" si="47"/>
        <v>743.84260360663916</v>
      </c>
      <c r="DB64" s="290">
        <f t="shared" ref="DB64:DY64" si="48">DB$22*DB63</f>
        <v>495.1465914161131</v>
      </c>
      <c r="DC64" s="290">
        <f t="shared" si="48"/>
        <v>494.71638448735479</v>
      </c>
      <c r="DD64" s="290">
        <f t="shared" si="48"/>
        <v>494.28707779814351</v>
      </c>
      <c r="DE64" s="290">
        <f t="shared" si="48"/>
        <v>493.85866946466189</v>
      </c>
      <c r="DF64" s="290">
        <f t="shared" si="48"/>
        <v>493.43115760703472</v>
      </c>
      <c r="DG64" s="290">
        <f t="shared" si="48"/>
        <v>493.00454034932034</v>
      </c>
      <c r="DH64" s="290">
        <f t="shared" si="48"/>
        <v>492.57881581950323</v>
      </c>
      <c r="DI64" s="290">
        <f t="shared" si="48"/>
        <v>492.15398214948453</v>
      </c>
      <c r="DJ64" s="290">
        <f t="shared" si="48"/>
        <v>491.7300374750746</v>
      </c>
      <c r="DK64" s="290">
        <f t="shared" si="48"/>
        <v>491.3069799359854</v>
      </c>
      <c r="DL64" s="290">
        <f t="shared" si="48"/>
        <v>490.88480767582087</v>
      </c>
      <c r="DM64" s="290">
        <f t="shared" si="48"/>
        <v>490.46351884206996</v>
      </c>
      <c r="DN64" s="290">
        <f t="shared" si="48"/>
        <v>283.62596741731272</v>
      </c>
      <c r="DO64" s="290">
        <f t="shared" si="48"/>
        <v>283.38393230791343</v>
      </c>
      <c r="DP64" s="290">
        <f t="shared" si="48"/>
        <v>283.14240367472985</v>
      </c>
      <c r="DQ64" s="290">
        <f t="shared" si="48"/>
        <v>282.90138045792321</v>
      </c>
      <c r="DR64" s="290">
        <f t="shared" si="48"/>
        <v>282.66086159987282</v>
      </c>
      <c r="DS64" s="290">
        <f t="shared" si="48"/>
        <v>282.42084604517106</v>
      </c>
      <c r="DT64" s="290">
        <f t="shared" si="48"/>
        <v>282.18133274061853</v>
      </c>
      <c r="DU64" s="290">
        <f t="shared" si="48"/>
        <v>281.94232063522009</v>
      </c>
      <c r="DV64" s="290">
        <f t="shared" si="48"/>
        <v>281.7038086801798</v>
      </c>
      <c r="DW64" s="290">
        <f t="shared" si="48"/>
        <v>281.46579582889638</v>
      </c>
      <c r="DX64" s="290">
        <f t="shared" si="48"/>
        <v>281.22828103695844</v>
      </c>
      <c r="DY64" s="290">
        <f t="shared" si="48"/>
        <v>280.99126326214042</v>
      </c>
    </row>
    <row r="65" spans="2:129" s="24" customFormat="1" x14ac:dyDescent="0.35">
      <c r="B65" s="60"/>
      <c r="C65" s="60"/>
      <c r="D65" s="24" t="s">
        <v>484</v>
      </c>
      <c r="H65" s="54" t="s">
        <v>41</v>
      </c>
      <c r="J65" s="67">
        <f t="shared" ref="J65:AO65" si="49">J60+J62+J64</f>
        <v>12427.457994784087</v>
      </c>
      <c r="K65" s="67">
        <f t="shared" si="49"/>
        <v>12422.809914729809</v>
      </c>
      <c r="L65" s="67">
        <f t="shared" si="49"/>
        <v>12418.171561123898</v>
      </c>
      <c r="M65" s="67">
        <f t="shared" si="49"/>
        <v>12413.542913613057</v>
      </c>
      <c r="N65" s="67">
        <f t="shared" si="49"/>
        <v>12408.923951886563</v>
      </c>
      <c r="O65" s="67">
        <f t="shared" si="49"/>
        <v>12262.782943420323</v>
      </c>
      <c r="P65" s="67">
        <f t="shared" si="49"/>
        <v>12258.183292500302</v>
      </c>
      <c r="Q65" s="67">
        <f t="shared" si="49"/>
        <v>12253.593266687141</v>
      </c>
      <c r="R65" s="67">
        <f t="shared" si="49"/>
        <v>12249.012845839598</v>
      </c>
      <c r="S65" s="67">
        <f t="shared" si="49"/>
        <v>12244.442009858572</v>
      </c>
      <c r="T65" s="67">
        <f t="shared" si="49"/>
        <v>12239.880738687034</v>
      </c>
      <c r="U65" s="67">
        <f t="shared" si="49"/>
        <v>12235.329012309914</v>
      </c>
      <c r="V65" s="67">
        <f t="shared" si="49"/>
        <v>18100.111684820404</v>
      </c>
      <c r="W65" s="67">
        <f t="shared" si="49"/>
        <v>18093.413366413941</v>
      </c>
      <c r="X65" s="67">
        <f t="shared" si="49"/>
        <v>18086.729064729941</v>
      </c>
      <c r="Y65" s="67">
        <f t="shared" si="49"/>
        <v>18080.058750437405</v>
      </c>
      <c r="Z65" s="67">
        <f t="shared" si="49"/>
        <v>10732.25734314866</v>
      </c>
      <c r="AA65" s="67">
        <f t="shared" si="49"/>
        <v>10725.61491589135</v>
      </c>
      <c r="AB65" s="67">
        <f t="shared" si="49"/>
        <v>10718.986388400195</v>
      </c>
      <c r="AC65" s="67">
        <f t="shared" si="49"/>
        <v>10712.371731588906</v>
      </c>
      <c r="AD65" s="67">
        <f t="shared" si="49"/>
        <v>10705.770916432066</v>
      </c>
      <c r="AE65" s="67">
        <f t="shared" si="49"/>
        <v>10699.183913965006</v>
      </c>
      <c r="AF65" s="67">
        <f t="shared" si="49"/>
        <v>10692.610695283651</v>
      </c>
      <c r="AG65" s="67">
        <f t="shared" si="49"/>
        <v>10686.051231544425</v>
      </c>
      <c r="AH65" s="67">
        <f t="shared" si="49"/>
        <v>15004.192454642998</v>
      </c>
      <c r="AI65" s="67">
        <f t="shared" si="49"/>
        <v>14995.032557558901</v>
      </c>
      <c r="AJ65" s="67">
        <f t="shared" si="49"/>
        <v>14985.891828231182</v>
      </c>
      <c r="AK65" s="67">
        <f t="shared" si="49"/>
        <v>14976.770226549896</v>
      </c>
      <c r="AL65" s="67">
        <f t="shared" si="49"/>
        <v>14967.66771248905</v>
      </c>
      <c r="AM65" s="67">
        <f t="shared" si="49"/>
        <v>14958.584246106397</v>
      </c>
      <c r="AN65" s="67">
        <f t="shared" si="49"/>
        <v>14949.519787543264</v>
      </c>
      <c r="AO65" s="67">
        <f t="shared" si="49"/>
        <v>14940.474297024404</v>
      </c>
      <c r="AP65" s="67">
        <f t="shared" ref="AP65:BU65" si="50">AP60+AP62+AP64</f>
        <v>14931.447734857791</v>
      </c>
      <c r="AQ65" s="67">
        <f t="shared" si="50"/>
        <v>14922.440061434458</v>
      </c>
      <c r="AR65" s="67">
        <f t="shared" si="50"/>
        <v>14913.451237228326</v>
      </c>
      <c r="AS65" s="67">
        <f t="shared" si="50"/>
        <v>14904.481222796032</v>
      </c>
      <c r="AT65" s="67">
        <f t="shared" si="50"/>
        <v>19341.190804337235</v>
      </c>
      <c r="AU65" s="67">
        <f t="shared" si="50"/>
        <v>19329.593938471327</v>
      </c>
      <c r="AV65" s="67">
        <f t="shared" si="50"/>
        <v>19318.021339897685</v>
      </c>
      <c r="AW65" s="67">
        <f t="shared" si="50"/>
        <v>19306.472957835209</v>
      </c>
      <c r="AX65" s="67">
        <f t="shared" si="50"/>
        <v>19294.948741609078</v>
      </c>
      <c r="AY65" s="67">
        <f t="shared" si="50"/>
        <v>19283.448640650517</v>
      </c>
      <c r="AZ65" s="67">
        <f t="shared" si="50"/>
        <v>19271.97260449655</v>
      </c>
      <c r="BA65" s="67">
        <f t="shared" si="50"/>
        <v>19260.520582789803</v>
      </c>
      <c r="BB65" s="67">
        <f t="shared" si="50"/>
        <v>19249.092525278305</v>
      </c>
      <c r="BC65" s="67">
        <f t="shared" si="50"/>
        <v>19237.688381815202</v>
      </c>
      <c r="BD65" s="67">
        <f t="shared" si="50"/>
        <v>19226.308102358598</v>
      </c>
      <c r="BE65" s="67">
        <f t="shared" si="50"/>
        <v>19214.951636971309</v>
      </c>
      <c r="BF65" s="67">
        <f t="shared" si="50"/>
        <v>15724.52262378886</v>
      </c>
      <c r="BG65" s="67">
        <f t="shared" si="50"/>
        <v>15715.297464366397</v>
      </c>
      <c r="BH65" s="67">
        <f t="shared" si="50"/>
        <v>15706.091609266536</v>
      </c>
      <c r="BI65" s="67">
        <f t="shared" si="50"/>
        <v>15696.905018093568</v>
      </c>
      <c r="BJ65" s="67">
        <f t="shared" si="50"/>
        <v>15687.737650536317</v>
      </c>
      <c r="BK65" s="67">
        <f t="shared" si="50"/>
        <v>15525.671527861072</v>
      </c>
      <c r="BL65" s="67">
        <f t="shared" si="50"/>
        <v>15516.542486938943</v>
      </c>
      <c r="BM65" s="67">
        <f t="shared" si="50"/>
        <v>15507.43254920441</v>
      </c>
      <c r="BN65" s="67">
        <f t="shared" si="50"/>
        <v>15498.341674682642</v>
      </c>
      <c r="BO65" s="67">
        <f t="shared" si="50"/>
        <v>15489.269823482482</v>
      </c>
      <c r="BP65" s="67">
        <f t="shared" si="50"/>
        <v>15480.216955796219</v>
      </c>
      <c r="BQ65" s="67">
        <f t="shared" si="50"/>
        <v>15471.183031899474</v>
      </c>
      <c r="BR65" s="67">
        <f t="shared" si="50"/>
        <v>15959.116849114602</v>
      </c>
      <c r="BS65" s="67">
        <f t="shared" si="50"/>
        <v>15949.816208704502</v>
      </c>
      <c r="BT65" s="67">
        <f t="shared" si="50"/>
        <v>15940.535030566503</v>
      </c>
      <c r="BU65" s="67">
        <f t="shared" si="50"/>
        <v>15931.273273974379</v>
      </c>
      <c r="BV65" s="67">
        <f t="shared" ref="BV65:DA65" si="51">BV60+BV62+BV64</f>
        <v>10249.308670406273</v>
      </c>
      <c r="BW65" s="67">
        <f t="shared" si="51"/>
        <v>10240.085635067915</v>
      </c>
      <c r="BX65" s="67">
        <f t="shared" si="51"/>
        <v>10230.881899607355</v>
      </c>
      <c r="BY65" s="67">
        <f t="shared" si="51"/>
        <v>10221.697423638194</v>
      </c>
      <c r="BZ65" s="67">
        <f t="shared" si="51"/>
        <v>10212.53216685852</v>
      </c>
      <c r="CA65" s="67">
        <f t="shared" si="51"/>
        <v>10203.386089050779</v>
      </c>
      <c r="CB65" s="67">
        <f t="shared" si="51"/>
        <v>10194.259150081562</v>
      </c>
      <c r="CC65" s="67">
        <f t="shared" si="51"/>
        <v>10185.151309901445</v>
      </c>
      <c r="CD65" s="67">
        <f t="shared" si="51"/>
        <v>9455.2318739462789</v>
      </c>
      <c r="CE65" s="67">
        <f t="shared" si="51"/>
        <v>9446.7998292009634</v>
      </c>
      <c r="CF65" s="67">
        <f t="shared" si="51"/>
        <v>9438.3854291276257</v>
      </c>
      <c r="CG65" s="67">
        <f t="shared" si="51"/>
        <v>9429.9886368034986</v>
      </c>
      <c r="CH65" s="67">
        <f t="shared" si="51"/>
        <v>9421.6094153830745</v>
      </c>
      <c r="CI65" s="67">
        <f t="shared" si="51"/>
        <v>9413.2477280979492</v>
      </c>
      <c r="CJ65" s="67">
        <f t="shared" si="51"/>
        <v>9404.9035382566562</v>
      </c>
      <c r="CK65" s="67">
        <f t="shared" si="51"/>
        <v>9396.5768092445178</v>
      </c>
      <c r="CL65" s="67">
        <f t="shared" si="51"/>
        <v>9388.267504523461</v>
      </c>
      <c r="CM65" s="67">
        <f t="shared" si="51"/>
        <v>9379.9755876318814</v>
      </c>
      <c r="CN65" s="67">
        <f t="shared" si="51"/>
        <v>9371.7010221844739</v>
      </c>
      <c r="CO65" s="67">
        <f t="shared" si="51"/>
        <v>9363.4437718720656</v>
      </c>
      <c r="CP65" s="67">
        <f t="shared" si="51"/>
        <v>8261.3266467389367</v>
      </c>
      <c r="CQ65" s="67">
        <f t="shared" si="51"/>
        <v>8254.0640425670354</v>
      </c>
      <c r="CR65" s="67">
        <f t="shared" si="51"/>
        <v>8246.8166359269508</v>
      </c>
      <c r="CS65" s="67">
        <f t="shared" si="51"/>
        <v>8239.58439501674</v>
      </c>
      <c r="CT65" s="67">
        <f t="shared" si="51"/>
        <v>8232.3672881009988</v>
      </c>
      <c r="CU65" s="67">
        <f t="shared" si="51"/>
        <v>8225.1652835107307</v>
      </c>
      <c r="CV65" s="67">
        <f t="shared" si="51"/>
        <v>8217.9783496432156</v>
      </c>
      <c r="CW65" s="67">
        <f t="shared" si="51"/>
        <v>8210.8064549618593</v>
      </c>
      <c r="CX65" s="67">
        <f t="shared" si="51"/>
        <v>8203.6495679960644</v>
      </c>
      <c r="CY65" s="67">
        <f t="shared" si="51"/>
        <v>8196.5076573410843</v>
      </c>
      <c r="CZ65" s="67">
        <f t="shared" si="51"/>
        <v>8189.3806916578887</v>
      </c>
      <c r="DA65" s="67">
        <f t="shared" si="51"/>
        <v>8182.2686396730314</v>
      </c>
      <c r="DB65" s="67">
        <f t="shared" ref="DB65:DY65" si="52">DB60+DB62+DB64</f>
        <v>5446.6125055772445</v>
      </c>
      <c r="DC65" s="67">
        <f t="shared" si="52"/>
        <v>5441.8802293609024</v>
      </c>
      <c r="DD65" s="67">
        <f t="shared" si="52"/>
        <v>5437.1578557795783</v>
      </c>
      <c r="DE65" s="67">
        <f t="shared" si="52"/>
        <v>5432.4453641112805</v>
      </c>
      <c r="DF65" s="67">
        <f t="shared" si="52"/>
        <v>5427.7427336773826</v>
      </c>
      <c r="DG65" s="67">
        <f t="shared" si="52"/>
        <v>5423.049943842524</v>
      </c>
      <c r="DH65" s="67">
        <f t="shared" si="52"/>
        <v>5418.366974014536</v>
      </c>
      <c r="DI65" s="67">
        <f t="shared" si="52"/>
        <v>5413.6938036443298</v>
      </c>
      <c r="DJ65" s="67">
        <f t="shared" si="52"/>
        <v>5409.0304122258203</v>
      </c>
      <c r="DK65" s="67">
        <f t="shared" si="52"/>
        <v>5404.3767792958397</v>
      </c>
      <c r="DL65" s="67">
        <f t="shared" si="52"/>
        <v>5399.73288443403</v>
      </c>
      <c r="DM65" s="67">
        <f t="shared" si="52"/>
        <v>5395.0987072627695</v>
      </c>
      <c r="DN65" s="67">
        <f t="shared" si="52"/>
        <v>3119.8856415904402</v>
      </c>
      <c r="DO65" s="67">
        <f t="shared" si="52"/>
        <v>3117.2232553870476</v>
      </c>
      <c r="DP65" s="67">
        <f t="shared" si="52"/>
        <v>3114.5664404220288</v>
      </c>
      <c r="DQ65" s="67">
        <f t="shared" si="52"/>
        <v>3111.9151850371554</v>
      </c>
      <c r="DR65" s="67">
        <f t="shared" si="52"/>
        <v>3109.269477598601</v>
      </c>
      <c r="DS65" s="67">
        <f t="shared" si="52"/>
        <v>3106.6293064968813</v>
      </c>
      <c r="DT65" s="67">
        <f t="shared" si="52"/>
        <v>3103.9946601468037</v>
      </c>
      <c r="DU65" s="67">
        <f t="shared" si="52"/>
        <v>3101.3655269874207</v>
      </c>
      <c r="DV65" s="67">
        <f t="shared" si="52"/>
        <v>3098.7418954819782</v>
      </c>
      <c r="DW65" s="67">
        <f t="shared" si="52"/>
        <v>3096.1237541178598</v>
      </c>
      <c r="DX65" s="67">
        <f t="shared" si="52"/>
        <v>3093.5110914065431</v>
      </c>
      <c r="DY65" s="67">
        <f t="shared" si="52"/>
        <v>3090.9038958835445</v>
      </c>
    </row>
    <row r="66" spans="2:129" x14ac:dyDescent="0.35">
      <c r="B66" s="14"/>
      <c r="C66" s="14"/>
      <c r="J66" s="57"/>
      <c r="K66" s="182"/>
      <c r="L66" s="182"/>
      <c r="M66" s="182"/>
      <c r="N66" s="182"/>
      <c r="O66" s="182"/>
      <c r="P66" s="182"/>
      <c r="Q66" s="182"/>
      <c r="R66" s="182"/>
      <c r="S66" s="182"/>
      <c r="T66" s="182"/>
      <c r="U66" s="182"/>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c r="CR66" s="168"/>
      <c r="CS66" s="168"/>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82"/>
      <c r="DS66" s="168"/>
      <c r="DT66" s="168"/>
      <c r="DU66" s="168"/>
      <c r="DV66" s="168"/>
      <c r="DW66" s="168"/>
      <c r="DX66" s="168"/>
      <c r="DY66" s="168"/>
    </row>
    <row r="67" spans="2:129" s="24" customFormat="1" x14ac:dyDescent="0.35">
      <c r="B67" s="60"/>
      <c r="C67" s="24" t="s">
        <v>485</v>
      </c>
      <c r="H67" s="54" t="s">
        <v>41</v>
      </c>
      <c r="J67" s="67">
        <f t="shared" ref="J67:AO67" si="53">J44+J56+J65</f>
        <v>81456.844339819087</v>
      </c>
      <c r="K67" s="184">
        <f t="shared" si="53"/>
        <v>81452.196259764809</v>
      </c>
      <c r="L67" s="184">
        <f t="shared" si="53"/>
        <v>81447.557906158909</v>
      </c>
      <c r="M67" s="184">
        <f t="shared" si="53"/>
        <v>81442.929258648059</v>
      </c>
      <c r="N67" s="184">
        <f t="shared" si="53"/>
        <v>81438.310296921569</v>
      </c>
      <c r="O67" s="184">
        <f t="shared" si="53"/>
        <v>81292.169288455334</v>
      </c>
      <c r="P67" s="184">
        <f t="shared" si="53"/>
        <v>81287.5696375353</v>
      </c>
      <c r="Q67" s="184">
        <f t="shared" si="53"/>
        <v>81282.979611722141</v>
      </c>
      <c r="R67" s="184">
        <f t="shared" si="53"/>
        <v>81278.399190874596</v>
      </c>
      <c r="S67" s="184">
        <f t="shared" si="53"/>
        <v>81273.828354893572</v>
      </c>
      <c r="T67" s="184">
        <f t="shared" si="53"/>
        <v>81269.267083722036</v>
      </c>
      <c r="U67" s="184">
        <f t="shared" si="53"/>
        <v>81264.715357344918</v>
      </c>
      <c r="V67" s="184">
        <f t="shared" si="53"/>
        <v>117356.0561583525</v>
      </c>
      <c r="W67" s="184">
        <f t="shared" si="53"/>
        <v>117349.35783994604</v>
      </c>
      <c r="X67" s="184">
        <f t="shared" si="53"/>
        <v>117342.67353826204</v>
      </c>
      <c r="Y67" s="184">
        <f t="shared" si="53"/>
        <v>117336.00322396951</v>
      </c>
      <c r="Z67" s="184">
        <f t="shared" si="53"/>
        <v>109988.20181668075</v>
      </c>
      <c r="AA67" s="184">
        <f t="shared" si="53"/>
        <v>109981.55938942345</v>
      </c>
      <c r="AB67" s="184">
        <f t="shared" si="53"/>
        <v>109974.9308619323</v>
      </c>
      <c r="AC67" s="184">
        <f t="shared" si="53"/>
        <v>109968.31620512101</v>
      </c>
      <c r="AD67" s="184">
        <f t="shared" si="53"/>
        <v>109961.71538996417</v>
      </c>
      <c r="AE67" s="184">
        <f t="shared" si="53"/>
        <v>109955.12838749711</v>
      </c>
      <c r="AF67" s="184">
        <f t="shared" si="53"/>
        <v>109948.55516881576</v>
      </c>
      <c r="AG67" s="184">
        <f t="shared" si="53"/>
        <v>109941.99570507652</v>
      </c>
      <c r="AH67" s="184">
        <f t="shared" si="53"/>
        <v>150548.46482218252</v>
      </c>
      <c r="AI67" s="184">
        <f t="shared" si="53"/>
        <v>150539.30492509843</v>
      </c>
      <c r="AJ67" s="184">
        <f t="shared" si="53"/>
        <v>150530.16419577072</v>
      </c>
      <c r="AK67" s="184">
        <f t="shared" si="53"/>
        <v>150521.04259408941</v>
      </c>
      <c r="AL67" s="184">
        <f t="shared" si="53"/>
        <v>150511.94008002858</v>
      </c>
      <c r="AM67" s="184">
        <f t="shared" si="53"/>
        <v>150502.85661364591</v>
      </c>
      <c r="AN67" s="184">
        <f t="shared" si="53"/>
        <v>150493.7921550828</v>
      </c>
      <c r="AO67" s="184">
        <f t="shared" si="53"/>
        <v>150484.74666456392</v>
      </c>
      <c r="AP67" s="184">
        <f t="shared" ref="AP67:BU67" si="54">AP44+AP56+AP65</f>
        <v>150475.72010239732</v>
      </c>
      <c r="AQ67" s="184">
        <f t="shared" si="54"/>
        <v>150466.71242897399</v>
      </c>
      <c r="AR67" s="184">
        <f t="shared" si="54"/>
        <v>150457.72360476785</v>
      </c>
      <c r="AS67" s="184">
        <f t="shared" si="54"/>
        <v>150448.75359033555</v>
      </c>
      <c r="AT67" s="184">
        <f t="shared" si="54"/>
        <v>190320.82722595369</v>
      </c>
      <c r="AU67" s="184">
        <f t="shared" si="54"/>
        <v>190309.23036008776</v>
      </c>
      <c r="AV67" s="184">
        <f t="shared" si="54"/>
        <v>190297.65776151413</v>
      </c>
      <c r="AW67" s="184">
        <f t="shared" si="54"/>
        <v>190286.10937945166</v>
      </c>
      <c r="AX67" s="184">
        <f t="shared" si="54"/>
        <v>190274.58516322554</v>
      </c>
      <c r="AY67" s="184">
        <f t="shared" si="54"/>
        <v>190263.08506226697</v>
      </c>
      <c r="AZ67" s="184">
        <f t="shared" si="54"/>
        <v>190251.609026113</v>
      </c>
      <c r="BA67" s="184">
        <f t="shared" si="54"/>
        <v>190240.15700440627</v>
      </c>
      <c r="BB67" s="184">
        <f t="shared" si="54"/>
        <v>190228.72894689476</v>
      </c>
      <c r="BC67" s="184">
        <f t="shared" si="54"/>
        <v>190217.32480343166</v>
      </c>
      <c r="BD67" s="184">
        <f t="shared" si="54"/>
        <v>190205.94452397505</v>
      </c>
      <c r="BE67" s="184">
        <f t="shared" si="54"/>
        <v>190194.58805858775</v>
      </c>
      <c r="BF67" s="184">
        <f t="shared" si="54"/>
        <v>151890.97526425164</v>
      </c>
      <c r="BG67" s="184">
        <f t="shared" si="54"/>
        <v>151881.75010482917</v>
      </c>
      <c r="BH67" s="184">
        <f t="shared" si="54"/>
        <v>151872.54424972931</v>
      </c>
      <c r="BI67" s="184">
        <f t="shared" si="54"/>
        <v>151863.35765855634</v>
      </c>
      <c r="BJ67" s="184">
        <f t="shared" si="54"/>
        <v>151854.1902909991</v>
      </c>
      <c r="BK67" s="184">
        <f t="shared" si="54"/>
        <v>151692.12416832385</v>
      </c>
      <c r="BL67" s="184">
        <f t="shared" si="54"/>
        <v>151682.99512740172</v>
      </c>
      <c r="BM67" s="184">
        <f t="shared" si="54"/>
        <v>151673.8851896672</v>
      </c>
      <c r="BN67" s="184">
        <f t="shared" si="54"/>
        <v>151664.79431514544</v>
      </c>
      <c r="BO67" s="184">
        <f t="shared" si="54"/>
        <v>151655.72246394528</v>
      </c>
      <c r="BP67" s="184">
        <f t="shared" si="54"/>
        <v>151646.66959625902</v>
      </c>
      <c r="BQ67" s="184">
        <f t="shared" si="54"/>
        <v>151637.63567236226</v>
      </c>
      <c r="BR67" s="184">
        <f t="shared" si="54"/>
        <v>152406.40535654378</v>
      </c>
      <c r="BS67" s="184">
        <f t="shared" si="54"/>
        <v>152397.10471613368</v>
      </c>
      <c r="BT67" s="184">
        <f t="shared" si="54"/>
        <v>152387.82353799569</v>
      </c>
      <c r="BU67" s="184">
        <f t="shared" si="54"/>
        <v>152378.56178140355</v>
      </c>
      <c r="BV67" s="184">
        <f t="shared" ref="BV67:DA67" si="55">BV44+BV56+BV65</f>
        <v>146696.59717783547</v>
      </c>
      <c r="BW67" s="184">
        <f t="shared" si="55"/>
        <v>146687.37414249711</v>
      </c>
      <c r="BX67" s="184">
        <f t="shared" si="55"/>
        <v>146678.17040703655</v>
      </c>
      <c r="BY67" s="184">
        <f t="shared" si="55"/>
        <v>146668.98593106738</v>
      </c>
      <c r="BZ67" s="184">
        <f t="shared" si="55"/>
        <v>146659.82067428771</v>
      </c>
      <c r="CA67" s="184">
        <f t="shared" si="55"/>
        <v>146650.67459647998</v>
      </c>
      <c r="CB67" s="184">
        <f t="shared" si="55"/>
        <v>146641.54765751073</v>
      </c>
      <c r="CC67" s="184">
        <f t="shared" si="55"/>
        <v>146632.43981733063</v>
      </c>
      <c r="CD67" s="184">
        <f t="shared" si="55"/>
        <v>132574.16491426944</v>
      </c>
      <c r="CE67" s="184">
        <f t="shared" si="55"/>
        <v>132565.73286952413</v>
      </c>
      <c r="CF67" s="184">
        <f t="shared" si="55"/>
        <v>132557.31846945078</v>
      </c>
      <c r="CG67" s="184">
        <f t="shared" si="55"/>
        <v>132548.92167712667</v>
      </c>
      <c r="CH67" s="184">
        <f t="shared" si="55"/>
        <v>132540.54245570622</v>
      </c>
      <c r="CI67" s="184">
        <f t="shared" si="55"/>
        <v>132532.18076842109</v>
      </c>
      <c r="CJ67" s="184">
        <f t="shared" si="55"/>
        <v>132523.83657857982</v>
      </c>
      <c r="CK67" s="184">
        <f t="shared" si="55"/>
        <v>132515.50984956766</v>
      </c>
      <c r="CL67" s="184">
        <f t="shared" si="55"/>
        <v>132507.20054484662</v>
      </c>
      <c r="CM67" s="184">
        <f t="shared" si="55"/>
        <v>132498.90862795504</v>
      </c>
      <c r="CN67" s="184">
        <f t="shared" si="55"/>
        <v>132490.63406250763</v>
      </c>
      <c r="CO67" s="184">
        <f t="shared" si="55"/>
        <v>132482.37681219523</v>
      </c>
      <c r="CP67" s="184">
        <f t="shared" si="55"/>
        <v>113861.45200635896</v>
      </c>
      <c r="CQ67" s="184">
        <f t="shared" si="55"/>
        <v>113854.18940218707</v>
      </c>
      <c r="CR67" s="184">
        <f t="shared" si="55"/>
        <v>113846.94199554698</v>
      </c>
      <c r="CS67" s="184">
        <f t="shared" si="55"/>
        <v>113839.70975463677</v>
      </c>
      <c r="CT67" s="184">
        <f t="shared" si="55"/>
        <v>113832.49264772102</v>
      </c>
      <c r="CU67" s="184">
        <f t="shared" si="55"/>
        <v>113825.29064313075</v>
      </c>
      <c r="CV67" s="184">
        <f t="shared" si="55"/>
        <v>113818.10370926325</v>
      </c>
      <c r="CW67" s="184">
        <f t="shared" si="55"/>
        <v>113810.93181458188</v>
      </c>
      <c r="CX67" s="184">
        <f t="shared" si="55"/>
        <v>113803.77492761609</v>
      </c>
      <c r="CY67" s="184">
        <f t="shared" si="55"/>
        <v>113796.6330169611</v>
      </c>
      <c r="CZ67" s="184">
        <f t="shared" si="55"/>
        <v>113789.50605127792</v>
      </c>
      <c r="DA67" s="184">
        <f t="shared" si="55"/>
        <v>113782.39399929305</v>
      </c>
      <c r="DB67" s="184">
        <f t="shared" ref="DB67:DY67" si="56">DB44+DB56+DB65</f>
        <v>73664.199156468181</v>
      </c>
      <c r="DC67" s="184">
        <f t="shared" si="56"/>
        <v>73659.466880251843</v>
      </c>
      <c r="DD67" s="184">
        <f t="shared" si="56"/>
        <v>73654.744506670511</v>
      </c>
      <c r="DE67" s="184">
        <f t="shared" si="56"/>
        <v>73650.032015002216</v>
      </c>
      <c r="DF67" s="184">
        <f t="shared" si="56"/>
        <v>73645.329384568322</v>
      </c>
      <c r="DG67" s="184">
        <f t="shared" si="56"/>
        <v>73640.636594733456</v>
      </c>
      <c r="DH67" s="184">
        <f t="shared" si="56"/>
        <v>73635.95362490548</v>
      </c>
      <c r="DI67" s="184">
        <f t="shared" si="56"/>
        <v>73631.28045453527</v>
      </c>
      <c r="DJ67" s="184">
        <f t="shared" si="56"/>
        <v>73626.617063116762</v>
      </c>
      <c r="DK67" s="184">
        <f t="shared" si="56"/>
        <v>73621.963430186777</v>
      </c>
      <c r="DL67" s="184">
        <f t="shared" si="56"/>
        <v>73617.319535324961</v>
      </c>
      <c r="DM67" s="184">
        <f t="shared" si="56"/>
        <v>73612.685358153714</v>
      </c>
      <c r="DN67" s="184">
        <f t="shared" si="56"/>
        <v>41548.005375292239</v>
      </c>
      <c r="DO67" s="184">
        <f t="shared" si="56"/>
        <v>41545.342989088851</v>
      </c>
      <c r="DP67" s="184">
        <f t="shared" si="56"/>
        <v>41542.686174123832</v>
      </c>
      <c r="DQ67" s="184">
        <f t="shared" si="56"/>
        <v>41540.034918738958</v>
      </c>
      <c r="DR67" s="184">
        <f t="shared" si="56"/>
        <v>41537.389211300404</v>
      </c>
      <c r="DS67" s="184">
        <f t="shared" si="56"/>
        <v>41534.749040198687</v>
      </c>
      <c r="DT67" s="184">
        <f t="shared" si="56"/>
        <v>41532.114393848606</v>
      </c>
      <c r="DU67" s="184">
        <f t="shared" si="56"/>
        <v>41529.485260689224</v>
      </c>
      <c r="DV67" s="184">
        <f t="shared" si="56"/>
        <v>41526.861629183782</v>
      </c>
      <c r="DW67" s="184">
        <f t="shared" si="56"/>
        <v>41524.243487819665</v>
      </c>
      <c r="DX67" s="184">
        <f t="shared" si="56"/>
        <v>41521.630825108346</v>
      </c>
      <c r="DY67" s="184">
        <f t="shared" si="56"/>
        <v>41519.023629585346</v>
      </c>
    </row>
    <row r="68" spans="2:129" s="24" customFormat="1" x14ac:dyDescent="0.35">
      <c r="B68" s="60"/>
      <c r="H68" s="54"/>
      <c r="J68" s="67"/>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row>
    <row r="69" spans="2:129" s="24" customFormat="1" x14ac:dyDescent="0.35">
      <c r="B69" s="60"/>
      <c r="C69" s="24" t="s">
        <v>486</v>
      </c>
      <c r="H69" s="54" t="s">
        <v>41</v>
      </c>
      <c r="J69" s="67">
        <f t="shared" ref="J69:AO69" si="57">J22-J67</f>
        <v>483427.60996854847</v>
      </c>
      <c r="K69" s="184">
        <f t="shared" si="57"/>
        <v>483220.98168249917</v>
      </c>
      <c r="L69" s="184">
        <f t="shared" si="57"/>
        <v>483014.78578129102</v>
      </c>
      <c r="M69" s="184">
        <f t="shared" si="57"/>
        <v>482809.02136012726</v>
      </c>
      <c r="N69" s="184">
        <f t="shared" si="57"/>
        <v>482603.68751610402</v>
      </c>
      <c r="O69" s="184">
        <f t="shared" si="57"/>
        <v>476107.05541246844</v>
      </c>
      <c r="P69" s="184">
        <f t="shared" si="57"/>
        <v>475902.58002156933</v>
      </c>
      <c r="Q69" s="184">
        <f t="shared" si="57"/>
        <v>475698.53251042066</v>
      </c>
      <c r="R69" s="184">
        <f t="shared" si="57"/>
        <v>475494.91198365256</v>
      </c>
      <c r="S69" s="184">
        <f t="shared" si="57"/>
        <v>475291.71754776884</v>
      </c>
      <c r="T69" s="184">
        <f t="shared" si="57"/>
        <v>475088.94831114309</v>
      </c>
      <c r="U69" s="184">
        <f t="shared" si="57"/>
        <v>474886.6033840148</v>
      </c>
      <c r="V69" s="184">
        <f t="shared" si="57"/>
        <v>705376.29315166594</v>
      </c>
      <c r="W69" s="184">
        <f t="shared" si="57"/>
        <v>705078.52245159657</v>
      </c>
      <c r="X69" s="184">
        <f t="shared" si="57"/>
        <v>704781.37485855352</v>
      </c>
      <c r="Y69" s="184">
        <f t="shared" si="57"/>
        <v>704484.8490686398</v>
      </c>
      <c r="Z69" s="184">
        <f t="shared" si="57"/>
        <v>377841.67741734919</v>
      </c>
      <c r="AA69" s="184">
        <f t="shared" si="57"/>
        <v>377546.39133291069</v>
      </c>
      <c r="AB69" s="184">
        <f t="shared" si="57"/>
        <v>377251.72315625835</v>
      </c>
      <c r="AC69" s="184">
        <f t="shared" si="57"/>
        <v>376957.67159437475</v>
      </c>
      <c r="AD69" s="184">
        <f t="shared" si="57"/>
        <v>376664.23535694787</v>
      </c>
      <c r="AE69" s="184">
        <f t="shared" si="57"/>
        <v>376371.41315636679</v>
      </c>
      <c r="AF69" s="184">
        <f t="shared" si="57"/>
        <v>376079.20370771387</v>
      </c>
      <c r="AG69" s="184">
        <f t="shared" si="57"/>
        <v>375787.60572876094</v>
      </c>
      <c r="AH69" s="184">
        <f t="shared" si="57"/>
        <v>531460.28311613551</v>
      </c>
      <c r="AI69" s="184">
        <f t="shared" si="57"/>
        <v>531053.08405485167</v>
      </c>
      <c r="AJ69" s="184">
        <f t="shared" si="57"/>
        <v>530646.73708746477</v>
      </c>
      <c r="AK69" s="184">
        <f t="shared" si="57"/>
        <v>530241.24043090583</v>
      </c>
      <c r="AL69" s="184">
        <f t="shared" si="57"/>
        <v>529836.59230583732</v>
      </c>
      <c r="AM69" s="184">
        <f t="shared" si="57"/>
        <v>529432.79093664477</v>
      </c>
      <c r="AN69" s="184">
        <f t="shared" si="57"/>
        <v>529029.83455142914</v>
      </c>
      <c r="AO69" s="184">
        <f t="shared" si="57"/>
        <v>528627.7213819999</v>
      </c>
      <c r="AP69" s="184">
        <f t="shared" ref="AP69:BU69" si="58">AP22-AP67</f>
        <v>528226.44966386585</v>
      </c>
      <c r="AQ69" s="184">
        <f t="shared" si="58"/>
        <v>527826.01763622859</v>
      </c>
      <c r="AR69" s="184">
        <f t="shared" si="58"/>
        <v>527426.42354197428</v>
      </c>
      <c r="AS69" s="184">
        <f t="shared" si="58"/>
        <v>527027.66562766582</v>
      </c>
      <c r="AT69" s="184">
        <f t="shared" si="58"/>
        <v>688824.20933482971</v>
      </c>
      <c r="AU69" s="184">
        <f t="shared" si="58"/>
        <v>688308.6759340635</v>
      </c>
      <c r="AV69" s="184">
        <f t="shared" si="58"/>
        <v>687794.22132474417</v>
      </c>
      <c r="AW69" s="184">
        <f t="shared" si="58"/>
        <v>687280.84324942133</v>
      </c>
      <c r="AX69" s="184">
        <f t="shared" si="58"/>
        <v>686768.53945536888</v>
      </c>
      <c r="AY69" s="184">
        <f t="shared" si="58"/>
        <v>686257.30769457459</v>
      </c>
      <c r="AZ69" s="184">
        <f t="shared" si="58"/>
        <v>685747.14572373009</v>
      </c>
      <c r="BA69" s="184">
        <f t="shared" si="58"/>
        <v>685238.05130422115</v>
      </c>
      <c r="BB69" s="184">
        <f t="shared" si="58"/>
        <v>684730.02220211911</v>
      </c>
      <c r="BC69" s="184">
        <f t="shared" si="58"/>
        <v>684223.05618816835</v>
      </c>
      <c r="BD69" s="184">
        <f t="shared" si="58"/>
        <v>683717.1510377794</v>
      </c>
      <c r="BE69" s="184">
        <f t="shared" si="58"/>
        <v>683212.30453101732</v>
      </c>
      <c r="BF69" s="184">
        <f t="shared" si="58"/>
        <v>562860.05308978749</v>
      </c>
      <c r="BG69" s="184">
        <f t="shared" si="58"/>
        <v>562449.95282091608</v>
      </c>
      <c r="BH69" s="184">
        <f t="shared" si="58"/>
        <v>562040.71071693138</v>
      </c>
      <c r="BI69" s="184">
        <f t="shared" si="58"/>
        <v>561632.32498206035</v>
      </c>
      <c r="BJ69" s="184">
        <f t="shared" si="58"/>
        <v>561224.79382428795</v>
      </c>
      <c r="BK69" s="184">
        <f t="shared" si="58"/>
        <v>554020.21800717944</v>
      </c>
      <c r="BL69" s="184">
        <f t="shared" si="58"/>
        <v>553614.39064255031</v>
      </c>
      <c r="BM69" s="184">
        <f t="shared" si="58"/>
        <v>553209.41250144225</v>
      </c>
      <c r="BN69" s="184">
        <f t="shared" si="58"/>
        <v>552805.28180679283</v>
      </c>
      <c r="BO69" s="184">
        <f t="shared" si="58"/>
        <v>552401.99678525841</v>
      </c>
      <c r="BP69" s="184">
        <f t="shared" si="58"/>
        <v>551999.55566720548</v>
      </c>
      <c r="BQ69" s="184">
        <f t="shared" si="58"/>
        <v>551597.95668670477</v>
      </c>
      <c r="BR69" s="184">
        <f t="shared" si="58"/>
        <v>573007.99687593803</v>
      </c>
      <c r="BS69" s="184">
        <f t="shared" si="58"/>
        <v>572594.54113407095</v>
      </c>
      <c r="BT69" s="184">
        <f t="shared" si="58"/>
        <v>572181.9505786635</v>
      </c>
      <c r="BU69" s="184">
        <f t="shared" si="58"/>
        <v>571770.22339925007</v>
      </c>
      <c r="BV69" s="184">
        <f t="shared" ref="BV69:DA69" si="59">BV22-BV67</f>
        <v>319181.0696588133</v>
      </c>
      <c r="BW69" s="184">
        <f t="shared" si="59"/>
        <v>318771.06381513539</v>
      </c>
      <c r="BX69" s="184">
        <f t="shared" si="59"/>
        <v>318361.9159387523</v>
      </c>
      <c r="BY69" s="184">
        <f t="shared" si="59"/>
        <v>317953.624234305</v>
      </c>
      <c r="BZ69" s="184">
        <f t="shared" si="59"/>
        <v>317546.18691019039</v>
      </c>
      <c r="CA69" s="184">
        <f t="shared" si="59"/>
        <v>317139.60217855533</v>
      </c>
      <c r="CB69" s="184">
        <f t="shared" si="59"/>
        <v>316733.86825528747</v>
      </c>
      <c r="CC69" s="184">
        <f t="shared" si="59"/>
        <v>316328.98336000775</v>
      </c>
      <c r="CD69" s="184">
        <f t="shared" si="59"/>
        <v>297209.10208328872</v>
      </c>
      <c r="CE69" s="184">
        <f t="shared" si="59"/>
        <v>296834.25936688331</v>
      </c>
      <c r="CF69" s="184">
        <f t="shared" si="59"/>
        <v>296460.20103635034</v>
      </c>
      <c r="CG69" s="184">
        <f t="shared" si="59"/>
        <v>296086.92545030511</v>
      </c>
      <c r="CH69" s="184">
        <f t="shared" si="59"/>
        <v>295714.4309707972</v>
      </c>
      <c r="CI69" s="184">
        <f t="shared" si="59"/>
        <v>295342.71596330387</v>
      </c>
      <c r="CJ69" s="184">
        <f t="shared" si="59"/>
        <v>294971.77879672265</v>
      </c>
      <c r="CK69" s="184">
        <f t="shared" si="59"/>
        <v>294601.61784336495</v>
      </c>
      <c r="CL69" s="184">
        <f t="shared" si="59"/>
        <v>294232.2314789471</v>
      </c>
      <c r="CM69" s="184">
        <f t="shared" si="59"/>
        <v>293863.61808258505</v>
      </c>
      <c r="CN69" s="184">
        <f t="shared" si="59"/>
        <v>293495.77603678661</v>
      </c>
      <c r="CO69" s="184">
        <f t="shared" si="59"/>
        <v>293128.70372744411</v>
      </c>
      <c r="CP69" s="184">
        <f t="shared" si="59"/>
        <v>261653.39557268366</v>
      </c>
      <c r="CQ69" s="184">
        <f t="shared" si="59"/>
        <v>261330.53980540542</v>
      </c>
      <c r="CR69" s="184">
        <f t="shared" si="59"/>
        <v>261008.35963749624</v>
      </c>
      <c r="CS69" s="184">
        <f t="shared" si="59"/>
        <v>260686.85365521509</v>
      </c>
      <c r="CT69" s="184">
        <f t="shared" si="59"/>
        <v>260366.02044777892</v>
      </c>
      <c r="CU69" s="184">
        <f t="shared" si="59"/>
        <v>260045.85860735699</v>
      </c>
      <c r="CV69" s="184">
        <f t="shared" si="59"/>
        <v>259726.36672906473</v>
      </c>
      <c r="CW69" s="184">
        <f t="shared" si="59"/>
        <v>259407.54341095718</v>
      </c>
      <c r="CX69" s="184">
        <f t="shared" si="59"/>
        <v>259089.3872540232</v>
      </c>
      <c r="CY69" s="184">
        <f t="shared" si="59"/>
        <v>258771.8968621791</v>
      </c>
      <c r="CZ69" s="184">
        <f t="shared" si="59"/>
        <v>258455.07084226247</v>
      </c>
      <c r="DA69" s="184">
        <f t="shared" si="59"/>
        <v>258138.90780402656</v>
      </c>
      <c r="DB69" s="184">
        <f t="shared" ref="DB69:DY69" si="60">DB22-DB67</f>
        <v>173909.09655158836</v>
      </c>
      <c r="DC69" s="184">
        <f t="shared" si="60"/>
        <v>173698.72536342556</v>
      </c>
      <c r="DD69" s="184">
        <f t="shared" si="60"/>
        <v>173488.79439240124</v>
      </c>
      <c r="DE69" s="184">
        <f t="shared" si="60"/>
        <v>173279.30271732871</v>
      </c>
      <c r="DF69" s="184">
        <f t="shared" si="60"/>
        <v>173070.24941894904</v>
      </c>
      <c r="DG69" s="184">
        <f t="shared" si="60"/>
        <v>172861.63357992671</v>
      </c>
      <c r="DH69" s="184">
        <f t="shared" si="60"/>
        <v>172653.45428484614</v>
      </c>
      <c r="DI69" s="184">
        <f t="shared" si="60"/>
        <v>172445.71062020698</v>
      </c>
      <c r="DJ69" s="184">
        <f t="shared" si="60"/>
        <v>172238.40167442051</v>
      </c>
      <c r="DK69" s="184">
        <f t="shared" si="60"/>
        <v>172031.52653780591</v>
      </c>
      <c r="DL69" s="184">
        <f t="shared" si="60"/>
        <v>171825.08430258546</v>
      </c>
      <c r="DM69" s="184">
        <f t="shared" si="60"/>
        <v>171619.07406288126</v>
      </c>
      <c r="DN69" s="184">
        <f t="shared" si="60"/>
        <v>100264.97833336412</v>
      </c>
      <c r="DO69" s="184">
        <f t="shared" si="60"/>
        <v>100146.62316486787</v>
      </c>
      <c r="DP69" s="184">
        <f t="shared" si="60"/>
        <v>100028.51566324109</v>
      </c>
      <c r="DQ69" s="184">
        <f t="shared" si="60"/>
        <v>99910.655310222646</v>
      </c>
      <c r="DR69" s="184">
        <f t="shared" si="60"/>
        <v>99793.041588635999</v>
      </c>
      <c r="DS69" s="184">
        <f t="shared" si="60"/>
        <v>99675.673982386827</v>
      </c>
      <c r="DT69" s="184">
        <f t="shared" si="60"/>
        <v>99558.551976460643</v>
      </c>
      <c r="DU69" s="184">
        <f t="shared" si="60"/>
        <v>99441.675056920823</v>
      </c>
      <c r="DV69" s="184">
        <f t="shared" si="60"/>
        <v>99325.042710906127</v>
      </c>
      <c r="DW69" s="184">
        <f t="shared" si="60"/>
        <v>99208.654426628505</v>
      </c>
      <c r="DX69" s="184">
        <f t="shared" si="60"/>
        <v>99092.50969337087</v>
      </c>
      <c r="DY69" s="184">
        <f t="shared" si="60"/>
        <v>98976.608001484856</v>
      </c>
    </row>
    <row r="70" spans="2:129" s="24" customFormat="1" x14ac:dyDescent="0.35">
      <c r="B70" s="60"/>
      <c r="C70" s="24" t="s">
        <v>487</v>
      </c>
      <c r="H70" s="54" t="s">
        <v>48</v>
      </c>
      <c r="J70" s="512">
        <f t="shared" ref="J70:AO70" si="61">J69/J22</f>
        <v>0.85579910419104532</v>
      </c>
      <c r="K70" s="549">
        <f t="shared" si="61"/>
        <v>0.85575338188262051</v>
      </c>
      <c r="L70" s="549">
        <f t="shared" si="61"/>
        <v>0.85570772113142513</v>
      </c>
      <c r="M70" s="549">
        <f t="shared" si="61"/>
        <v>0.85566212191320679</v>
      </c>
      <c r="N70" s="549">
        <f t="shared" si="61"/>
        <v>0.85561658420350895</v>
      </c>
      <c r="O70" s="549">
        <f t="shared" si="61"/>
        <v>0.8541580869042773</v>
      </c>
      <c r="P70" s="549">
        <f t="shared" si="61"/>
        <v>0.85411161757387855</v>
      </c>
      <c r="Q70" s="549">
        <f t="shared" si="61"/>
        <v>0.85406521070685504</v>
      </c>
      <c r="R70" s="184">
        <f t="shared" si="61"/>
        <v>0.85401886627896051</v>
      </c>
      <c r="S70" s="549">
        <f t="shared" si="61"/>
        <v>0.85397258426573974</v>
      </c>
      <c r="T70" s="549">
        <f t="shared" si="61"/>
        <v>0.85392636464253047</v>
      </c>
      <c r="U70" s="549">
        <f t="shared" si="61"/>
        <v>0.85388020738446291</v>
      </c>
      <c r="V70" s="549">
        <f t="shared" si="61"/>
        <v>0.85735815996931108</v>
      </c>
      <c r="W70" s="549">
        <f t="shared" si="61"/>
        <v>0.85731349744813268</v>
      </c>
      <c r="X70" s="549">
        <f t="shared" si="61"/>
        <v>0.85726889540929219</v>
      </c>
      <c r="Y70" s="549">
        <f t="shared" si="61"/>
        <v>0.85722435382767337</v>
      </c>
      <c r="Z70" s="549">
        <f t="shared" si="61"/>
        <v>0.77453574186685803</v>
      </c>
      <c r="AA70" s="549">
        <f t="shared" si="61"/>
        <v>0.77440973542855973</v>
      </c>
      <c r="AB70" s="549">
        <f t="shared" si="61"/>
        <v>0.77428383698846992</v>
      </c>
      <c r="AC70" s="549">
        <f t="shared" si="61"/>
        <v>0.77415804668367127</v>
      </c>
      <c r="AD70" s="549">
        <f t="shared" si="61"/>
        <v>0.7740323646505366</v>
      </c>
      <c r="AE70" s="549">
        <f t="shared" si="61"/>
        <v>0.77390679102473015</v>
      </c>
      <c r="AF70" s="549">
        <f t="shared" si="61"/>
        <v>0.77378132594120597</v>
      </c>
      <c r="AG70" s="549">
        <f t="shared" si="61"/>
        <v>0.77365596953421001</v>
      </c>
      <c r="AH70" s="549">
        <f t="shared" si="61"/>
        <v>0.77925728184970677</v>
      </c>
      <c r="AI70" s="549">
        <f t="shared" si="61"/>
        <v>0.77913587745545276</v>
      </c>
      <c r="AJ70" s="549">
        <f t="shared" si="61"/>
        <v>0.77901457916116301</v>
      </c>
      <c r="AK70" s="549">
        <f t="shared" si="61"/>
        <v>0.77889338709359313</v>
      </c>
      <c r="AL70" s="549">
        <f t="shared" si="61"/>
        <v>0.77877230137881093</v>
      </c>
      <c r="AM70" s="549">
        <f t="shared" si="61"/>
        <v>0.77865132214219712</v>
      </c>
      <c r="AN70" s="549">
        <f t="shared" si="61"/>
        <v>0.77853044950844441</v>
      </c>
      <c r="AO70" s="549">
        <f t="shared" si="61"/>
        <v>0.77840968360155949</v>
      </c>
      <c r="AP70" s="549">
        <f t="shared" ref="AP70:BU70" si="62">AP69/AP22</f>
        <v>0.77828902454486126</v>
      </c>
      <c r="AQ70" s="549">
        <f t="shared" si="62"/>
        <v>0.77816847246098308</v>
      </c>
      <c r="AR70" s="549">
        <f t="shared" si="62"/>
        <v>0.77804802747187107</v>
      </c>
      <c r="AS70" s="549">
        <f t="shared" si="62"/>
        <v>0.77792768969878567</v>
      </c>
      <c r="AT70" s="549">
        <f t="shared" si="62"/>
        <v>0.78351600781312603</v>
      </c>
      <c r="AU70" s="549">
        <f t="shared" si="62"/>
        <v>0.78339932637751819</v>
      </c>
      <c r="AV70" s="549">
        <f t="shared" si="62"/>
        <v>0.78328274945494569</v>
      </c>
      <c r="AW70" s="549">
        <f t="shared" si="62"/>
        <v>0.78316627716047948</v>
      </c>
      <c r="AX70" s="549">
        <f t="shared" si="62"/>
        <v>0.78304990960852527</v>
      </c>
      <c r="AY70" s="549">
        <f t="shared" si="62"/>
        <v>0.78293364691282374</v>
      </c>
      <c r="AZ70" s="549">
        <f t="shared" si="62"/>
        <v>0.78281748918645133</v>
      </c>
      <c r="BA70" s="549">
        <f t="shared" si="62"/>
        <v>0.78270143654181967</v>
      </c>
      <c r="BB70" s="549">
        <f t="shared" si="62"/>
        <v>0.78258548909067716</v>
      </c>
      <c r="BC70" s="549">
        <f t="shared" si="62"/>
        <v>0.78246964694410781</v>
      </c>
      <c r="BD70" s="549">
        <f t="shared" si="62"/>
        <v>0.78235391021253264</v>
      </c>
      <c r="BE70" s="549">
        <f t="shared" si="62"/>
        <v>0.78223827900570964</v>
      </c>
      <c r="BF70" s="549">
        <f t="shared" si="62"/>
        <v>0.78749107138183072</v>
      </c>
      <c r="BG70" s="549">
        <f t="shared" si="62"/>
        <v>0.78737923924872011</v>
      </c>
      <c r="BH70" s="549">
        <f t="shared" si="62"/>
        <v>0.78726751017275676</v>
      </c>
      <c r="BI70" s="549">
        <f t="shared" si="62"/>
        <v>0.78715588425634675</v>
      </c>
      <c r="BJ70" s="549">
        <f t="shared" si="62"/>
        <v>0.78704436160125557</v>
      </c>
      <c r="BK70" s="549">
        <f t="shared" si="62"/>
        <v>0.78505105394543384</v>
      </c>
      <c r="BL70" s="549">
        <f t="shared" si="62"/>
        <v>0.78493753388605869</v>
      </c>
      <c r="BM70" s="549">
        <f t="shared" si="62"/>
        <v>0.78482411813915187</v>
      </c>
      <c r="BN70" s="549">
        <f t="shared" si="62"/>
        <v>0.78471080680949534</v>
      </c>
      <c r="BO70" s="549">
        <f t="shared" si="62"/>
        <v>0.78459760000122059</v>
      </c>
      <c r="BP70" s="549">
        <f t="shared" si="62"/>
        <v>0.78448449781780849</v>
      </c>
      <c r="BQ70" s="549">
        <f t="shared" si="62"/>
        <v>0.78437150036209036</v>
      </c>
      <c r="BR70" s="549">
        <f t="shared" si="62"/>
        <v>0.78990435689240646</v>
      </c>
      <c r="BS70" s="549">
        <f t="shared" si="62"/>
        <v>0.78979467475460885</v>
      </c>
      <c r="BT70" s="549">
        <f t="shared" si="62"/>
        <v>0.78968509454624236</v>
      </c>
      <c r="BU70" s="549">
        <f t="shared" si="62"/>
        <v>0.78957561636537221</v>
      </c>
      <c r="BV70" s="549">
        <f t="shared" ref="BV70:DA70" si="63">BV69/BV22</f>
        <v>0.68511777314006372</v>
      </c>
      <c r="BW70" s="549">
        <f t="shared" si="63"/>
        <v>0.68485398011873821</v>
      </c>
      <c r="BX70" s="549">
        <f t="shared" si="63"/>
        <v>0.68459026498207864</v>
      </c>
      <c r="BY70" s="549">
        <f t="shared" si="63"/>
        <v>0.68432662827393675</v>
      </c>
      <c r="BZ70" s="549">
        <f t="shared" si="63"/>
        <v>0.68406307053749627</v>
      </c>
      <c r="CA70" s="549">
        <f t="shared" si="63"/>
        <v>0.68379959231526988</v>
      </c>
      <c r="CB70" s="549">
        <f t="shared" si="63"/>
        <v>0.68353619414909372</v>
      </c>
      <c r="CC70" s="549">
        <f t="shared" si="63"/>
        <v>0.68327287658012326</v>
      </c>
      <c r="CD70" s="549">
        <f t="shared" si="63"/>
        <v>0.69153251162981488</v>
      </c>
      <c r="CE70" s="549">
        <f t="shared" si="63"/>
        <v>0.6912768158678968</v>
      </c>
      <c r="CF70" s="549">
        <f t="shared" si="63"/>
        <v>0.69102119973527476</v>
      </c>
      <c r="CG70" s="549">
        <f t="shared" si="63"/>
        <v>0.69076566375532189</v>
      </c>
      <c r="CH70" s="549">
        <f t="shared" si="63"/>
        <v>0.69051020845073108</v>
      </c>
      <c r="CI70" s="549">
        <f t="shared" si="63"/>
        <v>0.69025483434351143</v>
      </c>
      <c r="CJ70" s="549">
        <f t="shared" si="63"/>
        <v>0.68999954195498381</v>
      </c>
      <c r="CK70" s="549">
        <f t="shared" si="63"/>
        <v>0.68974433180577799</v>
      </c>
      <c r="CL70" s="549">
        <f t="shared" si="63"/>
        <v>0.68948920441582628</v>
      </c>
      <c r="CM70" s="549">
        <f t="shared" si="63"/>
        <v>0.68923416030436169</v>
      </c>
      <c r="CN70" s="549">
        <f t="shared" si="63"/>
        <v>0.68897919998991264</v>
      </c>
      <c r="CO70" s="549">
        <f t="shared" si="63"/>
        <v>0.6887243239902997</v>
      </c>
      <c r="CP70" s="549">
        <f t="shared" si="63"/>
        <v>0.69678575230665918</v>
      </c>
      <c r="CQ70" s="549">
        <f t="shared" si="63"/>
        <v>0.696538316890849</v>
      </c>
      <c r="CR70" s="549">
        <f t="shared" si="63"/>
        <v>0.69629096480808195</v>
      </c>
      <c r="CS70" s="549">
        <f t="shared" si="63"/>
        <v>0.69604369655868781</v>
      </c>
      <c r="CT70" s="549">
        <f t="shared" si="63"/>
        <v>0.69579651264228937</v>
      </c>
      <c r="CU70" s="549">
        <f t="shared" si="63"/>
        <v>0.69554941355779876</v>
      </c>
      <c r="CV70" s="549">
        <f t="shared" si="63"/>
        <v>0.69530239980341357</v>
      </c>
      <c r="CW70" s="549">
        <f t="shared" si="63"/>
        <v>0.69505547187661332</v>
      </c>
      <c r="CX70" s="549">
        <f t="shared" si="63"/>
        <v>0.69480863027415518</v>
      </c>
      <c r="CY70" s="549">
        <f t="shared" si="63"/>
        <v>0.69456187549207038</v>
      </c>
      <c r="CZ70" s="549">
        <f t="shared" si="63"/>
        <v>0.69431520802566049</v>
      </c>
      <c r="DA70" s="549">
        <f t="shared" si="63"/>
        <v>0.69406862836949379</v>
      </c>
      <c r="DB70" s="549">
        <f t="shared" ref="DB70:DY70" si="64">DB69/DB22</f>
        <v>0.70245498834682674</v>
      </c>
      <c r="DC70" s="549">
        <f t="shared" si="64"/>
        <v>0.70221537353536101</v>
      </c>
      <c r="DD70" s="549">
        <f t="shared" si="64"/>
        <v>0.70197584434222426</v>
      </c>
      <c r="DE70" s="549">
        <f t="shared" si="64"/>
        <v>0.70173640124678516</v>
      </c>
      <c r="DF70" s="549">
        <f t="shared" si="64"/>
        <v>0.70149704472769037</v>
      </c>
      <c r="DG70" s="549">
        <f t="shared" si="64"/>
        <v>0.70125777526286026</v>
      </c>
      <c r="DH70" s="549">
        <f t="shared" si="64"/>
        <v>0.70101859332948635</v>
      </c>
      <c r="DI70" s="549">
        <f t="shared" si="64"/>
        <v>0.70077949940402651</v>
      </c>
      <c r="DJ70" s="549">
        <f t="shared" si="64"/>
        <v>0.70054049396220242</v>
      </c>
      <c r="DK70" s="549">
        <f t="shared" si="64"/>
        <v>0.70030157747899557</v>
      </c>
      <c r="DL70" s="549">
        <f t="shared" si="64"/>
        <v>0.70006275042864363</v>
      </c>
      <c r="DM70" s="549">
        <f t="shared" si="64"/>
        <v>0.69982401328463695</v>
      </c>
      <c r="DN70" s="549">
        <f t="shared" si="64"/>
        <v>0.70702255682985027</v>
      </c>
      <c r="DO70" s="549">
        <f t="shared" si="64"/>
        <v>0.70679111796679162</v>
      </c>
      <c r="DP70" s="549">
        <f t="shared" si="64"/>
        <v>0.70655976897160544</v>
      </c>
      <c r="DQ70" s="549">
        <f t="shared" si="64"/>
        <v>0.70632851029924659</v>
      </c>
      <c r="DR70" s="549">
        <f t="shared" si="64"/>
        <v>0.70609734240391842</v>
      </c>
      <c r="DS70" s="549">
        <f t="shared" si="64"/>
        <v>0.70586626573906996</v>
      </c>
      <c r="DT70" s="549">
        <f t="shared" si="64"/>
        <v>0.70563528075739168</v>
      </c>
      <c r="DU70" s="549">
        <f t="shared" si="64"/>
        <v>0.70540438791081317</v>
      </c>
      <c r="DV70" s="549">
        <f t="shared" si="64"/>
        <v>0.7051735876504992</v>
      </c>
      <c r="DW70" s="549">
        <f t="shared" si="64"/>
        <v>0.70494288042684705</v>
      </c>
      <c r="DX70" s="549">
        <f t="shared" si="64"/>
        <v>0.70471226668948228</v>
      </c>
      <c r="DY70" s="549">
        <f t="shared" si="64"/>
        <v>0.70448174688725673</v>
      </c>
    </row>
    <row r="71" spans="2:129" x14ac:dyDescent="0.35">
      <c r="B71" s="14"/>
      <c r="DY71" s="24"/>
    </row>
    <row r="72" spans="2:129" x14ac:dyDescent="0.35">
      <c r="B72" s="14"/>
      <c r="C72" s="211" t="s">
        <v>488</v>
      </c>
      <c r="DY72" s="24"/>
    </row>
    <row r="73" spans="2:129" x14ac:dyDescent="0.35">
      <c r="B73" s="14"/>
      <c r="C73" s="291"/>
      <c r="E73" t="s">
        <v>489</v>
      </c>
      <c r="H73" s="30" t="s">
        <v>45</v>
      </c>
      <c r="J73" s="192">
        <v>12</v>
      </c>
      <c r="K73" s="192">
        <v>12</v>
      </c>
      <c r="L73" s="192">
        <v>12</v>
      </c>
      <c r="M73" s="192">
        <v>12</v>
      </c>
      <c r="N73" s="192">
        <v>12</v>
      </c>
      <c r="O73" s="192">
        <v>12</v>
      </c>
      <c r="P73" s="192">
        <v>12</v>
      </c>
      <c r="Q73" s="192">
        <v>12</v>
      </c>
      <c r="R73" s="192">
        <v>12</v>
      </c>
      <c r="S73" s="192">
        <v>12</v>
      </c>
      <c r="T73" s="192">
        <v>12</v>
      </c>
      <c r="U73" s="192">
        <v>12</v>
      </c>
      <c r="V73" s="192">
        <v>12</v>
      </c>
      <c r="W73" s="192">
        <v>12</v>
      </c>
      <c r="X73" s="192">
        <v>12</v>
      </c>
      <c r="Y73" s="192">
        <v>12</v>
      </c>
      <c r="Z73" s="192">
        <v>12</v>
      </c>
      <c r="AA73" s="192">
        <v>12</v>
      </c>
      <c r="AB73" s="192">
        <v>12</v>
      </c>
      <c r="AC73" s="192">
        <v>12</v>
      </c>
      <c r="AD73" s="192">
        <v>12</v>
      </c>
      <c r="AE73" s="192">
        <v>12</v>
      </c>
      <c r="AF73" s="192">
        <v>12</v>
      </c>
      <c r="AG73" s="192">
        <v>12</v>
      </c>
      <c r="AH73" s="192">
        <v>12</v>
      </c>
      <c r="AI73" s="192">
        <v>12</v>
      </c>
      <c r="AJ73" s="192">
        <v>12</v>
      </c>
      <c r="AK73" s="192">
        <v>12</v>
      </c>
      <c r="AL73" s="192">
        <v>12</v>
      </c>
      <c r="AM73" s="192">
        <v>12</v>
      </c>
      <c r="AN73" s="192">
        <v>12</v>
      </c>
      <c r="AO73" s="192">
        <v>12</v>
      </c>
      <c r="AP73" s="192">
        <v>12</v>
      </c>
      <c r="AQ73" s="192">
        <v>12</v>
      </c>
      <c r="AR73" s="192">
        <v>12</v>
      </c>
      <c r="AS73" s="192">
        <v>12</v>
      </c>
      <c r="AT73" s="192">
        <v>12</v>
      </c>
      <c r="AU73" s="192">
        <v>12</v>
      </c>
      <c r="AV73" s="192">
        <v>12</v>
      </c>
      <c r="AW73" s="192">
        <v>12</v>
      </c>
      <c r="AX73" s="192">
        <v>12</v>
      </c>
      <c r="AY73" s="192">
        <v>12</v>
      </c>
      <c r="AZ73" s="192">
        <v>12</v>
      </c>
      <c r="BA73" s="192">
        <v>12</v>
      </c>
      <c r="BB73" s="192">
        <v>12</v>
      </c>
      <c r="BC73" s="192">
        <v>12</v>
      </c>
      <c r="BD73" s="192">
        <v>12</v>
      </c>
      <c r="BE73" s="192">
        <v>12</v>
      </c>
      <c r="BF73" s="192">
        <v>12</v>
      </c>
      <c r="BG73" s="192">
        <v>12</v>
      </c>
      <c r="BH73" s="192">
        <v>12</v>
      </c>
      <c r="BI73" s="192">
        <v>12</v>
      </c>
      <c r="BJ73" s="192">
        <v>12</v>
      </c>
      <c r="BK73" s="192">
        <v>12</v>
      </c>
      <c r="BL73" s="192">
        <v>12</v>
      </c>
      <c r="BM73" s="192">
        <v>12</v>
      </c>
      <c r="BN73" s="192">
        <v>12</v>
      </c>
      <c r="BO73" s="192">
        <v>12</v>
      </c>
      <c r="BP73" s="192">
        <v>12</v>
      </c>
      <c r="BQ73" s="192">
        <v>12</v>
      </c>
      <c r="BR73" s="192">
        <v>12</v>
      </c>
      <c r="BS73" s="192">
        <v>12</v>
      </c>
      <c r="BT73" s="192">
        <v>12</v>
      </c>
      <c r="BU73" s="192">
        <v>12</v>
      </c>
      <c r="BV73" s="192">
        <v>12</v>
      </c>
      <c r="BW73" s="192">
        <v>12</v>
      </c>
      <c r="BX73" s="192">
        <v>12</v>
      </c>
      <c r="BY73" s="192">
        <v>12</v>
      </c>
      <c r="BZ73" s="192">
        <v>12</v>
      </c>
      <c r="CA73" s="192">
        <v>12</v>
      </c>
      <c r="CB73" s="192">
        <v>12</v>
      </c>
      <c r="CC73" s="192">
        <v>12</v>
      </c>
      <c r="CD73" s="192">
        <v>12</v>
      </c>
      <c r="CE73" s="192">
        <v>12</v>
      </c>
      <c r="CF73" s="192">
        <v>12</v>
      </c>
      <c r="CG73" s="192">
        <v>12</v>
      </c>
      <c r="CH73" s="192">
        <v>12</v>
      </c>
      <c r="CI73" s="192">
        <v>12</v>
      </c>
      <c r="CJ73" s="192">
        <v>12</v>
      </c>
      <c r="CK73" s="192">
        <v>12</v>
      </c>
      <c r="CL73" s="192">
        <v>12</v>
      </c>
      <c r="CM73" s="192">
        <v>12</v>
      </c>
      <c r="CN73" s="192">
        <v>12</v>
      </c>
      <c r="CO73" s="192">
        <v>12</v>
      </c>
      <c r="CP73" s="192">
        <v>12</v>
      </c>
      <c r="CQ73" s="192">
        <v>12</v>
      </c>
      <c r="CR73" s="192">
        <v>12</v>
      </c>
      <c r="CS73" s="192">
        <v>12</v>
      </c>
      <c r="CT73" s="192">
        <v>12</v>
      </c>
      <c r="CU73" s="192">
        <v>12</v>
      </c>
      <c r="CV73" s="192">
        <v>12</v>
      </c>
      <c r="CW73" s="192">
        <v>12</v>
      </c>
      <c r="CX73" s="192">
        <v>12</v>
      </c>
      <c r="CY73" s="192">
        <v>12</v>
      </c>
      <c r="CZ73" s="192">
        <v>12</v>
      </c>
      <c r="DA73" s="192">
        <v>12</v>
      </c>
      <c r="DB73" s="192">
        <v>12</v>
      </c>
      <c r="DC73" s="192">
        <v>12</v>
      </c>
      <c r="DD73" s="192">
        <v>12</v>
      </c>
      <c r="DE73" s="192">
        <v>12</v>
      </c>
      <c r="DF73" s="192">
        <v>12</v>
      </c>
      <c r="DG73" s="192">
        <v>12</v>
      </c>
      <c r="DH73" s="192">
        <v>12</v>
      </c>
      <c r="DI73" s="192">
        <v>12</v>
      </c>
      <c r="DJ73" s="192">
        <v>12</v>
      </c>
      <c r="DK73" s="192">
        <v>12</v>
      </c>
      <c r="DL73" s="192">
        <v>12</v>
      </c>
      <c r="DM73" s="192">
        <v>12</v>
      </c>
      <c r="DN73" s="192">
        <v>12</v>
      </c>
      <c r="DO73" s="192">
        <v>12</v>
      </c>
      <c r="DP73" s="192">
        <v>12</v>
      </c>
      <c r="DQ73" s="192">
        <v>12</v>
      </c>
      <c r="DR73" s="192">
        <v>12</v>
      </c>
      <c r="DS73" s="192">
        <v>12</v>
      </c>
      <c r="DT73" s="192">
        <v>12</v>
      </c>
      <c r="DU73" s="192">
        <v>12</v>
      </c>
      <c r="DV73" s="192">
        <v>12</v>
      </c>
      <c r="DW73" s="192">
        <v>12</v>
      </c>
      <c r="DX73" s="192">
        <v>12</v>
      </c>
      <c r="DY73" s="192">
        <v>12</v>
      </c>
    </row>
    <row r="74" spans="2:129" x14ac:dyDescent="0.35">
      <c r="B74" s="14"/>
      <c r="C74" s="14"/>
      <c r="D74" t="s">
        <v>863</v>
      </c>
      <c r="H74" s="30" t="s">
        <v>41</v>
      </c>
      <c r="J74" s="302">
        <f>J75/J73</f>
        <v>8333.3333333333339</v>
      </c>
      <c r="K74" s="302">
        <f t="shared" ref="K74:BV74" si="65">K75/K73</f>
        <v>8333.3333333333339</v>
      </c>
      <c r="L74" s="302">
        <f t="shared" si="65"/>
        <v>8333.3333333333339</v>
      </c>
      <c r="M74" s="302">
        <f t="shared" si="65"/>
        <v>8333.3333333333339</v>
      </c>
      <c r="N74" s="302">
        <f t="shared" si="65"/>
        <v>8333.3333333333339</v>
      </c>
      <c r="O74" s="302">
        <f t="shared" si="65"/>
        <v>8333.3333333333339</v>
      </c>
      <c r="P74" s="302">
        <f t="shared" si="65"/>
        <v>8333.3333333333339</v>
      </c>
      <c r="Q74" s="302">
        <f t="shared" si="65"/>
        <v>8333.3333333333339</v>
      </c>
      <c r="R74" s="302">
        <f t="shared" si="65"/>
        <v>8333.3333333333339</v>
      </c>
      <c r="S74" s="302">
        <f t="shared" si="65"/>
        <v>8333.3333333333339</v>
      </c>
      <c r="T74" s="302">
        <f t="shared" si="65"/>
        <v>8333.3333333333339</v>
      </c>
      <c r="U74" s="302">
        <f t="shared" si="65"/>
        <v>8333.3333333333339</v>
      </c>
      <c r="V74" s="302">
        <f t="shared" si="65"/>
        <v>8333.3333333333339</v>
      </c>
      <c r="W74" s="302">
        <f t="shared" si="65"/>
        <v>8333.3333333333339</v>
      </c>
      <c r="X74" s="302">
        <f t="shared" si="65"/>
        <v>8333.3333333333339</v>
      </c>
      <c r="Y74" s="302">
        <f t="shared" si="65"/>
        <v>8333.3333333333339</v>
      </c>
      <c r="Z74" s="302">
        <f t="shared" si="65"/>
        <v>8333.3333333333339</v>
      </c>
      <c r="AA74" s="302">
        <f t="shared" si="65"/>
        <v>8333.3333333333339</v>
      </c>
      <c r="AB74" s="302">
        <f t="shared" si="65"/>
        <v>8333.3333333333339</v>
      </c>
      <c r="AC74" s="302">
        <f t="shared" si="65"/>
        <v>8333.3333333333339</v>
      </c>
      <c r="AD74" s="302">
        <f t="shared" si="65"/>
        <v>8333.3333333333339</v>
      </c>
      <c r="AE74" s="302">
        <f t="shared" si="65"/>
        <v>8333.3333333333339</v>
      </c>
      <c r="AF74" s="302">
        <f t="shared" si="65"/>
        <v>8333.3333333333339</v>
      </c>
      <c r="AG74" s="302">
        <f t="shared" si="65"/>
        <v>8333.3333333333339</v>
      </c>
      <c r="AH74" s="302">
        <f t="shared" si="65"/>
        <v>8333.3333333333339</v>
      </c>
      <c r="AI74" s="302">
        <f t="shared" si="65"/>
        <v>8333.3333333333339</v>
      </c>
      <c r="AJ74" s="302">
        <f t="shared" si="65"/>
        <v>8333.3333333333339</v>
      </c>
      <c r="AK74" s="302">
        <f t="shared" si="65"/>
        <v>8333.3333333333339</v>
      </c>
      <c r="AL74" s="302">
        <f t="shared" si="65"/>
        <v>8333.3333333333339</v>
      </c>
      <c r="AM74" s="302">
        <f t="shared" si="65"/>
        <v>8333.3333333333339</v>
      </c>
      <c r="AN74" s="302">
        <f t="shared" si="65"/>
        <v>8333.3333333333339</v>
      </c>
      <c r="AO74" s="302">
        <f t="shared" si="65"/>
        <v>8333.3333333333339</v>
      </c>
      <c r="AP74" s="302">
        <f t="shared" si="65"/>
        <v>8333.3333333333339</v>
      </c>
      <c r="AQ74" s="302">
        <f t="shared" si="65"/>
        <v>8333.3333333333339</v>
      </c>
      <c r="AR74" s="302">
        <f t="shared" si="65"/>
        <v>8333.3333333333339</v>
      </c>
      <c r="AS74" s="302">
        <f t="shared" si="65"/>
        <v>8333.3333333333339</v>
      </c>
      <c r="AT74" s="302">
        <f t="shared" si="65"/>
        <v>8333.3333333333339</v>
      </c>
      <c r="AU74" s="302">
        <f t="shared" si="65"/>
        <v>8333.3333333333339</v>
      </c>
      <c r="AV74" s="302">
        <f t="shared" si="65"/>
        <v>8333.3333333333339</v>
      </c>
      <c r="AW74" s="302">
        <f t="shared" si="65"/>
        <v>8333.3333333333339</v>
      </c>
      <c r="AX74" s="302">
        <f t="shared" si="65"/>
        <v>8333.3333333333339</v>
      </c>
      <c r="AY74" s="302">
        <f t="shared" si="65"/>
        <v>8333.3333333333339</v>
      </c>
      <c r="AZ74" s="302">
        <f t="shared" si="65"/>
        <v>8333.3333333333339</v>
      </c>
      <c r="BA74" s="302">
        <f t="shared" si="65"/>
        <v>8333.3333333333339</v>
      </c>
      <c r="BB74" s="302">
        <f t="shared" si="65"/>
        <v>8333.3333333333339</v>
      </c>
      <c r="BC74" s="302">
        <f t="shared" si="65"/>
        <v>8333.3333333333339</v>
      </c>
      <c r="BD74" s="302">
        <f t="shared" si="65"/>
        <v>8333.3333333333339</v>
      </c>
      <c r="BE74" s="302">
        <f t="shared" si="65"/>
        <v>8333.3333333333339</v>
      </c>
      <c r="BF74" s="302">
        <f t="shared" si="65"/>
        <v>8333.3333333333339</v>
      </c>
      <c r="BG74" s="302">
        <f t="shared" si="65"/>
        <v>8333.3333333333339</v>
      </c>
      <c r="BH74" s="302">
        <f t="shared" si="65"/>
        <v>8333.3333333333339</v>
      </c>
      <c r="BI74" s="302">
        <f t="shared" si="65"/>
        <v>8333.3333333333339</v>
      </c>
      <c r="BJ74" s="302">
        <f t="shared" si="65"/>
        <v>8333.3333333333339</v>
      </c>
      <c r="BK74" s="302">
        <f t="shared" si="65"/>
        <v>8333.3333333333339</v>
      </c>
      <c r="BL74" s="302">
        <f t="shared" si="65"/>
        <v>8333.3333333333339</v>
      </c>
      <c r="BM74" s="302">
        <f t="shared" si="65"/>
        <v>8333.3333333333339</v>
      </c>
      <c r="BN74" s="302">
        <f t="shared" si="65"/>
        <v>8333.3333333333339</v>
      </c>
      <c r="BO74" s="302">
        <f t="shared" si="65"/>
        <v>8333.3333333333339</v>
      </c>
      <c r="BP74" s="302">
        <f t="shared" si="65"/>
        <v>8333.3333333333339</v>
      </c>
      <c r="BQ74" s="302">
        <f t="shared" si="65"/>
        <v>8333.3333333333339</v>
      </c>
      <c r="BR74" s="302">
        <f t="shared" si="65"/>
        <v>8333.3333333333339</v>
      </c>
      <c r="BS74" s="302">
        <f t="shared" si="65"/>
        <v>8333.3333333333339</v>
      </c>
      <c r="BT74" s="302">
        <f t="shared" si="65"/>
        <v>8333.3333333333339</v>
      </c>
      <c r="BU74" s="302">
        <f t="shared" si="65"/>
        <v>8333.3333333333339</v>
      </c>
      <c r="BV74" s="302">
        <f t="shared" si="65"/>
        <v>8333.3333333333339</v>
      </c>
      <c r="BW74" s="302">
        <f t="shared" ref="BW74:DY74" si="66">BW75/BW73</f>
        <v>8333.3333333333339</v>
      </c>
      <c r="BX74" s="302">
        <f t="shared" si="66"/>
        <v>8333.3333333333339</v>
      </c>
      <c r="BY74" s="302">
        <f t="shared" si="66"/>
        <v>8333.3333333333339</v>
      </c>
      <c r="BZ74" s="302">
        <f t="shared" si="66"/>
        <v>8333.3333333333339</v>
      </c>
      <c r="CA74" s="302">
        <f t="shared" si="66"/>
        <v>8333.3333333333339</v>
      </c>
      <c r="CB74" s="302">
        <f t="shared" si="66"/>
        <v>8333.3333333333339</v>
      </c>
      <c r="CC74" s="302">
        <f t="shared" si="66"/>
        <v>8333.3333333333339</v>
      </c>
      <c r="CD74" s="302">
        <f t="shared" si="66"/>
        <v>8333.3333333333339</v>
      </c>
      <c r="CE74" s="302">
        <f t="shared" si="66"/>
        <v>8333.3333333333339</v>
      </c>
      <c r="CF74" s="302">
        <f t="shared" si="66"/>
        <v>8333.3333333333339</v>
      </c>
      <c r="CG74" s="302">
        <f t="shared" si="66"/>
        <v>8333.3333333333339</v>
      </c>
      <c r="CH74" s="302">
        <f t="shared" si="66"/>
        <v>8333.3333333333339</v>
      </c>
      <c r="CI74" s="302">
        <f t="shared" si="66"/>
        <v>8333.3333333333339</v>
      </c>
      <c r="CJ74" s="302">
        <f t="shared" si="66"/>
        <v>8333.3333333333339</v>
      </c>
      <c r="CK74" s="302">
        <f t="shared" si="66"/>
        <v>8333.3333333333339</v>
      </c>
      <c r="CL74" s="302">
        <f t="shared" si="66"/>
        <v>8333.3333333333339</v>
      </c>
      <c r="CM74" s="302">
        <f t="shared" si="66"/>
        <v>8333.3333333333339</v>
      </c>
      <c r="CN74" s="302">
        <f t="shared" si="66"/>
        <v>8333.3333333333339</v>
      </c>
      <c r="CO74" s="302">
        <f t="shared" si="66"/>
        <v>8333.3333333333339</v>
      </c>
      <c r="CP74" s="302">
        <f t="shared" si="66"/>
        <v>8333.3333333333339</v>
      </c>
      <c r="CQ74" s="302">
        <f t="shared" si="66"/>
        <v>8333.3333333333339</v>
      </c>
      <c r="CR74" s="302">
        <f t="shared" si="66"/>
        <v>8333.3333333333339</v>
      </c>
      <c r="CS74" s="302">
        <f t="shared" si="66"/>
        <v>8333.3333333333339</v>
      </c>
      <c r="CT74" s="302">
        <f t="shared" si="66"/>
        <v>8333.3333333333339</v>
      </c>
      <c r="CU74" s="302">
        <f t="shared" si="66"/>
        <v>8333.3333333333339</v>
      </c>
      <c r="CV74" s="302">
        <f t="shared" si="66"/>
        <v>8333.3333333333339</v>
      </c>
      <c r="CW74" s="302">
        <f t="shared" si="66"/>
        <v>8333.3333333333339</v>
      </c>
      <c r="CX74" s="302">
        <f t="shared" si="66"/>
        <v>8333.3333333333339</v>
      </c>
      <c r="CY74" s="302">
        <f t="shared" si="66"/>
        <v>8333.3333333333339</v>
      </c>
      <c r="CZ74" s="302">
        <f t="shared" si="66"/>
        <v>8333.3333333333339</v>
      </c>
      <c r="DA74" s="302">
        <f t="shared" si="66"/>
        <v>8333.3333333333339</v>
      </c>
      <c r="DB74" s="302">
        <f t="shared" si="66"/>
        <v>8333.3333333333339</v>
      </c>
      <c r="DC74" s="302">
        <f t="shared" si="66"/>
        <v>8333.3333333333339</v>
      </c>
      <c r="DD74" s="302">
        <f t="shared" si="66"/>
        <v>8333.3333333333339</v>
      </c>
      <c r="DE74" s="302">
        <f t="shared" si="66"/>
        <v>8333.3333333333339</v>
      </c>
      <c r="DF74" s="302">
        <f t="shared" si="66"/>
        <v>8333.3333333333339</v>
      </c>
      <c r="DG74" s="302">
        <f t="shared" si="66"/>
        <v>8333.3333333333339</v>
      </c>
      <c r="DH74" s="302">
        <f t="shared" si="66"/>
        <v>8333.3333333333339</v>
      </c>
      <c r="DI74" s="302">
        <f t="shared" si="66"/>
        <v>8333.3333333333339</v>
      </c>
      <c r="DJ74" s="302">
        <f t="shared" si="66"/>
        <v>8333.3333333333339</v>
      </c>
      <c r="DK74" s="302">
        <f t="shared" si="66"/>
        <v>8333.3333333333339</v>
      </c>
      <c r="DL74" s="302">
        <f t="shared" si="66"/>
        <v>8333.3333333333339</v>
      </c>
      <c r="DM74" s="302">
        <f t="shared" si="66"/>
        <v>8333.3333333333339</v>
      </c>
      <c r="DN74" s="302">
        <f t="shared" si="66"/>
        <v>8333.3333333333339</v>
      </c>
      <c r="DO74" s="302">
        <f t="shared" si="66"/>
        <v>8333.3333333333339</v>
      </c>
      <c r="DP74" s="302">
        <f t="shared" si="66"/>
        <v>8333.3333333333339</v>
      </c>
      <c r="DQ74" s="302">
        <f t="shared" si="66"/>
        <v>8333.3333333333339</v>
      </c>
      <c r="DR74" s="302">
        <f t="shared" si="66"/>
        <v>8333.3333333333339</v>
      </c>
      <c r="DS74" s="302">
        <f t="shared" si="66"/>
        <v>8333.3333333333339</v>
      </c>
      <c r="DT74" s="302">
        <f t="shared" si="66"/>
        <v>8333.3333333333339</v>
      </c>
      <c r="DU74" s="302">
        <f t="shared" si="66"/>
        <v>8333.3333333333339</v>
      </c>
      <c r="DV74" s="302">
        <f t="shared" si="66"/>
        <v>8333.3333333333339</v>
      </c>
      <c r="DW74" s="302">
        <f t="shared" si="66"/>
        <v>8333.3333333333339</v>
      </c>
      <c r="DX74" s="302">
        <f t="shared" si="66"/>
        <v>8333.3333333333339</v>
      </c>
      <c r="DY74" s="302">
        <f t="shared" si="66"/>
        <v>8333.3333333333339</v>
      </c>
    </row>
    <row r="75" spans="2:129" x14ac:dyDescent="0.35">
      <c r="B75" s="14"/>
      <c r="C75" s="14"/>
      <c r="E75" t="str">
        <f>'1.1 Assumptions'!$D$183</f>
        <v>Yearly Maintenance Fees/ Maintenance Fund (starting Year 1)</v>
      </c>
      <c r="H75" s="30" t="s">
        <v>41</v>
      </c>
      <c r="J75" s="335">
        <f>'1.1 Assumptions'!$J$183</f>
        <v>100000</v>
      </c>
      <c r="K75" s="335">
        <f>'1.1 Assumptions'!$J$183</f>
        <v>100000</v>
      </c>
      <c r="L75" s="335">
        <f>'1.1 Assumptions'!$J$183</f>
        <v>100000</v>
      </c>
      <c r="M75" s="335">
        <f>'1.1 Assumptions'!$J$183</f>
        <v>100000</v>
      </c>
      <c r="N75" s="335">
        <f>'1.1 Assumptions'!$J$183</f>
        <v>100000</v>
      </c>
      <c r="O75" s="335">
        <f>'1.1 Assumptions'!$J$183</f>
        <v>100000</v>
      </c>
      <c r="P75" s="335">
        <f>'1.1 Assumptions'!$J$183</f>
        <v>100000</v>
      </c>
      <c r="Q75" s="335">
        <f>'1.1 Assumptions'!$J$183</f>
        <v>100000</v>
      </c>
      <c r="R75" s="335">
        <f>'1.1 Assumptions'!$J$183</f>
        <v>100000</v>
      </c>
      <c r="S75" s="335">
        <f>'1.1 Assumptions'!$J$183</f>
        <v>100000</v>
      </c>
      <c r="T75" s="335">
        <f>'1.1 Assumptions'!$J$183</f>
        <v>100000</v>
      </c>
      <c r="U75" s="335">
        <f>'1.1 Assumptions'!$J$183</f>
        <v>100000</v>
      </c>
      <c r="V75" s="335">
        <f>'1.1 Assumptions'!$J$183</f>
        <v>100000</v>
      </c>
      <c r="W75" s="335">
        <f>'1.1 Assumptions'!$J$183</f>
        <v>100000</v>
      </c>
      <c r="X75" s="335">
        <f>'1.1 Assumptions'!$J$183</f>
        <v>100000</v>
      </c>
      <c r="Y75" s="335">
        <f>'1.1 Assumptions'!$J$183</f>
        <v>100000</v>
      </c>
      <c r="Z75" s="335">
        <f>'1.1 Assumptions'!$J$183</f>
        <v>100000</v>
      </c>
      <c r="AA75" s="335">
        <f>'1.1 Assumptions'!$J$183</f>
        <v>100000</v>
      </c>
      <c r="AB75" s="335">
        <f>'1.1 Assumptions'!$J$183</f>
        <v>100000</v>
      </c>
      <c r="AC75" s="335">
        <f>'1.1 Assumptions'!$J$183</f>
        <v>100000</v>
      </c>
      <c r="AD75" s="335">
        <f>'1.1 Assumptions'!$J$183</f>
        <v>100000</v>
      </c>
      <c r="AE75" s="335">
        <f>'1.1 Assumptions'!$J$183</f>
        <v>100000</v>
      </c>
      <c r="AF75" s="335">
        <f>'1.1 Assumptions'!$J$183</f>
        <v>100000</v>
      </c>
      <c r="AG75" s="335">
        <f>'1.1 Assumptions'!$J$183</f>
        <v>100000</v>
      </c>
      <c r="AH75" s="335">
        <f>'1.1 Assumptions'!$J$183</f>
        <v>100000</v>
      </c>
      <c r="AI75" s="335">
        <f>'1.1 Assumptions'!$J$183</f>
        <v>100000</v>
      </c>
      <c r="AJ75" s="335">
        <f>'1.1 Assumptions'!$J$183</f>
        <v>100000</v>
      </c>
      <c r="AK75" s="335">
        <f>'1.1 Assumptions'!$J$183</f>
        <v>100000</v>
      </c>
      <c r="AL75" s="335">
        <f>'1.1 Assumptions'!$J$183</f>
        <v>100000</v>
      </c>
      <c r="AM75" s="335">
        <f>'1.1 Assumptions'!$J$183</f>
        <v>100000</v>
      </c>
      <c r="AN75" s="335">
        <f>'1.1 Assumptions'!$J$183</f>
        <v>100000</v>
      </c>
      <c r="AO75" s="335">
        <f>'1.1 Assumptions'!$J$183</f>
        <v>100000</v>
      </c>
      <c r="AP75" s="335">
        <f>'1.1 Assumptions'!$J$183</f>
        <v>100000</v>
      </c>
      <c r="AQ75" s="335">
        <f>'1.1 Assumptions'!$J$183</f>
        <v>100000</v>
      </c>
      <c r="AR75" s="335">
        <f>'1.1 Assumptions'!$J$183</f>
        <v>100000</v>
      </c>
      <c r="AS75" s="335">
        <f>'1.1 Assumptions'!$J$183</f>
        <v>100000</v>
      </c>
      <c r="AT75" s="335">
        <f>'1.1 Assumptions'!$J$183</f>
        <v>100000</v>
      </c>
      <c r="AU75" s="335">
        <f>'1.1 Assumptions'!$J$183</f>
        <v>100000</v>
      </c>
      <c r="AV75" s="335">
        <f>'1.1 Assumptions'!$J$183</f>
        <v>100000</v>
      </c>
      <c r="AW75" s="335">
        <f>'1.1 Assumptions'!$J$183</f>
        <v>100000</v>
      </c>
      <c r="AX75" s="335">
        <f>'1.1 Assumptions'!$J$183</f>
        <v>100000</v>
      </c>
      <c r="AY75" s="335">
        <f>'1.1 Assumptions'!$J$183</f>
        <v>100000</v>
      </c>
      <c r="AZ75" s="335">
        <f>'1.1 Assumptions'!$J$183</f>
        <v>100000</v>
      </c>
      <c r="BA75" s="335">
        <f>'1.1 Assumptions'!$J$183</f>
        <v>100000</v>
      </c>
      <c r="BB75" s="335">
        <f>'1.1 Assumptions'!$J$183</f>
        <v>100000</v>
      </c>
      <c r="BC75" s="335">
        <f>'1.1 Assumptions'!$J$183</f>
        <v>100000</v>
      </c>
      <c r="BD75" s="335">
        <f>'1.1 Assumptions'!$J$183</f>
        <v>100000</v>
      </c>
      <c r="BE75" s="335">
        <f>'1.1 Assumptions'!$J$183</f>
        <v>100000</v>
      </c>
      <c r="BF75" s="335">
        <f>'1.1 Assumptions'!$J$183</f>
        <v>100000</v>
      </c>
      <c r="BG75" s="335">
        <f>'1.1 Assumptions'!$J$183</f>
        <v>100000</v>
      </c>
      <c r="BH75" s="335">
        <f>'1.1 Assumptions'!$J$183</f>
        <v>100000</v>
      </c>
      <c r="BI75" s="335">
        <f>'1.1 Assumptions'!$J$183</f>
        <v>100000</v>
      </c>
      <c r="BJ75" s="335">
        <f>'1.1 Assumptions'!$J$183</f>
        <v>100000</v>
      </c>
      <c r="BK75" s="335">
        <f>'1.1 Assumptions'!$J$183</f>
        <v>100000</v>
      </c>
      <c r="BL75" s="335">
        <f>'1.1 Assumptions'!$J$183</f>
        <v>100000</v>
      </c>
      <c r="BM75" s="335">
        <f>'1.1 Assumptions'!$J$183</f>
        <v>100000</v>
      </c>
      <c r="BN75" s="335">
        <f>'1.1 Assumptions'!$J$183</f>
        <v>100000</v>
      </c>
      <c r="BO75" s="335">
        <f>'1.1 Assumptions'!$J$183</f>
        <v>100000</v>
      </c>
      <c r="BP75" s="335">
        <f>'1.1 Assumptions'!$J$183</f>
        <v>100000</v>
      </c>
      <c r="BQ75" s="335">
        <f>'1.1 Assumptions'!$J$183</f>
        <v>100000</v>
      </c>
      <c r="BR75" s="335">
        <f>'1.1 Assumptions'!$J$183</f>
        <v>100000</v>
      </c>
      <c r="BS75" s="335">
        <f>'1.1 Assumptions'!$J$183</f>
        <v>100000</v>
      </c>
      <c r="BT75" s="335">
        <f>'1.1 Assumptions'!$J$183</f>
        <v>100000</v>
      </c>
      <c r="BU75" s="335">
        <f>'1.1 Assumptions'!$J$183</f>
        <v>100000</v>
      </c>
      <c r="BV75" s="335">
        <f>'1.1 Assumptions'!$J$183</f>
        <v>100000</v>
      </c>
      <c r="BW75" s="335">
        <f>'1.1 Assumptions'!$J$183</f>
        <v>100000</v>
      </c>
      <c r="BX75" s="335">
        <f>'1.1 Assumptions'!$J$183</f>
        <v>100000</v>
      </c>
      <c r="BY75" s="335">
        <f>'1.1 Assumptions'!$J$183</f>
        <v>100000</v>
      </c>
      <c r="BZ75" s="335">
        <f>'1.1 Assumptions'!$J$183</f>
        <v>100000</v>
      </c>
      <c r="CA75" s="335">
        <f>'1.1 Assumptions'!$J$183</f>
        <v>100000</v>
      </c>
      <c r="CB75" s="335">
        <f>'1.1 Assumptions'!$J$183</f>
        <v>100000</v>
      </c>
      <c r="CC75" s="335">
        <f>'1.1 Assumptions'!$J$183</f>
        <v>100000</v>
      </c>
      <c r="CD75" s="335">
        <f>'1.1 Assumptions'!$J$183</f>
        <v>100000</v>
      </c>
      <c r="CE75" s="335">
        <f>'1.1 Assumptions'!$J$183</f>
        <v>100000</v>
      </c>
      <c r="CF75" s="335">
        <f>'1.1 Assumptions'!$J$183</f>
        <v>100000</v>
      </c>
      <c r="CG75" s="335">
        <f>'1.1 Assumptions'!$J$183</f>
        <v>100000</v>
      </c>
      <c r="CH75" s="335">
        <f>'1.1 Assumptions'!$J$183</f>
        <v>100000</v>
      </c>
      <c r="CI75" s="335">
        <f>'1.1 Assumptions'!$J$183</f>
        <v>100000</v>
      </c>
      <c r="CJ75" s="335">
        <f>'1.1 Assumptions'!$J$183</f>
        <v>100000</v>
      </c>
      <c r="CK75" s="335">
        <f>'1.1 Assumptions'!$J$183</f>
        <v>100000</v>
      </c>
      <c r="CL75" s="335">
        <f>'1.1 Assumptions'!$J$183</f>
        <v>100000</v>
      </c>
      <c r="CM75" s="335">
        <f>'1.1 Assumptions'!$J$183</f>
        <v>100000</v>
      </c>
      <c r="CN75" s="335">
        <f>'1.1 Assumptions'!$J$183</f>
        <v>100000</v>
      </c>
      <c r="CO75" s="335">
        <f>'1.1 Assumptions'!$J$183</f>
        <v>100000</v>
      </c>
      <c r="CP75" s="335">
        <f>'1.1 Assumptions'!$J$183</f>
        <v>100000</v>
      </c>
      <c r="CQ75" s="335">
        <f>'1.1 Assumptions'!$J$183</f>
        <v>100000</v>
      </c>
      <c r="CR75" s="335">
        <f>'1.1 Assumptions'!$J$183</f>
        <v>100000</v>
      </c>
      <c r="CS75" s="335">
        <f>'1.1 Assumptions'!$J$183</f>
        <v>100000</v>
      </c>
      <c r="CT75" s="335">
        <f>'1.1 Assumptions'!$J$183</f>
        <v>100000</v>
      </c>
      <c r="CU75" s="335">
        <f>'1.1 Assumptions'!$J$183</f>
        <v>100000</v>
      </c>
      <c r="CV75" s="335">
        <f>'1.1 Assumptions'!$J$183</f>
        <v>100000</v>
      </c>
      <c r="CW75" s="335">
        <f>'1.1 Assumptions'!$J$183</f>
        <v>100000</v>
      </c>
      <c r="CX75" s="335">
        <f>'1.1 Assumptions'!$J$183</f>
        <v>100000</v>
      </c>
      <c r="CY75" s="335">
        <f>'1.1 Assumptions'!$J$183</f>
        <v>100000</v>
      </c>
      <c r="CZ75" s="335">
        <f>'1.1 Assumptions'!$J$183</f>
        <v>100000</v>
      </c>
      <c r="DA75" s="335">
        <f>'1.1 Assumptions'!$J$183</f>
        <v>100000</v>
      </c>
      <c r="DB75" s="335">
        <f>'1.1 Assumptions'!$J$183</f>
        <v>100000</v>
      </c>
      <c r="DC75" s="335">
        <f>'1.1 Assumptions'!$J$183</f>
        <v>100000</v>
      </c>
      <c r="DD75" s="335">
        <f>'1.1 Assumptions'!$J$183</f>
        <v>100000</v>
      </c>
      <c r="DE75" s="335">
        <f>'1.1 Assumptions'!$J$183</f>
        <v>100000</v>
      </c>
      <c r="DF75" s="335">
        <f>'1.1 Assumptions'!$J$183</f>
        <v>100000</v>
      </c>
      <c r="DG75" s="335">
        <f>'1.1 Assumptions'!$J$183</f>
        <v>100000</v>
      </c>
      <c r="DH75" s="335">
        <f>'1.1 Assumptions'!$J$183</f>
        <v>100000</v>
      </c>
      <c r="DI75" s="335">
        <f>'1.1 Assumptions'!$J$183</f>
        <v>100000</v>
      </c>
      <c r="DJ75" s="335">
        <f>'1.1 Assumptions'!$J$183</f>
        <v>100000</v>
      </c>
      <c r="DK75" s="335">
        <f>'1.1 Assumptions'!$J$183</f>
        <v>100000</v>
      </c>
      <c r="DL75" s="335">
        <f>'1.1 Assumptions'!$J$183</f>
        <v>100000</v>
      </c>
      <c r="DM75" s="335">
        <f>'1.1 Assumptions'!$J$183</f>
        <v>100000</v>
      </c>
      <c r="DN75" s="335">
        <f>'1.1 Assumptions'!$J$183</f>
        <v>100000</v>
      </c>
      <c r="DO75" s="335">
        <f>'1.1 Assumptions'!$J$183</f>
        <v>100000</v>
      </c>
      <c r="DP75" s="335">
        <f>'1.1 Assumptions'!$J$183</f>
        <v>100000</v>
      </c>
      <c r="DQ75" s="335">
        <f>'1.1 Assumptions'!$J$183</f>
        <v>100000</v>
      </c>
      <c r="DR75" s="335">
        <f>'1.1 Assumptions'!$J$183</f>
        <v>100000</v>
      </c>
      <c r="DS75" s="335">
        <f>'1.1 Assumptions'!$J$183</f>
        <v>100000</v>
      </c>
      <c r="DT75" s="335">
        <f>'1.1 Assumptions'!$J$183</f>
        <v>100000</v>
      </c>
      <c r="DU75" s="335">
        <f>'1.1 Assumptions'!$J$183</f>
        <v>100000</v>
      </c>
      <c r="DV75" s="335">
        <f>'1.1 Assumptions'!$J$183</f>
        <v>100000</v>
      </c>
      <c r="DW75" s="335">
        <f>'1.1 Assumptions'!$J$183</f>
        <v>100000</v>
      </c>
      <c r="DX75" s="335">
        <f>'1.1 Assumptions'!$J$183</f>
        <v>100000</v>
      </c>
      <c r="DY75" s="335">
        <f>'1.1 Assumptions'!$J$183</f>
        <v>100000</v>
      </c>
    </row>
    <row r="76" spans="2:129" x14ac:dyDescent="0.35">
      <c r="B76" s="14"/>
      <c r="C76" s="14"/>
      <c r="D76" t="s">
        <v>490</v>
      </c>
      <c r="H76" s="30" t="s">
        <v>41</v>
      </c>
      <c r="J76" s="302">
        <f>J77/J73</f>
        <v>2000</v>
      </c>
      <c r="K76" s="302">
        <f t="shared" ref="K76:BV76" si="67">K77/K73</f>
        <v>2000</v>
      </c>
      <c r="L76" s="302">
        <f t="shared" si="67"/>
        <v>2000</v>
      </c>
      <c r="M76" s="302">
        <f t="shared" si="67"/>
        <v>2000</v>
      </c>
      <c r="N76" s="302">
        <f t="shared" si="67"/>
        <v>2000</v>
      </c>
      <c r="O76" s="302">
        <f t="shared" si="67"/>
        <v>2000</v>
      </c>
      <c r="P76" s="302">
        <f t="shared" si="67"/>
        <v>2000</v>
      </c>
      <c r="Q76" s="302">
        <f t="shared" si="67"/>
        <v>2000</v>
      </c>
      <c r="R76" s="302">
        <f t="shared" si="67"/>
        <v>2000</v>
      </c>
      <c r="S76" s="302">
        <f t="shared" si="67"/>
        <v>2000</v>
      </c>
      <c r="T76" s="302">
        <f t="shared" si="67"/>
        <v>2000</v>
      </c>
      <c r="U76" s="302">
        <f t="shared" si="67"/>
        <v>2000</v>
      </c>
      <c r="V76" s="302">
        <f t="shared" si="67"/>
        <v>2000</v>
      </c>
      <c r="W76" s="302">
        <f t="shared" si="67"/>
        <v>2000</v>
      </c>
      <c r="X76" s="302">
        <f t="shared" si="67"/>
        <v>2000</v>
      </c>
      <c r="Y76" s="302">
        <f t="shared" si="67"/>
        <v>2000</v>
      </c>
      <c r="Z76" s="302">
        <f t="shared" si="67"/>
        <v>2000</v>
      </c>
      <c r="AA76" s="302">
        <f t="shared" si="67"/>
        <v>2000</v>
      </c>
      <c r="AB76" s="302">
        <f t="shared" si="67"/>
        <v>2000</v>
      </c>
      <c r="AC76" s="302">
        <f t="shared" si="67"/>
        <v>2000</v>
      </c>
      <c r="AD76" s="302">
        <f t="shared" si="67"/>
        <v>2000</v>
      </c>
      <c r="AE76" s="302">
        <f t="shared" si="67"/>
        <v>2000</v>
      </c>
      <c r="AF76" s="302">
        <f t="shared" si="67"/>
        <v>2000</v>
      </c>
      <c r="AG76" s="302">
        <f t="shared" si="67"/>
        <v>2000</v>
      </c>
      <c r="AH76" s="302">
        <f t="shared" si="67"/>
        <v>2000</v>
      </c>
      <c r="AI76" s="302">
        <f t="shared" si="67"/>
        <v>2000</v>
      </c>
      <c r="AJ76" s="302">
        <f t="shared" si="67"/>
        <v>2000</v>
      </c>
      <c r="AK76" s="302">
        <f t="shared" si="67"/>
        <v>2000</v>
      </c>
      <c r="AL76" s="302">
        <f t="shared" si="67"/>
        <v>2000</v>
      </c>
      <c r="AM76" s="302">
        <f t="shared" si="67"/>
        <v>2000</v>
      </c>
      <c r="AN76" s="302">
        <f t="shared" si="67"/>
        <v>2000</v>
      </c>
      <c r="AO76" s="302">
        <f t="shared" si="67"/>
        <v>2000</v>
      </c>
      <c r="AP76" s="302">
        <f t="shared" si="67"/>
        <v>2000</v>
      </c>
      <c r="AQ76" s="302">
        <f t="shared" si="67"/>
        <v>2000</v>
      </c>
      <c r="AR76" s="302">
        <f t="shared" si="67"/>
        <v>2000</v>
      </c>
      <c r="AS76" s="302">
        <f t="shared" si="67"/>
        <v>2000</v>
      </c>
      <c r="AT76" s="302">
        <f t="shared" si="67"/>
        <v>2000</v>
      </c>
      <c r="AU76" s="302">
        <f t="shared" si="67"/>
        <v>2000</v>
      </c>
      <c r="AV76" s="302">
        <f t="shared" si="67"/>
        <v>2000</v>
      </c>
      <c r="AW76" s="302">
        <f t="shared" si="67"/>
        <v>2000</v>
      </c>
      <c r="AX76" s="302">
        <f t="shared" si="67"/>
        <v>2000</v>
      </c>
      <c r="AY76" s="302">
        <f t="shared" si="67"/>
        <v>2000</v>
      </c>
      <c r="AZ76" s="302">
        <f t="shared" si="67"/>
        <v>2000</v>
      </c>
      <c r="BA76" s="302">
        <f t="shared" si="67"/>
        <v>2000</v>
      </c>
      <c r="BB76" s="302">
        <f t="shared" si="67"/>
        <v>2000</v>
      </c>
      <c r="BC76" s="302">
        <f t="shared" si="67"/>
        <v>2000</v>
      </c>
      <c r="BD76" s="302">
        <f t="shared" si="67"/>
        <v>2000</v>
      </c>
      <c r="BE76" s="302">
        <f t="shared" si="67"/>
        <v>2000</v>
      </c>
      <c r="BF76" s="302">
        <f t="shared" si="67"/>
        <v>2000</v>
      </c>
      <c r="BG76" s="302">
        <f t="shared" si="67"/>
        <v>2000</v>
      </c>
      <c r="BH76" s="302">
        <f t="shared" si="67"/>
        <v>2000</v>
      </c>
      <c r="BI76" s="302">
        <f t="shared" si="67"/>
        <v>2000</v>
      </c>
      <c r="BJ76" s="302">
        <f t="shared" si="67"/>
        <v>2000</v>
      </c>
      <c r="BK76" s="302">
        <f t="shared" si="67"/>
        <v>2000</v>
      </c>
      <c r="BL76" s="302">
        <f t="shared" si="67"/>
        <v>2000</v>
      </c>
      <c r="BM76" s="302">
        <f t="shared" si="67"/>
        <v>2000</v>
      </c>
      <c r="BN76" s="302">
        <f t="shared" si="67"/>
        <v>2000</v>
      </c>
      <c r="BO76" s="302">
        <f t="shared" si="67"/>
        <v>2000</v>
      </c>
      <c r="BP76" s="302">
        <f t="shared" si="67"/>
        <v>2000</v>
      </c>
      <c r="BQ76" s="302">
        <f t="shared" si="67"/>
        <v>2000</v>
      </c>
      <c r="BR76" s="302">
        <f t="shared" si="67"/>
        <v>2000</v>
      </c>
      <c r="BS76" s="302">
        <f t="shared" si="67"/>
        <v>2000</v>
      </c>
      <c r="BT76" s="302">
        <f t="shared" si="67"/>
        <v>2000</v>
      </c>
      <c r="BU76" s="302">
        <f t="shared" si="67"/>
        <v>2000</v>
      </c>
      <c r="BV76" s="302">
        <f t="shared" si="67"/>
        <v>2000</v>
      </c>
      <c r="BW76" s="302">
        <f t="shared" ref="BW76:DY76" si="68">BW77/BW73</f>
        <v>2000</v>
      </c>
      <c r="BX76" s="302">
        <f t="shared" si="68"/>
        <v>2000</v>
      </c>
      <c r="BY76" s="302">
        <f t="shared" si="68"/>
        <v>2000</v>
      </c>
      <c r="BZ76" s="302">
        <f t="shared" si="68"/>
        <v>2000</v>
      </c>
      <c r="CA76" s="302">
        <f t="shared" si="68"/>
        <v>2000</v>
      </c>
      <c r="CB76" s="302">
        <f t="shared" si="68"/>
        <v>2000</v>
      </c>
      <c r="CC76" s="302">
        <f t="shared" si="68"/>
        <v>2000</v>
      </c>
      <c r="CD76" s="302">
        <f t="shared" si="68"/>
        <v>2000</v>
      </c>
      <c r="CE76" s="302">
        <f t="shared" si="68"/>
        <v>2000</v>
      </c>
      <c r="CF76" s="302">
        <f t="shared" si="68"/>
        <v>2000</v>
      </c>
      <c r="CG76" s="302">
        <f t="shared" si="68"/>
        <v>2000</v>
      </c>
      <c r="CH76" s="302">
        <f t="shared" si="68"/>
        <v>2000</v>
      </c>
      <c r="CI76" s="302">
        <f t="shared" si="68"/>
        <v>2000</v>
      </c>
      <c r="CJ76" s="302">
        <f t="shared" si="68"/>
        <v>2000</v>
      </c>
      <c r="CK76" s="302">
        <f t="shared" si="68"/>
        <v>2000</v>
      </c>
      <c r="CL76" s="302">
        <f t="shared" si="68"/>
        <v>2000</v>
      </c>
      <c r="CM76" s="302">
        <f t="shared" si="68"/>
        <v>2000</v>
      </c>
      <c r="CN76" s="302">
        <f t="shared" si="68"/>
        <v>2000</v>
      </c>
      <c r="CO76" s="302">
        <f t="shared" si="68"/>
        <v>2000</v>
      </c>
      <c r="CP76" s="302">
        <f t="shared" si="68"/>
        <v>2000</v>
      </c>
      <c r="CQ76" s="302">
        <f t="shared" si="68"/>
        <v>2000</v>
      </c>
      <c r="CR76" s="302">
        <f t="shared" si="68"/>
        <v>2000</v>
      </c>
      <c r="CS76" s="302">
        <f t="shared" si="68"/>
        <v>2000</v>
      </c>
      <c r="CT76" s="302">
        <f t="shared" si="68"/>
        <v>2000</v>
      </c>
      <c r="CU76" s="302">
        <f t="shared" si="68"/>
        <v>2000</v>
      </c>
      <c r="CV76" s="302">
        <f t="shared" si="68"/>
        <v>2000</v>
      </c>
      <c r="CW76" s="302">
        <f t="shared" si="68"/>
        <v>2000</v>
      </c>
      <c r="CX76" s="302">
        <f t="shared" si="68"/>
        <v>2000</v>
      </c>
      <c r="CY76" s="302">
        <f t="shared" si="68"/>
        <v>2000</v>
      </c>
      <c r="CZ76" s="302">
        <f t="shared" si="68"/>
        <v>2000</v>
      </c>
      <c r="DA76" s="302">
        <f t="shared" si="68"/>
        <v>2000</v>
      </c>
      <c r="DB76" s="302">
        <f t="shared" si="68"/>
        <v>2000</v>
      </c>
      <c r="DC76" s="302">
        <f t="shared" si="68"/>
        <v>2000</v>
      </c>
      <c r="DD76" s="302">
        <f t="shared" si="68"/>
        <v>2000</v>
      </c>
      <c r="DE76" s="302">
        <f t="shared" si="68"/>
        <v>2000</v>
      </c>
      <c r="DF76" s="302">
        <f t="shared" si="68"/>
        <v>2000</v>
      </c>
      <c r="DG76" s="302">
        <f t="shared" si="68"/>
        <v>2000</v>
      </c>
      <c r="DH76" s="302">
        <f t="shared" si="68"/>
        <v>2000</v>
      </c>
      <c r="DI76" s="302">
        <f t="shared" si="68"/>
        <v>2000</v>
      </c>
      <c r="DJ76" s="302">
        <f t="shared" si="68"/>
        <v>2000</v>
      </c>
      <c r="DK76" s="302">
        <f t="shared" si="68"/>
        <v>2000</v>
      </c>
      <c r="DL76" s="302">
        <f t="shared" si="68"/>
        <v>2000</v>
      </c>
      <c r="DM76" s="302">
        <f t="shared" si="68"/>
        <v>2000</v>
      </c>
      <c r="DN76" s="302">
        <f t="shared" si="68"/>
        <v>2000</v>
      </c>
      <c r="DO76" s="302">
        <f t="shared" si="68"/>
        <v>2000</v>
      </c>
      <c r="DP76" s="302">
        <f t="shared" si="68"/>
        <v>2000</v>
      </c>
      <c r="DQ76" s="302">
        <f t="shared" si="68"/>
        <v>2000</v>
      </c>
      <c r="DR76" s="302">
        <f t="shared" si="68"/>
        <v>2000</v>
      </c>
      <c r="DS76" s="302">
        <f t="shared" si="68"/>
        <v>2000</v>
      </c>
      <c r="DT76" s="302">
        <f t="shared" si="68"/>
        <v>2000</v>
      </c>
      <c r="DU76" s="302">
        <f t="shared" si="68"/>
        <v>2000</v>
      </c>
      <c r="DV76" s="302">
        <f t="shared" si="68"/>
        <v>2000</v>
      </c>
      <c r="DW76" s="302">
        <f t="shared" si="68"/>
        <v>2000</v>
      </c>
      <c r="DX76" s="302">
        <f t="shared" si="68"/>
        <v>2000</v>
      </c>
      <c r="DY76" s="302">
        <f t="shared" si="68"/>
        <v>2000</v>
      </c>
    </row>
    <row r="77" spans="2:129" x14ac:dyDescent="0.35">
      <c r="B77" s="14"/>
      <c r="C77" s="14"/>
      <c r="E77" t="str">
        <f>'1.1 Assumptions'!$D$184</f>
        <v>Yearly Insurance Cost (starting Year 1)</v>
      </c>
      <c r="H77" s="30" t="s">
        <v>41</v>
      </c>
      <c r="J77" s="335">
        <f>'1.1 Assumptions'!$J$184</f>
        <v>24000</v>
      </c>
      <c r="K77" s="335">
        <f>'1.1 Assumptions'!$J$184</f>
        <v>24000</v>
      </c>
      <c r="L77" s="335">
        <f>'1.1 Assumptions'!$J$184</f>
        <v>24000</v>
      </c>
      <c r="M77" s="335">
        <f>'1.1 Assumptions'!$J$184</f>
        <v>24000</v>
      </c>
      <c r="N77" s="335">
        <f>'1.1 Assumptions'!$J$184</f>
        <v>24000</v>
      </c>
      <c r="O77" s="335">
        <f>'1.1 Assumptions'!$J$184</f>
        <v>24000</v>
      </c>
      <c r="P77" s="335">
        <f>'1.1 Assumptions'!$J$184</f>
        <v>24000</v>
      </c>
      <c r="Q77" s="335">
        <f>'1.1 Assumptions'!$J$184</f>
        <v>24000</v>
      </c>
      <c r="R77" s="335">
        <f>'1.1 Assumptions'!$J$184</f>
        <v>24000</v>
      </c>
      <c r="S77" s="335">
        <f>'1.1 Assumptions'!$J$184</f>
        <v>24000</v>
      </c>
      <c r="T77" s="335">
        <f>'1.1 Assumptions'!$J$184</f>
        <v>24000</v>
      </c>
      <c r="U77" s="335">
        <f>'1.1 Assumptions'!$J$184</f>
        <v>24000</v>
      </c>
      <c r="V77" s="335">
        <f>'1.1 Assumptions'!$J$184</f>
        <v>24000</v>
      </c>
      <c r="W77" s="335">
        <f>'1.1 Assumptions'!$J$184</f>
        <v>24000</v>
      </c>
      <c r="X77" s="335">
        <f>'1.1 Assumptions'!$J$184</f>
        <v>24000</v>
      </c>
      <c r="Y77" s="335">
        <f>'1.1 Assumptions'!$J$184</f>
        <v>24000</v>
      </c>
      <c r="Z77" s="335">
        <f>'1.1 Assumptions'!$J$184</f>
        <v>24000</v>
      </c>
      <c r="AA77" s="335">
        <f>'1.1 Assumptions'!$J$184</f>
        <v>24000</v>
      </c>
      <c r="AB77" s="335">
        <f>'1.1 Assumptions'!$J$184</f>
        <v>24000</v>
      </c>
      <c r="AC77" s="335">
        <f>'1.1 Assumptions'!$J$184</f>
        <v>24000</v>
      </c>
      <c r="AD77" s="335">
        <f>'1.1 Assumptions'!$J$184</f>
        <v>24000</v>
      </c>
      <c r="AE77" s="335">
        <f>'1.1 Assumptions'!$J$184</f>
        <v>24000</v>
      </c>
      <c r="AF77" s="335">
        <f>'1.1 Assumptions'!$J$184</f>
        <v>24000</v>
      </c>
      <c r="AG77" s="335">
        <f>'1.1 Assumptions'!$J$184</f>
        <v>24000</v>
      </c>
      <c r="AH77" s="335">
        <f>'1.1 Assumptions'!$J$184</f>
        <v>24000</v>
      </c>
      <c r="AI77" s="335">
        <f>'1.1 Assumptions'!$J$184</f>
        <v>24000</v>
      </c>
      <c r="AJ77" s="335">
        <f>'1.1 Assumptions'!$J$184</f>
        <v>24000</v>
      </c>
      <c r="AK77" s="335">
        <f>'1.1 Assumptions'!$J$184</f>
        <v>24000</v>
      </c>
      <c r="AL77" s="335">
        <f>'1.1 Assumptions'!$J$184</f>
        <v>24000</v>
      </c>
      <c r="AM77" s="335">
        <f>'1.1 Assumptions'!$J$184</f>
        <v>24000</v>
      </c>
      <c r="AN77" s="335">
        <f>'1.1 Assumptions'!$J$184</f>
        <v>24000</v>
      </c>
      <c r="AO77" s="335">
        <f>'1.1 Assumptions'!$J$184</f>
        <v>24000</v>
      </c>
      <c r="AP77" s="335">
        <f>'1.1 Assumptions'!$J$184</f>
        <v>24000</v>
      </c>
      <c r="AQ77" s="335">
        <f>'1.1 Assumptions'!$J$184</f>
        <v>24000</v>
      </c>
      <c r="AR77" s="335">
        <f>'1.1 Assumptions'!$J$184</f>
        <v>24000</v>
      </c>
      <c r="AS77" s="335">
        <f>'1.1 Assumptions'!$J$184</f>
        <v>24000</v>
      </c>
      <c r="AT77" s="335">
        <f>'1.1 Assumptions'!$J$184</f>
        <v>24000</v>
      </c>
      <c r="AU77" s="335">
        <f>'1.1 Assumptions'!$J$184</f>
        <v>24000</v>
      </c>
      <c r="AV77" s="335">
        <f>'1.1 Assumptions'!$J$184</f>
        <v>24000</v>
      </c>
      <c r="AW77" s="335">
        <f>'1.1 Assumptions'!$J$184</f>
        <v>24000</v>
      </c>
      <c r="AX77" s="335">
        <f>'1.1 Assumptions'!$J$184</f>
        <v>24000</v>
      </c>
      <c r="AY77" s="335">
        <f>'1.1 Assumptions'!$J$184</f>
        <v>24000</v>
      </c>
      <c r="AZ77" s="335">
        <f>'1.1 Assumptions'!$J$184</f>
        <v>24000</v>
      </c>
      <c r="BA77" s="335">
        <f>'1.1 Assumptions'!$J$184</f>
        <v>24000</v>
      </c>
      <c r="BB77" s="335">
        <f>'1.1 Assumptions'!$J$184</f>
        <v>24000</v>
      </c>
      <c r="BC77" s="335">
        <f>'1.1 Assumptions'!$J$184</f>
        <v>24000</v>
      </c>
      <c r="BD77" s="335">
        <f>'1.1 Assumptions'!$J$184</f>
        <v>24000</v>
      </c>
      <c r="BE77" s="335">
        <f>'1.1 Assumptions'!$J$184</f>
        <v>24000</v>
      </c>
      <c r="BF77" s="335">
        <f>'1.1 Assumptions'!$J$184</f>
        <v>24000</v>
      </c>
      <c r="BG77" s="335">
        <f>'1.1 Assumptions'!$J$184</f>
        <v>24000</v>
      </c>
      <c r="BH77" s="335">
        <f>'1.1 Assumptions'!$J$184</f>
        <v>24000</v>
      </c>
      <c r="BI77" s="335">
        <f>'1.1 Assumptions'!$J$184</f>
        <v>24000</v>
      </c>
      <c r="BJ77" s="335">
        <f>'1.1 Assumptions'!$J$184</f>
        <v>24000</v>
      </c>
      <c r="BK77" s="335">
        <f>'1.1 Assumptions'!$J$184</f>
        <v>24000</v>
      </c>
      <c r="BL77" s="335">
        <f>'1.1 Assumptions'!$J$184</f>
        <v>24000</v>
      </c>
      <c r="BM77" s="335">
        <f>'1.1 Assumptions'!$J$184</f>
        <v>24000</v>
      </c>
      <c r="BN77" s="335">
        <f>'1.1 Assumptions'!$J$184</f>
        <v>24000</v>
      </c>
      <c r="BO77" s="335">
        <f>'1.1 Assumptions'!$J$184</f>
        <v>24000</v>
      </c>
      <c r="BP77" s="335">
        <f>'1.1 Assumptions'!$J$184</f>
        <v>24000</v>
      </c>
      <c r="BQ77" s="335">
        <f>'1.1 Assumptions'!$J$184</f>
        <v>24000</v>
      </c>
      <c r="BR77" s="335">
        <f>'1.1 Assumptions'!$J$184</f>
        <v>24000</v>
      </c>
      <c r="BS77" s="335">
        <f>'1.1 Assumptions'!$J$184</f>
        <v>24000</v>
      </c>
      <c r="BT77" s="335">
        <f>'1.1 Assumptions'!$J$184</f>
        <v>24000</v>
      </c>
      <c r="BU77" s="335">
        <f>'1.1 Assumptions'!$J$184</f>
        <v>24000</v>
      </c>
      <c r="BV77" s="335">
        <f>'1.1 Assumptions'!$J$184</f>
        <v>24000</v>
      </c>
      <c r="BW77" s="335">
        <f>'1.1 Assumptions'!$J$184</f>
        <v>24000</v>
      </c>
      <c r="BX77" s="335">
        <f>'1.1 Assumptions'!$J$184</f>
        <v>24000</v>
      </c>
      <c r="BY77" s="335">
        <f>'1.1 Assumptions'!$J$184</f>
        <v>24000</v>
      </c>
      <c r="BZ77" s="335">
        <f>'1.1 Assumptions'!$J$184</f>
        <v>24000</v>
      </c>
      <c r="CA77" s="335">
        <f>'1.1 Assumptions'!$J$184</f>
        <v>24000</v>
      </c>
      <c r="CB77" s="335">
        <f>'1.1 Assumptions'!$J$184</f>
        <v>24000</v>
      </c>
      <c r="CC77" s="335">
        <f>'1.1 Assumptions'!$J$184</f>
        <v>24000</v>
      </c>
      <c r="CD77" s="335">
        <f>'1.1 Assumptions'!$J$184</f>
        <v>24000</v>
      </c>
      <c r="CE77" s="335">
        <f>'1.1 Assumptions'!$J$184</f>
        <v>24000</v>
      </c>
      <c r="CF77" s="335">
        <f>'1.1 Assumptions'!$J$184</f>
        <v>24000</v>
      </c>
      <c r="CG77" s="335">
        <f>'1.1 Assumptions'!$J$184</f>
        <v>24000</v>
      </c>
      <c r="CH77" s="335">
        <f>'1.1 Assumptions'!$J$184</f>
        <v>24000</v>
      </c>
      <c r="CI77" s="335">
        <f>'1.1 Assumptions'!$J$184</f>
        <v>24000</v>
      </c>
      <c r="CJ77" s="335">
        <f>'1.1 Assumptions'!$J$184</f>
        <v>24000</v>
      </c>
      <c r="CK77" s="335">
        <f>'1.1 Assumptions'!$J$184</f>
        <v>24000</v>
      </c>
      <c r="CL77" s="335">
        <f>'1.1 Assumptions'!$J$184</f>
        <v>24000</v>
      </c>
      <c r="CM77" s="335">
        <f>'1.1 Assumptions'!$J$184</f>
        <v>24000</v>
      </c>
      <c r="CN77" s="335">
        <f>'1.1 Assumptions'!$J$184</f>
        <v>24000</v>
      </c>
      <c r="CO77" s="335">
        <f>'1.1 Assumptions'!$J$184</f>
        <v>24000</v>
      </c>
      <c r="CP77" s="335">
        <f>'1.1 Assumptions'!$J$184</f>
        <v>24000</v>
      </c>
      <c r="CQ77" s="335">
        <f>'1.1 Assumptions'!$J$184</f>
        <v>24000</v>
      </c>
      <c r="CR77" s="335">
        <f>'1.1 Assumptions'!$J$184</f>
        <v>24000</v>
      </c>
      <c r="CS77" s="335">
        <f>'1.1 Assumptions'!$J$184</f>
        <v>24000</v>
      </c>
      <c r="CT77" s="335">
        <f>'1.1 Assumptions'!$J$184</f>
        <v>24000</v>
      </c>
      <c r="CU77" s="335">
        <f>'1.1 Assumptions'!$J$184</f>
        <v>24000</v>
      </c>
      <c r="CV77" s="335">
        <f>'1.1 Assumptions'!$J$184</f>
        <v>24000</v>
      </c>
      <c r="CW77" s="335">
        <f>'1.1 Assumptions'!$J$184</f>
        <v>24000</v>
      </c>
      <c r="CX77" s="335">
        <f>'1.1 Assumptions'!$J$184</f>
        <v>24000</v>
      </c>
      <c r="CY77" s="335">
        <f>'1.1 Assumptions'!$J$184</f>
        <v>24000</v>
      </c>
      <c r="CZ77" s="335">
        <f>'1.1 Assumptions'!$J$184</f>
        <v>24000</v>
      </c>
      <c r="DA77" s="335">
        <f>'1.1 Assumptions'!$J$184</f>
        <v>24000</v>
      </c>
      <c r="DB77" s="335">
        <f>'1.1 Assumptions'!$J$184</f>
        <v>24000</v>
      </c>
      <c r="DC77" s="335">
        <f>'1.1 Assumptions'!$J$184</f>
        <v>24000</v>
      </c>
      <c r="DD77" s="335">
        <f>'1.1 Assumptions'!$J$184</f>
        <v>24000</v>
      </c>
      <c r="DE77" s="335">
        <f>'1.1 Assumptions'!$J$184</f>
        <v>24000</v>
      </c>
      <c r="DF77" s="335">
        <f>'1.1 Assumptions'!$J$184</f>
        <v>24000</v>
      </c>
      <c r="DG77" s="335">
        <f>'1.1 Assumptions'!$J$184</f>
        <v>24000</v>
      </c>
      <c r="DH77" s="335">
        <f>'1.1 Assumptions'!$J$184</f>
        <v>24000</v>
      </c>
      <c r="DI77" s="335">
        <f>'1.1 Assumptions'!$J$184</f>
        <v>24000</v>
      </c>
      <c r="DJ77" s="335">
        <f>'1.1 Assumptions'!$J$184</f>
        <v>24000</v>
      </c>
      <c r="DK77" s="335">
        <f>'1.1 Assumptions'!$J$184</f>
        <v>24000</v>
      </c>
      <c r="DL77" s="335">
        <f>'1.1 Assumptions'!$J$184</f>
        <v>24000</v>
      </c>
      <c r="DM77" s="335">
        <f>'1.1 Assumptions'!$J$184</f>
        <v>24000</v>
      </c>
      <c r="DN77" s="335">
        <f>'1.1 Assumptions'!$J$184</f>
        <v>24000</v>
      </c>
      <c r="DO77" s="335">
        <f>'1.1 Assumptions'!$J$184</f>
        <v>24000</v>
      </c>
      <c r="DP77" s="335">
        <f>'1.1 Assumptions'!$J$184</f>
        <v>24000</v>
      </c>
      <c r="DQ77" s="335">
        <f>'1.1 Assumptions'!$J$184</f>
        <v>24000</v>
      </c>
      <c r="DR77" s="335">
        <f>'1.1 Assumptions'!$J$184</f>
        <v>24000</v>
      </c>
      <c r="DS77" s="335">
        <f>'1.1 Assumptions'!$J$184</f>
        <v>24000</v>
      </c>
      <c r="DT77" s="335">
        <f>'1.1 Assumptions'!$J$184</f>
        <v>24000</v>
      </c>
      <c r="DU77" s="335">
        <f>'1.1 Assumptions'!$J$184</f>
        <v>24000</v>
      </c>
      <c r="DV77" s="335">
        <f>'1.1 Assumptions'!$J$184</f>
        <v>24000</v>
      </c>
      <c r="DW77" s="335">
        <f>'1.1 Assumptions'!$J$184</f>
        <v>24000</v>
      </c>
      <c r="DX77" s="335">
        <f>'1.1 Assumptions'!$J$184</f>
        <v>24000</v>
      </c>
      <c r="DY77" s="335">
        <f>'1.1 Assumptions'!$J$184</f>
        <v>24000</v>
      </c>
    </row>
    <row r="78" spans="2:129" x14ac:dyDescent="0.35">
      <c r="B78" s="14"/>
      <c r="C78" s="14"/>
      <c r="D78" t="s">
        <v>491</v>
      </c>
      <c r="H78" s="30" t="s">
        <v>41</v>
      </c>
      <c r="J78" s="302">
        <f>J79/J73</f>
        <v>2500</v>
      </c>
      <c r="K78" s="302">
        <f t="shared" ref="K78:BV78" si="69">K79/K73</f>
        <v>2500</v>
      </c>
      <c r="L78" s="302">
        <f t="shared" si="69"/>
        <v>2500</v>
      </c>
      <c r="M78" s="302">
        <f t="shared" si="69"/>
        <v>2500</v>
      </c>
      <c r="N78" s="302">
        <f t="shared" si="69"/>
        <v>2500</v>
      </c>
      <c r="O78" s="302">
        <f t="shared" si="69"/>
        <v>2500</v>
      </c>
      <c r="P78" s="302">
        <f t="shared" si="69"/>
        <v>2500</v>
      </c>
      <c r="Q78" s="302">
        <f t="shared" si="69"/>
        <v>2500</v>
      </c>
      <c r="R78" s="302">
        <f t="shared" si="69"/>
        <v>2500</v>
      </c>
      <c r="S78" s="302">
        <f t="shared" si="69"/>
        <v>2500</v>
      </c>
      <c r="T78" s="302">
        <f t="shared" si="69"/>
        <v>2500</v>
      </c>
      <c r="U78" s="302">
        <f t="shared" si="69"/>
        <v>2500</v>
      </c>
      <c r="V78" s="302">
        <f t="shared" si="69"/>
        <v>2500</v>
      </c>
      <c r="W78" s="302">
        <f t="shared" si="69"/>
        <v>2500</v>
      </c>
      <c r="X78" s="302">
        <f t="shared" si="69"/>
        <v>2500</v>
      </c>
      <c r="Y78" s="302">
        <f t="shared" si="69"/>
        <v>2500</v>
      </c>
      <c r="Z78" s="302">
        <f t="shared" si="69"/>
        <v>2500</v>
      </c>
      <c r="AA78" s="302">
        <f t="shared" si="69"/>
        <v>2500</v>
      </c>
      <c r="AB78" s="302">
        <f t="shared" si="69"/>
        <v>2500</v>
      </c>
      <c r="AC78" s="302">
        <f t="shared" si="69"/>
        <v>2500</v>
      </c>
      <c r="AD78" s="302">
        <f t="shared" si="69"/>
        <v>2500</v>
      </c>
      <c r="AE78" s="302">
        <f t="shared" si="69"/>
        <v>2500</v>
      </c>
      <c r="AF78" s="302">
        <f t="shared" si="69"/>
        <v>2500</v>
      </c>
      <c r="AG78" s="302">
        <f t="shared" si="69"/>
        <v>2500</v>
      </c>
      <c r="AH78" s="302">
        <f t="shared" si="69"/>
        <v>2500</v>
      </c>
      <c r="AI78" s="302">
        <f t="shared" si="69"/>
        <v>2500</v>
      </c>
      <c r="AJ78" s="302">
        <f t="shared" si="69"/>
        <v>2500</v>
      </c>
      <c r="AK78" s="302">
        <f t="shared" si="69"/>
        <v>2500</v>
      </c>
      <c r="AL78" s="302">
        <f t="shared" si="69"/>
        <v>2500</v>
      </c>
      <c r="AM78" s="302">
        <f t="shared" si="69"/>
        <v>2500</v>
      </c>
      <c r="AN78" s="302">
        <f t="shared" si="69"/>
        <v>2500</v>
      </c>
      <c r="AO78" s="302">
        <f t="shared" si="69"/>
        <v>2500</v>
      </c>
      <c r="AP78" s="302">
        <f t="shared" si="69"/>
        <v>2500</v>
      </c>
      <c r="AQ78" s="302">
        <f t="shared" si="69"/>
        <v>2500</v>
      </c>
      <c r="AR78" s="302">
        <f t="shared" si="69"/>
        <v>2500</v>
      </c>
      <c r="AS78" s="302">
        <f t="shared" si="69"/>
        <v>2500</v>
      </c>
      <c r="AT78" s="302">
        <f t="shared" si="69"/>
        <v>2500</v>
      </c>
      <c r="AU78" s="302">
        <f t="shared" si="69"/>
        <v>2500</v>
      </c>
      <c r="AV78" s="302">
        <f t="shared" si="69"/>
        <v>2500</v>
      </c>
      <c r="AW78" s="302">
        <f t="shared" si="69"/>
        <v>2500</v>
      </c>
      <c r="AX78" s="302">
        <f t="shared" si="69"/>
        <v>2500</v>
      </c>
      <c r="AY78" s="302">
        <f t="shared" si="69"/>
        <v>2500</v>
      </c>
      <c r="AZ78" s="302">
        <f t="shared" si="69"/>
        <v>2500</v>
      </c>
      <c r="BA78" s="302">
        <f t="shared" si="69"/>
        <v>2500</v>
      </c>
      <c r="BB78" s="302">
        <f t="shared" si="69"/>
        <v>2500</v>
      </c>
      <c r="BC78" s="302">
        <f t="shared" si="69"/>
        <v>2500</v>
      </c>
      <c r="BD78" s="302">
        <f t="shared" si="69"/>
        <v>2500</v>
      </c>
      <c r="BE78" s="302">
        <f t="shared" si="69"/>
        <v>2500</v>
      </c>
      <c r="BF78" s="302">
        <f t="shared" si="69"/>
        <v>2500</v>
      </c>
      <c r="BG78" s="302">
        <f t="shared" si="69"/>
        <v>2500</v>
      </c>
      <c r="BH78" s="302">
        <f t="shared" si="69"/>
        <v>2500</v>
      </c>
      <c r="BI78" s="302">
        <f t="shared" si="69"/>
        <v>2500</v>
      </c>
      <c r="BJ78" s="302">
        <f t="shared" si="69"/>
        <v>2500</v>
      </c>
      <c r="BK78" s="302">
        <f t="shared" si="69"/>
        <v>2500</v>
      </c>
      <c r="BL78" s="302">
        <f t="shared" si="69"/>
        <v>2500</v>
      </c>
      <c r="BM78" s="302">
        <f t="shared" si="69"/>
        <v>2500</v>
      </c>
      <c r="BN78" s="302">
        <f t="shared" si="69"/>
        <v>2500</v>
      </c>
      <c r="BO78" s="302">
        <f t="shared" si="69"/>
        <v>2500</v>
      </c>
      <c r="BP78" s="302">
        <f t="shared" si="69"/>
        <v>2500</v>
      </c>
      <c r="BQ78" s="302">
        <f t="shared" si="69"/>
        <v>2500</v>
      </c>
      <c r="BR78" s="302">
        <f t="shared" si="69"/>
        <v>2500</v>
      </c>
      <c r="BS78" s="302">
        <f t="shared" si="69"/>
        <v>2500</v>
      </c>
      <c r="BT78" s="302">
        <f t="shared" si="69"/>
        <v>2500</v>
      </c>
      <c r="BU78" s="302">
        <f t="shared" si="69"/>
        <v>2500</v>
      </c>
      <c r="BV78" s="302">
        <f t="shared" si="69"/>
        <v>2500</v>
      </c>
      <c r="BW78" s="302">
        <f t="shared" ref="BW78:DY78" si="70">BW79/BW73</f>
        <v>2500</v>
      </c>
      <c r="BX78" s="302">
        <f t="shared" si="70"/>
        <v>2500</v>
      </c>
      <c r="BY78" s="302">
        <f t="shared" si="70"/>
        <v>2500</v>
      </c>
      <c r="BZ78" s="302">
        <f t="shared" si="70"/>
        <v>2500</v>
      </c>
      <c r="CA78" s="302">
        <f t="shared" si="70"/>
        <v>2500</v>
      </c>
      <c r="CB78" s="302">
        <f t="shared" si="70"/>
        <v>2500</v>
      </c>
      <c r="CC78" s="302">
        <f t="shared" si="70"/>
        <v>2500</v>
      </c>
      <c r="CD78" s="302">
        <f t="shared" si="70"/>
        <v>2500</v>
      </c>
      <c r="CE78" s="302">
        <f t="shared" si="70"/>
        <v>2500</v>
      </c>
      <c r="CF78" s="302">
        <f t="shared" si="70"/>
        <v>2500</v>
      </c>
      <c r="CG78" s="302">
        <f t="shared" si="70"/>
        <v>2500</v>
      </c>
      <c r="CH78" s="302">
        <f t="shared" si="70"/>
        <v>2500</v>
      </c>
      <c r="CI78" s="302">
        <f t="shared" si="70"/>
        <v>2500</v>
      </c>
      <c r="CJ78" s="302">
        <f t="shared" si="70"/>
        <v>2500</v>
      </c>
      <c r="CK78" s="302">
        <f t="shared" si="70"/>
        <v>2500</v>
      </c>
      <c r="CL78" s="302">
        <f t="shared" si="70"/>
        <v>2500</v>
      </c>
      <c r="CM78" s="302">
        <f t="shared" si="70"/>
        <v>2500</v>
      </c>
      <c r="CN78" s="302">
        <f t="shared" si="70"/>
        <v>2500</v>
      </c>
      <c r="CO78" s="302">
        <f t="shared" si="70"/>
        <v>2500</v>
      </c>
      <c r="CP78" s="302">
        <f t="shared" si="70"/>
        <v>2500</v>
      </c>
      <c r="CQ78" s="302">
        <f t="shared" si="70"/>
        <v>2500</v>
      </c>
      <c r="CR78" s="302">
        <f t="shared" si="70"/>
        <v>2500</v>
      </c>
      <c r="CS78" s="302">
        <f t="shared" si="70"/>
        <v>2500</v>
      </c>
      <c r="CT78" s="302">
        <f t="shared" si="70"/>
        <v>2500</v>
      </c>
      <c r="CU78" s="302">
        <f t="shared" si="70"/>
        <v>2500</v>
      </c>
      <c r="CV78" s="302">
        <f t="shared" si="70"/>
        <v>2500</v>
      </c>
      <c r="CW78" s="302">
        <f t="shared" si="70"/>
        <v>2500</v>
      </c>
      <c r="CX78" s="302">
        <f t="shared" si="70"/>
        <v>2500</v>
      </c>
      <c r="CY78" s="302">
        <f t="shared" si="70"/>
        <v>2500</v>
      </c>
      <c r="CZ78" s="302">
        <f t="shared" si="70"/>
        <v>2500</v>
      </c>
      <c r="DA78" s="302">
        <f t="shared" si="70"/>
        <v>2500</v>
      </c>
      <c r="DB78" s="302">
        <f t="shared" si="70"/>
        <v>2500</v>
      </c>
      <c r="DC78" s="302">
        <f t="shared" si="70"/>
        <v>2500</v>
      </c>
      <c r="DD78" s="302">
        <f t="shared" si="70"/>
        <v>2500</v>
      </c>
      <c r="DE78" s="302">
        <f t="shared" si="70"/>
        <v>2500</v>
      </c>
      <c r="DF78" s="302">
        <f t="shared" si="70"/>
        <v>2500</v>
      </c>
      <c r="DG78" s="302">
        <f t="shared" si="70"/>
        <v>2500</v>
      </c>
      <c r="DH78" s="302">
        <f t="shared" si="70"/>
        <v>2500</v>
      </c>
      <c r="DI78" s="302">
        <f t="shared" si="70"/>
        <v>2500</v>
      </c>
      <c r="DJ78" s="302">
        <f t="shared" si="70"/>
        <v>2500</v>
      </c>
      <c r="DK78" s="302">
        <f t="shared" si="70"/>
        <v>2500</v>
      </c>
      <c r="DL78" s="302">
        <f t="shared" si="70"/>
        <v>2500</v>
      </c>
      <c r="DM78" s="302">
        <f t="shared" si="70"/>
        <v>2500</v>
      </c>
      <c r="DN78" s="302">
        <f t="shared" si="70"/>
        <v>2500</v>
      </c>
      <c r="DO78" s="302">
        <f t="shared" si="70"/>
        <v>2500</v>
      </c>
      <c r="DP78" s="302">
        <f t="shared" si="70"/>
        <v>2500</v>
      </c>
      <c r="DQ78" s="302">
        <f t="shared" si="70"/>
        <v>2500</v>
      </c>
      <c r="DR78" s="302">
        <f t="shared" si="70"/>
        <v>2500</v>
      </c>
      <c r="DS78" s="302">
        <f t="shared" si="70"/>
        <v>2500</v>
      </c>
      <c r="DT78" s="302">
        <f t="shared" si="70"/>
        <v>2500</v>
      </c>
      <c r="DU78" s="302">
        <f t="shared" si="70"/>
        <v>2500</v>
      </c>
      <c r="DV78" s="302">
        <f t="shared" si="70"/>
        <v>2500</v>
      </c>
      <c r="DW78" s="302">
        <f t="shared" si="70"/>
        <v>2500</v>
      </c>
      <c r="DX78" s="302">
        <f t="shared" si="70"/>
        <v>2500</v>
      </c>
      <c r="DY78" s="302">
        <f t="shared" si="70"/>
        <v>2500</v>
      </c>
    </row>
    <row r="79" spans="2:129" x14ac:dyDescent="0.35">
      <c r="B79" s="14"/>
      <c r="C79" s="14"/>
      <c r="E79" t="str">
        <f>'1.1 Assumptions'!$D$185</f>
        <v>Yearly Lease Cost (starting Year 1)</v>
      </c>
      <c r="H79" s="30" t="s">
        <v>41</v>
      </c>
      <c r="J79" s="335">
        <f>'1.1 Assumptions'!$J$185</f>
        <v>30000</v>
      </c>
      <c r="K79" s="335">
        <f>'1.1 Assumptions'!$J$185</f>
        <v>30000</v>
      </c>
      <c r="L79" s="335">
        <f>'1.1 Assumptions'!$J$185</f>
        <v>30000</v>
      </c>
      <c r="M79" s="335">
        <f>'1.1 Assumptions'!$J$185</f>
        <v>30000</v>
      </c>
      <c r="N79" s="335">
        <f>'1.1 Assumptions'!$J$185</f>
        <v>30000</v>
      </c>
      <c r="O79" s="335">
        <f>'1.1 Assumptions'!$J$185</f>
        <v>30000</v>
      </c>
      <c r="P79" s="335">
        <f>'1.1 Assumptions'!$J$185</f>
        <v>30000</v>
      </c>
      <c r="Q79" s="335">
        <f>'1.1 Assumptions'!$J$185</f>
        <v>30000</v>
      </c>
      <c r="R79" s="335">
        <f>'1.1 Assumptions'!$J$185</f>
        <v>30000</v>
      </c>
      <c r="S79" s="335">
        <f>'1.1 Assumptions'!$J$185</f>
        <v>30000</v>
      </c>
      <c r="T79" s="335">
        <f>'1.1 Assumptions'!$J$185</f>
        <v>30000</v>
      </c>
      <c r="U79" s="335">
        <f>'1.1 Assumptions'!$J$185</f>
        <v>30000</v>
      </c>
      <c r="V79" s="335">
        <f>'1.1 Assumptions'!$J$185</f>
        <v>30000</v>
      </c>
      <c r="W79" s="335">
        <f>'1.1 Assumptions'!$J$185</f>
        <v>30000</v>
      </c>
      <c r="X79" s="335">
        <f>'1.1 Assumptions'!$J$185</f>
        <v>30000</v>
      </c>
      <c r="Y79" s="335">
        <f>'1.1 Assumptions'!$J$185</f>
        <v>30000</v>
      </c>
      <c r="Z79" s="335">
        <f>'1.1 Assumptions'!$J$185</f>
        <v>30000</v>
      </c>
      <c r="AA79" s="335">
        <f>'1.1 Assumptions'!$J$185</f>
        <v>30000</v>
      </c>
      <c r="AB79" s="335">
        <f>'1.1 Assumptions'!$J$185</f>
        <v>30000</v>
      </c>
      <c r="AC79" s="335">
        <f>'1.1 Assumptions'!$J$185</f>
        <v>30000</v>
      </c>
      <c r="AD79" s="335">
        <f>'1.1 Assumptions'!$J$185</f>
        <v>30000</v>
      </c>
      <c r="AE79" s="335">
        <f>'1.1 Assumptions'!$J$185</f>
        <v>30000</v>
      </c>
      <c r="AF79" s="335">
        <f>'1.1 Assumptions'!$J$185</f>
        <v>30000</v>
      </c>
      <c r="AG79" s="335">
        <f>'1.1 Assumptions'!$J$185</f>
        <v>30000</v>
      </c>
      <c r="AH79" s="335">
        <f>'1.1 Assumptions'!$J$185</f>
        <v>30000</v>
      </c>
      <c r="AI79" s="335">
        <f>'1.1 Assumptions'!$J$185</f>
        <v>30000</v>
      </c>
      <c r="AJ79" s="335">
        <f>'1.1 Assumptions'!$J$185</f>
        <v>30000</v>
      </c>
      <c r="AK79" s="335">
        <f>'1.1 Assumptions'!$J$185</f>
        <v>30000</v>
      </c>
      <c r="AL79" s="335">
        <f>'1.1 Assumptions'!$J$185</f>
        <v>30000</v>
      </c>
      <c r="AM79" s="335">
        <f>'1.1 Assumptions'!$J$185</f>
        <v>30000</v>
      </c>
      <c r="AN79" s="335">
        <f>'1.1 Assumptions'!$J$185</f>
        <v>30000</v>
      </c>
      <c r="AO79" s="335">
        <f>'1.1 Assumptions'!$J$185</f>
        <v>30000</v>
      </c>
      <c r="AP79" s="335">
        <f>'1.1 Assumptions'!$J$185</f>
        <v>30000</v>
      </c>
      <c r="AQ79" s="335">
        <f>'1.1 Assumptions'!$J$185</f>
        <v>30000</v>
      </c>
      <c r="AR79" s="335">
        <f>'1.1 Assumptions'!$J$185</f>
        <v>30000</v>
      </c>
      <c r="AS79" s="335">
        <f>'1.1 Assumptions'!$J$185</f>
        <v>30000</v>
      </c>
      <c r="AT79" s="335">
        <f>'1.1 Assumptions'!$J$185</f>
        <v>30000</v>
      </c>
      <c r="AU79" s="335">
        <f>'1.1 Assumptions'!$J$185</f>
        <v>30000</v>
      </c>
      <c r="AV79" s="335">
        <f>'1.1 Assumptions'!$J$185</f>
        <v>30000</v>
      </c>
      <c r="AW79" s="335">
        <f>'1.1 Assumptions'!$J$185</f>
        <v>30000</v>
      </c>
      <c r="AX79" s="335">
        <f>'1.1 Assumptions'!$J$185</f>
        <v>30000</v>
      </c>
      <c r="AY79" s="335">
        <f>'1.1 Assumptions'!$J$185</f>
        <v>30000</v>
      </c>
      <c r="AZ79" s="335">
        <f>'1.1 Assumptions'!$J$185</f>
        <v>30000</v>
      </c>
      <c r="BA79" s="335">
        <f>'1.1 Assumptions'!$J$185</f>
        <v>30000</v>
      </c>
      <c r="BB79" s="335">
        <f>'1.1 Assumptions'!$J$185</f>
        <v>30000</v>
      </c>
      <c r="BC79" s="335">
        <f>'1.1 Assumptions'!$J$185</f>
        <v>30000</v>
      </c>
      <c r="BD79" s="335">
        <f>'1.1 Assumptions'!$J$185</f>
        <v>30000</v>
      </c>
      <c r="BE79" s="335">
        <f>'1.1 Assumptions'!$J$185</f>
        <v>30000</v>
      </c>
      <c r="BF79" s="335">
        <f>'1.1 Assumptions'!$J$185</f>
        <v>30000</v>
      </c>
      <c r="BG79" s="335">
        <f>'1.1 Assumptions'!$J$185</f>
        <v>30000</v>
      </c>
      <c r="BH79" s="335">
        <f>'1.1 Assumptions'!$J$185</f>
        <v>30000</v>
      </c>
      <c r="BI79" s="335">
        <f>'1.1 Assumptions'!$J$185</f>
        <v>30000</v>
      </c>
      <c r="BJ79" s="335">
        <f>'1.1 Assumptions'!$J$185</f>
        <v>30000</v>
      </c>
      <c r="BK79" s="335">
        <f>'1.1 Assumptions'!$J$185</f>
        <v>30000</v>
      </c>
      <c r="BL79" s="335">
        <f>'1.1 Assumptions'!$J$185</f>
        <v>30000</v>
      </c>
      <c r="BM79" s="335">
        <f>'1.1 Assumptions'!$J$185</f>
        <v>30000</v>
      </c>
      <c r="BN79" s="335">
        <f>'1.1 Assumptions'!$J$185</f>
        <v>30000</v>
      </c>
      <c r="BO79" s="335">
        <f>'1.1 Assumptions'!$J$185</f>
        <v>30000</v>
      </c>
      <c r="BP79" s="335">
        <f>'1.1 Assumptions'!$J$185</f>
        <v>30000</v>
      </c>
      <c r="BQ79" s="335">
        <f>'1.1 Assumptions'!$J$185</f>
        <v>30000</v>
      </c>
      <c r="BR79" s="335">
        <f>'1.1 Assumptions'!$J$185</f>
        <v>30000</v>
      </c>
      <c r="BS79" s="335">
        <f>'1.1 Assumptions'!$J$185</f>
        <v>30000</v>
      </c>
      <c r="BT79" s="335">
        <f>'1.1 Assumptions'!$J$185</f>
        <v>30000</v>
      </c>
      <c r="BU79" s="335">
        <f>'1.1 Assumptions'!$J$185</f>
        <v>30000</v>
      </c>
      <c r="BV79" s="335">
        <f>'1.1 Assumptions'!$J$185</f>
        <v>30000</v>
      </c>
      <c r="BW79" s="335">
        <f>'1.1 Assumptions'!$J$185</f>
        <v>30000</v>
      </c>
      <c r="BX79" s="335">
        <f>'1.1 Assumptions'!$J$185</f>
        <v>30000</v>
      </c>
      <c r="BY79" s="335">
        <f>'1.1 Assumptions'!$J$185</f>
        <v>30000</v>
      </c>
      <c r="BZ79" s="335">
        <f>'1.1 Assumptions'!$J$185</f>
        <v>30000</v>
      </c>
      <c r="CA79" s="335">
        <f>'1.1 Assumptions'!$J$185</f>
        <v>30000</v>
      </c>
      <c r="CB79" s="335">
        <f>'1.1 Assumptions'!$J$185</f>
        <v>30000</v>
      </c>
      <c r="CC79" s="335">
        <f>'1.1 Assumptions'!$J$185</f>
        <v>30000</v>
      </c>
      <c r="CD79" s="335">
        <f>'1.1 Assumptions'!$J$185</f>
        <v>30000</v>
      </c>
      <c r="CE79" s="335">
        <f>'1.1 Assumptions'!$J$185</f>
        <v>30000</v>
      </c>
      <c r="CF79" s="335">
        <f>'1.1 Assumptions'!$J$185</f>
        <v>30000</v>
      </c>
      <c r="CG79" s="335">
        <f>'1.1 Assumptions'!$J$185</f>
        <v>30000</v>
      </c>
      <c r="CH79" s="335">
        <f>'1.1 Assumptions'!$J$185</f>
        <v>30000</v>
      </c>
      <c r="CI79" s="335">
        <f>'1.1 Assumptions'!$J$185</f>
        <v>30000</v>
      </c>
      <c r="CJ79" s="335">
        <f>'1.1 Assumptions'!$J$185</f>
        <v>30000</v>
      </c>
      <c r="CK79" s="335">
        <f>'1.1 Assumptions'!$J$185</f>
        <v>30000</v>
      </c>
      <c r="CL79" s="335">
        <f>'1.1 Assumptions'!$J$185</f>
        <v>30000</v>
      </c>
      <c r="CM79" s="335">
        <f>'1.1 Assumptions'!$J$185</f>
        <v>30000</v>
      </c>
      <c r="CN79" s="335">
        <f>'1.1 Assumptions'!$J$185</f>
        <v>30000</v>
      </c>
      <c r="CO79" s="335">
        <f>'1.1 Assumptions'!$J$185</f>
        <v>30000</v>
      </c>
      <c r="CP79" s="335">
        <f>'1.1 Assumptions'!$J$185</f>
        <v>30000</v>
      </c>
      <c r="CQ79" s="335">
        <f>'1.1 Assumptions'!$J$185</f>
        <v>30000</v>
      </c>
      <c r="CR79" s="335">
        <f>'1.1 Assumptions'!$J$185</f>
        <v>30000</v>
      </c>
      <c r="CS79" s="335">
        <f>'1.1 Assumptions'!$J$185</f>
        <v>30000</v>
      </c>
      <c r="CT79" s="335">
        <f>'1.1 Assumptions'!$J$185</f>
        <v>30000</v>
      </c>
      <c r="CU79" s="335">
        <f>'1.1 Assumptions'!$J$185</f>
        <v>30000</v>
      </c>
      <c r="CV79" s="335">
        <f>'1.1 Assumptions'!$J$185</f>
        <v>30000</v>
      </c>
      <c r="CW79" s="335">
        <f>'1.1 Assumptions'!$J$185</f>
        <v>30000</v>
      </c>
      <c r="CX79" s="335">
        <f>'1.1 Assumptions'!$J$185</f>
        <v>30000</v>
      </c>
      <c r="CY79" s="335">
        <f>'1.1 Assumptions'!$J$185</f>
        <v>30000</v>
      </c>
      <c r="CZ79" s="335">
        <f>'1.1 Assumptions'!$J$185</f>
        <v>30000</v>
      </c>
      <c r="DA79" s="335">
        <f>'1.1 Assumptions'!$J$185</f>
        <v>30000</v>
      </c>
      <c r="DB79" s="335">
        <f>'1.1 Assumptions'!$J$185</f>
        <v>30000</v>
      </c>
      <c r="DC79" s="335">
        <f>'1.1 Assumptions'!$J$185</f>
        <v>30000</v>
      </c>
      <c r="DD79" s="335">
        <f>'1.1 Assumptions'!$J$185</f>
        <v>30000</v>
      </c>
      <c r="DE79" s="335">
        <f>'1.1 Assumptions'!$J$185</f>
        <v>30000</v>
      </c>
      <c r="DF79" s="335">
        <f>'1.1 Assumptions'!$J$185</f>
        <v>30000</v>
      </c>
      <c r="DG79" s="335">
        <f>'1.1 Assumptions'!$J$185</f>
        <v>30000</v>
      </c>
      <c r="DH79" s="335">
        <f>'1.1 Assumptions'!$J$185</f>
        <v>30000</v>
      </c>
      <c r="DI79" s="335">
        <f>'1.1 Assumptions'!$J$185</f>
        <v>30000</v>
      </c>
      <c r="DJ79" s="335">
        <f>'1.1 Assumptions'!$J$185</f>
        <v>30000</v>
      </c>
      <c r="DK79" s="335">
        <f>'1.1 Assumptions'!$J$185</f>
        <v>30000</v>
      </c>
      <c r="DL79" s="335">
        <f>'1.1 Assumptions'!$J$185</f>
        <v>30000</v>
      </c>
      <c r="DM79" s="335">
        <f>'1.1 Assumptions'!$J$185</f>
        <v>30000</v>
      </c>
      <c r="DN79" s="335">
        <f>'1.1 Assumptions'!$J$185</f>
        <v>30000</v>
      </c>
      <c r="DO79" s="335">
        <f>'1.1 Assumptions'!$J$185</f>
        <v>30000</v>
      </c>
      <c r="DP79" s="335">
        <f>'1.1 Assumptions'!$J$185</f>
        <v>30000</v>
      </c>
      <c r="DQ79" s="335">
        <f>'1.1 Assumptions'!$J$185</f>
        <v>30000</v>
      </c>
      <c r="DR79" s="335">
        <f>'1.1 Assumptions'!$J$185</f>
        <v>30000</v>
      </c>
      <c r="DS79" s="335">
        <f>'1.1 Assumptions'!$J$185</f>
        <v>30000</v>
      </c>
      <c r="DT79" s="335">
        <f>'1.1 Assumptions'!$J$185</f>
        <v>30000</v>
      </c>
      <c r="DU79" s="335">
        <f>'1.1 Assumptions'!$J$185</f>
        <v>30000</v>
      </c>
      <c r="DV79" s="335">
        <f>'1.1 Assumptions'!$J$185</f>
        <v>30000</v>
      </c>
      <c r="DW79" s="335">
        <f>'1.1 Assumptions'!$J$185</f>
        <v>30000</v>
      </c>
      <c r="DX79" s="335">
        <f>'1.1 Assumptions'!$J$185</f>
        <v>30000</v>
      </c>
      <c r="DY79" s="335">
        <f>'1.1 Assumptions'!$J$185</f>
        <v>30000</v>
      </c>
    </row>
    <row r="80" spans="2:129" x14ac:dyDescent="0.35">
      <c r="B80" s="14"/>
      <c r="C80" s="14"/>
      <c r="D80" t="s">
        <v>885</v>
      </c>
      <c r="H80" s="30" t="s">
        <v>41</v>
      </c>
      <c r="J80" s="226">
        <v>0</v>
      </c>
      <c r="K80" s="226">
        <v>0</v>
      </c>
      <c r="L80" s="226">
        <v>0</v>
      </c>
      <c r="M80" s="226">
        <v>0</v>
      </c>
      <c r="N80" s="226">
        <v>0</v>
      </c>
      <c r="O80" s="226">
        <v>0</v>
      </c>
      <c r="P80" s="226">
        <v>0</v>
      </c>
      <c r="Q80" s="226">
        <v>0</v>
      </c>
      <c r="R80" s="226">
        <v>0</v>
      </c>
      <c r="S80" s="226">
        <v>0</v>
      </c>
      <c r="T80" s="226">
        <v>0</v>
      </c>
      <c r="U80" s="226">
        <v>0</v>
      </c>
      <c r="V80" s="226">
        <f>IF(V$3&lt;9,'1.1 Assumptions'!$J$187/$J$73,0)</f>
        <v>8333.3333333333339</v>
      </c>
      <c r="W80" s="226">
        <f>IF(W$3&lt;9,V80*W82,0)</f>
        <v>8333.3333333333339</v>
      </c>
      <c r="X80" s="226">
        <f t="shared" ref="X80:BW80" si="71">IF(X$3&lt;9,W80*X82,0)</f>
        <v>8333.3333333333339</v>
      </c>
      <c r="Y80" s="226">
        <f t="shared" si="71"/>
        <v>8333.3333333333339</v>
      </c>
      <c r="Z80" s="226">
        <f t="shared" si="71"/>
        <v>8333.3333333333339</v>
      </c>
      <c r="AA80" s="226">
        <f t="shared" si="71"/>
        <v>8333.3333333333339</v>
      </c>
      <c r="AB80" s="226">
        <f t="shared" si="71"/>
        <v>8333.3333333333339</v>
      </c>
      <c r="AC80" s="226">
        <f t="shared" si="71"/>
        <v>8333.3333333333339</v>
      </c>
      <c r="AD80" s="226">
        <f t="shared" si="71"/>
        <v>8333.3333333333339</v>
      </c>
      <c r="AE80" s="226">
        <f t="shared" si="71"/>
        <v>8333.3333333333339</v>
      </c>
      <c r="AF80" s="226">
        <f t="shared" si="71"/>
        <v>8333.3333333333339</v>
      </c>
      <c r="AG80" s="226">
        <f t="shared" si="71"/>
        <v>8333.3333333333339</v>
      </c>
      <c r="AH80" s="226">
        <f t="shared" si="71"/>
        <v>8500</v>
      </c>
      <c r="AI80" s="226">
        <f t="shared" si="71"/>
        <v>8500</v>
      </c>
      <c r="AJ80" s="226">
        <f t="shared" si="71"/>
        <v>8500</v>
      </c>
      <c r="AK80" s="226">
        <f t="shared" si="71"/>
        <v>8500</v>
      </c>
      <c r="AL80" s="226">
        <f t="shared" si="71"/>
        <v>8500</v>
      </c>
      <c r="AM80" s="226">
        <f t="shared" si="71"/>
        <v>8500</v>
      </c>
      <c r="AN80" s="226">
        <f t="shared" si="71"/>
        <v>8500</v>
      </c>
      <c r="AO80" s="226">
        <f t="shared" si="71"/>
        <v>8500</v>
      </c>
      <c r="AP80" s="226">
        <f t="shared" si="71"/>
        <v>8500</v>
      </c>
      <c r="AQ80" s="226">
        <f t="shared" si="71"/>
        <v>8500</v>
      </c>
      <c r="AR80" s="226">
        <f t="shared" si="71"/>
        <v>8500</v>
      </c>
      <c r="AS80" s="226">
        <f t="shared" si="71"/>
        <v>8500</v>
      </c>
      <c r="AT80" s="226">
        <f t="shared" si="71"/>
        <v>8670</v>
      </c>
      <c r="AU80" s="226">
        <f t="shared" si="71"/>
        <v>8670</v>
      </c>
      <c r="AV80" s="226">
        <f t="shared" si="71"/>
        <v>8670</v>
      </c>
      <c r="AW80" s="226">
        <f t="shared" si="71"/>
        <v>8670</v>
      </c>
      <c r="AX80" s="226">
        <f t="shared" si="71"/>
        <v>8670</v>
      </c>
      <c r="AY80" s="226">
        <f t="shared" si="71"/>
        <v>8670</v>
      </c>
      <c r="AZ80" s="226">
        <f t="shared" si="71"/>
        <v>8670</v>
      </c>
      <c r="BA80" s="226">
        <f t="shared" si="71"/>
        <v>8670</v>
      </c>
      <c r="BB80" s="226">
        <f t="shared" si="71"/>
        <v>8670</v>
      </c>
      <c r="BC80" s="226">
        <f t="shared" si="71"/>
        <v>8670</v>
      </c>
      <c r="BD80" s="226">
        <f t="shared" si="71"/>
        <v>8670</v>
      </c>
      <c r="BE80" s="226">
        <f t="shared" si="71"/>
        <v>8670</v>
      </c>
      <c r="BF80" s="226">
        <f t="shared" si="71"/>
        <v>8843.4</v>
      </c>
      <c r="BG80" s="226">
        <f t="shared" si="71"/>
        <v>8843.4</v>
      </c>
      <c r="BH80" s="226">
        <f t="shared" si="71"/>
        <v>8843.4</v>
      </c>
      <c r="BI80" s="226">
        <f t="shared" si="71"/>
        <v>8843.4</v>
      </c>
      <c r="BJ80" s="226">
        <f t="shared" si="71"/>
        <v>8843.4</v>
      </c>
      <c r="BK80" s="226">
        <f t="shared" si="71"/>
        <v>8843.4</v>
      </c>
      <c r="BL80" s="226">
        <f t="shared" si="71"/>
        <v>8843.4</v>
      </c>
      <c r="BM80" s="226">
        <f t="shared" si="71"/>
        <v>8843.4</v>
      </c>
      <c r="BN80" s="226">
        <f t="shared" si="71"/>
        <v>8843.4</v>
      </c>
      <c r="BO80" s="226">
        <f t="shared" si="71"/>
        <v>8843.4</v>
      </c>
      <c r="BP80" s="226">
        <f t="shared" si="71"/>
        <v>8843.4</v>
      </c>
      <c r="BQ80" s="226">
        <f t="shared" si="71"/>
        <v>8843.4</v>
      </c>
      <c r="BR80" s="226">
        <f t="shared" si="71"/>
        <v>9020.268</v>
      </c>
      <c r="BS80" s="226">
        <f t="shared" si="71"/>
        <v>9020.268</v>
      </c>
      <c r="BT80" s="226">
        <f t="shared" si="71"/>
        <v>9020.268</v>
      </c>
      <c r="BU80" s="226">
        <f t="shared" si="71"/>
        <v>9020.268</v>
      </c>
      <c r="BV80" s="226">
        <f t="shared" si="71"/>
        <v>9020.268</v>
      </c>
      <c r="BW80" s="226">
        <f t="shared" si="71"/>
        <v>9020.268</v>
      </c>
      <c r="BX80" s="226">
        <f t="shared" ref="BX80:DY80" si="72">IF(BX$3&lt;9,BW80*BX82,0)</f>
        <v>9020.268</v>
      </c>
      <c r="BY80" s="226">
        <f t="shared" si="72"/>
        <v>9020.268</v>
      </c>
      <c r="BZ80" s="226">
        <f t="shared" si="72"/>
        <v>9020.268</v>
      </c>
      <c r="CA80" s="226">
        <f t="shared" si="72"/>
        <v>9020.268</v>
      </c>
      <c r="CB80" s="226">
        <f t="shared" si="72"/>
        <v>9020.268</v>
      </c>
      <c r="CC80" s="226">
        <f t="shared" si="72"/>
        <v>9020.268</v>
      </c>
      <c r="CD80" s="226">
        <f t="shared" si="72"/>
        <v>9200.6733600000007</v>
      </c>
      <c r="CE80" s="226">
        <f t="shared" si="72"/>
        <v>9200.6733600000007</v>
      </c>
      <c r="CF80" s="226">
        <f t="shared" si="72"/>
        <v>9200.6733600000007</v>
      </c>
      <c r="CG80" s="226">
        <f t="shared" si="72"/>
        <v>9200.6733600000007</v>
      </c>
      <c r="CH80" s="226">
        <f t="shared" si="72"/>
        <v>9200.6733600000007</v>
      </c>
      <c r="CI80" s="226">
        <f t="shared" si="72"/>
        <v>9200.6733600000007</v>
      </c>
      <c r="CJ80" s="226">
        <f t="shared" si="72"/>
        <v>9200.6733600000007</v>
      </c>
      <c r="CK80" s="226">
        <f t="shared" si="72"/>
        <v>9200.6733600000007</v>
      </c>
      <c r="CL80" s="226">
        <f t="shared" si="72"/>
        <v>9200.6733600000007</v>
      </c>
      <c r="CM80" s="226">
        <f t="shared" si="72"/>
        <v>9200.6733600000007</v>
      </c>
      <c r="CN80" s="226">
        <f t="shared" si="72"/>
        <v>9200.6733600000007</v>
      </c>
      <c r="CO80" s="226">
        <f t="shared" si="72"/>
        <v>9200.6733600000007</v>
      </c>
      <c r="CP80" s="226">
        <f t="shared" si="72"/>
        <v>9384.6868272000011</v>
      </c>
      <c r="CQ80" s="226">
        <f t="shared" si="72"/>
        <v>9384.6868272000011</v>
      </c>
      <c r="CR80" s="226">
        <f t="shared" si="72"/>
        <v>9384.6868272000011</v>
      </c>
      <c r="CS80" s="226">
        <f t="shared" si="72"/>
        <v>9384.6868272000011</v>
      </c>
      <c r="CT80" s="226">
        <f t="shared" si="72"/>
        <v>9384.6868272000011</v>
      </c>
      <c r="CU80" s="226">
        <f t="shared" si="72"/>
        <v>9384.6868272000011</v>
      </c>
      <c r="CV80" s="226">
        <f t="shared" si="72"/>
        <v>9384.6868272000011</v>
      </c>
      <c r="CW80" s="226">
        <f t="shared" si="72"/>
        <v>9384.6868272000011</v>
      </c>
      <c r="CX80" s="226">
        <f t="shared" si="72"/>
        <v>9384.6868272000011</v>
      </c>
      <c r="CY80" s="226">
        <f t="shared" si="72"/>
        <v>9384.6868272000011</v>
      </c>
      <c r="CZ80" s="226">
        <f t="shared" si="72"/>
        <v>9384.6868272000011</v>
      </c>
      <c r="DA80" s="226">
        <f t="shared" si="72"/>
        <v>9384.6868272000011</v>
      </c>
      <c r="DB80" s="226">
        <f t="shared" si="72"/>
        <v>0</v>
      </c>
      <c r="DC80" s="226">
        <f t="shared" si="72"/>
        <v>0</v>
      </c>
      <c r="DD80" s="226">
        <f t="shared" si="72"/>
        <v>0</v>
      </c>
      <c r="DE80" s="226">
        <f t="shared" si="72"/>
        <v>0</v>
      </c>
      <c r="DF80" s="226">
        <f t="shared" si="72"/>
        <v>0</v>
      </c>
      <c r="DG80" s="226">
        <f t="shared" si="72"/>
        <v>0</v>
      </c>
      <c r="DH80" s="226">
        <f t="shared" si="72"/>
        <v>0</v>
      </c>
      <c r="DI80" s="226">
        <f t="shared" si="72"/>
        <v>0</v>
      </c>
      <c r="DJ80" s="226">
        <f t="shared" si="72"/>
        <v>0</v>
      </c>
      <c r="DK80" s="226">
        <f t="shared" si="72"/>
        <v>0</v>
      </c>
      <c r="DL80" s="226">
        <f t="shared" si="72"/>
        <v>0</v>
      </c>
      <c r="DM80" s="226">
        <f t="shared" si="72"/>
        <v>0</v>
      </c>
      <c r="DN80" s="226">
        <f t="shared" si="72"/>
        <v>0</v>
      </c>
      <c r="DO80" s="226">
        <f t="shared" si="72"/>
        <v>0</v>
      </c>
      <c r="DP80" s="226">
        <f t="shared" si="72"/>
        <v>0</v>
      </c>
      <c r="DQ80" s="226">
        <f t="shared" si="72"/>
        <v>0</v>
      </c>
      <c r="DR80" s="226">
        <f t="shared" si="72"/>
        <v>0</v>
      </c>
      <c r="DS80" s="226">
        <f t="shared" si="72"/>
        <v>0</v>
      </c>
      <c r="DT80" s="226">
        <f t="shared" si="72"/>
        <v>0</v>
      </c>
      <c r="DU80" s="226">
        <f t="shared" si="72"/>
        <v>0</v>
      </c>
      <c r="DV80" s="226">
        <f t="shared" si="72"/>
        <v>0</v>
      </c>
      <c r="DW80" s="226">
        <f t="shared" si="72"/>
        <v>0</v>
      </c>
      <c r="DX80" s="226">
        <f t="shared" si="72"/>
        <v>0</v>
      </c>
      <c r="DY80" s="226">
        <f t="shared" si="72"/>
        <v>0</v>
      </c>
    </row>
    <row r="81" spans="2:129" x14ac:dyDescent="0.35">
      <c r="B81" s="14"/>
      <c r="C81" s="14"/>
      <c r="E81" t="s">
        <v>213</v>
      </c>
      <c r="H81" s="30" t="s">
        <v>48</v>
      </c>
      <c r="J81" s="334">
        <f>'1.1 Assumptions'!$J$186</f>
        <v>0.01</v>
      </c>
      <c r="K81" s="334">
        <f>'1.1 Assumptions'!$J$186</f>
        <v>0.01</v>
      </c>
      <c r="L81" s="334">
        <f>'1.1 Assumptions'!$J$186</f>
        <v>0.01</v>
      </c>
      <c r="M81" s="334">
        <f>'1.1 Assumptions'!$J$186</f>
        <v>0.01</v>
      </c>
      <c r="N81" s="334">
        <f>'1.1 Assumptions'!$J$186</f>
        <v>0.01</v>
      </c>
      <c r="O81" s="334">
        <f>'1.1 Assumptions'!$J$186</f>
        <v>0.01</v>
      </c>
      <c r="P81" s="334">
        <f>'1.1 Assumptions'!$J$186</f>
        <v>0.01</v>
      </c>
      <c r="Q81" s="334">
        <f>'1.1 Assumptions'!$J$186</f>
        <v>0.01</v>
      </c>
      <c r="R81" s="334">
        <f>'1.1 Assumptions'!$J$186</f>
        <v>0.01</v>
      </c>
      <c r="S81" s="334">
        <f>'1.1 Assumptions'!$J$186</f>
        <v>0.01</v>
      </c>
      <c r="T81" s="334">
        <f>'1.1 Assumptions'!$J$186</f>
        <v>0.01</v>
      </c>
      <c r="U81" s="334">
        <f>'1.1 Assumptions'!$J$186</f>
        <v>0.01</v>
      </c>
      <c r="V81" s="334">
        <f>'1.1 Assumptions'!$J$186</f>
        <v>0.01</v>
      </c>
      <c r="W81" s="334">
        <f>'1.1 Assumptions'!$J$186</f>
        <v>0.01</v>
      </c>
      <c r="X81" s="334">
        <f>'1.1 Assumptions'!$J$186</f>
        <v>0.01</v>
      </c>
      <c r="Y81" s="334">
        <f>'1.1 Assumptions'!$J$186</f>
        <v>0.01</v>
      </c>
      <c r="Z81" s="334">
        <f>'1.1 Assumptions'!$J$186</f>
        <v>0.01</v>
      </c>
      <c r="AA81" s="334">
        <f>'1.1 Assumptions'!$J$186</f>
        <v>0.01</v>
      </c>
      <c r="AB81" s="334">
        <f>'1.1 Assumptions'!$J$186</f>
        <v>0.01</v>
      </c>
      <c r="AC81" s="334">
        <f>'1.1 Assumptions'!$J$186</f>
        <v>0.01</v>
      </c>
      <c r="AD81" s="334">
        <f>'1.1 Assumptions'!$J$186</f>
        <v>0.01</v>
      </c>
      <c r="AE81" s="334">
        <f>'1.1 Assumptions'!$J$186</f>
        <v>0.01</v>
      </c>
      <c r="AF81" s="334">
        <f>'1.1 Assumptions'!$J$186</f>
        <v>0.01</v>
      </c>
      <c r="AG81" s="334">
        <f>'1.1 Assumptions'!$J$186</f>
        <v>0.01</v>
      </c>
      <c r="AH81" s="334">
        <f>'1.1 Assumptions'!$J$186</f>
        <v>0.01</v>
      </c>
      <c r="AI81" s="334">
        <f>'1.1 Assumptions'!$J$186</f>
        <v>0.01</v>
      </c>
      <c r="AJ81" s="334">
        <f>'1.1 Assumptions'!$J$186</f>
        <v>0.01</v>
      </c>
      <c r="AK81" s="334">
        <f>'1.1 Assumptions'!$J$186</f>
        <v>0.01</v>
      </c>
      <c r="AL81" s="334">
        <f>'1.1 Assumptions'!$J$186</f>
        <v>0.01</v>
      </c>
      <c r="AM81" s="334">
        <f>'1.1 Assumptions'!$J$186</f>
        <v>0.01</v>
      </c>
      <c r="AN81" s="334">
        <f>'1.1 Assumptions'!$J$186</f>
        <v>0.01</v>
      </c>
      <c r="AO81" s="334">
        <f>'1.1 Assumptions'!$J$186</f>
        <v>0.01</v>
      </c>
      <c r="AP81" s="334">
        <f>'1.1 Assumptions'!$J$186</f>
        <v>0.01</v>
      </c>
      <c r="AQ81" s="334">
        <f>'1.1 Assumptions'!$J$186</f>
        <v>0.01</v>
      </c>
      <c r="AR81" s="334">
        <f>'1.1 Assumptions'!$J$186</f>
        <v>0.01</v>
      </c>
      <c r="AS81" s="334">
        <f>'1.1 Assumptions'!$J$186</f>
        <v>0.01</v>
      </c>
      <c r="AT81" s="334">
        <f>'1.1 Assumptions'!$J$186</f>
        <v>0.01</v>
      </c>
      <c r="AU81" s="334">
        <f>'1.1 Assumptions'!$J$186</f>
        <v>0.01</v>
      </c>
      <c r="AV81" s="334">
        <f>'1.1 Assumptions'!$J$186</f>
        <v>0.01</v>
      </c>
      <c r="AW81" s="334">
        <f>'1.1 Assumptions'!$J$186</f>
        <v>0.01</v>
      </c>
      <c r="AX81" s="334">
        <f>'1.1 Assumptions'!$J$186</f>
        <v>0.01</v>
      </c>
      <c r="AY81" s="334">
        <f>'1.1 Assumptions'!$J$186</f>
        <v>0.01</v>
      </c>
      <c r="AZ81" s="334">
        <f>'1.1 Assumptions'!$J$186</f>
        <v>0.01</v>
      </c>
      <c r="BA81" s="334">
        <f>'1.1 Assumptions'!$J$186</f>
        <v>0.01</v>
      </c>
      <c r="BB81" s="334">
        <f>'1.1 Assumptions'!$J$186</f>
        <v>0.01</v>
      </c>
      <c r="BC81" s="334">
        <f>'1.1 Assumptions'!$J$186</f>
        <v>0.01</v>
      </c>
      <c r="BD81" s="334">
        <f>'1.1 Assumptions'!$J$186</f>
        <v>0.01</v>
      </c>
      <c r="BE81" s="334">
        <f>'1.1 Assumptions'!$J$186</f>
        <v>0.01</v>
      </c>
      <c r="BF81" s="334">
        <f>'1.1 Assumptions'!$J$186</f>
        <v>0.01</v>
      </c>
      <c r="BG81" s="334">
        <f>'1.1 Assumptions'!$J$186</f>
        <v>0.01</v>
      </c>
      <c r="BH81" s="334">
        <f>'1.1 Assumptions'!$J$186</f>
        <v>0.01</v>
      </c>
      <c r="BI81" s="334">
        <f>'1.1 Assumptions'!$J$186</f>
        <v>0.01</v>
      </c>
      <c r="BJ81" s="334">
        <f>'1.1 Assumptions'!$J$186</f>
        <v>0.01</v>
      </c>
      <c r="BK81" s="334">
        <f>'1.1 Assumptions'!$J$186</f>
        <v>0.01</v>
      </c>
      <c r="BL81" s="334">
        <f>'1.1 Assumptions'!$J$186</f>
        <v>0.01</v>
      </c>
      <c r="BM81" s="334">
        <f>'1.1 Assumptions'!$J$186</f>
        <v>0.01</v>
      </c>
      <c r="BN81" s="334">
        <f>'1.1 Assumptions'!$J$186</f>
        <v>0.01</v>
      </c>
      <c r="BO81" s="334">
        <f>'1.1 Assumptions'!$J$186</f>
        <v>0.01</v>
      </c>
      <c r="BP81" s="334">
        <f>'1.1 Assumptions'!$J$186</f>
        <v>0.01</v>
      </c>
      <c r="BQ81" s="334">
        <f>'1.1 Assumptions'!$J$186</f>
        <v>0.01</v>
      </c>
      <c r="BR81" s="334">
        <f>'1.1 Assumptions'!$J$186</f>
        <v>0.01</v>
      </c>
      <c r="BS81" s="334">
        <f>'1.1 Assumptions'!$J$186</f>
        <v>0.01</v>
      </c>
      <c r="BT81" s="334">
        <f>'1.1 Assumptions'!$J$186</f>
        <v>0.01</v>
      </c>
      <c r="BU81" s="334">
        <f>'1.1 Assumptions'!$J$186</f>
        <v>0.01</v>
      </c>
      <c r="BV81" s="334">
        <f>'1.1 Assumptions'!$J$186</f>
        <v>0.01</v>
      </c>
      <c r="BW81" s="334">
        <f>'1.1 Assumptions'!$J$186</f>
        <v>0.01</v>
      </c>
      <c r="BX81" s="334">
        <f>'1.1 Assumptions'!$J$186</f>
        <v>0.01</v>
      </c>
      <c r="BY81" s="334">
        <f>'1.1 Assumptions'!$J$186</f>
        <v>0.01</v>
      </c>
      <c r="BZ81" s="334">
        <f>'1.1 Assumptions'!$J$186</f>
        <v>0.01</v>
      </c>
      <c r="CA81" s="334">
        <f>'1.1 Assumptions'!$J$186</f>
        <v>0.01</v>
      </c>
      <c r="CB81" s="334">
        <f>'1.1 Assumptions'!$J$186</f>
        <v>0.01</v>
      </c>
      <c r="CC81" s="334">
        <f>'1.1 Assumptions'!$J$186</f>
        <v>0.01</v>
      </c>
      <c r="CD81" s="334">
        <f>'1.1 Assumptions'!$J$186</f>
        <v>0.01</v>
      </c>
      <c r="CE81" s="334">
        <f>'1.1 Assumptions'!$J$186</f>
        <v>0.01</v>
      </c>
      <c r="CF81" s="334">
        <f>'1.1 Assumptions'!$J$186</f>
        <v>0.01</v>
      </c>
      <c r="CG81" s="334">
        <f>'1.1 Assumptions'!$J$186</f>
        <v>0.01</v>
      </c>
      <c r="CH81" s="334">
        <f>'1.1 Assumptions'!$J$186</f>
        <v>0.01</v>
      </c>
      <c r="CI81" s="334">
        <f>'1.1 Assumptions'!$J$186</f>
        <v>0.01</v>
      </c>
      <c r="CJ81" s="334">
        <f>'1.1 Assumptions'!$J$186</f>
        <v>0.01</v>
      </c>
      <c r="CK81" s="334">
        <f>'1.1 Assumptions'!$J$186</f>
        <v>0.01</v>
      </c>
      <c r="CL81" s="334">
        <f>'1.1 Assumptions'!$J$186</f>
        <v>0.01</v>
      </c>
      <c r="CM81" s="334">
        <f>'1.1 Assumptions'!$J$186</f>
        <v>0.01</v>
      </c>
      <c r="CN81" s="334">
        <f>'1.1 Assumptions'!$J$186</f>
        <v>0.01</v>
      </c>
      <c r="CO81" s="334">
        <f>'1.1 Assumptions'!$J$186</f>
        <v>0.01</v>
      </c>
      <c r="CP81" s="334">
        <f>'1.1 Assumptions'!$J$186</f>
        <v>0.01</v>
      </c>
      <c r="CQ81" s="334">
        <f>'1.1 Assumptions'!$J$186</f>
        <v>0.01</v>
      </c>
      <c r="CR81" s="334">
        <f>'1.1 Assumptions'!$J$186</f>
        <v>0.01</v>
      </c>
      <c r="CS81" s="334">
        <f>'1.1 Assumptions'!$J$186</f>
        <v>0.01</v>
      </c>
      <c r="CT81" s="334">
        <f>'1.1 Assumptions'!$J$186</f>
        <v>0.01</v>
      </c>
      <c r="CU81" s="334">
        <f>'1.1 Assumptions'!$J$186</f>
        <v>0.01</v>
      </c>
      <c r="CV81" s="334">
        <f>'1.1 Assumptions'!$J$186</f>
        <v>0.01</v>
      </c>
      <c r="CW81" s="334">
        <f>'1.1 Assumptions'!$J$186</f>
        <v>0.01</v>
      </c>
      <c r="CX81" s="334">
        <f>'1.1 Assumptions'!$J$186</f>
        <v>0.01</v>
      </c>
      <c r="CY81" s="334">
        <f>'1.1 Assumptions'!$J$186</f>
        <v>0.01</v>
      </c>
      <c r="CZ81" s="334">
        <f>'1.1 Assumptions'!$J$186</f>
        <v>0.01</v>
      </c>
      <c r="DA81" s="334">
        <f>'1.1 Assumptions'!$J$186</f>
        <v>0.01</v>
      </c>
      <c r="DB81" s="334">
        <f>'1.1 Assumptions'!$J$186</f>
        <v>0.01</v>
      </c>
      <c r="DC81" s="334">
        <f>'1.1 Assumptions'!$J$186</f>
        <v>0.01</v>
      </c>
      <c r="DD81" s="334">
        <f>'1.1 Assumptions'!$J$186</f>
        <v>0.01</v>
      </c>
      <c r="DE81" s="334">
        <f>'1.1 Assumptions'!$J$186</f>
        <v>0.01</v>
      </c>
      <c r="DF81" s="334">
        <f>'1.1 Assumptions'!$J$186</f>
        <v>0.01</v>
      </c>
      <c r="DG81" s="334">
        <f>'1.1 Assumptions'!$J$186</f>
        <v>0.01</v>
      </c>
      <c r="DH81" s="334">
        <f>'1.1 Assumptions'!$J$186</f>
        <v>0.01</v>
      </c>
      <c r="DI81" s="334">
        <f>'1.1 Assumptions'!$J$186</f>
        <v>0.01</v>
      </c>
      <c r="DJ81" s="334">
        <f>'1.1 Assumptions'!$J$186</f>
        <v>0.01</v>
      </c>
      <c r="DK81" s="334">
        <f>'1.1 Assumptions'!$J$186</f>
        <v>0.01</v>
      </c>
      <c r="DL81" s="334">
        <f>'1.1 Assumptions'!$J$186</f>
        <v>0.01</v>
      </c>
      <c r="DM81" s="334">
        <f>'1.1 Assumptions'!$J$186</f>
        <v>0.01</v>
      </c>
      <c r="DN81" s="334">
        <f>'1.1 Assumptions'!$J$186</f>
        <v>0.01</v>
      </c>
      <c r="DO81" s="334">
        <f>'1.1 Assumptions'!$J$186</f>
        <v>0.01</v>
      </c>
      <c r="DP81" s="334">
        <f>'1.1 Assumptions'!$J$186</f>
        <v>0.01</v>
      </c>
      <c r="DQ81" s="334">
        <f>'1.1 Assumptions'!$J$186</f>
        <v>0.01</v>
      </c>
      <c r="DR81" s="334">
        <f>'1.1 Assumptions'!$J$186</f>
        <v>0.01</v>
      </c>
      <c r="DS81" s="334">
        <f>'1.1 Assumptions'!$J$186</f>
        <v>0.01</v>
      </c>
      <c r="DT81" s="334">
        <f>'1.1 Assumptions'!$J$186</f>
        <v>0.01</v>
      </c>
      <c r="DU81" s="334">
        <f>'1.1 Assumptions'!$J$186</f>
        <v>0.01</v>
      </c>
      <c r="DV81" s="334">
        <f>'1.1 Assumptions'!$J$186</f>
        <v>0.01</v>
      </c>
      <c r="DW81" s="334">
        <f>'1.1 Assumptions'!$J$186</f>
        <v>0.01</v>
      </c>
      <c r="DX81" s="334">
        <f>'1.1 Assumptions'!$J$186</f>
        <v>0.01</v>
      </c>
      <c r="DY81" s="334">
        <f>'1.1 Assumptions'!$J$186</f>
        <v>0.01</v>
      </c>
    </row>
    <row r="82" spans="2:129" x14ac:dyDescent="0.35">
      <c r="B82" s="14"/>
      <c r="C82" s="14"/>
      <c r="E82" s="123" t="s">
        <v>493</v>
      </c>
      <c r="H82" s="30" t="s">
        <v>45</v>
      </c>
      <c r="J82" s="192" cm="1">
        <f t="array" ref="J82">IF(OR(J$5=13,J$5=(13+12),J$5=(13+12*2),J$5=(13+12*3),J$5=(13+12*4),J$5=(13+12*5),J$5=(13+12*6),J$5=(13+12*7),J$5=(13+12*8),J$5=(13+12*9),J$5=(13+12*10)),(1+J81:DY81),1)</f>
        <v>1</v>
      </c>
      <c r="K82" s="192">
        <f>IF(OR(K$5=13,K$5=(13+12),K$5=(13+12*2),K$5=(13+12*3),K$5=(13+12*4),K$5=(13+12*5),K$5=(13+12*6),K$5=(13+12*7),K$5=(13+12*8),K$5=(13+12*9),K$5=(13+12*10)),(1+'1.1 Assumptions'!$J$165),1)</f>
        <v>1</v>
      </c>
      <c r="L82" s="192">
        <f>IF(OR(L$5=13,L$5=(13+12),L$5=(13+12*2),L$5=(13+12*3),L$5=(13+12*4),L$5=(13+12*5),L$5=(13+12*6),L$5=(13+12*7),L$5=(13+12*8),L$5=(13+12*9),L$5=(13+12*10)),(1+'1.1 Assumptions'!$J$165),1)</f>
        <v>1</v>
      </c>
      <c r="M82" s="192">
        <f>IF(OR(M$5=13,M$5=(13+12),M$5=(13+12*2),M$5=(13+12*3),M$5=(13+12*4),M$5=(13+12*5),M$5=(13+12*6),M$5=(13+12*7),M$5=(13+12*8),M$5=(13+12*9),M$5=(13+12*10)),(1+'1.1 Assumptions'!$J$165),1)</f>
        <v>1</v>
      </c>
      <c r="N82" s="192">
        <f>IF(OR(N$5=13,N$5=(13+12),N$5=(13+12*2),N$5=(13+12*3),N$5=(13+12*4),N$5=(13+12*5),N$5=(13+12*6),N$5=(13+12*7),N$5=(13+12*8),N$5=(13+12*9),N$5=(13+12*10)),(1+'1.1 Assumptions'!$J$165),1)</f>
        <v>1</v>
      </c>
      <c r="O82" s="192">
        <f>IF(OR(O$5=13,O$5=(13+12),O$5=(13+12*2),O$5=(13+12*3),O$5=(13+12*4),O$5=(13+12*5),O$5=(13+12*6),O$5=(13+12*7),O$5=(13+12*8),O$5=(13+12*9),O$5=(13+12*10)),(1+'1.1 Assumptions'!$J$165),1)</f>
        <v>1</v>
      </c>
      <c r="P82" s="192">
        <f>IF(OR(P$5=13,P$5=(13+12),P$5=(13+12*2),P$5=(13+12*3),P$5=(13+12*4),P$5=(13+12*5),P$5=(13+12*6),P$5=(13+12*7),P$5=(13+12*8),P$5=(13+12*9),P$5=(13+12*10)),(1+'1.1 Assumptions'!$J$165),1)</f>
        <v>1</v>
      </c>
      <c r="Q82" s="192">
        <f>IF(OR(Q$5=13,Q$5=(13+12),Q$5=(13+12*2),Q$5=(13+12*3),Q$5=(13+12*4),Q$5=(13+12*5),Q$5=(13+12*6),Q$5=(13+12*7),Q$5=(13+12*8),Q$5=(13+12*9),Q$5=(13+12*10)),(1+'1.1 Assumptions'!$J$165),1)</f>
        <v>1</v>
      </c>
      <c r="R82" s="192">
        <f>IF(OR(R$5=13,R$5=(13+12),R$5=(13+12*2),R$5=(13+12*3),R$5=(13+12*4),R$5=(13+12*5),R$5=(13+12*6),R$5=(13+12*7),R$5=(13+12*8),R$5=(13+12*9),R$5=(13+12*10)),(1+'1.1 Assumptions'!$J$165),1)</f>
        <v>1</v>
      </c>
      <c r="S82" s="192">
        <f>IF(OR(S$5=13,S$5=(13+12),S$5=(13+12*2),S$5=(13+12*3),S$5=(13+12*4),S$5=(13+12*5),S$5=(13+12*6),S$5=(13+12*7),S$5=(13+12*8),S$5=(13+12*9),S$5=(13+12*10)),(1+'1.1 Assumptions'!$J$165),1)</f>
        <v>1</v>
      </c>
      <c r="T82" s="192">
        <f>IF(OR(T$5=13,T$5=(13+12),T$5=(13+12*2),T$5=(13+12*3),T$5=(13+12*4),T$5=(13+12*5),T$5=(13+12*6),T$5=(13+12*7),T$5=(13+12*8),T$5=(13+12*9),T$5=(13+12*10)),(1+'1.1 Assumptions'!$J$165),1)</f>
        <v>1</v>
      </c>
      <c r="U82" s="192">
        <f>IF(OR(U$5=13,U$5=(13+12),U$5=(13+12*2),U$5=(13+12*3),U$5=(13+12*4),U$5=(13+12*5),U$5=(13+12*6),U$5=(13+12*7),U$5=(13+12*8),U$5=(13+12*9),U$5=(13+12*10)),(1+'1.1 Assumptions'!$J$165),1)</f>
        <v>1</v>
      </c>
      <c r="V82" s="192">
        <f>IF(OR(V$5=13,V$5=(13+12),V$5=(13+12*2),V$5=(13+12*3),V$5=(13+12*4),V$5=(13+12*5),V$5=(13+12*6),V$5=(13+12*7),V$5=(13+12*8),V$5=(13+12*9),V$5=(13+12*10)),(1+'1.1 Assumptions'!$J$165),1)</f>
        <v>1.02</v>
      </c>
      <c r="W82" s="192">
        <f>IF(OR(W$5=13,W$5=(13+12),W$5=(13+12*2),W$5=(13+12*3),W$5=(13+12*4),W$5=(13+12*5),W$5=(13+12*6),W$5=(13+12*7),W$5=(13+12*8),W$5=(13+12*9),W$5=(13+12*10)),(1+'1.1 Assumptions'!$J$165),1)</f>
        <v>1</v>
      </c>
      <c r="X82" s="192">
        <f>IF(OR(X$5=13,X$5=(13+12),X$5=(13+12*2),X$5=(13+12*3),X$5=(13+12*4),X$5=(13+12*5),X$5=(13+12*6),X$5=(13+12*7),X$5=(13+12*8),X$5=(13+12*9),X$5=(13+12*10)),(1+'1.1 Assumptions'!$J$165),1)</f>
        <v>1</v>
      </c>
      <c r="Y82" s="192">
        <f>IF(OR(Y$5=13,Y$5=(13+12),Y$5=(13+12*2),Y$5=(13+12*3),Y$5=(13+12*4),Y$5=(13+12*5),Y$5=(13+12*6),Y$5=(13+12*7),Y$5=(13+12*8),Y$5=(13+12*9),Y$5=(13+12*10)),(1+'1.1 Assumptions'!$J$165),1)</f>
        <v>1</v>
      </c>
      <c r="Z82" s="192">
        <f>IF(OR(Z$5=13,Z$5=(13+12),Z$5=(13+12*2),Z$5=(13+12*3),Z$5=(13+12*4),Z$5=(13+12*5),Z$5=(13+12*6),Z$5=(13+12*7),Z$5=(13+12*8),Z$5=(13+12*9),Z$5=(13+12*10)),(1+'1.1 Assumptions'!$J$165),1)</f>
        <v>1</v>
      </c>
      <c r="AA82" s="192">
        <f>IF(OR(AA$5=13,AA$5=(13+12),AA$5=(13+12*2),AA$5=(13+12*3),AA$5=(13+12*4),AA$5=(13+12*5),AA$5=(13+12*6),AA$5=(13+12*7),AA$5=(13+12*8),AA$5=(13+12*9),AA$5=(13+12*10)),(1+'1.1 Assumptions'!$J$165),1)</f>
        <v>1</v>
      </c>
      <c r="AB82" s="192">
        <f>IF(OR(AB$5=13,AB$5=(13+12),AB$5=(13+12*2),AB$5=(13+12*3),AB$5=(13+12*4),AB$5=(13+12*5),AB$5=(13+12*6),AB$5=(13+12*7),AB$5=(13+12*8),AB$5=(13+12*9),AB$5=(13+12*10)),(1+'1.1 Assumptions'!$J$165),1)</f>
        <v>1</v>
      </c>
      <c r="AC82" s="192">
        <f>IF(OR(AC$5=13,AC$5=(13+12),AC$5=(13+12*2),AC$5=(13+12*3),AC$5=(13+12*4),AC$5=(13+12*5),AC$5=(13+12*6),AC$5=(13+12*7),AC$5=(13+12*8),AC$5=(13+12*9),AC$5=(13+12*10)),(1+'1.1 Assumptions'!$J$165),1)</f>
        <v>1</v>
      </c>
      <c r="AD82" s="192">
        <f>IF(OR(AD$5=13,AD$5=(13+12),AD$5=(13+12*2),AD$5=(13+12*3),AD$5=(13+12*4),AD$5=(13+12*5),AD$5=(13+12*6),AD$5=(13+12*7),AD$5=(13+12*8),AD$5=(13+12*9),AD$5=(13+12*10)),(1+'1.1 Assumptions'!$J$165),1)</f>
        <v>1</v>
      </c>
      <c r="AE82" s="192">
        <f>IF(OR(AE$5=13,AE$5=(13+12),AE$5=(13+12*2),AE$5=(13+12*3),AE$5=(13+12*4),AE$5=(13+12*5),AE$5=(13+12*6),AE$5=(13+12*7),AE$5=(13+12*8),AE$5=(13+12*9),AE$5=(13+12*10)),(1+'1.1 Assumptions'!$J$165),1)</f>
        <v>1</v>
      </c>
      <c r="AF82" s="192">
        <f>IF(OR(AF$5=13,AF$5=(13+12),AF$5=(13+12*2),AF$5=(13+12*3),AF$5=(13+12*4),AF$5=(13+12*5),AF$5=(13+12*6),AF$5=(13+12*7),AF$5=(13+12*8),AF$5=(13+12*9),AF$5=(13+12*10)),(1+'1.1 Assumptions'!$J$165),1)</f>
        <v>1</v>
      </c>
      <c r="AG82" s="192">
        <f>IF(OR(AG$5=13,AG$5=(13+12),AG$5=(13+12*2),AG$5=(13+12*3),AG$5=(13+12*4),AG$5=(13+12*5),AG$5=(13+12*6),AG$5=(13+12*7),AG$5=(13+12*8),AG$5=(13+12*9),AG$5=(13+12*10)),(1+'1.1 Assumptions'!$J$165),1)</f>
        <v>1</v>
      </c>
      <c r="AH82" s="192">
        <f>IF(OR(AH$5=13,AH$5=(13+12),AH$5=(13+12*2),AH$5=(13+12*3),AH$5=(13+12*4),AH$5=(13+12*5),AH$5=(13+12*6),AH$5=(13+12*7),AH$5=(13+12*8),AH$5=(13+12*9),AH$5=(13+12*10)),(1+'1.1 Assumptions'!$J$165),1)</f>
        <v>1.02</v>
      </c>
      <c r="AI82" s="192">
        <f>IF(OR(AI$5=13,AI$5=(13+12),AI$5=(13+12*2),AI$5=(13+12*3),AI$5=(13+12*4),AI$5=(13+12*5),AI$5=(13+12*6),AI$5=(13+12*7),AI$5=(13+12*8),AI$5=(13+12*9),AI$5=(13+12*10)),(1+'1.1 Assumptions'!$J$165),1)</f>
        <v>1</v>
      </c>
      <c r="AJ82" s="192">
        <f>IF(OR(AJ$5=13,AJ$5=(13+12),AJ$5=(13+12*2),AJ$5=(13+12*3),AJ$5=(13+12*4),AJ$5=(13+12*5),AJ$5=(13+12*6),AJ$5=(13+12*7),AJ$5=(13+12*8),AJ$5=(13+12*9),AJ$5=(13+12*10)),(1+'1.1 Assumptions'!$J$165),1)</f>
        <v>1</v>
      </c>
      <c r="AK82" s="192">
        <f>IF(OR(AK$5=13,AK$5=(13+12),AK$5=(13+12*2),AK$5=(13+12*3),AK$5=(13+12*4),AK$5=(13+12*5),AK$5=(13+12*6),AK$5=(13+12*7),AK$5=(13+12*8),AK$5=(13+12*9),AK$5=(13+12*10)),(1+'1.1 Assumptions'!$J$165),1)</f>
        <v>1</v>
      </c>
      <c r="AL82" s="192">
        <f>IF(OR(AL$5=13,AL$5=(13+12),AL$5=(13+12*2),AL$5=(13+12*3),AL$5=(13+12*4),AL$5=(13+12*5),AL$5=(13+12*6),AL$5=(13+12*7),AL$5=(13+12*8),AL$5=(13+12*9),AL$5=(13+12*10)),(1+'1.1 Assumptions'!$J$165),1)</f>
        <v>1</v>
      </c>
      <c r="AM82" s="192">
        <f>IF(OR(AM$5=13,AM$5=(13+12),AM$5=(13+12*2),AM$5=(13+12*3),AM$5=(13+12*4),AM$5=(13+12*5),AM$5=(13+12*6),AM$5=(13+12*7),AM$5=(13+12*8),AM$5=(13+12*9),AM$5=(13+12*10)),(1+'1.1 Assumptions'!$J$165),1)</f>
        <v>1</v>
      </c>
      <c r="AN82" s="192">
        <f>IF(OR(AN$5=13,AN$5=(13+12),AN$5=(13+12*2),AN$5=(13+12*3),AN$5=(13+12*4),AN$5=(13+12*5),AN$5=(13+12*6),AN$5=(13+12*7),AN$5=(13+12*8),AN$5=(13+12*9),AN$5=(13+12*10)),(1+'1.1 Assumptions'!$J$165),1)</f>
        <v>1</v>
      </c>
      <c r="AO82" s="192">
        <f>IF(OR(AO$5=13,AO$5=(13+12),AO$5=(13+12*2),AO$5=(13+12*3),AO$5=(13+12*4),AO$5=(13+12*5),AO$5=(13+12*6),AO$5=(13+12*7),AO$5=(13+12*8),AO$5=(13+12*9),AO$5=(13+12*10)),(1+'1.1 Assumptions'!$J$165),1)</f>
        <v>1</v>
      </c>
      <c r="AP82" s="192">
        <f>IF(OR(AP$5=13,AP$5=(13+12),AP$5=(13+12*2),AP$5=(13+12*3),AP$5=(13+12*4),AP$5=(13+12*5),AP$5=(13+12*6),AP$5=(13+12*7),AP$5=(13+12*8),AP$5=(13+12*9),AP$5=(13+12*10)),(1+'1.1 Assumptions'!$J$165),1)</f>
        <v>1</v>
      </c>
      <c r="AQ82" s="192">
        <f>IF(OR(AQ$5=13,AQ$5=(13+12),AQ$5=(13+12*2),AQ$5=(13+12*3),AQ$5=(13+12*4),AQ$5=(13+12*5),AQ$5=(13+12*6),AQ$5=(13+12*7),AQ$5=(13+12*8),AQ$5=(13+12*9),AQ$5=(13+12*10)),(1+'1.1 Assumptions'!$J$165),1)</f>
        <v>1</v>
      </c>
      <c r="AR82" s="192">
        <f>IF(OR(AR$5=13,AR$5=(13+12),AR$5=(13+12*2),AR$5=(13+12*3),AR$5=(13+12*4),AR$5=(13+12*5),AR$5=(13+12*6),AR$5=(13+12*7),AR$5=(13+12*8),AR$5=(13+12*9),AR$5=(13+12*10)),(1+'1.1 Assumptions'!$J$165),1)</f>
        <v>1</v>
      </c>
      <c r="AS82" s="192">
        <f>IF(OR(AS$5=13,AS$5=(13+12),AS$5=(13+12*2),AS$5=(13+12*3),AS$5=(13+12*4),AS$5=(13+12*5),AS$5=(13+12*6),AS$5=(13+12*7),AS$5=(13+12*8),AS$5=(13+12*9),AS$5=(13+12*10)),(1+'1.1 Assumptions'!$J$165),1)</f>
        <v>1</v>
      </c>
      <c r="AT82" s="192">
        <f>IF(OR(AT$5=13,AT$5=(13+12),AT$5=(13+12*2),AT$5=(13+12*3),AT$5=(13+12*4),AT$5=(13+12*5),AT$5=(13+12*6),AT$5=(13+12*7),AT$5=(13+12*8),AT$5=(13+12*9),AT$5=(13+12*10)),(1+'1.1 Assumptions'!$J$165),1)</f>
        <v>1.02</v>
      </c>
      <c r="AU82" s="192">
        <f>IF(OR(AU$5=13,AU$5=(13+12),AU$5=(13+12*2),AU$5=(13+12*3),AU$5=(13+12*4),AU$5=(13+12*5),AU$5=(13+12*6),AU$5=(13+12*7),AU$5=(13+12*8),AU$5=(13+12*9),AU$5=(13+12*10)),(1+'1.1 Assumptions'!$J$165),1)</f>
        <v>1</v>
      </c>
      <c r="AV82" s="192">
        <f>IF(OR(AV$5=13,AV$5=(13+12),AV$5=(13+12*2),AV$5=(13+12*3),AV$5=(13+12*4),AV$5=(13+12*5),AV$5=(13+12*6),AV$5=(13+12*7),AV$5=(13+12*8),AV$5=(13+12*9),AV$5=(13+12*10)),(1+'1.1 Assumptions'!$J$165),1)</f>
        <v>1</v>
      </c>
      <c r="AW82" s="192">
        <f>IF(OR(AW$5=13,AW$5=(13+12),AW$5=(13+12*2),AW$5=(13+12*3),AW$5=(13+12*4),AW$5=(13+12*5),AW$5=(13+12*6),AW$5=(13+12*7),AW$5=(13+12*8),AW$5=(13+12*9),AW$5=(13+12*10)),(1+'1.1 Assumptions'!$J$165),1)</f>
        <v>1</v>
      </c>
      <c r="AX82" s="192">
        <f>IF(OR(AX$5=13,AX$5=(13+12),AX$5=(13+12*2),AX$5=(13+12*3),AX$5=(13+12*4),AX$5=(13+12*5),AX$5=(13+12*6),AX$5=(13+12*7),AX$5=(13+12*8),AX$5=(13+12*9),AX$5=(13+12*10)),(1+'1.1 Assumptions'!$J$165),1)</f>
        <v>1</v>
      </c>
      <c r="AY82" s="192">
        <f>IF(OR(AY$5=13,AY$5=(13+12),AY$5=(13+12*2),AY$5=(13+12*3),AY$5=(13+12*4),AY$5=(13+12*5),AY$5=(13+12*6),AY$5=(13+12*7),AY$5=(13+12*8),AY$5=(13+12*9),AY$5=(13+12*10)),(1+'1.1 Assumptions'!$J$165),1)</f>
        <v>1</v>
      </c>
      <c r="AZ82" s="192">
        <f>IF(OR(AZ$5=13,AZ$5=(13+12),AZ$5=(13+12*2),AZ$5=(13+12*3),AZ$5=(13+12*4),AZ$5=(13+12*5),AZ$5=(13+12*6),AZ$5=(13+12*7),AZ$5=(13+12*8),AZ$5=(13+12*9),AZ$5=(13+12*10)),(1+'1.1 Assumptions'!$J$165),1)</f>
        <v>1</v>
      </c>
      <c r="BA82" s="192">
        <f>IF(OR(BA$5=13,BA$5=(13+12),BA$5=(13+12*2),BA$5=(13+12*3),BA$5=(13+12*4),BA$5=(13+12*5),BA$5=(13+12*6),BA$5=(13+12*7),BA$5=(13+12*8),BA$5=(13+12*9),BA$5=(13+12*10)),(1+'1.1 Assumptions'!$J$165),1)</f>
        <v>1</v>
      </c>
      <c r="BB82" s="192">
        <f>IF(OR(BB$5=13,BB$5=(13+12),BB$5=(13+12*2),BB$5=(13+12*3),BB$5=(13+12*4),BB$5=(13+12*5),BB$5=(13+12*6),BB$5=(13+12*7),BB$5=(13+12*8),BB$5=(13+12*9),BB$5=(13+12*10)),(1+'1.1 Assumptions'!$J$165),1)</f>
        <v>1</v>
      </c>
      <c r="BC82" s="192">
        <f>IF(OR(BC$5=13,BC$5=(13+12),BC$5=(13+12*2),BC$5=(13+12*3),BC$5=(13+12*4),BC$5=(13+12*5),BC$5=(13+12*6),BC$5=(13+12*7),BC$5=(13+12*8),BC$5=(13+12*9),BC$5=(13+12*10)),(1+'1.1 Assumptions'!$J$165),1)</f>
        <v>1</v>
      </c>
      <c r="BD82" s="192">
        <f>IF(OR(BD$5=13,BD$5=(13+12),BD$5=(13+12*2),BD$5=(13+12*3),BD$5=(13+12*4),BD$5=(13+12*5),BD$5=(13+12*6),BD$5=(13+12*7),BD$5=(13+12*8),BD$5=(13+12*9),BD$5=(13+12*10)),(1+'1.1 Assumptions'!$J$165),1)</f>
        <v>1</v>
      </c>
      <c r="BE82" s="192">
        <f>IF(OR(BE$5=13,BE$5=(13+12),BE$5=(13+12*2),BE$5=(13+12*3),BE$5=(13+12*4),BE$5=(13+12*5),BE$5=(13+12*6),BE$5=(13+12*7),BE$5=(13+12*8),BE$5=(13+12*9),BE$5=(13+12*10)),(1+'1.1 Assumptions'!$J$165),1)</f>
        <v>1</v>
      </c>
      <c r="BF82" s="192">
        <f>IF(OR(BF$5=13,BF$5=(13+12),BF$5=(13+12*2),BF$5=(13+12*3),BF$5=(13+12*4),BF$5=(13+12*5),BF$5=(13+12*6),BF$5=(13+12*7),BF$5=(13+12*8),BF$5=(13+12*9),BF$5=(13+12*10)),(1+'1.1 Assumptions'!$J$165),1)</f>
        <v>1.02</v>
      </c>
      <c r="BG82" s="192">
        <f>IF(OR(BG$5=13,BG$5=(13+12),BG$5=(13+12*2),BG$5=(13+12*3),BG$5=(13+12*4),BG$5=(13+12*5),BG$5=(13+12*6),BG$5=(13+12*7),BG$5=(13+12*8),BG$5=(13+12*9),BG$5=(13+12*10)),(1+'1.1 Assumptions'!$J$165),1)</f>
        <v>1</v>
      </c>
      <c r="BH82" s="192">
        <f>IF(OR(BH$5=13,BH$5=(13+12),BH$5=(13+12*2),BH$5=(13+12*3),BH$5=(13+12*4),BH$5=(13+12*5),BH$5=(13+12*6),BH$5=(13+12*7),BH$5=(13+12*8),BH$5=(13+12*9),BH$5=(13+12*10)),(1+'1.1 Assumptions'!$J$165),1)</f>
        <v>1</v>
      </c>
      <c r="BI82" s="192">
        <f>IF(OR(BI$5=13,BI$5=(13+12),BI$5=(13+12*2),BI$5=(13+12*3),BI$5=(13+12*4),BI$5=(13+12*5),BI$5=(13+12*6),BI$5=(13+12*7),BI$5=(13+12*8),BI$5=(13+12*9),BI$5=(13+12*10)),(1+'1.1 Assumptions'!$J$165),1)</f>
        <v>1</v>
      </c>
      <c r="BJ82" s="192">
        <f>IF(OR(BJ$5=13,BJ$5=(13+12),BJ$5=(13+12*2),BJ$5=(13+12*3),BJ$5=(13+12*4),BJ$5=(13+12*5),BJ$5=(13+12*6),BJ$5=(13+12*7),BJ$5=(13+12*8),BJ$5=(13+12*9),BJ$5=(13+12*10)),(1+'1.1 Assumptions'!$J$165),1)</f>
        <v>1</v>
      </c>
      <c r="BK82" s="192">
        <f>IF(OR(BK$5=13,BK$5=(13+12),BK$5=(13+12*2),BK$5=(13+12*3),BK$5=(13+12*4),BK$5=(13+12*5),BK$5=(13+12*6),BK$5=(13+12*7),BK$5=(13+12*8),BK$5=(13+12*9),BK$5=(13+12*10)),(1+'1.1 Assumptions'!$J$165),1)</f>
        <v>1</v>
      </c>
      <c r="BL82" s="192">
        <f>IF(OR(BL$5=13,BL$5=(13+12),BL$5=(13+12*2),BL$5=(13+12*3),BL$5=(13+12*4),BL$5=(13+12*5),BL$5=(13+12*6),BL$5=(13+12*7),BL$5=(13+12*8),BL$5=(13+12*9),BL$5=(13+12*10)),(1+'1.1 Assumptions'!$J$165),1)</f>
        <v>1</v>
      </c>
      <c r="BM82" s="192">
        <f>IF(OR(BM$5=13,BM$5=(13+12),BM$5=(13+12*2),BM$5=(13+12*3),BM$5=(13+12*4),BM$5=(13+12*5),BM$5=(13+12*6),BM$5=(13+12*7),BM$5=(13+12*8),BM$5=(13+12*9),BM$5=(13+12*10)),(1+'1.1 Assumptions'!$J$165),1)</f>
        <v>1</v>
      </c>
      <c r="BN82" s="192">
        <f>IF(OR(BN$5=13,BN$5=(13+12),BN$5=(13+12*2),BN$5=(13+12*3),BN$5=(13+12*4),BN$5=(13+12*5),BN$5=(13+12*6),BN$5=(13+12*7),BN$5=(13+12*8),BN$5=(13+12*9),BN$5=(13+12*10)),(1+'1.1 Assumptions'!$J$165),1)</f>
        <v>1</v>
      </c>
      <c r="BO82" s="192">
        <f>IF(OR(BO$5=13,BO$5=(13+12),BO$5=(13+12*2),BO$5=(13+12*3),BO$5=(13+12*4),BO$5=(13+12*5),BO$5=(13+12*6),BO$5=(13+12*7),BO$5=(13+12*8),BO$5=(13+12*9),BO$5=(13+12*10)),(1+'1.1 Assumptions'!$J$165),1)</f>
        <v>1</v>
      </c>
      <c r="BP82" s="192">
        <f>IF(OR(BP$5=13,BP$5=(13+12),BP$5=(13+12*2),BP$5=(13+12*3),BP$5=(13+12*4),BP$5=(13+12*5),BP$5=(13+12*6),BP$5=(13+12*7),BP$5=(13+12*8),BP$5=(13+12*9),BP$5=(13+12*10)),(1+'1.1 Assumptions'!$J$165),1)</f>
        <v>1</v>
      </c>
      <c r="BQ82" s="192">
        <f>IF(OR(BQ$5=13,BQ$5=(13+12),BQ$5=(13+12*2),BQ$5=(13+12*3),BQ$5=(13+12*4),BQ$5=(13+12*5),BQ$5=(13+12*6),BQ$5=(13+12*7),BQ$5=(13+12*8),BQ$5=(13+12*9),BQ$5=(13+12*10)),(1+'1.1 Assumptions'!$J$165),1)</f>
        <v>1</v>
      </c>
      <c r="BR82" s="192">
        <f>IF(OR(BR$5=13,BR$5=(13+12),BR$5=(13+12*2),BR$5=(13+12*3),BR$5=(13+12*4),BR$5=(13+12*5),BR$5=(13+12*6),BR$5=(13+12*7),BR$5=(13+12*8),BR$5=(13+12*9),BR$5=(13+12*10)),(1+'1.1 Assumptions'!$J$165),1)</f>
        <v>1.02</v>
      </c>
      <c r="BS82" s="192">
        <f>IF(OR(BS$5=13,BS$5=(13+12),BS$5=(13+12*2),BS$5=(13+12*3),BS$5=(13+12*4),BS$5=(13+12*5),BS$5=(13+12*6),BS$5=(13+12*7),BS$5=(13+12*8),BS$5=(13+12*9),BS$5=(13+12*10)),(1+'1.1 Assumptions'!$J$165),1)</f>
        <v>1</v>
      </c>
      <c r="BT82" s="192">
        <f>IF(OR(BT$5=13,BT$5=(13+12),BT$5=(13+12*2),BT$5=(13+12*3),BT$5=(13+12*4),BT$5=(13+12*5),BT$5=(13+12*6),BT$5=(13+12*7),BT$5=(13+12*8),BT$5=(13+12*9),BT$5=(13+12*10)),(1+'1.1 Assumptions'!$J$165),1)</f>
        <v>1</v>
      </c>
      <c r="BU82" s="192">
        <f>IF(OR(BU$5=13,BU$5=(13+12),BU$5=(13+12*2),BU$5=(13+12*3),BU$5=(13+12*4),BU$5=(13+12*5),BU$5=(13+12*6),BU$5=(13+12*7),BU$5=(13+12*8),BU$5=(13+12*9),BU$5=(13+12*10)),(1+'1.1 Assumptions'!$J$165),1)</f>
        <v>1</v>
      </c>
      <c r="BV82" s="192">
        <f>IF(OR(BV$5=13,BV$5=(13+12),BV$5=(13+12*2),BV$5=(13+12*3),BV$5=(13+12*4),BV$5=(13+12*5),BV$5=(13+12*6),BV$5=(13+12*7),BV$5=(13+12*8),BV$5=(13+12*9),BV$5=(13+12*10)),(1+'1.1 Assumptions'!$J$165),1)</f>
        <v>1</v>
      </c>
      <c r="BW82" s="192">
        <f>IF(OR(BW$5=13,BW$5=(13+12),BW$5=(13+12*2),BW$5=(13+12*3),BW$5=(13+12*4),BW$5=(13+12*5),BW$5=(13+12*6),BW$5=(13+12*7),BW$5=(13+12*8),BW$5=(13+12*9),BW$5=(13+12*10)),(1+'1.1 Assumptions'!$J$165),1)</f>
        <v>1</v>
      </c>
      <c r="BX82" s="192">
        <f>IF(OR(BX$5=13,BX$5=(13+12),BX$5=(13+12*2),BX$5=(13+12*3),BX$5=(13+12*4),BX$5=(13+12*5),BX$5=(13+12*6),BX$5=(13+12*7),BX$5=(13+12*8),BX$5=(13+12*9),BX$5=(13+12*10)),(1+'1.1 Assumptions'!$J$165),1)</f>
        <v>1</v>
      </c>
      <c r="BY82" s="192">
        <f>IF(OR(BY$5=13,BY$5=(13+12),BY$5=(13+12*2),BY$5=(13+12*3),BY$5=(13+12*4),BY$5=(13+12*5),BY$5=(13+12*6),BY$5=(13+12*7),BY$5=(13+12*8),BY$5=(13+12*9),BY$5=(13+12*10)),(1+'1.1 Assumptions'!$J$165),1)</f>
        <v>1</v>
      </c>
      <c r="BZ82" s="192">
        <f>IF(OR(BZ$5=13,BZ$5=(13+12),BZ$5=(13+12*2),BZ$5=(13+12*3),BZ$5=(13+12*4),BZ$5=(13+12*5),BZ$5=(13+12*6),BZ$5=(13+12*7),BZ$5=(13+12*8),BZ$5=(13+12*9),BZ$5=(13+12*10)),(1+'1.1 Assumptions'!$J$165),1)</f>
        <v>1</v>
      </c>
      <c r="CA82" s="192">
        <f>IF(OR(CA$5=13,CA$5=(13+12),CA$5=(13+12*2),CA$5=(13+12*3),CA$5=(13+12*4),CA$5=(13+12*5),CA$5=(13+12*6),CA$5=(13+12*7),CA$5=(13+12*8),CA$5=(13+12*9),CA$5=(13+12*10)),(1+'1.1 Assumptions'!$J$165),1)</f>
        <v>1</v>
      </c>
      <c r="CB82" s="192">
        <f>IF(OR(CB$5=13,CB$5=(13+12),CB$5=(13+12*2),CB$5=(13+12*3),CB$5=(13+12*4),CB$5=(13+12*5),CB$5=(13+12*6),CB$5=(13+12*7),CB$5=(13+12*8),CB$5=(13+12*9),CB$5=(13+12*10)),(1+'1.1 Assumptions'!$J$165),1)</f>
        <v>1</v>
      </c>
      <c r="CC82" s="192">
        <f>IF(OR(CC$5=13,CC$5=(13+12),CC$5=(13+12*2),CC$5=(13+12*3),CC$5=(13+12*4),CC$5=(13+12*5),CC$5=(13+12*6),CC$5=(13+12*7),CC$5=(13+12*8),CC$5=(13+12*9),CC$5=(13+12*10)),(1+'1.1 Assumptions'!$J$165),1)</f>
        <v>1</v>
      </c>
      <c r="CD82" s="192">
        <f>IF(OR(CD$5=13,CD$5=(13+12),CD$5=(13+12*2),CD$5=(13+12*3),CD$5=(13+12*4),CD$5=(13+12*5),CD$5=(13+12*6),CD$5=(13+12*7),CD$5=(13+12*8),CD$5=(13+12*9),CD$5=(13+12*10)),(1+'1.1 Assumptions'!$J$165),1)</f>
        <v>1.02</v>
      </c>
      <c r="CE82" s="192">
        <f>IF(OR(CE$5=13,CE$5=(13+12),CE$5=(13+12*2),CE$5=(13+12*3),CE$5=(13+12*4),CE$5=(13+12*5),CE$5=(13+12*6),CE$5=(13+12*7),CE$5=(13+12*8),CE$5=(13+12*9),CE$5=(13+12*10)),(1+'1.1 Assumptions'!$J$165),1)</f>
        <v>1</v>
      </c>
      <c r="CF82" s="192">
        <f>IF(OR(CF$5=13,CF$5=(13+12),CF$5=(13+12*2),CF$5=(13+12*3),CF$5=(13+12*4),CF$5=(13+12*5),CF$5=(13+12*6),CF$5=(13+12*7),CF$5=(13+12*8),CF$5=(13+12*9),CF$5=(13+12*10)),(1+'1.1 Assumptions'!$J$165),1)</f>
        <v>1</v>
      </c>
      <c r="CG82" s="192">
        <f>IF(OR(CG$5=13,CG$5=(13+12),CG$5=(13+12*2),CG$5=(13+12*3),CG$5=(13+12*4),CG$5=(13+12*5),CG$5=(13+12*6),CG$5=(13+12*7),CG$5=(13+12*8),CG$5=(13+12*9),CG$5=(13+12*10)),(1+'1.1 Assumptions'!$J$165),1)</f>
        <v>1</v>
      </c>
      <c r="CH82" s="192">
        <f>IF(OR(CH$5=13,CH$5=(13+12),CH$5=(13+12*2),CH$5=(13+12*3),CH$5=(13+12*4),CH$5=(13+12*5),CH$5=(13+12*6),CH$5=(13+12*7),CH$5=(13+12*8),CH$5=(13+12*9),CH$5=(13+12*10)),(1+'1.1 Assumptions'!$J$165),1)</f>
        <v>1</v>
      </c>
      <c r="CI82" s="192">
        <f>IF(OR(CI$5=13,CI$5=(13+12),CI$5=(13+12*2),CI$5=(13+12*3),CI$5=(13+12*4),CI$5=(13+12*5),CI$5=(13+12*6),CI$5=(13+12*7),CI$5=(13+12*8),CI$5=(13+12*9),CI$5=(13+12*10)),(1+'1.1 Assumptions'!$J$165),1)</f>
        <v>1</v>
      </c>
      <c r="CJ82" s="192">
        <f>IF(OR(CJ$5=13,CJ$5=(13+12),CJ$5=(13+12*2),CJ$5=(13+12*3),CJ$5=(13+12*4),CJ$5=(13+12*5),CJ$5=(13+12*6),CJ$5=(13+12*7),CJ$5=(13+12*8),CJ$5=(13+12*9),CJ$5=(13+12*10)),(1+'1.1 Assumptions'!$J$165),1)</f>
        <v>1</v>
      </c>
      <c r="CK82" s="192">
        <f>IF(OR(CK$5=13,CK$5=(13+12),CK$5=(13+12*2),CK$5=(13+12*3),CK$5=(13+12*4),CK$5=(13+12*5),CK$5=(13+12*6),CK$5=(13+12*7),CK$5=(13+12*8),CK$5=(13+12*9),CK$5=(13+12*10)),(1+'1.1 Assumptions'!$J$165),1)</f>
        <v>1</v>
      </c>
      <c r="CL82" s="192">
        <f>IF(OR(CL$5=13,CL$5=(13+12),CL$5=(13+12*2),CL$5=(13+12*3),CL$5=(13+12*4),CL$5=(13+12*5),CL$5=(13+12*6),CL$5=(13+12*7),CL$5=(13+12*8),CL$5=(13+12*9),CL$5=(13+12*10)),(1+'1.1 Assumptions'!$J$165),1)</f>
        <v>1</v>
      </c>
      <c r="CM82" s="192">
        <f>IF(OR(CM$5=13,CM$5=(13+12),CM$5=(13+12*2),CM$5=(13+12*3),CM$5=(13+12*4),CM$5=(13+12*5),CM$5=(13+12*6),CM$5=(13+12*7),CM$5=(13+12*8),CM$5=(13+12*9),CM$5=(13+12*10)),(1+'1.1 Assumptions'!$J$165),1)</f>
        <v>1</v>
      </c>
      <c r="CN82" s="192">
        <f>IF(OR(CN$5=13,CN$5=(13+12),CN$5=(13+12*2),CN$5=(13+12*3),CN$5=(13+12*4),CN$5=(13+12*5),CN$5=(13+12*6),CN$5=(13+12*7),CN$5=(13+12*8),CN$5=(13+12*9),CN$5=(13+12*10)),(1+'1.1 Assumptions'!$J$165),1)</f>
        <v>1</v>
      </c>
      <c r="CO82" s="192">
        <f>IF(OR(CO$5=13,CO$5=(13+12),CO$5=(13+12*2),CO$5=(13+12*3),CO$5=(13+12*4),CO$5=(13+12*5),CO$5=(13+12*6),CO$5=(13+12*7),CO$5=(13+12*8),CO$5=(13+12*9),CO$5=(13+12*10)),(1+'1.1 Assumptions'!$J$165),1)</f>
        <v>1</v>
      </c>
      <c r="CP82" s="192">
        <f>IF(OR(CP$5=13,CP$5=(13+12),CP$5=(13+12*2),CP$5=(13+12*3),CP$5=(13+12*4),CP$5=(13+12*5),CP$5=(13+12*6),CP$5=(13+12*7),CP$5=(13+12*8),CP$5=(13+12*9),CP$5=(13+12*10)),(1+'1.1 Assumptions'!$J$165),1)</f>
        <v>1.02</v>
      </c>
      <c r="CQ82" s="192">
        <f>IF(OR(CQ$5=13,CQ$5=(13+12),CQ$5=(13+12*2),CQ$5=(13+12*3),CQ$5=(13+12*4),CQ$5=(13+12*5),CQ$5=(13+12*6),CQ$5=(13+12*7),CQ$5=(13+12*8),CQ$5=(13+12*9),CQ$5=(13+12*10)),(1+'1.1 Assumptions'!$J$165),1)</f>
        <v>1</v>
      </c>
      <c r="CR82" s="192">
        <f>IF(OR(CR$5=13,CR$5=(13+12),CR$5=(13+12*2),CR$5=(13+12*3),CR$5=(13+12*4),CR$5=(13+12*5),CR$5=(13+12*6),CR$5=(13+12*7),CR$5=(13+12*8),CR$5=(13+12*9),CR$5=(13+12*10)),(1+'1.1 Assumptions'!$J$165),1)</f>
        <v>1</v>
      </c>
      <c r="CS82" s="192">
        <f>IF(OR(CS$5=13,CS$5=(13+12),CS$5=(13+12*2),CS$5=(13+12*3),CS$5=(13+12*4),CS$5=(13+12*5),CS$5=(13+12*6),CS$5=(13+12*7),CS$5=(13+12*8),CS$5=(13+12*9),CS$5=(13+12*10)),(1+'1.1 Assumptions'!$J$165),1)</f>
        <v>1</v>
      </c>
      <c r="CT82" s="192">
        <f>IF(OR(CT$5=13,CT$5=(13+12),CT$5=(13+12*2),CT$5=(13+12*3),CT$5=(13+12*4),CT$5=(13+12*5),CT$5=(13+12*6),CT$5=(13+12*7),CT$5=(13+12*8),CT$5=(13+12*9),CT$5=(13+12*10)),(1+'1.1 Assumptions'!$J$165),1)</f>
        <v>1</v>
      </c>
      <c r="CU82" s="192">
        <f>IF(OR(CU$5=13,CU$5=(13+12),CU$5=(13+12*2),CU$5=(13+12*3),CU$5=(13+12*4),CU$5=(13+12*5),CU$5=(13+12*6),CU$5=(13+12*7),CU$5=(13+12*8),CU$5=(13+12*9),CU$5=(13+12*10)),(1+'1.1 Assumptions'!$J$165),1)</f>
        <v>1</v>
      </c>
      <c r="CV82" s="192">
        <f>IF(OR(CV$5=13,CV$5=(13+12),CV$5=(13+12*2),CV$5=(13+12*3),CV$5=(13+12*4),CV$5=(13+12*5),CV$5=(13+12*6),CV$5=(13+12*7),CV$5=(13+12*8),CV$5=(13+12*9),CV$5=(13+12*10)),(1+'1.1 Assumptions'!$J$165),1)</f>
        <v>1</v>
      </c>
      <c r="CW82" s="192">
        <f>IF(OR(CW$5=13,CW$5=(13+12),CW$5=(13+12*2),CW$5=(13+12*3),CW$5=(13+12*4),CW$5=(13+12*5),CW$5=(13+12*6),CW$5=(13+12*7),CW$5=(13+12*8),CW$5=(13+12*9),CW$5=(13+12*10)),(1+'1.1 Assumptions'!$J$165),1)</f>
        <v>1</v>
      </c>
      <c r="CX82" s="192">
        <f>IF(OR(CX$5=13,CX$5=(13+12),CX$5=(13+12*2),CX$5=(13+12*3),CX$5=(13+12*4),CX$5=(13+12*5),CX$5=(13+12*6),CX$5=(13+12*7),CX$5=(13+12*8),CX$5=(13+12*9),CX$5=(13+12*10)),(1+'1.1 Assumptions'!$J$165),1)</f>
        <v>1</v>
      </c>
      <c r="CY82" s="192">
        <f>IF(OR(CY$5=13,CY$5=(13+12),CY$5=(13+12*2),CY$5=(13+12*3),CY$5=(13+12*4),CY$5=(13+12*5),CY$5=(13+12*6),CY$5=(13+12*7),CY$5=(13+12*8),CY$5=(13+12*9),CY$5=(13+12*10)),(1+'1.1 Assumptions'!$J$165),1)</f>
        <v>1</v>
      </c>
      <c r="CZ82" s="192">
        <f>IF(OR(CZ$5=13,CZ$5=(13+12),CZ$5=(13+12*2),CZ$5=(13+12*3),CZ$5=(13+12*4),CZ$5=(13+12*5),CZ$5=(13+12*6),CZ$5=(13+12*7),CZ$5=(13+12*8),CZ$5=(13+12*9),CZ$5=(13+12*10)),(1+'1.1 Assumptions'!$J$165),1)</f>
        <v>1</v>
      </c>
      <c r="DA82" s="192">
        <f>IF(OR(DA$5=13,DA$5=(13+12),DA$5=(13+12*2),DA$5=(13+12*3),DA$5=(13+12*4),DA$5=(13+12*5),DA$5=(13+12*6),DA$5=(13+12*7),DA$5=(13+12*8),DA$5=(13+12*9),DA$5=(13+12*10)),(1+'1.1 Assumptions'!$J$165),1)</f>
        <v>1</v>
      </c>
      <c r="DB82" s="192">
        <f>IF(OR(DB$5=13,DB$5=(13+12),DB$5=(13+12*2),DB$5=(13+12*3),DB$5=(13+12*4),DB$5=(13+12*5),DB$5=(13+12*6),DB$5=(13+12*7),DB$5=(13+12*8),DB$5=(13+12*9),DB$5=(13+12*10)),(1+'1.1 Assumptions'!$J$165),1)</f>
        <v>1.02</v>
      </c>
      <c r="DC82" s="192">
        <f>IF(OR(DC$5=13,DC$5=(13+12),DC$5=(13+12*2),DC$5=(13+12*3),DC$5=(13+12*4),DC$5=(13+12*5),DC$5=(13+12*6),DC$5=(13+12*7),DC$5=(13+12*8),DC$5=(13+12*9),DC$5=(13+12*10)),(1+'1.1 Assumptions'!$J$165),1)</f>
        <v>1</v>
      </c>
      <c r="DD82" s="192">
        <f>IF(OR(DD$5=13,DD$5=(13+12),DD$5=(13+12*2),DD$5=(13+12*3),DD$5=(13+12*4),DD$5=(13+12*5),DD$5=(13+12*6),DD$5=(13+12*7),DD$5=(13+12*8),DD$5=(13+12*9),DD$5=(13+12*10)),(1+'1.1 Assumptions'!$J$165),1)</f>
        <v>1</v>
      </c>
      <c r="DE82" s="192">
        <f>IF(OR(DE$5=13,DE$5=(13+12),DE$5=(13+12*2),DE$5=(13+12*3),DE$5=(13+12*4),DE$5=(13+12*5),DE$5=(13+12*6),DE$5=(13+12*7),DE$5=(13+12*8),DE$5=(13+12*9),DE$5=(13+12*10)),(1+'1.1 Assumptions'!$J$165),1)</f>
        <v>1</v>
      </c>
      <c r="DF82" s="192">
        <f>IF(OR(DF$5=13,DF$5=(13+12),DF$5=(13+12*2),DF$5=(13+12*3),DF$5=(13+12*4),DF$5=(13+12*5),DF$5=(13+12*6),DF$5=(13+12*7),DF$5=(13+12*8),DF$5=(13+12*9),DF$5=(13+12*10)),(1+'1.1 Assumptions'!$J$165),1)</f>
        <v>1</v>
      </c>
      <c r="DG82" s="192">
        <f>IF(OR(DG$5=13,DG$5=(13+12),DG$5=(13+12*2),DG$5=(13+12*3),DG$5=(13+12*4),DG$5=(13+12*5),DG$5=(13+12*6),DG$5=(13+12*7),DG$5=(13+12*8),DG$5=(13+12*9),DG$5=(13+12*10)),(1+'1.1 Assumptions'!$J$165),1)</f>
        <v>1</v>
      </c>
      <c r="DH82" s="192">
        <f>IF(OR(DH$5=13,DH$5=(13+12),DH$5=(13+12*2),DH$5=(13+12*3),DH$5=(13+12*4),DH$5=(13+12*5),DH$5=(13+12*6),DH$5=(13+12*7),DH$5=(13+12*8),DH$5=(13+12*9),DH$5=(13+12*10)),(1+'1.1 Assumptions'!$J$165),1)</f>
        <v>1</v>
      </c>
      <c r="DI82" s="192">
        <f>IF(OR(DI$5=13,DI$5=(13+12),DI$5=(13+12*2),DI$5=(13+12*3),DI$5=(13+12*4),DI$5=(13+12*5),DI$5=(13+12*6),DI$5=(13+12*7),DI$5=(13+12*8),DI$5=(13+12*9),DI$5=(13+12*10)),(1+'1.1 Assumptions'!$J$165),1)</f>
        <v>1</v>
      </c>
      <c r="DJ82" s="192">
        <f>IF(OR(DJ$5=13,DJ$5=(13+12),DJ$5=(13+12*2),DJ$5=(13+12*3),DJ$5=(13+12*4),DJ$5=(13+12*5),DJ$5=(13+12*6),DJ$5=(13+12*7),DJ$5=(13+12*8),DJ$5=(13+12*9),DJ$5=(13+12*10)),(1+'1.1 Assumptions'!$J$165),1)</f>
        <v>1</v>
      </c>
      <c r="DK82" s="192">
        <f>IF(OR(DK$5=13,DK$5=(13+12),DK$5=(13+12*2),DK$5=(13+12*3),DK$5=(13+12*4),DK$5=(13+12*5),DK$5=(13+12*6),DK$5=(13+12*7),DK$5=(13+12*8),DK$5=(13+12*9),DK$5=(13+12*10)),(1+'1.1 Assumptions'!$J$165),1)</f>
        <v>1</v>
      </c>
      <c r="DL82" s="192">
        <f>IF(OR(DL$5=13,DL$5=(13+12),DL$5=(13+12*2),DL$5=(13+12*3),DL$5=(13+12*4),DL$5=(13+12*5),DL$5=(13+12*6),DL$5=(13+12*7),DL$5=(13+12*8),DL$5=(13+12*9),DL$5=(13+12*10)),(1+'1.1 Assumptions'!$J$165),1)</f>
        <v>1</v>
      </c>
      <c r="DM82" s="192">
        <f>IF(OR(DM$5=13,DM$5=(13+12),DM$5=(13+12*2),DM$5=(13+12*3),DM$5=(13+12*4),DM$5=(13+12*5),DM$5=(13+12*6),DM$5=(13+12*7),DM$5=(13+12*8),DM$5=(13+12*9),DM$5=(13+12*10)),(1+'1.1 Assumptions'!$J$165),1)</f>
        <v>1</v>
      </c>
      <c r="DN82" s="192">
        <f>IF(OR(DN$5=13,DN$5=(13+12),DN$5=(13+12*2),DN$5=(13+12*3),DN$5=(13+12*4),DN$5=(13+12*5),DN$5=(13+12*6),DN$5=(13+12*7),DN$5=(13+12*8),DN$5=(13+12*9),DN$5=(13+12*10)),(1+'1.1 Assumptions'!$J$165),1)</f>
        <v>1.02</v>
      </c>
      <c r="DO82" s="192">
        <f>IF(OR(DO$5=13,DO$5=(13+12),DO$5=(13+12*2),DO$5=(13+12*3),DO$5=(13+12*4),DO$5=(13+12*5),DO$5=(13+12*6),DO$5=(13+12*7),DO$5=(13+12*8),DO$5=(13+12*9),DO$5=(13+12*10)),(1+'1.1 Assumptions'!$J$165),1)</f>
        <v>1</v>
      </c>
      <c r="DP82" s="192">
        <f>IF(OR(DP$5=13,DP$5=(13+12),DP$5=(13+12*2),DP$5=(13+12*3),DP$5=(13+12*4),DP$5=(13+12*5),DP$5=(13+12*6),DP$5=(13+12*7),DP$5=(13+12*8),DP$5=(13+12*9),DP$5=(13+12*10)),(1+'1.1 Assumptions'!$J$165),1)</f>
        <v>1</v>
      </c>
      <c r="DQ82" s="192">
        <f>IF(OR(DQ$5=13,DQ$5=(13+12),DQ$5=(13+12*2),DQ$5=(13+12*3),DQ$5=(13+12*4),DQ$5=(13+12*5),DQ$5=(13+12*6),DQ$5=(13+12*7),DQ$5=(13+12*8),DQ$5=(13+12*9),DQ$5=(13+12*10)),(1+'1.1 Assumptions'!$J$165),1)</f>
        <v>1</v>
      </c>
      <c r="DR82" s="192">
        <f>IF(OR(DR$5=13,DR$5=(13+12),DR$5=(13+12*2),DR$5=(13+12*3),DR$5=(13+12*4),DR$5=(13+12*5),DR$5=(13+12*6),DR$5=(13+12*7),DR$5=(13+12*8),DR$5=(13+12*9),DR$5=(13+12*10)),(1+'1.1 Assumptions'!$J$165),1)</f>
        <v>1</v>
      </c>
      <c r="DS82" s="192">
        <f>IF(OR(DS$5=13,DS$5=(13+12),DS$5=(13+12*2),DS$5=(13+12*3),DS$5=(13+12*4),DS$5=(13+12*5),DS$5=(13+12*6),DS$5=(13+12*7),DS$5=(13+12*8),DS$5=(13+12*9),DS$5=(13+12*10)),(1+'1.1 Assumptions'!$J$165),1)</f>
        <v>1</v>
      </c>
      <c r="DT82" s="192">
        <f>IF(OR(DT$5=13,DT$5=(13+12),DT$5=(13+12*2),DT$5=(13+12*3),DT$5=(13+12*4),DT$5=(13+12*5),DT$5=(13+12*6),DT$5=(13+12*7),DT$5=(13+12*8),DT$5=(13+12*9),DT$5=(13+12*10)),(1+'1.1 Assumptions'!$J$165),1)</f>
        <v>1</v>
      </c>
      <c r="DU82" s="192">
        <f>IF(OR(DU$5=13,DU$5=(13+12),DU$5=(13+12*2),DU$5=(13+12*3),DU$5=(13+12*4),DU$5=(13+12*5),DU$5=(13+12*6),DU$5=(13+12*7),DU$5=(13+12*8),DU$5=(13+12*9),DU$5=(13+12*10)),(1+'1.1 Assumptions'!$J$165),1)</f>
        <v>1</v>
      </c>
      <c r="DV82" s="192">
        <f>IF(OR(DV$5=13,DV$5=(13+12),DV$5=(13+12*2),DV$5=(13+12*3),DV$5=(13+12*4),DV$5=(13+12*5),DV$5=(13+12*6),DV$5=(13+12*7),DV$5=(13+12*8),DV$5=(13+12*9),DV$5=(13+12*10)),(1+'1.1 Assumptions'!$J$165),1)</f>
        <v>1</v>
      </c>
      <c r="DW82" s="192">
        <f>IF(OR(DW$5=13,DW$5=(13+12),DW$5=(13+12*2),DW$5=(13+12*3),DW$5=(13+12*4),DW$5=(13+12*5),DW$5=(13+12*6),DW$5=(13+12*7),DW$5=(13+12*8),DW$5=(13+12*9),DW$5=(13+12*10)),(1+'1.1 Assumptions'!$J$165),1)</f>
        <v>1</v>
      </c>
      <c r="DX82" s="192">
        <f>IF(OR(DX$5=13,DX$5=(13+12),DX$5=(13+12*2),DX$5=(13+12*3),DX$5=(13+12*4),DX$5=(13+12*5),DX$5=(13+12*6),DX$5=(13+12*7),DX$5=(13+12*8),DX$5=(13+12*9),DX$5=(13+12*10)),(1+'1.1 Assumptions'!$J$165),1)</f>
        <v>1</v>
      </c>
      <c r="DY82" s="192">
        <f>IF(OR(DY$5=13,DY$5=(13+12),DY$5=(13+12*2),DY$5=(13+12*3),DY$5=(13+12*4),DY$5=(13+12*5),DY$5=(13+12*6),DY$5=(13+12*7),DY$5=(13+12*8),DY$5=(13+12*9),DY$5=(13+12*10)),(1+'1.1 Assumptions'!$J$165),1)</f>
        <v>1</v>
      </c>
    </row>
    <row r="83" spans="2:129" x14ac:dyDescent="0.35">
      <c r="B83" s="14"/>
      <c r="C83" s="24" t="s">
        <v>494</v>
      </c>
      <c r="H83" s="54" t="s">
        <v>41</v>
      </c>
      <c r="J83" s="67">
        <f>J74+J76+J78+J80</f>
        <v>12833.333333333334</v>
      </c>
      <c r="K83" s="67">
        <f t="shared" ref="K83:BV83" si="73">K74+K76+K78+K80</f>
        <v>12833.333333333334</v>
      </c>
      <c r="L83" s="67">
        <f t="shared" si="73"/>
        <v>12833.333333333334</v>
      </c>
      <c r="M83" s="67">
        <f t="shared" si="73"/>
        <v>12833.333333333334</v>
      </c>
      <c r="N83" s="67">
        <f t="shared" si="73"/>
        <v>12833.333333333334</v>
      </c>
      <c r="O83" s="67">
        <f t="shared" si="73"/>
        <v>12833.333333333334</v>
      </c>
      <c r="P83" s="67">
        <f t="shared" si="73"/>
        <v>12833.333333333334</v>
      </c>
      <c r="Q83" s="67">
        <f t="shared" si="73"/>
        <v>12833.333333333334</v>
      </c>
      <c r="R83" s="67">
        <f t="shared" si="73"/>
        <v>12833.333333333334</v>
      </c>
      <c r="S83" s="67">
        <f t="shared" si="73"/>
        <v>12833.333333333334</v>
      </c>
      <c r="T83" s="67">
        <f t="shared" si="73"/>
        <v>12833.333333333334</v>
      </c>
      <c r="U83" s="67">
        <f t="shared" si="73"/>
        <v>12833.333333333334</v>
      </c>
      <c r="V83" s="67">
        <f t="shared" si="73"/>
        <v>21166.666666666668</v>
      </c>
      <c r="W83" s="67">
        <f t="shared" si="73"/>
        <v>21166.666666666668</v>
      </c>
      <c r="X83" s="67">
        <f t="shared" si="73"/>
        <v>21166.666666666668</v>
      </c>
      <c r="Y83" s="67">
        <f t="shared" si="73"/>
        <v>21166.666666666668</v>
      </c>
      <c r="Z83" s="67">
        <f t="shared" si="73"/>
        <v>21166.666666666668</v>
      </c>
      <c r="AA83" s="67">
        <f t="shared" si="73"/>
        <v>21166.666666666668</v>
      </c>
      <c r="AB83" s="67">
        <f t="shared" si="73"/>
        <v>21166.666666666668</v>
      </c>
      <c r="AC83" s="67">
        <f t="shared" si="73"/>
        <v>21166.666666666668</v>
      </c>
      <c r="AD83" s="67">
        <f t="shared" si="73"/>
        <v>21166.666666666668</v>
      </c>
      <c r="AE83" s="67">
        <f t="shared" si="73"/>
        <v>21166.666666666668</v>
      </c>
      <c r="AF83" s="67">
        <f t="shared" si="73"/>
        <v>21166.666666666668</v>
      </c>
      <c r="AG83" s="67">
        <f t="shared" si="73"/>
        <v>21166.666666666668</v>
      </c>
      <c r="AH83" s="67">
        <f t="shared" si="73"/>
        <v>21333.333333333336</v>
      </c>
      <c r="AI83" s="67">
        <f t="shared" si="73"/>
        <v>21333.333333333336</v>
      </c>
      <c r="AJ83" s="67">
        <f t="shared" si="73"/>
        <v>21333.333333333336</v>
      </c>
      <c r="AK83" s="67">
        <f t="shared" si="73"/>
        <v>21333.333333333336</v>
      </c>
      <c r="AL83" s="67">
        <f t="shared" si="73"/>
        <v>21333.333333333336</v>
      </c>
      <c r="AM83" s="67">
        <f t="shared" si="73"/>
        <v>21333.333333333336</v>
      </c>
      <c r="AN83" s="67">
        <f t="shared" si="73"/>
        <v>21333.333333333336</v>
      </c>
      <c r="AO83" s="67">
        <f t="shared" si="73"/>
        <v>21333.333333333336</v>
      </c>
      <c r="AP83" s="67">
        <f t="shared" si="73"/>
        <v>21333.333333333336</v>
      </c>
      <c r="AQ83" s="67">
        <f t="shared" si="73"/>
        <v>21333.333333333336</v>
      </c>
      <c r="AR83" s="67">
        <f t="shared" si="73"/>
        <v>21333.333333333336</v>
      </c>
      <c r="AS83" s="67">
        <f t="shared" si="73"/>
        <v>21333.333333333336</v>
      </c>
      <c r="AT83" s="67">
        <f t="shared" si="73"/>
        <v>21503.333333333336</v>
      </c>
      <c r="AU83" s="67">
        <f t="shared" si="73"/>
        <v>21503.333333333336</v>
      </c>
      <c r="AV83" s="67">
        <f t="shared" si="73"/>
        <v>21503.333333333336</v>
      </c>
      <c r="AW83" s="67">
        <f t="shared" si="73"/>
        <v>21503.333333333336</v>
      </c>
      <c r="AX83" s="67">
        <f t="shared" si="73"/>
        <v>21503.333333333336</v>
      </c>
      <c r="AY83" s="67">
        <f t="shared" si="73"/>
        <v>21503.333333333336</v>
      </c>
      <c r="AZ83" s="67">
        <f t="shared" si="73"/>
        <v>21503.333333333336</v>
      </c>
      <c r="BA83" s="67">
        <f t="shared" si="73"/>
        <v>21503.333333333336</v>
      </c>
      <c r="BB83" s="67">
        <f t="shared" si="73"/>
        <v>21503.333333333336</v>
      </c>
      <c r="BC83" s="67">
        <f t="shared" si="73"/>
        <v>21503.333333333336</v>
      </c>
      <c r="BD83" s="67">
        <f t="shared" si="73"/>
        <v>21503.333333333336</v>
      </c>
      <c r="BE83" s="67">
        <f t="shared" si="73"/>
        <v>21503.333333333336</v>
      </c>
      <c r="BF83" s="67">
        <f t="shared" si="73"/>
        <v>21676.733333333334</v>
      </c>
      <c r="BG83" s="67">
        <f t="shared" si="73"/>
        <v>21676.733333333334</v>
      </c>
      <c r="BH83" s="67">
        <f t="shared" si="73"/>
        <v>21676.733333333334</v>
      </c>
      <c r="BI83" s="67">
        <f t="shared" si="73"/>
        <v>21676.733333333334</v>
      </c>
      <c r="BJ83" s="67">
        <f t="shared" si="73"/>
        <v>21676.733333333334</v>
      </c>
      <c r="BK83" s="67">
        <f t="shared" si="73"/>
        <v>21676.733333333334</v>
      </c>
      <c r="BL83" s="67">
        <f t="shared" si="73"/>
        <v>21676.733333333334</v>
      </c>
      <c r="BM83" s="67">
        <f t="shared" si="73"/>
        <v>21676.733333333334</v>
      </c>
      <c r="BN83" s="67">
        <f t="shared" si="73"/>
        <v>21676.733333333334</v>
      </c>
      <c r="BO83" s="67">
        <f t="shared" si="73"/>
        <v>21676.733333333334</v>
      </c>
      <c r="BP83" s="67">
        <f t="shared" si="73"/>
        <v>21676.733333333334</v>
      </c>
      <c r="BQ83" s="67">
        <f t="shared" si="73"/>
        <v>21676.733333333334</v>
      </c>
      <c r="BR83" s="67">
        <f t="shared" si="73"/>
        <v>21853.601333333332</v>
      </c>
      <c r="BS83" s="67">
        <f t="shared" si="73"/>
        <v>21853.601333333332</v>
      </c>
      <c r="BT83" s="67">
        <f t="shared" si="73"/>
        <v>21853.601333333332</v>
      </c>
      <c r="BU83" s="67">
        <f t="shared" si="73"/>
        <v>21853.601333333332</v>
      </c>
      <c r="BV83" s="67">
        <f t="shared" si="73"/>
        <v>21853.601333333332</v>
      </c>
      <c r="BW83" s="67">
        <f t="shared" ref="BW83:DY83" si="74">BW74+BW76+BW78+BW80</f>
        <v>21853.601333333332</v>
      </c>
      <c r="BX83" s="67">
        <f t="shared" si="74"/>
        <v>21853.601333333332</v>
      </c>
      <c r="BY83" s="67">
        <f t="shared" si="74"/>
        <v>21853.601333333332</v>
      </c>
      <c r="BZ83" s="67">
        <f t="shared" si="74"/>
        <v>21853.601333333332</v>
      </c>
      <c r="CA83" s="67">
        <f t="shared" si="74"/>
        <v>21853.601333333332</v>
      </c>
      <c r="CB83" s="67">
        <f t="shared" si="74"/>
        <v>21853.601333333332</v>
      </c>
      <c r="CC83" s="67">
        <f t="shared" si="74"/>
        <v>21853.601333333332</v>
      </c>
      <c r="CD83" s="67">
        <f t="shared" si="74"/>
        <v>22034.006693333336</v>
      </c>
      <c r="CE83" s="67">
        <f t="shared" si="74"/>
        <v>22034.006693333336</v>
      </c>
      <c r="CF83" s="67">
        <f t="shared" si="74"/>
        <v>22034.006693333336</v>
      </c>
      <c r="CG83" s="67">
        <f t="shared" si="74"/>
        <v>22034.006693333336</v>
      </c>
      <c r="CH83" s="67">
        <f t="shared" si="74"/>
        <v>22034.006693333336</v>
      </c>
      <c r="CI83" s="67">
        <f t="shared" si="74"/>
        <v>22034.006693333336</v>
      </c>
      <c r="CJ83" s="67">
        <f t="shared" si="74"/>
        <v>22034.006693333336</v>
      </c>
      <c r="CK83" s="67">
        <f t="shared" si="74"/>
        <v>22034.006693333336</v>
      </c>
      <c r="CL83" s="67">
        <f t="shared" si="74"/>
        <v>22034.006693333336</v>
      </c>
      <c r="CM83" s="67">
        <f t="shared" si="74"/>
        <v>22034.006693333336</v>
      </c>
      <c r="CN83" s="67">
        <f t="shared" si="74"/>
        <v>22034.006693333336</v>
      </c>
      <c r="CO83" s="67">
        <f t="shared" si="74"/>
        <v>22034.006693333336</v>
      </c>
      <c r="CP83" s="67">
        <f t="shared" si="74"/>
        <v>22218.020160533335</v>
      </c>
      <c r="CQ83" s="67">
        <f t="shared" si="74"/>
        <v>22218.020160533335</v>
      </c>
      <c r="CR83" s="67">
        <f t="shared" si="74"/>
        <v>22218.020160533335</v>
      </c>
      <c r="CS83" s="67">
        <f t="shared" si="74"/>
        <v>22218.020160533335</v>
      </c>
      <c r="CT83" s="67">
        <f t="shared" si="74"/>
        <v>22218.020160533335</v>
      </c>
      <c r="CU83" s="67">
        <f t="shared" si="74"/>
        <v>22218.020160533335</v>
      </c>
      <c r="CV83" s="67">
        <f t="shared" si="74"/>
        <v>22218.020160533335</v>
      </c>
      <c r="CW83" s="67">
        <f t="shared" si="74"/>
        <v>22218.020160533335</v>
      </c>
      <c r="CX83" s="67">
        <f t="shared" si="74"/>
        <v>22218.020160533335</v>
      </c>
      <c r="CY83" s="67">
        <f t="shared" si="74"/>
        <v>22218.020160533335</v>
      </c>
      <c r="CZ83" s="67">
        <f t="shared" si="74"/>
        <v>22218.020160533335</v>
      </c>
      <c r="DA83" s="67">
        <f t="shared" si="74"/>
        <v>22218.020160533335</v>
      </c>
      <c r="DB83" s="67">
        <f t="shared" si="74"/>
        <v>12833.333333333334</v>
      </c>
      <c r="DC83" s="67">
        <f t="shared" si="74"/>
        <v>12833.333333333334</v>
      </c>
      <c r="DD83" s="67">
        <f t="shared" si="74"/>
        <v>12833.333333333334</v>
      </c>
      <c r="DE83" s="67">
        <f t="shared" si="74"/>
        <v>12833.333333333334</v>
      </c>
      <c r="DF83" s="67">
        <f t="shared" si="74"/>
        <v>12833.333333333334</v>
      </c>
      <c r="DG83" s="67">
        <f t="shared" si="74"/>
        <v>12833.333333333334</v>
      </c>
      <c r="DH83" s="67">
        <f t="shared" si="74"/>
        <v>12833.333333333334</v>
      </c>
      <c r="DI83" s="67">
        <f t="shared" si="74"/>
        <v>12833.333333333334</v>
      </c>
      <c r="DJ83" s="67">
        <f t="shared" si="74"/>
        <v>12833.333333333334</v>
      </c>
      <c r="DK83" s="67">
        <f t="shared" si="74"/>
        <v>12833.333333333334</v>
      </c>
      <c r="DL83" s="67">
        <f t="shared" si="74"/>
        <v>12833.333333333334</v>
      </c>
      <c r="DM83" s="67">
        <f t="shared" si="74"/>
        <v>12833.333333333334</v>
      </c>
      <c r="DN83" s="67">
        <f t="shared" si="74"/>
        <v>12833.333333333334</v>
      </c>
      <c r="DO83" s="67">
        <f t="shared" si="74"/>
        <v>12833.333333333334</v>
      </c>
      <c r="DP83" s="67">
        <f t="shared" si="74"/>
        <v>12833.333333333334</v>
      </c>
      <c r="DQ83" s="67">
        <f t="shared" si="74"/>
        <v>12833.333333333334</v>
      </c>
      <c r="DR83" s="67">
        <f t="shared" si="74"/>
        <v>12833.333333333334</v>
      </c>
      <c r="DS83" s="67">
        <f t="shared" si="74"/>
        <v>12833.333333333334</v>
      </c>
      <c r="DT83" s="67">
        <f t="shared" si="74"/>
        <v>12833.333333333334</v>
      </c>
      <c r="DU83" s="67">
        <f t="shared" si="74"/>
        <v>12833.333333333334</v>
      </c>
      <c r="DV83" s="67">
        <f t="shared" si="74"/>
        <v>12833.333333333334</v>
      </c>
      <c r="DW83" s="67">
        <f t="shared" si="74"/>
        <v>12833.333333333334</v>
      </c>
      <c r="DX83" s="67">
        <f t="shared" si="74"/>
        <v>12833.333333333334</v>
      </c>
      <c r="DY83" s="67">
        <f t="shared" si="74"/>
        <v>12833.333333333334</v>
      </c>
    </row>
    <row r="84" spans="2:129" x14ac:dyDescent="0.35">
      <c r="B84" s="14"/>
      <c r="DY84" s="24"/>
    </row>
    <row r="85" spans="2:129" x14ac:dyDescent="0.35">
      <c r="B85" s="14"/>
      <c r="C85" s="24" t="s">
        <v>495</v>
      </c>
      <c r="H85" s="54" t="s">
        <v>41</v>
      </c>
      <c r="I85" s="24"/>
      <c r="J85" s="193">
        <f>J69-J83</f>
        <v>470594.27663521515</v>
      </c>
      <c r="K85" s="193">
        <f t="shared" ref="K85:BV85" si="75">K69-K83</f>
        <v>470387.64834916586</v>
      </c>
      <c r="L85" s="193">
        <f t="shared" si="75"/>
        <v>470181.45244795771</v>
      </c>
      <c r="M85" s="193">
        <f t="shared" si="75"/>
        <v>469975.68802679394</v>
      </c>
      <c r="N85" s="193">
        <f t="shared" si="75"/>
        <v>469770.35418277071</v>
      </c>
      <c r="O85" s="193">
        <f t="shared" si="75"/>
        <v>463273.72207913513</v>
      </c>
      <c r="P85" s="193">
        <f t="shared" si="75"/>
        <v>463069.24668823602</v>
      </c>
      <c r="Q85" s="193">
        <f t="shared" si="75"/>
        <v>462865.19917708734</v>
      </c>
      <c r="R85" s="193">
        <f t="shared" si="75"/>
        <v>462661.57865031925</v>
      </c>
      <c r="S85" s="193">
        <f t="shared" si="75"/>
        <v>462458.38421443553</v>
      </c>
      <c r="T85" s="193">
        <f t="shared" si="75"/>
        <v>462255.61497780978</v>
      </c>
      <c r="U85" s="193">
        <f t="shared" si="75"/>
        <v>462053.27005068149</v>
      </c>
      <c r="V85" s="193">
        <f t="shared" si="75"/>
        <v>684209.62648499932</v>
      </c>
      <c r="W85" s="193">
        <f t="shared" si="75"/>
        <v>683911.85578492994</v>
      </c>
      <c r="X85" s="193">
        <f t="shared" si="75"/>
        <v>683614.70819188689</v>
      </c>
      <c r="Y85" s="193">
        <f t="shared" si="75"/>
        <v>683318.18240197317</v>
      </c>
      <c r="Z85" s="193">
        <f t="shared" si="75"/>
        <v>356675.0107506825</v>
      </c>
      <c r="AA85" s="193">
        <f t="shared" si="75"/>
        <v>356379.724666244</v>
      </c>
      <c r="AB85" s="193">
        <f t="shared" si="75"/>
        <v>356085.05648959166</v>
      </c>
      <c r="AC85" s="193">
        <f t="shared" si="75"/>
        <v>355791.00492770807</v>
      </c>
      <c r="AD85" s="193">
        <f t="shared" si="75"/>
        <v>355497.56869028119</v>
      </c>
      <c r="AE85" s="193">
        <f t="shared" si="75"/>
        <v>355204.7464897001</v>
      </c>
      <c r="AF85" s="193">
        <f t="shared" si="75"/>
        <v>354912.53704104718</v>
      </c>
      <c r="AG85" s="193">
        <f t="shared" si="75"/>
        <v>354620.93906209426</v>
      </c>
      <c r="AH85" s="193">
        <f t="shared" si="75"/>
        <v>510126.9497828022</v>
      </c>
      <c r="AI85" s="193">
        <f t="shared" si="75"/>
        <v>509719.75072151836</v>
      </c>
      <c r="AJ85" s="193">
        <f t="shared" si="75"/>
        <v>509313.40375413146</v>
      </c>
      <c r="AK85" s="193">
        <f t="shared" si="75"/>
        <v>508907.90709757252</v>
      </c>
      <c r="AL85" s="193">
        <f t="shared" si="75"/>
        <v>508503.258972504</v>
      </c>
      <c r="AM85" s="193">
        <f t="shared" si="75"/>
        <v>508099.45760331146</v>
      </c>
      <c r="AN85" s="193">
        <f t="shared" si="75"/>
        <v>507696.50121809583</v>
      </c>
      <c r="AO85" s="193">
        <f t="shared" si="75"/>
        <v>507294.38804866659</v>
      </c>
      <c r="AP85" s="193">
        <f t="shared" si="75"/>
        <v>506893.11633053253</v>
      </c>
      <c r="AQ85" s="193">
        <f t="shared" si="75"/>
        <v>506492.68430289527</v>
      </c>
      <c r="AR85" s="193">
        <f t="shared" si="75"/>
        <v>506093.09020864096</v>
      </c>
      <c r="AS85" s="193">
        <f t="shared" si="75"/>
        <v>505694.3322943325</v>
      </c>
      <c r="AT85" s="193">
        <f t="shared" si="75"/>
        <v>667320.87600149633</v>
      </c>
      <c r="AU85" s="193">
        <f t="shared" si="75"/>
        <v>666805.34260073013</v>
      </c>
      <c r="AV85" s="193">
        <f t="shared" si="75"/>
        <v>666290.8879914108</v>
      </c>
      <c r="AW85" s="193">
        <f t="shared" si="75"/>
        <v>665777.50991608796</v>
      </c>
      <c r="AX85" s="193">
        <f t="shared" si="75"/>
        <v>665265.20612203551</v>
      </c>
      <c r="AY85" s="193">
        <f t="shared" si="75"/>
        <v>664753.97436124121</v>
      </c>
      <c r="AZ85" s="193">
        <f t="shared" si="75"/>
        <v>664243.81239039672</v>
      </c>
      <c r="BA85" s="193">
        <f t="shared" si="75"/>
        <v>663734.71797088778</v>
      </c>
      <c r="BB85" s="193">
        <f t="shared" si="75"/>
        <v>663226.68886878574</v>
      </c>
      <c r="BC85" s="193">
        <f t="shared" si="75"/>
        <v>662719.72285483498</v>
      </c>
      <c r="BD85" s="193">
        <f t="shared" si="75"/>
        <v>662213.81770444603</v>
      </c>
      <c r="BE85" s="193">
        <f t="shared" si="75"/>
        <v>661708.97119768395</v>
      </c>
      <c r="BF85" s="193">
        <f t="shared" si="75"/>
        <v>541183.31975645421</v>
      </c>
      <c r="BG85" s="193">
        <f t="shared" si="75"/>
        <v>540773.2194875828</v>
      </c>
      <c r="BH85" s="193">
        <f t="shared" si="75"/>
        <v>540363.9773835981</v>
      </c>
      <c r="BI85" s="193">
        <f t="shared" si="75"/>
        <v>539955.59164872707</v>
      </c>
      <c r="BJ85" s="193">
        <f t="shared" si="75"/>
        <v>539548.06049095467</v>
      </c>
      <c r="BK85" s="193">
        <f t="shared" si="75"/>
        <v>532343.48467384616</v>
      </c>
      <c r="BL85" s="193">
        <f t="shared" si="75"/>
        <v>531937.65730921703</v>
      </c>
      <c r="BM85" s="193">
        <f t="shared" si="75"/>
        <v>531532.67916810897</v>
      </c>
      <c r="BN85" s="193">
        <f>BN69-BN83</f>
        <v>531128.54847345955</v>
      </c>
      <c r="BO85" s="193">
        <f t="shared" si="75"/>
        <v>530725.26345192513</v>
      </c>
      <c r="BP85" s="193">
        <f t="shared" si="75"/>
        <v>530322.8223338722</v>
      </c>
      <c r="BQ85" s="193">
        <f t="shared" si="75"/>
        <v>529921.22335337149</v>
      </c>
      <c r="BR85" s="193">
        <f t="shared" si="75"/>
        <v>551154.39554260473</v>
      </c>
      <c r="BS85" s="193">
        <f t="shared" si="75"/>
        <v>550740.93980073766</v>
      </c>
      <c r="BT85" s="193">
        <f t="shared" si="75"/>
        <v>550328.3492453302</v>
      </c>
      <c r="BU85" s="193">
        <f t="shared" si="75"/>
        <v>549916.62206591677</v>
      </c>
      <c r="BV85" s="193">
        <f t="shared" si="75"/>
        <v>297327.46832547995</v>
      </c>
      <c r="BW85" s="193">
        <f t="shared" ref="BW85:DY85" si="76">BW69-BW83</f>
        <v>296917.46248180204</v>
      </c>
      <c r="BX85" s="193">
        <f t="shared" si="76"/>
        <v>296508.31460541894</v>
      </c>
      <c r="BY85" s="193">
        <f t="shared" si="76"/>
        <v>296100.02290097164</v>
      </c>
      <c r="BZ85" s="193">
        <f t="shared" si="76"/>
        <v>295692.58557685703</v>
      </c>
      <c r="CA85" s="193">
        <f t="shared" si="76"/>
        <v>295286.00084522198</v>
      </c>
      <c r="CB85" s="193">
        <f t="shared" si="76"/>
        <v>294880.26692195411</v>
      </c>
      <c r="CC85" s="193">
        <f t="shared" si="76"/>
        <v>294475.3820266744</v>
      </c>
      <c r="CD85" s="193">
        <f t="shared" si="76"/>
        <v>275175.09538995539</v>
      </c>
      <c r="CE85" s="193">
        <f t="shared" si="76"/>
        <v>274800.25267354999</v>
      </c>
      <c r="CF85" s="193">
        <f t="shared" si="76"/>
        <v>274426.19434301701</v>
      </c>
      <c r="CG85" s="193">
        <f t="shared" si="76"/>
        <v>274052.91875697178</v>
      </c>
      <c r="CH85" s="193">
        <f t="shared" si="76"/>
        <v>273680.42427746387</v>
      </c>
      <c r="CI85" s="193">
        <f t="shared" si="76"/>
        <v>273308.70926997054</v>
      </c>
      <c r="CJ85" s="193">
        <f t="shared" si="76"/>
        <v>272937.77210338932</v>
      </c>
      <c r="CK85" s="193">
        <f t="shared" si="76"/>
        <v>272567.61115003162</v>
      </c>
      <c r="CL85" s="193">
        <f t="shared" si="76"/>
        <v>272198.22478561377</v>
      </c>
      <c r="CM85" s="193">
        <f t="shared" si="76"/>
        <v>271829.61138925172</v>
      </c>
      <c r="CN85" s="193">
        <f t="shared" si="76"/>
        <v>271461.76934345328</v>
      </c>
      <c r="CO85" s="193">
        <f t="shared" si="76"/>
        <v>271094.69703411078</v>
      </c>
      <c r="CP85" s="193">
        <f t="shared" si="76"/>
        <v>239435.37541215032</v>
      </c>
      <c r="CQ85" s="193">
        <f t="shared" si="76"/>
        <v>239112.51964487208</v>
      </c>
      <c r="CR85" s="193">
        <f t="shared" si="76"/>
        <v>238790.33947696289</v>
      </c>
      <c r="CS85" s="193">
        <f t="shared" si="76"/>
        <v>238468.83349468175</v>
      </c>
      <c r="CT85" s="193">
        <f t="shared" si="76"/>
        <v>238148.00028724558</v>
      </c>
      <c r="CU85" s="193">
        <f t="shared" si="76"/>
        <v>237827.83844682365</v>
      </c>
      <c r="CV85" s="193">
        <f t="shared" si="76"/>
        <v>237508.34656853139</v>
      </c>
      <c r="CW85" s="193">
        <f t="shared" si="76"/>
        <v>237189.52325042384</v>
      </c>
      <c r="CX85" s="193">
        <f t="shared" si="76"/>
        <v>236871.36709348985</v>
      </c>
      <c r="CY85" s="193">
        <f t="shared" si="76"/>
        <v>236553.87670164576</v>
      </c>
      <c r="CZ85" s="193">
        <f t="shared" si="76"/>
        <v>236237.05068172913</v>
      </c>
      <c r="DA85" s="193">
        <f t="shared" si="76"/>
        <v>235920.88764349322</v>
      </c>
      <c r="DB85" s="193">
        <f t="shared" si="76"/>
        <v>161075.76321825502</v>
      </c>
      <c r="DC85" s="193">
        <f t="shared" si="76"/>
        <v>160865.39203009222</v>
      </c>
      <c r="DD85" s="193">
        <f t="shared" si="76"/>
        <v>160655.46105906789</v>
      </c>
      <c r="DE85" s="193">
        <f t="shared" si="76"/>
        <v>160445.96938399537</v>
      </c>
      <c r="DF85" s="193">
        <f t="shared" si="76"/>
        <v>160236.9160856157</v>
      </c>
      <c r="DG85" s="193">
        <f t="shared" si="76"/>
        <v>160028.30024659337</v>
      </c>
      <c r="DH85" s="193">
        <f t="shared" si="76"/>
        <v>159820.1209515128</v>
      </c>
      <c r="DI85" s="193">
        <f t="shared" si="76"/>
        <v>159612.37728687364</v>
      </c>
      <c r="DJ85" s="193">
        <f t="shared" si="76"/>
        <v>159405.06834108717</v>
      </c>
      <c r="DK85" s="193">
        <f t="shared" si="76"/>
        <v>159198.19320447257</v>
      </c>
      <c r="DL85" s="193">
        <f t="shared" si="76"/>
        <v>158991.75096925211</v>
      </c>
      <c r="DM85" s="193">
        <f t="shared" si="76"/>
        <v>158785.74072954792</v>
      </c>
      <c r="DN85" s="193">
        <f t="shared" si="76"/>
        <v>87431.645000030796</v>
      </c>
      <c r="DO85" s="193">
        <f t="shared" si="76"/>
        <v>87313.289831534537</v>
      </c>
      <c r="DP85" s="193">
        <f t="shared" si="76"/>
        <v>87195.182329907766</v>
      </c>
      <c r="DQ85" s="193">
        <f t="shared" si="76"/>
        <v>87077.321976889318</v>
      </c>
      <c r="DR85" s="193">
        <f t="shared" si="76"/>
        <v>86959.70825530267</v>
      </c>
      <c r="DS85" s="193">
        <f t="shared" si="76"/>
        <v>86842.340649053498</v>
      </c>
      <c r="DT85" s="193">
        <f t="shared" si="76"/>
        <v>86725.218643127315</v>
      </c>
      <c r="DU85" s="193">
        <f t="shared" si="76"/>
        <v>86608.341723587495</v>
      </c>
      <c r="DV85" s="193">
        <f t="shared" si="76"/>
        <v>86491.709377572799</v>
      </c>
      <c r="DW85" s="193">
        <f t="shared" si="76"/>
        <v>86375.321093295177</v>
      </c>
      <c r="DX85" s="193">
        <f t="shared" si="76"/>
        <v>86259.176360037542</v>
      </c>
      <c r="DY85" s="193">
        <f t="shared" si="76"/>
        <v>86143.274668151527</v>
      </c>
    </row>
    <row r="86" spans="2:129" x14ac:dyDescent="0.35">
      <c r="B86" s="14"/>
      <c r="D86" t="s">
        <v>496</v>
      </c>
      <c r="H86" s="30" t="s">
        <v>41</v>
      </c>
      <c r="J86" s="356">
        <f>'1.4.8 CF'!J162</f>
        <v>84689.212781250011</v>
      </c>
      <c r="K86" s="356">
        <f>'1.4.8 CF'!K162</f>
        <v>84689.212781250011</v>
      </c>
      <c r="L86" s="356">
        <f>'1.4.8 CF'!L162</f>
        <v>84689.212781250011</v>
      </c>
      <c r="M86" s="356">
        <f>'1.4.8 CF'!M162</f>
        <v>84689.212781250011</v>
      </c>
      <c r="N86" s="356">
        <f>'1.4.8 CF'!N162</f>
        <v>84689.212781250011</v>
      </c>
      <c r="O86" s="356">
        <f>'1.4.8 CF'!O162</f>
        <v>84689.212781250011</v>
      </c>
      <c r="P86" s="356">
        <f>'1.4.8 CF'!P162</f>
        <v>84689.212781250011</v>
      </c>
      <c r="Q86" s="356">
        <f>'1.4.8 CF'!Q162</f>
        <v>84689.212781250011</v>
      </c>
      <c r="R86" s="356">
        <f>'1.4.8 CF'!R162</f>
        <v>84689.212781250011</v>
      </c>
      <c r="S86" s="356">
        <f>'1.4.8 CF'!S162</f>
        <v>84689.212781250011</v>
      </c>
      <c r="T86" s="356">
        <f>'1.4.8 CF'!T162</f>
        <v>84689.212781250011</v>
      </c>
      <c r="U86" s="356">
        <f>'1.4.8 CF'!U162</f>
        <v>84689.212781250011</v>
      </c>
      <c r="V86" s="356">
        <f>'1.4.8 CF'!V162</f>
        <v>119358.694984375</v>
      </c>
      <c r="W86" s="356">
        <f>'1.4.8 CF'!W162</f>
        <v>119358.694984375</v>
      </c>
      <c r="X86" s="356">
        <f>'1.4.8 CF'!X162</f>
        <v>119358.694984375</v>
      </c>
      <c r="Y86" s="356">
        <f>'1.4.8 CF'!Y162</f>
        <v>119358.694984375</v>
      </c>
      <c r="Z86" s="356">
        <f>'1.4.8 CF'!Z162</f>
        <v>119358.694984375</v>
      </c>
      <c r="AA86" s="356">
        <f>'1.4.8 CF'!AA162</f>
        <v>119358.694984375</v>
      </c>
      <c r="AB86" s="356">
        <f>'1.4.8 CF'!AB162</f>
        <v>119358.694984375</v>
      </c>
      <c r="AC86" s="356">
        <f>'1.4.8 CF'!AC162</f>
        <v>119358.694984375</v>
      </c>
      <c r="AD86" s="356">
        <f>'1.4.8 CF'!AD162</f>
        <v>119358.694984375</v>
      </c>
      <c r="AE86" s="356">
        <f>'1.4.8 CF'!AE162</f>
        <v>119358.694984375</v>
      </c>
      <c r="AF86" s="356">
        <f>'1.4.8 CF'!AF162</f>
        <v>119358.694984375</v>
      </c>
      <c r="AG86" s="356">
        <f>'1.4.8 CF'!AG162</f>
        <v>119358.694984375</v>
      </c>
      <c r="AH86" s="356">
        <f>'1.4.8 CF'!AH162</f>
        <v>159749.47409895834</v>
      </c>
      <c r="AI86" s="356">
        <f>'1.4.8 CF'!AI162</f>
        <v>159749.47409895834</v>
      </c>
      <c r="AJ86" s="356">
        <f>'1.4.8 CF'!AJ162</f>
        <v>159749.47409895834</v>
      </c>
      <c r="AK86" s="356">
        <f>'1.4.8 CF'!AK162</f>
        <v>159749.47409895834</v>
      </c>
      <c r="AL86" s="356">
        <f>'1.4.8 CF'!AL162</f>
        <v>159749.47409895834</v>
      </c>
      <c r="AM86" s="356">
        <f>'1.4.8 CF'!AM162</f>
        <v>159749.47409895834</v>
      </c>
      <c r="AN86" s="356">
        <f>'1.4.8 CF'!AN162</f>
        <v>159749.47409895834</v>
      </c>
      <c r="AO86" s="356">
        <f>'1.4.8 CF'!AO162</f>
        <v>159749.47409895834</v>
      </c>
      <c r="AP86" s="356">
        <f>'1.4.8 CF'!AP162</f>
        <v>159749.47409895834</v>
      </c>
      <c r="AQ86" s="356">
        <f>'1.4.8 CF'!AQ162</f>
        <v>159749.47409895834</v>
      </c>
      <c r="AR86" s="356">
        <f>'1.4.8 CF'!AR162</f>
        <v>159749.47409895834</v>
      </c>
      <c r="AS86" s="356">
        <f>'1.4.8 CF'!AS162</f>
        <v>159749.47409895834</v>
      </c>
      <c r="AT86" s="356">
        <f>'1.4.8 CF'!AT162</f>
        <v>197555.59381249998</v>
      </c>
      <c r="AU86" s="356">
        <f>'1.4.8 CF'!AU162</f>
        <v>197555.59381249998</v>
      </c>
      <c r="AV86" s="356">
        <f>'1.4.8 CF'!AV162</f>
        <v>197555.59381249998</v>
      </c>
      <c r="AW86" s="356">
        <f>'1.4.8 CF'!AW162</f>
        <v>197555.59381249998</v>
      </c>
      <c r="AX86" s="356">
        <f>'1.4.8 CF'!AX162</f>
        <v>197555.59381249998</v>
      </c>
      <c r="AY86" s="356">
        <f>'1.4.8 CF'!AY162</f>
        <v>197555.59381249998</v>
      </c>
      <c r="AZ86" s="356">
        <f>'1.4.8 CF'!AZ162</f>
        <v>197555.59381249998</v>
      </c>
      <c r="BA86" s="356">
        <f>'1.4.8 CF'!BA162</f>
        <v>197555.59381249998</v>
      </c>
      <c r="BB86" s="356">
        <f>'1.4.8 CF'!BB162</f>
        <v>197555.59381249998</v>
      </c>
      <c r="BC86" s="356">
        <f>'1.4.8 CF'!BC162</f>
        <v>197555.59381249998</v>
      </c>
      <c r="BD86" s="356">
        <f>'1.4.8 CF'!BD162</f>
        <v>197555.59381249998</v>
      </c>
      <c r="BE86" s="356">
        <f>'1.4.8 CF'!BE162</f>
        <v>197555.59381249998</v>
      </c>
      <c r="BF86" s="356">
        <f>'1.4.8 CF'!BF162</f>
        <v>162397.21671249997</v>
      </c>
      <c r="BG86" s="356">
        <f>'1.4.8 CF'!BG162</f>
        <v>162397.21671249997</v>
      </c>
      <c r="BH86" s="356">
        <f>'1.4.8 CF'!BH162</f>
        <v>162397.21671249997</v>
      </c>
      <c r="BI86" s="356">
        <f>'1.4.8 CF'!BI162</f>
        <v>162397.21671249997</v>
      </c>
      <c r="BJ86" s="356">
        <f>'1.4.8 CF'!BJ162</f>
        <v>162397.21671249997</v>
      </c>
      <c r="BK86" s="356">
        <f>'1.4.8 CF'!BK162</f>
        <v>162397.21671249997</v>
      </c>
      <c r="BL86" s="356">
        <f>'1.4.8 CF'!BL162</f>
        <v>162397.21671249997</v>
      </c>
      <c r="BM86" s="356">
        <f>'1.4.8 CF'!BM162</f>
        <v>162397.21671249997</v>
      </c>
      <c r="BN86" s="356">
        <f>'1.4.8 CF'!BN162</f>
        <v>162397.21671249997</v>
      </c>
      <c r="BO86" s="356">
        <f>'1.4.8 CF'!BO162</f>
        <v>162397.21671249997</v>
      </c>
      <c r="BP86" s="356">
        <f>'1.4.8 CF'!BP162</f>
        <v>162397.21671249997</v>
      </c>
      <c r="BQ86" s="356">
        <f>'1.4.8 CF'!BQ162</f>
        <v>162397.21671249997</v>
      </c>
      <c r="BR86" s="356">
        <f>'1.4.8 CF'!BR162</f>
        <v>166134.89705312499</v>
      </c>
      <c r="BS86" s="356">
        <f>'1.4.8 CF'!BS162</f>
        <v>166134.89705312499</v>
      </c>
      <c r="BT86" s="356">
        <f>'1.4.8 CF'!BT162</f>
        <v>166134.89705312499</v>
      </c>
      <c r="BU86" s="356">
        <f>'1.4.8 CF'!BU162</f>
        <v>166134.89705312499</v>
      </c>
      <c r="BV86" s="356">
        <f>'1.4.8 CF'!BV162</f>
        <v>166134.89705312499</v>
      </c>
      <c r="BW86" s="356">
        <f>'1.4.8 CF'!BW162</f>
        <v>166134.89705312499</v>
      </c>
      <c r="BX86" s="356">
        <f>'1.4.8 CF'!BX162</f>
        <v>166134.89705312499</v>
      </c>
      <c r="BY86" s="356">
        <f>'1.4.8 CF'!BY162</f>
        <v>166134.89705312499</v>
      </c>
      <c r="BZ86" s="356">
        <f>'1.4.8 CF'!BZ162</f>
        <v>166134.89705312499</v>
      </c>
      <c r="CA86" s="356">
        <f>'1.4.8 CF'!CA162</f>
        <v>166134.89705312499</v>
      </c>
      <c r="CB86" s="356">
        <f>'1.4.8 CF'!CB162</f>
        <v>166134.89705312499</v>
      </c>
      <c r="CC86" s="356">
        <f>'1.4.8 CF'!CC162</f>
        <v>166134.89705312499</v>
      </c>
      <c r="CD86" s="356">
        <f>'1.4.8 CF'!CD162</f>
        <v>153258.91245729165</v>
      </c>
      <c r="CE86" s="356">
        <f>'1.4.8 CF'!CE162</f>
        <v>153258.91245729165</v>
      </c>
      <c r="CF86" s="356">
        <f>'1.4.8 CF'!CF162</f>
        <v>153258.91245729165</v>
      </c>
      <c r="CG86" s="356">
        <f>'1.4.8 CF'!CG162</f>
        <v>153258.91245729165</v>
      </c>
      <c r="CH86" s="356">
        <f>'1.4.8 CF'!CH162</f>
        <v>153258.91245729165</v>
      </c>
      <c r="CI86" s="356">
        <f>'1.4.8 CF'!CI162</f>
        <v>153258.91245729165</v>
      </c>
      <c r="CJ86" s="356">
        <f>'1.4.8 CF'!CJ162</f>
        <v>153258.91245729165</v>
      </c>
      <c r="CK86" s="356">
        <f>'1.4.8 CF'!CK162</f>
        <v>153258.91245729165</v>
      </c>
      <c r="CL86" s="356">
        <f>'1.4.8 CF'!CL162</f>
        <v>153258.91245729165</v>
      </c>
      <c r="CM86" s="356">
        <f>'1.4.8 CF'!CM162</f>
        <v>153258.91245729165</v>
      </c>
      <c r="CN86" s="356">
        <f>'1.4.8 CF'!CN162</f>
        <v>153258.91245729165</v>
      </c>
      <c r="CO86" s="356">
        <f>'1.4.8 CF'!CO162</f>
        <v>153258.91245729165</v>
      </c>
      <c r="CP86" s="356">
        <f>'1.4.8 CF'!CP162</f>
        <v>135239.89373124999</v>
      </c>
      <c r="CQ86" s="356">
        <f>'1.4.8 CF'!CQ162</f>
        <v>135239.89373124999</v>
      </c>
      <c r="CR86" s="356">
        <f>'1.4.8 CF'!CR162</f>
        <v>135239.89373124999</v>
      </c>
      <c r="CS86" s="356">
        <f>'1.4.8 CF'!CS162</f>
        <v>135239.89373124999</v>
      </c>
      <c r="CT86" s="356">
        <f>'1.4.8 CF'!CT162</f>
        <v>135239.89373124999</v>
      </c>
      <c r="CU86" s="356">
        <f>'1.4.8 CF'!CU162</f>
        <v>135239.89373124999</v>
      </c>
      <c r="CV86" s="356">
        <f>'1.4.8 CF'!CV162</f>
        <v>135239.89373124999</v>
      </c>
      <c r="CW86" s="356">
        <f>'1.4.8 CF'!CW162</f>
        <v>135239.89373124999</v>
      </c>
      <c r="CX86" s="356">
        <f>'1.4.8 CF'!CX162</f>
        <v>135239.89373124999</v>
      </c>
      <c r="CY86" s="356">
        <f>'1.4.8 CF'!CY162</f>
        <v>135239.89373124999</v>
      </c>
      <c r="CZ86" s="356">
        <f>'1.4.8 CF'!CZ162</f>
        <v>135239.89373124999</v>
      </c>
      <c r="DA86" s="356">
        <f>'1.4.8 CF'!DA162</f>
        <v>135239.89373124999</v>
      </c>
      <c r="DB86" s="356">
        <f>'1.4.8 CF'!DB162</f>
        <v>85709.058049999992</v>
      </c>
      <c r="DC86" s="356">
        <f>'1.4.8 CF'!DC162</f>
        <v>85709.058049999992</v>
      </c>
      <c r="DD86" s="356">
        <f>'1.4.8 CF'!DD162</f>
        <v>85709.058049999992</v>
      </c>
      <c r="DE86" s="356">
        <f>'1.4.8 CF'!DE162</f>
        <v>85709.058049999992</v>
      </c>
      <c r="DF86" s="356">
        <f>'1.4.8 CF'!DF162</f>
        <v>85709.058049999992</v>
      </c>
      <c r="DG86" s="356">
        <f>'1.4.8 CF'!DG162</f>
        <v>85709.058049999992</v>
      </c>
      <c r="DH86" s="356">
        <f>'1.4.8 CF'!DH162</f>
        <v>85709.058049999992</v>
      </c>
      <c r="DI86" s="356">
        <f>'1.4.8 CF'!DI162</f>
        <v>85709.058049999992</v>
      </c>
      <c r="DJ86" s="356">
        <f>'1.4.8 CF'!DJ162</f>
        <v>85709.058049999992</v>
      </c>
      <c r="DK86" s="356">
        <f>'1.4.8 CF'!DK162</f>
        <v>85709.058049999992</v>
      </c>
      <c r="DL86" s="356">
        <f>'1.4.8 CF'!DL162</f>
        <v>85709.058049999992</v>
      </c>
      <c r="DM86" s="356">
        <f>'1.4.8 CF'!DM162</f>
        <v>85709.058049999992</v>
      </c>
      <c r="DN86" s="356">
        <f>'1.4.8 CF'!DN162</f>
        <v>47301.895506249988</v>
      </c>
      <c r="DO86" s="356">
        <f>'1.4.8 CF'!DO162</f>
        <v>47301.895506249988</v>
      </c>
      <c r="DP86" s="356">
        <f>'1.4.8 CF'!DP162</f>
        <v>47301.895506249988</v>
      </c>
      <c r="DQ86" s="356">
        <f>'1.4.8 CF'!DQ162</f>
        <v>47301.895506249988</v>
      </c>
      <c r="DR86" s="356">
        <f>'1.4.8 CF'!DR162</f>
        <v>47301.895506249988</v>
      </c>
      <c r="DS86" s="356">
        <f>'1.4.8 CF'!DS162</f>
        <v>47301.895506249988</v>
      </c>
      <c r="DT86" s="356">
        <f>'1.4.8 CF'!DT162</f>
        <v>47301.895506249988</v>
      </c>
      <c r="DU86" s="356">
        <f>'1.4.8 CF'!DU162</f>
        <v>47301.895506249988</v>
      </c>
      <c r="DV86" s="356">
        <f>'1.4.8 CF'!DV162</f>
        <v>47301.895506249988</v>
      </c>
      <c r="DW86" s="356">
        <f>'1.4.8 CF'!DW162</f>
        <v>47301.895506249988</v>
      </c>
      <c r="DX86" s="356">
        <f>'1.4.8 CF'!DX162</f>
        <v>47301.895506249988</v>
      </c>
      <c r="DY86" s="356">
        <f>'1.4.8 CF'!DY162</f>
        <v>47301.895506249988</v>
      </c>
    </row>
    <row r="87" spans="2:129" x14ac:dyDescent="0.35">
      <c r="B87" s="14"/>
      <c r="DY87" s="24"/>
    </row>
    <row r="88" spans="2:129" s="24" customFormat="1" x14ac:dyDescent="0.35">
      <c r="B88" s="60"/>
      <c r="C88" s="24" t="s">
        <v>497</v>
      </c>
      <c r="H88" s="54" t="s">
        <v>41</v>
      </c>
      <c r="J88" s="185">
        <f t="shared" ref="J88:AN88" si="77">J85-J86</f>
        <v>385905.06385396514</v>
      </c>
      <c r="K88" s="185">
        <f t="shared" si="77"/>
        <v>385698.43556791585</v>
      </c>
      <c r="L88" s="185">
        <f t="shared" si="77"/>
        <v>385492.2396667077</v>
      </c>
      <c r="M88" s="185">
        <f t="shared" si="77"/>
        <v>385286.47524554393</v>
      </c>
      <c r="N88" s="185">
        <f t="shared" si="77"/>
        <v>385081.1414015207</v>
      </c>
      <c r="O88" s="185">
        <f t="shared" si="77"/>
        <v>378584.50929788512</v>
      </c>
      <c r="P88" s="185">
        <f t="shared" si="77"/>
        <v>378380.03390698601</v>
      </c>
      <c r="Q88" s="185">
        <f t="shared" si="77"/>
        <v>378175.98639583733</v>
      </c>
      <c r="R88" s="185">
        <f t="shared" si="77"/>
        <v>377972.36586906924</v>
      </c>
      <c r="S88" s="185">
        <f t="shared" si="77"/>
        <v>377769.17143318552</v>
      </c>
      <c r="T88" s="185">
        <f t="shared" si="77"/>
        <v>377566.40219655976</v>
      </c>
      <c r="U88" s="185">
        <f t="shared" si="77"/>
        <v>377364.05726943148</v>
      </c>
      <c r="V88" s="185">
        <f t="shared" si="77"/>
        <v>564850.93150062428</v>
      </c>
      <c r="W88" s="185">
        <f t="shared" si="77"/>
        <v>564553.16080055491</v>
      </c>
      <c r="X88" s="185">
        <f t="shared" si="77"/>
        <v>564256.01320751186</v>
      </c>
      <c r="Y88" s="185">
        <f t="shared" si="77"/>
        <v>563959.48741759814</v>
      </c>
      <c r="Z88" s="185">
        <f t="shared" si="77"/>
        <v>237316.3157663075</v>
      </c>
      <c r="AA88" s="185">
        <f t="shared" si="77"/>
        <v>237021.029681869</v>
      </c>
      <c r="AB88" s="185">
        <f t="shared" si="77"/>
        <v>236726.36150521666</v>
      </c>
      <c r="AC88" s="185">
        <f t="shared" si="77"/>
        <v>236432.30994333306</v>
      </c>
      <c r="AD88" s="185">
        <f t="shared" si="77"/>
        <v>236138.87370590618</v>
      </c>
      <c r="AE88" s="185">
        <f t="shared" si="77"/>
        <v>235846.0515053251</v>
      </c>
      <c r="AF88" s="185">
        <f t="shared" si="77"/>
        <v>235553.84205667218</v>
      </c>
      <c r="AG88" s="185">
        <f t="shared" si="77"/>
        <v>235262.24407771925</v>
      </c>
      <c r="AH88" s="185">
        <f t="shared" si="77"/>
        <v>350377.47568384383</v>
      </c>
      <c r="AI88" s="185">
        <f t="shared" si="77"/>
        <v>349970.27662255999</v>
      </c>
      <c r="AJ88" s="185">
        <f t="shared" si="77"/>
        <v>349563.92965517309</v>
      </c>
      <c r="AK88" s="185">
        <f t="shared" si="77"/>
        <v>349158.43299861415</v>
      </c>
      <c r="AL88" s="185">
        <f t="shared" si="77"/>
        <v>348753.78487354564</v>
      </c>
      <c r="AM88" s="185">
        <f t="shared" si="77"/>
        <v>348349.98350435309</v>
      </c>
      <c r="AN88" s="185">
        <f t="shared" si="77"/>
        <v>347947.02711913746</v>
      </c>
      <c r="AO88" s="185">
        <f t="shared" ref="AO88:BT88" si="78">AO85-AO86</f>
        <v>347544.91394970822</v>
      </c>
      <c r="AP88" s="185">
        <f t="shared" si="78"/>
        <v>347143.64223157417</v>
      </c>
      <c r="AQ88" s="185">
        <f t="shared" si="78"/>
        <v>346743.21020393691</v>
      </c>
      <c r="AR88" s="185">
        <f t="shared" si="78"/>
        <v>346343.6161096826</v>
      </c>
      <c r="AS88" s="185">
        <f t="shared" si="78"/>
        <v>345944.85819537414</v>
      </c>
      <c r="AT88" s="185">
        <f t="shared" si="78"/>
        <v>469765.28218899632</v>
      </c>
      <c r="AU88" s="185">
        <f t="shared" si="78"/>
        <v>469249.74878823012</v>
      </c>
      <c r="AV88" s="185">
        <f t="shared" si="78"/>
        <v>468735.29417891079</v>
      </c>
      <c r="AW88" s="185">
        <f t="shared" si="78"/>
        <v>468221.91610358795</v>
      </c>
      <c r="AX88" s="185">
        <f t="shared" si="78"/>
        <v>467709.6123095355</v>
      </c>
      <c r="AY88" s="185">
        <f t="shared" si="78"/>
        <v>467198.3805487412</v>
      </c>
      <c r="AZ88" s="185">
        <f t="shared" si="78"/>
        <v>466688.21857789671</v>
      </c>
      <c r="BA88" s="185">
        <f t="shared" si="78"/>
        <v>466179.12415838777</v>
      </c>
      <c r="BB88" s="185">
        <f t="shared" si="78"/>
        <v>465671.09505628573</v>
      </c>
      <c r="BC88" s="185">
        <f t="shared" si="78"/>
        <v>465164.12904233497</v>
      </c>
      <c r="BD88" s="185">
        <f t="shared" si="78"/>
        <v>464658.22389194602</v>
      </c>
      <c r="BE88" s="185">
        <f t="shared" si="78"/>
        <v>464153.37738518394</v>
      </c>
      <c r="BF88" s="185">
        <f t="shared" si="78"/>
        <v>378786.10304395424</v>
      </c>
      <c r="BG88" s="185">
        <f t="shared" si="78"/>
        <v>378376.00277508283</v>
      </c>
      <c r="BH88" s="185">
        <f t="shared" si="78"/>
        <v>377966.76067109813</v>
      </c>
      <c r="BI88" s="185">
        <f t="shared" si="78"/>
        <v>377558.3749362271</v>
      </c>
      <c r="BJ88" s="185">
        <f t="shared" si="78"/>
        <v>377150.8437784547</v>
      </c>
      <c r="BK88" s="185">
        <f t="shared" si="78"/>
        <v>369946.2679613462</v>
      </c>
      <c r="BL88" s="185">
        <f t="shared" si="78"/>
        <v>369540.44059671706</v>
      </c>
      <c r="BM88" s="185">
        <f t="shared" si="78"/>
        <v>369135.462455609</v>
      </c>
      <c r="BN88" s="185">
        <f t="shared" si="78"/>
        <v>368731.33176095958</v>
      </c>
      <c r="BO88" s="185">
        <f t="shared" si="78"/>
        <v>368328.04673942516</v>
      </c>
      <c r="BP88" s="185">
        <f t="shared" si="78"/>
        <v>367925.60562137223</v>
      </c>
      <c r="BQ88" s="185">
        <f t="shared" si="78"/>
        <v>367524.00664087152</v>
      </c>
      <c r="BR88" s="185">
        <f t="shared" si="78"/>
        <v>385019.49848947977</v>
      </c>
      <c r="BS88" s="185">
        <f t="shared" si="78"/>
        <v>384606.04274761269</v>
      </c>
      <c r="BT88" s="185">
        <f t="shared" si="78"/>
        <v>384193.45219220524</v>
      </c>
      <c r="BU88" s="185">
        <f t="shared" ref="BU88:CZ88" si="79">BU85-BU86</f>
        <v>383781.72501279181</v>
      </c>
      <c r="BV88" s="185">
        <f t="shared" si="79"/>
        <v>131192.57127235495</v>
      </c>
      <c r="BW88" s="185">
        <f t="shared" si="79"/>
        <v>130782.56542867704</v>
      </c>
      <c r="BX88" s="185">
        <f t="shared" si="79"/>
        <v>130373.41755229395</v>
      </c>
      <c r="BY88" s="185">
        <f t="shared" si="79"/>
        <v>129965.12584784665</v>
      </c>
      <c r="BZ88" s="185">
        <f t="shared" si="79"/>
        <v>129557.68852373204</v>
      </c>
      <c r="CA88" s="185">
        <f t="shared" si="79"/>
        <v>129151.10379209698</v>
      </c>
      <c r="CB88" s="185">
        <f t="shared" si="79"/>
        <v>128745.36986882912</v>
      </c>
      <c r="CC88" s="185">
        <f t="shared" si="79"/>
        <v>128340.48497354941</v>
      </c>
      <c r="CD88" s="185">
        <f t="shared" si="79"/>
        <v>121916.18293266374</v>
      </c>
      <c r="CE88" s="185">
        <f t="shared" si="79"/>
        <v>121541.34021625834</v>
      </c>
      <c r="CF88" s="185">
        <f t="shared" si="79"/>
        <v>121167.28188572536</v>
      </c>
      <c r="CG88" s="185">
        <f t="shared" si="79"/>
        <v>120794.00629968013</v>
      </c>
      <c r="CH88" s="185">
        <f t="shared" si="79"/>
        <v>120421.51182017222</v>
      </c>
      <c r="CI88" s="185">
        <f t="shared" si="79"/>
        <v>120049.79681267889</v>
      </c>
      <c r="CJ88" s="185">
        <f t="shared" si="79"/>
        <v>119678.85964609767</v>
      </c>
      <c r="CK88" s="185">
        <f t="shared" si="79"/>
        <v>119308.69869273997</v>
      </c>
      <c r="CL88" s="185">
        <f t="shared" si="79"/>
        <v>118939.31232832212</v>
      </c>
      <c r="CM88" s="185">
        <f t="shared" si="79"/>
        <v>118570.69893196007</v>
      </c>
      <c r="CN88" s="185">
        <f t="shared" si="79"/>
        <v>118202.85688616164</v>
      </c>
      <c r="CO88" s="185">
        <f t="shared" si="79"/>
        <v>117835.78457681913</v>
      </c>
      <c r="CP88" s="185">
        <f t="shared" si="79"/>
        <v>104195.48168090032</v>
      </c>
      <c r="CQ88" s="185">
        <f t="shared" si="79"/>
        <v>103872.62591362209</v>
      </c>
      <c r="CR88" s="185">
        <f t="shared" si="79"/>
        <v>103550.4457457129</v>
      </c>
      <c r="CS88" s="185">
        <f t="shared" si="79"/>
        <v>103228.93976343176</v>
      </c>
      <c r="CT88" s="185">
        <f t="shared" si="79"/>
        <v>102908.10655599559</v>
      </c>
      <c r="CU88" s="185">
        <f t="shared" si="79"/>
        <v>102587.94471557366</v>
      </c>
      <c r="CV88" s="185">
        <f t="shared" si="79"/>
        <v>102268.45283728139</v>
      </c>
      <c r="CW88" s="185">
        <f t="shared" si="79"/>
        <v>101949.62951917385</v>
      </c>
      <c r="CX88" s="185">
        <f t="shared" si="79"/>
        <v>101631.47336223986</v>
      </c>
      <c r="CY88" s="185">
        <f t="shared" si="79"/>
        <v>101313.98297039577</v>
      </c>
      <c r="CZ88" s="185">
        <f t="shared" si="79"/>
        <v>100997.15695047914</v>
      </c>
      <c r="DA88" s="185">
        <f t="shared" ref="DA88:DY88" si="80">DA85-DA86</f>
        <v>100680.99391224323</v>
      </c>
      <c r="DB88" s="185">
        <f t="shared" si="80"/>
        <v>75366.705168255023</v>
      </c>
      <c r="DC88" s="185">
        <f t="shared" si="80"/>
        <v>75156.333980092226</v>
      </c>
      <c r="DD88" s="185">
        <f t="shared" si="80"/>
        <v>74946.403009067901</v>
      </c>
      <c r="DE88" s="185">
        <f t="shared" si="80"/>
        <v>74736.911333995376</v>
      </c>
      <c r="DF88" s="185">
        <f t="shared" si="80"/>
        <v>74527.858035615704</v>
      </c>
      <c r="DG88" s="185">
        <f t="shared" si="80"/>
        <v>74319.242196593375</v>
      </c>
      <c r="DH88" s="185">
        <f t="shared" si="80"/>
        <v>74111.062901512807</v>
      </c>
      <c r="DI88" s="185">
        <f t="shared" si="80"/>
        <v>73903.319236873649</v>
      </c>
      <c r="DJ88" s="185">
        <f t="shared" si="80"/>
        <v>73696.010291087179</v>
      </c>
      <c r="DK88" s="185">
        <f t="shared" si="80"/>
        <v>73489.135154472577</v>
      </c>
      <c r="DL88" s="185">
        <f t="shared" si="80"/>
        <v>73282.69291925212</v>
      </c>
      <c r="DM88" s="185">
        <f t="shared" si="80"/>
        <v>73076.682679547928</v>
      </c>
      <c r="DN88" s="185">
        <f t="shared" si="80"/>
        <v>40129.749493780808</v>
      </c>
      <c r="DO88" s="185">
        <f t="shared" si="80"/>
        <v>40011.394325284549</v>
      </c>
      <c r="DP88" s="185">
        <f t="shared" si="80"/>
        <v>39893.286823657778</v>
      </c>
      <c r="DQ88" s="185">
        <f t="shared" si="80"/>
        <v>39775.42647063933</v>
      </c>
      <c r="DR88" s="185">
        <f t="shared" si="80"/>
        <v>39657.812749052682</v>
      </c>
      <c r="DS88" s="185">
        <f t="shared" si="80"/>
        <v>39540.44514280351</v>
      </c>
      <c r="DT88" s="185">
        <f t="shared" si="80"/>
        <v>39423.323136877327</v>
      </c>
      <c r="DU88" s="185">
        <f t="shared" si="80"/>
        <v>39306.446217337507</v>
      </c>
      <c r="DV88" s="185">
        <f t="shared" si="80"/>
        <v>39189.813871322811</v>
      </c>
      <c r="DW88" s="185">
        <f t="shared" si="80"/>
        <v>39073.425587045189</v>
      </c>
      <c r="DX88" s="185">
        <f t="shared" si="80"/>
        <v>38957.280853787553</v>
      </c>
      <c r="DY88" s="185">
        <f t="shared" si="80"/>
        <v>38841.379161901539</v>
      </c>
    </row>
    <row r="89" spans="2:129" x14ac:dyDescent="0.35">
      <c r="B89" s="14"/>
      <c r="D89" t="s">
        <v>498</v>
      </c>
      <c r="H89" s="30" t="s">
        <v>48</v>
      </c>
      <c r="J89" s="222">
        <f>IF('1.1 Assumptions'!$J$13="Base Case Scenario",0%,IF('1.1 Assumptions'!$J$13="Optimistic Scenario",0%,15%))</f>
        <v>0</v>
      </c>
      <c r="K89" s="222">
        <f>IF('1.1 Assumptions'!$J$13="Base Case Scenario",0%,IF('1.1 Assumptions'!$J$13="Optimistic Scenario",0%,15%))</f>
        <v>0</v>
      </c>
      <c r="L89" s="222">
        <f>IF('1.1 Assumptions'!$J$13="Base Case Scenario",0%,IF('1.1 Assumptions'!$J$13="Optimistic Scenario",0%,15%))</f>
        <v>0</v>
      </c>
      <c r="M89" s="222">
        <f>IF('1.1 Assumptions'!$J$13="Base Case Scenario",0%,IF('1.1 Assumptions'!$J$13="Optimistic Scenario",0%,15%))</f>
        <v>0</v>
      </c>
      <c r="N89" s="222">
        <f>IF('1.1 Assumptions'!$J$13="Base Case Scenario",0%,IF('1.1 Assumptions'!$J$13="Optimistic Scenario",0%,15%))</f>
        <v>0</v>
      </c>
      <c r="O89" s="222">
        <f>IF('1.1 Assumptions'!$J$13="Base Case Scenario",0%,IF('1.1 Assumptions'!$J$13="Optimistic Scenario",0%,15%))</f>
        <v>0</v>
      </c>
      <c r="P89" s="222">
        <f>IF('1.1 Assumptions'!$J$13="Base Case Scenario",0%,IF('1.1 Assumptions'!$J$13="Optimistic Scenario",0%,15%))</f>
        <v>0</v>
      </c>
      <c r="Q89" s="222">
        <f>IF('1.1 Assumptions'!$J$13="Base Case Scenario",0%,IF('1.1 Assumptions'!$J$13="Optimistic Scenario",0%,15%))</f>
        <v>0</v>
      </c>
      <c r="R89" s="222">
        <f>IF('1.1 Assumptions'!$J$13="Base Case Scenario",0%,IF('1.1 Assumptions'!$J$13="Optimistic Scenario",0%,15%))</f>
        <v>0</v>
      </c>
      <c r="S89" s="222">
        <f>IF('1.1 Assumptions'!$J$13="Base Case Scenario",0%,IF('1.1 Assumptions'!$J$13="Optimistic Scenario",0%,15%))</f>
        <v>0</v>
      </c>
      <c r="T89" s="222">
        <f>IF('1.1 Assumptions'!$J$13="Base Case Scenario",0%,IF('1.1 Assumptions'!$J$13="Optimistic Scenario",0%,15%))</f>
        <v>0</v>
      </c>
      <c r="U89" s="222">
        <f>IF('1.1 Assumptions'!$J$13="Base Case Scenario",0%,IF('1.1 Assumptions'!$J$13="Optimistic Scenario",0%,15%))</f>
        <v>0</v>
      </c>
      <c r="V89" s="222">
        <f>IF('1.1 Assumptions'!$J$13="Base Case Scenario",0%,IF('1.1 Assumptions'!$J$13="Optimistic Scenario",0%,15%))</f>
        <v>0</v>
      </c>
      <c r="W89" s="222">
        <f>IF('1.1 Assumptions'!$J$13="Base Case Scenario",0%,IF('1.1 Assumptions'!$J$13="Optimistic Scenario",0%,15%))</f>
        <v>0</v>
      </c>
      <c r="X89" s="222">
        <f>IF('1.1 Assumptions'!$J$13="Base Case Scenario",0%,IF('1.1 Assumptions'!$J$13="Optimistic Scenario",0%,15%))</f>
        <v>0</v>
      </c>
      <c r="Y89" s="222">
        <f>IF('1.1 Assumptions'!$J$13="Base Case Scenario",0%,IF('1.1 Assumptions'!$J$13="Optimistic Scenario",0%,15%))</f>
        <v>0</v>
      </c>
      <c r="Z89" s="222">
        <f>IF('1.1 Assumptions'!$J$13="Base Case Scenario",0%,IF('1.1 Assumptions'!$J$13="Optimistic Scenario",0%,15%))</f>
        <v>0</v>
      </c>
      <c r="AA89" s="222">
        <f>IF('1.1 Assumptions'!$J$13="Base Case Scenario",0%,IF('1.1 Assumptions'!$J$13="Optimistic Scenario",0%,15%))</f>
        <v>0</v>
      </c>
      <c r="AB89" s="222">
        <f>IF('1.1 Assumptions'!$J$13="Base Case Scenario",0%,IF('1.1 Assumptions'!$J$13="Optimistic Scenario",0%,15%))</f>
        <v>0</v>
      </c>
      <c r="AC89" s="222">
        <f>IF('1.1 Assumptions'!$J$13="Base Case Scenario",0%,IF('1.1 Assumptions'!$J$13="Optimistic Scenario",0%,15%))</f>
        <v>0</v>
      </c>
      <c r="AD89" s="222">
        <f>IF('1.1 Assumptions'!$J$13="Base Case Scenario",0%,IF('1.1 Assumptions'!$J$13="Optimistic Scenario",0%,15%))</f>
        <v>0</v>
      </c>
      <c r="AE89" s="222">
        <f>IF('1.1 Assumptions'!$J$13="Base Case Scenario",0%,IF('1.1 Assumptions'!$J$13="Optimistic Scenario",0%,15%))</f>
        <v>0</v>
      </c>
      <c r="AF89" s="222">
        <f>IF('1.1 Assumptions'!$J$13="Base Case Scenario",0%,IF('1.1 Assumptions'!$J$13="Optimistic Scenario",0%,15%))</f>
        <v>0</v>
      </c>
      <c r="AG89" s="222">
        <f>IF('1.1 Assumptions'!$J$13="Base Case Scenario",0%,IF('1.1 Assumptions'!$J$13="Optimistic Scenario",0%,15%))</f>
        <v>0</v>
      </c>
      <c r="AH89" s="222">
        <f>IF('1.1 Assumptions'!$J$13="Base Case Scenario",0%,IF('1.1 Assumptions'!$J$13="Optimistic Scenario",0%,15%))</f>
        <v>0</v>
      </c>
      <c r="AI89" s="222">
        <f>IF('1.1 Assumptions'!$J$13="Base Case Scenario",0%,IF('1.1 Assumptions'!$J$13="Optimistic Scenario",0%,15%))</f>
        <v>0</v>
      </c>
      <c r="AJ89" s="222">
        <f>IF('1.1 Assumptions'!$J$13="Base Case Scenario",0%,IF('1.1 Assumptions'!$J$13="Optimistic Scenario",0%,15%))</f>
        <v>0</v>
      </c>
      <c r="AK89" s="222">
        <f>IF('1.1 Assumptions'!$J$13="Base Case Scenario",0%,IF('1.1 Assumptions'!$J$13="Optimistic Scenario",0%,15%))</f>
        <v>0</v>
      </c>
      <c r="AL89" s="222">
        <f>IF('1.1 Assumptions'!$J$13="Base Case Scenario",0%,IF('1.1 Assumptions'!$J$13="Optimistic Scenario",0%,15%))</f>
        <v>0</v>
      </c>
      <c r="AM89" s="222">
        <f>IF('1.1 Assumptions'!$J$13="Base Case Scenario",0%,IF('1.1 Assumptions'!$J$13="Optimistic Scenario",0%,15%))</f>
        <v>0</v>
      </c>
      <c r="AN89" s="222">
        <f>IF('1.1 Assumptions'!$J$13="Base Case Scenario",0%,IF('1.1 Assumptions'!$J$13="Optimistic Scenario",0%,15%))</f>
        <v>0</v>
      </c>
      <c r="AO89" s="222">
        <f>IF('1.1 Assumptions'!$J$13="Base Case Scenario",0%,IF('1.1 Assumptions'!$J$13="Optimistic Scenario",0%,15%))</f>
        <v>0</v>
      </c>
      <c r="AP89" s="222">
        <f>IF('1.1 Assumptions'!$J$13="Base Case Scenario",0%,IF('1.1 Assumptions'!$J$13="Optimistic Scenario",0%,15%))</f>
        <v>0</v>
      </c>
      <c r="AQ89" s="222">
        <f>IF('1.1 Assumptions'!$J$13="Base Case Scenario",0%,IF('1.1 Assumptions'!$J$13="Optimistic Scenario",0%,15%))</f>
        <v>0</v>
      </c>
      <c r="AR89" s="222">
        <f>IF('1.1 Assumptions'!$J$13="Base Case Scenario",0%,IF('1.1 Assumptions'!$J$13="Optimistic Scenario",0%,15%))</f>
        <v>0</v>
      </c>
      <c r="AS89" s="222">
        <f>IF('1.1 Assumptions'!$J$13="Base Case Scenario",0%,IF('1.1 Assumptions'!$J$13="Optimistic Scenario",0%,15%))</f>
        <v>0</v>
      </c>
      <c r="AT89" s="222">
        <f>IF('1.1 Assumptions'!$J$13="Base Case Scenario",0%,IF('1.1 Assumptions'!$J$13="Optimistic Scenario",0%,15%))</f>
        <v>0</v>
      </c>
      <c r="AU89" s="222">
        <f>IF('1.1 Assumptions'!$J$13="Base Case Scenario",0%,IF('1.1 Assumptions'!$J$13="Optimistic Scenario",0%,15%))</f>
        <v>0</v>
      </c>
      <c r="AV89" s="222">
        <f>IF('1.1 Assumptions'!$J$13="Base Case Scenario",0%,IF('1.1 Assumptions'!$J$13="Optimistic Scenario",0%,15%))</f>
        <v>0</v>
      </c>
      <c r="AW89" s="222">
        <f>IF('1.1 Assumptions'!$J$13="Base Case Scenario",0%,IF('1.1 Assumptions'!$J$13="Optimistic Scenario",0%,15%))</f>
        <v>0</v>
      </c>
      <c r="AX89" s="222">
        <f>IF('1.1 Assumptions'!$J$13="Base Case Scenario",0%,IF('1.1 Assumptions'!$J$13="Optimistic Scenario",0%,15%))</f>
        <v>0</v>
      </c>
      <c r="AY89" s="222">
        <f>IF('1.1 Assumptions'!$J$13="Base Case Scenario",0%,IF('1.1 Assumptions'!$J$13="Optimistic Scenario",0%,15%))</f>
        <v>0</v>
      </c>
      <c r="AZ89" s="222">
        <f>IF('1.1 Assumptions'!$J$13="Base Case Scenario",0%,IF('1.1 Assumptions'!$J$13="Optimistic Scenario",0%,15%))</f>
        <v>0</v>
      </c>
      <c r="BA89" s="222">
        <f>IF('1.1 Assumptions'!$J$13="Base Case Scenario",0%,IF('1.1 Assumptions'!$J$13="Optimistic Scenario",0%,15%))</f>
        <v>0</v>
      </c>
      <c r="BB89" s="222">
        <f>IF('1.1 Assumptions'!$J$13="Base Case Scenario",0%,IF('1.1 Assumptions'!$J$13="Optimistic Scenario",0%,15%))</f>
        <v>0</v>
      </c>
      <c r="BC89" s="222">
        <f>IF('1.1 Assumptions'!$J$13="Base Case Scenario",0%,IF('1.1 Assumptions'!$J$13="Optimistic Scenario",0%,15%))</f>
        <v>0</v>
      </c>
      <c r="BD89" s="222">
        <f>IF('1.1 Assumptions'!$J$13="Base Case Scenario",0%,IF('1.1 Assumptions'!$J$13="Optimistic Scenario",0%,15%))</f>
        <v>0</v>
      </c>
      <c r="BE89" s="222">
        <f>IF('1.1 Assumptions'!$J$13="Base Case Scenario",0%,IF('1.1 Assumptions'!$J$13="Optimistic Scenario",0%,15%))</f>
        <v>0</v>
      </c>
      <c r="BF89" s="222">
        <f>IF('1.1 Assumptions'!$J$13="Base Case Scenario",5%,IF('1.1 Assumptions'!$J$13="Optimistic Scenario",5%,15%))</f>
        <v>0.05</v>
      </c>
      <c r="BG89" s="222">
        <f>IF('1.1 Assumptions'!$J$13="Base Case Scenario",5%,IF('1.1 Assumptions'!$J$13="Optimistic Scenario",5%,15%))</f>
        <v>0.05</v>
      </c>
      <c r="BH89" s="222">
        <f>IF('1.1 Assumptions'!$J$13="Base Case Scenario",5%,IF('1.1 Assumptions'!$J$13="Optimistic Scenario",5%,15%))</f>
        <v>0.05</v>
      </c>
      <c r="BI89" s="222">
        <f>IF('1.1 Assumptions'!$J$13="Base Case Scenario",5%,IF('1.1 Assumptions'!$J$13="Optimistic Scenario",5%,15%))</f>
        <v>0.05</v>
      </c>
      <c r="BJ89" s="222">
        <f>IF('1.1 Assumptions'!$J$13="Base Case Scenario",5%,IF('1.1 Assumptions'!$J$13="Optimistic Scenario",5%,15%))</f>
        <v>0.05</v>
      </c>
      <c r="BK89" s="222">
        <f>IF('1.1 Assumptions'!$J$13="Base Case Scenario",5%,IF('1.1 Assumptions'!$J$13="Optimistic Scenario",5%,15%))</f>
        <v>0.05</v>
      </c>
      <c r="BL89" s="222">
        <f>IF('1.1 Assumptions'!$J$13="Base Case Scenario",5%,IF('1.1 Assumptions'!$J$13="Optimistic Scenario",5%,15%))</f>
        <v>0.05</v>
      </c>
      <c r="BM89" s="222">
        <f>IF('1.1 Assumptions'!$J$13="Base Case Scenario",5%,IF('1.1 Assumptions'!$J$13="Optimistic Scenario",5%,15%))</f>
        <v>0.05</v>
      </c>
      <c r="BN89" s="222">
        <f>IF('1.1 Assumptions'!$J$13="Base Case Scenario",5%,IF('1.1 Assumptions'!$J$13="Optimistic Scenario",5%,15%))</f>
        <v>0.05</v>
      </c>
      <c r="BO89" s="222">
        <f>IF('1.1 Assumptions'!$J$13="Base Case Scenario",5%,IF('1.1 Assumptions'!$J$13="Optimistic Scenario",5%,15%))</f>
        <v>0.05</v>
      </c>
      <c r="BP89" s="222">
        <f>IF('1.1 Assumptions'!$J$13="Base Case Scenario",5%,IF('1.1 Assumptions'!$J$13="Optimistic Scenario",5%,15%))</f>
        <v>0.05</v>
      </c>
      <c r="BQ89" s="222">
        <f>IF('1.1 Assumptions'!$J$13="Base Case Scenario",5%,IF('1.1 Assumptions'!$J$13="Optimistic Scenario",5%,15%))</f>
        <v>0.05</v>
      </c>
      <c r="BR89" s="222">
        <f>IF('1.1 Assumptions'!$J$13="Base Case Scenario",5%,IF('1.1 Assumptions'!$J$13="Optimistic Scenario",5%,15%))</f>
        <v>0.05</v>
      </c>
      <c r="BS89" s="222">
        <f>IF('1.1 Assumptions'!$J$13="Base Case Scenario",5%,IF('1.1 Assumptions'!$J$13="Optimistic Scenario",5%,15%))</f>
        <v>0.05</v>
      </c>
      <c r="BT89" s="222">
        <f>IF('1.1 Assumptions'!$J$13="Base Case Scenario",5%,IF('1.1 Assumptions'!$J$13="Optimistic Scenario",5%,15%))</f>
        <v>0.05</v>
      </c>
      <c r="BU89" s="222">
        <f>IF('1.1 Assumptions'!$J$13="Base Case Scenario",5%,IF('1.1 Assumptions'!$J$13="Optimistic Scenario",5%,15%))</f>
        <v>0.05</v>
      </c>
      <c r="BV89" s="222">
        <f>IF('1.1 Assumptions'!$J$13="Base Case Scenario",5%,IF('1.1 Assumptions'!$J$13="Optimistic Scenario",5%,15%))</f>
        <v>0.05</v>
      </c>
      <c r="BW89" s="222">
        <f>IF('1.1 Assumptions'!$J$13="Base Case Scenario",5%,IF('1.1 Assumptions'!$J$13="Optimistic Scenario",5%,15%))</f>
        <v>0.05</v>
      </c>
      <c r="BX89" s="222">
        <f>IF('1.1 Assumptions'!$J$13="Base Case Scenario",5%,IF('1.1 Assumptions'!$J$13="Optimistic Scenario",5%,15%))</f>
        <v>0.05</v>
      </c>
      <c r="BY89" s="222">
        <f>IF('1.1 Assumptions'!$J$13="Base Case Scenario",5%,IF('1.1 Assumptions'!$J$13="Optimistic Scenario",5%,15%))</f>
        <v>0.05</v>
      </c>
      <c r="BZ89" s="222">
        <f>IF('1.1 Assumptions'!$J$13="Base Case Scenario",5%,IF('1.1 Assumptions'!$J$13="Optimistic Scenario",5%,15%))</f>
        <v>0.05</v>
      </c>
      <c r="CA89" s="222">
        <f>IF('1.1 Assumptions'!$J$13="Base Case Scenario",5%,IF('1.1 Assumptions'!$J$13="Optimistic Scenario",5%,15%))</f>
        <v>0.05</v>
      </c>
      <c r="CB89" s="222">
        <f>IF('1.1 Assumptions'!$J$13="Base Case Scenario",5%,IF('1.1 Assumptions'!$J$13="Optimistic Scenario",5%,15%))</f>
        <v>0.05</v>
      </c>
      <c r="CC89" s="222">
        <f>IF('1.1 Assumptions'!$J$13="Base Case Scenario",5%,IF('1.1 Assumptions'!$J$13="Optimistic Scenario",5%,15%))</f>
        <v>0.05</v>
      </c>
      <c r="CD89" s="222">
        <f>IF('1.1 Assumptions'!$J$13="Base Case Scenario",5%,IF('1.1 Assumptions'!$J$13="Optimistic Scenario",5%,15%))</f>
        <v>0.05</v>
      </c>
      <c r="CE89" s="222">
        <f>IF('1.1 Assumptions'!$J$13="Base Case Scenario",5%,IF('1.1 Assumptions'!$J$13="Optimistic Scenario",5%,15%))</f>
        <v>0.05</v>
      </c>
      <c r="CF89" s="222">
        <f>IF('1.1 Assumptions'!$J$13="Base Case Scenario",5%,IF('1.1 Assumptions'!$J$13="Optimistic Scenario",5%,15%))</f>
        <v>0.05</v>
      </c>
      <c r="CG89" s="222">
        <f>IF('1.1 Assumptions'!$J$13="Base Case Scenario",5%,IF('1.1 Assumptions'!$J$13="Optimistic Scenario",5%,15%))</f>
        <v>0.05</v>
      </c>
      <c r="CH89" s="222">
        <f>IF('1.1 Assumptions'!$J$13="Base Case Scenario",5%,IF('1.1 Assumptions'!$J$13="Optimistic Scenario",5%,15%))</f>
        <v>0.05</v>
      </c>
      <c r="CI89" s="222">
        <f>IF('1.1 Assumptions'!$J$13="Base Case Scenario",5%,IF('1.1 Assumptions'!$J$13="Optimistic Scenario",5%,15%))</f>
        <v>0.05</v>
      </c>
      <c r="CJ89" s="222">
        <f>IF('1.1 Assumptions'!$J$13="Base Case Scenario",5%,IF('1.1 Assumptions'!$J$13="Optimistic Scenario",5%,15%))</f>
        <v>0.05</v>
      </c>
      <c r="CK89" s="222">
        <f>IF('1.1 Assumptions'!$J$13="Base Case Scenario",5%,IF('1.1 Assumptions'!$J$13="Optimistic Scenario",5%,15%))</f>
        <v>0.05</v>
      </c>
      <c r="CL89" s="222">
        <f>IF('1.1 Assumptions'!$J$13="Base Case Scenario",5%,IF('1.1 Assumptions'!$J$13="Optimistic Scenario",5%,15%))</f>
        <v>0.05</v>
      </c>
      <c r="CM89" s="222">
        <f>IF('1.1 Assumptions'!$J$13="Base Case Scenario",5%,IF('1.1 Assumptions'!$J$13="Optimistic Scenario",5%,15%))</f>
        <v>0.05</v>
      </c>
      <c r="CN89" s="222">
        <f>IF('1.1 Assumptions'!$J$13="Base Case Scenario",5%,IF('1.1 Assumptions'!$J$13="Optimistic Scenario",5%,15%))</f>
        <v>0.05</v>
      </c>
      <c r="CO89" s="222">
        <f>IF('1.1 Assumptions'!$J$13="Base Case Scenario",5%,IF('1.1 Assumptions'!$J$13="Optimistic Scenario",5%,15%))</f>
        <v>0.05</v>
      </c>
      <c r="CP89" s="222">
        <f>IF('1.1 Assumptions'!$J$13="Base Case Scenario",5%,IF('1.1 Assumptions'!$J$13="Optimistic Scenario",5%,15%))</f>
        <v>0.05</v>
      </c>
      <c r="CQ89" s="222">
        <f>IF('1.1 Assumptions'!$J$13="Base Case Scenario",5%,IF('1.1 Assumptions'!$J$13="Optimistic Scenario",5%,15%))</f>
        <v>0.05</v>
      </c>
      <c r="CR89" s="222">
        <f>IF('1.1 Assumptions'!$J$13="Base Case Scenario",5%,IF('1.1 Assumptions'!$J$13="Optimistic Scenario",5%,15%))</f>
        <v>0.05</v>
      </c>
      <c r="CS89" s="222">
        <f>IF('1.1 Assumptions'!$J$13="Base Case Scenario",5%,IF('1.1 Assumptions'!$J$13="Optimistic Scenario",5%,15%))</f>
        <v>0.05</v>
      </c>
      <c r="CT89" s="222">
        <f>IF('1.1 Assumptions'!$J$13="Base Case Scenario",5%,IF('1.1 Assumptions'!$J$13="Optimistic Scenario",5%,15%))</f>
        <v>0.05</v>
      </c>
      <c r="CU89" s="222">
        <f>IF('1.1 Assumptions'!$J$13="Base Case Scenario",5%,IF('1.1 Assumptions'!$J$13="Optimistic Scenario",5%,15%))</f>
        <v>0.05</v>
      </c>
      <c r="CV89" s="222">
        <f>IF('1.1 Assumptions'!$J$13="Base Case Scenario",5%,IF('1.1 Assumptions'!$J$13="Optimistic Scenario",5%,15%))</f>
        <v>0.05</v>
      </c>
      <c r="CW89" s="222">
        <f>IF('1.1 Assumptions'!$J$13="Base Case Scenario",5%,IF('1.1 Assumptions'!$J$13="Optimistic Scenario",5%,15%))</f>
        <v>0.05</v>
      </c>
      <c r="CX89" s="222">
        <f>IF('1.1 Assumptions'!$J$13="Base Case Scenario",5%,IF('1.1 Assumptions'!$J$13="Optimistic Scenario",5%,15%))</f>
        <v>0.05</v>
      </c>
      <c r="CY89" s="222">
        <f>IF('1.1 Assumptions'!$J$13="Base Case Scenario",5%,IF('1.1 Assumptions'!$J$13="Optimistic Scenario",5%,15%))</f>
        <v>0.05</v>
      </c>
      <c r="CZ89" s="222">
        <f>IF('1.1 Assumptions'!$J$13="Base Case Scenario",5%,IF('1.1 Assumptions'!$J$13="Optimistic Scenario",5%,15%))</f>
        <v>0.05</v>
      </c>
      <c r="DA89" s="222">
        <f>IF('1.1 Assumptions'!$J$13="Base Case Scenario",5%,IF('1.1 Assumptions'!$J$13="Optimistic Scenario",5%,15%))</f>
        <v>0.05</v>
      </c>
      <c r="DB89" s="222">
        <f>IF('1.1 Assumptions'!$J$13="Base Case Scenario",5%,IF('1.1 Assumptions'!$J$13="Optimistic Scenario",5%,15%))</f>
        <v>0.05</v>
      </c>
      <c r="DC89" s="222">
        <f>IF('1.1 Assumptions'!$J$13="Base Case Scenario",5%,IF('1.1 Assumptions'!$J$13="Optimistic Scenario",5%,15%))</f>
        <v>0.05</v>
      </c>
      <c r="DD89" s="222">
        <f>IF('1.1 Assumptions'!$J$13="Base Case Scenario",5%,IF('1.1 Assumptions'!$J$13="Optimistic Scenario",5%,15%))</f>
        <v>0.05</v>
      </c>
      <c r="DE89" s="222">
        <f>IF('1.1 Assumptions'!$J$13="Base Case Scenario",5%,IF('1.1 Assumptions'!$J$13="Optimistic Scenario",5%,15%))</f>
        <v>0.05</v>
      </c>
      <c r="DF89" s="222">
        <f>IF('1.1 Assumptions'!$J$13="Base Case Scenario",5%,IF('1.1 Assumptions'!$J$13="Optimistic Scenario",5%,15%))</f>
        <v>0.05</v>
      </c>
      <c r="DG89" s="222">
        <f>IF('1.1 Assumptions'!$J$13="Base Case Scenario",5%,IF('1.1 Assumptions'!$J$13="Optimistic Scenario",5%,15%))</f>
        <v>0.05</v>
      </c>
      <c r="DH89" s="222">
        <f>IF('1.1 Assumptions'!$J$13="Base Case Scenario",5%,IF('1.1 Assumptions'!$J$13="Optimistic Scenario",5%,15%))</f>
        <v>0.05</v>
      </c>
      <c r="DI89" s="222">
        <f>IF('1.1 Assumptions'!$J$13="Base Case Scenario",5%,IF('1.1 Assumptions'!$J$13="Optimistic Scenario",5%,15%))</f>
        <v>0.05</v>
      </c>
      <c r="DJ89" s="222">
        <f>IF('1.1 Assumptions'!$J$13="Base Case Scenario",5%,IF('1.1 Assumptions'!$J$13="Optimistic Scenario",5%,15%))</f>
        <v>0.05</v>
      </c>
      <c r="DK89" s="222">
        <f>IF('1.1 Assumptions'!$J$13="Base Case Scenario",5%,IF('1.1 Assumptions'!$J$13="Optimistic Scenario",5%,15%))</f>
        <v>0.05</v>
      </c>
      <c r="DL89" s="222">
        <f>IF('1.1 Assumptions'!$J$13="Base Case Scenario",5%,IF('1.1 Assumptions'!$J$13="Optimistic Scenario",5%,15%))</f>
        <v>0.05</v>
      </c>
      <c r="DM89" s="222">
        <f>IF('1.1 Assumptions'!$J$13="Base Case Scenario",5%,IF('1.1 Assumptions'!$J$13="Optimistic Scenario",5%,15%))</f>
        <v>0.05</v>
      </c>
      <c r="DN89" s="222">
        <f>IF('1.1 Assumptions'!$J$13="Base Case Scenario",5%,IF('1.1 Assumptions'!$J$13="Optimistic Scenario",5%,15%))</f>
        <v>0.05</v>
      </c>
      <c r="DO89" s="222">
        <f>IF('1.1 Assumptions'!$J$13="Base Case Scenario",5%,IF('1.1 Assumptions'!$J$13="Optimistic Scenario",5%,15%))</f>
        <v>0.05</v>
      </c>
      <c r="DP89" s="222">
        <f>IF('1.1 Assumptions'!$J$13="Base Case Scenario",5%,IF('1.1 Assumptions'!$J$13="Optimistic Scenario",5%,15%))</f>
        <v>0.05</v>
      </c>
      <c r="DQ89" s="222">
        <f>IF('1.1 Assumptions'!$J$13="Base Case Scenario",5%,IF('1.1 Assumptions'!$J$13="Optimistic Scenario",5%,15%))</f>
        <v>0.05</v>
      </c>
      <c r="DR89" s="222">
        <f>IF('1.1 Assumptions'!$J$13="Base Case Scenario",5%,IF('1.1 Assumptions'!$J$13="Optimistic Scenario",5%,15%))</f>
        <v>0.05</v>
      </c>
      <c r="DS89" s="222">
        <f>IF('1.1 Assumptions'!$J$13="Base Case Scenario",5%,IF('1.1 Assumptions'!$J$13="Optimistic Scenario",5%,15%))</f>
        <v>0.05</v>
      </c>
      <c r="DT89" s="222">
        <f>IF('1.1 Assumptions'!$J$13="Base Case Scenario",5%,IF('1.1 Assumptions'!$J$13="Optimistic Scenario",5%,15%))</f>
        <v>0.05</v>
      </c>
      <c r="DU89" s="222">
        <f>IF('1.1 Assumptions'!$J$13="Base Case Scenario",5%,IF('1.1 Assumptions'!$J$13="Optimistic Scenario",5%,15%))</f>
        <v>0.05</v>
      </c>
      <c r="DV89" s="222">
        <f>IF('1.1 Assumptions'!$J$13="Base Case Scenario",5%,IF('1.1 Assumptions'!$J$13="Optimistic Scenario",5%,15%))</f>
        <v>0.05</v>
      </c>
      <c r="DW89" s="222">
        <f>IF('1.1 Assumptions'!$J$13="Base Case Scenario",5%,IF('1.1 Assumptions'!$J$13="Optimistic Scenario",5%,15%))</f>
        <v>0.05</v>
      </c>
      <c r="DX89" s="222">
        <f>IF('1.1 Assumptions'!$J$13="Base Case Scenario",5%,IF('1.1 Assumptions'!$J$13="Optimistic Scenario",5%,15%))</f>
        <v>0.05</v>
      </c>
      <c r="DY89" s="222">
        <f>IF('1.1 Assumptions'!$J$13="Base Case Scenario",5%,IF('1.1 Assumptions'!$J$13="Optimistic Scenario",5%,15%))</f>
        <v>0.05</v>
      </c>
    </row>
    <row r="90" spans="2:129" x14ac:dyDescent="0.35">
      <c r="B90" s="14"/>
      <c r="D90" t="s">
        <v>219</v>
      </c>
      <c r="H90" s="30" t="s">
        <v>41</v>
      </c>
      <c r="J90" s="36">
        <f t="shared" ref="J90:AN90" si="81">IF(J85&gt;0,J89*J88,0)</f>
        <v>0</v>
      </c>
      <c r="K90" s="36">
        <f t="shared" si="81"/>
        <v>0</v>
      </c>
      <c r="L90" s="36">
        <f t="shared" si="81"/>
        <v>0</v>
      </c>
      <c r="M90" s="36">
        <f t="shared" si="81"/>
        <v>0</v>
      </c>
      <c r="N90" s="36">
        <f t="shared" si="81"/>
        <v>0</v>
      </c>
      <c r="O90" s="36">
        <f t="shared" si="81"/>
        <v>0</v>
      </c>
      <c r="P90" s="36">
        <f t="shared" si="81"/>
        <v>0</v>
      </c>
      <c r="Q90" s="36">
        <f t="shared" si="81"/>
        <v>0</v>
      </c>
      <c r="R90" s="36">
        <f t="shared" si="81"/>
        <v>0</v>
      </c>
      <c r="S90" s="36">
        <f t="shared" si="81"/>
        <v>0</v>
      </c>
      <c r="T90" s="36">
        <f t="shared" si="81"/>
        <v>0</v>
      </c>
      <c r="U90" s="36">
        <f t="shared" si="81"/>
        <v>0</v>
      </c>
      <c r="V90" s="36">
        <f t="shared" si="81"/>
        <v>0</v>
      </c>
      <c r="W90" s="36">
        <f t="shared" si="81"/>
        <v>0</v>
      </c>
      <c r="X90" s="36">
        <f t="shared" si="81"/>
        <v>0</v>
      </c>
      <c r="Y90" s="36">
        <f t="shared" si="81"/>
        <v>0</v>
      </c>
      <c r="Z90" s="36">
        <f t="shared" si="81"/>
        <v>0</v>
      </c>
      <c r="AA90" s="36">
        <f t="shared" si="81"/>
        <v>0</v>
      </c>
      <c r="AB90" s="36">
        <f t="shared" si="81"/>
        <v>0</v>
      </c>
      <c r="AC90" s="36">
        <f t="shared" si="81"/>
        <v>0</v>
      </c>
      <c r="AD90" s="36">
        <f t="shared" si="81"/>
        <v>0</v>
      </c>
      <c r="AE90" s="36">
        <f t="shared" si="81"/>
        <v>0</v>
      </c>
      <c r="AF90" s="36">
        <f t="shared" si="81"/>
        <v>0</v>
      </c>
      <c r="AG90" s="36">
        <f t="shared" si="81"/>
        <v>0</v>
      </c>
      <c r="AH90" s="36">
        <f t="shared" si="81"/>
        <v>0</v>
      </c>
      <c r="AI90" s="36">
        <f t="shared" si="81"/>
        <v>0</v>
      </c>
      <c r="AJ90" s="36">
        <f t="shared" si="81"/>
        <v>0</v>
      </c>
      <c r="AK90" s="36">
        <f t="shared" si="81"/>
        <v>0</v>
      </c>
      <c r="AL90" s="36">
        <f t="shared" si="81"/>
        <v>0</v>
      </c>
      <c r="AM90" s="36">
        <f t="shared" si="81"/>
        <v>0</v>
      </c>
      <c r="AN90" s="36">
        <f t="shared" si="81"/>
        <v>0</v>
      </c>
      <c r="AO90" s="36">
        <f t="shared" ref="AO90:BT90" si="82">IF(AO85&gt;0,AO89*AO88,0)</f>
        <v>0</v>
      </c>
      <c r="AP90" s="36">
        <f t="shared" si="82"/>
        <v>0</v>
      </c>
      <c r="AQ90" s="36">
        <f t="shared" si="82"/>
        <v>0</v>
      </c>
      <c r="AR90" s="36">
        <f t="shared" si="82"/>
        <v>0</v>
      </c>
      <c r="AS90" s="36">
        <f t="shared" si="82"/>
        <v>0</v>
      </c>
      <c r="AT90" s="36">
        <f t="shared" si="82"/>
        <v>0</v>
      </c>
      <c r="AU90" s="36">
        <f t="shared" si="82"/>
        <v>0</v>
      </c>
      <c r="AV90" s="36">
        <f t="shared" si="82"/>
        <v>0</v>
      </c>
      <c r="AW90" s="36">
        <f t="shared" si="82"/>
        <v>0</v>
      </c>
      <c r="AX90" s="36">
        <f t="shared" si="82"/>
        <v>0</v>
      </c>
      <c r="AY90" s="36">
        <f t="shared" si="82"/>
        <v>0</v>
      </c>
      <c r="AZ90" s="36">
        <f t="shared" si="82"/>
        <v>0</v>
      </c>
      <c r="BA90" s="36">
        <f t="shared" si="82"/>
        <v>0</v>
      </c>
      <c r="BB90" s="36">
        <f t="shared" si="82"/>
        <v>0</v>
      </c>
      <c r="BC90" s="36">
        <f t="shared" si="82"/>
        <v>0</v>
      </c>
      <c r="BD90" s="36">
        <f t="shared" si="82"/>
        <v>0</v>
      </c>
      <c r="BE90" s="36">
        <f t="shared" si="82"/>
        <v>0</v>
      </c>
      <c r="BF90" s="36">
        <f t="shared" si="82"/>
        <v>18939.305152197714</v>
      </c>
      <c r="BG90" s="36">
        <f t="shared" si="82"/>
        <v>18918.800138754141</v>
      </c>
      <c r="BH90" s="36">
        <f t="shared" si="82"/>
        <v>18898.338033554908</v>
      </c>
      <c r="BI90" s="36">
        <f t="shared" si="82"/>
        <v>18877.918746811356</v>
      </c>
      <c r="BJ90" s="36">
        <f t="shared" si="82"/>
        <v>18857.542188922736</v>
      </c>
      <c r="BK90" s="36">
        <f t="shared" si="82"/>
        <v>18497.313398067312</v>
      </c>
      <c r="BL90" s="36">
        <f t="shared" si="82"/>
        <v>18477.022029835854</v>
      </c>
      <c r="BM90" s="36">
        <f t="shared" si="82"/>
        <v>18456.773122780451</v>
      </c>
      <c r="BN90" s="36">
        <f t="shared" si="82"/>
        <v>18436.566588047979</v>
      </c>
      <c r="BO90" s="36">
        <f t="shared" si="82"/>
        <v>18416.40233697126</v>
      </c>
      <c r="BP90" s="36">
        <f t="shared" si="82"/>
        <v>18396.280281068612</v>
      </c>
      <c r="BQ90" s="36">
        <f t="shared" si="82"/>
        <v>18376.200332043576</v>
      </c>
      <c r="BR90" s="36">
        <f t="shared" si="82"/>
        <v>19250.974924473991</v>
      </c>
      <c r="BS90" s="36">
        <f t="shared" si="82"/>
        <v>19230.302137380637</v>
      </c>
      <c r="BT90" s="36">
        <f t="shared" si="82"/>
        <v>19209.672609610261</v>
      </c>
      <c r="BU90" s="36">
        <f t="shared" ref="BU90:CZ90" si="83">IF(BU85&gt;0,BU89*BU88,0)</f>
        <v>19189.08625063959</v>
      </c>
      <c r="BV90" s="36">
        <f t="shared" si="83"/>
        <v>6559.6285636177481</v>
      </c>
      <c r="BW90" s="36">
        <f t="shared" si="83"/>
        <v>6539.1282714338522</v>
      </c>
      <c r="BX90" s="36">
        <f t="shared" si="83"/>
        <v>6518.6708776146979</v>
      </c>
      <c r="BY90" s="36">
        <f t="shared" si="83"/>
        <v>6498.2562923923324</v>
      </c>
      <c r="BZ90" s="36">
        <f t="shared" si="83"/>
        <v>6477.8844261866025</v>
      </c>
      <c r="CA90" s="36">
        <f t="shared" si="83"/>
        <v>6457.5551896048491</v>
      </c>
      <c r="CB90" s="36">
        <f t="shared" si="83"/>
        <v>6437.2684934414565</v>
      </c>
      <c r="CC90" s="36">
        <f t="shared" si="83"/>
        <v>6417.0242486774705</v>
      </c>
      <c r="CD90" s="36">
        <f t="shared" si="83"/>
        <v>6095.8091466331871</v>
      </c>
      <c r="CE90" s="36">
        <f t="shared" si="83"/>
        <v>6077.067010812917</v>
      </c>
      <c r="CF90" s="36">
        <f t="shared" si="83"/>
        <v>6058.3640942862685</v>
      </c>
      <c r="CG90" s="36">
        <f t="shared" si="83"/>
        <v>6039.7003149840066</v>
      </c>
      <c r="CH90" s="36">
        <f t="shared" si="83"/>
        <v>6021.0755910086118</v>
      </c>
      <c r="CI90" s="36">
        <f t="shared" si="83"/>
        <v>6002.4898406339453</v>
      </c>
      <c r="CJ90" s="36">
        <f t="shared" si="83"/>
        <v>5983.942982304884</v>
      </c>
      <c r="CK90" s="36">
        <f t="shared" si="83"/>
        <v>5965.4349346369991</v>
      </c>
      <c r="CL90" s="36">
        <f t="shared" si="83"/>
        <v>5946.9656164161061</v>
      </c>
      <c r="CM90" s="36">
        <f t="shared" si="83"/>
        <v>5928.5349465980034</v>
      </c>
      <c r="CN90" s="36">
        <f t="shared" si="83"/>
        <v>5910.1428443080822</v>
      </c>
      <c r="CO90" s="36">
        <f t="shared" si="83"/>
        <v>5891.7892288409566</v>
      </c>
      <c r="CP90" s="36">
        <f t="shared" si="83"/>
        <v>5209.7740840450169</v>
      </c>
      <c r="CQ90" s="36">
        <f t="shared" si="83"/>
        <v>5193.6312956811053</v>
      </c>
      <c r="CR90" s="36">
        <f t="shared" si="83"/>
        <v>5177.5222872856457</v>
      </c>
      <c r="CS90" s="36">
        <f t="shared" si="83"/>
        <v>5161.4469881715886</v>
      </c>
      <c r="CT90" s="36">
        <f t="shared" si="83"/>
        <v>5145.40532779978</v>
      </c>
      <c r="CU90" s="36">
        <f t="shared" si="83"/>
        <v>5129.3972357786834</v>
      </c>
      <c r="CV90" s="36">
        <f t="shared" si="83"/>
        <v>5113.4226418640701</v>
      </c>
      <c r="CW90" s="36">
        <f t="shared" si="83"/>
        <v>5097.4814759586925</v>
      </c>
      <c r="CX90" s="36">
        <f t="shared" si="83"/>
        <v>5081.5736681119934</v>
      </c>
      <c r="CY90" s="36">
        <f t="shared" si="83"/>
        <v>5065.6991485197887</v>
      </c>
      <c r="CZ90" s="36">
        <f t="shared" si="83"/>
        <v>5049.8578475239574</v>
      </c>
      <c r="DA90" s="36">
        <f t="shared" ref="DA90:DY90" si="84">IF(DA85&gt;0,DA89*DA88,0)</f>
        <v>5034.0496956121615</v>
      </c>
      <c r="DB90" s="36">
        <f t="shared" si="84"/>
        <v>3768.3352584127515</v>
      </c>
      <c r="DC90" s="36">
        <f t="shared" si="84"/>
        <v>3757.8166990046116</v>
      </c>
      <c r="DD90" s="36">
        <f t="shared" si="84"/>
        <v>3747.3201504533954</v>
      </c>
      <c r="DE90" s="36">
        <f t="shared" si="84"/>
        <v>3736.8455666997688</v>
      </c>
      <c r="DF90" s="36">
        <f t="shared" si="84"/>
        <v>3726.3929017807855</v>
      </c>
      <c r="DG90" s="36">
        <f t="shared" si="84"/>
        <v>3715.9621098296689</v>
      </c>
      <c r="DH90" s="36">
        <f t="shared" si="84"/>
        <v>3705.5531450756407</v>
      </c>
      <c r="DI90" s="36">
        <f t="shared" si="84"/>
        <v>3695.1659618436825</v>
      </c>
      <c r="DJ90" s="36">
        <f t="shared" si="84"/>
        <v>3684.8005145543593</v>
      </c>
      <c r="DK90" s="36">
        <f t="shared" si="84"/>
        <v>3674.4567577236289</v>
      </c>
      <c r="DL90" s="36">
        <f t="shared" si="84"/>
        <v>3664.1346459626061</v>
      </c>
      <c r="DM90" s="36">
        <f t="shared" si="84"/>
        <v>3653.8341339773965</v>
      </c>
      <c r="DN90" s="36">
        <f t="shared" si="84"/>
        <v>2006.4874746890405</v>
      </c>
      <c r="DO90" s="36">
        <f t="shared" si="84"/>
        <v>2000.5697162642275</v>
      </c>
      <c r="DP90" s="36">
        <f t="shared" si="84"/>
        <v>1994.6643411828891</v>
      </c>
      <c r="DQ90" s="36">
        <f t="shared" si="84"/>
        <v>1988.7713235319666</v>
      </c>
      <c r="DR90" s="36">
        <f t="shared" si="84"/>
        <v>1982.8906374526341</v>
      </c>
      <c r="DS90" s="36">
        <f t="shared" si="84"/>
        <v>1977.0222571401755</v>
      </c>
      <c r="DT90" s="36">
        <f t="shared" si="84"/>
        <v>1971.1661568438665</v>
      </c>
      <c r="DU90" s="36">
        <f t="shared" si="84"/>
        <v>1965.3223108668753</v>
      </c>
      <c r="DV90" s="36">
        <f t="shared" si="84"/>
        <v>1959.4906935661406</v>
      </c>
      <c r="DW90" s="36">
        <f t="shared" si="84"/>
        <v>1953.6712793522595</v>
      </c>
      <c r="DX90" s="36">
        <f t="shared" si="84"/>
        <v>1947.8640426893778</v>
      </c>
      <c r="DY90" s="36">
        <f t="shared" si="84"/>
        <v>1942.0689580950771</v>
      </c>
    </row>
    <row r="91" spans="2:129" x14ac:dyDescent="0.35">
      <c r="B91" s="14"/>
      <c r="DY91" s="24"/>
    </row>
    <row r="92" spans="2:129" s="24" customFormat="1" x14ac:dyDescent="0.35">
      <c r="B92" s="60"/>
      <c r="C92" s="24" t="s">
        <v>499</v>
      </c>
      <c r="H92" s="54" t="s">
        <v>41</v>
      </c>
      <c r="J92" s="185">
        <f>J88-J90</f>
        <v>385905.06385396514</v>
      </c>
      <c r="K92" s="185">
        <f t="shared" ref="K92:AN92" si="85">K88-K90</f>
        <v>385698.43556791585</v>
      </c>
      <c r="L92" s="185">
        <f t="shared" si="85"/>
        <v>385492.2396667077</v>
      </c>
      <c r="M92" s="185">
        <f t="shared" si="85"/>
        <v>385286.47524554393</v>
      </c>
      <c r="N92" s="185">
        <f t="shared" si="85"/>
        <v>385081.1414015207</v>
      </c>
      <c r="O92" s="185">
        <f t="shared" si="85"/>
        <v>378584.50929788512</v>
      </c>
      <c r="P92" s="185">
        <f t="shared" si="85"/>
        <v>378380.03390698601</v>
      </c>
      <c r="Q92" s="185">
        <f t="shared" si="85"/>
        <v>378175.98639583733</v>
      </c>
      <c r="R92" s="185">
        <f t="shared" si="85"/>
        <v>377972.36586906924</v>
      </c>
      <c r="S92" s="185">
        <f t="shared" si="85"/>
        <v>377769.17143318552</v>
      </c>
      <c r="T92" s="185">
        <f t="shared" si="85"/>
        <v>377566.40219655976</v>
      </c>
      <c r="U92" s="185">
        <f t="shared" si="85"/>
        <v>377364.05726943148</v>
      </c>
      <c r="V92" s="185">
        <f t="shared" si="85"/>
        <v>564850.93150062428</v>
      </c>
      <c r="W92" s="185">
        <f t="shared" si="85"/>
        <v>564553.16080055491</v>
      </c>
      <c r="X92" s="185">
        <f t="shared" si="85"/>
        <v>564256.01320751186</v>
      </c>
      <c r="Y92" s="185">
        <f t="shared" si="85"/>
        <v>563959.48741759814</v>
      </c>
      <c r="Z92" s="185">
        <f t="shared" si="85"/>
        <v>237316.3157663075</v>
      </c>
      <c r="AA92" s="185">
        <f t="shared" si="85"/>
        <v>237021.029681869</v>
      </c>
      <c r="AB92" s="185">
        <f t="shared" si="85"/>
        <v>236726.36150521666</v>
      </c>
      <c r="AC92" s="185">
        <f t="shared" si="85"/>
        <v>236432.30994333306</v>
      </c>
      <c r="AD92" s="185">
        <f t="shared" si="85"/>
        <v>236138.87370590618</v>
      </c>
      <c r="AE92" s="185">
        <f t="shared" si="85"/>
        <v>235846.0515053251</v>
      </c>
      <c r="AF92" s="185">
        <f t="shared" si="85"/>
        <v>235553.84205667218</v>
      </c>
      <c r="AG92" s="185">
        <f t="shared" si="85"/>
        <v>235262.24407771925</v>
      </c>
      <c r="AH92" s="185">
        <f t="shared" si="85"/>
        <v>350377.47568384383</v>
      </c>
      <c r="AI92" s="185">
        <f t="shared" si="85"/>
        <v>349970.27662255999</v>
      </c>
      <c r="AJ92" s="185">
        <f t="shared" si="85"/>
        <v>349563.92965517309</v>
      </c>
      <c r="AK92" s="185">
        <f t="shared" si="85"/>
        <v>349158.43299861415</v>
      </c>
      <c r="AL92" s="185">
        <f t="shared" si="85"/>
        <v>348753.78487354564</v>
      </c>
      <c r="AM92" s="185">
        <f t="shared" si="85"/>
        <v>348349.98350435309</v>
      </c>
      <c r="AN92" s="185">
        <f t="shared" si="85"/>
        <v>347947.02711913746</v>
      </c>
      <c r="AO92" s="185">
        <f t="shared" ref="AO92:BT92" si="86">AO88-AO90</f>
        <v>347544.91394970822</v>
      </c>
      <c r="AP92" s="185">
        <f t="shared" si="86"/>
        <v>347143.64223157417</v>
      </c>
      <c r="AQ92" s="185">
        <f t="shared" si="86"/>
        <v>346743.21020393691</v>
      </c>
      <c r="AR92" s="185">
        <f t="shared" si="86"/>
        <v>346343.6161096826</v>
      </c>
      <c r="AS92" s="185">
        <f t="shared" si="86"/>
        <v>345944.85819537414</v>
      </c>
      <c r="AT92" s="185">
        <f t="shared" si="86"/>
        <v>469765.28218899632</v>
      </c>
      <c r="AU92" s="185">
        <f t="shared" si="86"/>
        <v>469249.74878823012</v>
      </c>
      <c r="AV92" s="185">
        <f t="shared" si="86"/>
        <v>468735.29417891079</v>
      </c>
      <c r="AW92" s="185">
        <f t="shared" si="86"/>
        <v>468221.91610358795</v>
      </c>
      <c r="AX92" s="185">
        <f t="shared" si="86"/>
        <v>467709.6123095355</v>
      </c>
      <c r="AY92" s="185">
        <f t="shared" si="86"/>
        <v>467198.3805487412</v>
      </c>
      <c r="AZ92" s="185">
        <f t="shared" si="86"/>
        <v>466688.21857789671</v>
      </c>
      <c r="BA92" s="185">
        <f t="shared" si="86"/>
        <v>466179.12415838777</v>
      </c>
      <c r="BB92" s="185">
        <f t="shared" si="86"/>
        <v>465671.09505628573</v>
      </c>
      <c r="BC92" s="185">
        <f t="shared" si="86"/>
        <v>465164.12904233497</v>
      </c>
      <c r="BD92" s="185">
        <f t="shared" si="86"/>
        <v>464658.22389194602</v>
      </c>
      <c r="BE92" s="185">
        <f t="shared" si="86"/>
        <v>464153.37738518394</v>
      </c>
      <c r="BF92" s="185">
        <f>BF88-BF90</f>
        <v>359846.79789175652</v>
      </c>
      <c r="BG92" s="185">
        <f t="shared" si="86"/>
        <v>359457.2026363287</v>
      </c>
      <c r="BH92" s="185">
        <f t="shared" si="86"/>
        <v>359068.42263754323</v>
      </c>
      <c r="BI92" s="185">
        <f t="shared" si="86"/>
        <v>358680.45618941577</v>
      </c>
      <c r="BJ92" s="185">
        <f t="shared" si="86"/>
        <v>358293.30158953194</v>
      </c>
      <c r="BK92" s="185">
        <f t="shared" si="86"/>
        <v>351448.95456327888</v>
      </c>
      <c r="BL92" s="185">
        <f t="shared" si="86"/>
        <v>351063.41856688121</v>
      </c>
      <c r="BM92" s="185">
        <f t="shared" si="86"/>
        <v>350678.68933282857</v>
      </c>
      <c r="BN92" s="185">
        <f t="shared" si="86"/>
        <v>350294.76517291158</v>
      </c>
      <c r="BO92" s="185">
        <f t="shared" si="86"/>
        <v>349911.64440245391</v>
      </c>
      <c r="BP92" s="185">
        <f t="shared" si="86"/>
        <v>349529.32534030359</v>
      </c>
      <c r="BQ92" s="185">
        <f t="shared" si="86"/>
        <v>349147.80630882795</v>
      </c>
      <c r="BR92" s="185">
        <f t="shared" si="86"/>
        <v>365768.5235650058</v>
      </c>
      <c r="BS92" s="185">
        <f t="shared" si="86"/>
        <v>365375.74061023205</v>
      </c>
      <c r="BT92" s="185">
        <f t="shared" si="86"/>
        <v>364983.77958259499</v>
      </c>
      <c r="BU92" s="185">
        <f t="shared" ref="BU92:CZ92" si="87">BU88-BU90</f>
        <v>364592.63876215223</v>
      </c>
      <c r="BV92" s="185">
        <f t="shared" si="87"/>
        <v>124632.9427087372</v>
      </c>
      <c r="BW92" s="185">
        <f t="shared" si="87"/>
        <v>124243.4371572432</v>
      </c>
      <c r="BX92" s="185">
        <f t="shared" si="87"/>
        <v>123854.74667467925</v>
      </c>
      <c r="BY92" s="185">
        <f t="shared" si="87"/>
        <v>123466.86955545432</v>
      </c>
      <c r="BZ92" s="185">
        <f t="shared" si="87"/>
        <v>123079.80409754544</v>
      </c>
      <c r="CA92" s="185">
        <f t="shared" si="87"/>
        <v>122693.54860249214</v>
      </c>
      <c r="CB92" s="185">
        <f t="shared" si="87"/>
        <v>122308.10137538766</v>
      </c>
      <c r="CC92" s="185">
        <f t="shared" si="87"/>
        <v>121923.46072487194</v>
      </c>
      <c r="CD92" s="185">
        <f t="shared" si="87"/>
        <v>115820.37378603056</v>
      </c>
      <c r="CE92" s="185">
        <f t="shared" si="87"/>
        <v>115464.27320544542</v>
      </c>
      <c r="CF92" s="185">
        <f t="shared" si="87"/>
        <v>115108.91779143909</v>
      </c>
      <c r="CG92" s="185">
        <f t="shared" si="87"/>
        <v>114754.30598469613</v>
      </c>
      <c r="CH92" s="185">
        <f t="shared" si="87"/>
        <v>114400.43622916361</v>
      </c>
      <c r="CI92" s="185">
        <f t="shared" si="87"/>
        <v>114047.30697204494</v>
      </c>
      <c r="CJ92" s="185">
        <f t="shared" si="87"/>
        <v>113694.91666379278</v>
      </c>
      <c r="CK92" s="185">
        <f t="shared" si="87"/>
        <v>113343.26375810297</v>
      </c>
      <c r="CL92" s="185">
        <f t="shared" si="87"/>
        <v>112992.34671190602</v>
      </c>
      <c r="CM92" s="185">
        <f t="shared" si="87"/>
        <v>112642.16398536207</v>
      </c>
      <c r="CN92" s="185">
        <f t="shared" si="87"/>
        <v>112292.71404185356</v>
      </c>
      <c r="CO92" s="185">
        <f t="shared" si="87"/>
        <v>111943.99534797817</v>
      </c>
      <c r="CP92" s="185">
        <f t="shared" si="87"/>
        <v>98985.707596855311</v>
      </c>
      <c r="CQ92" s="185">
        <f t="shared" si="87"/>
        <v>98678.994617940989</v>
      </c>
      <c r="CR92" s="185">
        <f t="shared" si="87"/>
        <v>98372.923458427264</v>
      </c>
      <c r="CS92" s="185">
        <f t="shared" si="87"/>
        <v>98067.492775260165</v>
      </c>
      <c r="CT92" s="185">
        <f t="shared" si="87"/>
        <v>97762.701228195816</v>
      </c>
      <c r="CU92" s="185">
        <f t="shared" si="87"/>
        <v>97458.547479794972</v>
      </c>
      <c r="CV92" s="185">
        <f t="shared" si="87"/>
        <v>97155.030195417319</v>
      </c>
      <c r="CW92" s="185">
        <f t="shared" si="87"/>
        <v>96852.148043215158</v>
      </c>
      <c r="CX92" s="185">
        <f t="shared" si="87"/>
        <v>96549.899694127875</v>
      </c>
      <c r="CY92" s="185">
        <f t="shared" si="87"/>
        <v>96248.283821875972</v>
      </c>
      <c r="CZ92" s="185">
        <f t="shared" si="87"/>
        <v>95947.299102955178</v>
      </c>
      <c r="DA92" s="185">
        <f t="shared" ref="DA92:DY92" si="88">DA88-DA90</f>
        <v>95646.944216631062</v>
      </c>
      <c r="DB92" s="185">
        <f t="shared" si="88"/>
        <v>71598.369909842266</v>
      </c>
      <c r="DC92" s="185">
        <f t="shared" si="88"/>
        <v>71398.51728108761</v>
      </c>
      <c r="DD92" s="185">
        <f t="shared" si="88"/>
        <v>71199.082858614507</v>
      </c>
      <c r="DE92" s="185">
        <f t="shared" si="88"/>
        <v>71000.0657672956</v>
      </c>
      <c r="DF92" s="185">
        <f t="shared" si="88"/>
        <v>70801.465133834921</v>
      </c>
      <c r="DG92" s="185">
        <f t="shared" si="88"/>
        <v>70603.280086763712</v>
      </c>
      <c r="DH92" s="185">
        <f t="shared" si="88"/>
        <v>70405.509756437168</v>
      </c>
      <c r="DI92" s="185">
        <f t="shared" si="88"/>
        <v>70208.153275029967</v>
      </c>
      <c r="DJ92" s="185">
        <f t="shared" si="88"/>
        <v>70011.209776532822</v>
      </c>
      <c r="DK92" s="185">
        <f t="shared" si="88"/>
        <v>69814.678396748946</v>
      </c>
      <c r="DL92" s="185">
        <f t="shared" si="88"/>
        <v>69618.558273289513</v>
      </c>
      <c r="DM92" s="185">
        <f t="shared" si="88"/>
        <v>69422.848545570538</v>
      </c>
      <c r="DN92" s="185">
        <f t="shared" si="88"/>
        <v>38123.262019091766</v>
      </c>
      <c r="DO92" s="185">
        <f t="shared" si="88"/>
        <v>38010.824609020325</v>
      </c>
      <c r="DP92" s="185">
        <f t="shared" si="88"/>
        <v>37898.622482474886</v>
      </c>
      <c r="DQ92" s="185">
        <f t="shared" si="88"/>
        <v>37786.655147107362</v>
      </c>
      <c r="DR92" s="185">
        <f t="shared" si="88"/>
        <v>37674.922111600048</v>
      </c>
      <c r="DS92" s="185">
        <f t="shared" si="88"/>
        <v>37563.422885663334</v>
      </c>
      <c r="DT92" s="185">
        <f t="shared" si="88"/>
        <v>37452.156980033462</v>
      </c>
      <c r="DU92" s="185">
        <f t="shared" si="88"/>
        <v>37341.123906470631</v>
      </c>
      <c r="DV92" s="185">
        <f t="shared" si="88"/>
        <v>37230.323177756669</v>
      </c>
      <c r="DW92" s="185">
        <f t="shared" si="88"/>
        <v>37119.754307692929</v>
      </c>
      <c r="DX92" s="185">
        <f t="shared" si="88"/>
        <v>37009.416811098177</v>
      </c>
      <c r="DY92" s="185">
        <f t="shared" si="88"/>
        <v>36899.310203806461</v>
      </c>
    </row>
    <row r="93" spans="2:129" x14ac:dyDescent="0.35">
      <c r="D93" s="24"/>
      <c r="DY93" s="24"/>
    </row>
    <row r="94" spans="2:129" x14ac:dyDescent="0.35">
      <c r="DY94" s="24"/>
    </row>
    <row r="95" spans="2:129" x14ac:dyDescent="0.35">
      <c r="B95" s="407" t="s">
        <v>500</v>
      </c>
      <c r="C95" s="25"/>
      <c r="D95" s="25"/>
      <c r="E95" s="25"/>
      <c r="F95" s="25"/>
      <c r="G95" s="31"/>
      <c r="H95" s="403"/>
      <c r="J95" s="38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84"/>
    </row>
    <row r="96" spans="2:129" x14ac:dyDescent="0.35">
      <c r="B96" s="14"/>
      <c r="G96" s="30"/>
      <c r="H96" s="301"/>
    </row>
    <row r="97" spans="2:129" x14ac:dyDescent="0.35">
      <c r="B97" s="14"/>
      <c r="C97" s="24" t="s">
        <v>501</v>
      </c>
      <c r="DY97" s="24"/>
    </row>
    <row r="98" spans="2:129" x14ac:dyDescent="0.35">
      <c r="B98" s="14"/>
      <c r="C98" s="14"/>
      <c r="D98" t="s">
        <v>502</v>
      </c>
      <c r="H98" s="30" t="s">
        <v>41</v>
      </c>
      <c r="J98" s="181">
        <f>J92</f>
        <v>385905.06385396514</v>
      </c>
      <c r="K98" s="181">
        <f t="shared" ref="K98:BU98" si="89">K92</f>
        <v>385698.43556791585</v>
      </c>
      <c r="L98" s="181">
        <f t="shared" si="89"/>
        <v>385492.2396667077</v>
      </c>
      <c r="M98" s="181">
        <f t="shared" si="89"/>
        <v>385286.47524554393</v>
      </c>
      <c r="N98" s="181">
        <f t="shared" si="89"/>
        <v>385081.1414015207</v>
      </c>
      <c r="O98" s="181">
        <f t="shared" si="89"/>
        <v>378584.50929788512</v>
      </c>
      <c r="P98" s="181">
        <f t="shared" si="89"/>
        <v>378380.03390698601</v>
      </c>
      <c r="Q98" s="181">
        <f t="shared" si="89"/>
        <v>378175.98639583733</v>
      </c>
      <c r="R98" s="181">
        <f t="shared" si="89"/>
        <v>377972.36586906924</v>
      </c>
      <c r="S98" s="181">
        <f t="shared" si="89"/>
        <v>377769.17143318552</v>
      </c>
      <c r="T98" s="181">
        <f t="shared" si="89"/>
        <v>377566.40219655976</v>
      </c>
      <c r="U98" s="181">
        <f t="shared" si="89"/>
        <v>377364.05726943148</v>
      </c>
      <c r="V98" s="181">
        <f t="shared" si="89"/>
        <v>564850.93150062428</v>
      </c>
      <c r="W98" s="181">
        <f t="shared" si="89"/>
        <v>564553.16080055491</v>
      </c>
      <c r="X98" s="181">
        <f t="shared" si="89"/>
        <v>564256.01320751186</v>
      </c>
      <c r="Y98" s="181">
        <f t="shared" si="89"/>
        <v>563959.48741759814</v>
      </c>
      <c r="Z98" s="181">
        <f t="shared" si="89"/>
        <v>237316.3157663075</v>
      </c>
      <c r="AA98" s="181">
        <f t="shared" si="89"/>
        <v>237021.029681869</v>
      </c>
      <c r="AB98" s="181">
        <f t="shared" si="89"/>
        <v>236726.36150521666</v>
      </c>
      <c r="AC98" s="181">
        <f t="shared" si="89"/>
        <v>236432.30994333306</v>
      </c>
      <c r="AD98" s="181">
        <f t="shared" si="89"/>
        <v>236138.87370590618</v>
      </c>
      <c r="AE98" s="181">
        <f t="shared" si="89"/>
        <v>235846.0515053251</v>
      </c>
      <c r="AF98" s="181">
        <f t="shared" si="89"/>
        <v>235553.84205667218</v>
      </c>
      <c r="AG98" s="181">
        <f t="shared" si="89"/>
        <v>235262.24407771925</v>
      </c>
      <c r="AH98" s="181">
        <f t="shared" si="89"/>
        <v>350377.47568384383</v>
      </c>
      <c r="AI98" s="181">
        <f t="shared" si="89"/>
        <v>349970.27662255999</v>
      </c>
      <c r="AJ98" s="181">
        <f t="shared" si="89"/>
        <v>349563.92965517309</v>
      </c>
      <c r="AK98" s="181">
        <f t="shared" si="89"/>
        <v>349158.43299861415</v>
      </c>
      <c r="AL98" s="181">
        <f t="shared" si="89"/>
        <v>348753.78487354564</v>
      </c>
      <c r="AM98" s="181">
        <f t="shared" si="89"/>
        <v>348349.98350435309</v>
      </c>
      <c r="AN98" s="181">
        <f t="shared" si="89"/>
        <v>347947.02711913746</v>
      </c>
      <c r="AO98" s="181">
        <f t="shared" si="89"/>
        <v>347544.91394970822</v>
      </c>
      <c r="AP98" s="181">
        <f t="shared" si="89"/>
        <v>347143.64223157417</v>
      </c>
      <c r="AQ98" s="181">
        <f t="shared" si="89"/>
        <v>346743.21020393691</v>
      </c>
      <c r="AR98" s="181">
        <f t="shared" si="89"/>
        <v>346343.6161096826</v>
      </c>
      <c r="AS98" s="181">
        <f t="shared" si="89"/>
        <v>345944.85819537414</v>
      </c>
      <c r="AT98" s="181">
        <f t="shared" si="89"/>
        <v>469765.28218899632</v>
      </c>
      <c r="AU98" s="181">
        <f t="shared" si="89"/>
        <v>469249.74878823012</v>
      </c>
      <c r="AV98" s="181">
        <f t="shared" si="89"/>
        <v>468735.29417891079</v>
      </c>
      <c r="AW98" s="181">
        <f t="shared" si="89"/>
        <v>468221.91610358795</v>
      </c>
      <c r="AX98" s="181">
        <f t="shared" si="89"/>
        <v>467709.6123095355</v>
      </c>
      <c r="AY98" s="181">
        <f t="shared" si="89"/>
        <v>467198.3805487412</v>
      </c>
      <c r="AZ98" s="181">
        <f t="shared" si="89"/>
        <v>466688.21857789671</v>
      </c>
      <c r="BA98" s="181">
        <f t="shared" si="89"/>
        <v>466179.12415838777</v>
      </c>
      <c r="BB98" s="181">
        <f t="shared" si="89"/>
        <v>465671.09505628573</v>
      </c>
      <c r="BC98" s="181">
        <f t="shared" si="89"/>
        <v>465164.12904233497</v>
      </c>
      <c r="BD98" s="181">
        <f t="shared" si="89"/>
        <v>464658.22389194602</v>
      </c>
      <c r="BE98" s="181">
        <f t="shared" si="89"/>
        <v>464153.37738518394</v>
      </c>
      <c r="BF98" s="181">
        <f t="shared" si="89"/>
        <v>359846.79789175652</v>
      </c>
      <c r="BG98" s="181">
        <f t="shared" si="89"/>
        <v>359457.2026363287</v>
      </c>
      <c r="BH98" s="181">
        <f t="shared" si="89"/>
        <v>359068.42263754323</v>
      </c>
      <c r="BI98" s="181">
        <f t="shared" si="89"/>
        <v>358680.45618941577</v>
      </c>
      <c r="BJ98" s="181">
        <f t="shared" si="89"/>
        <v>358293.30158953194</v>
      </c>
      <c r="BK98" s="181">
        <f t="shared" si="89"/>
        <v>351448.95456327888</v>
      </c>
      <c r="BL98" s="181">
        <f t="shared" si="89"/>
        <v>351063.41856688121</v>
      </c>
      <c r="BM98" s="181">
        <f t="shared" si="89"/>
        <v>350678.68933282857</v>
      </c>
      <c r="BN98" s="181">
        <f t="shared" si="89"/>
        <v>350294.76517291158</v>
      </c>
      <c r="BO98" s="181">
        <f t="shared" si="89"/>
        <v>349911.64440245391</v>
      </c>
      <c r="BP98" s="181">
        <f t="shared" si="89"/>
        <v>349529.32534030359</v>
      </c>
      <c r="BQ98" s="181">
        <f t="shared" si="89"/>
        <v>349147.80630882795</v>
      </c>
      <c r="BR98" s="181">
        <f t="shared" si="89"/>
        <v>365768.5235650058</v>
      </c>
      <c r="BS98" s="181">
        <f t="shared" si="89"/>
        <v>365375.74061023205</v>
      </c>
      <c r="BT98" s="181">
        <f t="shared" si="89"/>
        <v>364983.77958259499</v>
      </c>
      <c r="BU98" s="181">
        <f t="shared" si="89"/>
        <v>364592.63876215223</v>
      </c>
      <c r="BV98" s="181">
        <f t="shared" ref="BV98:DY98" si="90">BV92</f>
        <v>124632.9427087372</v>
      </c>
      <c r="BW98" s="181">
        <f t="shared" si="90"/>
        <v>124243.4371572432</v>
      </c>
      <c r="BX98" s="181">
        <f t="shared" si="90"/>
        <v>123854.74667467925</v>
      </c>
      <c r="BY98" s="181">
        <f t="shared" si="90"/>
        <v>123466.86955545432</v>
      </c>
      <c r="BZ98" s="181">
        <f t="shared" si="90"/>
        <v>123079.80409754544</v>
      </c>
      <c r="CA98" s="181">
        <f t="shared" si="90"/>
        <v>122693.54860249214</v>
      </c>
      <c r="CB98" s="181">
        <f t="shared" si="90"/>
        <v>122308.10137538766</v>
      </c>
      <c r="CC98" s="181">
        <f t="shared" si="90"/>
        <v>121923.46072487194</v>
      </c>
      <c r="CD98" s="181">
        <f t="shared" si="90"/>
        <v>115820.37378603056</v>
      </c>
      <c r="CE98" s="181">
        <f t="shared" si="90"/>
        <v>115464.27320544542</v>
      </c>
      <c r="CF98" s="181">
        <f t="shared" si="90"/>
        <v>115108.91779143909</v>
      </c>
      <c r="CG98" s="181">
        <f t="shared" si="90"/>
        <v>114754.30598469613</v>
      </c>
      <c r="CH98" s="181">
        <f t="shared" si="90"/>
        <v>114400.43622916361</v>
      </c>
      <c r="CI98" s="181">
        <f t="shared" si="90"/>
        <v>114047.30697204494</v>
      </c>
      <c r="CJ98" s="181">
        <f t="shared" si="90"/>
        <v>113694.91666379278</v>
      </c>
      <c r="CK98" s="181">
        <f t="shared" si="90"/>
        <v>113343.26375810297</v>
      </c>
      <c r="CL98" s="181">
        <f t="shared" si="90"/>
        <v>112992.34671190602</v>
      </c>
      <c r="CM98" s="181">
        <f t="shared" si="90"/>
        <v>112642.16398536207</v>
      </c>
      <c r="CN98" s="181">
        <f t="shared" si="90"/>
        <v>112292.71404185356</v>
      </c>
      <c r="CO98" s="181">
        <f t="shared" si="90"/>
        <v>111943.99534797817</v>
      </c>
      <c r="CP98" s="181">
        <f t="shared" si="90"/>
        <v>98985.707596855311</v>
      </c>
      <c r="CQ98" s="181">
        <f t="shared" si="90"/>
        <v>98678.994617940989</v>
      </c>
      <c r="CR98" s="181">
        <f t="shared" si="90"/>
        <v>98372.923458427264</v>
      </c>
      <c r="CS98" s="181">
        <f t="shared" si="90"/>
        <v>98067.492775260165</v>
      </c>
      <c r="CT98" s="181">
        <f t="shared" si="90"/>
        <v>97762.701228195816</v>
      </c>
      <c r="CU98" s="181">
        <f t="shared" si="90"/>
        <v>97458.547479794972</v>
      </c>
      <c r="CV98" s="181">
        <f t="shared" si="90"/>
        <v>97155.030195417319</v>
      </c>
      <c r="CW98" s="181">
        <f t="shared" si="90"/>
        <v>96852.148043215158</v>
      </c>
      <c r="CX98" s="181">
        <f t="shared" si="90"/>
        <v>96549.899694127875</v>
      </c>
      <c r="CY98" s="181">
        <f t="shared" si="90"/>
        <v>96248.283821875972</v>
      </c>
      <c r="CZ98" s="181">
        <f t="shared" si="90"/>
        <v>95947.299102955178</v>
      </c>
      <c r="DA98" s="181">
        <f t="shared" si="90"/>
        <v>95646.944216631062</v>
      </c>
      <c r="DB98" s="181">
        <f t="shared" si="90"/>
        <v>71598.369909842266</v>
      </c>
      <c r="DC98" s="181">
        <f t="shared" si="90"/>
        <v>71398.51728108761</v>
      </c>
      <c r="DD98" s="181">
        <f t="shared" si="90"/>
        <v>71199.082858614507</v>
      </c>
      <c r="DE98" s="181">
        <f t="shared" si="90"/>
        <v>71000.0657672956</v>
      </c>
      <c r="DF98" s="181">
        <f t="shared" si="90"/>
        <v>70801.465133834921</v>
      </c>
      <c r="DG98" s="181">
        <f t="shared" si="90"/>
        <v>70603.280086763712</v>
      </c>
      <c r="DH98" s="181">
        <f t="shared" si="90"/>
        <v>70405.509756437168</v>
      </c>
      <c r="DI98" s="181">
        <f t="shared" si="90"/>
        <v>70208.153275029967</v>
      </c>
      <c r="DJ98" s="181">
        <f t="shared" si="90"/>
        <v>70011.209776532822</v>
      </c>
      <c r="DK98" s="181">
        <f t="shared" si="90"/>
        <v>69814.678396748946</v>
      </c>
      <c r="DL98" s="181">
        <f t="shared" si="90"/>
        <v>69618.558273289513</v>
      </c>
      <c r="DM98" s="181">
        <f t="shared" si="90"/>
        <v>69422.848545570538</v>
      </c>
      <c r="DN98" s="181">
        <f t="shared" si="90"/>
        <v>38123.262019091766</v>
      </c>
      <c r="DO98" s="181">
        <f t="shared" si="90"/>
        <v>38010.824609020325</v>
      </c>
      <c r="DP98" s="181">
        <f t="shared" si="90"/>
        <v>37898.622482474886</v>
      </c>
      <c r="DQ98" s="181">
        <f t="shared" si="90"/>
        <v>37786.655147107362</v>
      </c>
      <c r="DR98" s="181">
        <f t="shared" si="90"/>
        <v>37674.922111600048</v>
      </c>
      <c r="DS98" s="181">
        <f t="shared" si="90"/>
        <v>37563.422885663334</v>
      </c>
      <c r="DT98" s="181">
        <f t="shared" si="90"/>
        <v>37452.156980033462</v>
      </c>
      <c r="DU98" s="181">
        <f t="shared" si="90"/>
        <v>37341.123906470631</v>
      </c>
      <c r="DV98" s="181">
        <f t="shared" si="90"/>
        <v>37230.323177756669</v>
      </c>
      <c r="DW98" s="181">
        <f t="shared" si="90"/>
        <v>37119.754307692929</v>
      </c>
      <c r="DX98" s="181">
        <f t="shared" si="90"/>
        <v>37009.416811098177</v>
      </c>
      <c r="DY98" s="181">
        <f t="shared" si="90"/>
        <v>36899.310203806461</v>
      </c>
    </row>
    <row r="99" spans="2:129" x14ac:dyDescent="0.35">
      <c r="B99" s="14"/>
      <c r="C99" s="14"/>
      <c r="D99" t="s">
        <v>503</v>
      </c>
      <c r="H99" s="30" t="s">
        <v>41</v>
      </c>
      <c r="J99" s="181">
        <f t="shared" ref="J99:BU99" si="91">J86</f>
        <v>84689.212781250011</v>
      </c>
      <c r="K99" s="181">
        <f t="shared" si="91"/>
        <v>84689.212781250011</v>
      </c>
      <c r="L99" s="181">
        <f t="shared" si="91"/>
        <v>84689.212781250011</v>
      </c>
      <c r="M99" s="181">
        <f t="shared" si="91"/>
        <v>84689.212781250011</v>
      </c>
      <c r="N99" s="181">
        <f t="shared" si="91"/>
        <v>84689.212781250011</v>
      </c>
      <c r="O99" s="181">
        <f t="shared" si="91"/>
        <v>84689.212781250011</v>
      </c>
      <c r="P99" s="181">
        <f t="shared" si="91"/>
        <v>84689.212781250011</v>
      </c>
      <c r="Q99" s="181">
        <f t="shared" si="91"/>
        <v>84689.212781250011</v>
      </c>
      <c r="R99" s="181">
        <f t="shared" si="91"/>
        <v>84689.212781250011</v>
      </c>
      <c r="S99" s="181">
        <f t="shared" si="91"/>
        <v>84689.212781250011</v>
      </c>
      <c r="T99" s="181">
        <f t="shared" si="91"/>
        <v>84689.212781250011</v>
      </c>
      <c r="U99" s="181">
        <f t="shared" si="91"/>
        <v>84689.212781250011</v>
      </c>
      <c r="V99" s="181">
        <f t="shared" si="91"/>
        <v>119358.694984375</v>
      </c>
      <c r="W99" s="181">
        <f t="shared" si="91"/>
        <v>119358.694984375</v>
      </c>
      <c r="X99" s="181">
        <f t="shared" si="91"/>
        <v>119358.694984375</v>
      </c>
      <c r="Y99" s="181">
        <f t="shared" si="91"/>
        <v>119358.694984375</v>
      </c>
      <c r="Z99" s="181">
        <f t="shared" si="91"/>
        <v>119358.694984375</v>
      </c>
      <c r="AA99" s="181">
        <f t="shared" si="91"/>
        <v>119358.694984375</v>
      </c>
      <c r="AB99" s="181">
        <f t="shared" si="91"/>
        <v>119358.694984375</v>
      </c>
      <c r="AC99" s="181">
        <f t="shared" si="91"/>
        <v>119358.694984375</v>
      </c>
      <c r="AD99" s="181">
        <f t="shared" si="91"/>
        <v>119358.694984375</v>
      </c>
      <c r="AE99" s="181">
        <f t="shared" si="91"/>
        <v>119358.694984375</v>
      </c>
      <c r="AF99" s="181">
        <f t="shared" si="91"/>
        <v>119358.694984375</v>
      </c>
      <c r="AG99" s="181">
        <f t="shared" si="91"/>
        <v>119358.694984375</v>
      </c>
      <c r="AH99" s="181">
        <f t="shared" si="91"/>
        <v>159749.47409895834</v>
      </c>
      <c r="AI99" s="181">
        <f t="shared" si="91"/>
        <v>159749.47409895834</v>
      </c>
      <c r="AJ99" s="181">
        <f t="shared" si="91"/>
        <v>159749.47409895834</v>
      </c>
      <c r="AK99" s="181">
        <f t="shared" si="91"/>
        <v>159749.47409895834</v>
      </c>
      <c r="AL99" s="181">
        <f t="shared" si="91"/>
        <v>159749.47409895834</v>
      </c>
      <c r="AM99" s="181">
        <f t="shared" si="91"/>
        <v>159749.47409895834</v>
      </c>
      <c r="AN99" s="181">
        <f t="shared" si="91"/>
        <v>159749.47409895834</v>
      </c>
      <c r="AO99" s="181">
        <f t="shared" si="91"/>
        <v>159749.47409895834</v>
      </c>
      <c r="AP99" s="181">
        <f t="shared" si="91"/>
        <v>159749.47409895834</v>
      </c>
      <c r="AQ99" s="181">
        <f t="shared" si="91"/>
        <v>159749.47409895834</v>
      </c>
      <c r="AR99" s="181">
        <f t="shared" si="91"/>
        <v>159749.47409895834</v>
      </c>
      <c r="AS99" s="181">
        <f t="shared" si="91"/>
        <v>159749.47409895834</v>
      </c>
      <c r="AT99" s="181">
        <f t="shared" si="91"/>
        <v>197555.59381249998</v>
      </c>
      <c r="AU99" s="181">
        <f t="shared" si="91"/>
        <v>197555.59381249998</v>
      </c>
      <c r="AV99" s="181">
        <f t="shared" si="91"/>
        <v>197555.59381249998</v>
      </c>
      <c r="AW99" s="181">
        <f t="shared" si="91"/>
        <v>197555.59381249998</v>
      </c>
      <c r="AX99" s="181">
        <f t="shared" si="91"/>
        <v>197555.59381249998</v>
      </c>
      <c r="AY99" s="181">
        <f t="shared" si="91"/>
        <v>197555.59381249998</v>
      </c>
      <c r="AZ99" s="181">
        <f t="shared" si="91"/>
        <v>197555.59381249998</v>
      </c>
      <c r="BA99" s="181">
        <f t="shared" si="91"/>
        <v>197555.59381249998</v>
      </c>
      <c r="BB99" s="181">
        <f t="shared" si="91"/>
        <v>197555.59381249998</v>
      </c>
      <c r="BC99" s="181">
        <f t="shared" si="91"/>
        <v>197555.59381249998</v>
      </c>
      <c r="BD99" s="181">
        <f t="shared" si="91"/>
        <v>197555.59381249998</v>
      </c>
      <c r="BE99" s="181">
        <f t="shared" si="91"/>
        <v>197555.59381249998</v>
      </c>
      <c r="BF99" s="181">
        <f t="shared" si="91"/>
        <v>162397.21671249997</v>
      </c>
      <c r="BG99" s="181">
        <f t="shared" si="91"/>
        <v>162397.21671249997</v>
      </c>
      <c r="BH99" s="181">
        <f t="shared" si="91"/>
        <v>162397.21671249997</v>
      </c>
      <c r="BI99" s="181">
        <f t="shared" si="91"/>
        <v>162397.21671249997</v>
      </c>
      <c r="BJ99" s="181">
        <f t="shared" si="91"/>
        <v>162397.21671249997</v>
      </c>
      <c r="BK99" s="181">
        <f t="shared" si="91"/>
        <v>162397.21671249997</v>
      </c>
      <c r="BL99" s="181">
        <f t="shared" si="91"/>
        <v>162397.21671249997</v>
      </c>
      <c r="BM99" s="181">
        <f t="shared" si="91"/>
        <v>162397.21671249997</v>
      </c>
      <c r="BN99" s="181">
        <f t="shared" si="91"/>
        <v>162397.21671249997</v>
      </c>
      <c r="BO99" s="181">
        <f t="shared" si="91"/>
        <v>162397.21671249997</v>
      </c>
      <c r="BP99" s="181">
        <f t="shared" si="91"/>
        <v>162397.21671249997</v>
      </c>
      <c r="BQ99" s="181">
        <f t="shared" si="91"/>
        <v>162397.21671249997</v>
      </c>
      <c r="BR99" s="181">
        <f t="shared" si="91"/>
        <v>166134.89705312499</v>
      </c>
      <c r="BS99" s="181">
        <f t="shared" si="91"/>
        <v>166134.89705312499</v>
      </c>
      <c r="BT99" s="181">
        <f t="shared" si="91"/>
        <v>166134.89705312499</v>
      </c>
      <c r="BU99" s="181">
        <f t="shared" si="91"/>
        <v>166134.89705312499</v>
      </c>
      <c r="BV99" s="181">
        <f t="shared" ref="BV99:DY99" si="92">BV86</f>
        <v>166134.89705312499</v>
      </c>
      <c r="BW99" s="181">
        <f t="shared" si="92"/>
        <v>166134.89705312499</v>
      </c>
      <c r="BX99" s="181">
        <f t="shared" si="92"/>
        <v>166134.89705312499</v>
      </c>
      <c r="BY99" s="181">
        <f t="shared" si="92"/>
        <v>166134.89705312499</v>
      </c>
      <c r="BZ99" s="181">
        <f t="shared" si="92"/>
        <v>166134.89705312499</v>
      </c>
      <c r="CA99" s="181">
        <f t="shared" si="92"/>
        <v>166134.89705312499</v>
      </c>
      <c r="CB99" s="181">
        <f t="shared" si="92"/>
        <v>166134.89705312499</v>
      </c>
      <c r="CC99" s="181">
        <f t="shared" si="92"/>
        <v>166134.89705312499</v>
      </c>
      <c r="CD99" s="181">
        <f t="shared" si="92"/>
        <v>153258.91245729165</v>
      </c>
      <c r="CE99" s="181">
        <f t="shared" si="92"/>
        <v>153258.91245729165</v>
      </c>
      <c r="CF99" s="181">
        <f t="shared" si="92"/>
        <v>153258.91245729165</v>
      </c>
      <c r="CG99" s="181">
        <f t="shared" si="92"/>
        <v>153258.91245729165</v>
      </c>
      <c r="CH99" s="181">
        <f t="shared" si="92"/>
        <v>153258.91245729165</v>
      </c>
      <c r="CI99" s="181">
        <f t="shared" si="92"/>
        <v>153258.91245729165</v>
      </c>
      <c r="CJ99" s="181">
        <f t="shared" si="92"/>
        <v>153258.91245729165</v>
      </c>
      <c r="CK99" s="181">
        <f t="shared" si="92"/>
        <v>153258.91245729165</v>
      </c>
      <c r="CL99" s="181">
        <f t="shared" si="92"/>
        <v>153258.91245729165</v>
      </c>
      <c r="CM99" s="181">
        <f t="shared" si="92"/>
        <v>153258.91245729165</v>
      </c>
      <c r="CN99" s="181">
        <f t="shared" si="92"/>
        <v>153258.91245729165</v>
      </c>
      <c r="CO99" s="181">
        <f t="shared" si="92"/>
        <v>153258.91245729165</v>
      </c>
      <c r="CP99" s="181">
        <f t="shared" si="92"/>
        <v>135239.89373124999</v>
      </c>
      <c r="CQ99" s="181">
        <f t="shared" si="92"/>
        <v>135239.89373124999</v>
      </c>
      <c r="CR99" s="181">
        <f t="shared" si="92"/>
        <v>135239.89373124999</v>
      </c>
      <c r="CS99" s="181">
        <f t="shared" si="92"/>
        <v>135239.89373124999</v>
      </c>
      <c r="CT99" s="181">
        <f t="shared" si="92"/>
        <v>135239.89373124999</v>
      </c>
      <c r="CU99" s="181">
        <f t="shared" si="92"/>
        <v>135239.89373124999</v>
      </c>
      <c r="CV99" s="181">
        <f t="shared" si="92"/>
        <v>135239.89373124999</v>
      </c>
      <c r="CW99" s="181">
        <f t="shared" si="92"/>
        <v>135239.89373124999</v>
      </c>
      <c r="CX99" s="181">
        <f t="shared" si="92"/>
        <v>135239.89373124999</v>
      </c>
      <c r="CY99" s="181">
        <f t="shared" si="92"/>
        <v>135239.89373124999</v>
      </c>
      <c r="CZ99" s="181">
        <f t="shared" si="92"/>
        <v>135239.89373124999</v>
      </c>
      <c r="DA99" s="181">
        <f t="shared" si="92"/>
        <v>135239.89373124999</v>
      </c>
      <c r="DB99" s="181">
        <f t="shared" si="92"/>
        <v>85709.058049999992</v>
      </c>
      <c r="DC99" s="181">
        <f t="shared" si="92"/>
        <v>85709.058049999992</v>
      </c>
      <c r="DD99" s="181">
        <f t="shared" si="92"/>
        <v>85709.058049999992</v>
      </c>
      <c r="DE99" s="181">
        <f t="shared" si="92"/>
        <v>85709.058049999992</v>
      </c>
      <c r="DF99" s="181">
        <f t="shared" si="92"/>
        <v>85709.058049999992</v>
      </c>
      <c r="DG99" s="181">
        <f t="shared" si="92"/>
        <v>85709.058049999992</v>
      </c>
      <c r="DH99" s="181">
        <f t="shared" si="92"/>
        <v>85709.058049999992</v>
      </c>
      <c r="DI99" s="181">
        <f t="shared" si="92"/>
        <v>85709.058049999992</v>
      </c>
      <c r="DJ99" s="181">
        <f t="shared" si="92"/>
        <v>85709.058049999992</v>
      </c>
      <c r="DK99" s="181">
        <f t="shared" si="92"/>
        <v>85709.058049999992</v>
      </c>
      <c r="DL99" s="181">
        <f t="shared" si="92"/>
        <v>85709.058049999992</v>
      </c>
      <c r="DM99" s="181">
        <f t="shared" si="92"/>
        <v>85709.058049999992</v>
      </c>
      <c r="DN99" s="181">
        <f t="shared" si="92"/>
        <v>47301.895506249988</v>
      </c>
      <c r="DO99" s="181">
        <f t="shared" si="92"/>
        <v>47301.895506249988</v>
      </c>
      <c r="DP99" s="181">
        <f t="shared" si="92"/>
        <v>47301.895506249988</v>
      </c>
      <c r="DQ99" s="181">
        <f t="shared" si="92"/>
        <v>47301.895506249988</v>
      </c>
      <c r="DR99" s="181">
        <f t="shared" si="92"/>
        <v>47301.895506249988</v>
      </c>
      <c r="DS99" s="181">
        <f t="shared" si="92"/>
        <v>47301.895506249988</v>
      </c>
      <c r="DT99" s="181">
        <f t="shared" si="92"/>
        <v>47301.895506249988</v>
      </c>
      <c r="DU99" s="181">
        <f t="shared" si="92"/>
        <v>47301.895506249988</v>
      </c>
      <c r="DV99" s="181">
        <f t="shared" si="92"/>
        <v>47301.895506249988</v>
      </c>
      <c r="DW99" s="181">
        <f t="shared" si="92"/>
        <v>47301.895506249988</v>
      </c>
      <c r="DX99" s="181">
        <f t="shared" si="92"/>
        <v>47301.895506249988</v>
      </c>
      <c r="DY99" s="181">
        <f t="shared" si="92"/>
        <v>47301.895506249988</v>
      </c>
    </row>
    <row r="100" spans="2:129" s="24" customFormat="1" x14ac:dyDescent="0.35">
      <c r="B100" s="60"/>
      <c r="C100" s="24" t="s">
        <v>504</v>
      </c>
      <c r="H100" s="54" t="s">
        <v>41</v>
      </c>
      <c r="J100" s="183">
        <f t="shared" ref="J100:BU100" si="93">J98+J99</f>
        <v>470594.27663521515</v>
      </c>
      <c r="K100" s="183">
        <f t="shared" si="93"/>
        <v>470387.64834916586</v>
      </c>
      <c r="L100" s="183">
        <f t="shared" si="93"/>
        <v>470181.45244795771</v>
      </c>
      <c r="M100" s="183">
        <f t="shared" si="93"/>
        <v>469975.68802679394</v>
      </c>
      <c r="N100" s="183">
        <f t="shared" si="93"/>
        <v>469770.35418277071</v>
      </c>
      <c r="O100" s="183">
        <f t="shared" si="93"/>
        <v>463273.72207913513</v>
      </c>
      <c r="P100" s="183">
        <f t="shared" si="93"/>
        <v>463069.24668823602</v>
      </c>
      <c r="Q100" s="183">
        <f t="shared" si="93"/>
        <v>462865.19917708734</v>
      </c>
      <c r="R100" s="183">
        <f t="shared" si="93"/>
        <v>462661.57865031925</v>
      </c>
      <c r="S100" s="183">
        <f t="shared" si="93"/>
        <v>462458.38421443553</v>
      </c>
      <c r="T100" s="183">
        <f t="shared" si="93"/>
        <v>462255.61497780978</v>
      </c>
      <c r="U100" s="183">
        <f t="shared" si="93"/>
        <v>462053.27005068149</v>
      </c>
      <c r="V100" s="183">
        <f t="shared" si="93"/>
        <v>684209.62648499932</v>
      </c>
      <c r="W100" s="183">
        <f t="shared" si="93"/>
        <v>683911.85578492994</v>
      </c>
      <c r="X100" s="183">
        <f t="shared" si="93"/>
        <v>683614.70819188689</v>
      </c>
      <c r="Y100" s="183">
        <f t="shared" si="93"/>
        <v>683318.18240197317</v>
      </c>
      <c r="Z100" s="183">
        <f t="shared" si="93"/>
        <v>356675.0107506825</v>
      </c>
      <c r="AA100" s="183">
        <f t="shared" si="93"/>
        <v>356379.724666244</v>
      </c>
      <c r="AB100" s="183">
        <f t="shared" si="93"/>
        <v>356085.05648959166</v>
      </c>
      <c r="AC100" s="183">
        <f t="shared" si="93"/>
        <v>355791.00492770807</v>
      </c>
      <c r="AD100" s="183">
        <f t="shared" si="93"/>
        <v>355497.56869028119</v>
      </c>
      <c r="AE100" s="183">
        <f t="shared" si="93"/>
        <v>355204.7464897001</v>
      </c>
      <c r="AF100" s="183">
        <f t="shared" si="93"/>
        <v>354912.53704104718</v>
      </c>
      <c r="AG100" s="183">
        <f t="shared" si="93"/>
        <v>354620.93906209426</v>
      </c>
      <c r="AH100" s="183">
        <f t="shared" si="93"/>
        <v>510126.94978280214</v>
      </c>
      <c r="AI100" s="183">
        <f t="shared" si="93"/>
        <v>509719.7507215183</v>
      </c>
      <c r="AJ100" s="183">
        <f t="shared" si="93"/>
        <v>509313.4037541314</v>
      </c>
      <c r="AK100" s="183">
        <f t="shared" si="93"/>
        <v>508907.90709757246</v>
      </c>
      <c r="AL100" s="183">
        <f t="shared" si="93"/>
        <v>508503.25897250394</v>
      </c>
      <c r="AM100" s="183">
        <f t="shared" si="93"/>
        <v>508099.4576033114</v>
      </c>
      <c r="AN100" s="183">
        <f t="shared" si="93"/>
        <v>507696.50121809577</v>
      </c>
      <c r="AO100" s="183">
        <f t="shared" si="93"/>
        <v>507294.38804866653</v>
      </c>
      <c r="AP100" s="183">
        <f t="shared" si="93"/>
        <v>506893.11633053247</v>
      </c>
      <c r="AQ100" s="183">
        <f t="shared" si="93"/>
        <v>506492.68430289521</v>
      </c>
      <c r="AR100" s="183">
        <f t="shared" si="93"/>
        <v>506093.0902086409</v>
      </c>
      <c r="AS100" s="183">
        <f t="shared" si="93"/>
        <v>505694.33229433245</v>
      </c>
      <c r="AT100" s="183">
        <f t="shared" si="93"/>
        <v>667320.87600149633</v>
      </c>
      <c r="AU100" s="183">
        <f t="shared" si="93"/>
        <v>666805.34260073013</v>
      </c>
      <c r="AV100" s="183">
        <f t="shared" si="93"/>
        <v>666290.8879914108</v>
      </c>
      <c r="AW100" s="183">
        <f t="shared" si="93"/>
        <v>665777.50991608796</v>
      </c>
      <c r="AX100" s="183">
        <f t="shared" si="93"/>
        <v>665265.20612203551</v>
      </c>
      <c r="AY100" s="183">
        <f t="shared" si="93"/>
        <v>664753.97436124121</v>
      </c>
      <c r="AZ100" s="183">
        <f t="shared" si="93"/>
        <v>664243.81239039672</v>
      </c>
      <c r="BA100" s="183">
        <f t="shared" si="93"/>
        <v>663734.71797088778</v>
      </c>
      <c r="BB100" s="183">
        <f t="shared" si="93"/>
        <v>663226.68886878574</v>
      </c>
      <c r="BC100" s="183">
        <f t="shared" si="93"/>
        <v>662719.72285483498</v>
      </c>
      <c r="BD100" s="183">
        <f t="shared" si="93"/>
        <v>662213.81770444603</v>
      </c>
      <c r="BE100" s="183">
        <f t="shared" si="93"/>
        <v>661708.97119768395</v>
      </c>
      <c r="BF100" s="183">
        <f t="shared" si="93"/>
        <v>522244.01460425649</v>
      </c>
      <c r="BG100" s="183">
        <f t="shared" si="93"/>
        <v>521854.41934882867</v>
      </c>
      <c r="BH100" s="183">
        <f t="shared" si="93"/>
        <v>521465.6393500432</v>
      </c>
      <c r="BI100" s="183">
        <f t="shared" si="93"/>
        <v>521077.67290191574</v>
      </c>
      <c r="BJ100" s="183">
        <f t="shared" si="93"/>
        <v>520690.51830203191</v>
      </c>
      <c r="BK100" s="183">
        <f t="shared" si="93"/>
        <v>513846.17127577885</v>
      </c>
      <c r="BL100" s="183">
        <f t="shared" si="93"/>
        <v>513460.63527938118</v>
      </c>
      <c r="BM100" s="183">
        <f t="shared" si="93"/>
        <v>513075.90604532853</v>
      </c>
      <c r="BN100" s="183">
        <f t="shared" si="93"/>
        <v>512691.98188541154</v>
      </c>
      <c r="BO100" s="183">
        <f t="shared" si="93"/>
        <v>512308.86111495388</v>
      </c>
      <c r="BP100" s="183">
        <f t="shared" si="93"/>
        <v>511926.54205280356</v>
      </c>
      <c r="BQ100" s="183">
        <f t="shared" si="93"/>
        <v>511545.02302132791</v>
      </c>
      <c r="BR100" s="183">
        <f t="shared" si="93"/>
        <v>531903.42061813083</v>
      </c>
      <c r="BS100" s="183">
        <f t="shared" si="93"/>
        <v>531510.63766335708</v>
      </c>
      <c r="BT100" s="183">
        <f t="shared" si="93"/>
        <v>531118.67663571995</v>
      </c>
      <c r="BU100" s="183">
        <f t="shared" si="93"/>
        <v>530727.53581527725</v>
      </c>
      <c r="BV100" s="183">
        <f t="shared" ref="BV100:DY100" si="94">BV98+BV99</f>
        <v>290767.83976186218</v>
      </c>
      <c r="BW100" s="183">
        <f t="shared" si="94"/>
        <v>290378.33421036822</v>
      </c>
      <c r="BX100" s="183">
        <f t="shared" si="94"/>
        <v>289989.64372780424</v>
      </c>
      <c r="BY100" s="183">
        <f t="shared" si="94"/>
        <v>289601.76660857932</v>
      </c>
      <c r="BZ100" s="183">
        <f t="shared" si="94"/>
        <v>289214.70115067041</v>
      </c>
      <c r="CA100" s="183">
        <f t="shared" si="94"/>
        <v>288828.44565561716</v>
      </c>
      <c r="CB100" s="183">
        <f t="shared" si="94"/>
        <v>288442.99842851266</v>
      </c>
      <c r="CC100" s="183">
        <f t="shared" si="94"/>
        <v>288058.35777799692</v>
      </c>
      <c r="CD100" s="183">
        <f t="shared" si="94"/>
        <v>269079.28624332219</v>
      </c>
      <c r="CE100" s="183">
        <f t="shared" si="94"/>
        <v>268723.18566273706</v>
      </c>
      <c r="CF100" s="183">
        <f t="shared" si="94"/>
        <v>268367.83024873072</v>
      </c>
      <c r="CG100" s="183">
        <f t="shared" si="94"/>
        <v>268013.21844198776</v>
      </c>
      <c r="CH100" s="183">
        <f t="shared" si="94"/>
        <v>267659.34868645528</v>
      </c>
      <c r="CI100" s="183">
        <f t="shared" si="94"/>
        <v>267306.2194293366</v>
      </c>
      <c r="CJ100" s="183">
        <f t="shared" si="94"/>
        <v>266953.82912108442</v>
      </c>
      <c r="CK100" s="183">
        <f t="shared" si="94"/>
        <v>266602.17621539463</v>
      </c>
      <c r="CL100" s="183">
        <f t="shared" si="94"/>
        <v>266251.25916919764</v>
      </c>
      <c r="CM100" s="183">
        <f t="shared" si="94"/>
        <v>265901.07644265372</v>
      </c>
      <c r="CN100" s="183">
        <f t="shared" si="94"/>
        <v>265551.62649914518</v>
      </c>
      <c r="CO100" s="183">
        <f t="shared" si="94"/>
        <v>265202.90780526982</v>
      </c>
      <c r="CP100" s="183">
        <f t="shared" si="94"/>
        <v>234225.60132810532</v>
      </c>
      <c r="CQ100" s="183">
        <f t="shared" si="94"/>
        <v>233918.88834919099</v>
      </c>
      <c r="CR100" s="183">
        <f t="shared" si="94"/>
        <v>233612.81718967727</v>
      </c>
      <c r="CS100" s="183">
        <f t="shared" si="94"/>
        <v>233307.38650651014</v>
      </c>
      <c r="CT100" s="183">
        <f t="shared" si="94"/>
        <v>233002.59495944582</v>
      </c>
      <c r="CU100" s="183">
        <f t="shared" si="94"/>
        <v>232698.44121104496</v>
      </c>
      <c r="CV100" s="183">
        <f t="shared" si="94"/>
        <v>232394.92392666731</v>
      </c>
      <c r="CW100" s="183">
        <f t="shared" si="94"/>
        <v>232092.04177446515</v>
      </c>
      <c r="CX100" s="183">
        <f t="shared" si="94"/>
        <v>231789.79342537787</v>
      </c>
      <c r="CY100" s="183">
        <f t="shared" si="94"/>
        <v>231488.17755312595</v>
      </c>
      <c r="CZ100" s="183">
        <f t="shared" si="94"/>
        <v>231187.19283420517</v>
      </c>
      <c r="DA100" s="183">
        <f t="shared" si="94"/>
        <v>230886.83794788105</v>
      </c>
      <c r="DB100" s="183">
        <f t="shared" si="94"/>
        <v>157307.42795984226</v>
      </c>
      <c r="DC100" s="183">
        <f t="shared" si="94"/>
        <v>157107.5753310876</v>
      </c>
      <c r="DD100" s="183">
        <f t="shared" si="94"/>
        <v>156908.1409086145</v>
      </c>
      <c r="DE100" s="183">
        <f t="shared" si="94"/>
        <v>156709.12381729559</v>
      </c>
      <c r="DF100" s="183">
        <f t="shared" si="94"/>
        <v>156510.52318383491</v>
      </c>
      <c r="DG100" s="183">
        <f t="shared" si="94"/>
        <v>156312.33813676372</v>
      </c>
      <c r="DH100" s="183">
        <f t="shared" si="94"/>
        <v>156114.56780643715</v>
      </c>
      <c r="DI100" s="183">
        <f t="shared" si="94"/>
        <v>155917.21132502996</v>
      </c>
      <c r="DJ100" s="183">
        <f t="shared" si="94"/>
        <v>155720.26782653283</v>
      </c>
      <c r="DK100" s="183">
        <f t="shared" si="94"/>
        <v>155523.73644674895</v>
      </c>
      <c r="DL100" s="183">
        <f t="shared" si="94"/>
        <v>155327.61632328952</v>
      </c>
      <c r="DM100" s="183">
        <f t="shared" si="94"/>
        <v>155131.90659557053</v>
      </c>
      <c r="DN100" s="183">
        <f t="shared" si="94"/>
        <v>85425.157525341754</v>
      </c>
      <c r="DO100" s="183">
        <f t="shared" si="94"/>
        <v>85312.72011527032</v>
      </c>
      <c r="DP100" s="183">
        <f t="shared" si="94"/>
        <v>85200.517988724867</v>
      </c>
      <c r="DQ100" s="183">
        <f t="shared" si="94"/>
        <v>85088.55065335735</v>
      </c>
      <c r="DR100" s="183">
        <f t="shared" si="94"/>
        <v>84976.817617850029</v>
      </c>
      <c r="DS100" s="183">
        <f t="shared" si="94"/>
        <v>84865.318391913315</v>
      </c>
      <c r="DT100" s="183">
        <f t="shared" si="94"/>
        <v>84754.052486283443</v>
      </c>
      <c r="DU100" s="183">
        <f t="shared" si="94"/>
        <v>84643.01941272062</v>
      </c>
      <c r="DV100" s="183">
        <f t="shared" si="94"/>
        <v>84532.218684006657</v>
      </c>
      <c r="DW100" s="183">
        <f t="shared" si="94"/>
        <v>84421.649813942917</v>
      </c>
      <c r="DX100" s="183">
        <f t="shared" si="94"/>
        <v>84311.312317348173</v>
      </c>
      <c r="DY100" s="183">
        <f t="shared" si="94"/>
        <v>84201.205710056442</v>
      </c>
    </row>
    <row r="101" spans="2:129" x14ac:dyDescent="0.35">
      <c r="B101" s="14"/>
      <c r="DY101" s="24"/>
    </row>
    <row r="102" spans="2:129" x14ac:dyDescent="0.35">
      <c r="B102" s="14"/>
      <c r="C102" s="24" t="s">
        <v>505</v>
      </c>
      <c r="DY102" s="24"/>
    </row>
    <row r="103" spans="2:129" x14ac:dyDescent="0.35">
      <c r="B103" s="14"/>
      <c r="C103" s="60"/>
      <c r="D103" t="s">
        <v>222</v>
      </c>
      <c r="H103" s="30" t="s">
        <v>41</v>
      </c>
      <c r="J103" s="408">
        <f>IF(J5=1, '1.1 Assumptions'!$J$202,0)</f>
        <v>930000</v>
      </c>
      <c r="K103" s="336">
        <f>IF(K5=1, '1.1 Assumptions'!$J$202,0)</f>
        <v>0</v>
      </c>
      <c r="L103" s="336">
        <f>IF(L5=1, '1.1 Assumptions'!$J$202,0)</f>
        <v>0</v>
      </c>
      <c r="M103" s="336">
        <f>IF(M5=1, '1.1 Assumptions'!$J$202,0)</f>
        <v>0</v>
      </c>
      <c r="N103" s="336">
        <f>IF(N5=1, '1.1 Assumptions'!$J$202,0)</f>
        <v>0</v>
      </c>
      <c r="O103" s="336">
        <f>IF(O5=1, '1.1 Assumptions'!$J$202,0)</f>
        <v>0</v>
      </c>
      <c r="P103" s="336">
        <f>IF(P5=1, '1.1 Assumptions'!$J$202,0)</f>
        <v>0</v>
      </c>
      <c r="Q103" s="336">
        <f>IF(Q5=1, '1.1 Assumptions'!$J$202,0)</f>
        <v>0</v>
      </c>
      <c r="R103" s="336">
        <f>IF(R5=1, '1.1 Assumptions'!$J$202,0)</f>
        <v>0</v>
      </c>
      <c r="S103" s="336">
        <f>IF(S5=1, '1.1 Assumptions'!$J$202,0)</f>
        <v>0</v>
      </c>
      <c r="T103" s="336">
        <f>IF(T5=1, '1.1 Assumptions'!$J$202,0)</f>
        <v>0</v>
      </c>
      <c r="U103" s="336">
        <f>IF(U5=1, '1.1 Assumptions'!$J$202,0)</f>
        <v>0</v>
      </c>
      <c r="V103" s="336">
        <f>IF(V5=1, '1.1 Assumptions'!$J$202,0)</f>
        <v>0</v>
      </c>
      <c r="W103" s="336">
        <f>IF(W5=1, '1.1 Assumptions'!$J$202,0)</f>
        <v>0</v>
      </c>
      <c r="X103" s="336">
        <f>IF(X5=1, '1.1 Assumptions'!$J$202,0)</f>
        <v>0</v>
      </c>
      <c r="Y103" s="336">
        <f>IF(Y5=1, '1.1 Assumptions'!$J$202,0)</f>
        <v>0</v>
      </c>
      <c r="Z103" s="336">
        <f>IF(Z5=1, '1.1 Assumptions'!$J$202,0)</f>
        <v>0</v>
      </c>
      <c r="AA103" s="336">
        <f>IF(AA5=1, '1.1 Assumptions'!$J$202,0)</f>
        <v>0</v>
      </c>
      <c r="AB103" s="336">
        <f>IF(AB5=1, '1.1 Assumptions'!$J$202,0)</f>
        <v>0</v>
      </c>
      <c r="AC103" s="336">
        <f>IF(AC5=1, '1.1 Assumptions'!$J$202,0)</f>
        <v>0</v>
      </c>
      <c r="AD103" s="336">
        <f>IF(AD5=1, '1.1 Assumptions'!$J$202,0)</f>
        <v>0</v>
      </c>
      <c r="AE103" s="336">
        <f>IF(AE5=1, '1.1 Assumptions'!$J$202,0)</f>
        <v>0</v>
      </c>
      <c r="AF103" s="336">
        <f>IF(AF5=1, '1.1 Assumptions'!$J$202,0)</f>
        <v>0</v>
      </c>
      <c r="AG103" s="336">
        <f>IF(AG5=1, '1.1 Assumptions'!$J$202,0)</f>
        <v>0</v>
      </c>
      <c r="AH103" s="336">
        <f>IF(AH5=1, '1.1 Assumptions'!$J$202,0)</f>
        <v>0</v>
      </c>
      <c r="AI103" s="336">
        <f>IF(AI5=1, '1.1 Assumptions'!$J$202,0)</f>
        <v>0</v>
      </c>
      <c r="AJ103" s="336">
        <f>IF(AJ5=1, '1.1 Assumptions'!$J$202,0)</f>
        <v>0</v>
      </c>
      <c r="AK103" s="336">
        <f>IF(AK5=1, '1.1 Assumptions'!$J$202,0)</f>
        <v>0</v>
      </c>
      <c r="AL103" s="336">
        <f>IF(AL5=1, '1.1 Assumptions'!$J$202,0)</f>
        <v>0</v>
      </c>
      <c r="AM103" s="336">
        <f>IF(AM5=1, '1.1 Assumptions'!$J$202,0)</f>
        <v>0</v>
      </c>
      <c r="AN103" s="336">
        <f>IF(AN5=1, '1.1 Assumptions'!$J$202,0)</f>
        <v>0</v>
      </c>
      <c r="AO103" s="336">
        <f>IF(AO5=1, '1.1 Assumptions'!$J$202,0)</f>
        <v>0</v>
      </c>
      <c r="AP103" s="336">
        <f>IF(AP5=1, '1.1 Assumptions'!$J$202,0)</f>
        <v>0</v>
      </c>
      <c r="AQ103" s="336">
        <f>IF(AQ5=1, '1.1 Assumptions'!$J$202,0)</f>
        <v>0</v>
      </c>
      <c r="AR103" s="336">
        <f>IF(AR5=1, '1.1 Assumptions'!$J$202,0)</f>
        <v>0</v>
      </c>
      <c r="AS103" s="336">
        <f>IF(AS5=1, '1.1 Assumptions'!$J$202,0)</f>
        <v>0</v>
      </c>
      <c r="AT103" s="336">
        <f>IF(AT5=1, '1.1 Assumptions'!$J$202,0)</f>
        <v>0</v>
      </c>
      <c r="AU103" s="336">
        <f>IF(AU5=1, '1.1 Assumptions'!$J$202,0)</f>
        <v>0</v>
      </c>
      <c r="AV103" s="336">
        <f>IF(AV5=1, '1.1 Assumptions'!$J$202,0)</f>
        <v>0</v>
      </c>
      <c r="AW103" s="336">
        <f>IF(AW5=1, '1.1 Assumptions'!$J$202,0)</f>
        <v>0</v>
      </c>
      <c r="AX103" s="336">
        <f>IF(AX5=1, '1.1 Assumptions'!$J$202,0)</f>
        <v>0</v>
      </c>
      <c r="AY103" s="336">
        <f>IF(AY5=1, '1.1 Assumptions'!$J$202,0)</f>
        <v>0</v>
      </c>
      <c r="AZ103" s="336">
        <f>IF(AZ5=1, '1.1 Assumptions'!$J$202,0)</f>
        <v>0</v>
      </c>
      <c r="BA103" s="336">
        <f>IF(BA5=1, '1.1 Assumptions'!$J$202,0)</f>
        <v>0</v>
      </c>
      <c r="BB103" s="336">
        <f>IF(BB5=1, '1.1 Assumptions'!$J$202,0)</f>
        <v>0</v>
      </c>
      <c r="BC103" s="336">
        <f>IF(BC5=1, '1.1 Assumptions'!$J$202,0)</f>
        <v>0</v>
      </c>
      <c r="BD103" s="336">
        <f>IF(BD5=1, '1.1 Assumptions'!$J$202,0)</f>
        <v>0</v>
      </c>
      <c r="BE103" s="336">
        <f>IF(BE5=1, '1.1 Assumptions'!$J$202,0)</f>
        <v>0</v>
      </c>
      <c r="BF103" s="336">
        <f>IF(BF5=1, '1.1 Assumptions'!$J$202,0)</f>
        <v>0</v>
      </c>
      <c r="BG103" s="336">
        <f>IF(BG5=1, '1.1 Assumptions'!$J$202,0)</f>
        <v>0</v>
      </c>
      <c r="BH103" s="336">
        <f>IF(BH5=1, '1.1 Assumptions'!$J$202,0)</f>
        <v>0</v>
      </c>
      <c r="BI103" s="336">
        <f>IF(BI5=1, '1.1 Assumptions'!$J$202,0)</f>
        <v>0</v>
      </c>
      <c r="BJ103" s="336">
        <f>IF(BJ5=1, '1.1 Assumptions'!$J$202,0)</f>
        <v>0</v>
      </c>
      <c r="BK103" s="336">
        <f>IF(BK5=1, '1.1 Assumptions'!$J$202,0)</f>
        <v>0</v>
      </c>
      <c r="BL103" s="336">
        <f>IF(BL5=1, '1.1 Assumptions'!$J$202,0)</f>
        <v>0</v>
      </c>
      <c r="BM103" s="336">
        <f>IF(BM5=1, '1.1 Assumptions'!$J$202,0)</f>
        <v>0</v>
      </c>
      <c r="BN103" s="336">
        <f>IF(BN5=1, '1.1 Assumptions'!$J$202,0)</f>
        <v>0</v>
      </c>
      <c r="BO103" s="336">
        <f>IF(BO5=1, '1.1 Assumptions'!$J$202,0)</f>
        <v>0</v>
      </c>
      <c r="BP103" s="336">
        <f>IF(BP5=1, '1.1 Assumptions'!$J$202,0)</f>
        <v>0</v>
      </c>
      <c r="BQ103" s="336">
        <f>IF(BQ5=1, '1.1 Assumptions'!$J$202,0)</f>
        <v>0</v>
      </c>
      <c r="BR103" s="336">
        <f>IF(BR5=1, '1.1 Assumptions'!$J$202,0)</f>
        <v>0</v>
      </c>
      <c r="BS103" s="336">
        <f>IF(BS5=1, '1.1 Assumptions'!$J$202,0)</f>
        <v>0</v>
      </c>
      <c r="BT103" s="336">
        <f>IF(BT5=1, '1.1 Assumptions'!$J$202,0)</f>
        <v>0</v>
      </c>
      <c r="BU103" s="336">
        <f>IF(BU5=1, '1.1 Assumptions'!$J$202,0)</f>
        <v>0</v>
      </c>
      <c r="BV103" s="336">
        <f>IF(BV5=1, '1.1 Assumptions'!$J$202,0)</f>
        <v>0</v>
      </c>
      <c r="BW103" s="336">
        <f>IF(BW5=1, '1.1 Assumptions'!$J$202,0)</f>
        <v>0</v>
      </c>
      <c r="BX103" s="336">
        <f>IF(BX5=1, '1.1 Assumptions'!$J$202,0)</f>
        <v>0</v>
      </c>
      <c r="BY103" s="336">
        <f>IF(BY5=1, '1.1 Assumptions'!$J$202,0)</f>
        <v>0</v>
      </c>
      <c r="BZ103" s="336">
        <f>IF(BZ5=1, '1.1 Assumptions'!$J$202,0)</f>
        <v>0</v>
      </c>
      <c r="CA103" s="336">
        <f>IF(CA5=1, '1.1 Assumptions'!$J$202,0)</f>
        <v>0</v>
      </c>
      <c r="CB103" s="336">
        <f>IF(CB5=1, '1.1 Assumptions'!$J$202,0)</f>
        <v>0</v>
      </c>
      <c r="CC103" s="336">
        <f>IF(CC5=1, '1.1 Assumptions'!$J$202,0)</f>
        <v>0</v>
      </c>
      <c r="CD103" s="336">
        <f>IF(CD5=1, '1.1 Assumptions'!$J$202,0)</f>
        <v>0</v>
      </c>
      <c r="CE103" s="336">
        <f>IF(CE5=1, '1.1 Assumptions'!$J$202,0)</f>
        <v>0</v>
      </c>
      <c r="CF103" s="336">
        <f>IF(CF5=1, '1.1 Assumptions'!$J$202,0)</f>
        <v>0</v>
      </c>
      <c r="CG103" s="336">
        <f>IF(CG5=1, '1.1 Assumptions'!$J$202,0)</f>
        <v>0</v>
      </c>
      <c r="CH103" s="336">
        <f>IF(CH5=1, '1.1 Assumptions'!$J$202,0)</f>
        <v>0</v>
      </c>
      <c r="CI103" s="336">
        <f>IF(CI5=1, '1.1 Assumptions'!$J$202,0)</f>
        <v>0</v>
      </c>
      <c r="CJ103" s="336">
        <f>IF(CJ5=1, '1.1 Assumptions'!$J$202,0)</f>
        <v>0</v>
      </c>
      <c r="CK103" s="336">
        <f>IF(CK5=1, '1.1 Assumptions'!$J$202,0)</f>
        <v>0</v>
      </c>
      <c r="CL103" s="336">
        <f>IF(CL5=1, '1.1 Assumptions'!$J$202,0)</f>
        <v>0</v>
      </c>
      <c r="CM103" s="336">
        <f>IF(CM5=1, '1.1 Assumptions'!$J$202,0)</f>
        <v>0</v>
      </c>
      <c r="CN103" s="336">
        <f>IF(CN5=1, '1.1 Assumptions'!$J$202,0)</f>
        <v>0</v>
      </c>
      <c r="CO103" s="336">
        <f>IF(CO5=1, '1.1 Assumptions'!$J$202,0)</f>
        <v>0</v>
      </c>
      <c r="CP103" s="336">
        <f>IF(CP5=1, '1.1 Assumptions'!$J$202,0)</f>
        <v>0</v>
      </c>
      <c r="CQ103" s="336">
        <f>IF(CQ5=1, '1.1 Assumptions'!$J$202,0)</f>
        <v>0</v>
      </c>
      <c r="CR103" s="336">
        <f>IF(CR5=1, '1.1 Assumptions'!$J$202,0)</f>
        <v>0</v>
      </c>
      <c r="CS103" s="336">
        <f>IF(CS5=1, '1.1 Assumptions'!$J$202,0)</f>
        <v>0</v>
      </c>
      <c r="CT103" s="336">
        <f>IF(CT5=1, '1.1 Assumptions'!$J$202,0)</f>
        <v>0</v>
      </c>
      <c r="CU103" s="336">
        <f>IF(CU5=1, '1.1 Assumptions'!$J$202,0)</f>
        <v>0</v>
      </c>
      <c r="CV103" s="336">
        <f>IF(CV5=1, '1.1 Assumptions'!$J$202,0)</f>
        <v>0</v>
      </c>
      <c r="CW103" s="336">
        <f>IF(CW5=1, '1.1 Assumptions'!$J$202,0)</f>
        <v>0</v>
      </c>
      <c r="CX103" s="336">
        <f>IF(CX5=1, '1.1 Assumptions'!$J$202,0)</f>
        <v>0</v>
      </c>
      <c r="CY103" s="336">
        <f>IF(CY5=1, '1.1 Assumptions'!$J$202,0)</f>
        <v>0</v>
      </c>
      <c r="CZ103" s="336">
        <f>IF(CZ5=1, '1.1 Assumptions'!$J$202,0)</f>
        <v>0</v>
      </c>
      <c r="DA103" s="336">
        <f>IF(DA5=1, '1.1 Assumptions'!$J$202,0)</f>
        <v>0</v>
      </c>
      <c r="DB103" s="336">
        <f>IF(DB5=1, '1.1 Assumptions'!$J$202,0)</f>
        <v>0</v>
      </c>
      <c r="DC103" s="336">
        <f>IF(DC5=1, '1.1 Assumptions'!$J$202,0)</f>
        <v>0</v>
      </c>
      <c r="DD103" s="336">
        <f>IF(DD5=1, '1.1 Assumptions'!$J$202,0)</f>
        <v>0</v>
      </c>
      <c r="DE103" s="336">
        <f>IF(DE5=1, '1.1 Assumptions'!$J$202,0)</f>
        <v>0</v>
      </c>
      <c r="DF103" s="336">
        <f>IF(DF5=1, '1.1 Assumptions'!$J$202,0)</f>
        <v>0</v>
      </c>
      <c r="DG103" s="336">
        <f>IF(DG5=1, '1.1 Assumptions'!$J$202,0)</f>
        <v>0</v>
      </c>
      <c r="DH103" s="336">
        <f>IF(DH5=1, '1.1 Assumptions'!$J$202,0)</f>
        <v>0</v>
      </c>
      <c r="DI103" s="336">
        <f>IF(DI5=1, '1.1 Assumptions'!$J$202,0)</f>
        <v>0</v>
      </c>
      <c r="DJ103" s="336">
        <f>IF(DJ5=1, '1.1 Assumptions'!$J$202,0)</f>
        <v>0</v>
      </c>
      <c r="DK103" s="336">
        <f>IF(DK5=1, '1.1 Assumptions'!$J$202,0)</f>
        <v>0</v>
      </c>
      <c r="DL103" s="336">
        <f>IF(DL5=1, '1.1 Assumptions'!$J$202,0)</f>
        <v>0</v>
      </c>
      <c r="DM103" s="336">
        <f>IF(DM5=1, '1.1 Assumptions'!$J$202,0)</f>
        <v>0</v>
      </c>
      <c r="DN103" s="336">
        <f>IF(DN5=1, '1.1 Assumptions'!$J$202,0)</f>
        <v>0</v>
      </c>
      <c r="DO103" s="336">
        <f>IF(DO5=1, '1.1 Assumptions'!$J$202,0)</f>
        <v>0</v>
      </c>
      <c r="DP103" s="336">
        <f>IF(DP5=1, '1.1 Assumptions'!$J$202,0)</f>
        <v>0</v>
      </c>
      <c r="DQ103" s="336">
        <f>IF(DQ5=1, '1.1 Assumptions'!$J$202,0)</f>
        <v>0</v>
      </c>
      <c r="DR103" s="336">
        <f>IF(DR5=1, '1.1 Assumptions'!$J$202,0)</f>
        <v>0</v>
      </c>
      <c r="DS103" s="336">
        <f>IF(DS5=1, '1.1 Assumptions'!$J$202,0)</f>
        <v>0</v>
      </c>
      <c r="DT103" s="336">
        <f>IF(DT5=1, '1.1 Assumptions'!$J$202,0)</f>
        <v>0</v>
      </c>
      <c r="DU103" s="336">
        <f>IF(DU5=1, '1.1 Assumptions'!$J$202,0)</f>
        <v>0</v>
      </c>
      <c r="DV103" s="336">
        <f>IF(DV5=1, '1.1 Assumptions'!$J$202,0)</f>
        <v>0</v>
      </c>
      <c r="DW103" s="336">
        <f>IF(DW5=1, '1.1 Assumptions'!$J$202,0)</f>
        <v>0</v>
      </c>
      <c r="DX103" s="336">
        <f>IF(DX5=1, '1.1 Assumptions'!$J$202,0)</f>
        <v>0</v>
      </c>
      <c r="DY103" s="336">
        <f>IF(DY5=1, '1.1 Assumptions'!$J$202,0)</f>
        <v>0</v>
      </c>
    </row>
    <row r="104" spans="2:129" x14ac:dyDescent="0.35">
      <c r="B104" s="14"/>
      <c r="C104" s="60"/>
      <c r="E104" t="s">
        <v>506</v>
      </c>
      <c r="H104" s="30" t="s">
        <v>41</v>
      </c>
      <c r="J104" s="408">
        <f>'1.4.8 CF'!J12</f>
        <v>4070000</v>
      </c>
      <c r="K104" s="336"/>
      <c r="L104" s="336"/>
      <c r="M104" s="336"/>
      <c r="N104" s="336"/>
      <c r="O104" s="336"/>
      <c r="P104" s="336"/>
      <c r="Q104" s="336"/>
      <c r="R104" s="336"/>
      <c r="S104" s="336"/>
      <c r="T104" s="336"/>
      <c r="U104" s="336"/>
      <c r="V104" s="336"/>
      <c r="W104" s="336"/>
      <c r="X104" s="336"/>
      <c r="Y104" s="336"/>
      <c r="Z104" s="336"/>
      <c r="AA104" s="336"/>
      <c r="AB104" s="336"/>
      <c r="AC104" s="336"/>
      <c r="AD104" s="336"/>
      <c r="AE104" s="336"/>
      <c r="AF104" s="336"/>
      <c r="AG104" s="336"/>
      <c r="AH104" s="336"/>
      <c r="AI104" s="336"/>
      <c r="AJ104" s="336"/>
      <c r="AK104" s="336"/>
      <c r="AL104" s="336"/>
      <c r="AM104" s="336"/>
      <c r="AN104" s="336"/>
      <c r="AO104" s="336"/>
      <c r="AP104" s="336"/>
      <c r="AQ104" s="336"/>
      <c r="AR104" s="336"/>
      <c r="AS104" s="336"/>
      <c r="AT104" s="336"/>
      <c r="AU104" s="336"/>
      <c r="AV104" s="336"/>
      <c r="AW104" s="336"/>
      <c r="AX104" s="336"/>
      <c r="AY104" s="336"/>
      <c r="AZ104" s="336"/>
      <c r="BA104" s="336"/>
      <c r="BB104" s="336"/>
      <c r="BC104" s="336"/>
      <c r="BD104" s="336"/>
      <c r="BE104" s="336"/>
      <c r="BF104" s="336"/>
      <c r="BG104" s="336"/>
      <c r="BH104" s="336"/>
      <c r="BI104" s="336"/>
      <c r="BJ104" s="336"/>
      <c r="BK104" s="336"/>
      <c r="BL104" s="336"/>
      <c r="BM104" s="336"/>
      <c r="BN104" s="336"/>
      <c r="BO104" s="336"/>
      <c r="BP104" s="336"/>
      <c r="BQ104" s="336"/>
      <c r="BR104" s="336"/>
      <c r="BS104" s="336"/>
      <c r="BT104" s="336"/>
      <c r="BU104" s="336"/>
      <c r="BV104" s="336"/>
      <c r="BW104" s="336"/>
      <c r="BX104" s="336"/>
      <c r="BY104" s="336"/>
      <c r="BZ104" s="336"/>
      <c r="CA104" s="336"/>
      <c r="CB104" s="336"/>
      <c r="CC104" s="336"/>
      <c r="CD104" s="336"/>
      <c r="CE104" s="336"/>
      <c r="CF104" s="336"/>
      <c r="CG104" s="336"/>
      <c r="CH104" s="336"/>
      <c r="CI104" s="336"/>
      <c r="CJ104" s="336"/>
      <c r="CK104" s="336"/>
      <c r="CL104" s="336"/>
      <c r="CM104" s="336"/>
      <c r="CN104" s="336"/>
      <c r="CO104" s="336"/>
      <c r="CP104" s="336"/>
      <c r="CQ104" s="336"/>
      <c r="CR104" s="336"/>
      <c r="CS104" s="336"/>
      <c r="CT104" s="336"/>
      <c r="CU104" s="336"/>
      <c r="CV104" s="336"/>
      <c r="CW104" s="336"/>
      <c r="CX104" s="336"/>
      <c r="CY104" s="336"/>
      <c r="CZ104" s="336"/>
      <c r="DA104" s="336"/>
      <c r="DB104" s="336"/>
      <c r="DC104" s="336"/>
      <c r="DD104" s="336"/>
      <c r="DE104" s="336"/>
      <c r="DF104" s="336"/>
      <c r="DG104" s="336"/>
      <c r="DH104" s="336"/>
      <c r="DI104" s="336"/>
      <c r="DJ104" s="336"/>
      <c r="DK104" s="336"/>
      <c r="DL104" s="336"/>
      <c r="DM104" s="336"/>
      <c r="DN104" s="336"/>
      <c r="DO104" s="336"/>
      <c r="DP104" s="336"/>
      <c r="DQ104" s="336"/>
      <c r="DR104" s="336"/>
      <c r="DS104" s="336"/>
      <c r="DT104" s="336"/>
      <c r="DU104" s="336"/>
      <c r="DV104" s="336"/>
      <c r="DW104" s="336"/>
      <c r="DX104" s="336"/>
      <c r="DY104" s="336"/>
    </row>
    <row r="105" spans="2:129" x14ac:dyDescent="0.35">
      <c r="B105" s="14"/>
      <c r="C105" s="60"/>
      <c r="E105" t="s">
        <v>507</v>
      </c>
      <c r="H105" s="30" t="s">
        <v>41</v>
      </c>
      <c r="J105" s="336"/>
      <c r="K105" s="336"/>
      <c r="L105" s="336"/>
      <c r="M105" s="336"/>
      <c r="N105" s="336"/>
      <c r="O105" s="336"/>
      <c r="P105" s="336"/>
      <c r="Q105" s="336"/>
      <c r="R105" s="336"/>
      <c r="S105" s="336"/>
      <c r="T105" s="336"/>
      <c r="U105" s="336"/>
      <c r="V105" s="408">
        <f>'1.4.8 CF'!V23</f>
        <v>1676863.9306438821</v>
      </c>
      <c r="W105" s="336"/>
      <c r="X105" s="336"/>
      <c r="Y105" s="336"/>
      <c r="Z105" s="336"/>
      <c r="AA105" s="336"/>
      <c r="AB105" s="336"/>
      <c r="AC105" s="336"/>
      <c r="AD105" s="336"/>
      <c r="AE105" s="336"/>
      <c r="AF105" s="336"/>
      <c r="AG105" s="336"/>
      <c r="AH105" s="336"/>
      <c r="AI105" s="336"/>
      <c r="AJ105" s="336"/>
      <c r="AK105" s="336"/>
      <c r="AL105" s="336"/>
      <c r="AM105" s="336"/>
      <c r="AN105" s="336"/>
      <c r="AO105" s="336"/>
      <c r="AP105" s="336"/>
      <c r="AQ105" s="336"/>
      <c r="AR105" s="336"/>
      <c r="AS105" s="336"/>
      <c r="AT105" s="336"/>
      <c r="AU105" s="336"/>
      <c r="AV105" s="336"/>
      <c r="AW105" s="336"/>
      <c r="AX105" s="336"/>
      <c r="AY105" s="336"/>
      <c r="AZ105" s="336"/>
      <c r="BA105" s="336"/>
      <c r="BB105" s="336"/>
      <c r="BC105" s="336"/>
      <c r="BD105" s="336"/>
      <c r="BE105" s="336"/>
      <c r="BF105" s="336"/>
      <c r="BG105" s="336"/>
      <c r="BH105" s="336"/>
      <c r="BI105" s="336"/>
      <c r="BJ105" s="336"/>
      <c r="BK105" s="336"/>
      <c r="BL105" s="336"/>
      <c r="BM105" s="336"/>
      <c r="BN105" s="336"/>
      <c r="BO105" s="336"/>
      <c r="BP105" s="336"/>
      <c r="BQ105" s="336"/>
      <c r="BR105" s="336"/>
      <c r="BS105" s="336"/>
      <c r="BT105" s="336"/>
      <c r="BU105" s="336"/>
      <c r="BV105" s="336"/>
      <c r="BW105" s="336"/>
      <c r="BX105" s="336"/>
      <c r="BY105" s="336"/>
      <c r="BZ105" s="336"/>
      <c r="CA105" s="336"/>
      <c r="CB105" s="336"/>
      <c r="CC105" s="336"/>
      <c r="CD105" s="336"/>
      <c r="CE105" s="336"/>
      <c r="CF105" s="336"/>
      <c r="CG105" s="336"/>
      <c r="CH105" s="336"/>
      <c r="CI105" s="336"/>
      <c r="CJ105" s="336"/>
      <c r="CK105" s="336"/>
      <c r="CL105" s="336"/>
      <c r="CM105" s="336"/>
      <c r="CN105" s="336"/>
      <c r="CO105" s="336"/>
      <c r="CP105" s="336"/>
      <c r="CQ105" s="336"/>
      <c r="CR105" s="336"/>
      <c r="CS105" s="336"/>
      <c r="CT105" s="336"/>
      <c r="CU105" s="336"/>
      <c r="CV105" s="336"/>
      <c r="CW105" s="336"/>
      <c r="CX105" s="336"/>
      <c r="CY105" s="336"/>
      <c r="CZ105" s="336"/>
      <c r="DA105" s="336"/>
      <c r="DB105" s="336"/>
      <c r="DC105" s="336"/>
      <c r="DD105" s="336"/>
      <c r="DE105" s="336"/>
      <c r="DF105" s="336"/>
      <c r="DG105" s="336"/>
      <c r="DH105" s="336"/>
      <c r="DI105" s="336"/>
      <c r="DJ105" s="336"/>
      <c r="DK105" s="336"/>
      <c r="DL105" s="336"/>
      <c r="DM105" s="336"/>
      <c r="DN105" s="336"/>
      <c r="DO105" s="336"/>
      <c r="DP105" s="336"/>
      <c r="DQ105" s="336"/>
      <c r="DR105" s="336"/>
      <c r="DS105" s="336"/>
      <c r="DT105" s="336"/>
      <c r="DU105" s="336"/>
      <c r="DV105" s="336"/>
      <c r="DW105" s="336"/>
      <c r="DX105" s="336"/>
      <c r="DY105" s="336"/>
    </row>
    <row r="106" spans="2:129" x14ac:dyDescent="0.35">
      <c r="B106" s="14"/>
      <c r="C106" s="60"/>
      <c r="E106" t="s">
        <v>508</v>
      </c>
      <c r="H106" s="30" t="s">
        <v>41</v>
      </c>
      <c r="J106" s="336"/>
      <c r="K106" s="336"/>
      <c r="L106" s="336"/>
      <c r="M106" s="336"/>
      <c r="N106" s="336"/>
      <c r="O106" s="336"/>
      <c r="P106" s="336"/>
      <c r="Q106" s="336"/>
      <c r="R106" s="336"/>
      <c r="S106" s="336"/>
      <c r="T106" s="336"/>
      <c r="U106" s="336"/>
      <c r="V106" s="336"/>
      <c r="W106" s="336"/>
      <c r="X106" s="336"/>
      <c r="Y106" s="336"/>
      <c r="Z106" s="336"/>
      <c r="AA106" s="336"/>
      <c r="AB106" s="336"/>
      <c r="AC106" s="336"/>
      <c r="AD106" s="336"/>
      <c r="AE106" s="336"/>
      <c r="AF106" s="336"/>
      <c r="AG106" s="336"/>
      <c r="AH106" s="408">
        <f>'1.4.8 CF'!AH23</f>
        <v>1951358.9538028887</v>
      </c>
      <c r="AI106" s="336"/>
      <c r="AJ106" s="336"/>
      <c r="AK106" s="336"/>
      <c r="AL106" s="336"/>
      <c r="AM106" s="336"/>
      <c r="AN106" s="336"/>
      <c r="AO106" s="336"/>
      <c r="AP106" s="336"/>
      <c r="AQ106" s="336"/>
      <c r="AR106" s="336"/>
      <c r="AS106" s="336"/>
      <c r="AT106" s="336"/>
      <c r="AU106" s="336"/>
      <c r="AV106" s="336"/>
      <c r="AW106" s="336"/>
      <c r="AX106" s="336"/>
      <c r="AY106" s="336"/>
      <c r="AZ106" s="336"/>
      <c r="BA106" s="336"/>
      <c r="BB106" s="336"/>
      <c r="BC106" s="336"/>
      <c r="BD106" s="336"/>
      <c r="BE106" s="336"/>
      <c r="BF106" s="336"/>
      <c r="BG106" s="336"/>
      <c r="BH106" s="336"/>
      <c r="BI106" s="336"/>
      <c r="BJ106" s="336"/>
      <c r="BK106" s="336"/>
      <c r="BL106" s="336"/>
      <c r="BM106" s="336"/>
      <c r="BN106" s="336"/>
      <c r="BO106" s="336"/>
      <c r="BP106" s="336"/>
      <c r="BQ106" s="336"/>
      <c r="BR106" s="336"/>
      <c r="BS106" s="336"/>
      <c r="BT106" s="336"/>
      <c r="BU106" s="336"/>
      <c r="BV106" s="336"/>
      <c r="BW106" s="336"/>
      <c r="BX106" s="336"/>
      <c r="BY106" s="336"/>
      <c r="BZ106" s="336"/>
      <c r="CA106" s="336"/>
      <c r="CB106" s="336"/>
      <c r="CC106" s="336"/>
      <c r="CD106" s="336"/>
      <c r="CE106" s="336"/>
      <c r="CF106" s="336"/>
      <c r="CG106" s="336"/>
      <c r="CH106" s="336"/>
      <c r="CI106" s="336"/>
      <c r="CJ106" s="336"/>
      <c r="CK106" s="336"/>
      <c r="CL106" s="336"/>
      <c r="CM106" s="336"/>
      <c r="CN106" s="336"/>
      <c r="CO106" s="336"/>
      <c r="CP106" s="336"/>
      <c r="CQ106" s="336"/>
      <c r="CR106" s="336"/>
      <c r="CS106" s="336"/>
      <c r="CT106" s="336"/>
      <c r="CU106" s="336"/>
      <c r="CV106" s="336"/>
      <c r="CW106" s="336"/>
      <c r="CX106" s="336"/>
      <c r="CY106" s="336"/>
      <c r="CZ106" s="336"/>
      <c r="DA106" s="336"/>
      <c r="DB106" s="336"/>
      <c r="DC106" s="336"/>
      <c r="DD106" s="336"/>
      <c r="DE106" s="336"/>
      <c r="DF106" s="336"/>
      <c r="DG106" s="336"/>
      <c r="DH106" s="336"/>
      <c r="DI106" s="336"/>
      <c r="DJ106" s="336"/>
      <c r="DK106" s="336"/>
      <c r="DL106" s="336"/>
      <c r="DM106" s="336"/>
      <c r="DN106" s="336"/>
      <c r="DO106" s="336"/>
      <c r="DP106" s="336"/>
      <c r="DQ106" s="336"/>
      <c r="DR106" s="336"/>
      <c r="DS106" s="336"/>
      <c r="DT106" s="336"/>
      <c r="DU106" s="336"/>
      <c r="DV106" s="336"/>
      <c r="DW106" s="336"/>
      <c r="DX106" s="336"/>
      <c r="DY106" s="336"/>
    </row>
    <row r="107" spans="2:129" x14ac:dyDescent="0.35">
      <c r="B107" s="14"/>
      <c r="C107" s="60"/>
      <c r="E107" t="s">
        <v>509</v>
      </c>
      <c r="H107" s="30" t="s">
        <v>41</v>
      </c>
      <c r="J107" s="336"/>
      <c r="K107" s="336"/>
      <c r="L107" s="336"/>
      <c r="M107" s="336"/>
      <c r="N107" s="336"/>
      <c r="O107" s="336"/>
      <c r="P107" s="336"/>
      <c r="Q107" s="336"/>
      <c r="R107" s="336"/>
      <c r="S107" s="336"/>
      <c r="T107" s="336"/>
      <c r="U107" s="336"/>
      <c r="V107" s="336"/>
      <c r="W107" s="336"/>
      <c r="X107" s="336"/>
      <c r="Y107" s="336"/>
      <c r="Z107" s="336"/>
      <c r="AA107" s="336"/>
      <c r="AB107" s="336"/>
      <c r="AC107" s="336"/>
      <c r="AD107" s="336"/>
      <c r="AE107" s="336"/>
      <c r="AF107" s="336"/>
      <c r="AG107" s="336"/>
      <c r="AH107" s="336"/>
      <c r="AI107" s="336"/>
      <c r="AJ107" s="336"/>
      <c r="AK107" s="336"/>
      <c r="AL107" s="336"/>
      <c r="AM107" s="336"/>
      <c r="AN107" s="336"/>
      <c r="AO107" s="336"/>
      <c r="AP107" s="336"/>
      <c r="AQ107" s="336"/>
      <c r="AR107" s="336"/>
      <c r="AS107" s="336"/>
      <c r="AT107" s="408">
        <f>'1.4.8 CF'!AT23</f>
        <v>1828450.4521005012</v>
      </c>
      <c r="AU107" s="336"/>
      <c r="AV107" s="336"/>
      <c r="AW107" s="336"/>
      <c r="AX107" s="336"/>
      <c r="AY107" s="336"/>
      <c r="AZ107" s="336"/>
      <c r="BA107" s="336"/>
      <c r="BB107" s="336"/>
      <c r="BC107" s="336"/>
      <c r="BD107" s="336"/>
      <c r="BE107" s="336"/>
      <c r="BF107" s="336"/>
      <c r="BG107" s="336"/>
      <c r="BH107" s="336"/>
      <c r="BI107" s="336"/>
      <c r="BJ107" s="336"/>
      <c r="BK107" s="336"/>
      <c r="BL107" s="336"/>
      <c r="BM107" s="336"/>
      <c r="BN107" s="336"/>
      <c r="BO107" s="336"/>
      <c r="BP107" s="336"/>
      <c r="BQ107" s="336"/>
      <c r="BR107" s="336"/>
      <c r="BS107" s="336"/>
      <c r="BT107" s="336"/>
      <c r="BU107" s="336"/>
      <c r="BV107" s="336"/>
      <c r="BW107" s="336"/>
      <c r="BX107" s="336"/>
      <c r="BY107" s="336"/>
      <c r="BZ107" s="336"/>
      <c r="CA107" s="336"/>
      <c r="CB107" s="336"/>
      <c r="CC107" s="336"/>
      <c r="CD107" s="336"/>
      <c r="CE107" s="336"/>
      <c r="CF107" s="336"/>
      <c r="CG107" s="336"/>
      <c r="CH107" s="336"/>
      <c r="CI107" s="336"/>
      <c r="CJ107" s="336"/>
      <c r="CK107" s="336"/>
      <c r="CL107" s="336"/>
      <c r="CM107" s="336"/>
      <c r="CN107" s="336"/>
      <c r="CO107" s="336"/>
      <c r="CP107" s="336"/>
      <c r="CQ107" s="336"/>
      <c r="CR107" s="336"/>
      <c r="CS107" s="336"/>
      <c r="CT107" s="336"/>
      <c r="CU107" s="336"/>
      <c r="CV107" s="336"/>
      <c r="CW107" s="336"/>
      <c r="CX107" s="336"/>
      <c r="CY107" s="336"/>
      <c r="CZ107" s="336"/>
      <c r="DA107" s="336"/>
      <c r="DB107" s="336"/>
      <c r="DC107" s="336"/>
      <c r="DD107" s="336"/>
      <c r="DE107" s="336"/>
      <c r="DF107" s="336"/>
      <c r="DG107" s="336"/>
      <c r="DH107" s="336"/>
      <c r="DI107" s="336"/>
      <c r="DJ107" s="336"/>
      <c r="DK107" s="336"/>
      <c r="DL107" s="336"/>
      <c r="DM107" s="336"/>
      <c r="DN107" s="336"/>
      <c r="DO107" s="336"/>
      <c r="DP107" s="336"/>
      <c r="DQ107" s="336"/>
      <c r="DR107" s="336"/>
      <c r="DS107" s="336"/>
      <c r="DT107" s="336"/>
      <c r="DU107" s="336"/>
      <c r="DV107" s="336"/>
      <c r="DW107" s="336"/>
      <c r="DX107" s="336"/>
      <c r="DY107" s="336"/>
    </row>
    <row r="108" spans="2:129" x14ac:dyDescent="0.35">
      <c r="B108" s="14"/>
      <c r="C108" s="60"/>
      <c r="E108" t="s">
        <v>510</v>
      </c>
      <c r="H108" s="30" t="s">
        <v>41</v>
      </c>
      <c r="J108" s="336"/>
      <c r="K108" s="336"/>
      <c r="L108" s="336"/>
      <c r="M108" s="336"/>
      <c r="N108" s="336"/>
      <c r="O108" s="336"/>
      <c r="P108" s="336"/>
      <c r="Q108" s="336"/>
      <c r="R108" s="336"/>
      <c r="S108" s="336"/>
      <c r="T108" s="336"/>
      <c r="U108" s="336"/>
      <c r="V108" s="336"/>
      <c r="W108" s="336"/>
      <c r="X108" s="336"/>
      <c r="Y108" s="336"/>
      <c r="Z108" s="336"/>
      <c r="AA108" s="336"/>
      <c r="AB108" s="336"/>
      <c r="AC108" s="336"/>
      <c r="AD108" s="336"/>
      <c r="AE108" s="336"/>
      <c r="AF108" s="336"/>
      <c r="AG108" s="336"/>
      <c r="AH108" s="336"/>
      <c r="AI108" s="336"/>
      <c r="AJ108" s="336"/>
      <c r="AK108" s="336"/>
      <c r="AL108" s="336"/>
      <c r="AM108" s="336"/>
      <c r="AN108" s="336"/>
      <c r="AO108" s="336"/>
      <c r="AP108" s="336"/>
      <c r="AQ108" s="336"/>
      <c r="AR108" s="336"/>
      <c r="AS108" s="336"/>
      <c r="AT108" s="336"/>
      <c r="AU108" s="336"/>
      <c r="AV108" s="336"/>
      <c r="AW108" s="336"/>
      <c r="AX108" s="336"/>
      <c r="AY108" s="336"/>
      <c r="AZ108" s="336"/>
      <c r="BA108" s="336"/>
      <c r="BB108" s="336"/>
      <c r="BC108" s="336"/>
      <c r="BD108" s="336"/>
      <c r="BE108" s="336"/>
      <c r="BF108" s="408">
        <f>'1.4.8 CF'!BF23</f>
        <v>2392218.4583940115</v>
      </c>
      <c r="BG108" s="336"/>
      <c r="BH108" s="336"/>
      <c r="BI108" s="336"/>
      <c r="BJ108" s="336"/>
      <c r="BK108" s="336"/>
      <c r="BL108" s="336"/>
      <c r="BM108" s="336"/>
      <c r="BN108" s="336"/>
      <c r="BO108" s="336"/>
      <c r="BP108" s="336"/>
      <c r="BQ108" s="336"/>
      <c r="BR108" s="336"/>
      <c r="BS108" s="336"/>
      <c r="BT108" s="336"/>
      <c r="BU108" s="336"/>
      <c r="BV108" s="336"/>
      <c r="BW108" s="336"/>
      <c r="BX108" s="336"/>
      <c r="BY108" s="336"/>
      <c r="BZ108" s="336"/>
      <c r="CA108" s="336"/>
      <c r="CB108" s="336"/>
      <c r="CC108" s="336"/>
      <c r="CD108" s="336"/>
      <c r="CE108" s="336"/>
      <c r="CF108" s="336"/>
      <c r="CG108" s="336"/>
      <c r="CH108" s="336"/>
      <c r="CI108" s="336"/>
      <c r="CJ108" s="336"/>
      <c r="CK108" s="336"/>
      <c r="CL108" s="336"/>
      <c r="CM108" s="336"/>
      <c r="CN108" s="336"/>
      <c r="CO108" s="336"/>
      <c r="CP108" s="336"/>
      <c r="CQ108" s="336"/>
      <c r="CR108" s="336"/>
      <c r="CS108" s="336"/>
      <c r="CT108" s="336"/>
      <c r="CU108" s="336"/>
      <c r="CV108" s="336"/>
      <c r="CW108" s="336"/>
      <c r="CX108" s="336"/>
      <c r="CY108" s="336"/>
      <c r="CZ108" s="336"/>
      <c r="DA108" s="336"/>
      <c r="DB108" s="336"/>
      <c r="DC108" s="336"/>
      <c r="DD108" s="336"/>
      <c r="DE108" s="336"/>
      <c r="DF108" s="336"/>
      <c r="DG108" s="336"/>
      <c r="DH108" s="336"/>
      <c r="DI108" s="336"/>
      <c r="DJ108" s="336"/>
      <c r="DK108" s="336"/>
      <c r="DL108" s="336"/>
      <c r="DM108" s="336"/>
      <c r="DN108" s="336"/>
      <c r="DO108" s="336"/>
      <c r="DP108" s="336"/>
      <c r="DQ108" s="336"/>
      <c r="DR108" s="336"/>
      <c r="DS108" s="336"/>
      <c r="DT108" s="336"/>
      <c r="DU108" s="336"/>
      <c r="DV108" s="336"/>
      <c r="DW108" s="336"/>
      <c r="DX108" s="336"/>
      <c r="DY108" s="336"/>
    </row>
    <row r="109" spans="2:129" x14ac:dyDescent="0.35">
      <c r="B109" s="14"/>
      <c r="C109" s="60"/>
      <c r="E109" t="s">
        <v>511</v>
      </c>
      <c r="H109" s="30" t="s">
        <v>41</v>
      </c>
      <c r="J109" s="336"/>
      <c r="K109" s="336"/>
      <c r="L109" s="336"/>
      <c r="M109" s="336"/>
      <c r="N109" s="336"/>
      <c r="O109" s="336"/>
      <c r="P109" s="336"/>
      <c r="Q109" s="336"/>
      <c r="R109" s="336"/>
      <c r="S109" s="336"/>
      <c r="T109" s="336"/>
      <c r="U109" s="336"/>
      <c r="V109" s="336"/>
      <c r="W109" s="336"/>
      <c r="X109" s="336"/>
      <c r="Y109" s="336"/>
      <c r="Z109" s="336"/>
      <c r="AA109" s="336"/>
      <c r="AB109" s="336"/>
      <c r="AC109" s="336"/>
      <c r="AD109" s="336"/>
      <c r="AE109" s="336"/>
      <c r="AF109" s="336"/>
      <c r="AG109" s="336"/>
      <c r="AH109" s="336"/>
      <c r="AI109" s="336"/>
      <c r="AJ109" s="336"/>
      <c r="AK109" s="336"/>
      <c r="AL109" s="336"/>
      <c r="AM109" s="336"/>
      <c r="AN109" s="336"/>
      <c r="AO109" s="336"/>
      <c r="AP109" s="336"/>
      <c r="AQ109" s="336"/>
      <c r="AR109" s="336"/>
      <c r="AS109" s="336"/>
      <c r="AT109" s="336"/>
      <c r="AU109" s="336"/>
      <c r="AV109" s="336"/>
      <c r="AW109" s="336"/>
      <c r="AX109" s="336"/>
      <c r="AY109" s="336"/>
      <c r="AZ109" s="336"/>
      <c r="BA109" s="336"/>
      <c r="BB109" s="336"/>
      <c r="BC109" s="336"/>
      <c r="BD109" s="336"/>
      <c r="BE109" s="336"/>
      <c r="BF109" s="336"/>
      <c r="BG109" s="336"/>
      <c r="BH109" s="336"/>
      <c r="BI109" s="336"/>
      <c r="BJ109" s="336"/>
      <c r="BK109" s="336"/>
      <c r="BL109" s="336"/>
      <c r="BM109" s="336"/>
      <c r="BN109" s="336"/>
      <c r="BO109" s="336"/>
      <c r="BP109" s="336"/>
      <c r="BQ109" s="336"/>
      <c r="BR109" s="408">
        <f>'1.4.8 CF'!BR23</f>
        <v>1858856.2155546183</v>
      </c>
      <c r="BS109" s="336"/>
      <c r="BT109" s="336"/>
      <c r="BU109" s="336"/>
      <c r="BV109" s="336"/>
      <c r="BW109" s="336"/>
      <c r="BX109" s="336"/>
      <c r="BY109" s="336"/>
      <c r="BZ109" s="336"/>
      <c r="CA109" s="336"/>
      <c r="CB109" s="336"/>
      <c r="CC109" s="336"/>
      <c r="CD109" s="336"/>
      <c r="CE109" s="336"/>
      <c r="CF109" s="336"/>
      <c r="CG109" s="336"/>
      <c r="CH109" s="336"/>
      <c r="CI109" s="336"/>
      <c r="CJ109" s="336"/>
      <c r="CK109" s="336"/>
      <c r="CL109" s="336"/>
      <c r="CM109" s="336"/>
      <c r="CN109" s="336"/>
      <c r="CO109" s="336"/>
      <c r="CP109" s="336"/>
      <c r="CQ109" s="336"/>
      <c r="CR109" s="336"/>
      <c r="CS109" s="336"/>
      <c r="CT109" s="336"/>
      <c r="CU109" s="336"/>
      <c r="CV109" s="336"/>
      <c r="CW109" s="336"/>
      <c r="CX109" s="336"/>
      <c r="CY109" s="336"/>
      <c r="CZ109" s="336"/>
      <c r="DA109" s="336"/>
      <c r="DB109" s="336"/>
      <c r="DC109" s="336"/>
      <c r="DD109" s="336"/>
      <c r="DE109" s="336"/>
      <c r="DF109" s="336"/>
      <c r="DG109" s="336"/>
      <c r="DH109" s="336"/>
      <c r="DI109" s="336"/>
      <c r="DJ109" s="336"/>
      <c r="DK109" s="336"/>
      <c r="DL109" s="336"/>
      <c r="DM109" s="336"/>
      <c r="DN109" s="336"/>
      <c r="DO109" s="336"/>
      <c r="DP109" s="336"/>
      <c r="DQ109" s="336"/>
      <c r="DR109" s="336"/>
      <c r="DS109" s="336"/>
      <c r="DT109" s="336"/>
      <c r="DU109" s="336"/>
      <c r="DV109" s="336"/>
      <c r="DW109" s="336"/>
      <c r="DX109" s="336"/>
      <c r="DY109" s="336"/>
    </row>
    <row r="110" spans="2:129" x14ac:dyDescent="0.35">
      <c r="B110" s="14"/>
      <c r="C110" s="60"/>
      <c r="E110" t="s">
        <v>512</v>
      </c>
      <c r="H110" s="30" t="s">
        <v>41</v>
      </c>
      <c r="J110" s="336"/>
      <c r="K110" s="336"/>
      <c r="L110" s="336"/>
      <c r="M110" s="336"/>
      <c r="N110" s="336"/>
      <c r="O110" s="336"/>
      <c r="P110" s="336"/>
      <c r="Q110" s="336"/>
      <c r="R110" s="336"/>
      <c r="S110" s="336"/>
      <c r="T110" s="336"/>
      <c r="U110" s="336"/>
      <c r="V110" s="336"/>
      <c r="W110" s="336"/>
      <c r="X110" s="336"/>
      <c r="Y110" s="336"/>
      <c r="Z110" s="336"/>
      <c r="AA110" s="336"/>
      <c r="AB110" s="336"/>
      <c r="AC110" s="336"/>
      <c r="AD110" s="336"/>
      <c r="AE110" s="336"/>
      <c r="AF110" s="336"/>
      <c r="AG110" s="336"/>
      <c r="AH110" s="336"/>
      <c r="AI110" s="336"/>
      <c r="AJ110" s="336"/>
      <c r="AK110" s="336"/>
      <c r="AL110" s="336"/>
      <c r="AM110" s="336"/>
      <c r="AN110" s="336"/>
      <c r="AO110" s="336"/>
      <c r="AP110" s="336"/>
      <c r="AQ110" s="336"/>
      <c r="AR110" s="336"/>
      <c r="AS110" s="336"/>
      <c r="AT110" s="336"/>
      <c r="AU110" s="336"/>
      <c r="AV110" s="336"/>
      <c r="AW110" s="336"/>
      <c r="AX110" s="336"/>
      <c r="AY110" s="336"/>
      <c r="AZ110" s="336"/>
      <c r="BA110" s="336"/>
      <c r="BB110" s="336"/>
      <c r="BC110" s="336"/>
      <c r="BD110" s="336"/>
      <c r="BE110" s="336"/>
      <c r="BF110" s="336"/>
      <c r="BG110" s="336"/>
      <c r="BH110" s="336"/>
      <c r="BI110" s="336"/>
      <c r="BJ110" s="336"/>
      <c r="BK110" s="336"/>
      <c r="BL110" s="336"/>
      <c r="BM110" s="336"/>
      <c r="BN110" s="336"/>
      <c r="BO110" s="336"/>
      <c r="BP110" s="336"/>
      <c r="BQ110" s="336"/>
      <c r="BR110" s="336"/>
      <c r="BS110" s="336"/>
      <c r="BT110" s="336"/>
      <c r="BU110" s="336"/>
      <c r="BV110" s="336"/>
      <c r="BW110" s="336"/>
      <c r="BX110" s="336"/>
      <c r="BY110" s="336"/>
      <c r="BZ110" s="336"/>
      <c r="CA110" s="336"/>
      <c r="CB110" s="336"/>
      <c r="CC110" s="336"/>
      <c r="CD110" s="408">
        <f>'1.4.8 CF'!CD23</f>
        <v>1332162.7074161689</v>
      </c>
      <c r="CE110" s="336"/>
      <c r="CF110" s="336"/>
      <c r="CG110" s="336"/>
      <c r="CH110" s="336"/>
      <c r="CI110" s="336"/>
      <c r="CJ110" s="336"/>
      <c r="CK110" s="336"/>
      <c r="CL110" s="336"/>
      <c r="CM110" s="336"/>
      <c r="CN110" s="336"/>
      <c r="CO110" s="336"/>
      <c r="CP110" s="336"/>
      <c r="CQ110" s="336"/>
      <c r="CR110" s="336"/>
      <c r="CS110" s="336"/>
      <c r="CT110" s="336"/>
      <c r="CU110" s="336"/>
      <c r="CV110" s="336"/>
      <c r="CW110" s="336"/>
      <c r="CX110" s="336"/>
      <c r="CY110" s="336"/>
      <c r="CZ110" s="336"/>
      <c r="DA110" s="336"/>
      <c r="DB110" s="336"/>
      <c r="DC110" s="336"/>
      <c r="DD110" s="336"/>
      <c r="DE110" s="336"/>
      <c r="DF110" s="336"/>
      <c r="DG110" s="336"/>
      <c r="DH110" s="336"/>
      <c r="DI110" s="336"/>
      <c r="DJ110" s="336"/>
      <c r="DK110" s="336"/>
      <c r="DL110" s="336"/>
      <c r="DM110" s="336"/>
      <c r="DN110" s="336"/>
      <c r="DO110" s="336"/>
      <c r="DP110" s="336"/>
      <c r="DQ110" s="336"/>
      <c r="DR110" s="336"/>
      <c r="DS110" s="336"/>
      <c r="DT110" s="336"/>
      <c r="DU110" s="336"/>
      <c r="DV110" s="336"/>
      <c r="DW110" s="336"/>
      <c r="DX110" s="336"/>
      <c r="DY110" s="336"/>
    </row>
    <row r="111" spans="2:129" x14ac:dyDescent="0.35">
      <c r="B111" s="14"/>
      <c r="C111" s="60"/>
      <c r="E111" t="s">
        <v>513</v>
      </c>
      <c r="H111" s="30" t="s">
        <v>41</v>
      </c>
      <c r="J111" s="336"/>
      <c r="K111" s="336"/>
      <c r="L111" s="336"/>
      <c r="M111" s="336"/>
      <c r="N111" s="336"/>
      <c r="O111" s="336"/>
      <c r="P111" s="336"/>
      <c r="Q111" s="336"/>
      <c r="R111" s="336"/>
      <c r="S111" s="336"/>
      <c r="T111" s="336"/>
      <c r="U111" s="336"/>
      <c r="V111" s="336"/>
      <c r="W111" s="336"/>
      <c r="X111" s="336"/>
      <c r="Y111" s="336"/>
      <c r="Z111" s="336"/>
      <c r="AA111" s="336"/>
      <c r="AB111" s="336"/>
      <c r="AC111" s="336"/>
      <c r="AD111" s="336"/>
      <c r="AE111" s="336"/>
      <c r="AF111" s="336"/>
      <c r="AG111" s="336"/>
      <c r="AH111" s="336"/>
      <c r="AI111" s="336"/>
      <c r="AJ111" s="336"/>
      <c r="AK111" s="336"/>
      <c r="AL111" s="336"/>
      <c r="AM111" s="336"/>
      <c r="AN111" s="336"/>
      <c r="AO111" s="336"/>
      <c r="AP111" s="336"/>
      <c r="AQ111" s="336"/>
      <c r="AR111" s="336"/>
      <c r="AS111" s="336"/>
      <c r="AT111" s="336"/>
      <c r="AU111" s="336"/>
      <c r="AV111" s="336"/>
      <c r="AW111" s="336"/>
      <c r="AX111" s="336"/>
      <c r="AY111" s="336"/>
      <c r="AZ111" s="336"/>
      <c r="BA111" s="336"/>
      <c r="BB111" s="336"/>
      <c r="BC111" s="336"/>
      <c r="BD111" s="336"/>
      <c r="BE111" s="336"/>
      <c r="BF111" s="336"/>
      <c r="BG111" s="336"/>
      <c r="BH111" s="336"/>
      <c r="BI111" s="336"/>
      <c r="BJ111" s="336"/>
      <c r="BK111" s="336"/>
      <c r="BL111" s="336"/>
      <c r="BM111" s="336"/>
      <c r="BN111" s="336"/>
      <c r="BO111" s="336"/>
      <c r="BP111" s="336"/>
      <c r="BQ111" s="336"/>
      <c r="BR111" s="336"/>
      <c r="BS111" s="336"/>
      <c r="BT111" s="336"/>
      <c r="BU111" s="336"/>
      <c r="BV111" s="336"/>
      <c r="BW111" s="336"/>
      <c r="BX111" s="336"/>
      <c r="BY111" s="336"/>
      <c r="BZ111" s="336"/>
      <c r="CA111" s="336"/>
      <c r="CB111" s="336"/>
      <c r="CC111" s="336"/>
      <c r="CD111" s="336"/>
      <c r="CE111" s="336"/>
      <c r="CF111" s="336"/>
      <c r="CG111" s="336"/>
      <c r="CH111" s="336"/>
      <c r="CI111" s="336"/>
      <c r="CJ111" s="336"/>
      <c r="CK111" s="336"/>
      <c r="CL111" s="336"/>
      <c r="CM111" s="336"/>
      <c r="CN111" s="336"/>
      <c r="CO111" s="336"/>
      <c r="CP111" s="408">
        <f>'1.4.8 CF'!CP23</f>
        <v>961683.58918959461</v>
      </c>
      <c r="CQ111" s="336"/>
      <c r="CR111" s="336"/>
      <c r="CS111" s="336"/>
      <c r="CT111" s="336"/>
      <c r="CU111" s="336"/>
      <c r="CV111" s="336"/>
      <c r="CW111" s="336"/>
      <c r="CX111" s="336"/>
      <c r="CY111" s="336"/>
      <c r="CZ111" s="336"/>
      <c r="DA111" s="336"/>
      <c r="DB111" s="336"/>
      <c r="DC111" s="336"/>
      <c r="DD111" s="336"/>
      <c r="DE111" s="336"/>
      <c r="DF111" s="336"/>
      <c r="DG111" s="336"/>
      <c r="DH111" s="336"/>
      <c r="DI111" s="336"/>
      <c r="DJ111" s="336"/>
      <c r="DK111" s="336"/>
      <c r="DL111" s="336"/>
      <c r="DM111" s="336"/>
      <c r="DN111" s="336"/>
      <c r="DO111" s="336"/>
      <c r="DP111" s="336"/>
      <c r="DQ111" s="336"/>
      <c r="DR111" s="336"/>
      <c r="DS111" s="336"/>
      <c r="DT111" s="336"/>
      <c r="DU111" s="336"/>
      <c r="DV111" s="336"/>
      <c r="DW111" s="336"/>
      <c r="DX111" s="336"/>
      <c r="DY111" s="336"/>
    </row>
    <row r="112" spans="2:129" x14ac:dyDescent="0.35">
      <c r="B112" s="14"/>
      <c r="C112" s="60"/>
      <c r="E112" t="s">
        <v>514</v>
      </c>
      <c r="H112" s="30" t="s">
        <v>41</v>
      </c>
      <c r="J112" s="336"/>
      <c r="K112" s="336"/>
      <c r="L112" s="336"/>
      <c r="M112" s="336"/>
      <c r="N112" s="336"/>
      <c r="O112" s="336"/>
      <c r="P112" s="336"/>
      <c r="Q112" s="336"/>
      <c r="R112" s="336"/>
      <c r="S112" s="336"/>
      <c r="T112" s="336"/>
      <c r="U112" s="336"/>
      <c r="V112" s="336"/>
      <c r="W112" s="336"/>
      <c r="X112" s="336"/>
      <c r="Y112" s="336"/>
      <c r="Z112" s="336"/>
      <c r="AA112" s="336"/>
      <c r="AB112" s="336"/>
      <c r="AC112" s="336"/>
      <c r="AD112" s="336"/>
      <c r="AE112" s="336"/>
      <c r="AF112" s="336"/>
      <c r="AG112" s="336"/>
      <c r="AH112" s="336"/>
      <c r="AI112" s="336"/>
      <c r="AJ112" s="336"/>
      <c r="AK112" s="336"/>
      <c r="AL112" s="336"/>
      <c r="AM112" s="336"/>
      <c r="AN112" s="336"/>
      <c r="AO112" s="336"/>
      <c r="AP112" s="336"/>
      <c r="AQ112" s="336"/>
      <c r="AR112" s="336"/>
      <c r="AS112" s="336"/>
      <c r="AT112" s="336"/>
      <c r="AU112" s="336"/>
      <c r="AV112" s="336"/>
      <c r="AW112" s="336"/>
      <c r="AX112" s="336"/>
      <c r="AY112" s="336"/>
      <c r="AZ112" s="336"/>
      <c r="BA112" s="336"/>
      <c r="BB112" s="336"/>
      <c r="BC112" s="336"/>
      <c r="BD112" s="336"/>
      <c r="BE112" s="336"/>
      <c r="BF112" s="336"/>
      <c r="BG112" s="336"/>
      <c r="BH112" s="336"/>
      <c r="BI112" s="336"/>
      <c r="BJ112" s="336"/>
      <c r="BK112" s="336"/>
      <c r="BL112" s="336"/>
      <c r="BM112" s="336"/>
      <c r="BN112" s="336"/>
      <c r="BO112" s="336"/>
      <c r="BP112" s="336"/>
      <c r="BQ112" s="336"/>
      <c r="BR112" s="336"/>
      <c r="BS112" s="336"/>
      <c r="BT112" s="336"/>
      <c r="BU112" s="336"/>
      <c r="BV112" s="336"/>
      <c r="BW112" s="336"/>
      <c r="BX112" s="336"/>
      <c r="BY112" s="336"/>
      <c r="BZ112" s="336"/>
      <c r="CA112" s="336"/>
      <c r="CB112" s="336"/>
      <c r="CC112" s="336"/>
      <c r="CD112" s="336"/>
      <c r="CE112" s="336"/>
      <c r="CF112" s="336"/>
      <c r="CG112" s="336"/>
      <c r="CH112" s="336"/>
      <c r="CI112" s="336"/>
      <c r="CJ112" s="336"/>
      <c r="CK112" s="336"/>
      <c r="CL112" s="336"/>
      <c r="CM112" s="336"/>
      <c r="CN112" s="336"/>
      <c r="CO112" s="336"/>
      <c r="CP112" s="336"/>
      <c r="CQ112" s="336"/>
      <c r="CR112" s="336"/>
      <c r="CS112" s="336"/>
      <c r="CT112" s="336"/>
      <c r="CU112" s="336"/>
      <c r="CV112" s="336"/>
      <c r="CW112" s="336"/>
      <c r="CX112" s="336"/>
      <c r="CY112" s="336"/>
      <c r="CZ112" s="336"/>
      <c r="DA112" s="336"/>
      <c r="DB112" s="408">
        <f>'1.4.8 CF'!DB23</f>
        <v>0</v>
      </c>
      <c r="DC112" s="336"/>
      <c r="DD112" s="336"/>
      <c r="DE112" s="336"/>
      <c r="DF112" s="336"/>
      <c r="DG112" s="336"/>
      <c r="DH112" s="336"/>
      <c r="DI112" s="336"/>
      <c r="DJ112" s="336"/>
      <c r="DK112" s="336"/>
      <c r="DL112" s="336"/>
      <c r="DM112" s="336"/>
      <c r="DN112" s="336"/>
      <c r="DO112" s="336"/>
      <c r="DP112" s="336"/>
      <c r="DQ112" s="336"/>
      <c r="DR112" s="336"/>
      <c r="DS112" s="336"/>
      <c r="DT112" s="336"/>
      <c r="DU112" s="336"/>
      <c r="DV112" s="336"/>
      <c r="DW112" s="336"/>
      <c r="DX112" s="336"/>
      <c r="DY112" s="336"/>
    </row>
    <row r="113" spans="1:129" x14ac:dyDescent="0.35">
      <c r="B113" s="14"/>
      <c r="C113" s="60"/>
      <c r="E113" t="s">
        <v>515</v>
      </c>
      <c r="H113" s="30" t="s">
        <v>41</v>
      </c>
      <c r="J113" s="336"/>
      <c r="K113" s="336"/>
      <c r="L113" s="336"/>
      <c r="M113" s="336"/>
      <c r="N113" s="336"/>
      <c r="O113" s="336"/>
      <c r="P113" s="336"/>
      <c r="Q113" s="336"/>
      <c r="R113" s="336"/>
      <c r="S113" s="336"/>
      <c r="T113" s="336"/>
      <c r="U113" s="336"/>
      <c r="V113" s="336"/>
      <c r="W113" s="336"/>
      <c r="X113" s="336"/>
      <c r="Y113" s="336"/>
      <c r="Z113" s="336"/>
      <c r="AA113" s="336"/>
      <c r="AB113" s="336"/>
      <c r="AC113" s="336"/>
      <c r="AD113" s="336"/>
      <c r="AE113" s="336"/>
      <c r="AF113" s="336"/>
      <c r="AG113" s="336"/>
      <c r="AH113" s="336"/>
      <c r="AI113" s="336"/>
      <c r="AJ113" s="336"/>
      <c r="AK113" s="336"/>
      <c r="AL113" s="336"/>
      <c r="AM113" s="336"/>
      <c r="AN113" s="336"/>
      <c r="AO113" s="336"/>
      <c r="AP113" s="336"/>
      <c r="AQ113" s="336"/>
      <c r="AR113" s="336"/>
      <c r="AS113" s="336"/>
      <c r="AT113" s="336"/>
      <c r="AU113" s="336"/>
      <c r="AV113" s="336"/>
      <c r="AW113" s="336"/>
      <c r="AX113" s="336"/>
      <c r="AY113" s="336"/>
      <c r="AZ113" s="336"/>
      <c r="BA113" s="336"/>
      <c r="BB113" s="336"/>
      <c r="BC113" s="336"/>
      <c r="BD113" s="336"/>
      <c r="BE113" s="336"/>
      <c r="BF113" s="336"/>
      <c r="BG113" s="336"/>
      <c r="BH113" s="336"/>
      <c r="BI113" s="336"/>
      <c r="BJ113" s="336"/>
      <c r="BK113" s="336"/>
      <c r="BL113" s="336"/>
      <c r="BM113" s="336"/>
      <c r="BN113" s="336"/>
      <c r="BO113" s="336"/>
      <c r="BP113" s="336"/>
      <c r="BQ113" s="336"/>
      <c r="BR113" s="336"/>
      <c r="BS113" s="336"/>
      <c r="BT113" s="336"/>
      <c r="BU113" s="336"/>
      <c r="BV113" s="336"/>
      <c r="BW113" s="336"/>
      <c r="BX113" s="336"/>
      <c r="BY113" s="336"/>
      <c r="BZ113" s="336"/>
      <c r="CA113" s="336"/>
      <c r="CB113" s="336"/>
      <c r="CC113" s="336"/>
      <c r="CD113" s="336"/>
      <c r="CE113" s="336"/>
      <c r="CF113" s="336"/>
      <c r="CG113" s="336"/>
      <c r="CH113" s="336"/>
      <c r="CI113" s="336"/>
      <c r="CJ113" s="336"/>
      <c r="CK113" s="336"/>
      <c r="CL113" s="336"/>
      <c r="CM113" s="336"/>
      <c r="CN113" s="336"/>
      <c r="CO113" s="336"/>
      <c r="CP113" s="336"/>
      <c r="CQ113" s="336"/>
      <c r="CR113" s="336"/>
      <c r="CS113" s="336"/>
      <c r="CT113" s="336"/>
      <c r="CU113" s="336"/>
      <c r="CV113" s="336"/>
      <c r="CW113" s="336"/>
      <c r="CX113" s="336"/>
      <c r="CY113" s="336"/>
      <c r="CZ113" s="336"/>
      <c r="DA113" s="336"/>
      <c r="DB113" s="336"/>
      <c r="DC113" s="336"/>
      <c r="DD113" s="336"/>
      <c r="DE113" s="336"/>
      <c r="DF113" s="336"/>
      <c r="DG113" s="336"/>
      <c r="DH113" s="336"/>
      <c r="DI113" s="336"/>
      <c r="DJ113" s="336"/>
      <c r="DK113" s="336"/>
      <c r="DL113" s="336"/>
      <c r="DM113" s="336"/>
      <c r="DN113" s="408">
        <f>'1.4.8 CF'!DN23</f>
        <v>0</v>
      </c>
      <c r="DO113" s="336"/>
      <c r="DP113" s="336"/>
      <c r="DQ113" s="336"/>
      <c r="DR113" s="336"/>
      <c r="DS113" s="336"/>
      <c r="DT113" s="336"/>
      <c r="DU113" s="336"/>
      <c r="DV113" s="336"/>
      <c r="DW113" s="336"/>
      <c r="DX113" s="336"/>
      <c r="DY113" s="336"/>
    </row>
    <row r="114" spans="1:129" s="24" customFormat="1" x14ac:dyDescent="0.35">
      <c r="B114" s="60"/>
      <c r="C114" s="60"/>
      <c r="D114" s="24" t="s">
        <v>516</v>
      </c>
      <c r="H114" s="54" t="s">
        <v>41</v>
      </c>
      <c r="J114" s="303">
        <f>SUM(J104:J113)</f>
        <v>4070000</v>
      </c>
      <c r="K114" s="303">
        <f t="shared" ref="K114:BV114" si="95">SUM(K104:K113)</f>
        <v>0</v>
      </c>
      <c r="L114" s="303">
        <f t="shared" si="95"/>
        <v>0</v>
      </c>
      <c r="M114" s="303">
        <f t="shared" si="95"/>
        <v>0</v>
      </c>
      <c r="N114" s="303">
        <f t="shared" si="95"/>
        <v>0</v>
      </c>
      <c r="O114" s="303">
        <f t="shared" si="95"/>
        <v>0</v>
      </c>
      <c r="P114" s="303">
        <f t="shared" si="95"/>
        <v>0</v>
      </c>
      <c r="Q114" s="303">
        <f t="shared" si="95"/>
        <v>0</v>
      </c>
      <c r="R114" s="303">
        <f t="shared" si="95"/>
        <v>0</v>
      </c>
      <c r="S114" s="303">
        <f t="shared" si="95"/>
        <v>0</v>
      </c>
      <c r="T114" s="303">
        <f t="shared" si="95"/>
        <v>0</v>
      </c>
      <c r="U114" s="303">
        <f t="shared" si="95"/>
        <v>0</v>
      </c>
      <c r="V114" s="303">
        <f t="shared" si="95"/>
        <v>1676863.9306438821</v>
      </c>
      <c r="W114" s="303">
        <f t="shared" si="95"/>
        <v>0</v>
      </c>
      <c r="X114" s="303">
        <f t="shared" si="95"/>
        <v>0</v>
      </c>
      <c r="Y114" s="303">
        <f t="shared" si="95"/>
        <v>0</v>
      </c>
      <c r="Z114" s="303">
        <f t="shared" si="95"/>
        <v>0</v>
      </c>
      <c r="AA114" s="303">
        <f t="shared" si="95"/>
        <v>0</v>
      </c>
      <c r="AB114" s="303">
        <f t="shared" si="95"/>
        <v>0</v>
      </c>
      <c r="AC114" s="303">
        <f t="shared" si="95"/>
        <v>0</v>
      </c>
      <c r="AD114" s="303">
        <f t="shared" si="95"/>
        <v>0</v>
      </c>
      <c r="AE114" s="303">
        <f t="shared" si="95"/>
        <v>0</v>
      </c>
      <c r="AF114" s="303">
        <f t="shared" si="95"/>
        <v>0</v>
      </c>
      <c r="AG114" s="303">
        <f t="shared" si="95"/>
        <v>0</v>
      </c>
      <c r="AH114" s="303">
        <f t="shared" si="95"/>
        <v>1951358.9538028887</v>
      </c>
      <c r="AI114" s="303">
        <f t="shared" si="95"/>
        <v>0</v>
      </c>
      <c r="AJ114" s="303">
        <f t="shared" si="95"/>
        <v>0</v>
      </c>
      <c r="AK114" s="303">
        <f t="shared" si="95"/>
        <v>0</v>
      </c>
      <c r="AL114" s="303">
        <f t="shared" si="95"/>
        <v>0</v>
      </c>
      <c r="AM114" s="303">
        <f t="shared" si="95"/>
        <v>0</v>
      </c>
      <c r="AN114" s="303">
        <f t="shared" si="95"/>
        <v>0</v>
      </c>
      <c r="AO114" s="303">
        <f t="shared" si="95"/>
        <v>0</v>
      </c>
      <c r="AP114" s="303">
        <f t="shared" si="95"/>
        <v>0</v>
      </c>
      <c r="AQ114" s="303">
        <f t="shared" si="95"/>
        <v>0</v>
      </c>
      <c r="AR114" s="303">
        <f t="shared" si="95"/>
        <v>0</v>
      </c>
      <c r="AS114" s="303">
        <f t="shared" si="95"/>
        <v>0</v>
      </c>
      <c r="AT114" s="303">
        <f t="shared" si="95"/>
        <v>1828450.4521005012</v>
      </c>
      <c r="AU114" s="303">
        <f t="shared" si="95"/>
        <v>0</v>
      </c>
      <c r="AV114" s="303">
        <f t="shared" si="95"/>
        <v>0</v>
      </c>
      <c r="AW114" s="303">
        <f t="shared" si="95"/>
        <v>0</v>
      </c>
      <c r="AX114" s="303">
        <f t="shared" si="95"/>
        <v>0</v>
      </c>
      <c r="AY114" s="303">
        <f t="shared" si="95"/>
        <v>0</v>
      </c>
      <c r="AZ114" s="303">
        <f t="shared" si="95"/>
        <v>0</v>
      </c>
      <c r="BA114" s="303">
        <f t="shared" si="95"/>
        <v>0</v>
      </c>
      <c r="BB114" s="303">
        <f t="shared" si="95"/>
        <v>0</v>
      </c>
      <c r="BC114" s="303">
        <f t="shared" si="95"/>
        <v>0</v>
      </c>
      <c r="BD114" s="303">
        <f t="shared" si="95"/>
        <v>0</v>
      </c>
      <c r="BE114" s="303">
        <f t="shared" si="95"/>
        <v>0</v>
      </c>
      <c r="BF114" s="303">
        <f t="shared" si="95"/>
        <v>2392218.4583940115</v>
      </c>
      <c r="BG114" s="303">
        <f t="shared" si="95"/>
        <v>0</v>
      </c>
      <c r="BH114" s="303">
        <f t="shared" si="95"/>
        <v>0</v>
      </c>
      <c r="BI114" s="303">
        <f t="shared" si="95"/>
        <v>0</v>
      </c>
      <c r="BJ114" s="303">
        <f t="shared" si="95"/>
        <v>0</v>
      </c>
      <c r="BK114" s="303">
        <f t="shared" si="95"/>
        <v>0</v>
      </c>
      <c r="BL114" s="303">
        <f t="shared" si="95"/>
        <v>0</v>
      </c>
      <c r="BM114" s="303">
        <f t="shared" si="95"/>
        <v>0</v>
      </c>
      <c r="BN114" s="303">
        <f t="shared" si="95"/>
        <v>0</v>
      </c>
      <c r="BO114" s="303">
        <f t="shared" si="95"/>
        <v>0</v>
      </c>
      <c r="BP114" s="303">
        <f t="shared" si="95"/>
        <v>0</v>
      </c>
      <c r="BQ114" s="303">
        <f t="shared" si="95"/>
        <v>0</v>
      </c>
      <c r="BR114" s="303">
        <f t="shared" si="95"/>
        <v>1858856.2155546183</v>
      </c>
      <c r="BS114" s="303">
        <f t="shared" si="95"/>
        <v>0</v>
      </c>
      <c r="BT114" s="303">
        <f t="shared" si="95"/>
        <v>0</v>
      </c>
      <c r="BU114" s="303">
        <f t="shared" si="95"/>
        <v>0</v>
      </c>
      <c r="BV114" s="303">
        <f t="shared" si="95"/>
        <v>0</v>
      </c>
      <c r="BW114" s="303">
        <f t="shared" ref="BW114:DY114" si="96">SUM(BW104:BW113)</f>
        <v>0</v>
      </c>
      <c r="BX114" s="303">
        <f t="shared" si="96"/>
        <v>0</v>
      </c>
      <c r="BY114" s="303">
        <f t="shared" si="96"/>
        <v>0</v>
      </c>
      <c r="BZ114" s="303">
        <f t="shared" si="96"/>
        <v>0</v>
      </c>
      <c r="CA114" s="303">
        <f t="shared" si="96"/>
        <v>0</v>
      </c>
      <c r="CB114" s="303">
        <f t="shared" si="96"/>
        <v>0</v>
      </c>
      <c r="CC114" s="303">
        <f t="shared" si="96"/>
        <v>0</v>
      </c>
      <c r="CD114" s="303">
        <f t="shared" si="96"/>
        <v>1332162.7074161689</v>
      </c>
      <c r="CE114" s="303">
        <f t="shared" si="96"/>
        <v>0</v>
      </c>
      <c r="CF114" s="303">
        <f t="shared" si="96"/>
        <v>0</v>
      </c>
      <c r="CG114" s="303">
        <f t="shared" si="96"/>
        <v>0</v>
      </c>
      <c r="CH114" s="303">
        <f t="shared" si="96"/>
        <v>0</v>
      </c>
      <c r="CI114" s="303">
        <f t="shared" si="96"/>
        <v>0</v>
      </c>
      <c r="CJ114" s="303">
        <f t="shared" si="96"/>
        <v>0</v>
      </c>
      <c r="CK114" s="303">
        <f t="shared" si="96"/>
        <v>0</v>
      </c>
      <c r="CL114" s="303">
        <f t="shared" si="96"/>
        <v>0</v>
      </c>
      <c r="CM114" s="303">
        <f t="shared" si="96"/>
        <v>0</v>
      </c>
      <c r="CN114" s="303">
        <f t="shared" si="96"/>
        <v>0</v>
      </c>
      <c r="CO114" s="303">
        <f t="shared" si="96"/>
        <v>0</v>
      </c>
      <c r="CP114" s="303">
        <f t="shared" si="96"/>
        <v>961683.58918959461</v>
      </c>
      <c r="CQ114" s="303">
        <f t="shared" si="96"/>
        <v>0</v>
      </c>
      <c r="CR114" s="303">
        <f t="shared" si="96"/>
        <v>0</v>
      </c>
      <c r="CS114" s="303">
        <f t="shared" si="96"/>
        <v>0</v>
      </c>
      <c r="CT114" s="303">
        <f t="shared" si="96"/>
        <v>0</v>
      </c>
      <c r="CU114" s="303">
        <f t="shared" si="96"/>
        <v>0</v>
      </c>
      <c r="CV114" s="303">
        <f t="shared" si="96"/>
        <v>0</v>
      </c>
      <c r="CW114" s="303">
        <f t="shared" si="96"/>
        <v>0</v>
      </c>
      <c r="CX114" s="303">
        <f t="shared" si="96"/>
        <v>0</v>
      </c>
      <c r="CY114" s="303">
        <f t="shared" si="96"/>
        <v>0</v>
      </c>
      <c r="CZ114" s="303">
        <f t="shared" si="96"/>
        <v>0</v>
      </c>
      <c r="DA114" s="303">
        <f t="shared" si="96"/>
        <v>0</v>
      </c>
      <c r="DB114" s="303">
        <f t="shared" si="96"/>
        <v>0</v>
      </c>
      <c r="DC114" s="303">
        <f t="shared" si="96"/>
        <v>0</v>
      </c>
      <c r="DD114" s="303">
        <f t="shared" si="96"/>
        <v>0</v>
      </c>
      <c r="DE114" s="303">
        <f t="shared" si="96"/>
        <v>0</v>
      </c>
      <c r="DF114" s="303">
        <f t="shared" si="96"/>
        <v>0</v>
      </c>
      <c r="DG114" s="303">
        <f t="shared" si="96"/>
        <v>0</v>
      </c>
      <c r="DH114" s="303">
        <f t="shared" si="96"/>
        <v>0</v>
      </c>
      <c r="DI114" s="303">
        <f t="shared" si="96"/>
        <v>0</v>
      </c>
      <c r="DJ114" s="303">
        <f t="shared" si="96"/>
        <v>0</v>
      </c>
      <c r="DK114" s="303">
        <f t="shared" si="96"/>
        <v>0</v>
      </c>
      <c r="DL114" s="303">
        <f t="shared" si="96"/>
        <v>0</v>
      </c>
      <c r="DM114" s="303">
        <f t="shared" si="96"/>
        <v>0</v>
      </c>
      <c r="DN114" s="303">
        <f t="shared" si="96"/>
        <v>0</v>
      </c>
      <c r="DO114" s="303">
        <f t="shared" si="96"/>
        <v>0</v>
      </c>
      <c r="DP114" s="303">
        <f t="shared" si="96"/>
        <v>0</v>
      </c>
      <c r="DQ114" s="303">
        <f t="shared" si="96"/>
        <v>0</v>
      </c>
      <c r="DR114" s="303">
        <f t="shared" si="96"/>
        <v>0</v>
      </c>
      <c r="DS114" s="303">
        <f t="shared" si="96"/>
        <v>0</v>
      </c>
      <c r="DT114" s="303">
        <f t="shared" si="96"/>
        <v>0</v>
      </c>
      <c r="DU114" s="303">
        <f t="shared" si="96"/>
        <v>0</v>
      </c>
      <c r="DV114" s="303">
        <f t="shared" si="96"/>
        <v>0</v>
      </c>
      <c r="DW114" s="303">
        <f t="shared" si="96"/>
        <v>0</v>
      </c>
      <c r="DX114" s="303">
        <f t="shared" si="96"/>
        <v>0</v>
      </c>
      <c r="DY114" s="303">
        <f t="shared" si="96"/>
        <v>0</v>
      </c>
    </row>
    <row r="115" spans="1:129" s="464" customFormat="1" x14ac:dyDescent="0.35">
      <c r="B115" s="463"/>
      <c r="C115" s="179" t="s">
        <v>517</v>
      </c>
      <c r="D115" s="179"/>
      <c r="E115" s="179"/>
      <c r="G115" s="179"/>
      <c r="H115" s="343" t="s">
        <v>41</v>
      </c>
      <c r="J115" s="465">
        <f>J103+J114</f>
        <v>5000000</v>
      </c>
      <c r="K115" s="465">
        <f t="shared" ref="K115:BV115" si="97">K103+K114</f>
        <v>0</v>
      </c>
      <c r="L115" s="465">
        <f t="shared" si="97"/>
        <v>0</v>
      </c>
      <c r="M115" s="465">
        <f t="shared" si="97"/>
        <v>0</v>
      </c>
      <c r="N115" s="465">
        <f t="shared" si="97"/>
        <v>0</v>
      </c>
      <c r="O115" s="465">
        <f t="shared" si="97"/>
        <v>0</v>
      </c>
      <c r="P115" s="465">
        <f t="shared" si="97"/>
        <v>0</v>
      </c>
      <c r="Q115" s="465">
        <f t="shared" si="97"/>
        <v>0</v>
      </c>
      <c r="R115" s="465">
        <f t="shared" si="97"/>
        <v>0</v>
      </c>
      <c r="S115" s="465">
        <f t="shared" si="97"/>
        <v>0</v>
      </c>
      <c r="T115" s="465">
        <f t="shared" si="97"/>
        <v>0</v>
      </c>
      <c r="U115" s="465">
        <f t="shared" si="97"/>
        <v>0</v>
      </c>
      <c r="V115" s="465">
        <f t="shared" si="97"/>
        <v>1676863.9306438821</v>
      </c>
      <c r="W115" s="465">
        <f t="shared" si="97"/>
        <v>0</v>
      </c>
      <c r="X115" s="465">
        <f t="shared" si="97"/>
        <v>0</v>
      </c>
      <c r="Y115" s="465">
        <f t="shared" si="97"/>
        <v>0</v>
      </c>
      <c r="Z115" s="465">
        <f t="shared" si="97"/>
        <v>0</v>
      </c>
      <c r="AA115" s="465">
        <f t="shared" si="97"/>
        <v>0</v>
      </c>
      <c r="AB115" s="465">
        <f t="shared" si="97"/>
        <v>0</v>
      </c>
      <c r="AC115" s="465">
        <f t="shared" si="97"/>
        <v>0</v>
      </c>
      <c r="AD115" s="465">
        <f t="shared" si="97"/>
        <v>0</v>
      </c>
      <c r="AE115" s="465">
        <f t="shared" si="97"/>
        <v>0</v>
      </c>
      <c r="AF115" s="465">
        <f t="shared" si="97"/>
        <v>0</v>
      </c>
      <c r="AG115" s="465">
        <f t="shared" si="97"/>
        <v>0</v>
      </c>
      <c r="AH115" s="465">
        <f t="shared" si="97"/>
        <v>1951358.9538028887</v>
      </c>
      <c r="AI115" s="465">
        <f t="shared" si="97"/>
        <v>0</v>
      </c>
      <c r="AJ115" s="465">
        <f t="shared" si="97"/>
        <v>0</v>
      </c>
      <c r="AK115" s="465">
        <f t="shared" si="97"/>
        <v>0</v>
      </c>
      <c r="AL115" s="465">
        <f t="shared" si="97"/>
        <v>0</v>
      </c>
      <c r="AM115" s="465">
        <f t="shared" si="97"/>
        <v>0</v>
      </c>
      <c r="AN115" s="465">
        <f t="shared" si="97"/>
        <v>0</v>
      </c>
      <c r="AO115" s="465">
        <f t="shared" si="97"/>
        <v>0</v>
      </c>
      <c r="AP115" s="465">
        <f t="shared" si="97"/>
        <v>0</v>
      </c>
      <c r="AQ115" s="465">
        <f t="shared" si="97"/>
        <v>0</v>
      </c>
      <c r="AR115" s="465">
        <f t="shared" si="97"/>
        <v>0</v>
      </c>
      <c r="AS115" s="465">
        <f t="shared" si="97"/>
        <v>0</v>
      </c>
      <c r="AT115" s="465">
        <f t="shared" si="97"/>
        <v>1828450.4521005012</v>
      </c>
      <c r="AU115" s="465">
        <f t="shared" si="97"/>
        <v>0</v>
      </c>
      <c r="AV115" s="465">
        <f t="shared" si="97"/>
        <v>0</v>
      </c>
      <c r="AW115" s="465">
        <f t="shared" si="97"/>
        <v>0</v>
      </c>
      <c r="AX115" s="465">
        <f t="shared" si="97"/>
        <v>0</v>
      </c>
      <c r="AY115" s="465">
        <f t="shared" si="97"/>
        <v>0</v>
      </c>
      <c r="AZ115" s="465">
        <f t="shared" si="97"/>
        <v>0</v>
      </c>
      <c r="BA115" s="465">
        <f t="shared" si="97"/>
        <v>0</v>
      </c>
      <c r="BB115" s="465">
        <f t="shared" si="97"/>
        <v>0</v>
      </c>
      <c r="BC115" s="465">
        <f t="shared" si="97"/>
        <v>0</v>
      </c>
      <c r="BD115" s="465">
        <f t="shared" si="97"/>
        <v>0</v>
      </c>
      <c r="BE115" s="465">
        <f t="shared" si="97"/>
        <v>0</v>
      </c>
      <c r="BF115" s="465">
        <f t="shared" si="97"/>
        <v>2392218.4583940115</v>
      </c>
      <c r="BG115" s="465">
        <f t="shared" si="97"/>
        <v>0</v>
      </c>
      <c r="BH115" s="465">
        <f t="shared" si="97"/>
        <v>0</v>
      </c>
      <c r="BI115" s="465">
        <f t="shared" si="97"/>
        <v>0</v>
      </c>
      <c r="BJ115" s="465">
        <f t="shared" si="97"/>
        <v>0</v>
      </c>
      <c r="BK115" s="465">
        <f t="shared" si="97"/>
        <v>0</v>
      </c>
      <c r="BL115" s="465">
        <f t="shared" si="97"/>
        <v>0</v>
      </c>
      <c r="BM115" s="465">
        <f t="shared" si="97"/>
        <v>0</v>
      </c>
      <c r="BN115" s="465">
        <f t="shared" si="97"/>
        <v>0</v>
      </c>
      <c r="BO115" s="465">
        <f t="shared" si="97"/>
        <v>0</v>
      </c>
      <c r="BP115" s="465">
        <f t="shared" si="97"/>
        <v>0</v>
      </c>
      <c r="BQ115" s="465">
        <f t="shared" si="97"/>
        <v>0</v>
      </c>
      <c r="BR115" s="465">
        <f t="shared" si="97"/>
        <v>1858856.2155546183</v>
      </c>
      <c r="BS115" s="465">
        <f t="shared" si="97"/>
        <v>0</v>
      </c>
      <c r="BT115" s="465">
        <f t="shared" si="97"/>
        <v>0</v>
      </c>
      <c r="BU115" s="465">
        <f t="shared" si="97"/>
        <v>0</v>
      </c>
      <c r="BV115" s="465">
        <f t="shared" si="97"/>
        <v>0</v>
      </c>
      <c r="BW115" s="465">
        <f t="shared" ref="BW115:DY115" si="98">BW103+BW114</f>
        <v>0</v>
      </c>
      <c r="BX115" s="465">
        <f t="shared" si="98"/>
        <v>0</v>
      </c>
      <c r="BY115" s="465">
        <f t="shared" si="98"/>
        <v>0</v>
      </c>
      <c r="BZ115" s="465">
        <f t="shared" si="98"/>
        <v>0</v>
      </c>
      <c r="CA115" s="465">
        <f t="shared" si="98"/>
        <v>0</v>
      </c>
      <c r="CB115" s="465">
        <f t="shared" si="98"/>
        <v>0</v>
      </c>
      <c r="CC115" s="465">
        <f t="shared" si="98"/>
        <v>0</v>
      </c>
      <c r="CD115" s="465">
        <f t="shared" si="98"/>
        <v>1332162.7074161689</v>
      </c>
      <c r="CE115" s="465">
        <f t="shared" si="98"/>
        <v>0</v>
      </c>
      <c r="CF115" s="465">
        <f t="shared" si="98"/>
        <v>0</v>
      </c>
      <c r="CG115" s="465">
        <f t="shared" si="98"/>
        <v>0</v>
      </c>
      <c r="CH115" s="465">
        <f t="shared" si="98"/>
        <v>0</v>
      </c>
      <c r="CI115" s="465">
        <f t="shared" si="98"/>
        <v>0</v>
      </c>
      <c r="CJ115" s="465">
        <f t="shared" si="98"/>
        <v>0</v>
      </c>
      <c r="CK115" s="465">
        <f t="shared" si="98"/>
        <v>0</v>
      </c>
      <c r="CL115" s="465">
        <f t="shared" si="98"/>
        <v>0</v>
      </c>
      <c r="CM115" s="465">
        <f t="shared" si="98"/>
        <v>0</v>
      </c>
      <c r="CN115" s="465">
        <f t="shared" si="98"/>
        <v>0</v>
      </c>
      <c r="CO115" s="465">
        <f t="shared" si="98"/>
        <v>0</v>
      </c>
      <c r="CP115" s="465">
        <f t="shared" si="98"/>
        <v>961683.58918959461</v>
      </c>
      <c r="CQ115" s="465">
        <f t="shared" si="98"/>
        <v>0</v>
      </c>
      <c r="CR115" s="465">
        <f t="shared" si="98"/>
        <v>0</v>
      </c>
      <c r="CS115" s="465">
        <f t="shared" si="98"/>
        <v>0</v>
      </c>
      <c r="CT115" s="465">
        <f t="shared" si="98"/>
        <v>0</v>
      </c>
      <c r="CU115" s="465">
        <f t="shared" si="98"/>
        <v>0</v>
      </c>
      <c r="CV115" s="465">
        <f t="shared" si="98"/>
        <v>0</v>
      </c>
      <c r="CW115" s="465">
        <f t="shared" si="98"/>
        <v>0</v>
      </c>
      <c r="CX115" s="465">
        <f t="shared" si="98"/>
        <v>0</v>
      </c>
      <c r="CY115" s="465">
        <f t="shared" si="98"/>
        <v>0</v>
      </c>
      <c r="CZ115" s="465">
        <f t="shared" si="98"/>
        <v>0</v>
      </c>
      <c r="DA115" s="465">
        <f t="shared" si="98"/>
        <v>0</v>
      </c>
      <c r="DB115" s="465">
        <f t="shared" si="98"/>
        <v>0</v>
      </c>
      <c r="DC115" s="465">
        <f t="shared" si="98"/>
        <v>0</v>
      </c>
      <c r="DD115" s="465">
        <f t="shared" si="98"/>
        <v>0</v>
      </c>
      <c r="DE115" s="465">
        <f t="shared" si="98"/>
        <v>0</v>
      </c>
      <c r="DF115" s="465">
        <f t="shared" si="98"/>
        <v>0</v>
      </c>
      <c r="DG115" s="465">
        <f t="shared" si="98"/>
        <v>0</v>
      </c>
      <c r="DH115" s="465">
        <f t="shared" si="98"/>
        <v>0</v>
      </c>
      <c r="DI115" s="465">
        <f t="shared" si="98"/>
        <v>0</v>
      </c>
      <c r="DJ115" s="465">
        <f t="shared" si="98"/>
        <v>0</v>
      </c>
      <c r="DK115" s="465">
        <f t="shared" si="98"/>
        <v>0</v>
      </c>
      <c r="DL115" s="465">
        <f t="shared" si="98"/>
        <v>0</v>
      </c>
      <c r="DM115" s="465">
        <f t="shared" si="98"/>
        <v>0</v>
      </c>
      <c r="DN115" s="465">
        <f t="shared" si="98"/>
        <v>0</v>
      </c>
      <c r="DO115" s="465">
        <f t="shared" si="98"/>
        <v>0</v>
      </c>
      <c r="DP115" s="465">
        <f t="shared" si="98"/>
        <v>0</v>
      </c>
      <c r="DQ115" s="465">
        <f t="shared" si="98"/>
        <v>0</v>
      </c>
      <c r="DR115" s="465">
        <f t="shared" si="98"/>
        <v>0</v>
      </c>
      <c r="DS115" s="465">
        <f t="shared" si="98"/>
        <v>0</v>
      </c>
      <c r="DT115" s="465">
        <f t="shared" si="98"/>
        <v>0</v>
      </c>
      <c r="DU115" s="465">
        <f t="shared" si="98"/>
        <v>0</v>
      </c>
      <c r="DV115" s="465">
        <f t="shared" si="98"/>
        <v>0</v>
      </c>
      <c r="DW115" s="465">
        <f t="shared" si="98"/>
        <v>0</v>
      </c>
      <c r="DX115" s="465">
        <f t="shared" si="98"/>
        <v>0</v>
      </c>
      <c r="DY115" s="465">
        <f t="shared" si="98"/>
        <v>0</v>
      </c>
    </row>
    <row r="116" spans="1:129" s="48" customFormat="1" x14ac:dyDescent="0.35">
      <c r="B116" s="120"/>
      <c r="H116" s="49"/>
      <c r="J116" s="253"/>
      <c r="K116" s="253"/>
      <c r="L116" s="253"/>
      <c r="M116" s="253"/>
      <c r="N116" s="253"/>
      <c r="O116" s="253"/>
      <c r="P116" s="253"/>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3"/>
      <c r="BV116" s="253"/>
      <c r="BW116" s="253"/>
      <c r="BX116" s="253"/>
      <c r="BY116" s="253"/>
      <c r="BZ116" s="253"/>
      <c r="CA116" s="253"/>
      <c r="CB116" s="253"/>
      <c r="CC116" s="253"/>
      <c r="CD116" s="253"/>
      <c r="CE116" s="253"/>
      <c r="CF116" s="253"/>
      <c r="CG116" s="253"/>
      <c r="CH116" s="253"/>
      <c r="CI116" s="253"/>
      <c r="CJ116" s="253"/>
      <c r="CK116" s="253"/>
      <c r="CL116" s="253"/>
      <c r="CM116" s="253"/>
      <c r="CN116" s="253"/>
      <c r="CO116" s="253"/>
      <c r="CP116" s="253"/>
      <c r="CQ116" s="253"/>
      <c r="CR116" s="253"/>
      <c r="CS116" s="253"/>
      <c r="CT116" s="253"/>
      <c r="CU116" s="253"/>
      <c r="CV116" s="253"/>
      <c r="CW116" s="253"/>
      <c r="CX116" s="253"/>
      <c r="CY116" s="253"/>
      <c r="CZ116" s="253"/>
      <c r="DA116" s="253"/>
      <c r="DB116" s="253"/>
      <c r="DC116" s="253"/>
      <c r="DD116" s="253"/>
      <c r="DE116" s="253"/>
      <c r="DF116" s="253"/>
      <c r="DG116" s="253"/>
      <c r="DH116" s="253"/>
      <c r="DI116" s="253"/>
      <c r="DJ116" s="253"/>
      <c r="DK116" s="253"/>
      <c r="DL116" s="253"/>
      <c r="DM116" s="253"/>
      <c r="DN116" s="253"/>
      <c r="DO116" s="253"/>
      <c r="DP116" s="253"/>
      <c r="DQ116" s="253"/>
      <c r="DR116" s="253"/>
      <c r="DS116" s="253"/>
      <c r="DT116" s="253"/>
      <c r="DU116" s="253"/>
      <c r="DV116" s="253"/>
      <c r="DW116" s="253"/>
      <c r="DX116" s="253"/>
      <c r="DY116" s="253"/>
    </row>
    <row r="117" spans="1:129" s="48" customFormat="1" x14ac:dyDescent="0.35">
      <c r="B117" s="120"/>
      <c r="C117" s="48" t="s">
        <v>518</v>
      </c>
      <c r="H117" s="49" t="s">
        <v>41</v>
      </c>
      <c r="J117" s="253">
        <f>J100-J115</f>
        <v>-4529405.7233647853</v>
      </c>
      <c r="K117" s="253">
        <f t="shared" ref="K117:AO117" si="99">K100-K115</f>
        <v>470387.64834916586</v>
      </c>
      <c r="L117" s="253">
        <f t="shared" si="99"/>
        <v>470181.45244795771</v>
      </c>
      <c r="M117" s="253">
        <f t="shared" si="99"/>
        <v>469975.68802679394</v>
      </c>
      <c r="N117" s="253">
        <f t="shared" si="99"/>
        <v>469770.35418277071</v>
      </c>
      <c r="O117" s="253">
        <f t="shared" si="99"/>
        <v>463273.72207913513</v>
      </c>
      <c r="P117" s="253">
        <f t="shared" si="99"/>
        <v>463069.24668823602</v>
      </c>
      <c r="Q117" s="253">
        <f t="shared" si="99"/>
        <v>462865.19917708734</v>
      </c>
      <c r="R117" s="253">
        <f t="shared" si="99"/>
        <v>462661.57865031925</v>
      </c>
      <c r="S117" s="253">
        <f t="shared" si="99"/>
        <v>462458.38421443553</v>
      </c>
      <c r="T117" s="253">
        <f t="shared" si="99"/>
        <v>462255.61497780978</v>
      </c>
      <c r="U117" s="253">
        <f t="shared" si="99"/>
        <v>462053.27005068149</v>
      </c>
      <c r="V117" s="253">
        <f t="shared" si="99"/>
        <v>-992654.30415888282</v>
      </c>
      <c r="W117" s="253">
        <f t="shared" si="99"/>
        <v>683911.85578492994</v>
      </c>
      <c r="X117" s="253">
        <f t="shared" si="99"/>
        <v>683614.70819188689</v>
      </c>
      <c r="Y117" s="253">
        <f t="shared" si="99"/>
        <v>683318.18240197317</v>
      </c>
      <c r="Z117" s="253">
        <f t="shared" si="99"/>
        <v>356675.0107506825</v>
      </c>
      <c r="AA117" s="253">
        <f t="shared" si="99"/>
        <v>356379.724666244</v>
      </c>
      <c r="AB117" s="253">
        <f t="shared" si="99"/>
        <v>356085.05648959166</v>
      </c>
      <c r="AC117" s="253">
        <f t="shared" si="99"/>
        <v>355791.00492770807</v>
      </c>
      <c r="AD117" s="253">
        <f t="shared" si="99"/>
        <v>355497.56869028119</v>
      </c>
      <c r="AE117" s="253">
        <f t="shared" si="99"/>
        <v>355204.7464897001</v>
      </c>
      <c r="AF117" s="253">
        <f t="shared" si="99"/>
        <v>354912.53704104718</v>
      </c>
      <c r="AG117" s="253">
        <f t="shared" si="99"/>
        <v>354620.93906209426</v>
      </c>
      <c r="AH117" s="253">
        <f t="shared" si="99"/>
        <v>-1441232.0040200865</v>
      </c>
      <c r="AI117" s="253">
        <f t="shared" si="99"/>
        <v>509719.7507215183</v>
      </c>
      <c r="AJ117" s="253">
        <f t="shared" si="99"/>
        <v>509313.4037541314</v>
      </c>
      <c r="AK117" s="253">
        <f t="shared" si="99"/>
        <v>508907.90709757246</v>
      </c>
      <c r="AL117" s="253">
        <f t="shared" si="99"/>
        <v>508503.25897250394</v>
      </c>
      <c r="AM117" s="253">
        <f t="shared" si="99"/>
        <v>508099.4576033114</v>
      </c>
      <c r="AN117" s="253">
        <f t="shared" si="99"/>
        <v>507696.50121809577</v>
      </c>
      <c r="AO117" s="253">
        <f t="shared" si="99"/>
        <v>507294.38804866653</v>
      </c>
      <c r="AP117" s="253">
        <f t="shared" ref="AP117:BU117" si="100">AP100-AP115</f>
        <v>506893.11633053247</v>
      </c>
      <c r="AQ117" s="253">
        <f t="shared" si="100"/>
        <v>506492.68430289521</v>
      </c>
      <c r="AR117" s="253">
        <f t="shared" si="100"/>
        <v>506093.0902086409</v>
      </c>
      <c r="AS117" s="253">
        <f t="shared" si="100"/>
        <v>505694.33229433245</v>
      </c>
      <c r="AT117" s="253">
        <f t="shared" si="100"/>
        <v>-1161129.5760990048</v>
      </c>
      <c r="AU117" s="253">
        <f t="shared" si="100"/>
        <v>666805.34260073013</v>
      </c>
      <c r="AV117" s="253">
        <f t="shared" si="100"/>
        <v>666290.8879914108</v>
      </c>
      <c r="AW117" s="253">
        <f t="shared" si="100"/>
        <v>665777.50991608796</v>
      </c>
      <c r="AX117" s="253">
        <f t="shared" si="100"/>
        <v>665265.20612203551</v>
      </c>
      <c r="AY117" s="253">
        <f t="shared" si="100"/>
        <v>664753.97436124121</v>
      </c>
      <c r="AZ117" s="253">
        <f t="shared" si="100"/>
        <v>664243.81239039672</v>
      </c>
      <c r="BA117" s="253">
        <f t="shared" si="100"/>
        <v>663734.71797088778</v>
      </c>
      <c r="BB117" s="253">
        <f t="shared" si="100"/>
        <v>663226.68886878574</v>
      </c>
      <c r="BC117" s="253">
        <f t="shared" si="100"/>
        <v>662719.72285483498</v>
      </c>
      <c r="BD117" s="253">
        <f t="shared" si="100"/>
        <v>662213.81770444603</v>
      </c>
      <c r="BE117" s="253">
        <f t="shared" si="100"/>
        <v>661708.97119768395</v>
      </c>
      <c r="BF117" s="253">
        <f t="shared" si="100"/>
        <v>-1869974.443789755</v>
      </c>
      <c r="BG117" s="253">
        <f t="shared" si="100"/>
        <v>521854.41934882867</v>
      </c>
      <c r="BH117" s="253">
        <f t="shared" si="100"/>
        <v>521465.6393500432</v>
      </c>
      <c r="BI117" s="253">
        <f t="shared" si="100"/>
        <v>521077.67290191574</v>
      </c>
      <c r="BJ117" s="253">
        <f t="shared" si="100"/>
        <v>520690.51830203191</v>
      </c>
      <c r="BK117" s="253">
        <f t="shared" si="100"/>
        <v>513846.17127577885</v>
      </c>
      <c r="BL117" s="253">
        <f t="shared" si="100"/>
        <v>513460.63527938118</v>
      </c>
      <c r="BM117" s="253">
        <f t="shared" si="100"/>
        <v>513075.90604532853</v>
      </c>
      <c r="BN117" s="253">
        <f t="shared" si="100"/>
        <v>512691.98188541154</v>
      </c>
      <c r="BO117" s="253">
        <f t="shared" si="100"/>
        <v>512308.86111495388</v>
      </c>
      <c r="BP117" s="253">
        <f t="shared" si="100"/>
        <v>511926.54205280356</v>
      </c>
      <c r="BQ117" s="253">
        <f t="shared" si="100"/>
        <v>511545.02302132791</v>
      </c>
      <c r="BR117" s="253">
        <f t="shared" si="100"/>
        <v>-1326952.7949364875</v>
      </c>
      <c r="BS117" s="253">
        <f t="shared" si="100"/>
        <v>531510.63766335708</v>
      </c>
      <c r="BT117" s="253">
        <f t="shared" si="100"/>
        <v>531118.67663571995</v>
      </c>
      <c r="BU117" s="253">
        <f t="shared" si="100"/>
        <v>530727.53581527725</v>
      </c>
      <c r="BV117" s="253">
        <f t="shared" ref="BV117:DA117" si="101">BV100-BV115</f>
        <v>290767.83976186218</v>
      </c>
      <c r="BW117" s="253">
        <f t="shared" si="101"/>
        <v>290378.33421036822</v>
      </c>
      <c r="BX117" s="253">
        <f t="shared" si="101"/>
        <v>289989.64372780424</v>
      </c>
      <c r="BY117" s="253">
        <f t="shared" si="101"/>
        <v>289601.76660857932</v>
      </c>
      <c r="BZ117" s="253">
        <f t="shared" si="101"/>
        <v>289214.70115067041</v>
      </c>
      <c r="CA117" s="253">
        <f t="shared" si="101"/>
        <v>288828.44565561716</v>
      </c>
      <c r="CB117" s="253">
        <f t="shared" si="101"/>
        <v>288442.99842851266</v>
      </c>
      <c r="CC117" s="253">
        <f t="shared" si="101"/>
        <v>288058.35777799692</v>
      </c>
      <c r="CD117" s="253">
        <f t="shared" si="101"/>
        <v>-1063083.4211728466</v>
      </c>
      <c r="CE117" s="253">
        <f t="shared" si="101"/>
        <v>268723.18566273706</v>
      </c>
      <c r="CF117" s="253">
        <f t="shared" si="101"/>
        <v>268367.83024873072</v>
      </c>
      <c r="CG117" s="253">
        <f t="shared" si="101"/>
        <v>268013.21844198776</v>
      </c>
      <c r="CH117" s="253">
        <f t="shared" si="101"/>
        <v>267659.34868645528</v>
      </c>
      <c r="CI117" s="253">
        <f t="shared" si="101"/>
        <v>267306.2194293366</v>
      </c>
      <c r="CJ117" s="253">
        <f t="shared" si="101"/>
        <v>266953.82912108442</v>
      </c>
      <c r="CK117" s="253">
        <f t="shared" si="101"/>
        <v>266602.17621539463</v>
      </c>
      <c r="CL117" s="253">
        <f t="shared" si="101"/>
        <v>266251.25916919764</v>
      </c>
      <c r="CM117" s="253">
        <f t="shared" si="101"/>
        <v>265901.07644265372</v>
      </c>
      <c r="CN117" s="253">
        <f t="shared" si="101"/>
        <v>265551.62649914518</v>
      </c>
      <c r="CO117" s="253">
        <f t="shared" si="101"/>
        <v>265202.90780526982</v>
      </c>
      <c r="CP117" s="253">
        <f t="shared" si="101"/>
        <v>-727457.9878614893</v>
      </c>
      <c r="CQ117" s="253">
        <f t="shared" si="101"/>
        <v>233918.88834919099</v>
      </c>
      <c r="CR117" s="253">
        <f t="shared" si="101"/>
        <v>233612.81718967727</v>
      </c>
      <c r="CS117" s="253">
        <f t="shared" si="101"/>
        <v>233307.38650651014</v>
      </c>
      <c r="CT117" s="253">
        <f t="shared" si="101"/>
        <v>233002.59495944582</v>
      </c>
      <c r="CU117" s="253">
        <f t="shared" si="101"/>
        <v>232698.44121104496</v>
      </c>
      <c r="CV117" s="253">
        <f t="shared" si="101"/>
        <v>232394.92392666731</v>
      </c>
      <c r="CW117" s="253">
        <f t="shared" si="101"/>
        <v>232092.04177446515</v>
      </c>
      <c r="CX117" s="253">
        <f t="shared" si="101"/>
        <v>231789.79342537787</v>
      </c>
      <c r="CY117" s="253">
        <f t="shared" si="101"/>
        <v>231488.17755312595</v>
      </c>
      <c r="CZ117" s="253">
        <f t="shared" si="101"/>
        <v>231187.19283420517</v>
      </c>
      <c r="DA117" s="253">
        <f t="shared" si="101"/>
        <v>230886.83794788105</v>
      </c>
      <c r="DB117" s="253">
        <f t="shared" ref="DB117:DY117" si="102">DB100-DB115</f>
        <v>157307.42795984226</v>
      </c>
      <c r="DC117" s="253">
        <f t="shared" si="102"/>
        <v>157107.5753310876</v>
      </c>
      <c r="DD117" s="253">
        <f t="shared" si="102"/>
        <v>156908.1409086145</v>
      </c>
      <c r="DE117" s="253">
        <f t="shared" si="102"/>
        <v>156709.12381729559</v>
      </c>
      <c r="DF117" s="253">
        <f t="shared" si="102"/>
        <v>156510.52318383491</v>
      </c>
      <c r="DG117" s="253">
        <f t="shared" si="102"/>
        <v>156312.33813676372</v>
      </c>
      <c r="DH117" s="253">
        <f t="shared" si="102"/>
        <v>156114.56780643715</v>
      </c>
      <c r="DI117" s="253">
        <f t="shared" si="102"/>
        <v>155917.21132502996</v>
      </c>
      <c r="DJ117" s="253">
        <f t="shared" si="102"/>
        <v>155720.26782653283</v>
      </c>
      <c r="DK117" s="253">
        <f t="shared" si="102"/>
        <v>155523.73644674895</v>
      </c>
      <c r="DL117" s="253">
        <f t="shared" si="102"/>
        <v>155327.61632328952</v>
      </c>
      <c r="DM117" s="253">
        <f t="shared" si="102"/>
        <v>155131.90659557053</v>
      </c>
      <c r="DN117" s="253">
        <f t="shared" si="102"/>
        <v>85425.157525341754</v>
      </c>
      <c r="DO117" s="253">
        <f t="shared" si="102"/>
        <v>85312.72011527032</v>
      </c>
      <c r="DP117" s="253">
        <f t="shared" si="102"/>
        <v>85200.517988724867</v>
      </c>
      <c r="DQ117" s="253">
        <f t="shared" si="102"/>
        <v>85088.55065335735</v>
      </c>
      <c r="DR117" s="253">
        <f t="shared" si="102"/>
        <v>84976.817617850029</v>
      </c>
      <c r="DS117" s="253">
        <f t="shared" si="102"/>
        <v>84865.318391913315</v>
      </c>
      <c r="DT117" s="253">
        <f t="shared" si="102"/>
        <v>84754.052486283443</v>
      </c>
      <c r="DU117" s="253">
        <f t="shared" si="102"/>
        <v>84643.01941272062</v>
      </c>
      <c r="DV117" s="253">
        <f t="shared" si="102"/>
        <v>84532.218684006657</v>
      </c>
      <c r="DW117" s="253">
        <f t="shared" si="102"/>
        <v>84421.649813942917</v>
      </c>
      <c r="DX117" s="253">
        <f t="shared" si="102"/>
        <v>84311.312317348173</v>
      </c>
      <c r="DY117" s="253">
        <f t="shared" si="102"/>
        <v>84201.205710056442</v>
      </c>
    </row>
    <row r="118" spans="1:129" x14ac:dyDescent="0.35">
      <c r="B118" s="14"/>
      <c r="DY118" s="24"/>
    </row>
    <row r="119" spans="1:129" x14ac:dyDescent="0.35">
      <c r="B119" s="14"/>
      <c r="C119" s="24" t="s">
        <v>519</v>
      </c>
      <c r="DY119" s="24"/>
    </row>
    <row r="120" spans="1:129" x14ac:dyDescent="0.35">
      <c r="B120" s="14"/>
      <c r="C120" s="14"/>
      <c r="D120" t="s">
        <v>40</v>
      </c>
      <c r="H120" s="30" t="s">
        <v>41</v>
      </c>
      <c r="J120" s="254">
        <f>'1.1 Assumptions'!$J$10</f>
        <v>5000000</v>
      </c>
      <c r="K120" s="192">
        <v>0</v>
      </c>
      <c r="L120" s="192">
        <v>0</v>
      </c>
      <c r="M120" s="192">
        <v>0</v>
      </c>
      <c r="N120" s="192">
        <v>0</v>
      </c>
      <c r="O120" s="192">
        <v>0</v>
      </c>
      <c r="P120" s="192">
        <v>0</v>
      </c>
      <c r="Q120" s="192">
        <v>0</v>
      </c>
      <c r="R120" s="192">
        <v>0</v>
      </c>
      <c r="S120" s="192">
        <v>0</v>
      </c>
      <c r="T120" s="192">
        <v>0</v>
      </c>
      <c r="U120" s="192">
        <v>0</v>
      </c>
      <c r="V120" s="192">
        <v>0</v>
      </c>
      <c r="W120" s="192">
        <v>0</v>
      </c>
      <c r="X120" s="192">
        <v>0</v>
      </c>
      <c r="Y120" s="192">
        <v>0</v>
      </c>
      <c r="Z120" s="192">
        <v>0</v>
      </c>
      <c r="AA120" s="192">
        <v>0</v>
      </c>
      <c r="AB120" s="192">
        <v>0</v>
      </c>
      <c r="AC120" s="192">
        <v>0</v>
      </c>
      <c r="AD120" s="192">
        <v>0</v>
      </c>
      <c r="AE120" s="192">
        <v>0</v>
      </c>
      <c r="AF120" s="192">
        <v>0</v>
      </c>
      <c r="AG120" s="192">
        <v>0</v>
      </c>
      <c r="AH120" s="192">
        <v>0</v>
      </c>
      <c r="AI120" s="192">
        <v>0</v>
      </c>
      <c r="AJ120" s="192">
        <v>0</v>
      </c>
      <c r="AK120" s="192">
        <v>0</v>
      </c>
      <c r="AL120" s="192">
        <v>0</v>
      </c>
      <c r="AM120" s="192">
        <v>0</v>
      </c>
      <c r="AN120" s="192">
        <v>0</v>
      </c>
      <c r="AO120" s="192">
        <v>0</v>
      </c>
      <c r="AP120" s="192">
        <v>0</v>
      </c>
      <c r="AQ120" s="192">
        <v>0</v>
      </c>
      <c r="AR120" s="192">
        <v>0</v>
      </c>
      <c r="AS120" s="192">
        <v>0</v>
      </c>
      <c r="AT120" s="192">
        <v>0</v>
      </c>
      <c r="AU120" s="192">
        <v>0</v>
      </c>
      <c r="AV120" s="192">
        <v>0</v>
      </c>
      <c r="AW120" s="192">
        <v>0</v>
      </c>
      <c r="AX120" s="192">
        <v>0</v>
      </c>
      <c r="AY120" s="192">
        <v>0</v>
      </c>
      <c r="AZ120" s="192">
        <v>0</v>
      </c>
      <c r="BA120" s="192">
        <v>0</v>
      </c>
      <c r="BB120" s="192">
        <v>0</v>
      </c>
      <c r="BC120" s="192">
        <v>0</v>
      </c>
      <c r="BD120" s="192">
        <v>0</v>
      </c>
      <c r="BE120" s="192">
        <v>0</v>
      </c>
      <c r="BF120" s="192">
        <v>0</v>
      </c>
      <c r="BG120" s="192">
        <v>0</v>
      </c>
      <c r="BH120" s="192">
        <v>0</v>
      </c>
      <c r="BI120" s="192">
        <v>0</v>
      </c>
      <c r="BJ120" s="192">
        <v>0</v>
      </c>
      <c r="BK120" s="192">
        <v>0</v>
      </c>
      <c r="BL120" s="192">
        <v>0</v>
      </c>
      <c r="BM120" s="192">
        <v>0</v>
      </c>
      <c r="BN120" s="192">
        <v>0</v>
      </c>
      <c r="BO120" s="192">
        <v>0</v>
      </c>
      <c r="BP120" s="192">
        <v>0</v>
      </c>
      <c r="BQ120" s="192">
        <v>0</v>
      </c>
      <c r="BR120" s="192">
        <v>0</v>
      </c>
      <c r="BS120" s="192">
        <v>0</v>
      </c>
      <c r="BT120" s="192">
        <v>0</v>
      </c>
      <c r="BU120" s="192">
        <v>0</v>
      </c>
      <c r="BV120" s="192">
        <v>0</v>
      </c>
      <c r="BW120" s="192">
        <v>0</v>
      </c>
      <c r="BX120" s="192">
        <v>0</v>
      </c>
      <c r="BY120" s="192">
        <v>0</v>
      </c>
      <c r="BZ120" s="192">
        <v>0</v>
      </c>
      <c r="CA120" s="192">
        <v>0</v>
      </c>
      <c r="CB120" s="192">
        <v>0</v>
      </c>
      <c r="CC120" s="192">
        <v>0</v>
      </c>
      <c r="CD120" s="192">
        <v>0</v>
      </c>
      <c r="CE120" s="192">
        <v>0</v>
      </c>
      <c r="CF120" s="192">
        <v>0</v>
      </c>
      <c r="CG120" s="192">
        <v>0</v>
      </c>
      <c r="CH120" s="192">
        <v>0</v>
      </c>
      <c r="CI120" s="192">
        <v>0</v>
      </c>
      <c r="CJ120" s="192">
        <v>0</v>
      </c>
      <c r="CK120" s="192">
        <v>0</v>
      </c>
      <c r="CL120" s="192">
        <v>0</v>
      </c>
      <c r="CM120" s="192">
        <v>0</v>
      </c>
      <c r="CN120" s="192">
        <v>0</v>
      </c>
      <c r="CO120" s="192">
        <v>0</v>
      </c>
      <c r="CP120" s="192">
        <v>0</v>
      </c>
      <c r="CQ120" s="192">
        <v>0</v>
      </c>
      <c r="CR120" s="192">
        <v>0</v>
      </c>
      <c r="CS120" s="192">
        <v>0</v>
      </c>
      <c r="CT120" s="192">
        <v>0</v>
      </c>
      <c r="CU120" s="192">
        <v>0</v>
      </c>
      <c r="CV120" s="192">
        <v>0</v>
      </c>
      <c r="CW120" s="192">
        <v>0</v>
      </c>
      <c r="CX120" s="192">
        <v>0</v>
      </c>
      <c r="CY120" s="192">
        <v>0</v>
      </c>
      <c r="CZ120" s="192">
        <v>0</v>
      </c>
      <c r="DA120" s="192">
        <v>0</v>
      </c>
      <c r="DB120" s="192">
        <v>0</v>
      </c>
      <c r="DC120" s="192">
        <v>0</v>
      </c>
      <c r="DD120" s="192">
        <v>0</v>
      </c>
      <c r="DE120" s="192">
        <v>0</v>
      </c>
      <c r="DF120" s="192">
        <v>0</v>
      </c>
      <c r="DG120" s="192">
        <v>0</v>
      </c>
      <c r="DH120" s="192">
        <v>0</v>
      </c>
      <c r="DI120" s="192">
        <v>0</v>
      </c>
      <c r="DJ120" s="192">
        <v>0</v>
      </c>
      <c r="DK120" s="192">
        <v>0</v>
      </c>
      <c r="DL120" s="192">
        <v>0</v>
      </c>
      <c r="DM120" s="192">
        <v>0</v>
      </c>
      <c r="DN120" s="192">
        <v>0</v>
      </c>
      <c r="DO120" s="192">
        <v>0</v>
      </c>
      <c r="DP120" s="192">
        <v>0</v>
      </c>
      <c r="DQ120" s="192">
        <v>0</v>
      </c>
      <c r="DR120" s="192">
        <v>0</v>
      </c>
      <c r="DS120" s="192">
        <v>0</v>
      </c>
      <c r="DT120" s="192">
        <v>0</v>
      </c>
      <c r="DU120" s="192">
        <v>0</v>
      </c>
      <c r="DV120" s="192">
        <v>0</v>
      </c>
      <c r="DW120" s="192">
        <v>0</v>
      </c>
      <c r="DX120" s="192">
        <v>0</v>
      </c>
      <c r="DY120" s="192">
        <v>0</v>
      </c>
    </row>
    <row r="121" spans="1:129" x14ac:dyDescent="0.35">
      <c r="B121" s="14"/>
      <c r="C121" s="14"/>
      <c r="D121" s="123" t="s">
        <v>520</v>
      </c>
      <c r="H121" s="30" t="s">
        <v>41</v>
      </c>
      <c r="J121" s="252">
        <f>'1.5 SH Value'!J13</f>
        <v>329415.99364465056</v>
      </c>
      <c r="K121" s="252">
        <f>'1.5 SH Value'!K13</f>
        <v>329271.35384441609</v>
      </c>
      <c r="L121" s="252">
        <f>'1.5 SH Value'!L13</f>
        <v>329127.0167135704</v>
      </c>
      <c r="M121" s="252">
        <f>'1.5 SH Value'!M13</f>
        <v>328982.98161875573</v>
      </c>
      <c r="N121" s="252">
        <f>'1.5 SH Value'!N13</f>
        <v>328839.24792793946</v>
      </c>
      <c r="O121" s="252">
        <f>'1.5 SH Value'!O13</f>
        <v>324291.60545539454</v>
      </c>
      <c r="P121" s="252">
        <f>'1.5 SH Value'!P13</f>
        <v>324148.47268176521</v>
      </c>
      <c r="Q121" s="252">
        <f>'1.5 SH Value'!Q13</f>
        <v>324005.63942396111</v>
      </c>
      <c r="R121" s="252">
        <f>'1.5 SH Value'!R13</f>
        <v>323863.10505522345</v>
      </c>
      <c r="S121" s="252">
        <f>'1.5 SH Value'!S13</f>
        <v>323720.86895010486</v>
      </c>
      <c r="T121" s="252">
        <f>'1.5 SH Value'!T13</f>
        <v>323578.93048446684</v>
      </c>
      <c r="U121" s="252">
        <f>'1.5 SH Value'!U13</f>
        <v>323437.28903547704</v>
      </c>
      <c r="V121" s="252">
        <f>'1.5 SH Value'!V13</f>
        <v>478946.73853949946</v>
      </c>
      <c r="W121" s="252">
        <f>'1.5 SH Value'!W13</f>
        <v>478738.2990494509</v>
      </c>
      <c r="X121" s="252">
        <f>'1.5 SH Value'!X13</f>
        <v>478530.29573432077</v>
      </c>
      <c r="Y121" s="252">
        <f>'1.5 SH Value'!Y13</f>
        <v>478322.72768138116</v>
      </c>
      <c r="Z121" s="252">
        <f>'1.5 SH Value'!Z13</f>
        <v>249672.50752547773</v>
      </c>
      <c r="AA121" s="252">
        <f>'1.5 SH Value'!AA13</f>
        <v>249465.80726637077</v>
      </c>
      <c r="AB121" s="252">
        <f>'1.5 SH Value'!AB13</f>
        <v>249259.53954271413</v>
      </c>
      <c r="AC121" s="252">
        <f>'1.5 SH Value'!AC13</f>
        <v>249053.70344939563</v>
      </c>
      <c r="AD121" s="252">
        <f>'1.5 SH Value'!AD13</f>
        <v>248848.2980831968</v>
      </c>
      <c r="AE121" s="252">
        <f>'1.5 SH Value'!AE13</f>
        <v>248643.32254279006</v>
      </c>
      <c r="AF121" s="252">
        <f>'1.5 SH Value'!AF13</f>
        <v>248438.775928733</v>
      </c>
      <c r="AG121" s="252">
        <f>'1.5 SH Value'!AG13</f>
        <v>248234.65734346595</v>
      </c>
      <c r="AH121" s="252">
        <f>'1.5 SH Value'!AH13</f>
        <v>357088.86484796146</v>
      </c>
      <c r="AI121" s="252">
        <f>'1.5 SH Value'!AI13</f>
        <v>356803.82550506276</v>
      </c>
      <c r="AJ121" s="252">
        <f>'1.5 SH Value'!AJ13</f>
        <v>356519.38262789196</v>
      </c>
      <c r="AK121" s="252">
        <f>'1.5 SH Value'!AK13</f>
        <v>356235.53496830072</v>
      </c>
      <c r="AL121" s="252">
        <f>'1.5 SH Value'!AL13</f>
        <v>355952.28128075274</v>
      </c>
      <c r="AM121" s="252">
        <f>'1.5 SH Value'!AM13</f>
        <v>355669.62032231793</v>
      </c>
      <c r="AN121" s="252">
        <f>'1.5 SH Value'!AN13</f>
        <v>355387.55085266702</v>
      </c>
      <c r="AO121" s="252">
        <f>'1.5 SH Value'!AO13</f>
        <v>355106.07163406652</v>
      </c>
      <c r="AP121" s="252">
        <f>'1.5 SH Value'!AP13</f>
        <v>354825.18143137271</v>
      </c>
      <c r="AQ121" s="252">
        <f>'1.5 SH Value'!AQ13</f>
        <v>354544.87901202665</v>
      </c>
      <c r="AR121" s="252">
        <f>'1.5 SH Value'!AR13</f>
        <v>354265.16314604861</v>
      </c>
      <c r="AS121" s="252">
        <f>'1.5 SH Value'!AS13</f>
        <v>353986.03260603268</v>
      </c>
      <c r="AT121" s="252">
        <f>'1.5 SH Value'!AT13</f>
        <v>467124.61320104741</v>
      </c>
      <c r="AU121" s="252">
        <f>'1.5 SH Value'!AU13</f>
        <v>466763.73982051108</v>
      </c>
      <c r="AV121" s="252">
        <f>'1.5 SH Value'!AV13</f>
        <v>466403.62159398751</v>
      </c>
      <c r="AW121" s="252">
        <f>'1.5 SH Value'!AW13</f>
        <v>466044.25694126153</v>
      </c>
      <c r="AX121" s="252">
        <f>'1.5 SH Value'!AX13</f>
        <v>465685.64428542485</v>
      </c>
      <c r="AY121" s="252">
        <f>'1.5 SH Value'!AY13</f>
        <v>465327.7820528688</v>
      </c>
      <c r="AZ121" s="252">
        <f>'1.5 SH Value'!AZ13</f>
        <v>464970.66867327766</v>
      </c>
      <c r="BA121" s="252">
        <f>'1.5 SH Value'!BA13</f>
        <v>464614.30257962144</v>
      </c>
      <c r="BB121" s="252">
        <f>'1.5 SH Value'!BB13</f>
        <v>464258.68220814998</v>
      </c>
      <c r="BC121" s="252">
        <f>'1.5 SH Value'!BC13</f>
        <v>463903.80599838443</v>
      </c>
      <c r="BD121" s="252">
        <f>'1.5 SH Value'!BD13</f>
        <v>463549.67239311221</v>
      </c>
      <c r="BE121" s="252">
        <f>'1.5 SH Value'!BE13</f>
        <v>463196.27983837872</v>
      </c>
      <c r="BF121" s="252">
        <f>'1.5 SH Value'!BF13</f>
        <v>365570.81022297952</v>
      </c>
      <c r="BG121" s="252">
        <f>'1.5 SH Value'!BG13</f>
        <v>365298.09354418004</v>
      </c>
      <c r="BH121" s="252">
        <f>'1.5 SH Value'!BH13</f>
        <v>365025.94754503021</v>
      </c>
      <c r="BI121" s="252">
        <f>'1.5 SH Value'!BI13</f>
        <v>364754.37103134097</v>
      </c>
      <c r="BJ121" s="252">
        <f>'1.5 SH Value'!BJ13</f>
        <v>364483.36281142232</v>
      </c>
      <c r="BK121" s="252">
        <f>'1.5 SH Value'!BK13</f>
        <v>359692.31989304518</v>
      </c>
      <c r="BL121" s="252">
        <f>'1.5 SH Value'!BL13</f>
        <v>359422.44469556678</v>
      </c>
      <c r="BM121" s="252">
        <f>'1.5 SH Value'!BM13</f>
        <v>359153.13423172996</v>
      </c>
      <c r="BN121" s="252">
        <f>'1.5 SH Value'!BN13</f>
        <v>358884.38731978805</v>
      </c>
      <c r="BO121" s="252">
        <f>'1.5 SH Value'!BO13</f>
        <v>358616.20278046769</v>
      </c>
      <c r="BP121" s="252">
        <f>'1.5 SH Value'!BP13</f>
        <v>358348.57943696249</v>
      </c>
      <c r="BQ121" s="252">
        <f>'1.5 SH Value'!BQ13</f>
        <v>358081.51611492952</v>
      </c>
      <c r="BR121" s="252">
        <f>'1.5 SH Value'!BR13</f>
        <v>372332.39443269157</v>
      </c>
      <c r="BS121" s="252">
        <f>'1.5 SH Value'!BS13</f>
        <v>372057.44636434992</v>
      </c>
      <c r="BT121" s="252">
        <f>'1.5 SH Value'!BT13</f>
        <v>371783.07364500395</v>
      </c>
      <c r="BU121" s="252">
        <f>'1.5 SH Value'!BU13</f>
        <v>371509.27507069404</v>
      </c>
      <c r="BV121" s="252">
        <f>'1.5 SH Value'!BV13</f>
        <v>203537.48783330352</v>
      </c>
      <c r="BW121" s="252">
        <f>'1.5 SH Value'!BW13</f>
        <v>203264.83394725775</v>
      </c>
      <c r="BX121" s="252">
        <f>'1.5 SH Value'!BX13</f>
        <v>202992.75060946296</v>
      </c>
      <c r="BY121" s="252">
        <f>'1.5 SH Value'!BY13</f>
        <v>202721.2366260055</v>
      </c>
      <c r="BZ121" s="252">
        <f>'1.5 SH Value'!BZ13</f>
        <v>202450.29080546927</v>
      </c>
      <c r="CA121" s="252">
        <f>'1.5 SH Value'!CA13</f>
        <v>202179.911958932</v>
      </c>
      <c r="CB121" s="252">
        <f>'1.5 SH Value'!CB13</f>
        <v>201910.09889995886</v>
      </c>
      <c r="CC121" s="252">
        <f>'1.5 SH Value'!CC13</f>
        <v>201640.85044459783</v>
      </c>
      <c r="CD121" s="252">
        <f>'1.5 SH Value'!CD13</f>
        <v>188355.50037032552</v>
      </c>
      <c r="CE121" s="252">
        <f>'1.5 SH Value'!CE13</f>
        <v>188106.22996391592</v>
      </c>
      <c r="CF121" s="252">
        <f>'1.5 SH Value'!CF13</f>
        <v>187857.48117411148</v>
      </c>
      <c r="CG121" s="252">
        <f>'1.5 SH Value'!CG13</f>
        <v>187609.25290939142</v>
      </c>
      <c r="CH121" s="252">
        <f>'1.5 SH Value'!CH13</f>
        <v>187361.54408051868</v>
      </c>
      <c r="CI121" s="252">
        <f>'1.5 SH Value'!CI13</f>
        <v>187114.3536005356</v>
      </c>
      <c r="CJ121" s="252">
        <f>'1.5 SH Value'!CJ13</f>
        <v>186867.68038475909</v>
      </c>
      <c r="CK121" s="252">
        <f>'1.5 SH Value'!CK13</f>
        <v>186621.52335077623</v>
      </c>
      <c r="CL121" s="252">
        <f>'1.5 SH Value'!CL13</f>
        <v>186375.88141843834</v>
      </c>
      <c r="CM121" s="252">
        <f>'1.5 SH Value'!CM13</f>
        <v>186130.7535098576</v>
      </c>
      <c r="CN121" s="252">
        <f>'1.5 SH Value'!CN13</f>
        <v>185886.1385494016</v>
      </c>
      <c r="CO121" s="252">
        <f>'1.5 SH Value'!CO13</f>
        <v>185642.03546368887</v>
      </c>
      <c r="CP121" s="252">
        <f>'1.5 SH Value'!CP13</f>
        <v>163957.92092967371</v>
      </c>
      <c r="CQ121" s="252">
        <f>'1.5 SH Value'!CQ13</f>
        <v>163743.22184443369</v>
      </c>
      <c r="CR121" s="252">
        <f>'1.5 SH Value'!CR13</f>
        <v>163528.97203277407</v>
      </c>
      <c r="CS121" s="252">
        <f>'1.5 SH Value'!CS13</f>
        <v>163315.17055455709</v>
      </c>
      <c r="CT121" s="252">
        <f>'1.5 SH Value'!CT13</f>
        <v>163101.81647161205</v>
      </c>
      <c r="CU121" s="252">
        <f>'1.5 SH Value'!CU13</f>
        <v>162888.90884773145</v>
      </c>
      <c r="CV121" s="252">
        <f>'1.5 SH Value'!CV13</f>
        <v>162676.44674866711</v>
      </c>
      <c r="CW121" s="252">
        <f>'1.5 SH Value'!CW13</f>
        <v>162464.4292421256</v>
      </c>
      <c r="CX121" s="252">
        <f>'1.5 SH Value'!CX13</f>
        <v>162252.85539776451</v>
      </c>
      <c r="CY121" s="252">
        <f>'1.5 SH Value'!CY13</f>
        <v>162041.72428718815</v>
      </c>
      <c r="CZ121" s="252">
        <f>'1.5 SH Value'!CZ13</f>
        <v>161831.03498394359</v>
      </c>
      <c r="DA121" s="252">
        <f>'1.5 SH Value'!DA13</f>
        <v>161620.78656351674</v>
      </c>
      <c r="DB121" s="252">
        <f>'1.5 SH Value'!DB13</f>
        <v>157307.42795984226</v>
      </c>
      <c r="DC121" s="252">
        <f>'1.5 SH Value'!DC13</f>
        <v>157107.5753310876</v>
      </c>
      <c r="DD121" s="252">
        <f>'1.5 SH Value'!DD13</f>
        <v>156908.1409086145</v>
      </c>
      <c r="DE121" s="252">
        <f>'1.5 SH Value'!DE13</f>
        <v>156709.12381729559</v>
      </c>
      <c r="DF121" s="252">
        <f>'1.5 SH Value'!DF13</f>
        <v>156510.52318383491</v>
      </c>
      <c r="DG121" s="252">
        <f>'1.5 SH Value'!DG13</f>
        <v>156312.33813676372</v>
      </c>
      <c r="DH121" s="252">
        <f>'1.5 SH Value'!DH13</f>
        <v>156114.56780643715</v>
      </c>
      <c r="DI121" s="252">
        <f>'1.5 SH Value'!DI13</f>
        <v>155917.21132502996</v>
      </c>
      <c r="DJ121" s="252">
        <f>'1.5 SH Value'!DJ13</f>
        <v>155720.26782653283</v>
      </c>
      <c r="DK121" s="252">
        <f>'1.5 SH Value'!DK13</f>
        <v>155523.73644674895</v>
      </c>
      <c r="DL121" s="252">
        <f>'1.5 SH Value'!DL13</f>
        <v>155327.61632328952</v>
      </c>
      <c r="DM121" s="252">
        <f>'1.5 SH Value'!DM13</f>
        <v>155131.90659557053</v>
      </c>
      <c r="DN121" s="252">
        <f>'1.5 SH Value'!DN13</f>
        <v>85425.157525341754</v>
      </c>
      <c r="DO121" s="252">
        <f>'1.5 SH Value'!DO13</f>
        <v>85312.72011527032</v>
      </c>
      <c r="DP121" s="252">
        <f>'1.5 SH Value'!DP13</f>
        <v>85200.517988724867</v>
      </c>
      <c r="DQ121" s="252">
        <f>'1.5 SH Value'!DQ13</f>
        <v>85088.55065335735</v>
      </c>
      <c r="DR121" s="252">
        <f>'1.5 SH Value'!DR13</f>
        <v>84976.817617850029</v>
      </c>
      <c r="DS121" s="252">
        <f>'1.5 SH Value'!DS13</f>
        <v>84865.318391913315</v>
      </c>
      <c r="DT121" s="252">
        <f>'1.5 SH Value'!DT13</f>
        <v>84754.052486283443</v>
      </c>
      <c r="DU121" s="252">
        <f>'1.5 SH Value'!DU13</f>
        <v>84643.01941272062</v>
      </c>
      <c r="DV121" s="252">
        <f>'1.5 SH Value'!DV13</f>
        <v>84532.218684006657</v>
      </c>
      <c r="DW121" s="252">
        <f>'1.5 SH Value'!DW13</f>
        <v>84421.649813942917</v>
      </c>
      <c r="DX121" s="252">
        <f>'1.5 SH Value'!DX13</f>
        <v>84311.312317348173</v>
      </c>
      <c r="DY121" s="252">
        <f>'1.5 SH Value'!DY13</f>
        <v>84201.205710056442</v>
      </c>
    </row>
    <row r="122" spans="1:129" s="24" customFormat="1" x14ac:dyDescent="0.35">
      <c r="B122" s="60"/>
      <c r="C122" s="24" t="s">
        <v>521</v>
      </c>
      <c r="H122" s="54" t="s">
        <v>41</v>
      </c>
      <c r="J122" s="172">
        <f>J120-J121</f>
        <v>4670584.006355349</v>
      </c>
      <c r="K122" s="172">
        <f t="shared" ref="K122:BV122" si="103">K120-K121</f>
        <v>-329271.35384441609</v>
      </c>
      <c r="L122" s="172">
        <f t="shared" si="103"/>
        <v>-329127.0167135704</v>
      </c>
      <c r="M122" s="172">
        <f t="shared" si="103"/>
        <v>-328982.98161875573</v>
      </c>
      <c r="N122" s="172">
        <f t="shared" si="103"/>
        <v>-328839.24792793946</v>
      </c>
      <c r="O122" s="172">
        <f t="shared" si="103"/>
        <v>-324291.60545539454</v>
      </c>
      <c r="P122" s="172">
        <f t="shared" si="103"/>
        <v>-324148.47268176521</v>
      </c>
      <c r="Q122" s="172">
        <f t="shared" si="103"/>
        <v>-324005.63942396111</v>
      </c>
      <c r="R122" s="172">
        <f t="shared" si="103"/>
        <v>-323863.10505522345</v>
      </c>
      <c r="S122" s="172">
        <f t="shared" si="103"/>
        <v>-323720.86895010486</v>
      </c>
      <c r="T122" s="172">
        <f t="shared" si="103"/>
        <v>-323578.93048446684</v>
      </c>
      <c r="U122" s="172">
        <f t="shared" si="103"/>
        <v>-323437.28903547704</v>
      </c>
      <c r="V122" s="172">
        <f t="shared" si="103"/>
        <v>-478946.73853949946</v>
      </c>
      <c r="W122" s="172">
        <f t="shared" si="103"/>
        <v>-478738.2990494509</v>
      </c>
      <c r="X122" s="172">
        <f t="shared" si="103"/>
        <v>-478530.29573432077</v>
      </c>
      <c r="Y122" s="172">
        <f t="shared" si="103"/>
        <v>-478322.72768138116</v>
      </c>
      <c r="Z122" s="172">
        <f t="shared" si="103"/>
        <v>-249672.50752547773</v>
      </c>
      <c r="AA122" s="172">
        <f t="shared" si="103"/>
        <v>-249465.80726637077</v>
      </c>
      <c r="AB122" s="172">
        <f t="shared" si="103"/>
        <v>-249259.53954271413</v>
      </c>
      <c r="AC122" s="172">
        <f t="shared" si="103"/>
        <v>-249053.70344939563</v>
      </c>
      <c r="AD122" s="172">
        <f t="shared" si="103"/>
        <v>-248848.2980831968</v>
      </c>
      <c r="AE122" s="172">
        <f t="shared" si="103"/>
        <v>-248643.32254279006</v>
      </c>
      <c r="AF122" s="172">
        <f t="shared" si="103"/>
        <v>-248438.775928733</v>
      </c>
      <c r="AG122" s="172">
        <f t="shared" si="103"/>
        <v>-248234.65734346595</v>
      </c>
      <c r="AH122" s="172">
        <f t="shared" si="103"/>
        <v>-357088.86484796146</v>
      </c>
      <c r="AI122" s="172">
        <f t="shared" si="103"/>
        <v>-356803.82550506276</v>
      </c>
      <c r="AJ122" s="172">
        <f t="shared" si="103"/>
        <v>-356519.38262789196</v>
      </c>
      <c r="AK122" s="172">
        <f t="shared" si="103"/>
        <v>-356235.53496830072</v>
      </c>
      <c r="AL122" s="172">
        <f t="shared" si="103"/>
        <v>-355952.28128075274</v>
      </c>
      <c r="AM122" s="172">
        <f t="shared" si="103"/>
        <v>-355669.62032231793</v>
      </c>
      <c r="AN122" s="172">
        <f t="shared" si="103"/>
        <v>-355387.55085266702</v>
      </c>
      <c r="AO122" s="172">
        <f t="shared" si="103"/>
        <v>-355106.07163406652</v>
      </c>
      <c r="AP122" s="172">
        <f t="shared" si="103"/>
        <v>-354825.18143137271</v>
      </c>
      <c r="AQ122" s="172">
        <f t="shared" si="103"/>
        <v>-354544.87901202665</v>
      </c>
      <c r="AR122" s="172">
        <f t="shared" si="103"/>
        <v>-354265.16314604861</v>
      </c>
      <c r="AS122" s="172">
        <f t="shared" si="103"/>
        <v>-353986.03260603268</v>
      </c>
      <c r="AT122" s="172">
        <f t="shared" si="103"/>
        <v>-467124.61320104741</v>
      </c>
      <c r="AU122" s="172">
        <f t="shared" si="103"/>
        <v>-466763.73982051108</v>
      </c>
      <c r="AV122" s="172">
        <f t="shared" si="103"/>
        <v>-466403.62159398751</v>
      </c>
      <c r="AW122" s="172">
        <f t="shared" si="103"/>
        <v>-466044.25694126153</v>
      </c>
      <c r="AX122" s="172">
        <f t="shared" si="103"/>
        <v>-465685.64428542485</v>
      </c>
      <c r="AY122" s="172">
        <f t="shared" si="103"/>
        <v>-465327.7820528688</v>
      </c>
      <c r="AZ122" s="172">
        <f t="shared" si="103"/>
        <v>-464970.66867327766</v>
      </c>
      <c r="BA122" s="172">
        <f t="shared" si="103"/>
        <v>-464614.30257962144</v>
      </c>
      <c r="BB122" s="172">
        <f t="shared" si="103"/>
        <v>-464258.68220814998</v>
      </c>
      <c r="BC122" s="172">
        <f t="shared" si="103"/>
        <v>-463903.80599838443</v>
      </c>
      <c r="BD122" s="172">
        <f t="shared" si="103"/>
        <v>-463549.67239311221</v>
      </c>
      <c r="BE122" s="172">
        <f t="shared" si="103"/>
        <v>-463196.27983837872</v>
      </c>
      <c r="BF122" s="172">
        <f t="shared" si="103"/>
        <v>-365570.81022297952</v>
      </c>
      <c r="BG122" s="172">
        <f t="shared" si="103"/>
        <v>-365298.09354418004</v>
      </c>
      <c r="BH122" s="172">
        <f t="shared" si="103"/>
        <v>-365025.94754503021</v>
      </c>
      <c r="BI122" s="172">
        <f t="shared" si="103"/>
        <v>-364754.37103134097</v>
      </c>
      <c r="BJ122" s="172">
        <f t="shared" si="103"/>
        <v>-364483.36281142232</v>
      </c>
      <c r="BK122" s="172">
        <f t="shared" si="103"/>
        <v>-359692.31989304518</v>
      </c>
      <c r="BL122" s="172">
        <f t="shared" si="103"/>
        <v>-359422.44469556678</v>
      </c>
      <c r="BM122" s="172">
        <f t="shared" si="103"/>
        <v>-359153.13423172996</v>
      </c>
      <c r="BN122" s="172">
        <f t="shared" si="103"/>
        <v>-358884.38731978805</v>
      </c>
      <c r="BO122" s="172">
        <f t="shared" si="103"/>
        <v>-358616.20278046769</v>
      </c>
      <c r="BP122" s="172">
        <f t="shared" si="103"/>
        <v>-358348.57943696249</v>
      </c>
      <c r="BQ122" s="172">
        <f t="shared" si="103"/>
        <v>-358081.51611492952</v>
      </c>
      <c r="BR122" s="172">
        <f t="shared" si="103"/>
        <v>-372332.39443269157</v>
      </c>
      <c r="BS122" s="172">
        <f t="shared" si="103"/>
        <v>-372057.44636434992</v>
      </c>
      <c r="BT122" s="172">
        <f t="shared" si="103"/>
        <v>-371783.07364500395</v>
      </c>
      <c r="BU122" s="172">
        <f t="shared" si="103"/>
        <v>-371509.27507069404</v>
      </c>
      <c r="BV122" s="172">
        <f t="shared" si="103"/>
        <v>-203537.48783330352</v>
      </c>
      <c r="BW122" s="172">
        <f t="shared" ref="BW122:DY122" si="104">BW120-BW121</f>
        <v>-203264.83394725775</v>
      </c>
      <c r="BX122" s="172">
        <f t="shared" si="104"/>
        <v>-202992.75060946296</v>
      </c>
      <c r="BY122" s="172">
        <f t="shared" si="104"/>
        <v>-202721.2366260055</v>
      </c>
      <c r="BZ122" s="172">
        <f t="shared" si="104"/>
        <v>-202450.29080546927</v>
      </c>
      <c r="CA122" s="172">
        <f t="shared" si="104"/>
        <v>-202179.911958932</v>
      </c>
      <c r="CB122" s="172">
        <f t="shared" si="104"/>
        <v>-201910.09889995886</v>
      </c>
      <c r="CC122" s="172">
        <f t="shared" si="104"/>
        <v>-201640.85044459783</v>
      </c>
      <c r="CD122" s="172">
        <f t="shared" si="104"/>
        <v>-188355.50037032552</v>
      </c>
      <c r="CE122" s="172">
        <f t="shared" si="104"/>
        <v>-188106.22996391592</v>
      </c>
      <c r="CF122" s="172">
        <f t="shared" si="104"/>
        <v>-187857.48117411148</v>
      </c>
      <c r="CG122" s="172">
        <f t="shared" si="104"/>
        <v>-187609.25290939142</v>
      </c>
      <c r="CH122" s="172">
        <f t="shared" si="104"/>
        <v>-187361.54408051868</v>
      </c>
      <c r="CI122" s="172">
        <f t="shared" si="104"/>
        <v>-187114.3536005356</v>
      </c>
      <c r="CJ122" s="172">
        <f t="shared" si="104"/>
        <v>-186867.68038475909</v>
      </c>
      <c r="CK122" s="172">
        <f t="shared" si="104"/>
        <v>-186621.52335077623</v>
      </c>
      <c r="CL122" s="172">
        <f t="shared" si="104"/>
        <v>-186375.88141843834</v>
      </c>
      <c r="CM122" s="172">
        <f t="shared" si="104"/>
        <v>-186130.7535098576</v>
      </c>
      <c r="CN122" s="172">
        <f t="shared" si="104"/>
        <v>-185886.1385494016</v>
      </c>
      <c r="CO122" s="172">
        <f t="shared" si="104"/>
        <v>-185642.03546368887</v>
      </c>
      <c r="CP122" s="172">
        <f t="shared" si="104"/>
        <v>-163957.92092967371</v>
      </c>
      <c r="CQ122" s="172">
        <f t="shared" si="104"/>
        <v>-163743.22184443369</v>
      </c>
      <c r="CR122" s="172">
        <f t="shared" si="104"/>
        <v>-163528.97203277407</v>
      </c>
      <c r="CS122" s="172">
        <f t="shared" si="104"/>
        <v>-163315.17055455709</v>
      </c>
      <c r="CT122" s="172">
        <f t="shared" si="104"/>
        <v>-163101.81647161205</v>
      </c>
      <c r="CU122" s="172">
        <f t="shared" si="104"/>
        <v>-162888.90884773145</v>
      </c>
      <c r="CV122" s="172">
        <f t="shared" si="104"/>
        <v>-162676.44674866711</v>
      </c>
      <c r="CW122" s="172">
        <f t="shared" si="104"/>
        <v>-162464.4292421256</v>
      </c>
      <c r="CX122" s="172">
        <f t="shared" si="104"/>
        <v>-162252.85539776451</v>
      </c>
      <c r="CY122" s="172">
        <f t="shared" si="104"/>
        <v>-162041.72428718815</v>
      </c>
      <c r="CZ122" s="172">
        <f t="shared" si="104"/>
        <v>-161831.03498394359</v>
      </c>
      <c r="DA122" s="172">
        <f t="shared" si="104"/>
        <v>-161620.78656351674</v>
      </c>
      <c r="DB122" s="172">
        <f t="shared" si="104"/>
        <v>-157307.42795984226</v>
      </c>
      <c r="DC122" s="172">
        <f t="shared" si="104"/>
        <v>-157107.5753310876</v>
      </c>
      <c r="DD122" s="172">
        <f t="shared" si="104"/>
        <v>-156908.1409086145</v>
      </c>
      <c r="DE122" s="172">
        <f t="shared" si="104"/>
        <v>-156709.12381729559</v>
      </c>
      <c r="DF122" s="172">
        <f t="shared" si="104"/>
        <v>-156510.52318383491</v>
      </c>
      <c r="DG122" s="172">
        <f t="shared" si="104"/>
        <v>-156312.33813676372</v>
      </c>
      <c r="DH122" s="172">
        <f t="shared" si="104"/>
        <v>-156114.56780643715</v>
      </c>
      <c r="DI122" s="172">
        <f t="shared" si="104"/>
        <v>-155917.21132502996</v>
      </c>
      <c r="DJ122" s="172">
        <f t="shared" si="104"/>
        <v>-155720.26782653283</v>
      </c>
      <c r="DK122" s="172">
        <f t="shared" si="104"/>
        <v>-155523.73644674895</v>
      </c>
      <c r="DL122" s="172">
        <f t="shared" si="104"/>
        <v>-155327.61632328952</v>
      </c>
      <c r="DM122" s="172">
        <f t="shared" si="104"/>
        <v>-155131.90659557053</v>
      </c>
      <c r="DN122" s="172">
        <f t="shared" si="104"/>
        <v>-85425.157525341754</v>
      </c>
      <c r="DO122" s="172">
        <f t="shared" si="104"/>
        <v>-85312.72011527032</v>
      </c>
      <c r="DP122" s="172">
        <f t="shared" si="104"/>
        <v>-85200.517988724867</v>
      </c>
      <c r="DQ122" s="172">
        <f t="shared" si="104"/>
        <v>-85088.55065335735</v>
      </c>
      <c r="DR122" s="172">
        <f t="shared" si="104"/>
        <v>-84976.817617850029</v>
      </c>
      <c r="DS122" s="172">
        <f t="shared" si="104"/>
        <v>-84865.318391913315</v>
      </c>
      <c r="DT122" s="172">
        <f t="shared" si="104"/>
        <v>-84754.052486283443</v>
      </c>
      <c r="DU122" s="172">
        <f t="shared" si="104"/>
        <v>-84643.01941272062</v>
      </c>
      <c r="DV122" s="172">
        <f t="shared" si="104"/>
        <v>-84532.218684006657</v>
      </c>
      <c r="DW122" s="172">
        <f t="shared" si="104"/>
        <v>-84421.649813942917</v>
      </c>
      <c r="DX122" s="172">
        <f t="shared" si="104"/>
        <v>-84311.312317348173</v>
      </c>
      <c r="DY122" s="172">
        <f t="shared" si="104"/>
        <v>-84201.205710056442</v>
      </c>
    </row>
    <row r="123" spans="1:129" x14ac:dyDescent="0.35">
      <c r="B123" s="14"/>
      <c r="H123" s="54"/>
      <c r="DY123" s="24"/>
    </row>
    <row r="124" spans="1:129" x14ac:dyDescent="0.35">
      <c r="B124" s="14"/>
      <c r="C124" s="24" t="s">
        <v>522</v>
      </c>
      <c r="DY124" s="24"/>
    </row>
    <row r="125" spans="1:129" s="255" customFormat="1" x14ac:dyDescent="0.35">
      <c r="A125"/>
      <c r="B125" s="412"/>
      <c r="C125" s="14"/>
      <c r="D125" t="s">
        <v>523</v>
      </c>
      <c r="E125"/>
      <c r="G125"/>
      <c r="H125" s="30" t="s">
        <v>41</v>
      </c>
      <c r="I125"/>
      <c r="J125" s="181">
        <f t="shared" ref="J125:AO125" si="105">J100-J115+J122</f>
        <v>141178.28299056366</v>
      </c>
      <c r="K125" s="181">
        <f t="shared" si="105"/>
        <v>141116.29450474976</v>
      </c>
      <c r="L125" s="181">
        <f t="shared" si="105"/>
        <v>141054.43573438731</v>
      </c>
      <c r="M125" s="181">
        <f t="shared" si="105"/>
        <v>140992.70640803821</v>
      </c>
      <c r="N125" s="181">
        <f t="shared" si="105"/>
        <v>140931.10625483125</v>
      </c>
      <c r="O125" s="181">
        <f t="shared" si="105"/>
        <v>138982.11662374059</v>
      </c>
      <c r="P125" s="181">
        <f t="shared" si="105"/>
        <v>138920.77400647081</v>
      </c>
      <c r="Q125" s="181">
        <f t="shared" si="105"/>
        <v>138859.55975312623</v>
      </c>
      <c r="R125" s="181">
        <f t="shared" si="105"/>
        <v>138798.4735950958</v>
      </c>
      <c r="S125" s="181">
        <f t="shared" si="105"/>
        <v>138737.51526433066</v>
      </c>
      <c r="T125" s="181">
        <f t="shared" si="105"/>
        <v>138676.68449334294</v>
      </c>
      <c r="U125" s="181">
        <f t="shared" si="105"/>
        <v>138615.98101520445</v>
      </c>
      <c r="V125" s="181">
        <f t="shared" si="105"/>
        <v>-1471601.0426983824</v>
      </c>
      <c r="W125" s="181">
        <f t="shared" si="105"/>
        <v>205173.55673547904</v>
      </c>
      <c r="X125" s="181">
        <f t="shared" si="105"/>
        <v>205084.41245756613</v>
      </c>
      <c r="Y125" s="181">
        <f t="shared" si="105"/>
        <v>204995.45472059201</v>
      </c>
      <c r="Z125" s="181">
        <f t="shared" si="105"/>
        <v>107002.50322520477</v>
      </c>
      <c r="AA125" s="181">
        <f t="shared" si="105"/>
        <v>106913.91739987323</v>
      </c>
      <c r="AB125" s="181">
        <f t="shared" si="105"/>
        <v>106825.51694687753</v>
      </c>
      <c r="AC125" s="181">
        <f t="shared" si="105"/>
        <v>106737.30147831244</v>
      </c>
      <c r="AD125" s="181">
        <f t="shared" si="105"/>
        <v>106649.27060708439</v>
      </c>
      <c r="AE125" s="181">
        <f t="shared" si="105"/>
        <v>106561.42394691004</v>
      </c>
      <c r="AF125" s="181">
        <f t="shared" si="105"/>
        <v>106473.76111231418</v>
      </c>
      <c r="AG125" s="181">
        <f t="shared" si="105"/>
        <v>106386.28171862831</v>
      </c>
      <c r="AH125" s="181">
        <f t="shared" si="105"/>
        <v>-1798320.8688680478</v>
      </c>
      <c r="AI125" s="181">
        <f t="shared" si="105"/>
        <v>152915.92521645554</v>
      </c>
      <c r="AJ125" s="181">
        <f t="shared" si="105"/>
        <v>152794.02112623944</v>
      </c>
      <c r="AK125" s="181">
        <f t="shared" si="105"/>
        <v>152672.37212927174</v>
      </c>
      <c r="AL125" s="181">
        <f t="shared" si="105"/>
        <v>152550.97769175121</v>
      </c>
      <c r="AM125" s="181">
        <f t="shared" si="105"/>
        <v>152429.83728099347</v>
      </c>
      <c r="AN125" s="181">
        <f t="shared" si="105"/>
        <v>152308.95036542875</v>
      </c>
      <c r="AO125" s="181">
        <f t="shared" si="105"/>
        <v>152188.31641460001</v>
      </c>
      <c r="AP125" s="181">
        <f t="shared" ref="AP125:BU125" si="106">AP100-AP115+AP122</f>
        <v>152067.93489915977</v>
      </c>
      <c r="AQ125" s="181">
        <f t="shared" si="106"/>
        <v>151947.80529086856</v>
      </c>
      <c r="AR125" s="181">
        <f t="shared" si="106"/>
        <v>151827.92706259229</v>
      </c>
      <c r="AS125" s="181">
        <f t="shared" si="106"/>
        <v>151708.29968829977</v>
      </c>
      <c r="AT125" s="181">
        <f t="shared" si="106"/>
        <v>-1628254.1893000524</v>
      </c>
      <c r="AU125" s="181">
        <f t="shared" si="106"/>
        <v>200041.60278021905</v>
      </c>
      <c r="AV125" s="181">
        <f t="shared" si="106"/>
        <v>199887.26639742329</v>
      </c>
      <c r="AW125" s="181">
        <f t="shared" si="106"/>
        <v>199733.25297482644</v>
      </c>
      <c r="AX125" s="181">
        <f t="shared" si="106"/>
        <v>199579.56183661066</v>
      </c>
      <c r="AY125" s="181">
        <f t="shared" si="106"/>
        <v>199426.19230837241</v>
      </c>
      <c r="AZ125" s="181">
        <f t="shared" si="106"/>
        <v>199273.14371711906</v>
      </c>
      <c r="BA125" s="181">
        <f t="shared" si="106"/>
        <v>199120.41539126635</v>
      </c>
      <c r="BB125" s="181">
        <f t="shared" si="106"/>
        <v>198968.00666063576</v>
      </c>
      <c r="BC125" s="181">
        <f t="shared" si="106"/>
        <v>198815.91685645055</v>
      </c>
      <c r="BD125" s="181">
        <f t="shared" si="106"/>
        <v>198664.14531133382</v>
      </c>
      <c r="BE125" s="181">
        <f t="shared" si="106"/>
        <v>198512.69135930523</v>
      </c>
      <c r="BF125" s="181">
        <f t="shared" si="106"/>
        <v>-2235545.2540127346</v>
      </c>
      <c r="BG125" s="181">
        <f t="shared" si="106"/>
        <v>156556.32580464863</v>
      </c>
      <c r="BH125" s="181">
        <f t="shared" si="106"/>
        <v>156439.69180501299</v>
      </c>
      <c r="BI125" s="181">
        <f t="shared" si="106"/>
        <v>156323.30187057477</v>
      </c>
      <c r="BJ125" s="181">
        <f t="shared" si="106"/>
        <v>156207.15549060958</v>
      </c>
      <c r="BK125" s="181">
        <f t="shared" si="106"/>
        <v>154153.85138273367</v>
      </c>
      <c r="BL125" s="181">
        <f t="shared" si="106"/>
        <v>154038.1905838144</v>
      </c>
      <c r="BM125" s="181">
        <f t="shared" si="106"/>
        <v>153922.77181359858</v>
      </c>
      <c r="BN125" s="181">
        <f t="shared" si="106"/>
        <v>153807.5945656235</v>
      </c>
      <c r="BO125" s="181">
        <f t="shared" si="106"/>
        <v>153692.65833448619</v>
      </c>
      <c r="BP125" s="181">
        <f t="shared" si="106"/>
        <v>153577.96261584107</v>
      </c>
      <c r="BQ125" s="181">
        <f t="shared" si="106"/>
        <v>153463.5069063984</v>
      </c>
      <c r="BR125" s="181">
        <f t="shared" si="106"/>
        <v>-1699285.1893691791</v>
      </c>
      <c r="BS125" s="181">
        <f t="shared" si="106"/>
        <v>159453.19129900716</v>
      </c>
      <c r="BT125" s="181">
        <f t="shared" si="106"/>
        <v>159335.602990716</v>
      </c>
      <c r="BU125" s="181">
        <f t="shared" si="106"/>
        <v>159218.26074458321</v>
      </c>
      <c r="BV125" s="181">
        <f t="shared" ref="BV125:DA125" si="107">BV100-BV115+BV122</f>
        <v>87230.351928558666</v>
      </c>
      <c r="BW125" s="181">
        <f t="shared" si="107"/>
        <v>87113.500263110473</v>
      </c>
      <c r="BX125" s="181">
        <f t="shared" si="107"/>
        <v>86996.893118341279</v>
      </c>
      <c r="BY125" s="181">
        <f t="shared" si="107"/>
        <v>86880.529982573818</v>
      </c>
      <c r="BZ125" s="181">
        <f t="shared" si="107"/>
        <v>86764.410345201148</v>
      </c>
      <c r="CA125" s="181">
        <f t="shared" si="107"/>
        <v>86648.533696685161</v>
      </c>
      <c r="CB125" s="181">
        <f t="shared" si="107"/>
        <v>86532.899528553797</v>
      </c>
      <c r="CC125" s="181">
        <f t="shared" si="107"/>
        <v>86417.507333399088</v>
      </c>
      <c r="CD125" s="181">
        <f t="shared" si="107"/>
        <v>-1251438.9215431721</v>
      </c>
      <c r="CE125" s="181">
        <f t="shared" si="107"/>
        <v>80616.955698821141</v>
      </c>
      <c r="CF125" s="181">
        <f t="shared" si="107"/>
        <v>80510.34907461924</v>
      </c>
      <c r="CG125" s="181">
        <f t="shared" si="107"/>
        <v>80403.965532596339</v>
      </c>
      <c r="CH125" s="181">
        <f t="shared" si="107"/>
        <v>80297.804605936602</v>
      </c>
      <c r="CI125" s="181">
        <f t="shared" si="107"/>
        <v>80191.865828801005</v>
      </c>
      <c r="CJ125" s="181">
        <f t="shared" si="107"/>
        <v>80086.148736325325</v>
      </c>
      <c r="CK125" s="181">
        <f t="shared" si="107"/>
        <v>79980.652864618402</v>
      </c>
      <c r="CL125" s="181">
        <f t="shared" si="107"/>
        <v>79875.377750759304</v>
      </c>
      <c r="CM125" s="181">
        <f t="shared" si="107"/>
        <v>79770.322932796116</v>
      </c>
      <c r="CN125" s="181">
        <f t="shared" si="107"/>
        <v>79665.487949743576</v>
      </c>
      <c r="CO125" s="181">
        <f t="shared" si="107"/>
        <v>79560.872341580951</v>
      </c>
      <c r="CP125" s="181">
        <f t="shared" si="107"/>
        <v>-891415.908791163</v>
      </c>
      <c r="CQ125" s="181">
        <f t="shared" si="107"/>
        <v>70175.666504757304</v>
      </c>
      <c r="CR125" s="181">
        <f t="shared" si="107"/>
        <v>70083.845156903204</v>
      </c>
      <c r="CS125" s="181">
        <f t="shared" si="107"/>
        <v>69992.215951953054</v>
      </c>
      <c r="CT125" s="181">
        <f t="shared" si="107"/>
        <v>69900.77848783377</v>
      </c>
      <c r="CU125" s="181">
        <f t="shared" si="107"/>
        <v>69809.532363313512</v>
      </c>
      <c r="CV125" s="181">
        <f t="shared" si="107"/>
        <v>69718.477178000205</v>
      </c>
      <c r="CW125" s="181">
        <f t="shared" si="107"/>
        <v>69627.612532339554</v>
      </c>
      <c r="CX125" s="181">
        <f t="shared" si="107"/>
        <v>69536.93802761336</v>
      </c>
      <c r="CY125" s="181">
        <f t="shared" si="107"/>
        <v>69446.453265937802</v>
      </c>
      <c r="CZ125" s="181">
        <f t="shared" si="107"/>
        <v>69356.157850261574</v>
      </c>
      <c r="DA125" s="181">
        <f t="shared" si="107"/>
        <v>69266.051384364313</v>
      </c>
      <c r="DB125" s="181">
        <f t="shared" ref="DB125:DY125" si="108">DB100-DB115+DB122</f>
        <v>0</v>
      </c>
      <c r="DC125" s="181">
        <f t="shared" si="108"/>
        <v>0</v>
      </c>
      <c r="DD125" s="181">
        <f t="shared" si="108"/>
        <v>0</v>
      </c>
      <c r="DE125" s="181">
        <f t="shared" si="108"/>
        <v>0</v>
      </c>
      <c r="DF125" s="181">
        <f t="shared" si="108"/>
        <v>0</v>
      </c>
      <c r="DG125" s="181">
        <f t="shared" si="108"/>
        <v>0</v>
      </c>
      <c r="DH125" s="181">
        <f t="shared" si="108"/>
        <v>0</v>
      </c>
      <c r="DI125" s="181">
        <f t="shared" si="108"/>
        <v>0</v>
      </c>
      <c r="DJ125" s="181">
        <f t="shared" si="108"/>
        <v>0</v>
      </c>
      <c r="DK125" s="181">
        <f t="shared" si="108"/>
        <v>0</v>
      </c>
      <c r="DL125" s="181">
        <f t="shared" si="108"/>
        <v>0</v>
      </c>
      <c r="DM125" s="181">
        <f t="shared" si="108"/>
        <v>0</v>
      </c>
      <c r="DN125" s="181">
        <f t="shared" si="108"/>
        <v>0</v>
      </c>
      <c r="DO125" s="181">
        <f t="shared" si="108"/>
        <v>0</v>
      </c>
      <c r="DP125" s="181">
        <f t="shared" si="108"/>
        <v>0</v>
      </c>
      <c r="DQ125" s="181">
        <f t="shared" si="108"/>
        <v>0</v>
      </c>
      <c r="DR125" s="181">
        <f t="shared" si="108"/>
        <v>0</v>
      </c>
      <c r="DS125" s="181">
        <f t="shared" si="108"/>
        <v>0</v>
      </c>
      <c r="DT125" s="181">
        <f t="shared" si="108"/>
        <v>0</v>
      </c>
      <c r="DU125" s="181">
        <f t="shared" si="108"/>
        <v>0</v>
      </c>
      <c r="DV125" s="181">
        <f t="shared" si="108"/>
        <v>0</v>
      </c>
      <c r="DW125" s="181">
        <f t="shared" si="108"/>
        <v>0</v>
      </c>
      <c r="DX125" s="181">
        <f t="shared" si="108"/>
        <v>0</v>
      </c>
      <c r="DY125" s="181">
        <f t="shared" si="108"/>
        <v>0</v>
      </c>
    </row>
    <row r="126" spans="1:129" x14ac:dyDescent="0.35">
      <c r="B126" s="14"/>
      <c r="C126" s="14"/>
      <c r="D126" t="s">
        <v>524</v>
      </c>
      <c r="H126" s="30" t="s">
        <v>41</v>
      </c>
      <c r="J126" s="57">
        <v>0</v>
      </c>
      <c r="K126" s="57">
        <f>J127</f>
        <v>141178.28299056366</v>
      </c>
      <c r="L126" s="57">
        <f t="shared" ref="L126:BV126" si="109">K127</f>
        <v>282294.57749531342</v>
      </c>
      <c r="M126" s="57">
        <f t="shared" si="109"/>
        <v>423349.01322970074</v>
      </c>
      <c r="N126" s="57">
        <f t="shared" si="109"/>
        <v>564341.71963773901</v>
      </c>
      <c r="O126" s="57">
        <f t="shared" si="109"/>
        <v>705272.8258925702</v>
      </c>
      <c r="P126" s="57">
        <f t="shared" si="109"/>
        <v>844254.94251631084</v>
      </c>
      <c r="Q126" s="57">
        <f t="shared" si="109"/>
        <v>983175.71652278164</v>
      </c>
      <c r="R126" s="57">
        <f t="shared" si="109"/>
        <v>1122035.2762759079</v>
      </c>
      <c r="S126" s="57">
        <f t="shared" si="109"/>
        <v>1260833.7498710037</v>
      </c>
      <c r="T126" s="57">
        <f t="shared" si="109"/>
        <v>1399571.2651353343</v>
      </c>
      <c r="U126" s="57">
        <f t="shared" si="109"/>
        <v>1538247.9496286772</v>
      </c>
      <c r="V126" s="57">
        <f t="shared" si="109"/>
        <v>1676863.9306438817</v>
      </c>
      <c r="W126" s="57">
        <f t="shared" si="109"/>
        <v>205262.88794549927</v>
      </c>
      <c r="X126" s="57">
        <f t="shared" si="109"/>
        <v>410436.44468097831</v>
      </c>
      <c r="Y126" s="57">
        <f t="shared" si="109"/>
        <v>615520.85713854444</v>
      </c>
      <c r="Z126" s="57">
        <f t="shared" si="109"/>
        <v>820516.31185913645</v>
      </c>
      <c r="AA126" s="57">
        <f t="shared" si="109"/>
        <v>927518.81508434121</v>
      </c>
      <c r="AB126" s="57">
        <f t="shared" si="109"/>
        <v>1034432.7324842145</v>
      </c>
      <c r="AC126" s="57">
        <f t="shared" si="109"/>
        <v>1141258.2494310921</v>
      </c>
      <c r="AD126" s="57">
        <f t="shared" si="109"/>
        <v>1247995.5509094044</v>
      </c>
      <c r="AE126" s="57">
        <f t="shared" si="109"/>
        <v>1354644.8215164887</v>
      </c>
      <c r="AF126" s="57">
        <f t="shared" si="109"/>
        <v>1461206.2454633988</v>
      </c>
      <c r="AG126" s="57">
        <f t="shared" si="109"/>
        <v>1567680.0065757129</v>
      </c>
      <c r="AH126" s="57">
        <f t="shared" si="109"/>
        <v>1674066.2882943412</v>
      </c>
      <c r="AI126" s="57">
        <f t="shared" si="109"/>
        <v>-124254.58057370665</v>
      </c>
      <c r="AJ126" s="57">
        <f t="shared" si="109"/>
        <v>28661.344642748882</v>
      </c>
      <c r="AK126" s="57">
        <f t="shared" si="109"/>
        <v>181455.36576898833</v>
      </c>
      <c r="AL126" s="57">
        <f t="shared" si="109"/>
        <v>334127.73789826006</v>
      </c>
      <c r="AM126" s="57">
        <f t="shared" si="109"/>
        <v>486678.71559001127</v>
      </c>
      <c r="AN126" s="57">
        <f t="shared" si="109"/>
        <v>639108.55287100468</v>
      </c>
      <c r="AO126" s="57">
        <f t="shared" si="109"/>
        <v>791417.50323643349</v>
      </c>
      <c r="AP126" s="57">
        <f t="shared" si="109"/>
        <v>943605.8196510335</v>
      </c>
      <c r="AQ126" s="57">
        <f t="shared" si="109"/>
        <v>1095673.7545501932</v>
      </c>
      <c r="AR126" s="57">
        <f t="shared" si="109"/>
        <v>1247621.5598410617</v>
      </c>
      <c r="AS126" s="57">
        <f t="shared" si="109"/>
        <v>1399449.4869036539</v>
      </c>
      <c r="AT126" s="57">
        <f t="shared" si="109"/>
        <v>1551157.7865919536</v>
      </c>
      <c r="AU126" s="57">
        <f t="shared" si="109"/>
        <v>-77096.402708098758</v>
      </c>
      <c r="AV126" s="57">
        <f t="shared" si="109"/>
        <v>122945.20007212029</v>
      </c>
      <c r="AW126" s="57">
        <f t="shared" si="109"/>
        <v>322832.46646954358</v>
      </c>
      <c r="AX126" s="57">
        <f t="shared" si="109"/>
        <v>522565.71944437001</v>
      </c>
      <c r="AY126" s="57">
        <f t="shared" si="109"/>
        <v>722145.28128098068</v>
      </c>
      <c r="AZ126" s="57">
        <f t="shared" si="109"/>
        <v>921571.47358935303</v>
      </c>
      <c r="BA126" s="57">
        <f t="shared" si="109"/>
        <v>1120844.617306472</v>
      </c>
      <c r="BB126" s="57">
        <f t="shared" si="109"/>
        <v>1319965.0326977384</v>
      </c>
      <c r="BC126" s="57">
        <f t="shared" si="109"/>
        <v>1518933.0393583742</v>
      </c>
      <c r="BD126" s="57">
        <f t="shared" si="109"/>
        <v>1717748.9562148247</v>
      </c>
      <c r="BE126" s="57">
        <f t="shared" si="109"/>
        <v>1916413.1015261584</v>
      </c>
      <c r="BF126" s="57">
        <f t="shared" si="109"/>
        <v>2114925.7928854637</v>
      </c>
      <c r="BG126" s="57">
        <f t="shared" si="109"/>
        <v>-120619.46112727094</v>
      </c>
      <c r="BH126" s="57">
        <f t="shared" si="109"/>
        <v>35936.864677377685</v>
      </c>
      <c r="BI126" s="57">
        <f t="shared" si="109"/>
        <v>192376.55648239068</v>
      </c>
      <c r="BJ126" s="57">
        <f t="shared" si="109"/>
        <v>348699.85835296544</v>
      </c>
      <c r="BK126" s="57">
        <f t="shared" si="109"/>
        <v>504907.01384357503</v>
      </c>
      <c r="BL126" s="57">
        <f t="shared" si="109"/>
        <v>659060.8652263087</v>
      </c>
      <c r="BM126" s="57">
        <f t="shared" si="109"/>
        <v>813099.0558101231</v>
      </c>
      <c r="BN126" s="57">
        <f t="shared" si="109"/>
        <v>967021.82762372168</v>
      </c>
      <c r="BO126" s="57">
        <f t="shared" si="109"/>
        <v>1120829.4221893451</v>
      </c>
      <c r="BP126" s="57">
        <f t="shared" si="109"/>
        <v>1274522.0805238313</v>
      </c>
      <c r="BQ126" s="57">
        <f t="shared" si="109"/>
        <v>1428100.0431396724</v>
      </c>
      <c r="BR126" s="57">
        <f t="shared" si="109"/>
        <v>1581563.5500460707</v>
      </c>
      <c r="BS126" s="57">
        <f t="shared" si="109"/>
        <v>-117721.63932310836</v>
      </c>
      <c r="BT126" s="57">
        <f t="shared" si="109"/>
        <v>41731.551975898794</v>
      </c>
      <c r="BU126" s="57">
        <f t="shared" si="109"/>
        <v>201067.15496661479</v>
      </c>
      <c r="BV126" s="57">
        <f t="shared" si="109"/>
        <v>360285.415711198</v>
      </c>
      <c r="BW126" s="57">
        <f t="shared" ref="BW126:DY126" si="110">BV127</f>
        <v>447515.76763975667</v>
      </c>
      <c r="BX126" s="57">
        <f t="shared" si="110"/>
        <v>534629.26790286717</v>
      </c>
      <c r="BY126" s="57">
        <f t="shared" si="110"/>
        <v>621626.16102120839</v>
      </c>
      <c r="BZ126" s="57">
        <f t="shared" si="110"/>
        <v>708506.69100378221</v>
      </c>
      <c r="CA126" s="57">
        <f t="shared" si="110"/>
        <v>795271.10134898336</v>
      </c>
      <c r="CB126" s="57">
        <f t="shared" si="110"/>
        <v>881919.63504566858</v>
      </c>
      <c r="CC126" s="57">
        <f t="shared" si="110"/>
        <v>968452.5345742224</v>
      </c>
      <c r="CD126" s="57">
        <f t="shared" si="110"/>
        <v>1054870.0419076215</v>
      </c>
      <c r="CE126" s="57">
        <f t="shared" si="110"/>
        <v>-196568.87963555055</v>
      </c>
      <c r="CF126" s="57">
        <f t="shared" si="110"/>
        <v>-115951.92393672941</v>
      </c>
      <c r="CG126" s="57">
        <f t="shared" si="110"/>
        <v>-35441.574862110167</v>
      </c>
      <c r="CH126" s="57">
        <f t="shared" si="110"/>
        <v>44962.390670486173</v>
      </c>
      <c r="CI126" s="57">
        <f t="shared" si="110"/>
        <v>125260.19527642278</v>
      </c>
      <c r="CJ126" s="57">
        <f t="shared" si="110"/>
        <v>205452.06110522378</v>
      </c>
      <c r="CK126" s="57">
        <f t="shared" si="110"/>
        <v>285538.20984154911</v>
      </c>
      <c r="CL126" s="57">
        <f t="shared" si="110"/>
        <v>365518.86270616751</v>
      </c>
      <c r="CM126" s="57">
        <f t="shared" si="110"/>
        <v>445394.24045692681</v>
      </c>
      <c r="CN126" s="57">
        <f t="shared" si="110"/>
        <v>525164.56338972296</v>
      </c>
      <c r="CO126" s="57">
        <f t="shared" si="110"/>
        <v>604830.05133946659</v>
      </c>
      <c r="CP126" s="57">
        <f t="shared" si="110"/>
        <v>684390.92368104751</v>
      </c>
      <c r="CQ126" s="57">
        <f t="shared" si="110"/>
        <v>-207024.98511011549</v>
      </c>
      <c r="CR126" s="57">
        <f t="shared" si="110"/>
        <v>-136849.31860535819</v>
      </c>
      <c r="CS126" s="57">
        <f t="shared" si="110"/>
        <v>-66765.473448454984</v>
      </c>
      <c r="CT126" s="57">
        <f t="shared" si="110"/>
        <v>3226.7425034980697</v>
      </c>
      <c r="CU126" s="57">
        <f t="shared" si="110"/>
        <v>73127.520991331839</v>
      </c>
      <c r="CV126" s="57">
        <f t="shared" si="110"/>
        <v>142937.05335464535</v>
      </c>
      <c r="CW126" s="57">
        <f t="shared" si="110"/>
        <v>212655.53053264556</v>
      </c>
      <c r="CX126" s="57">
        <f t="shared" si="110"/>
        <v>282283.14306498511</v>
      </c>
      <c r="CY126" s="57">
        <f t="shared" si="110"/>
        <v>351820.0810925985</v>
      </c>
      <c r="CZ126" s="57">
        <f t="shared" si="110"/>
        <v>421266.5343585363</v>
      </c>
      <c r="DA126" s="57">
        <f t="shared" si="110"/>
        <v>490622.6922087979</v>
      </c>
      <c r="DB126" s="57">
        <f t="shared" si="110"/>
        <v>559888.74359316216</v>
      </c>
      <c r="DC126" s="57">
        <f t="shared" si="110"/>
        <v>559888.74359316216</v>
      </c>
      <c r="DD126" s="57">
        <f t="shared" si="110"/>
        <v>559888.74359316216</v>
      </c>
      <c r="DE126" s="57">
        <f t="shared" si="110"/>
        <v>559888.74359316216</v>
      </c>
      <c r="DF126" s="57">
        <f t="shared" si="110"/>
        <v>559888.74359316216</v>
      </c>
      <c r="DG126" s="57">
        <f t="shared" si="110"/>
        <v>559888.74359316216</v>
      </c>
      <c r="DH126" s="57">
        <f t="shared" si="110"/>
        <v>559888.74359316216</v>
      </c>
      <c r="DI126" s="57">
        <f t="shared" si="110"/>
        <v>559888.74359316216</v>
      </c>
      <c r="DJ126" s="57">
        <f t="shared" si="110"/>
        <v>559888.74359316216</v>
      </c>
      <c r="DK126" s="57">
        <f t="shared" si="110"/>
        <v>559888.74359316216</v>
      </c>
      <c r="DL126" s="57">
        <f t="shared" si="110"/>
        <v>559888.74359316216</v>
      </c>
      <c r="DM126" s="57">
        <f t="shared" si="110"/>
        <v>559888.74359316216</v>
      </c>
      <c r="DN126" s="57">
        <f t="shared" si="110"/>
        <v>559888.74359316216</v>
      </c>
      <c r="DO126" s="57">
        <f t="shared" si="110"/>
        <v>559888.74359316216</v>
      </c>
      <c r="DP126" s="57">
        <f t="shared" si="110"/>
        <v>559888.74359316216</v>
      </c>
      <c r="DQ126" s="57">
        <f t="shared" si="110"/>
        <v>559888.74359316216</v>
      </c>
      <c r="DR126" s="57">
        <f t="shared" si="110"/>
        <v>559888.74359316216</v>
      </c>
      <c r="DS126" s="57">
        <f t="shared" si="110"/>
        <v>559888.74359316216</v>
      </c>
      <c r="DT126" s="57">
        <f t="shared" si="110"/>
        <v>559888.74359316216</v>
      </c>
      <c r="DU126" s="57">
        <f t="shared" si="110"/>
        <v>559888.74359316216</v>
      </c>
      <c r="DV126" s="57">
        <f t="shared" si="110"/>
        <v>559888.74359316216</v>
      </c>
      <c r="DW126" s="57">
        <f t="shared" si="110"/>
        <v>559888.74359316216</v>
      </c>
      <c r="DX126" s="57">
        <f t="shared" si="110"/>
        <v>559888.74359316216</v>
      </c>
      <c r="DY126" s="57">
        <f t="shared" si="110"/>
        <v>559888.74359316216</v>
      </c>
    </row>
    <row r="127" spans="1:129" s="24" customFormat="1" x14ac:dyDescent="0.35">
      <c r="B127" s="60"/>
      <c r="C127" s="24" t="s">
        <v>525</v>
      </c>
      <c r="H127" s="54" t="s">
        <v>41</v>
      </c>
      <c r="J127" s="183">
        <f>J126+J125</f>
        <v>141178.28299056366</v>
      </c>
      <c r="K127" s="183">
        <f>K126+K125</f>
        <v>282294.57749531342</v>
      </c>
      <c r="L127" s="183">
        <f t="shared" ref="L127:BU127" si="111">L126+L125</f>
        <v>423349.01322970074</v>
      </c>
      <c r="M127" s="183">
        <f t="shared" si="111"/>
        <v>564341.71963773901</v>
      </c>
      <c r="N127" s="183">
        <f t="shared" si="111"/>
        <v>705272.8258925702</v>
      </c>
      <c r="O127" s="183">
        <f t="shared" si="111"/>
        <v>844254.94251631084</v>
      </c>
      <c r="P127" s="183">
        <f t="shared" si="111"/>
        <v>983175.71652278164</v>
      </c>
      <c r="Q127" s="183">
        <f t="shared" si="111"/>
        <v>1122035.2762759079</v>
      </c>
      <c r="R127" s="183">
        <f t="shared" si="111"/>
        <v>1260833.7498710037</v>
      </c>
      <c r="S127" s="183">
        <f t="shared" si="111"/>
        <v>1399571.2651353343</v>
      </c>
      <c r="T127" s="183">
        <f t="shared" si="111"/>
        <v>1538247.9496286772</v>
      </c>
      <c r="U127" s="183">
        <f t="shared" si="111"/>
        <v>1676863.9306438817</v>
      </c>
      <c r="V127" s="183">
        <f>V126+V125</f>
        <v>205262.88794549927</v>
      </c>
      <c r="W127" s="183">
        <f t="shared" si="111"/>
        <v>410436.44468097831</v>
      </c>
      <c r="X127" s="183">
        <f t="shared" si="111"/>
        <v>615520.85713854444</v>
      </c>
      <c r="Y127" s="183">
        <f t="shared" si="111"/>
        <v>820516.31185913645</v>
      </c>
      <c r="Z127" s="183">
        <f t="shared" si="111"/>
        <v>927518.81508434121</v>
      </c>
      <c r="AA127" s="183">
        <f t="shared" si="111"/>
        <v>1034432.7324842145</v>
      </c>
      <c r="AB127" s="183">
        <f t="shared" si="111"/>
        <v>1141258.2494310921</v>
      </c>
      <c r="AC127" s="183">
        <f t="shared" si="111"/>
        <v>1247995.5509094044</v>
      </c>
      <c r="AD127" s="183">
        <f t="shared" si="111"/>
        <v>1354644.8215164887</v>
      </c>
      <c r="AE127" s="183">
        <f t="shared" si="111"/>
        <v>1461206.2454633988</v>
      </c>
      <c r="AF127" s="183">
        <f t="shared" si="111"/>
        <v>1567680.0065757129</v>
      </c>
      <c r="AG127" s="183">
        <f t="shared" si="111"/>
        <v>1674066.2882943412</v>
      </c>
      <c r="AH127" s="183">
        <f t="shared" si="111"/>
        <v>-124254.58057370665</v>
      </c>
      <c r="AI127" s="183">
        <f t="shared" si="111"/>
        <v>28661.344642748882</v>
      </c>
      <c r="AJ127" s="183">
        <f t="shared" si="111"/>
        <v>181455.36576898833</v>
      </c>
      <c r="AK127" s="183">
        <f t="shared" si="111"/>
        <v>334127.73789826006</v>
      </c>
      <c r="AL127" s="183">
        <f t="shared" si="111"/>
        <v>486678.71559001127</v>
      </c>
      <c r="AM127" s="183">
        <f t="shared" si="111"/>
        <v>639108.55287100468</v>
      </c>
      <c r="AN127" s="183">
        <f t="shared" si="111"/>
        <v>791417.50323643349</v>
      </c>
      <c r="AO127" s="183">
        <f t="shared" si="111"/>
        <v>943605.8196510335</v>
      </c>
      <c r="AP127" s="183">
        <f t="shared" si="111"/>
        <v>1095673.7545501932</v>
      </c>
      <c r="AQ127" s="183">
        <f t="shared" si="111"/>
        <v>1247621.5598410617</v>
      </c>
      <c r="AR127" s="183">
        <f t="shared" si="111"/>
        <v>1399449.4869036539</v>
      </c>
      <c r="AS127" s="183">
        <f t="shared" si="111"/>
        <v>1551157.7865919536</v>
      </c>
      <c r="AT127" s="183">
        <f t="shared" si="111"/>
        <v>-77096.402708098758</v>
      </c>
      <c r="AU127" s="183">
        <f t="shared" si="111"/>
        <v>122945.20007212029</v>
      </c>
      <c r="AV127" s="183">
        <f t="shared" si="111"/>
        <v>322832.46646954358</v>
      </c>
      <c r="AW127" s="183">
        <f t="shared" si="111"/>
        <v>522565.71944437001</v>
      </c>
      <c r="AX127" s="183">
        <f t="shared" si="111"/>
        <v>722145.28128098068</v>
      </c>
      <c r="AY127" s="183">
        <f t="shared" si="111"/>
        <v>921571.47358935303</v>
      </c>
      <c r="AZ127" s="183">
        <f t="shared" si="111"/>
        <v>1120844.617306472</v>
      </c>
      <c r="BA127" s="183">
        <f t="shared" si="111"/>
        <v>1319965.0326977384</v>
      </c>
      <c r="BB127" s="183">
        <f t="shared" si="111"/>
        <v>1518933.0393583742</v>
      </c>
      <c r="BC127" s="183">
        <f t="shared" si="111"/>
        <v>1717748.9562148247</v>
      </c>
      <c r="BD127" s="183">
        <f t="shared" si="111"/>
        <v>1916413.1015261584</v>
      </c>
      <c r="BE127" s="183">
        <f t="shared" si="111"/>
        <v>2114925.7928854637</v>
      </c>
      <c r="BF127" s="183">
        <f t="shared" si="111"/>
        <v>-120619.46112727094</v>
      </c>
      <c r="BG127" s="183">
        <f t="shared" si="111"/>
        <v>35936.864677377685</v>
      </c>
      <c r="BH127" s="183">
        <f t="shared" si="111"/>
        <v>192376.55648239068</v>
      </c>
      <c r="BI127" s="183">
        <f t="shared" si="111"/>
        <v>348699.85835296544</v>
      </c>
      <c r="BJ127" s="183">
        <f t="shared" si="111"/>
        <v>504907.01384357503</v>
      </c>
      <c r="BK127" s="183">
        <f t="shared" si="111"/>
        <v>659060.8652263087</v>
      </c>
      <c r="BL127" s="183">
        <f t="shared" si="111"/>
        <v>813099.0558101231</v>
      </c>
      <c r="BM127" s="183">
        <f t="shared" si="111"/>
        <v>967021.82762372168</v>
      </c>
      <c r="BN127" s="183">
        <f t="shared" si="111"/>
        <v>1120829.4221893451</v>
      </c>
      <c r="BO127" s="183">
        <f t="shared" si="111"/>
        <v>1274522.0805238313</v>
      </c>
      <c r="BP127" s="183">
        <f t="shared" si="111"/>
        <v>1428100.0431396724</v>
      </c>
      <c r="BQ127" s="183">
        <f t="shared" si="111"/>
        <v>1581563.5500460707</v>
      </c>
      <c r="BR127" s="183">
        <f t="shared" si="111"/>
        <v>-117721.63932310836</v>
      </c>
      <c r="BS127" s="183">
        <f t="shared" si="111"/>
        <v>41731.551975898794</v>
      </c>
      <c r="BT127" s="183">
        <f t="shared" si="111"/>
        <v>201067.15496661479</v>
      </c>
      <c r="BU127" s="183">
        <f t="shared" si="111"/>
        <v>360285.415711198</v>
      </c>
      <c r="BV127" s="183">
        <f t="shared" ref="BV127:DY127" si="112">BV126+BV125</f>
        <v>447515.76763975667</v>
      </c>
      <c r="BW127" s="183">
        <f t="shared" si="112"/>
        <v>534629.26790286717</v>
      </c>
      <c r="BX127" s="183">
        <f t="shared" si="112"/>
        <v>621626.16102120839</v>
      </c>
      <c r="BY127" s="183">
        <f t="shared" si="112"/>
        <v>708506.69100378221</v>
      </c>
      <c r="BZ127" s="183">
        <f t="shared" si="112"/>
        <v>795271.10134898336</v>
      </c>
      <c r="CA127" s="183">
        <f t="shared" si="112"/>
        <v>881919.63504566858</v>
      </c>
      <c r="CB127" s="183">
        <f t="shared" si="112"/>
        <v>968452.5345742224</v>
      </c>
      <c r="CC127" s="183">
        <f t="shared" si="112"/>
        <v>1054870.0419076215</v>
      </c>
      <c r="CD127" s="183">
        <f t="shared" si="112"/>
        <v>-196568.87963555055</v>
      </c>
      <c r="CE127" s="183">
        <f t="shared" si="112"/>
        <v>-115951.92393672941</v>
      </c>
      <c r="CF127" s="183">
        <f t="shared" si="112"/>
        <v>-35441.574862110167</v>
      </c>
      <c r="CG127" s="183">
        <f t="shared" si="112"/>
        <v>44962.390670486173</v>
      </c>
      <c r="CH127" s="183">
        <f t="shared" si="112"/>
        <v>125260.19527642278</v>
      </c>
      <c r="CI127" s="183">
        <f t="shared" si="112"/>
        <v>205452.06110522378</v>
      </c>
      <c r="CJ127" s="183">
        <f t="shared" si="112"/>
        <v>285538.20984154911</v>
      </c>
      <c r="CK127" s="183">
        <f t="shared" si="112"/>
        <v>365518.86270616751</v>
      </c>
      <c r="CL127" s="183">
        <f t="shared" si="112"/>
        <v>445394.24045692681</v>
      </c>
      <c r="CM127" s="183">
        <f t="shared" si="112"/>
        <v>525164.56338972296</v>
      </c>
      <c r="CN127" s="183">
        <f t="shared" si="112"/>
        <v>604830.05133946659</v>
      </c>
      <c r="CO127" s="183">
        <f t="shared" si="112"/>
        <v>684390.92368104751</v>
      </c>
      <c r="CP127" s="183">
        <f t="shared" si="112"/>
        <v>-207024.98511011549</v>
      </c>
      <c r="CQ127" s="183">
        <f t="shared" si="112"/>
        <v>-136849.31860535819</v>
      </c>
      <c r="CR127" s="183">
        <f t="shared" si="112"/>
        <v>-66765.473448454984</v>
      </c>
      <c r="CS127" s="183">
        <f t="shared" si="112"/>
        <v>3226.7425034980697</v>
      </c>
      <c r="CT127" s="183">
        <f t="shared" si="112"/>
        <v>73127.520991331839</v>
      </c>
      <c r="CU127" s="183">
        <f t="shared" si="112"/>
        <v>142937.05335464535</v>
      </c>
      <c r="CV127" s="183">
        <f t="shared" si="112"/>
        <v>212655.53053264556</v>
      </c>
      <c r="CW127" s="183">
        <f t="shared" si="112"/>
        <v>282283.14306498511</v>
      </c>
      <c r="CX127" s="183">
        <f t="shared" si="112"/>
        <v>351820.0810925985</v>
      </c>
      <c r="CY127" s="183">
        <f t="shared" si="112"/>
        <v>421266.5343585363</v>
      </c>
      <c r="CZ127" s="183">
        <f t="shared" si="112"/>
        <v>490622.6922087979</v>
      </c>
      <c r="DA127" s="183">
        <f t="shared" si="112"/>
        <v>559888.74359316216</v>
      </c>
      <c r="DB127" s="183">
        <f t="shared" si="112"/>
        <v>559888.74359316216</v>
      </c>
      <c r="DC127" s="183">
        <f t="shared" si="112"/>
        <v>559888.74359316216</v>
      </c>
      <c r="DD127" s="183">
        <f t="shared" si="112"/>
        <v>559888.74359316216</v>
      </c>
      <c r="DE127" s="183">
        <f t="shared" si="112"/>
        <v>559888.74359316216</v>
      </c>
      <c r="DF127" s="183">
        <f t="shared" si="112"/>
        <v>559888.74359316216</v>
      </c>
      <c r="DG127" s="183">
        <f t="shared" si="112"/>
        <v>559888.74359316216</v>
      </c>
      <c r="DH127" s="183">
        <f t="shared" si="112"/>
        <v>559888.74359316216</v>
      </c>
      <c r="DI127" s="183">
        <f t="shared" si="112"/>
        <v>559888.74359316216</v>
      </c>
      <c r="DJ127" s="183">
        <f t="shared" si="112"/>
        <v>559888.74359316216</v>
      </c>
      <c r="DK127" s="183">
        <f t="shared" si="112"/>
        <v>559888.74359316216</v>
      </c>
      <c r="DL127" s="183">
        <f t="shared" si="112"/>
        <v>559888.74359316216</v>
      </c>
      <c r="DM127" s="183">
        <f t="shared" si="112"/>
        <v>559888.74359316216</v>
      </c>
      <c r="DN127" s="183">
        <f t="shared" si="112"/>
        <v>559888.74359316216</v>
      </c>
      <c r="DO127" s="183">
        <f t="shared" si="112"/>
        <v>559888.74359316216</v>
      </c>
      <c r="DP127" s="183">
        <f t="shared" si="112"/>
        <v>559888.74359316216</v>
      </c>
      <c r="DQ127" s="183">
        <f t="shared" si="112"/>
        <v>559888.74359316216</v>
      </c>
      <c r="DR127" s="183">
        <f t="shared" si="112"/>
        <v>559888.74359316216</v>
      </c>
      <c r="DS127" s="183">
        <f t="shared" si="112"/>
        <v>559888.74359316216</v>
      </c>
      <c r="DT127" s="183">
        <f t="shared" si="112"/>
        <v>559888.74359316216</v>
      </c>
      <c r="DU127" s="183">
        <f t="shared" si="112"/>
        <v>559888.74359316216</v>
      </c>
      <c r="DV127" s="183">
        <f t="shared" si="112"/>
        <v>559888.74359316216</v>
      </c>
      <c r="DW127" s="183">
        <f t="shared" si="112"/>
        <v>559888.74359316216</v>
      </c>
      <c r="DX127" s="183">
        <f t="shared" si="112"/>
        <v>559888.74359316216</v>
      </c>
      <c r="DY127" s="183">
        <f t="shared" si="112"/>
        <v>559888.74359316216</v>
      </c>
    </row>
    <row r="128" spans="1:129" x14ac:dyDescent="0.35">
      <c r="B128" s="14"/>
      <c r="D128" t="s">
        <v>526</v>
      </c>
      <c r="H128" s="30" t="s">
        <v>41</v>
      </c>
      <c r="J128" s="181">
        <f>J127+J121</f>
        <v>470594.27663521422</v>
      </c>
      <c r="K128" s="181">
        <f t="shared" ref="K128:BV128" si="113">K127+K121</f>
        <v>611565.93133972958</v>
      </c>
      <c r="L128" s="181">
        <f t="shared" si="113"/>
        <v>752476.02994327107</v>
      </c>
      <c r="M128" s="181">
        <f t="shared" si="113"/>
        <v>893324.70125649474</v>
      </c>
      <c r="N128" s="181">
        <f t="shared" si="113"/>
        <v>1034112.0738205097</v>
      </c>
      <c r="O128" s="181">
        <f t="shared" si="113"/>
        <v>1168546.5479717054</v>
      </c>
      <c r="P128" s="181">
        <f t="shared" si="113"/>
        <v>1307324.1892045469</v>
      </c>
      <c r="Q128" s="181">
        <f t="shared" si="113"/>
        <v>1446040.9156998689</v>
      </c>
      <c r="R128" s="181">
        <f t="shared" si="113"/>
        <v>1584696.8549262271</v>
      </c>
      <c r="S128" s="181">
        <f t="shared" si="113"/>
        <v>1723292.1340854391</v>
      </c>
      <c r="T128" s="181">
        <f t="shared" si="113"/>
        <v>1861826.8801131439</v>
      </c>
      <c r="U128" s="181">
        <f t="shared" si="113"/>
        <v>2000301.2196793586</v>
      </c>
      <c r="V128" s="181">
        <f t="shared" si="113"/>
        <v>684209.62648499873</v>
      </c>
      <c r="W128" s="181">
        <f t="shared" si="113"/>
        <v>889174.74373042921</v>
      </c>
      <c r="X128" s="181">
        <f t="shared" si="113"/>
        <v>1094051.1528728651</v>
      </c>
      <c r="Y128" s="181">
        <f t="shared" si="113"/>
        <v>1298839.0395405176</v>
      </c>
      <c r="Z128" s="181">
        <f t="shared" si="113"/>
        <v>1177191.322609819</v>
      </c>
      <c r="AA128" s="181">
        <f t="shared" si="113"/>
        <v>1283898.5397505853</v>
      </c>
      <c r="AB128" s="181">
        <f t="shared" si="113"/>
        <v>1390517.7889738062</v>
      </c>
      <c r="AC128" s="181">
        <f t="shared" si="113"/>
        <v>1497049.2543588001</v>
      </c>
      <c r="AD128" s="181">
        <f t="shared" si="113"/>
        <v>1603493.1195996855</v>
      </c>
      <c r="AE128" s="181">
        <f t="shared" si="113"/>
        <v>1709849.5680061888</v>
      </c>
      <c r="AF128" s="181">
        <f t="shared" si="113"/>
        <v>1816118.7825044459</v>
      </c>
      <c r="AG128" s="181">
        <f t="shared" si="113"/>
        <v>1922300.9456378073</v>
      </c>
      <c r="AH128" s="181">
        <f t="shared" si="113"/>
        <v>232834.28427425481</v>
      </c>
      <c r="AI128" s="181">
        <f t="shared" si="113"/>
        <v>385465.17014781164</v>
      </c>
      <c r="AJ128" s="181">
        <f t="shared" si="113"/>
        <v>537974.74839688023</v>
      </c>
      <c r="AK128" s="181">
        <f t="shared" si="113"/>
        <v>690363.27286656084</v>
      </c>
      <c r="AL128" s="181">
        <f t="shared" si="113"/>
        <v>842630.99687076407</v>
      </c>
      <c r="AM128" s="181">
        <f t="shared" si="113"/>
        <v>994778.17319332261</v>
      </c>
      <c r="AN128" s="181">
        <f t="shared" si="113"/>
        <v>1146805.0540891006</v>
      </c>
      <c r="AO128" s="181">
        <f t="shared" si="113"/>
        <v>1298711.8912851</v>
      </c>
      <c r="AP128" s="181">
        <f t="shared" si="113"/>
        <v>1450498.9359815659</v>
      </c>
      <c r="AQ128" s="181">
        <f t="shared" si="113"/>
        <v>1602166.4388530883</v>
      </c>
      <c r="AR128" s="181">
        <f t="shared" si="113"/>
        <v>1753714.6500497025</v>
      </c>
      <c r="AS128" s="181">
        <f t="shared" si="113"/>
        <v>1905143.8191979863</v>
      </c>
      <c r="AT128" s="181">
        <f t="shared" si="113"/>
        <v>390028.21049294865</v>
      </c>
      <c r="AU128" s="181">
        <f t="shared" si="113"/>
        <v>589708.93989263137</v>
      </c>
      <c r="AV128" s="181">
        <f t="shared" si="113"/>
        <v>789236.08806353109</v>
      </c>
      <c r="AW128" s="181">
        <f t="shared" si="113"/>
        <v>988609.9763856316</v>
      </c>
      <c r="AX128" s="181">
        <f t="shared" si="113"/>
        <v>1187830.9255664055</v>
      </c>
      <c r="AY128" s="181">
        <f t="shared" si="113"/>
        <v>1386899.2556422218</v>
      </c>
      <c r="AZ128" s="181">
        <f t="shared" si="113"/>
        <v>1585815.2859797496</v>
      </c>
      <c r="BA128" s="181">
        <f t="shared" si="113"/>
        <v>1784579.3352773599</v>
      </c>
      <c r="BB128" s="181">
        <f t="shared" si="113"/>
        <v>1983191.7215665241</v>
      </c>
      <c r="BC128" s="181">
        <f t="shared" si="113"/>
        <v>2181652.7622132092</v>
      </c>
      <c r="BD128" s="181">
        <f t="shared" si="113"/>
        <v>2379962.7739192704</v>
      </c>
      <c r="BE128" s="181">
        <f t="shared" si="113"/>
        <v>2578122.0727238422</v>
      </c>
      <c r="BF128" s="181">
        <f t="shared" si="113"/>
        <v>244951.34909570857</v>
      </c>
      <c r="BG128" s="181">
        <f t="shared" si="113"/>
        <v>401234.95822155772</v>
      </c>
      <c r="BH128" s="181">
        <f t="shared" si="113"/>
        <v>557402.50402742089</v>
      </c>
      <c r="BI128" s="181">
        <f t="shared" si="113"/>
        <v>713454.22938430635</v>
      </c>
      <c r="BJ128" s="181">
        <f t="shared" si="113"/>
        <v>869390.37665499735</v>
      </c>
      <c r="BK128" s="181">
        <f t="shared" si="113"/>
        <v>1018753.1851193539</v>
      </c>
      <c r="BL128" s="181">
        <f t="shared" si="113"/>
        <v>1172521.50050569</v>
      </c>
      <c r="BM128" s="181">
        <f t="shared" si="113"/>
        <v>1326174.9618554516</v>
      </c>
      <c r="BN128" s="181">
        <f t="shared" si="113"/>
        <v>1479713.8095091332</v>
      </c>
      <c r="BO128" s="181">
        <f t="shared" si="113"/>
        <v>1633138.283304299</v>
      </c>
      <c r="BP128" s="181">
        <f t="shared" si="113"/>
        <v>1786448.6225766349</v>
      </c>
      <c r="BQ128" s="181">
        <f t="shared" si="113"/>
        <v>1939645.0661610002</v>
      </c>
      <c r="BR128" s="181">
        <f t="shared" si="113"/>
        <v>254610.7551095832</v>
      </c>
      <c r="BS128" s="181">
        <f t="shared" si="113"/>
        <v>413788.99834024871</v>
      </c>
      <c r="BT128" s="181">
        <f t="shared" si="113"/>
        <v>572850.22861161875</v>
      </c>
      <c r="BU128" s="181">
        <f t="shared" si="113"/>
        <v>731794.69078189204</v>
      </c>
      <c r="BV128" s="181">
        <f t="shared" si="113"/>
        <v>651053.25547306018</v>
      </c>
      <c r="BW128" s="181">
        <f t="shared" ref="BW128:DY128" si="114">BW127+BW121</f>
        <v>737894.10185012489</v>
      </c>
      <c r="BX128" s="181">
        <f t="shared" si="114"/>
        <v>824618.91163067135</v>
      </c>
      <c r="BY128" s="181">
        <f t="shared" si="114"/>
        <v>911227.92762978771</v>
      </c>
      <c r="BZ128" s="181">
        <f t="shared" si="114"/>
        <v>997721.39215445262</v>
      </c>
      <c r="CA128" s="181">
        <f t="shared" si="114"/>
        <v>1084099.5470046005</v>
      </c>
      <c r="CB128" s="181">
        <f t="shared" si="114"/>
        <v>1170362.6334741812</v>
      </c>
      <c r="CC128" s="181">
        <f t="shared" si="114"/>
        <v>1256510.8923522194</v>
      </c>
      <c r="CD128" s="181">
        <f t="shared" si="114"/>
        <v>-8213.3792652250268</v>
      </c>
      <c r="CE128" s="181">
        <f t="shared" si="114"/>
        <v>72154.306027186511</v>
      </c>
      <c r="CF128" s="181">
        <f t="shared" si="114"/>
        <v>152415.90631200132</v>
      </c>
      <c r="CG128" s="181">
        <f t="shared" si="114"/>
        <v>232571.64357987759</v>
      </c>
      <c r="CH128" s="181">
        <f t="shared" si="114"/>
        <v>312621.73935694143</v>
      </c>
      <c r="CI128" s="181">
        <f t="shared" si="114"/>
        <v>392566.41470575938</v>
      </c>
      <c r="CJ128" s="181">
        <f t="shared" si="114"/>
        <v>472405.8902263082</v>
      </c>
      <c r="CK128" s="181">
        <f t="shared" si="114"/>
        <v>552140.3860569438</v>
      </c>
      <c r="CL128" s="181">
        <f t="shared" si="114"/>
        <v>631770.12187536515</v>
      </c>
      <c r="CM128" s="181">
        <f t="shared" si="114"/>
        <v>711295.31689958053</v>
      </c>
      <c r="CN128" s="181">
        <f t="shared" si="114"/>
        <v>790716.18988886825</v>
      </c>
      <c r="CO128" s="181">
        <f t="shared" si="114"/>
        <v>870032.95914473641</v>
      </c>
      <c r="CP128" s="181">
        <f t="shared" si="114"/>
        <v>-43067.064180441783</v>
      </c>
      <c r="CQ128" s="181">
        <f t="shared" si="114"/>
        <v>26893.903239075502</v>
      </c>
      <c r="CR128" s="181">
        <f t="shared" si="114"/>
        <v>96763.498584319081</v>
      </c>
      <c r="CS128" s="181">
        <f t="shared" si="114"/>
        <v>166541.91305805516</v>
      </c>
      <c r="CT128" s="181">
        <f t="shared" si="114"/>
        <v>236229.33746294389</v>
      </c>
      <c r="CU128" s="181">
        <f t="shared" si="114"/>
        <v>305825.9622023768</v>
      </c>
      <c r="CV128" s="181">
        <f t="shared" si="114"/>
        <v>375331.97728131269</v>
      </c>
      <c r="CW128" s="181">
        <f t="shared" si="114"/>
        <v>444747.57230711071</v>
      </c>
      <c r="CX128" s="181">
        <f t="shared" si="114"/>
        <v>514072.93649036298</v>
      </c>
      <c r="CY128" s="181">
        <f t="shared" si="114"/>
        <v>583308.25864572451</v>
      </c>
      <c r="CZ128" s="181">
        <f t="shared" si="114"/>
        <v>652453.72719274147</v>
      </c>
      <c r="DA128" s="181">
        <f t="shared" si="114"/>
        <v>721509.53015667887</v>
      </c>
      <c r="DB128" s="181">
        <f t="shared" si="114"/>
        <v>717196.17155300442</v>
      </c>
      <c r="DC128" s="181">
        <f t="shared" si="114"/>
        <v>716996.31892424973</v>
      </c>
      <c r="DD128" s="181">
        <f t="shared" si="114"/>
        <v>716796.88450177666</v>
      </c>
      <c r="DE128" s="181">
        <f t="shared" si="114"/>
        <v>716597.86741045769</v>
      </c>
      <c r="DF128" s="181">
        <f t="shared" si="114"/>
        <v>716399.26677699713</v>
      </c>
      <c r="DG128" s="181">
        <f t="shared" si="114"/>
        <v>716201.08172992594</v>
      </c>
      <c r="DH128" s="181">
        <f t="shared" si="114"/>
        <v>716003.3113995993</v>
      </c>
      <c r="DI128" s="181">
        <f t="shared" si="114"/>
        <v>715805.95491819212</v>
      </c>
      <c r="DJ128" s="181">
        <f t="shared" si="114"/>
        <v>715609.01141969499</v>
      </c>
      <c r="DK128" s="181">
        <f t="shared" si="114"/>
        <v>715412.48003991111</v>
      </c>
      <c r="DL128" s="181">
        <f t="shared" si="114"/>
        <v>715216.35991645162</v>
      </c>
      <c r="DM128" s="181">
        <f t="shared" si="114"/>
        <v>715020.65018873266</v>
      </c>
      <c r="DN128" s="181">
        <f t="shared" si="114"/>
        <v>645313.90111850388</v>
      </c>
      <c r="DO128" s="181">
        <f t="shared" si="114"/>
        <v>645201.46370843251</v>
      </c>
      <c r="DP128" s="181">
        <f t="shared" si="114"/>
        <v>645089.26158188703</v>
      </c>
      <c r="DQ128" s="181">
        <f t="shared" si="114"/>
        <v>644977.29424651945</v>
      </c>
      <c r="DR128" s="181">
        <f t="shared" si="114"/>
        <v>644865.56121101219</v>
      </c>
      <c r="DS128" s="181">
        <f t="shared" si="114"/>
        <v>644754.06198507547</v>
      </c>
      <c r="DT128" s="181">
        <f t="shared" si="114"/>
        <v>644642.79607944563</v>
      </c>
      <c r="DU128" s="181">
        <f t="shared" si="114"/>
        <v>644531.76300588273</v>
      </c>
      <c r="DV128" s="181">
        <f t="shared" si="114"/>
        <v>644420.96227716887</v>
      </c>
      <c r="DW128" s="181">
        <f t="shared" si="114"/>
        <v>644310.39340710512</v>
      </c>
      <c r="DX128" s="181">
        <f t="shared" si="114"/>
        <v>644200.05591051036</v>
      </c>
      <c r="DY128" s="181">
        <f t="shared" si="114"/>
        <v>644089.94930321863</v>
      </c>
    </row>
    <row r="132" spans="2:19" ht="36" x14ac:dyDescent="0.8">
      <c r="B132" s="479" t="s">
        <v>527</v>
      </c>
    </row>
    <row r="134" spans="2:19" x14ac:dyDescent="0.35">
      <c r="H134" s="30" t="s">
        <v>443</v>
      </c>
      <c r="J134" s="471">
        <v>1</v>
      </c>
      <c r="K134" s="471">
        <v>2</v>
      </c>
      <c r="L134" s="471">
        <v>3</v>
      </c>
      <c r="M134" s="471">
        <v>4</v>
      </c>
      <c r="N134" s="471">
        <v>5</v>
      </c>
      <c r="O134" s="471">
        <v>6</v>
      </c>
      <c r="P134" s="471">
        <v>7</v>
      </c>
      <c r="Q134" s="471">
        <v>8</v>
      </c>
      <c r="R134" s="471">
        <v>9</v>
      </c>
      <c r="S134" s="471">
        <v>10</v>
      </c>
    </row>
    <row r="135" spans="2:19" x14ac:dyDescent="0.35">
      <c r="B135" s="25" t="s">
        <v>84</v>
      </c>
      <c r="C135" s="84"/>
      <c r="D135" s="84"/>
      <c r="E135" s="84"/>
      <c r="F135" s="84"/>
      <c r="G135" s="84"/>
      <c r="H135" s="288"/>
      <c r="J135" s="385"/>
      <c r="K135" s="25"/>
      <c r="L135" s="25"/>
      <c r="M135" s="25"/>
      <c r="N135" s="25"/>
      <c r="O135" s="25"/>
      <c r="P135" s="25"/>
      <c r="Q135" s="25"/>
      <c r="R135" s="25"/>
      <c r="S135" s="25"/>
    </row>
    <row r="136" spans="2:19" x14ac:dyDescent="0.35">
      <c r="B136" s="14"/>
      <c r="F136" s="24"/>
    </row>
    <row r="137" spans="2:19" x14ac:dyDescent="0.35">
      <c r="B137" s="14"/>
      <c r="C137" s="24" t="s">
        <v>447</v>
      </c>
    </row>
    <row r="138" spans="2:19" x14ac:dyDescent="0.35">
      <c r="B138" s="344"/>
      <c r="C138" s="344"/>
      <c r="D138" s="240" t="s">
        <v>448</v>
      </c>
      <c r="E138" s="240"/>
      <c r="F138" s="240"/>
      <c r="G138" s="178"/>
      <c r="H138" s="345" t="s">
        <v>855</v>
      </c>
      <c r="J138" s="57">
        <f>SUMIF($J$3:$DY$3,1,$J11:$DY11)</f>
        <v>6435115.6934556095</v>
      </c>
      <c r="K138" s="57">
        <f t="shared" ref="K138:K144" si="115">SUMIF($J$3:$DY$3,2,$J11:$DY11)</f>
        <v>6352561.7832319792</v>
      </c>
      <c r="L138" s="57">
        <f t="shared" ref="L138:L144" si="116">SUMIF($J$3:$DY$3,3,$J11:$DY11)</f>
        <v>6704064.2930713613</v>
      </c>
      <c r="M138" s="57">
        <f t="shared" ref="M138:M144" si="117">SUMIF($J$3:$DY$3,4,$J11:$DY11)</f>
        <v>8704767.4017095231</v>
      </c>
      <c r="N138" s="57">
        <f t="shared" ref="N138:N144" si="118">SUMIF($J$3:$DY$3,5,$J11:$DY11)</f>
        <v>7140025.6504825652</v>
      </c>
      <c r="O138" s="57">
        <f t="shared" ref="O138:O144" si="119">SUMIF($J$3:$DY$3,6,$J11:$DY11)</f>
        <v>4912659.6010922156</v>
      </c>
      <c r="P138" s="57">
        <f t="shared" ref="P138:P144" si="120">SUMIF($J$3:$DY$3,7,$J11:$DY11)</f>
        <v>3422884.170516063</v>
      </c>
      <c r="Q138" s="57">
        <f t="shared" ref="Q138:Q144" si="121">SUMIF($J$3:$DY$3,8,$J11:$DY11)</f>
        <v>3023014.524427738</v>
      </c>
      <c r="R138" s="57">
        <f t="shared" ref="R138:R144" si="122">SUMIF($J$3:$DY$3,9,$J11:$DY11)</f>
        <v>2010304.6587444465</v>
      </c>
      <c r="S138" s="57">
        <f t="shared" ref="S138:S144" si="123">SUMIF($J$3:$DY$3,10,$J11:$DY11)</f>
        <v>1166505.7296135537</v>
      </c>
    </row>
    <row r="139" spans="2:19" x14ac:dyDescent="0.35">
      <c r="B139" s="346"/>
      <c r="C139" s="346"/>
      <c r="D139" s="240" t="s">
        <v>450</v>
      </c>
      <c r="E139" s="179"/>
      <c r="F139" s="179"/>
      <c r="G139" s="122"/>
      <c r="H139" s="345" t="s">
        <v>855</v>
      </c>
      <c r="J139" s="57">
        <f t="shared" ref="J139:J144" si="124">SUMIF($J$3:$DY$3,1,$J12:$DY12)</f>
        <v>0</v>
      </c>
      <c r="K139" s="57">
        <f t="shared" si="115"/>
        <v>0</v>
      </c>
      <c r="L139" s="57">
        <f t="shared" si="116"/>
        <v>0</v>
      </c>
      <c r="M139" s="57">
        <f t="shared" si="117"/>
        <v>0</v>
      </c>
      <c r="N139" s="57">
        <f t="shared" si="118"/>
        <v>0</v>
      </c>
      <c r="O139" s="57">
        <f t="shared" si="119"/>
        <v>0</v>
      </c>
      <c r="P139" s="57">
        <f t="shared" si="120"/>
        <v>0</v>
      </c>
      <c r="Q139" s="57">
        <f t="shared" si="121"/>
        <v>0</v>
      </c>
      <c r="R139" s="57">
        <f t="shared" si="122"/>
        <v>0</v>
      </c>
      <c r="S139" s="57">
        <f t="shared" si="123"/>
        <v>0</v>
      </c>
    </row>
    <row r="140" spans="2:19" x14ac:dyDescent="0.35">
      <c r="B140" s="346"/>
      <c r="C140" s="346"/>
      <c r="D140" s="240" t="s">
        <v>451</v>
      </c>
      <c r="E140" s="179"/>
      <c r="F140" s="179"/>
      <c r="G140" s="122"/>
      <c r="H140" s="345" t="s">
        <v>855</v>
      </c>
      <c r="J140" s="57">
        <f t="shared" si="124"/>
        <v>0</v>
      </c>
      <c r="K140" s="57">
        <f t="shared" si="115"/>
        <v>0</v>
      </c>
      <c r="L140" s="57">
        <f t="shared" si="116"/>
        <v>0</v>
      </c>
      <c r="M140" s="57">
        <f t="shared" si="117"/>
        <v>0</v>
      </c>
      <c r="N140" s="57">
        <f t="shared" si="118"/>
        <v>0</v>
      </c>
      <c r="O140" s="57">
        <f t="shared" si="119"/>
        <v>0</v>
      </c>
      <c r="P140" s="57">
        <f t="shared" si="120"/>
        <v>0</v>
      </c>
      <c r="Q140" s="57">
        <f t="shared" si="121"/>
        <v>0</v>
      </c>
      <c r="R140" s="57">
        <f t="shared" si="122"/>
        <v>0</v>
      </c>
      <c r="S140" s="57">
        <f t="shared" si="123"/>
        <v>0</v>
      </c>
    </row>
    <row r="141" spans="2:19" x14ac:dyDescent="0.35">
      <c r="B141" s="346"/>
      <c r="C141" s="346"/>
      <c r="D141" s="240" t="s">
        <v>452</v>
      </c>
      <c r="E141" s="179"/>
      <c r="F141" s="179"/>
      <c r="G141" s="122"/>
      <c r="H141" s="345" t="s">
        <v>855</v>
      </c>
      <c r="J141" s="57">
        <f t="shared" si="124"/>
        <v>0</v>
      </c>
      <c r="K141" s="57">
        <f t="shared" si="115"/>
        <v>0</v>
      </c>
      <c r="L141" s="57">
        <f t="shared" si="116"/>
        <v>0</v>
      </c>
      <c r="M141" s="57">
        <f t="shared" si="117"/>
        <v>0</v>
      </c>
      <c r="N141" s="57">
        <f t="shared" si="118"/>
        <v>0</v>
      </c>
      <c r="O141" s="57">
        <f t="shared" si="119"/>
        <v>0</v>
      </c>
      <c r="P141" s="57">
        <f t="shared" si="120"/>
        <v>0</v>
      </c>
      <c r="Q141" s="57">
        <f t="shared" si="121"/>
        <v>0</v>
      </c>
      <c r="R141" s="57">
        <f t="shared" si="122"/>
        <v>0</v>
      </c>
      <c r="S141" s="57">
        <f t="shared" si="123"/>
        <v>0</v>
      </c>
    </row>
    <row r="142" spans="2:19" x14ac:dyDescent="0.35">
      <c r="B142" s="346"/>
      <c r="C142" s="346"/>
      <c r="D142" s="240" t="s">
        <v>453</v>
      </c>
      <c r="E142" s="179"/>
      <c r="F142" s="179"/>
      <c r="G142" s="179"/>
      <c r="H142" s="345" t="s">
        <v>855</v>
      </c>
      <c r="J142" s="57">
        <f t="shared" si="124"/>
        <v>0</v>
      </c>
      <c r="K142" s="57">
        <f t="shared" si="115"/>
        <v>0</v>
      </c>
      <c r="L142" s="57">
        <f t="shared" si="116"/>
        <v>0</v>
      </c>
      <c r="M142" s="57">
        <f t="shared" si="117"/>
        <v>0</v>
      </c>
      <c r="N142" s="57">
        <f t="shared" si="118"/>
        <v>0</v>
      </c>
      <c r="O142" s="57">
        <f t="shared" si="119"/>
        <v>0</v>
      </c>
      <c r="P142" s="57">
        <f t="shared" si="120"/>
        <v>0</v>
      </c>
      <c r="Q142" s="57">
        <f t="shared" si="121"/>
        <v>0</v>
      </c>
      <c r="R142" s="57">
        <f t="shared" si="122"/>
        <v>0</v>
      </c>
      <c r="S142" s="57">
        <f t="shared" si="123"/>
        <v>0</v>
      </c>
    </row>
    <row r="143" spans="2:19" x14ac:dyDescent="0.35">
      <c r="B143" s="349"/>
      <c r="C143" s="349"/>
      <c r="D143" s="240" t="s">
        <v>454</v>
      </c>
      <c r="E143" s="351"/>
      <c r="F143" s="351"/>
      <c r="G143" s="350"/>
      <c r="H143" s="345" t="s">
        <v>855</v>
      </c>
      <c r="J143" s="57">
        <f t="shared" si="124"/>
        <v>1423989.2007936598</v>
      </c>
      <c r="K143" s="57">
        <f t="shared" si="115"/>
        <v>2052101.7200436406</v>
      </c>
      <c r="L143" s="57">
        <f t="shared" si="116"/>
        <v>2806232.7618734059</v>
      </c>
      <c r="M143" s="57">
        <f t="shared" si="117"/>
        <v>3552824.2980448571</v>
      </c>
      <c r="N143" s="57">
        <f t="shared" si="118"/>
        <v>2826226.5795292137</v>
      </c>
      <c r="O143" s="57">
        <f t="shared" si="119"/>
        <v>2849350.9900400639</v>
      </c>
      <c r="P143" s="57">
        <f t="shared" si="120"/>
        <v>2583247.3876781082</v>
      </c>
      <c r="Q143" s="57">
        <f t="shared" si="121"/>
        <v>2224976.7193455352</v>
      </c>
      <c r="R143" s="57">
        <f t="shared" si="122"/>
        <v>1449783.5985065156</v>
      </c>
      <c r="S143" s="57">
        <f t="shared" si="123"/>
        <v>815650.58211090101</v>
      </c>
    </row>
    <row r="144" spans="2:19" x14ac:dyDescent="0.35">
      <c r="B144" s="349"/>
      <c r="C144" s="349"/>
      <c r="D144" s="350" t="s">
        <v>455</v>
      </c>
      <c r="E144" s="351"/>
      <c r="F144" s="351"/>
      <c r="G144" s="350"/>
      <c r="H144" s="345" t="s">
        <v>855</v>
      </c>
      <c r="J144" s="57">
        <f t="shared" si="124"/>
        <v>130025.1798557904</v>
      </c>
      <c r="K144" s="57">
        <f t="shared" si="115"/>
        <v>135634.10918290287</v>
      </c>
      <c r="L144" s="57">
        <f t="shared" si="116"/>
        <v>187389.22979216848</v>
      </c>
      <c r="M144" s="57">
        <f t="shared" si="117"/>
        <v>243980.77718940342</v>
      </c>
      <c r="N144" s="57">
        <f t="shared" si="118"/>
        <v>140485.70557518874</v>
      </c>
      <c r="O144" s="57">
        <f t="shared" si="119"/>
        <v>101955.43485493479</v>
      </c>
      <c r="P144" s="57">
        <f t="shared" si="120"/>
        <v>95664.56759792818</v>
      </c>
      <c r="Q144" s="57">
        <f t="shared" si="121"/>
        <v>83706.496648187182</v>
      </c>
      <c r="R144" s="57">
        <f t="shared" si="122"/>
        <v>55246.287787803558</v>
      </c>
      <c r="S144" s="57">
        <f t="shared" si="123"/>
        <v>31641.055733014775</v>
      </c>
    </row>
    <row r="145" spans="2:19" x14ac:dyDescent="0.35">
      <c r="B145" s="352"/>
      <c r="C145" s="183" t="s">
        <v>456</v>
      </c>
      <c r="D145" s="181"/>
      <c r="E145" s="182"/>
      <c r="F145" s="182"/>
      <c r="G145" s="181"/>
      <c r="H145" s="345" t="s">
        <v>855</v>
      </c>
      <c r="J145" s="57">
        <f>SUMIF($J$3:$DY$3,1,$J19:$DY19)</f>
        <v>7989130.0741050579</v>
      </c>
      <c r="K145" s="57">
        <f>SUMIF($J$3:$DY$3,2,$J19:$DY19)</f>
        <v>8540297.6124585196</v>
      </c>
      <c r="L145" s="57">
        <f>SUMIF($J$3:$DY$3,3,$J19:$DY19)</f>
        <v>9697686.2847369369</v>
      </c>
      <c r="M145" s="57">
        <f>SUMIF($J$3:$DY$3,4,$J19:$DY19)</f>
        <v>12501572.476943782</v>
      </c>
      <c r="N145" s="57">
        <f>SUMIF($J$3:$DY$3,5,$J19:$DY19)</f>
        <v>10106737.935586968</v>
      </c>
      <c r="O145" s="57">
        <f>SUMIF($J$3:$DY$3,6,$J19:$DY19)</f>
        <v>7863966.0259872144</v>
      </c>
      <c r="P145" s="57">
        <f>SUMIF($J$3:$DY$3,7,$J19:$DY19)</f>
        <v>6101796.1257920973</v>
      </c>
      <c r="Q145" s="57">
        <f>SUMIF($J$3:$DY$3,8,$J19:$DY19)</f>
        <v>5331697.7404214619</v>
      </c>
      <c r="R145" s="57">
        <f>SUMIF($J$3:$DY$3,9,$J19:$DY19)</f>
        <v>3515334.5450387658</v>
      </c>
      <c r="S145" s="57">
        <f>SUMIF($J$3:$DY$3,10,$J19:$DY19)</f>
        <v>2013797.3674574695</v>
      </c>
    </row>
    <row r="146" spans="2:19" x14ac:dyDescent="0.35">
      <c r="B146" s="14"/>
      <c r="C146" s="24"/>
      <c r="D146" t="s">
        <v>53</v>
      </c>
      <c r="H146" s="46" t="s">
        <v>54</v>
      </c>
      <c r="J146" s="196">
        <f>'1.1 Assumptions'!$J$19</f>
        <v>0.84110949999999995</v>
      </c>
      <c r="K146" s="196">
        <f>'1.1 Assumptions'!$J$19</f>
        <v>0.84110949999999995</v>
      </c>
      <c r="L146" s="196">
        <f>'1.1 Assumptions'!$J$19</f>
        <v>0.84110949999999995</v>
      </c>
      <c r="M146" s="196">
        <f>'1.1 Assumptions'!$J$19</f>
        <v>0.84110949999999995</v>
      </c>
      <c r="N146" s="196">
        <f>'1.1 Assumptions'!$J$19</f>
        <v>0.84110949999999995</v>
      </c>
      <c r="O146" s="196">
        <f>'1.1 Assumptions'!$J$19</f>
        <v>0.84110949999999995</v>
      </c>
      <c r="P146" s="196">
        <f>'1.1 Assumptions'!$J$19</f>
        <v>0.84110949999999995</v>
      </c>
      <c r="Q146" s="196">
        <f>'1.1 Assumptions'!$J$19</f>
        <v>0.84110949999999995</v>
      </c>
      <c r="R146" s="196">
        <f>'1.1 Assumptions'!$J$19</f>
        <v>0.84110949999999995</v>
      </c>
      <c r="S146" s="196">
        <f>'1.1 Assumptions'!$J$19</f>
        <v>0.84110949999999995</v>
      </c>
    </row>
    <row r="147" spans="2:19" x14ac:dyDescent="0.35">
      <c r="B147" s="60"/>
      <c r="F147" s="24"/>
      <c r="H147" s="157"/>
    </row>
    <row r="148" spans="2:19" s="24" customFormat="1" x14ac:dyDescent="0.35">
      <c r="B148" s="60"/>
      <c r="C148" s="24" t="s">
        <v>457</v>
      </c>
      <c r="H148" s="54" t="s">
        <v>41</v>
      </c>
      <c r="J148" s="67">
        <f>SUMIF($J$3:$DY$3,1,$J22:$DY22)</f>
        <v>6719733.2020654678</v>
      </c>
      <c r="K148" s="67">
        <f>SUMIF($J$3:$DY$3,2,$J22:$DY22)</f>
        <v>7183325.4546661796</v>
      </c>
      <c r="L148" s="67">
        <f>SUMIF($J$3:$DY$3,3,$J22:$DY22)</f>
        <v>8156816.0621119402</v>
      </c>
      <c r="M148" s="67">
        <f>SUMIF($J$3:$DY$3,4,$J22:$DY22)</f>
        <v>10515191.375295945</v>
      </c>
      <c r="N148" s="67">
        <f>SUMIF($J$3:$DY$3,5,$J22:$DY22)</f>
        <v>8500873.2916325871</v>
      </c>
      <c r="O148" s="67">
        <f>SUMIF($J$3:$DY$3,6,$J22:$DY22)</f>
        <v>6614456.5321350908</v>
      </c>
      <c r="P148" s="67">
        <f>SUMIF($J$3:$DY$3,7,$J22:$DY22)</f>
        <v>5132278.6884669289</v>
      </c>
      <c r="Q148" s="67">
        <f>SUMIF($J$3:$DY$3,8,$J22:$DY22)</f>
        <v>4484541.6205970244</v>
      </c>
      <c r="R148" s="67">
        <f>SUMIF($J$3:$DY$3,9,$J22:$DY22)</f>
        <v>2956781.2815102832</v>
      </c>
      <c r="S148" s="67">
        <f>SUMIF($J$3:$DY$3,10,$J22:$DY22)</f>
        <v>1693824.0968434687</v>
      </c>
    </row>
    <row r="149" spans="2:19" x14ac:dyDescent="0.35">
      <c r="B149" s="24"/>
      <c r="H149" s="54"/>
    </row>
    <row r="150" spans="2:19" x14ac:dyDescent="0.35">
      <c r="B150" s="24"/>
    </row>
    <row r="151" spans="2:19" x14ac:dyDescent="0.35">
      <c r="B151" s="25" t="s">
        <v>458</v>
      </c>
      <c r="C151" s="84"/>
      <c r="D151" s="25"/>
      <c r="E151" s="25"/>
      <c r="F151" s="25"/>
      <c r="G151" s="25"/>
      <c r="H151" s="31"/>
      <c r="J151" s="385"/>
      <c r="K151" s="25"/>
      <c r="L151" s="25"/>
      <c r="M151" s="25"/>
      <c r="N151" s="25"/>
      <c r="O151" s="25"/>
      <c r="P151" s="25"/>
      <c r="Q151" s="25"/>
      <c r="R151" s="25"/>
      <c r="S151" s="25"/>
    </row>
    <row r="152" spans="2:19" x14ac:dyDescent="0.35">
      <c r="B152" s="14"/>
      <c r="F152" s="24"/>
    </row>
    <row r="153" spans="2:19" x14ac:dyDescent="0.35">
      <c r="B153" s="14"/>
      <c r="C153" s="24" t="s">
        <v>459</v>
      </c>
    </row>
    <row r="154" spans="2:19" x14ac:dyDescent="0.35">
      <c r="B154" s="14"/>
      <c r="C154" s="14"/>
      <c r="D154" s="24" t="s">
        <v>183</v>
      </c>
    </row>
    <row r="155" spans="2:19" x14ac:dyDescent="0.35">
      <c r="B155" s="14"/>
      <c r="C155" s="14"/>
      <c r="D155" s="14"/>
      <c r="E155" s="166" t="s">
        <v>528</v>
      </c>
    </row>
    <row r="156" spans="2:19" x14ac:dyDescent="0.35">
      <c r="B156" s="14"/>
      <c r="C156" s="14"/>
      <c r="D156" s="14"/>
      <c r="E156" s="406"/>
      <c r="F156" t="s">
        <v>461</v>
      </c>
      <c r="H156" s="30" t="s">
        <v>462</v>
      </c>
      <c r="J156" s="57">
        <f t="shared" ref="J156:J162" si="125">SUMIF($J$3:$DY$3,1,$J30:$DY30)</f>
        <v>17291750.237999998</v>
      </c>
      <c r="K156" s="57">
        <f t="shared" ref="K156:K162" si="126">SUMIF($J$3:$DY$3,2,$J30:$DY30)</f>
        <v>24379233.051599994</v>
      </c>
      <c r="L156" s="57">
        <f t="shared" ref="L156:L162" si="127">SUMIF($J$3:$DY$3,3,$J30:$DY30)</f>
        <v>32662194.89399999</v>
      </c>
      <c r="M156" s="57">
        <f t="shared" ref="M156:M162" si="128">SUMIF($J$3:$DY$3,4,$J30:$DY30)</f>
        <v>40390112.901600003</v>
      </c>
      <c r="N156" s="57">
        <f t="shared" ref="N156:N162" si="129">SUMIF($J$3:$DY$3,5,$J30:$DY30)</f>
        <v>31552107.224399999</v>
      </c>
      <c r="O156" s="57">
        <f t="shared" ref="O156:O162" si="130">SUMIF($J$3:$DY$3,6,$J30:$DY30)</f>
        <v>30997063.389600005</v>
      </c>
      <c r="P156" s="57">
        <f t="shared" ref="P156:P162" si="131">SUMIF($J$3:$DY$3,7,$J30:$DY30)</f>
        <v>27410626.303199992</v>
      </c>
      <c r="Q156" s="57">
        <f t="shared" ref="Q156:Q162" si="132">SUMIF($J$3:$DY$3,8,$J30:$DY30)</f>
        <v>23055666.983999994</v>
      </c>
      <c r="R156" s="57">
        <f t="shared" ref="R156:R162" si="133">SUMIF($J$3:$DY$3,9,$J30:$DY30)</f>
        <v>14601922.423199998</v>
      </c>
      <c r="S156" s="57">
        <f t="shared" ref="S156:S162" si="134">SUMIF($J$3:$DY$3,10,$J30:$DY30)</f>
        <v>8069483.4444000013</v>
      </c>
    </row>
    <row r="157" spans="2:19" x14ac:dyDescent="0.35">
      <c r="B157" s="14"/>
      <c r="C157" s="14"/>
      <c r="D157" s="14"/>
      <c r="E157" s="406"/>
      <c r="F157" t="s">
        <v>463</v>
      </c>
      <c r="H157" s="30" t="s">
        <v>462</v>
      </c>
      <c r="J157" s="57">
        <f t="shared" si="125"/>
        <v>0</v>
      </c>
      <c r="K157" s="57">
        <f t="shared" si="126"/>
        <v>0</v>
      </c>
      <c r="L157" s="57">
        <f t="shared" si="127"/>
        <v>0</v>
      </c>
      <c r="M157" s="57">
        <f t="shared" si="128"/>
        <v>0</v>
      </c>
      <c r="N157" s="57">
        <f t="shared" si="129"/>
        <v>0</v>
      </c>
      <c r="O157" s="57">
        <f t="shared" si="130"/>
        <v>0</v>
      </c>
      <c r="P157" s="57">
        <f t="shared" si="131"/>
        <v>0</v>
      </c>
      <c r="Q157" s="57">
        <f t="shared" si="132"/>
        <v>0</v>
      </c>
      <c r="R157" s="57">
        <f t="shared" si="133"/>
        <v>0</v>
      </c>
      <c r="S157" s="57">
        <f t="shared" si="134"/>
        <v>0</v>
      </c>
    </row>
    <row r="158" spans="2:19" x14ac:dyDescent="0.35">
      <c r="B158" s="14"/>
      <c r="C158" s="14"/>
      <c r="D158" s="14"/>
      <c r="E158" s="406"/>
      <c r="F158" t="s">
        <v>464</v>
      </c>
      <c r="H158" s="30" t="s">
        <v>462</v>
      </c>
      <c r="J158" s="57">
        <f t="shared" si="125"/>
        <v>0</v>
      </c>
      <c r="K158" s="57">
        <f t="shared" si="126"/>
        <v>0</v>
      </c>
      <c r="L158" s="57">
        <f t="shared" si="127"/>
        <v>0</v>
      </c>
      <c r="M158" s="57">
        <f t="shared" si="128"/>
        <v>0</v>
      </c>
      <c r="N158" s="57">
        <f t="shared" si="129"/>
        <v>0</v>
      </c>
      <c r="O158" s="57">
        <f t="shared" si="130"/>
        <v>0</v>
      </c>
      <c r="P158" s="57">
        <f t="shared" si="131"/>
        <v>0</v>
      </c>
      <c r="Q158" s="57">
        <f t="shared" si="132"/>
        <v>0</v>
      </c>
      <c r="R158" s="57">
        <f t="shared" si="133"/>
        <v>0</v>
      </c>
      <c r="S158" s="57">
        <f t="shared" si="134"/>
        <v>0</v>
      </c>
    </row>
    <row r="159" spans="2:19" x14ac:dyDescent="0.35">
      <c r="B159" s="14"/>
      <c r="C159" s="14"/>
      <c r="D159" s="14"/>
      <c r="E159" s="406"/>
      <c r="F159" t="s">
        <v>465</v>
      </c>
      <c r="H159" s="30" t="s">
        <v>462</v>
      </c>
      <c r="J159" s="57">
        <f t="shared" si="125"/>
        <v>0</v>
      </c>
      <c r="K159" s="57">
        <f t="shared" si="126"/>
        <v>0</v>
      </c>
      <c r="L159" s="57">
        <f t="shared" si="127"/>
        <v>0</v>
      </c>
      <c r="M159" s="57">
        <f t="shared" si="128"/>
        <v>0</v>
      </c>
      <c r="N159" s="57">
        <f t="shared" si="129"/>
        <v>0</v>
      </c>
      <c r="O159" s="57">
        <f t="shared" si="130"/>
        <v>0</v>
      </c>
      <c r="P159" s="57">
        <f t="shared" si="131"/>
        <v>0</v>
      </c>
      <c r="Q159" s="57">
        <f t="shared" si="132"/>
        <v>0</v>
      </c>
      <c r="R159" s="57">
        <f t="shared" si="133"/>
        <v>0</v>
      </c>
      <c r="S159" s="57">
        <f t="shared" si="134"/>
        <v>0</v>
      </c>
    </row>
    <row r="160" spans="2:19" x14ac:dyDescent="0.35">
      <c r="B160" s="14"/>
      <c r="C160" s="14"/>
      <c r="D160" s="14"/>
      <c r="E160" s="406"/>
      <c r="F160" t="s">
        <v>466</v>
      </c>
      <c r="H160" s="30" t="s">
        <v>462</v>
      </c>
      <c r="J160" s="57">
        <f t="shared" si="125"/>
        <v>0</v>
      </c>
      <c r="K160" s="57">
        <f t="shared" si="126"/>
        <v>0</v>
      </c>
      <c r="L160" s="57">
        <f t="shared" si="127"/>
        <v>0</v>
      </c>
      <c r="M160" s="57">
        <f t="shared" si="128"/>
        <v>0</v>
      </c>
      <c r="N160" s="57">
        <f t="shared" si="129"/>
        <v>0</v>
      </c>
      <c r="O160" s="57">
        <f t="shared" si="130"/>
        <v>0</v>
      </c>
      <c r="P160" s="57">
        <f t="shared" si="131"/>
        <v>0</v>
      </c>
      <c r="Q160" s="57">
        <f t="shared" si="132"/>
        <v>0</v>
      </c>
      <c r="R160" s="57">
        <f t="shared" si="133"/>
        <v>0</v>
      </c>
      <c r="S160" s="57">
        <f t="shared" si="134"/>
        <v>0</v>
      </c>
    </row>
    <row r="161" spans="2:19" x14ac:dyDescent="0.35">
      <c r="B161" s="14"/>
      <c r="C161" s="14"/>
      <c r="D161" s="14"/>
      <c r="E161" s="406"/>
      <c r="F161" t="s">
        <v>467</v>
      </c>
      <c r="H161" s="30" t="s">
        <v>462</v>
      </c>
      <c r="J161" s="57">
        <f t="shared" si="125"/>
        <v>774707.52239999978</v>
      </c>
      <c r="K161" s="57">
        <f t="shared" si="126"/>
        <v>1090329.1055999997</v>
      </c>
      <c r="L161" s="57">
        <f t="shared" si="127"/>
        <v>1456163.2134000005</v>
      </c>
      <c r="M161" s="57">
        <f t="shared" si="128"/>
        <v>1800477.6677999999</v>
      </c>
      <c r="N161" s="57">
        <f t="shared" si="129"/>
        <v>1398777.4709999999</v>
      </c>
      <c r="O161" s="57">
        <f t="shared" si="130"/>
        <v>1377257.8176</v>
      </c>
      <c r="P161" s="57">
        <f t="shared" si="131"/>
        <v>1219447.0260000003</v>
      </c>
      <c r="Q161" s="57">
        <f t="shared" si="132"/>
        <v>1025770.1454000002</v>
      </c>
      <c r="R161" s="57">
        <f t="shared" si="133"/>
        <v>652762.81980000006</v>
      </c>
      <c r="S161" s="57">
        <f t="shared" si="134"/>
        <v>358660.8899999999</v>
      </c>
    </row>
    <row r="162" spans="2:19" x14ac:dyDescent="0.35">
      <c r="B162" s="14"/>
      <c r="C162" s="14"/>
      <c r="D162" s="14"/>
      <c r="E162" s="406"/>
      <c r="F162" t="s">
        <v>468</v>
      </c>
      <c r="H162" s="30" t="s">
        <v>462</v>
      </c>
      <c r="J162" s="302">
        <f t="shared" si="125"/>
        <v>556676.06400000013</v>
      </c>
      <c r="K162" s="302">
        <f t="shared" si="126"/>
        <v>783470.01599999983</v>
      </c>
      <c r="L162" s="302">
        <f t="shared" si="127"/>
        <v>1030881.6000000002</v>
      </c>
      <c r="M162" s="302">
        <f t="shared" si="128"/>
        <v>1278293.1840000001</v>
      </c>
      <c r="N162" s="302">
        <f t="shared" si="129"/>
        <v>989646.33599999966</v>
      </c>
      <c r="O162" s="302">
        <f t="shared" si="130"/>
        <v>969028.70399999991</v>
      </c>
      <c r="P162" s="302">
        <f t="shared" si="131"/>
        <v>865940.54400000023</v>
      </c>
      <c r="Q162" s="302">
        <f t="shared" si="132"/>
        <v>721617.12</v>
      </c>
      <c r="R162" s="302">
        <f t="shared" si="133"/>
        <v>453587.90399999986</v>
      </c>
      <c r="S162" s="302">
        <f t="shared" si="134"/>
        <v>247411.58399999992</v>
      </c>
    </row>
    <row r="163" spans="2:19" x14ac:dyDescent="0.35">
      <c r="B163" s="14"/>
      <c r="C163" s="14"/>
      <c r="D163" s="14"/>
      <c r="E163" s="14"/>
      <c r="F163" s="166" t="s">
        <v>470</v>
      </c>
      <c r="H163" s="30" t="s">
        <v>462</v>
      </c>
      <c r="J163" s="302">
        <f>SUMIF($J$3:$DY$3,1,$J38:$DY38)</f>
        <v>931156.69122000027</v>
      </c>
      <c r="K163" s="302">
        <f>SUMIF($J$3:$DY$3,2,$J38:$DY38)</f>
        <v>1312651.6086600001</v>
      </c>
      <c r="L163" s="302">
        <f>SUMIF($J$3:$DY$3,3,$J38:$DY38)</f>
        <v>1757461.9853700001</v>
      </c>
      <c r="M163" s="302">
        <f>SUMIF($J$3:$DY$3,4,$J38:$DY38)</f>
        <v>2173444.1876700004</v>
      </c>
      <c r="N163" s="302">
        <f>SUMIF($J$3:$DY$3,5,$J38:$DY38)</f>
        <v>1697026.5515699999</v>
      </c>
      <c r="O163" s="302">
        <f>SUMIF($J$3:$DY$3,6,$J38:$DY38)</f>
        <v>1667167.49556</v>
      </c>
      <c r="P163" s="302">
        <f>SUMIF($J$3:$DY$3,7,$J38:$DY38)</f>
        <v>1474800.6936599994</v>
      </c>
      <c r="Q163" s="302">
        <f>SUMIF($J$3:$DY$3,8,$J38:$DY38)</f>
        <v>1240152.7124700001</v>
      </c>
      <c r="R163" s="302">
        <f>SUMIF($J$3:$DY$3,9,$J38:$DY38)</f>
        <v>785413.65734999988</v>
      </c>
      <c r="S163" s="302">
        <f>SUMIF($J$3:$DY$3,10,$J38:$DY38)</f>
        <v>433777.79591999995</v>
      </c>
    </row>
    <row r="164" spans="2:19" s="24" customFormat="1" x14ac:dyDescent="0.35">
      <c r="B164" s="60"/>
      <c r="C164" s="60"/>
      <c r="D164" s="60"/>
      <c r="E164" s="24" t="s">
        <v>529</v>
      </c>
      <c r="H164" s="54" t="s">
        <v>462</v>
      </c>
      <c r="J164" s="303">
        <f>SUMIF($J$3:$DY$3,1,$J39:$DY39)</f>
        <v>19554290.515620004</v>
      </c>
      <c r="K164" s="303">
        <f>SUMIF($J$3:$DY$3,2,$J39:$DY39)</f>
        <v>27565683.781859998</v>
      </c>
      <c r="L164" s="303">
        <f>SUMIF($J$3:$DY$3,3,$J39:$DY39)</f>
        <v>36906701.692769997</v>
      </c>
      <c r="M164" s="303">
        <f>SUMIF($J$3:$DY$3,4,$J39:$DY39)</f>
        <v>45642327.941069998</v>
      </c>
      <c r="N164" s="303">
        <f>SUMIF($J$3:$DY$3,5,$J39:$DY39)</f>
        <v>35637557.582970001</v>
      </c>
      <c r="O164" s="303">
        <f>SUMIF($J$3:$DY$3,6,$J39:$DY39)</f>
        <v>35010517.406759992</v>
      </c>
      <c r="P164" s="303">
        <f>SUMIF($J$3:$DY$3,7,$J39:$DY39)</f>
        <v>30970814.566859994</v>
      </c>
      <c r="Q164" s="303">
        <f>SUMIF($J$3:$DY$3,8,$J39:$DY39)</f>
        <v>26043206.961869989</v>
      </c>
      <c r="R164" s="303">
        <f>SUMIF($J$3:$DY$3,9,$J39:$DY39)</f>
        <v>16493686.804349996</v>
      </c>
      <c r="S164" s="303">
        <f>SUMIF($J$3:$DY$3,10,$J39:$DY39)</f>
        <v>9109333.7143199984</v>
      </c>
    </row>
    <row r="165" spans="2:19" x14ac:dyDescent="0.35">
      <c r="B165" s="14"/>
      <c r="C165" s="14"/>
      <c r="D165" s="14"/>
    </row>
    <row r="166" spans="2:19" x14ac:dyDescent="0.35">
      <c r="B166" s="14"/>
      <c r="C166" s="14"/>
      <c r="D166" s="14"/>
      <c r="E166" s="123" t="s">
        <v>530</v>
      </c>
      <c r="H166" s="30" t="s">
        <v>191</v>
      </c>
      <c r="J166" s="478">
        <f>AVERAGEIF($J$3:$DY$3,1,$J41:$DY41)</f>
        <v>4.0999999999999995E-2</v>
      </c>
      <c r="K166" s="478">
        <f>AVERAGEIF($J$3:$DY$3,2,$J41:$DY41)</f>
        <v>4.1820000000000017E-2</v>
      </c>
      <c r="L166" s="478">
        <f>AVERAGEIF($J$3:$DY$3,3,$J41:$DY41)</f>
        <v>4.265639999999999E-2</v>
      </c>
      <c r="M166" s="478">
        <f>AVERAGEIF($J$3:$DY$3,4,$J41:$DY41)</f>
        <v>4.3509528000000013E-2</v>
      </c>
      <c r="N166" s="478">
        <f>AVERAGEIF($J$3:$DY$3,5,$J41:$DY41)</f>
        <v>4.4379718560000003E-2</v>
      </c>
      <c r="O166" s="478">
        <f>AVERAGEIF($J$3:$DY$3,6,$J41:$DY41)</f>
        <v>4.5267312931200003E-2</v>
      </c>
      <c r="P166" s="478">
        <f>AVERAGEIF($J$3:$DY$3,7,$J41:$DY41)</f>
        <v>4.6172659189824002E-2</v>
      </c>
      <c r="Q166" s="478">
        <f>AVERAGEIF($J$3:$DY$3,8,$J41:$DY41)</f>
        <v>4.7096112373620484E-2</v>
      </c>
      <c r="R166" s="478">
        <f>AVERAGEIF($J$3:$DY$3,9,$J41:$DY41)</f>
        <v>4.80380346210929E-2</v>
      </c>
      <c r="S166" s="478">
        <f>AVERAGEIF($J$3:$DY$3,10,$J41:$DY41)</f>
        <v>4.8998795313514754E-2</v>
      </c>
    </row>
    <row r="167" spans="2:19" s="24" customFormat="1" x14ac:dyDescent="0.35">
      <c r="B167" s="60"/>
      <c r="C167" s="60"/>
      <c r="D167" s="24" t="s">
        <v>475</v>
      </c>
      <c r="E167" s="171"/>
      <c r="H167" s="54" t="s">
        <v>41</v>
      </c>
      <c r="J167" s="67">
        <f>SUMIF($J$3:$DY$3,1,$J44:$DY44)</f>
        <v>801725.91114042001</v>
      </c>
      <c r="K167" s="67">
        <f>SUMIF($J$3:$DY$3,2,$J44:$DY44)</f>
        <v>1152796.8957573853</v>
      </c>
      <c r="L167" s="67">
        <f>SUMIF($J$3:$DY$3,3,$J44:$DY44)</f>
        <v>1574307.0300874738</v>
      </c>
      <c r="M167" s="67">
        <f>SUMIF($J$3:$DY$3,4,$J44:$DY44)</f>
        <v>1985876.1455371676</v>
      </c>
      <c r="N167" s="67">
        <f>SUMIF($J$3:$DY$3,5,$J44:$DY44)</f>
        <v>1581584.7756980024</v>
      </c>
      <c r="O167" s="67">
        <f>SUMIF($J$3:$DY$3,6,$J44:$DY44)</f>
        <v>1584832.0473350293</v>
      </c>
      <c r="P167" s="67">
        <f>SUMIF($J$3:$DY$3,7,$J44:$DY44)</f>
        <v>1430004.8658268631</v>
      </c>
      <c r="Q167" s="67">
        <f>SUMIF($J$3:$DY$3,8,$J44:$DY44)</f>
        <v>1226533.8016456848</v>
      </c>
      <c r="R167" s="67">
        <f>SUMIF($J$3:$DY$3,9,$J44:$DY44)</f>
        <v>792324.2977368281</v>
      </c>
      <c r="S167" s="67">
        <f>SUMIF($J$3:$DY$3,10,$J44:$DY44)</f>
        <v>446346.37811046484</v>
      </c>
    </row>
    <row r="168" spans="2:19" x14ac:dyDescent="0.35">
      <c r="B168" s="14"/>
      <c r="C168" s="14"/>
      <c r="E168" s="164"/>
    </row>
    <row r="169" spans="2:19" x14ac:dyDescent="0.35">
      <c r="B169" s="14"/>
      <c r="C169" s="14"/>
      <c r="D169" s="24" t="s">
        <v>194</v>
      </c>
    </row>
    <row r="170" spans="2:19" x14ac:dyDescent="0.35">
      <c r="B170" s="14"/>
      <c r="C170" s="14"/>
      <c r="D170" s="14"/>
      <c r="E170" s="166" t="s">
        <v>531</v>
      </c>
      <c r="H170" s="30" t="s">
        <v>198</v>
      </c>
      <c r="J170" s="57">
        <f>SUMIF($J$3:$DY$3,1,$J51:$DY51)</f>
        <v>295852.5</v>
      </c>
      <c r="K170" s="57">
        <f>SUMIF($J$3:$DY$3,2,$J51:$DY51)</f>
        <v>416932.875</v>
      </c>
      <c r="L170" s="57">
        <f>SUMIF($J$3:$DY$3,3,$J51:$DY51)</f>
        <v>557736.75</v>
      </c>
      <c r="M170" s="57">
        <f>SUMIF($J$3:$DY$3,4,$J51:$DY51)</f>
        <v>689774.625</v>
      </c>
      <c r="N170" s="57">
        <f>SUMIF($J$3:$DY$3,5,$J51:$DY51)</f>
        <v>538013.25</v>
      </c>
      <c r="O170" s="57">
        <f>SUMIF($J$3:$DY$3,6,$J51:$DY51)</f>
        <v>528699.375</v>
      </c>
      <c r="P170" s="57">
        <f>SUMIF($J$3:$DY$3,7,$J51:$DY51)</f>
        <v>467885.25</v>
      </c>
      <c r="Q170" s="57">
        <f>SUMIF($J$3:$DY$3,8,$J51:$DY51)</f>
        <v>393374.25</v>
      </c>
      <c r="R170" s="57">
        <f>SUMIF($J$3:$DY$3,9,$J51:$DY51)</f>
        <v>249283.125</v>
      </c>
      <c r="S170" s="57">
        <f>SUMIF($J$3:$DY$3,10,$J51:$DY51)</f>
        <v>137516.625</v>
      </c>
    </row>
    <row r="171" spans="2:19" x14ac:dyDescent="0.35">
      <c r="B171" s="14"/>
      <c r="C171" s="14"/>
      <c r="D171" s="14"/>
      <c r="E171" s="123" t="s">
        <v>530</v>
      </c>
      <c r="H171" s="30" t="s">
        <v>196</v>
      </c>
      <c r="J171" s="476">
        <f>AVERAGEIF($J$3:$DY$3,1,$J51:$DY51)</f>
        <v>24654.375</v>
      </c>
      <c r="K171" s="476">
        <f>AVERAGEIF($J$3:$DY$3,2,$J51:$DY51)</f>
        <v>34744.40625</v>
      </c>
      <c r="L171" s="476">
        <f>AVERAGEIF($J$3:$DY$3,3,$J51:$DY51)</f>
        <v>46478.0625</v>
      </c>
      <c r="M171" s="476">
        <f>AVERAGEIF($J$3:$DY$3,4,$J51:$DY51)</f>
        <v>57481.21875</v>
      </c>
      <c r="N171" s="476">
        <f>AVERAGEIF($J$3:$DY$3,5,$J51:$DY51)</f>
        <v>44834.4375</v>
      </c>
      <c r="O171" s="476">
        <f>AVERAGEIF($J$3:$DY$3,6,$J51:$DY51)</f>
        <v>44058.28125</v>
      </c>
      <c r="P171" s="476">
        <f>AVERAGEIF($J$3:$DY$3,7,$J51:$DY51)</f>
        <v>38990.4375</v>
      </c>
      <c r="Q171" s="476">
        <f>AVERAGEIF($J$3:$DY$3,8,$J51:$DY51)</f>
        <v>32781.1875</v>
      </c>
      <c r="R171" s="476">
        <f>AVERAGEIF($J$3:$DY$3,9,$J51:$DY51)</f>
        <v>20773.59375</v>
      </c>
      <c r="S171" s="476">
        <f>AVERAGEIF($J$3:$DY$3,10,$J51:$DY51)</f>
        <v>11459.71875</v>
      </c>
    </row>
    <row r="172" spans="2:19" s="24" customFormat="1" x14ac:dyDescent="0.35">
      <c r="B172" s="60"/>
      <c r="C172" s="60"/>
      <c r="D172" s="24" t="s">
        <v>480</v>
      </c>
      <c r="E172" s="440"/>
      <c r="H172" s="54" t="s">
        <v>41</v>
      </c>
      <c r="J172" s="67">
        <f>SUMIF($J$3:$DY$3,1,$J56:$DY56)</f>
        <v>26626.724999999995</v>
      </c>
      <c r="K172" s="67">
        <f>SUMIF($J$3:$DY$3,2,$J56:$DY56)</f>
        <v>38274.437924999991</v>
      </c>
      <c r="L172" s="67">
        <f>SUMIF($J$3:$DY$3,3,$J56:$DY56)</f>
        <v>52224.238323000005</v>
      </c>
      <c r="M172" s="67">
        <f>SUMIF($J$3:$DY$3,4,$J56:$DY56)</f>
        <v>65879.49152222999</v>
      </c>
      <c r="N172" s="67">
        <f>SUMIF($J$3:$DY$3,5,$J56:$DY56)</f>
        <v>52412.655987550803</v>
      </c>
      <c r="O172" s="67">
        <f>SUMIF($J$3:$DY$3,6,$J56:$DY56)</f>
        <v>52535.414754120429</v>
      </c>
      <c r="P172" s="67">
        <f>SUMIF($J$3:$DY$3,7,$J56:$DY56)</f>
        <v>47422.330657014747</v>
      </c>
      <c r="Q172" s="67">
        <f>SUMIF($J$3:$DY$3,8,$J56:$DY56)</f>
        <v>40667.702669755643</v>
      </c>
      <c r="R172" s="67">
        <f>SUMIF($J$3:$DY$3,9,$J56:$DY56)</f>
        <v>26286.742073862944</v>
      </c>
      <c r="S172" s="67">
        <f>SUMIF($J$3:$DY$3,10,$J56:$DY56)</f>
        <v>14791.058693956902</v>
      </c>
    </row>
    <row r="173" spans="2:19" x14ac:dyDescent="0.35">
      <c r="B173" s="14"/>
      <c r="C173" s="14"/>
    </row>
    <row r="174" spans="2:19" x14ac:dyDescent="0.35">
      <c r="B174" s="14"/>
      <c r="C174" s="14"/>
      <c r="D174" s="24" t="s">
        <v>202</v>
      </c>
    </row>
    <row r="175" spans="2:19" x14ac:dyDescent="0.35">
      <c r="B175" s="14"/>
      <c r="C175" s="14"/>
      <c r="D175" s="14"/>
      <c r="E175" t="s">
        <v>206</v>
      </c>
      <c r="H175" s="30" t="s">
        <v>41</v>
      </c>
      <c r="J175" s="57">
        <f>SUMIF($J$3:$DY$3,1,$J60:$DY60)</f>
        <v>67197.332020654678</v>
      </c>
      <c r="K175" s="57">
        <f>SUMIF($J$3:$DY$3,2,$J60:$DY60)</f>
        <v>71833.254546661774</v>
      </c>
      <c r="L175" s="57">
        <f>SUMIF($J$3:$DY$3,3,$J60:$DY60)</f>
        <v>81568.160621119401</v>
      </c>
      <c r="M175" s="57">
        <f>SUMIF($J$3:$DY$3,4,$J60:$DY60)</f>
        <v>105151.91375295946</v>
      </c>
      <c r="N175" s="57">
        <f>SUMIF($J$3:$DY$3,5,$J60:$DY60)</f>
        <v>85008.732916325884</v>
      </c>
      <c r="O175" s="57">
        <f>SUMIF($J$3:$DY$3,6,$J60:$DY60)</f>
        <v>66144.565321350921</v>
      </c>
      <c r="P175" s="57">
        <f>SUMIF($J$3:$DY$3,7,$J60:$DY60)</f>
        <v>51322.786884669295</v>
      </c>
      <c r="Q175" s="57">
        <f>SUMIF($J$3:$DY$3,8,$J60:$DY60)</f>
        <v>44845.416205970243</v>
      </c>
      <c r="R175" s="57">
        <f>SUMIF($J$3:$DY$3,9,$J60:$DY60)</f>
        <v>29567.812815102836</v>
      </c>
      <c r="S175" s="57">
        <f>SUMIF($J$3:$DY$3,10,$J60:$DY60)</f>
        <v>16938.240968434682</v>
      </c>
    </row>
    <row r="176" spans="2:19" x14ac:dyDescent="0.35">
      <c r="B176" s="14"/>
      <c r="C176" s="14"/>
      <c r="D176" s="14"/>
      <c r="E176" t="s">
        <v>207</v>
      </c>
      <c r="H176" s="30" t="s">
        <v>41</v>
      </c>
      <c r="J176" s="57">
        <f>SUMIF($J$3:$DY$3,1,$J62:$DY62)</f>
        <v>67197.332020654678</v>
      </c>
      <c r="K176" s="57">
        <f>SUMIF($J$3:$DY$3,2,$J62:$DY62)</f>
        <v>71833.254546661774</v>
      </c>
      <c r="L176" s="57">
        <f>SUMIF($J$3:$DY$3,3,$J62:$DY62)</f>
        <v>81568.160621119401</v>
      </c>
      <c r="M176" s="57">
        <f>SUMIF($J$3:$DY$3,4,$J62:$DY62)</f>
        <v>105151.91375295946</v>
      </c>
      <c r="N176" s="57">
        <f>SUMIF($J$3:$DY$3,5,$J62:$DY62)</f>
        <v>85008.732916325884</v>
      </c>
      <c r="O176" s="57">
        <f>SUMIF($J$3:$DY$3,6,$J62:$DY62)</f>
        <v>66144.565321350921</v>
      </c>
      <c r="P176" s="57">
        <f>SUMIF($J$3:$DY$3,7,$J62:$DY62)</f>
        <v>51322.786884669295</v>
      </c>
      <c r="Q176" s="57">
        <f>SUMIF($J$3:$DY$3,8,$J62:$DY62)</f>
        <v>44845.416205970243</v>
      </c>
      <c r="R176" s="57">
        <f>SUMIF($J$3:$DY$3,9,$J62:$DY62)</f>
        <v>29567.812815102836</v>
      </c>
      <c r="S176" s="57">
        <f>SUMIF($J$3:$DY$3,10,$J62:$DY62)</f>
        <v>16938.240968434682</v>
      </c>
    </row>
    <row r="177" spans="2:19" x14ac:dyDescent="0.35">
      <c r="B177" s="14"/>
      <c r="C177" s="14"/>
      <c r="D177" s="14"/>
      <c r="E177" t="s">
        <v>208</v>
      </c>
      <c r="H177" s="30" t="s">
        <v>41</v>
      </c>
      <c r="J177" s="57">
        <f>SUMIF($J$3:$DY$3,1,$J64:$DY64)</f>
        <v>13439.466404130937</v>
      </c>
      <c r="K177" s="57">
        <f>SUMIF($J$3:$DY$3,2,$J64:$DY64)</f>
        <v>14366.650909332358</v>
      </c>
      <c r="L177" s="57">
        <f>SUMIF($J$3:$DY$3,3,$J64:$DY64)</f>
        <v>16313.632124223881</v>
      </c>
      <c r="M177" s="57">
        <f>SUMIF($J$3:$DY$3,4,$J64:$DY64)</f>
        <v>21030.382750591893</v>
      </c>
      <c r="N177" s="57">
        <f>SUMIF($J$3:$DY$3,5,$J64:$DY64)</f>
        <v>17001.746583265176</v>
      </c>
      <c r="O177" s="57">
        <f>SUMIF($J$3:$DY$3,6,$J64:$DY64)</f>
        <v>13228.913064270186</v>
      </c>
      <c r="P177" s="57">
        <f>SUMIF($J$3:$DY$3,7,$J64:$DY64)</f>
        <v>10264.557376933859</v>
      </c>
      <c r="Q177" s="57">
        <f>SUMIF($J$3:$DY$3,8,$J64:$DY64)</f>
        <v>8969.0832411940482</v>
      </c>
      <c r="R177" s="57">
        <f>SUMIF($J$3:$DY$3,9,$J64:$DY64)</f>
        <v>5913.5625630205659</v>
      </c>
      <c r="S177" s="57">
        <f>SUMIF($J$3:$DY$3,10,$J64:$DY64)</f>
        <v>3387.6481936869363</v>
      </c>
    </row>
    <row r="178" spans="2:19" s="24" customFormat="1" x14ac:dyDescent="0.35">
      <c r="B178" s="60"/>
      <c r="C178" s="60"/>
      <c r="D178" s="24" t="s">
        <v>484</v>
      </c>
      <c r="H178" s="54" t="s">
        <v>41</v>
      </c>
      <c r="J178" s="67">
        <f>SUMIF($J$3:$DY$3,1,$J65:$DY65)</f>
        <v>147834.1304454403</v>
      </c>
      <c r="K178" s="67">
        <f>SUMIF($J$3:$DY$3,2,$J65:$DY65)</f>
        <v>158033.16000265596</v>
      </c>
      <c r="L178" s="67">
        <f>SUMIF($J$3:$DY$3,3,$J65:$DY65)</f>
        <v>179449.95336646269</v>
      </c>
      <c r="M178" s="67">
        <f>SUMIF($J$3:$DY$3,4,$J65:$DY65)</f>
        <v>231334.21025651082</v>
      </c>
      <c r="N178" s="67">
        <f>SUMIF($J$3:$DY$3,5,$J65:$DY65)</f>
        <v>187019.21241591693</v>
      </c>
      <c r="O178" s="67">
        <f>SUMIF($J$3:$DY$3,6,$J65:$DY65)</f>
        <v>145518.04370697204</v>
      </c>
      <c r="P178" s="67">
        <f>SUMIF($J$3:$DY$3,7,$J65:$DY65)</f>
        <v>112910.13114627244</v>
      </c>
      <c r="Q178" s="67">
        <f>SUMIF($J$3:$DY$3,8,$J65:$DY65)</f>
        <v>98659.915653134536</v>
      </c>
      <c r="R178" s="67">
        <f>SUMIF($J$3:$DY$3,9,$J65:$DY65)</f>
        <v>65049.188193226233</v>
      </c>
      <c r="S178" s="67">
        <f>SUMIF($J$3:$DY$3,10,$J65:$DY65)</f>
        <v>37264.130130556303</v>
      </c>
    </row>
    <row r="179" spans="2:19" x14ac:dyDescent="0.35">
      <c r="B179" s="14"/>
      <c r="C179" s="14"/>
    </row>
    <row r="180" spans="2:19" s="24" customFormat="1" x14ac:dyDescent="0.35">
      <c r="B180" s="60"/>
      <c r="C180" s="24" t="s">
        <v>485</v>
      </c>
      <c r="H180" s="54" t="s">
        <v>41</v>
      </c>
      <c r="J180" s="67">
        <f>SUMIF($J$3:$DY$3,1,$J67:$DY67)</f>
        <v>976186.76658586052</v>
      </c>
      <c r="K180" s="67">
        <f>SUMIF($J$3:$DY$3,2,$J67:$DY67)</f>
        <v>1349104.4936850411</v>
      </c>
      <c r="L180" s="67">
        <f>SUMIF($J$3:$DY$3,3,$J67:$DY67)</f>
        <v>1805981.2217769371</v>
      </c>
      <c r="M180" s="67">
        <f>SUMIF($J$3:$DY$3,4,$J67:$DY67)</f>
        <v>2283089.8473159079</v>
      </c>
      <c r="N180" s="67">
        <f>SUMIF($J$3:$DY$3,5,$J67:$DY67)</f>
        <v>1821016.64410147</v>
      </c>
      <c r="O180" s="67">
        <f>SUMIF($J$3:$DY$3,6,$J67:$DY67)</f>
        <v>1782885.5057961221</v>
      </c>
      <c r="P180" s="67">
        <f>SUMIF($J$3:$DY$3,7,$J67:$DY67)</f>
        <v>1590337.3276301504</v>
      </c>
      <c r="Q180" s="67">
        <f>SUMIF($J$3:$DY$3,8,$J67:$DY67)</f>
        <v>1365861.4199685748</v>
      </c>
      <c r="R180" s="67">
        <f>SUMIF($J$3:$DY$3,9,$J67:$DY67)</f>
        <v>883660.22800391749</v>
      </c>
      <c r="S180" s="67">
        <f>SUMIF($J$3:$DY$3,10,$J67:$DY67)</f>
        <v>498401.56693497801</v>
      </c>
    </row>
    <row r="181" spans="2:19" s="24" customFormat="1" x14ac:dyDescent="0.35">
      <c r="B181" s="60"/>
      <c r="H181" s="54"/>
      <c r="J181" s="402"/>
    </row>
    <row r="182" spans="2:19" s="24" customFormat="1" x14ac:dyDescent="0.35">
      <c r="B182" s="60"/>
      <c r="C182" s="24" t="s">
        <v>486</v>
      </c>
      <c r="H182" s="54" t="s">
        <v>41</v>
      </c>
      <c r="J182" s="67">
        <f>SUMIF($J$3:$DY$3,1,$J69:$DY69)</f>
        <v>5743546.4354796084</v>
      </c>
      <c r="K182" s="67">
        <f>SUMIF($J$3:$DY$3,2,$J69:$DY69)</f>
        <v>5834220.9609811381</v>
      </c>
      <c r="L182" s="67">
        <f>SUMIF($J$3:$DY$3,3,$J69:$DY69)</f>
        <v>6350834.8403350022</v>
      </c>
      <c r="M182" s="67">
        <f>SUMIF($J$3:$DY$3,4,$J69:$DY69)</f>
        <v>8232101.527980038</v>
      </c>
      <c r="N182" s="67">
        <f>SUMIF($J$3:$DY$3,5,$J69:$DY69)</f>
        <v>6679856.6475311164</v>
      </c>
      <c r="O182" s="67">
        <f>SUMIF($J$3:$DY$3,6,$J69:$DY69)</f>
        <v>4831571.0263389694</v>
      </c>
      <c r="P182" s="67">
        <f>SUMIF($J$3:$DY$3,7,$J69:$DY69)</f>
        <v>3541941.3608367792</v>
      </c>
      <c r="Q182" s="67">
        <f>SUMIF($J$3:$DY$3,8,$J69:$DY69)</f>
        <v>3118680.2006284497</v>
      </c>
      <c r="R182" s="67">
        <f>SUMIF($J$3:$DY$3,9,$J69:$DY69)</f>
        <v>2073121.0535063662</v>
      </c>
      <c r="S182" s="67">
        <f>SUMIF($J$3:$DY$3,10,$J69:$DY69)</f>
        <v>1195422.5299084901</v>
      </c>
    </row>
    <row r="183" spans="2:19" s="24" customFormat="1" x14ac:dyDescent="0.35">
      <c r="B183" s="60"/>
      <c r="H183" s="54"/>
      <c r="J183" s="402"/>
    </row>
    <row r="184" spans="2:19" x14ac:dyDescent="0.35">
      <c r="B184" s="14"/>
      <c r="C184" s="550" t="s">
        <v>488</v>
      </c>
    </row>
    <row r="185" spans="2:19" x14ac:dyDescent="0.35">
      <c r="B185" s="14"/>
      <c r="C185" s="14"/>
      <c r="D185" t="s">
        <v>864</v>
      </c>
      <c r="H185" s="30" t="s">
        <v>41</v>
      </c>
      <c r="J185" s="57">
        <f>SUMIF($J$3:$DY$3,1,$J74:$DY74)</f>
        <v>99999.999999999985</v>
      </c>
      <c r="K185" s="57">
        <f>SUMIF($J$3:$DY$3,2,$J74:$DY74)</f>
        <v>99999.999999999985</v>
      </c>
      <c r="L185" s="57">
        <f>SUMIF($J$3:$DY$3,3,$J74:$DY74)</f>
        <v>99999.999999999985</v>
      </c>
      <c r="M185" s="57">
        <f>SUMIF($J$3:$DY$3,4,$J74:$DY74)</f>
        <v>99999.999999999985</v>
      </c>
      <c r="N185" s="57">
        <f>SUMIF($J$3:$DY$3,5,$J74:$DY74)</f>
        <v>99999.999999999985</v>
      </c>
      <c r="O185" s="57">
        <f>SUMIF($J$3:$DY$3,6,$J74:$DY74)</f>
        <v>99999.999999999985</v>
      </c>
      <c r="P185" s="57">
        <f>SUMIF($J$3:$DY$3,7,$J74:$DY74)</f>
        <v>99999.999999999985</v>
      </c>
      <c r="Q185" s="57">
        <f>SUMIF($J$3:$DY$3,8,$J74:$DY74)</f>
        <v>99999.999999999985</v>
      </c>
      <c r="R185" s="57">
        <f>SUMIF($J$3:$DY$3,9,$J74:$DY74)</f>
        <v>99999.999999999985</v>
      </c>
      <c r="S185" s="57">
        <f>SUMIF($J$3:$DY$3,10,$J74:$DY74)</f>
        <v>99999.999999999985</v>
      </c>
    </row>
    <row r="186" spans="2:19" x14ac:dyDescent="0.35">
      <c r="B186" s="14"/>
      <c r="C186" s="14"/>
      <c r="D186" t="s">
        <v>532</v>
      </c>
      <c r="H186" s="30" t="s">
        <v>41</v>
      </c>
      <c r="J186" s="57">
        <f>SUMIF($J$3:$DY$3,1,$J76:$DY76)</f>
        <v>24000</v>
      </c>
      <c r="K186" s="57">
        <f>SUMIF($J$3:$DY$3,2,$J76:$DY76)</f>
        <v>24000</v>
      </c>
      <c r="L186" s="57">
        <f>SUMIF($J$3:$DY$3,3,$J76:$DY76)</f>
        <v>24000</v>
      </c>
      <c r="M186" s="57">
        <f>SUMIF($J$3:$DY$3,4,$J76:$DY76)</f>
        <v>24000</v>
      </c>
      <c r="N186" s="57">
        <f>SUMIF($J$3:$DY$3,5,$J76:$DY76)</f>
        <v>24000</v>
      </c>
      <c r="O186" s="57">
        <f>SUMIF($J$3:$DY$3,6,$J76:$DY76)</f>
        <v>24000</v>
      </c>
      <c r="P186" s="57">
        <f>SUMIF($J$3:$DY$3,7,$J76:$DY76)</f>
        <v>24000</v>
      </c>
      <c r="Q186" s="57">
        <f>SUMIF($J$3:$DY$3,8,$J76:$DY76)</f>
        <v>24000</v>
      </c>
      <c r="R186" s="57">
        <f>SUMIF($J$3:$DY$3,9,$J76:$DY76)</f>
        <v>24000</v>
      </c>
      <c r="S186" s="57">
        <f>SUMIF($J$3:$DY$3,10,$J76:$DY76)</f>
        <v>24000</v>
      </c>
    </row>
    <row r="187" spans="2:19" x14ac:dyDescent="0.35">
      <c r="B187" s="14"/>
      <c r="C187" s="14"/>
      <c r="D187" t="s">
        <v>533</v>
      </c>
      <c r="H187" s="30" t="s">
        <v>41</v>
      </c>
      <c r="J187" s="57">
        <f>SUMIF($J$3:$DY$3,1,$J78:$DY78)</f>
        <v>30000</v>
      </c>
      <c r="K187" s="57">
        <f>SUMIF($J$3:$DY$3,2,$J78:$DY78)</f>
        <v>30000</v>
      </c>
      <c r="L187" s="57">
        <f>SUMIF($J$3:$DY$3,3,$J78:$DY78)</f>
        <v>30000</v>
      </c>
      <c r="M187" s="57">
        <f>SUMIF($J$3:$DY$3,4,$J78:$DY78)</f>
        <v>30000</v>
      </c>
      <c r="N187" s="57">
        <f>SUMIF($J$3:$DY$3,5,$J78:$DY78)</f>
        <v>30000</v>
      </c>
      <c r="O187" s="57">
        <f>SUMIF($J$3:$DY$3,6,$J78:$DY78)</f>
        <v>30000</v>
      </c>
      <c r="P187" s="57">
        <f>SUMIF($J$3:$DY$3,7,$J78:$DY78)</f>
        <v>30000</v>
      </c>
      <c r="Q187" s="57">
        <f>SUMIF($J$3:$DY$3,8,$J78:$DY78)</f>
        <v>30000</v>
      </c>
      <c r="R187" s="57">
        <f>SUMIF($J$3:$DY$3,9,$J78:$DY78)</f>
        <v>30000</v>
      </c>
      <c r="S187" s="57">
        <f>SUMIF($J$3:$DY$3,10,$J78:$DY78)</f>
        <v>30000</v>
      </c>
    </row>
    <row r="188" spans="2:19" x14ac:dyDescent="0.35">
      <c r="B188" s="14"/>
      <c r="C188" s="14"/>
      <c r="D188" t="s">
        <v>492</v>
      </c>
      <c r="H188" s="30" t="s">
        <v>41</v>
      </c>
      <c r="J188" s="57">
        <f>SUMIF($J$3:$DY$3,1,$J80:$DY80)</f>
        <v>0</v>
      </c>
      <c r="K188" s="57">
        <f>SUMIF($J$3:$DY$3,2,$J80:$DY80)</f>
        <v>99999.999999999985</v>
      </c>
      <c r="L188" s="57">
        <f>SUMIF($J$3:$DY$3,3,$J80:$DY80)</f>
        <v>102000</v>
      </c>
      <c r="M188" s="57">
        <f>SUMIF($J$3:$DY$3,4,$J80:$DY80)</f>
        <v>104040</v>
      </c>
      <c r="N188" s="57">
        <f>SUMIF($J$3:$DY$3,5,$J80:$DY80)</f>
        <v>106120.79999999997</v>
      </c>
      <c r="O188" s="57">
        <f>SUMIF($J$3:$DY$3,6,$J80:$DY80)</f>
        <v>108243.21599999997</v>
      </c>
      <c r="P188" s="57">
        <f>SUMIF($J$3:$DY$3,7,$J80:$DY80)</f>
        <v>110408.08032000001</v>
      </c>
      <c r="Q188" s="57">
        <f>SUMIF($J$3:$DY$3,8,$J80:$DY80)</f>
        <v>112616.24192640001</v>
      </c>
      <c r="R188" s="57">
        <f>SUMIF($J$3:$DY$3,9,$J80:$DY80)</f>
        <v>0</v>
      </c>
      <c r="S188" s="57">
        <f>SUMIF($J$3:$DY$3,10,$J80:$DY80)</f>
        <v>0</v>
      </c>
    </row>
    <row r="189" spans="2:19" x14ac:dyDescent="0.35">
      <c r="B189" s="14"/>
      <c r="C189" s="24" t="s">
        <v>494</v>
      </c>
      <c r="H189" s="54" t="s">
        <v>41</v>
      </c>
      <c r="J189" s="67">
        <f>SUMIF($J$3:$DY$3,1,$J83:$DY83)</f>
        <v>154000</v>
      </c>
      <c r="K189" s="67">
        <f>SUMIF($J$3:$DY$3,2,$J83:$DY83)</f>
        <v>253999.99999999997</v>
      </c>
      <c r="L189" s="67">
        <f>SUMIF($J$3:$DY$3,3,$J83:$DY83)</f>
        <v>256000.00000000009</v>
      </c>
      <c r="M189" s="67">
        <f>SUMIF($J$3:$DY$3,4,$J83:$DY83)</f>
        <v>258040.00000000009</v>
      </c>
      <c r="N189" s="67">
        <f>SUMIF($J$3:$DY$3,5,$J83:$DY83)</f>
        <v>260120.80000000002</v>
      </c>
      <c r="O189" s="67">
        <f>SUMIF($J$3:$DY$3,6,$J83:$DY83)</f>
        <v>262243.21599999996</v>
      </c>
      <c r="P189" s="67">
        <f>SUMIF($J$3:$DY$3,7,$J83:$DY83)</f>
        <v>264408.08032000001</v>
      </c>
      <c r="Q189" s="67">
        <f>SUMIF($J$3:$DY$3,8,$J83:$DY83)</f>
        <v>266616.24192640005</v>
      </c>
      <c r="R189" s="67">
        <f>SUMIF($J$3:$DY$3,9,$J83:$DY83)</f>
        <v>154000</v>
      </c>
      <c r="S189" s="67">
        <f>SUMIF($J$3:$DY$3,10,$J83:$DY83)</f>
        <v>154000</v>
      </c>
    </row>
    <row r="190" spans="2:19" x14ac:dyDescent="0.35">
      <c r="B190" s="14"/>
    </row>
    <row r="191" spans="2:19" s="24" customFormat="1" x14ac:dyDescent="0.35">
      <c r="B191" s="60"/>
      <c r="C191" s="24" t="s">
        <v>495</v>
      </c>
      <c r="H191" s="54" t="s">
        <v>41</v>
      </c>
      <c r="J191" s="67">
        <f>SUMIF($J$3:$DY$3,1,$J85:$DY85)</f>
        <v>5589546.4354796074</v>
      </c>
      <c r="K191" s="67">
        <f>SUMIF($J$3:$DY$3,2,$J85:$DY85)</f>
        <v>5580220.960981139</v>
      </c>
      <c r="L191" s="67">
        <f>SUMIF($J$3:$DY$3,3,$J85:$DY85)</f>
        <v>6094834.840335005</v>
      </c>
      <c r="M191" s="67">
        <f>SUMIF($J$3:$DY$3,4,$J85:$DY85)</f>
        <v>7974061.527980038</v>
      </c>
      <c r="N191" s="67">
        <f>SUMIF($J$3:$DY$3,5,$J85:$DY85)</f>
        <v>6419735.8475311175</v>
      </c>
      <c r="O191" s="67">
        <f>SUMIF($J$3:$DY$3,6,$J85:$DY85)</f>
        <v>4569327.8103389684</v>
      </c>
      <c r="P191" s="67">
        <f>SUMIF($J$3:$DY$3,7,$J85:$DY85)</f>
        <v>3277533.2805167795</v>
      </c>
      <c r="Q191" s="67">
        <f>SUMIF($J$3:$DY$3,8,$J85:$DY85)</f>
        <v>2852063.9587020492</v>
      </c>
      <c r="R191" s="67">
        <f>SUMIF($J$3:$DY$3,9,$J85:$DY85)</f>
        <v>1919121.0535063655</v>
      </c>
      <c r="S191" s="67">
        <f>SUMIF($J$3:$DY$3,10,$J85:$DY85)</f>
        <v>1041422.5299084905</v>
      </c>
    </row>
    <row r="192" spans="2:19" x14ac:dyDescent="0.35">
      <c r="B192" s="14"/>
      <c r="D192" t="s">
        <v>496</v>
      </c>
      <c r="H192" s="30" t="s">
        <v>41</v>
      </c>
      <c r="J192" s="57">
        <f>SUMIF($J$3:$DY$3,1,$J86:$DY86)</f>
        <v>1016270.5533750001</v>
      </c>
      <c r="K192" s="57">
        <f>SUMIF($J$3:$DY$3,2,$J86:$DY86)</f>
        <v>1432304.3398125002</v>
      </c>
      <c r="L192" s="57">
        <f>SUMIF($J$3:$DY$3,3,$J86:$DY86)</f>
        <v>1916993.6891874999</v>
      </c>
      <c r="M192" s="57">
        <f>SUMIF($J$3:$DY$3,4,$J86:$DY86)</f>
        <v>2370667.1257499997</v>
      </c>
      <c r="N192" s="57">
        <f>SUMIF($J$3:$DY$3,5,$J86:$DY86)</f>
        <v>1948766.6005499996</v>
      </c>
      <c r="O192" s="57">
        <f>SUMIF($J$3:$DY$3,6,$J86:$DY86)</f>
        <v>1993618.7646375003</v>
      </c>
      <c r="P192" s="57">
        <f>SUMIF($J$3:$DY$3,7,$J86:$DY86)</f>
        <v>1839106.9494875001</v>
      </c>
      <c r="Q192" s="57">
        <f>SUMIF($J$3:$DY$3,8,$J86:$DY86)</f>
        <v>1622878.7247749998</v>
      </c>
      <c r="R192" s="57">
        <f>SUMIF($J$3:$DY$3,9,$J86:$DY86)</f>
        <v>1028508.6965999999</v>
      </c>
      <c r="S192" s="57">
        <f>SUMIF($J$3:$DY$3,10,$J86:$DY86)</f>
        <v>567622.7460749998</v>
      </c>
    </row>
    <row r="193" spans="2:19" x14ac:dyDescent="0.35">
      <c r="B193" s="14"/>
    </row>
    <row r="194" spans="2:19" s="24" customFormat="1" x14ac:dyDescent="0.35">
      <c r="B194" s="60"/>
      <c r="C194" s="24" t="s">
        <v>497</v>
      </c>
      <c r="H194" s="54" t="s">
        <v>41</v>
      </c>
      <c r="J194" s="67">
        <f>SUMIF($J$3:$DY$3,1,$J88:$DY88)</f>
        <v>4573275.8821046082</v>
      </c>
      <c r="K194" s="67">
        <f>SUMIF($J$3:$DY$3,2,$J88:$DY88)</f>
        <v>4147916.6211686381</v>
      </c>
      <c r="L194" s="67">
        <f>SUMIF($J$3:$DY$3,3,$J88:$DY88)</f>
        <v>4177841.1511475039</v>
      </c>
      <c r="M194" s="67">
        <f>SUMIF($J$3:$DY$3,4,$J88:$DY88)</f>
        <v>5603394.4022300374</v>
      </c>
      <c r="N194" s="67">
        <f>SUMIF($J$3:$DY$3,5,$J88:$DY88)</f>
        <v>4470969.2469811179</v>
      </c>
      <c r="O194" s="67">
        <f>SUMIF($J$3:$DY$3,6,$J88:$DY88)</f>
        <v>2575709.0457014693</v>
      </c>
      <c r="P194" s="67">
        <f>SUMIF($J$3:$DY$3,7,$J88:$DY88)</f>
        <v>1438426.3310292794</v>
      </c>
      <c r="Q194" s="67">
        <f>SUMIF($J$3:$DY$3,8,$J88:$DY88)</f>
        <v>1229185.2339270497</v>
      </c>
      <c r="R194" s="67">
        <f>SUMIF($J$3:$DY$3,9,$J88:$DY88)</f>
        <v>890612.35690636584</v>
      </c>
      <c r="S194" s="67">
        <f>SUMIF($J$3:$DY$3,10,$J88:$DY88)</f>
        <v>473799.78383349063</v>
      </c>
    </row>
    <row r="195" spans="2:19" x14ac:dyDescent="0.35">
      <c r="B195" s="14"/>
      <c r="D195" t="s">
        <v>219</v>
      </c>
      <c r="H195" s="30" t="s">
        <v>41</v>
      </c>
      <c r="J195" s="57">
        <f>SUMIF($J$3:$DY$3,1,$J90:$DY90)</f>
        <v>0</v>
      </c>
      <c r="K195" s="57">
        <f>SUMIF($J$3:$DY$3,2,$J90:$DY90)</f>
        <v>0</v>
      </c>
      <c r="L195" s="57">
        <f>SUMIF($J$3:$DY$3,3,$J90:$DY90)</f>
        <v>0</v>
      </c>
      <c r="M195" s="57">
        <f>SUMIF($J$3:$DY$3,4,$J90:$DY90)</f>
        <v>0</v>
      </c>
      <c r="N195" s="57">
        <f>SUMIF($J$3:$DY$3,5,$J90:$DY90)</f>
        <v>223548.46234905589</v>
      </c>
      <c r="O195" s="57">
        <f>SUMIF($J$3:$DY$3,6,$J90:$DY90)</f>
        <v>128785.45228507348</v>
      </c>
      <c r="P195" s="57">
        <f>SUMIF($J$3:$DY$3,7,$J90:$DY90)</f>
        <v>71921.31655146397</v>
      </c>
      <c r="Q195" s="57">
        <f>SUMIF($J$3:$DY$3,8,$J90:$DY90)</f>
        <v>61459.261696352492</v>
      </c>
      <c r="R195" s="57">
        <f>SUMIF($J$3:$DY$3,9,$J90:$DY90)</f>
        <v>44530.617845318302</v>
      </c>
      <c r="S195" s="57">
        <f>SUMIF($J$3:$DY$3,10,$J90:$DY90)</f>
        <v>23689.989191674533</v>
      </c>
    </row>
    <row r="196" spans="2:19" x14ac:dyDescent="0.35">
      <c r="B196" s="14"/>
    </row>
    <row r="197" spans="2:19" s="24" customFormat="1" x14ac:dyDescent="0.35">
      <c r="B197" s="60"/>
      <c r="C197" s="24" t="s">
        <v>499</v>
      </c>
      <c r="H197" s="54" t="s">
        <v>41</v>
      </c>
      <c r="J197" s="67">
        <f>SUMIF($J$3:$DY$3,1,$J92:$DY92)</f>
        <v>4573275.8821046082</v>
      </c>
      <c r="K197" s="67">
        <f>SUMIF($J$3:$DY$3,2,$J92:$DY92)</f>
        <v>4147916.6211686381</v>
      </c>
      <c r="L197" s="67">
        <f>SUMIF($J$3:$DY$3,3,$J92:$DY92)</f>
        <v>4177841.1511475039</v>
      </c>
      <c r="M197" s="67">
        <f>SUMIF($J$3:$DY$3,4,$J92:$DY92)</f>
        <v>5603394.4022300374</v>
      </c>
      <c r="N197" s="67">
        <f>SUMIF($J$3:$DY$3,5,$J92:$DY92)</f>
        <v>4247420.7846320616</v>
      </c>
      <c r="O197" s="67">
        <f>SUMIF($J$3:$DY$3,6,$J92:$DY92)</f>
        <v>2446923.5934163961</v>
      </c>
      <c r="P197" s="67">
        <f>SUMIF($J$3:$DY$3,7,$J92:$DY92)</f>
        <v>1366505.0144778155</v>
      </c>
      <c r="Q197" s="67">
        <f>SUMIF($J$3:$DY$3,8,$J92:$DY92)</f>
        <v>1167725.9722306971</v>
      </c>
      <c r="R197" s="67">
        <f>SUMIF($J$3:$DY$3,9,$J92:$DY92)</f>
        <v>846081.73906104756</v>
      </c>
      <c r="S197" s="67">
        <f>SUMIF($J$3:$DY$3,10,$J92:$DY92)</f>
        <v>450109.79464181606</v>
      </c>
    </row>
    <row r="198" spans="2:19" x14ac:dyDescent="0.35">
      <c r="D198" s="24"/>
    </row>
    <row r="200" spans="2:19" x14ac:dyDescent="0.35">
      <c r="B200" s="407" t="s">
        <v>500</v>
      </c>
      <c r="C200" s="25"/>
      <c r="D200" s="25"/>
      <c r="E200" s="25"/>
      <c r="F200" s="25"/>
      <c r="G200" s="31"/>
      <c r="H200" s="403"/>
      <c r="J200" s="385"/>
      <c r="K200" s="25"/>
      <c r="L200" s="25"/>
      <c r="M200" s="25"/>
      <c r="N200" s="25"/>
      <c r="O200" s="25"/>
      <c r="P200" s="25"/>
      <c r="Q200" s="25"/>
      <c r="R200" s="25"/>
      <c r="S200" s="25"/>
    </row>
    <row r="201" spans="2:19" x14ac:dyDescent="0.35">
      <c r="B201" s="14"/>
      <c r="G201" s="30"/>
      <c r="H201" s="301"/>
    </row>
    <row r="202" spans="2:19" x14ac:dyDescent="0.35">
      <c r="B202" s="14"/>
      <c r="C202" s="24" t="s">
        <v>501</v>
      </c>
    </row>
    <row r="203" spans="2:19" x14ac:dyDescent="0.35">
      <c r="B203" s="14"/>
      <c r="C203" s="14"/>
      <c r="D203" t="s">
        <v>502</v>
      </c>
      <c r="H203" s="30" t="s">
        <v>41</v>
      </c>
      <c r="J203" s="57">
        <f>SUMIF($J$3:$DY$3,1,$J98:$DY98)</f>
        <v>4573275.8821046082</v>
      </c>
      <c r="K203" s="57">
        <f>SUMIF($J$3:$DY$3,2,$J98:$DY98)</f>
        <v>4147916.6211686381</v>
      </c>
      <c r="L203" s="57">
        <f>SUMIF($J$3:$DY$3,3,$J98:$DY98)</f>
        <v>4177841.1511475039</v>
      </c>
      <c r="M203" s="57">
        <f>SUMIF($J$3:$DY$3,4,$J98:$DY98)</f>
        <v>5603394.4022300374</v>
      </c>
      <c r="N203" s="57">
        <f>SUMIF($J$3:$DY$3,5,$J98:$DY98)</f>
        <v>4247420.7846320616</v>
      </c>
      <c r="O203" s="57">
        <f>SUMIF($J$3:$DY$3,6,$J98:$DY98)</f>
        <v>2446923.5934163961</v>
      </c>
      <c r="P203" s="57">
        <f>SUMIF($J$3:$DY$3,7,$J98:$DY98)</f>
        <v>1366505.0144778155</v>
      </c>
      <c r="Q203" s="57">
        <f>SUMIF($J$3:$DY$3,8,$J98:$DY98)</f>
        <v>1167725.9722306971</v>
      </c>
      <c r="R203" s="57">
        <f>SUMIF($J$3:$DY$3,9,$J98:$DY98)</f>
        <v>846081.73906104756</v>
      </c>
      <c r="S203" s="57">
        <f>SUMIF($J$3:$DY$3,10,$J98:$DY98)</f>
        <v>450109.79464181606</v>
      </c>
    </row>
    <row r="204" spans="2:19" x14ac:dyDescent="0.35">
      <c r="B204" s="14"/>
      <c r="C204" s="14"/>
      <c r="D204" t="s">
        <v>503</v>
      </c>
      <c r="H204" s="30" t="s">
        <v>41</v>
      </c>
      <c r="J204" s="57">
        <f>SUMIF($J$3:$DY$3,1,$J99:$DY99)</f>
        <v>1016270.5533750001</v>
      </c>
      <c r="K204" s="57">
        <f>SUMIF($J$3:$DY$3,2,$J99:$DY99)</f>
        <v>1432304.3398125002</v>
      </c>
      <c r="L204" s="57">
        <f>SUMIF($J$3:$DY$3,3,$J99:$DY99)</f>
        <v>1916993.6891874999</v>
      </c>
      <c r="M204" s="57">
        <f>SUMIF($J$3:$DY$3,4,$J99:$DY99)</f>
        <v>2370667.1257499997</v>
      </c>
      <c r="N204" s="57">
        <f>SUMIF($J$3:$DY$3,5,$J99:$DY99)</f>
        <v>1948766.6005499996</v>
      </c>
      <c r="O204" s="57">
        <f>SUMIF($J$3:$DY$3,6,$J99:$DY99)</f>
        <v>1993618.7646375003</v>
      </c>
      <c r="P204" s="57">
        <f>SUMIF($J$3:$DY$3,7,$J99:$DY99)</f>
        <v>1839106.9494875001</v>
      </c>
      <c r="Q204" s="57">
        <f>SUMIF($J$3:$DY$3,8,$J99:$DY99)</f>
        <v>1622878.7247749998</v>
      </c>
      <c r="R204" s="57">
        <f>SUMIF($J$3:$DY$3,9,$J99:$DY99)</f>
        <v>1028508.6965999999</v>
      </c>
      <c r="S204" s="57">
        <f>SUMIF($J$3:$DY$3,10,$J99:$DY99)</f>
        <v>567622.7460749998</v>
      </c>
    </row>
    <row r="205" spans="2:19" s="24" customFormat="1" x14ac:dyDescent="0.35">
      <c r="B205" s="60"/>
      <c r="C205" s="24" t="s">
        <v>504</v>
      </c>
      <c r="H205" s="54" t="s">
        <v>41</v>
      </c>
      <c r="J205" s="67">
        <f>SUMIF($J$3:$DY$3,1,$J100:$DY100)</f>
        <v>5589546.4354796074</v>
      </c>
      <c r="K205" s="67">
        <f>SUMIF($J$3:$DY$3,2,$J100:$DY100)</f>
        <v>5580220.960981139</v>
      </c>
      <c r="L205" s="67">
        <f>SUMIF($J$3:$DY$3,3,$J100:$DY100)</f>
        <v>6094834.840335004</v>
      </c>
      <c r="M205" s="67">
        <f>SUMIF($J$3:$DY$3,4,$J100:$DY100)</f>
        <v>7974061.527980038</v>
      </c>
      <c r="N205" s="67">
        <f>SUMIF($J$3:$DY$3,5,$J100:$DY100)</f>
        <v>6196187.3851820612</v>
      </c>
      <c r="O205" s="67">
        <f>SUMIF($J$3:$DY$3,6,$J100:$DY100)</f>
        <v>4440542.3580538966</v>
      </c>
      <c r="P205" s="67">
        <f>SUMIF($J$3:$DY$3,7,$J100:$DY100)</f>
        <v>3205611.9639653154</v>
      </c>
      <c r="Q205" s="67">
        <f>SUMIF($J$3:$DY$3,8,$J100:$DY100)</f>
        <v>2790604.6970056971</v>
      </c>
      <c r="R205" s="67">
        <f>SUMIF($J$3:$DY$3,9,$J100:$DY100)</f>
        <v>1874590.4356610477</v>
      </c>
      <c r="S205" s="67">
        <f>SUMIF($J$3:$DY$3,10,$J100:$DY100)</f>
        <v>1017732.540716816</v>
      </c>
    </row>
    <row r="206" spans="2:19" x14ac:dyDescent="0.35">
      <c r="B206" s="14"/>
    </row>
    <row r="207" spans="2:19" x14ac:dyDescent="0.35">
      <c r="B207" s="14"/>
      <c r="C207" s="24" t="s">
        <v>505</v>
      </c>
    </row>
    <row r="208" spans="2:19" x14ac:dyDescent="0.35">
      <c r="B208" s="14"/>
      <c r="C208" s="60"/>
      <c r="D208" t="s">
        <v>222</v>
      </c>
      <c r="H208" s="30" t="s">
        <v>41</v>
      </c>
      <c r="J208" s="57">
        <f t="shared" ref="J208:J220" si="135">SUMIF($J$3:$DY$3,1,$J103:$DY103)</f>
        <v>930000</v>
      </c>
      <c r="K208" s="57">
        <f t="shared" ref="K208:K220" si="136">SUMIF($J$3:$DY$3,2,$J103:$DY103)</f>
        <v>0</v>
      </c>
      <c r="L208" s="57">
        <f t="shared" ref="L208:L220" si="137">SUMIF($J$3:$DY$3,3,$J103:$DY103)</f>
        <v>0</v>
      </c>
      <c r="M208" s="57">
        <f t="shared" ref="M208:M220" si="138">SUMIF($J$3:$DY$3,4,$J103:$DY103)</f>
        <v>0</v>
      </c>
      <c r="N208" s="57">
        <f t="shared" ref="N208:N220" si="139">SUMIF($J$3:$DY$3,5,$J103:$DY103)</f>
        <v>0</v>
      </c>
      <c r="O208" s="57">
        <f t="shared" ref="O208:O220" si="140">SUMIF($J$3:$DY$3,6,$J103:$DY103)</f>
        <v>0</v>
      </c>
      <c r="P208" s="57">
        <f t="shared" ref="P208:P220" si="141">SUMIF($J$3:$DY$3,7,$J103:$DY103)</f>
        <v>0</v>
      </c>
      <c r="Q208" s="57">
        <f t="shared" ref="Q208:Q220" si="142">SUMIF($J$3:$DY$3,8,$J103:$DY103)</f>
        <v>0</v>
      </c>
      <c r="R208" s="57">
        <f t="shared" ref="R208:R220" si="143">SUMIF($J$3:$DY$3,9,$J103:$DY103)</f>
        <v>0</v>
      </c>
      <c r="S208" s="57">
        <f t="shared" ref="S208:S220" si="144">SUMIF($J$3:$DY$3,10,$J103:$DY103)</f>
        <v>0</v>
      </c>
    </row>
    <row r="209" spans="2:19" x14ac:dyDescent="0.35">
      <c r="B209" s="14"/>
      <c r="C209" s="60"/>
      <c r="E209" t="s">
        <v>506</v>
      </c>
      <c r="H209" s="30" t="s">
        <v>41</v>
      </c>
      <c r="J209" s="57">
        <f t="shared" si="135"/>
        <v>4070000</v>
      </c>
      <c r="K209" s="57">
        <f t="shared" si="136"/>
        <v>0</v>
      </c>
      <c r="L209" s="57">
        <f t="shared" si="137"/>
        <v>0</v>
      </c>
      <c r="M209" s="57">
        <f t="shared" si="138"/>
        <v>0</v>
      </c>
      <c r="N209" s="57">
        <f t="shared" si="139"/>
        <v>0</v>
      </c>
      <c r="O209" s="57">
        <f t="shared" si="140"/>
        <v>0</v>
      </c>
      <c r="P209" s="57">
        <f t="shared" si="141"/>
        <v>0</v>
      </c>
      <c r="Q209" s="57">
        <f t="shared" si="142"/>
        <v>0</v>
      </c>
      <c r="R209" s="57">
        <f t="shared" si="143"/>
        <v>0</v>
      </c>
      <c r="S209" s="57">
        <f t="shared" si="144"/>
        <v>0</v>
      </c>
    </row>
    <row r="210" spans="2:19" x14ac:dyDescent="0.35">
      <c r="B210" s="14"/>
      <c r="C210" s="60"/>
      <c r="E210" t="s">
        <v>507</v>
      </c>
      <c r="H210" s="30" t="s">
        <v>41</v>
      </c>
      <c r="J210" s="57">
        <f t="shared" si="135"/>
        <v>0</v>
      </c>
      <c r="K210" s="57">
        <f t="shared" si="136"/>
        <v>1676863.9306438821</v>
      </c>
      <c r="L210" s="57">
        <f t="shared" si="137"/>
        <v>0</v>
      </c>
      <c r="M210" s="57">
        <f t="shared" si="138"/>
        <v>0</v>
      </c>
      <c r="N210" s="57">
        <f t="shared" si="139"/>
        <v>0</v>
      </c>
      <c r="O210" s="57">
        <f t="shared" si="140"/>
        <v>0</v>
      </c>
      <c r="P210" s="57">
        <f t="shared" si="141"/>
        <v>0</v>
      </c>
      <c r="Q210" s="57">
        <f t="shared" si="142"/>
        <v>0</v>
      </c>
      <c r="R210" s="57">
        <f t="shared" si="143"/>
        <v>0</v>
      </c>
      <c r="S210" s="57">
        <f t="shared" si="144"/>
        <v>0</v>
      </c>
    </row>
    <row r="211" spans="2:19" x14ac:dyDescent="0.35">
      <c r="B211" s="14"/>
      <c r="C211" s="60"/>
      <c r="E211" t="s">
        <v>508</v>
      </c>
      <c r="H211" s="30" t="s">
        <v>41</v>
      </c>
      <c r="J211" s="57">
        <f t="shared" si="135"/>
        <v>0</v>
      </c>
      <c r="K211" s="57">
        <f t="shared" si="136"/>
        <v>0</v>
      </c>
      <c r="L211" s="57">
        <f t="shared" si="137"/>
        <v>1951358.9538028887</v>
      </c>
      <c r="M211" s="57">
        <f t="shared" si="138"/>
        <v>0</v>
      </c>
      <c r="N211" s="57">
        <f t="shared" si="139"/>
        <v>0</v>
      </c>
      <c r="O211" s="57">
        <f t="shared" si="140"/>
        <v>0</v>
      </c>
      <c r="P211" s="57">
        <f t="shared" si="141"/>
        <v>0</v>
      </c>
      <c r="Q211" s="57">
        <f t="shared" si="142"/>
        <v>0</v>
      </c>
      <c r="R211" s="57">
        <f t="shared" si="143"/>
        <v>0</v>
      </c>
      <c r="S211" s="57">
        <f t="shared" si="144"/>
        <v>0</v>
      </c>
    </row>
    <row r="212" spans="2:19" x14ac:dyDescent="0.35">
      <c r="B212" s="14"/>
      <c r="C212" s="60"/>
      <c r="E212" t="s">
        <v>509</v>
      </c>
      <c r="H212" s="30" t="s">
        <v>41</v>
      </c>
      <c r="J212" s="57">
        <f t="shared" si="135"/>
        <v>0</v>
      </c>
      <c r="K212" s="57">
        <f t="shared" si="136"/>
        <v>0</v>
      </c>
      <c r="L212" s="57">
        <f t="shared" si="137"/>
        <v>0</v>
      </c>
      <c r="M212" s="57">
        <f t="shared" si="138"/>
        <v>1828450.4521005012</v>
      </c>
      <c r="N212" s="57">
        <f t="shared" si="139"/>
        <v>0</v>
      </c>
      <c r="O212" s="57">
        <f t="shared" si="140"/>
        <v>0</v>
      </c>
      <c r="P212" s="57">
        <f t="shared" si="141"/>
        <v>0</v>
      </c>
      <c r="Q212" s="57">
        <f t="shared" si="142"/>
        <v>0</v>
      </c>
      <c r="R212" s="57">
        <f t="shared" si="143"/>
        <v>0</v>
      </c>
      <c r="S212" s="57">
        <f t="shared" si="144"/>
        <v>0</v>
      </c>
    </row>
    <row r="213" spans="2:19" x14ac:dyDescent="0.35">
      <c r="B213" s="14"/>
      <c r="C213" s="60"/>
      <c r="E213" t="s">
        <v>510</v>
      </c>
      <c r="H213" s="30" t="s">
        <v>41</v>
      </c>
      <c r="J213" s="57">
        <f t="shared" si="135"/>
        <v>0</v>
      </c>
      <c r="K213" s="57">
        <f t="shared" si="136"/>
        <v>0</v>
      </c>
      <c r="L213" s="57">
        <f t="shared" si="137"/>
        <v>0</v>
      </c>
      <c r="M213" s="57">
        <f t="shared" si="138"/>
        <v>0</v>
      </c>
      <c r="N213" s="57">
        <f t="shared" si="139"/>
        <v>2392218.4583940115</v>
      </c>
      <c r="O213" s="57">
        <f t="shared" si="140"/>
        <v>0</v>
      </c>
      <c r="P213" s="57">
        <f t="shared" si="141"/>
        <v>0</v>
      </c>
      <c r="Q213" s="57">
        <f t="shared" si="142"/>
        <v>0</v>
      </c>
      <c r="R213" s="57">
        <f t="shared" si="143"/>
        <v>0</v>
      </c>
      <c r="S213" s="57">
        <f t="shared" si="144"/>
        <v>0</v>
      </c>
    </row>
    <row r="214" spans="2:19" x14ac:dyDescent="0.35">
      <c r="B214" s="14"/>
      <c r="C214" s="60"/>
      <c r="E214" t="s">
        <v>511</v>
      </c>
      <c r="H214" s="30" t="s">
        <v>41</v>
      </c>
      <c r="J214" s="57">
        <f t="shared" si="135"/>
        <v>0</v>
      </c>
      <c r="K214" s="57">
        <f t="shared" si="136"/>
        <v>0</v>
      </c>
      <c r="L214" s="57">
        <f t="shared" si="137"/>
        <v>0</v>
      </c>
      <c r="M214" s="57">
        <f t="shared" si="138"/>
        <v>0</v>
      </c>
      <c r="N214" s="57">
        <f t="shared" si="139"/>
        <v>0</v>
      </c>
      <c r="O214" s="57">
        <f t="shared" si="140"/>
        <v>1858856.2155546183</v>
      </c>
      <c r="P214" s="57">
        <f t="shared" si="141"/>
        <v>0</v>
      </c>
      <c r="Q214" s="57">
        <f t="shared" si="142"/>
        <v>0</v>
      </c>
      <c r="R214" s="57">
        <f t="shared" si="143"/>
        <v>0</v>
      </c>
      <c r="S214" s="57">
        <f t="shared" si="144"/>
        <v>0</v>
      </c>
    </row>
    <row r="215" spans="2:19" x14ac:dyDescent="0.35">
      <c r="B215" s="14"/>
      <c r="C215" s="60"/>
      <c r="E215" t="s">
        <v>512</v>
      </c>
      <c r="H215" s="30" t="s">
        <v>41</v>
      </c>
      <c r="J215" s="57">
        <f t="shared" si="135"/>
        <v>0</v>
      </c>
      <c r="K215" s="57">
        <f t="shared" si="136"/>
        <v>0</v>
      </c>
      <c r="L215" s="57">
        <f t="shared" si="137"/>
        <v>0</v>
      </c>
      <c r="M215" s="57">
        <f t="shared" si="138"/>
        <v>0</v>
      </c>
      <c r="N215" s="57">
        <f t="shared" si="139"/>
        <v>0</v>
      </c>
      <c r="O215" s="57">
        <f t="shared" si="140"/>
        <v>0</v>
      </c>
      <c r="P215" s="57">
        <f t="shared" si="141"/>
        <v>1332162.7074161689</v>
      </c>
      <c r="Q215" s="57">
        <f t="shared" si="142"/>
        <v>0</v>
      </c>
      <c r="R215" s="57">
        <f t="shared" si="143"/>
        <v>0</v>
      </c>
      <c r="S215" s="57">
        <f t="shared" si="144"/>
        <v>0</v>
      </c>
    </row>
    <row r="216" spans="2:19" x14ac:dyDescent="0.35">
      <c r="B216" s="14"/>
      <c r="C216" s="60"/>
      <c r="E216" t="s">
        <v>513</v>
      </c>
      <c r="H216" s="30" t="s">
        <v>41</v>
      </c>
      <c r="J216" s="57">
        <f t="shared" si="135"/>
        <v>0</v>
      </c>
      <c r="K216" s="57">
        <f t="shared" si="136"/>
        <v>0</v>
      </c>
      <c r="L216" s="57">
        <f t="shared" si="137"/>
        <v>0</v>
      </c>
      <c r="M216" s="57">
        <f t="shared" si="138"/>
        <v>0</v>
      </c>
      <c r="N216" s="57">
        <f t="shared" si="139"/>
        <v>0</v>
      </c>
      <c r="O216" s="57">
        <f t="shared" si="140"/>
        <v>0</v>
      </c>
      <c r="P216" s="57">
        <f t="shared" si="141"/>
        <v>0</v>
      </c>
      <c r="Q216" s="57">
        <f t="shared" si="142"/>
        <v>961683.58918959461</v>
      </c>
      <c r="R216" s="57">
        <f t="shared" si="143"/>
        <v>0</v>
      </c>
      <c r="S216" s="57">
        <f t="shared" si="144"/>
        <v>0</v>
      </c>
    </row>
    <row r="217" spans="2:19" x14ac:dyDescent="0.35">
      <c r="B217" s="14"/>
      <c r="C217" s="60"/>
      <c r="E217" t="s">
        <v>514</v>
      </c>
      <c r="H217" s="30" t="s">
        <v>41</v>
      </c>
      <c r="J217" s="57">
        <f t="shared" si="135"/>
        <v>0</v>
      </c>
      <c r="K217" s="57">
        <f t="shared" si="136"/>
        <v>0</v>
      </c>
      <c r="L217" s="57">
        <f t="shared" si="137"/>
        <v>0</v>
      </c>
      <c r="M217" s="57">
        <f t="shared" si="138"/>
        <v>0</v>
      </c>
      <c r="N217" s="57">
        <f t="shared" si="139"/>
        <v>0</v>
      </c>
      <c r="O217" s="57">
        <f t="shared" si="140"/>
        <v>0</v>
      </c>
      <c r="P217" s="57">
        <f t="shared" si="141"/>
        <v>0</v>
      </c>
      <c r="Q217" s="57">
        <f t="shared" si="142"/>
        <v>0</v>
      </c>
      <c r="R217" s="57">
        <f t="shared" si="143"/>
        <v>0</v>
      </c>
      <c r="S217" s="57">
        <f t="shared" si="144"/>
        <v>0</v>
      </c>
    </row>
    <row r="218" spans="2:19" x14ac:dyDescent="0.35">
      <c r="B218" s="14"/>
      <c r="C218" s="60"/>
      <c r="E218" t="s">
        <v>515</v>
      </c>
      <c r="H218" s="30" t="s">
        <v>41</v>
      </c>
      <c r="J218" s="57">
        <f t="shared" si="135"/>
        <v>0</v>
      </c>
      <c r="K218" s="57">
        <f t="shared" si="136"/>
        <v>0</v>
      </c>
      <c r="L218" s="57">
        <f t="shared" si="137"/>
        <v>0</v>
      </c>
      <c r="M218" s="57">
        <f t="shared" si="138"/>
        <v>0</v>
      </c>
      <c r="N218" s="57">
        <f t="shared" si="139"/>
        <v>0</v>
      </c>
      <c r="O218" s="57">
        <f t="shared" si="140"/>
        <v>0</v>
      </c>
      <c r="P218" s="57">
        <f t="shared" si="141"/>
        <v>0</v>
      </c>
      <c r="Q218" s="57">
        <f t="shared" si="142"/>
        <v>0</v>
      </c>
      <c r="R218" s="57">
        <f t="shared" si="143"/>
        <v>0</v>
      </c>
      <c r="S218" s="57">
        <f t="shared" si="144"/>
        <v>0</v>
      </c>
    </row>
    <row r="219" spans="2:19" s="24" customFormat="1" x14ac:dyDescent="0.35">
      <c r="B219" s="60"/>
      <c r="C219" s="60"/>
      <c r="D219" s="24" t="s">
        <v>516</v>
      </c>
      <c r="H219" s="54" t="s">
        <v>41</v>
      </c>
      <c r="J219" s="67">
        <f>SUMIF($J$3:$DY$3,1,$J114:$DY114)</f>
        <v>4070000</v>
      </c>
      <c r="K219" s="67">
        <f t="shared" si="136"/>
        <v>1676863.9306438821</v>
      </c>
      <c r="L219" s="67">
        <f t="shared" si="137"/>
        <v>1951358.9538028887</v>
      </c>
      <c r="M219" s="67">
        <f t="shared" si="138"/>
        <v>1828450.4521005012</v>
      </c>
      <c r="N219" s="67">
        <f t="shared" si="139"/>
        <v>2392218.4583940115</v>
      </c>
      <c r="O219" s="67">
        <f t="shared" si="140"/>
        <v>1858856.2155546183</v>
      </c>
      <c r="P219" s="67">
        <f t="shared" si="141"/>
        <v>1332162.7074161689</v>
      </c>
      <c r="Q219" s="67">
        <f t="shared" si="142"/>
        <v>961683.58918959461</v>
      </c>
      <c r="R219" s="67">
        <f t="shared" si="143"/>
        <v>0</v>
      </c>
      <c r="S219" s="67">
        <f t="shared" si="144"/>
        <v>0</v>
      </c>
    </row>
    <row r="220" spans="2:19" s="24" customFormat="1" x14ac:dyDescent="0.35">
      <c r="B220" s="463"/>
      <c r="C220" s="179" t="s">
        <v>517</v>
      </c>
      <c r="D220" s="179"/>
      <c r="E220" s="179"/>
      <c r="F220" s="464"/>
      <c r="G220" s="179"/>
      <c r="H220" s="343" t="s">
        <v>41</v>
      </c>
      <c r="J220" s="67">
        <f t="shared" si="135"/>
        <v>5000000</v>
      </c>
      <c r="K220" s="67">
        <f t="shared" si="136"/>
        <v>1676863.9306438821</v>
      </c>
      <c r="L220" s="67">
        <f t="shared" si="137"/>
        <v>1951358.9538028887</v>
      </c>
      <c r="M220" s="67">
        <f t="shared" si="138"/>
        <v>1828450.4521005012</v>
      </c>
      <c r="N220" s="67">
        <f t="shared" si="139"/>
        <v>2392218.4583940115</v>
      </c>
      <c r="O220" s="67">
        <f t="shared" si="140"/>
        <v>1858856.2155546183</v>
      </c>
      <c r="P220" s="67">
        <f t="shared" si="141"/>
        <v>1332162.7074161689</v>
      </c>
      <c r="Q220" s="67">
        <f t="shared" si="142"/>
        <v>961683.58918959461</v>
      </c>
      <c r="R220" s="67">
        <f t="shared" si="143"/>
        <v>0</v>
      </c>
      <c r="S220" s="67">
        <f t="shared" si="144"/>
        <v>0</v>
      </c>
    </row>
    <row r="221" spans="2:19" x14ac:dyDescent="0.35">
      <c r="B221" s="120"/>
      <c r="C221" s="48"/>
      <c r="D221" s="48"/>
      <c r="E221" s="48"/>
      <c r="F221" s="48"/>
      <c r="G221" s="48"/>
      <c r="H221" s="49"/>
    </row>
    <row r="222" spans="2:19" s="24" customFormat="1" x14ac:dyDescent="0.35">
      <c r="B222" s="120"/>
      <c r="C222" s="48" t="s">
        <v>518</v>
      </c>
      <c r="D222" s="48"/>
      <c r="E222" s="48"/>
      <c r="F222" s="48"/>
      <c r="G222" s="48"/>
      <c r="H222" s="49" t="s">
        <v>41</v>
      </c>
      <c r="J222" s="67">
        <f>SUMIF($J$3:$DY$3,1,$J117:$DY117)</f>
        <v>589546.43547960697</v>
      </c>
      <c r="K222" s="67">
        <f>SUMIF($J$3:$DY$3,2,$J117:$DY117)</f>
        <v>3903357.0303372559</v>
      </c>
      <c r="L222" s="67">
        <f>SUMIF($J$3:$DY$3,3,$J117:$DY117)</f>
        <v>4143475.8865321144</v>
      </c>
      <c r="M222" s="67">
        <f>SUMIF($J$3:$DY$3,4,$J117:$DY117)</f>
        <v>6145611.0758795366</v>
      </c>
      <c r="N222" s="67">
        <f>SUMIF($J$3:$DY$3,5,$J117:$DY117)</f>
        <v>3803968.9267880502</v>
      </c>
      <c r="O222" s="67">
        <f>SUMIF($J$3:$DY$3,6,$J117:$DY117)</f>
        <v>2581686.1424992778</v>
      </c>
      <c r="P222" s="67">
        <f>SUMIF($J$3:$DY$3,7,$J117:$DY117)</f>
        <v>1873449.2565491463</v>
      </c>
      <c r="Q222" s="67">
        <f>SUMIF($J$3:$DY$3,8,$J117:$DY117)</f>
        <v>1828921.1078161024</v>
      </c>
      <c r="R222" s="67">
        <f>SUMIF($J$3:$DY$3,9,$J117:$DY117)</f>
        <v>1874590.4356610477</v>
      </c>
      <c r="S222" s="67">
        <f>SUMIF($J$3:$DY$3,10,$J117:$DY117)</f>
        <v>1017732.540716816</v>
      </c>
    </row>
    <row r="223" spans="2:19" x14ac:dyDescent="0.35">
      <c r="B223" s="14"/>
    </row>
    <row r="224" spans="2:19" x14ac:dyDescent="0.35">
      <c r="B224" s="14"/>
      <c r="C224" s="24" t="s">
        <v>519</v>
      </c>
    </row>
    <row r="225" spans="2:19" x14ac:dyDescent="0.35">
      <c r="B225" s="14"/>
      <c r="C225" s="14"/>
      <c r="D225" t="s">
        <v>40</v>
      </c>
      <c r="H225" s="30" t="s">
        <v>41</v>
      </c>
      <c r="J225" s="57">
        <f>SUMIF($J$3:$DY$3,1,$J120:$DY120)</f>
        <v>5000000</v>
      </c>
      <c r="K225" s="57">
        <f t="shared" ref="K225:K227" si="145">SUMIF($J$3:$DY$3,2,$J120:$DY120)</f>
        <v>0</v>
      </c>
      <c r="L225" s="57">
        <f t="shared" ref="L225:L227" si="146">SUMIF($J$3:$DY$3,3,$J120:$DY120)</f>
        <v>0</v>
      </c>
      <c r="M225" s="57">
        <f t="shared" ref="M225:M227" si="147">SUMIF($J$3:$DY$3,4,$J120:$DY120)</f>
        <v>0</v>
      </c>
      <c r="N225" s="57">
        <f t="shared" ref="N225:N227" si="148">SUMIF($J$3:$DY$3,5,$J120:$DY120)</f>
        <v>0</v>
      </c>
      <c r="O225" s="57">
        <f t="shared" ref="O225:O227" si="149">SUMIF($J$3:$DY$3,6,$J120:$DY120)</f>
        <v>0</v>
      </c>
      <c r="P225" s="57">
        <f t="shared" ref="P225:P227" si="150">SUMIF($J$3:$DY$3,7,$J120:$DY120)</f>
        <v>0</v>
      </c>
      <c r="Q225" s="57">
        <f t="shared" ref="Q225:Q227" si="151">SUMIF($J$3:$DY$3,8,$J120:$DY120)</f>
        <v>0</v>
      </c>
      <c r="R225" s="57">
        <f t="shared" ref="R225:R227" si="152">SUMIF($J$3:$DY$3,9,$J120:$DY120)</f>
        <v>0</v>
      </c>
      <c r="S225" s="57">
        <f t="shared" ref="S225:S227" si="153">SUMIF($J$3:$DY$3,10,$J120:$DY120)</f>
        <v>0</v>
      </c>
    </row>
    <row r="226" spans="2:19" x14ac:dyDescent="0.35">
      <c r="B226" s="14"/>
      <c r="C226" s="14"/>
      <c r="D226" s="123" t="s">
        <v>520</v>
      </c>
      <c r="H226" s="30" t="s">
        <v>41</v>
      </c>
      <c r="J226" s="57">
        <f>SUMIF($J$3:$DY$3,1,$J121:$DY121)</f>
        <v>3912682.5048357253</v>
      </c>
      <c r="K226" s="57">
        <f t="shared" si="145"/>
        <v>3906154.6726867957</v>
      </c>
      <c r="L226" s="57">
        <f t="shared" si="146"/>
        <v>4266384.3882345017</v>
      </c>
      <c r="M226" s="57">
        <f t="shared" si="147"/>
        <v>5581843.0695860256</v>
      </c>
      <c r="N226" s="57">
        <f t="shared" si="148"/>
        <v>4337331.169627443</v>
      </c>
      <c r="O226" s="57">
        <f t="shared" si="149"/>
        <v>3108379.6506377268</v>
      </c>
      <c r="P226" s="57">
        <f t="shared" si="150"/>
        <v>2243928.3747757203</v>
      </c>
      <c r="Q226" s="57">
        <f t="shared" si="151"/>
        <v>1953423.287903988</v>
      </c>
      <c r="R226" s="57">
        <f t="shared" si="152"/>
        <v>1874590.4356610477</v>
      </c>
      <c r="S226" s="57">
        <f t="shared" si="153"/>
        <v>1017732.540716816</v>
      </c>
    </row>
    <row r="227" spans="2:19" s="24" customFormat="1" x14ac:dyDescent="0.35">
      <c r="B227" s="60"/>
      <c r="C227" s="24" t="s">
        <v>521</v>
      </c>
      <c r="H227" s="54" t="s">
        <v>41</v>
      </c>
      <c r="J227" s="67">
        <f>SUMIF($J$3:$DY$3,1,$J122:$DY122)</f>
        <v>1087317.495164274</v>
      </c>
      <c r="K227" s="67">
        <f t="shared" si="145"/>
        <v>-3906154.6726867957</v>
      </c>
      <c r="L227" s="67">
        <f t="shared" si="146"/>
        <v>-4266384.3882345017</v>
      </c>
      <c r="M227" s="67">
        <f t="shared" si="147"/>
        <v>-5581843.0695860256</v>
      </c>
      <c r="N227" s="67">
        <f t="shared" si="148"/>
        <v>-4337331.169627443</v>
      </c>
      <c r="O227" s="67">
        <f t="shared" si="149"/>
        <v>-3108379.6506377268</v>
      </c>
      <c r="P227" s="67">
        <f t="shared" si="150"/>
        <v>-2243928.3747757203</v>
      </c>
      <c r="Q227" s="67">
        <f t="shared" si="151"/>
        <v>-1953423.287903988</v>
      </c>
      <c r="R227" s="67">
        <f t="shared" si="152"/>
        <v>-1874590.4356610477</v>
      </c>
      <c r="S227" s="67">
        <f t="shared" si="153"/>
        <v>-1017732.540716816</v>
      </c>
    </row>
    <row r="228" spans="2:19" x14ac:dyDescent="0.35">
      <c r="B228" s="14"/>
      <c r="H228" s="54"/>
    </row>
    <row r="229" spans="2:19" x14ac:dyDescent="0.35">
      <c r="B229" s="14"/>
      <c r="C229" s="24" t="s">
        <v>522</v>
      </c>
      <c r="J229" s="197"/>
    </row>
    <row r="230" spans="2:19" x14ac:dyDescent="0.35">
      <c r="B230" s="412"/>
      <c r="C230" s="14"/>
      <c r="D230" t="s">
        <v>523</v>
      </c>
      <c r="F230" s="255"/>
      <c r="H230" s="30" t="s">
        <v>41</v>
      </c>
      <c r="J230" s="57">
        <f>SUMIF($J$3:$DY$3,1,$J125:$DY125)</f>
        <v>1676863.9306438817</v>
      </c>
      <c r="K230" s="57">
        <f t="shared" ref="K230:K231" si="154">SUMIF($J$3:$DY$3,2,$J125:$DY125)</f>
        <v>-2797.6423495404597</v>
      </c>
      <c r="L230" s="57">
        <f>SUMIF($J$3:$DY$3,3,$J125:$DY125)</f>
        <v>-122908.50170238735</v>
      </c>
      <c r="M230" s="57">
        <f t="shared" ref="M230:M231" si="155">SUMIF($J$3:$DY$3,4,$J125:$DY125)</f>
        <v>563768.00629351044</v>
      </c>
      <c r="N230" s="57">
        <f t="shared" ref="N230:N231" si="156">SUMIF($J$3:$DY$3,5,$J125:$DY125)</f>
        <v>-533362.24283939297</v>
      </c>
      <c r="O230" s="57">
        <f t="shared" ref="O230:O231" si="157">SUMIF($J$3:$DY$3,6,$J125:$DY125)</f>
        <v>-526693.5081384494</v>
      </c>
      <c r="P230" s="57">
        <f t="shared" ref="P230:P231" si="158">SUMIF($J$3:$DY$3,7,$J125:$DY125)</f>
        <v>-370479.1182265738</v>
      </c>
      <c r="Q230" s="57">
        <f t="shared" ref="Q230:Q231" si="159">SUMIF($J$3:$DY$3,8,$J125:$DY125)</f>
        <v>-124502.18008788544</v>
      </c>
      <c r="R230" s="57">
        <f t="shared" ref="R230:R231" si="160">SUMIF($J$3:$DY$3,9,$J125:$DY125)</f>
        <v>0</v>
      </c>
      <c r="S230" s="57">
        <f t="shared" ref="S230:S231" si="161">SUMIF($J$3:$DY$3,10,$J125:$DY125)</f>
        <v>0</v>
      </c>
    </row>
    <row r="231" spans="2:19" x14ac:dyDescent="0.35">
      <c r="B231" s="14"/>
      <c r="C231" s="14"/>
      <c r="D231" t="s">
        <v>524</v>
      </c>
      <c r="H231" s="30" t="s">
        <v>41</v>
      </c>
      <c r="J231" s="57">
        <v>0</v>
      </c>
      <c r="K231" s="57">
        <f t="shared" si="154"/>
        <v>12463336.853732694</v>
      </c>
      <c r="L231" s="57">
        <f>SUMIF($J$3:$DY$3,3,$J126:$DY126)</f>
        <v>8697611.5486740246</v>
      </c>
      <c r="M231" s="57">
        <f t="shared" si="155"/>
        <v>11680026.271843789</v>
      </c>
      <c r="N231" s="57">
        <f t="shared" si="156"/>
        <v>9338859.9196275044</v>
      </c>
      <c r="O231" s="57">
        <f t="shared" si="157"/>
        <v>7024847.1919131624</v>
      </c>
      <c r="P231" s="57">
        <f t="shared" si="158"/>
        <v>3309028.2382591967</v>
      </c>
      <c r="Q231" s="57">
        <f t="shared" si="159"/>
        <v>2251690.4446241576</v>
      </c>
      <c r="R231" s="57">
        <f t="shared" si="160"/>
        <v>6718664.923117944</v>
      </c>
      <c r="S231" s="57">
        <f t="shared" si="161"/>
        <v>6718664.923117944</v>
      </c>
    </row>
    <row r="232" spans="2:19" s="24" customFormat="1" x14ac:dyDescent="0.35">
      <c r="B232" s="60"/>
      <c r="C232" s="24" t="s">
        <v>525</v>
      </c>
      <c r="H232" s="54" t="s">
        <v>41</v>
      </c>
      <c r="J232" s="67">
        <f>SUMIF($J$3:$DY$3,1,$J127:$DY127)</f>
        <v>10941419.249839783</v>
      </c>
      <c r="K232" s="67">
        <f t="shared" ref="K232:K233" si="162">SUMIF($J$3:$DY$3,2,$J127:$DY127)</f>
        <v>12460539.211383153</v>
      </c>
      <c r="L232" s="67">
        <f t="shared" ref="L232:L233" si="163">SUMIF($J$3:$DY$3,3,$J127:$DY127)</f>
        <v>8574703.0469716378</v>
      </c>
      <c r="M232" s="67">
        <f t="shared" ref="M232:M233" si="164">SUMIF($J$3:$DY$3,4,$J127:$DY127)</f>
        <v>12243794.2781373</v>
      </c>
      <c r="N232" s="67">
        <f t="shared" ref="N232:N233" si="165">SUMIF($J$3:$DY$3,5,$J127:$DY127)</f>
        <v>8805497.6767881121</v>
      </c>
      <c r="O232" s="67">
        <f t="shared" ref="O232:O233" si="166">SUMIF($J$3:$DY$3,6,$J127:$DY127)</f>
        <v>6498153.6837747144</v>
      </c>
      <c r="P232" s="67">
        <f t="shared" ref="P232:P233" si="167">SUMIF($J$3:$DY$3,7,$J127:$DY127)</f>
        <v>2938549.1200326234</v>
      </c>
      <c r="Q232" s="67">
        <f t="shared" ref="Q232:Q233" si="168">SUMIF($J$3:$DY$3,8,$J127:$DY127)</f>
        <v>2127188.2645362718</v>
      </c>
      <c r="R232" s="67">
        <f t="shared" ref="R232:R233" si="169">SUMIF($J$3:$DY$3,9,$J127:$DY127)</f>
        <v>6718664.923117944</v>
      </c>
      <c r="S232" s="67">
        <f t="shared" ref="S232:S233" si="170">SUMIF($J$3:$DY$3,10,$J127:$DY127)</f>
        <v>6718664.923117944</v>
      </c>
    </row>
    <row r="233" spans="2:19" x14ac:dyDescent="0.35">
      <c r="B233" s="14"/>
      <c r="D233" t="s">
        <v>526</v>
      </c>
      <c r="H233" s="30" t="s">
        <v>41</v>
      </c>
      <c r="J233" s="57">
        <f>SUMIF($J$3:$DY$3,1,$J128:$DY128)</f>
        <v>14854101.754675509</v>
      </c>
      <c r="K233" s="57">
        <f t="shared" si="162"/>
        <v>16366693.884069949</v>
      </c>
      <c r="L233" s="57">
        <f t="shared" si="163"/>
        <v>12841087.435206138</v>
      </c>
      <c r="M233" s="57">
        <f t="shared" si="164"/>
        <v>17825637.347723328</v>
      </c>
      <c r="N233" s="57">
        <f t="shared" si="165"/>
        <v>13142828.846415553</v>
      </c>
      <c r="O233" s="57">
        <f t="shared" si="166"/>
        <v>9606533.3344124407</v>
      </c>
      <c r="P233" s="57">
        <f t="shared" si="167"/>
        <v>5182477.4948083442</v>
      </c>
      <c r="Q233" s="57">
        <f t="shared" si="168"/>
        <v>4080611.5524402601</v>
      </c>
      <c r="R233" s="57">
        <f t="shared" si="169"/>
        <v>8593255.3587789927</v>
      </c>
      <c r="S233" s="57">
        <f t="shared" si="170"/>
        <v>7736397.4638347626</v>
      </c>
    </row>
    <row r="239" spans="2:19" x14ac:dyDescent="0.35">
      <c r="J239" s="558"/>
    </row>
  </sheetData>
  <sheetProtection algorithmName="SHA-512" hashValue="JJvZMhZFUB6jXpRHDipRjajsafS/ZnzZEnnkvpfMJlXgnubjHNthZH02v/GVWy9+efe2p4z1dhncymUeulfWSA==" saltValue="udqIcwjNH53VujMkhU63Qw==" spinCount="100000" sheet="1" objects="1" scenarios="1"/>
  <mergeCells count="10">
    <mergeCell ref="CD2:CO2"/>
    <mergeCell ref="CP2:DA2"/>
    <mergeCell ref="DB2:DM2"/>
    <mergeCell ref="DN2:DY2"/>
    <mergeCell ref="J2:U2"/>
    <mergeCell ref="V2:AG2"/>
    <mergeCell ref="AH2:AS2"/>
    <mergeCell ref="AT2:BE2"/>
    <mergeCell ref="BF2:BQ2"/>
    <mergeCell ref="BR2:CC2"/>
  </mergeCells>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785AA-FBFF-4AE6-8418-921F125BCA35}">
  <sheetPr>
    <tabColor theme="4" tint="0.79998168889431442"/>
  </sheetPr>
  <dimension ref="A1:DY121"/>
  <sheetViews>
    <sheetView showGridLines="0" zoomScale="59" zoomScaleNormal="59" workbookViewId="0">
      <pane ySplit="5" topLeftCell="A6" activePane="bottomLeft" state="frozen"/>
      <selection activeCell="J10" sqref="J10"/>
      <selection pane="bottomLeft" activeCell="J10" sqref="J10"/>
    </sheetView>
  </sheetViews>
  <sheetFormatPr defaultColWidth="9" defaultRowHeight="14.5" outlineLevelRow="1" x14ac:dyDescent="0.35"/>
  <cols>
    <col min="1" max="5" width="3" customWidth="1"/>
    <col min="6" max="6" width="6.26953125" customWidth="1"/>
    <col min="7" max="7" width="39.7265625" customWidth="1"/>
    <col min="8" max="8" width="8.26953125" customWidth="1"/>
    <col min="9" max="9" width="3" customWidth="1"/>
    <col min="10" max="10" width="19" bestFit="1" customWidth="1"/>
    <col min="11" max="37" width="12.26953125" customWidth="1"/>
    <col min="38" max="38" width="13" bestFit="1" customWidth="1"/>
    <col min="39" max="129" width="12.26953125" customWidth="1"/>
  </cols>
  <sheetData>
    <row r="1" spans="1:129" ht="31" x14ac:dyDescent="0.7">
      <c r="A1" s="12" t="s">
        <v>534</v>
      </c>
      <c r="B1" s="12"/>
    </row>
    <row r="2" spans="1:129" x14ac:dyDescent="0.35">
      <c r="A2" t="s">
        <v>535</v>
      </c>
    </row>
    <row r="3" spans="1:129" x14ac:dyDescent="0.35">
      <c r="J3" s="577" t="s">
        <v>418</v>
      </c>
      <c r="K3" s="578"/>
      <c r="L3" s="578"/>
      <c r="M3" s="578"/>
      <c r="N3" s="578"/>
      <c r="O3" s="578"/>
      <c r="P3" s="578"/>
      <c r="Q3" s="578"/>
      <c r="R3" s="578"/>
      <c r="S3" s="578"/>
      <c r="T3" s="578"/>
      <c r="U3" s="579"/>
      <c r="V3" s="577" t="s">
        <v>419</v>
      </c>
      <c r="W3" s="578"/>
      <c r="X3" s="578"/>
      <c r="Y3" s="578"/>
      <c r="Z3" s="578"/>
      <c r="AA3" s="578"/>
      <c r="AB3" s="578"/>
      <c r="AC3" s="578"/>
      <c r="AD3" s="578"/>
      <c r="AE3" s="578"/>
      <c r="AF3" s="578"/>
      <c r="AG3" s="579"/>
      <c r="AH3" s="577" t="s">
        <v>420</v>
      </c>
      <c r="AI3" s="578"/>
      <c r="AJ3" s="578"/>
      <c r="AK3" s="578"/>
      <c r="AL3" s="578"/>
      <c r="AM3" s="578"/>
      <c r="AN3" s="578"/>
      <c r="AO3" s="578"/>
      <c r="AP3" s="578"/>
      <c r="AQ3" s="578"/>
      <c r="AR3" s="578"/>
      <c r="AS3" s="579"/>
      <c r="AT3" s="577" t="s">
        <v>421</v>
      </c>
      <c r="AU3" s="578"/>
      <c r="AV3" s="578"/>
      <c r="AW3" s="578"/>
      <c r="AX3" s="578"/>
      <c r="AY3" s="578"/>
      <c r="AZ3" s="578"/>
      <c r="BA3" s="578"/>
      <c r="BB3" s="578"/>
      <c r="BC3" s="578"/>
      <c r="BD3" s="578"/>
      <c r="BE3" s="579"/>
      <c r="BF3" s="577" t="s">
        <v>422</v>
      </c>
      <c r="BG3" s="578"/>
      <c r="BH3" s="578"/>
      <c r="BI3" s="578"/>
      <c r="BJ3" s="578"/>
      <c r="BK3" s="578"/>
      <c r="BL3" s="578"/>
      <c r="BM3" s="578"/>
      <c r="BN3" s="578"/>
      <c r="BO3" s="578"/>
      <c r="BP3" s="578"/>
      <c r="BQ3" s="579"/>
      <c r="BR3" s="577" t="s">
        <v>423</v>
      </c>
      <c r="BS3" s="578"/>
      <c r="BT3" s="578"/>
      <c r="BU3" s="578"/>
      <c r="BV3" s="578"/>
      <c r="BW3" s="578"/>
      <c r="BX3" s="578"/>
      <c r="BY3" s="578"/>
      <c r="BZ3" s="578"/>
      <c r="CA3" s="578"/>
      <c r="CB3" s="578"/>
      <c r="CC3" s="579"/>
      <c r="CD3" s="577" t="s">
        <v>424</v>
      </c>
      <c r="CE3" s="578"/>
      <c r="CF3" s="578"/>
      <c r="CG3" s="578"/>
      <c r="CH3" s="578"/>
      <c r="CI3" s="578"/>
      <c r="CJ3" s="578"/>
      <c r="CK3" s="578"/>
      <c r="CL3" s="578"/>
      <c r="CM3" s="578"/>
      <c r="CN3" s="578"/>
      <c r="CO3" s="579"/>
      <c r="CP3" s="577" t="s">
        <v>425</v>
      </c>
      <c r="CQ3" s="578"/>
      <c r="CR3" s="578"/>
      <c r="CS3" s="578"/>
      <c r="CT3" s="578"/>
      <c r="CU3" s="578"/>
      <c r="CV3" s="578"/>
      <c r="CW3" s="578"/>
      <c r="CX3" s="578"/>
      <c r="CY3" s="578"/>
      <c r="CZ3" s="578"/>
      <c r="DA3" s="579"/>
      <c r="DB3" s="577" t="s">
        <v>426</v>
      </c>
      <c r="DC3" s="578"/>
      <c r="DD3" s="578"/>
      <c r="DE3" s="578"/>
      <c r="DF3" s="578"/>
      <c r="DG3" s="578"/>
      <c r="DH3" s="578"/>
      <c r="DI3" s="578"/>
      <c r="DJ3" s="578"/>
      <c r="DK3" s="578"/>
      <c r="DL3" s="578"/>
      <c r="DM3" s="579"/>
      <c r="DN3" s="577" t="s">
        <v>427</v>
      </c>
      <c r="DO3" s="578"/>
      <c r="DP3" s="578"/>
      <c r="DQ3" s="578"/>
      <c r="DR3" s="578"/>
      <c r="DS3" s="578"/>
      <c r="DT3" s="578"/>
      <c r="DU3" s="578"/>
      <c r="DV3" s="578"/>
      <c r="DW3" s="578"/>
      <c r="DX3" s="578"/>
      <c r="DY3" s="579"/>
    </row>
    <row r="4" spans="1:129" s="101" customFormat="1" x14ac:dyDescent="0.35">
      <c r="H4" s="175" t="s">
        <v>444</v>
      </c>
      <c r="J4" s="101">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445</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536</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30"/>
    </row>
    <row r="9" spans="1:129" x14ac:dyDescent="0.35">
      <c r="B9" s="14"/>
      <c r="C9" s="24" t="s">
        <v>537</v>
      </c>
      <c r="H9" s="525"/>
    </row>
    <row r="10" spans="1:129" x14ac:dyDescent="0.35">
      <c r="B10" s="14"/>
      <c r="C10" s="14"/>
      <c r="E10" s="37" t="str">
        <f>'1.1 Assumptions'!$J$27</f>
        <v>Bitmain Antminer S19 Pro</v>
      </c>
      <c r="F10" s="37"/>
      <c r="G10" s="37"/>
      <c r="H10" s="525" t="s">
        <v>45</v>
      </c>
      <c r="J10" s="341">
        <f>'1.4.8 CF'!J47</f>
        <v>405</v>
      </c>
      <c r="K10" s="341">
        <f>'1.4.8 CF'!K47</f>
        <v>405</v>
      </c>
      <c r="L10" s="341">
        <f>'1.4.8 CF'!L47</f>
        <v>405</v>
      </c>
      <c r="M10" s="341">
        <f>'1.4.8 CF'!M47</f>
        <v>405</v>
      </c>
      <c r="N10" s="341">
        <f>'1.4.8 CF'!N47</f>
        <v>405</v>
      </c>
      <c r="O10" s="341">
        <f>'1.4.8 CF'!O47</f>
        <v>405</v>
      </c>
      <c r="P10" s="341">
        <f>'1.4.8 CF'!P47</f>
        <v>405</v>
      </c>
      <c r="Q10" s="341">
        <f>'1.4.8 CF'!Q47</f>
        <v>405</v>
      </c>
      <c r="R10" s="341">
        <f>'1.4.8 CF'!R47</f>
        <v>405</v>
      </c>
      <c r="S10" s="341">
        <f>'1.4.8 CF'!S47</f>
        <v>405</v>
      </c>
      <c r="T10" s="341">
        <f>'1.4.8 CF'!T47</f>
        <v>405</v>
      </c>
      <c r="U10" s="341">
        <f>'1.4.8 CF'!U47</f>
        <v>405</v>
      </c>
      <c r="V10" s="341">
        <f>'1.4.8 CF'!V47</f>
        <v>571</v>
      </c>
      <c r="W10" s="341">
        <f>'1.4.8 CF'!W47</f>
        <v>571</v>
      </c>
      <c r="X10" s="341">
        <f>'1.4.8 CF'!X47</f>
        <v>571</v>
      </c>
      <c r="Y10" s="341">
        <f>'1.4.8 CF'!Y47</f>
        <v>571</v>
      </c>
      <c r="Z10" s="341">
        <f>'1.4.8 CF'!Z47</f>
        <v>571</v>
      </c>
      <c r="AA10" s="341">
        <f>'1.4.8 CF'!AA47</f>
        <v>571</v>
      </c>
      <c r="AB10" s="341">
        <f>'1.4.8 CF'!AB47</f>
        <v>571</v>
      </c>
      <c r="AC10" s="341">
        <f>'1.4.8 CF'!AC47</f>
        <v>571</v>
      </c>
      <c r="AD10" s="341">
        <f>'1.4.8 CF'!AD47</f>
        <v>571</v>
      </c>
      <c r="AE10" s="341">
        <f>'1.4.8 CF'!AE47</f>
        <v>571</v>
      </c>
      <c r="AF10" s="341">
        <f>'1.4.8 CF'!AF47</f>
        <v>571</v>
      </c>
      <c r="AG10" s="341">
        <f>'1.4.8 CF'!AG47</f>
        <v>571</v>
      </c>
      <c r="AH10" s="341">
        <f>'1.4.8 CF'!AH47</f>
        <v>765</v>
      </c>
      <c r="AI10" s="341">
        <f>'1.4.8 CF'!AI47</f>
        <v>765</v>
      </c>
      <c r="AJ10" s="341">
        <f>'1.4.8 CF'!AJ47</f>
        <v>765</v>
      </c>
      <c r="AK10" s="341">
        <f>'1.4.8 CF'!AK47</f>
        <v>765</v>
      </c>
      <c r="AL10" s="341">
        <f>'1.4.8 CF'!AL47</f>
        <v>765</v>
      </c>
      <c r="AM10" s="341">
        <f>'1.4.8 CF'!AM47</f>
        <v>765</v>
      </c>
      <c r="AN10" s="341">
        <f>'1.4.8 CF'!AN47</f>
        <v>765</v>
      </c>
      <c r="AO10" s="341">
        <f>'1.4.8 CF'!AO47</f>
        <v>765</v>
      </c>
      <c r="AP10" s="341">
        <f>'1.4.8 CF'!AP47</f>
        <v>765</v>
      </c>
      <c r="AQ10" s="341">
        <f>'1.4.8 CF'!AQ47</f>
        <v>765</v>
      </c>
      <c r="AR10" s="341">
        <f>'1.4.8 CF'!AR47</f>
        <v>765</v>
      </c>
      <c r="AS10" s="341">
        <f>'1.4.8 CF'!AS47</f>
        <v>765</v>
      </c>
      <c r="AT10" s="341">
        <f>'1.4.8 CF'!AT47</f>
        <v>946</v>
      </c>
      <c r="AU10" s="341">
        <f>'1.4.8 CF'!AU47</f>
        <v>946</v>
      </c>
      <c r="AV10" s="341">
        <f>'1.4.8 CF'!AV47</f>
        <v>946</v>
      </c>
      <c r="AW10" s="341">
        <f>'1.4.8 CF'!AW47</f>
        <v>946</v>
      </c>
      <c r="AX10" s="341">
        <f>'1.4.8 CF'!AX47</f>
        <v>946</v>
      </c>
      <c r="AY10" s="341">
        <f>'1.4.8 CF'!AY47</f>
        <v>946</v>
      </c>
      <c r="AZ10" s="341">
        <f>'1.4.8 CF'!AZ47</f>
        <v>946</v>
      </c>
      <c r="BA10" s="341">
        <f>'1.4.8 CF'!BA47</f>
        <v>946</v>
      </c>
      <c r="BB10" s="341">
        <f>'1.4.8 CF'!BB47</f>
        <v>946</v>
      </c>
      <c r="BC10" s="341">
        <f>'1.4.8 CF'!BC47</f>
        <v>946</v>
      </c>
      <c r="BD10" s="341">
        <f>'1.4.8 CF'!BD47</f>
        <v>946</v>
      </c>
      <c r="BE10" s="341">
        <f>'1.4.8 CF'!BE47</f>
        <v>946</v>
      </c>
      <c r="BF10" s="341">
        <f>'1.4.8 CF'!BF47</f>
        <v>739</v>
      </c>
      <c r="BG10" s="341">
        <f>'1.4.8 CF'!BG47</f>
        <v>739</v>
      </c>
      <c r="BH10" s="341">
        <f>'1.4.8 CF'!BH47</f>
        <v>739</v>
      </c>
      <c r="BI10" s="341">
        <f>'1.4.8 CF'!BI47</f>
        <v>739</v>
      </c>
      <c r="BJ10" s="341">
        <f>'1.4.8 CF'!BJ47</f>
        <v>739</v>
      </c>
      <c r="BK10" s="341">
        <f>'1.4.8 CF'!BK47</f>
        <v>739</v>
      </c>
      <c r="BL10" s="341">
        <f>'1.4.8 CF'!BL47</f>
        <v>739</v>
      </c>
      <c r="BM10" s="341">
        <f>'1.4.8 CF'!BM47</f>
        <v>739</v>
      </c>
      <c r="BN10" s="341">
        <f>'1.4.8 CF'!BN47</f>
        <v>739</v>
      </c>
      <c r="BO10" s="341">
        <f>'1.4.8 CF'!BO47</f>
        <v>739</v>
      </c>
      <c r="BP10" s="341">
        <f>'1.4.8 CF'!BP47</f>
        <v>739</v>
      </c>
      <c r="BQ10" s="341">
        <f>'1.4.8 CF'!BQ47</f>
        <v>739</v>
      </c>
      <c r="BR10" s="341">
        <f>'1.4.8 CF'!BR47</f>
        <v>726</v>
      </c>
      <c r="BS10" s="341">
        <f>'1.4.8 CF'!BS47</f>
        <v>726</v>
      </c>
      <c r="BT10" s="341">
        <f>'1.4.8 CF'!BT47</f>
        <v>726</v>
      </c>
      <c r="BU10" s="341">
        <f>'1.4.8 CF'!BU47</f>
        <v>726</v>
      </c>
      <c r="BV10" s="341">
        <f>'1.4.8 CF'!BV47</f>
        <v>726</v>
      </c>
      <c r="BW10" s="341">
        <f>'1.4.8 CF'!BW47</f>
        <v>726</v>
      </c>
      <c r="BX10" s="341">
        <f>'1.4.8 CF'!BX47</f>
        <v>726</v>
      </c>
      <c r="BY10" s="341">
        <f>'1.4.8 CF'!BY47</f>
        <v>726</v>
      </c>
      <c r="BZ10" s="341">
        <f>'1.4.8 CF'!BZ47</f>
        <v>726</v>
      </c>
      <c r="CA10" s="341">
        <f>'1.4.8 CF'!CA47</f>
        <v>726</v>
      </c>
      <c r="CB10" s="341">
        <f>'1.4.8 CF'!CB47</f>
        <v>726</v>
      </c>
      <c r="CC10" s="341">
        <f>'1.4.8 CF'!CC47</f>
        <v>726</v>
      </c>
      <c r="CD10" s="341">
        <f>'1.4.8 CF'!CD47</f>
        <v>642</v>
      </c>
      <c r="CE10" s="341">
        <f>'1.4.8 CF'!CE47</f>
        <v>642</v>
      </c>
      <c r="CF10" s="341">
        <f>'1.4.8 CF'!CF47</f>
        <v>642</v>
      </c>
      <c r="CG10" s="341">
        <f>'1.4.8 CF'!CG47</f>
        <v>642</v>
      </c>
      <c r="CH10" s="341">
        <f>'1.4.8 CF'!CH47</f>
        <v>642</v>
      </c>
      <c r="CI10" s="341">
        <f>'1.4.8 CF'!CI47</f>
        <v>642</v>
      </c>
      <c r="CJ10" s="341">
        <f>'1.4.8 CF'!CJ47</f>
        <v>642</v>
      </c>
      <c r="CK10" s="341">
        <f>'1.4.8 CF'!CK47</f>
        <v>642</v>
      </c>
      <c r="CL10" s="341">
        <f>'1.4.8 CF'!CL47</f>
        <v>642</v>
      </c>
      <c r="CM10" s="341">
        <f>'1.4.8 CF'!CM47</f>
        <v>642</v>
      </c>
      <c r="CN10" s="341">
        <f>'1.4.8 CF'!CN47</f>
        <v>642</v>
      </c>
      <c r="CO10" s="341">
        <f>'1.4.8 CF'!CO47</f>
        <v>642</v>
      </c>
      <c r="CP10" s="341">
        <f>'1.4.8 CF'!CP47</f>
        <v>540</v>
      </c>
      <c r="CQ10" s="341">
        <f>'1.4.8 CF'!CQ47</f>
        <v>540</v>
      </c>
      <c r="CR10" s="341">
        <f>'1.4.8 CF'!CR47</f>
        <v>540</v>
      </c>
      <c r="CS10" s="341">
        <f>'1.4.8 CF'!CS47</f>
        <v>540</v>
      </c>
      <c r="CT10" s="341">
        <f>'1.4.8 CF'!CT47</f>
        <v>540</v>
      </c>
      <c r="CU10" s="341">
        <f>'1.4.8 CF'!CU47</f>
        <v>540</v>
      </c>
      <c r="CV10" s="341">
        <f>'1.4.8 CF'!CV47</f>
        <v>540</v>
      </c>
      <c r="CW10" s="341">
        <f>'1.4.8 CF'!CW47</f>
        <v>540</v>
      </c>
      <c r="CX10" s="341">
        <f>'1.4.8 CF'!CX47</f>
        <v>540</v>
      </c>
      <c r="CY10" s="341">
        <f>'1.4.8 CF'!CY47</f>
        <v>540</v>
      </c>
      <c r="CZ10" s="341">
        <f>'1.4.8 CF'!CZ47</f>
        <v>540</v>
      </c>
      <c r="DA10" s="341">
        <f>'1.4.8 CF'!DA47</f>
        <v>540</v>
      </c>
      <c r="DB10" s="341">
        <f>'1.4.8 CF'!DB47</f>
        <v>342</v>
      </c>
      <c r="DC10" s="341">
        <f>'1.4.8 CF'!DC47</f>
        <v>342</v>
      </c>
      <c r="DD10" s="341">
        <f>'1.4.8 CF'!DD47</f>
        <v>342</v>
      </c>
      <c r="DE10" s="341">
        <f>'1.4.8 CF'!DE47</f>
        <v>342</v>
      </c>
      <c r="DF10" s="341">
        <f>'1.4.8 CF'!DF47</f>
        <v>342</v>
      </c>
      <c r="DG10" s="341">
        <f>'1.4.8 CF'!DG47</f>
        <v>342</v>
      </c>
      <c r="DH10" s="341">
        <f>'1.4.8 CF'!DH47</f>
        <v>342</v>
      </c>
      <c r="DI10" s="341">
        <f>'1.4.8 CF'!DI47</f>
        <v>342</v>
      </c>
      <c r="DJ10" s="341">
        <f>'1.4.8 CF'!DJ47</f>
        <v>342</v>
      </c>
      <c r="DK10" s="341">
        <f>'1.4.8 CF'!DK47</f>
        <v>342</v>
      </c>
      <c r="DL10" s="341">
        <f>'1.4.8 CF'!DL47</f>
        <v>342</v>
      </c>
      <c r="DM10" s="341">
        <f>'1.4.8 CF'!DM47</f>
        <v>342</v>
      </c>
      <c r="DN10" s="341">
        <f>'1.4.8 CF'!DN47</f>
        <v>189</v>
      </c>
      <c r="DO10" s="341">
        <f>'1.4.8 CF'!DO47</f>
        <v>189</v>
      </c>
      <c r="DP10" s="341">
        <f>'1.4.8 CF'!DP47</f>
        <v>189</v>
      </c>
      <c r="DQ10" s="341">
        <f>'1.4.8 CF'!DQ47</f>
        <v>189</v>
      </c>
      <c r="DR10" s="341">
        <f>'1.4.8 CF'!DR47</f>
        <v>189</v>
      </c>
      <c r="DS10" s="341">
        <f>'1.4.8 CF'!DS47</f>
        <v>189</v>
      </c>
      <c r="DT10" s="341">
        <f>'1.4.8 CF'!DT47</f>
        <v>189</v>
      </c>
      <c r="DU10" s="341">
        <f>'1.4.8 CF'!DU47</f>
        <v>189</v>
      </c>
      <c r="DV10" s="341">
        <f>'1.4.8 CF'!DV47</f>
        <v>189</v>
      </c>
      <c r="DW10" s="341">
        <f>'1.4.8 CF'!DW47</f>
        <v>189</v>
      </c>
      <c r="DX10" s="341">
        <f>'1.4.8 CF'!DX47</f>
        <v>189</v>
      </c>
      <c r="DY10" s="341">
        <f>'1.4.8 CF'!DY47</f>
        <v>189</v>
      </c>
    </row>
    <row r="11" spans="1:129" x14ac:dyDescent="0.35">
      <c r="B11" s="14"/>
      <c r="C11" s="14"/>
      <c r="E11" s="37" t="str">
        <f>'1.1 Assumptions'!$J$28</f>
        <v>MicroBT Whatsminer M30s</v>
      </c>
      <c r="F11" s="37"/>
      <c r="G11" s="37"/>
      <c r="H11" s="525" t="s">
        <v>45</v>
      </c>
      <c r="J11" s="341">
        <f>'1.4.8 CF'!J48</f>
        <v>0</v>
      </c>
      <c r="K11" s="341">
        <f>'1.4.8 CF'!K48</f>
        <v>0</v>
      </c>
      <c r="L11" s="341">
        <f>'1.4.8 CF'!L48</f>
        <v>0</v>
      </c>
      <c r="M11" s="341">
        <f>'1.4.8 CF'!M48</f>
        <v>0</v>
      </c>
      <c r="N11" s="341">
        <f>'1.4.8 CF'!N48</f>
        <v>0</v>
      </c>
      <c r="O11" s="341">
        <f>'1.4.8 CF'!O48</f>
        <v>0</v>
      </c>
      <c r="P11" s="341">
        <f>'1.4.8 CF'!P48</f>
        <v>0</v>
      </c>
      <c r="Q11" s="341">
        <f>'1.4.8 CF'!Q48</f>
        <v>0</v>
      </c>
      <c r="R11" s="341">
        <f>'1.4.8 CF'!R48</f>
        <v>0</v>
      </c>
      <c r="S11" s="341">
        <f>'1.4.8 CF'!S48</f>
        <v>0</v>
      </c>
      <c r="T11" s="341">
        <f>'1.4.8 CF'!T48</f>
        <v>0</v>
      </c>
      <c r="U11" s="341">
        <f>'1.4.8 CF'!U48</f>
        <v>0</v>
      </c>
      <c r="V11" s="341">
        <f>'1.4.8 CF'!V48</f>
        <v>0</v>
      </c>
      <c r="W11" s="341">
        <f>'1.4.8 CF'!W48</f>
        <v>0</v>
      </c>
      <c r="X11" s="341">
        <f>'1.4.8 CF'!X48</f>
        <v>0</v>
      </c>
      <c r="Y11" s="341">
        <f>'1.4.8 CF'!Y48</f>
        <v>0</v>
      </c>
      <c r="Z11" s="341">
        <f>'1.4.8 CF'!Z48</f>
        <v>0</v>
      </c>
      <c r="AA11" s="341">
        <f>'1.4.8 CF'!AA48</f>
        <v>0</v>
      </c>
      <c r="AB11" s="341">
        <f>'1.4.8 CF'!AB48</f>
        <v>0</v>
      </c>
      <c r="AC11" s="341">
        <f>'1.4.8 CF'!AC48</f>
        <v>0</v>
      </c>
      <c r="AD11" s="341">
        <f>'1.4.8 CF'!AD48</f>
        <v>0</v>
      </c>
      <c r="AE11" s="341">
        <f>'1.4.8 CF'!AE48</f>
        <v>0</v>
      </c>
      <c r="AF11" s="341">
        <f>'1.4.8 CF'!AF48</f>
        <v>0</v>
      </c>
      <c r="AG11" s="341">
        <f>'1.4.8 CF'!AG48</f>
        <v>0</v>
      </c>
      <c r="AH11" s="341">
        <f>'1.4.8 CF'!AH48</f>
        <v>0</v>
      </c>
      <c r="AI11" s="341">
        <f>'1.4.8 CF'!AI48</f>
        <v>0</v>
      </c>
      <c r="AJ11" s="341">
        <f>'1.4.8 CF'!AJ48</f>
        <v>0</v>
      </c>
      <c r="AK11" s="341">
        <f>'1.4.8 CF'!AK48</f>
        <v>0</v>
      </c>
      <c r="AL11" s="341">
        <f>'1.4.8 CF'!AL48</f>
        <v>0</v>
      </c>
      <c r="AM11" s="341">
        <f>'1.4.8 CF'!AM48</f>
        <v>0</v>
      </c>
      <c r="AN11" s="341">
        <f>'1.4.8 CF'!AN48</f>
        <v>0</v>
      </c>
      <c r="AO11" s="341">
        <f>'1.4.8 CF'!AO48</f>
        <v>0</v>
      </c>
      <c r="AP11" s="341">
        <f>'1.4.8 CF'!AP48</f>
        <v>0</v>
      </c>
      <c r="AQ11" s="341">
        <f>'1.4.8 CF'!AQ48</f>
        <v>0</v>
      </c>
      <c r="AR11" s="341">
        <f>'1.4.8 CF'!AR48</f>
        <v>0</v>
      </c>
      <c r="AS11" s="341">
        <f>'1.4.8 CF'!AS48</f>
        <v>0</v>
      </c>
      <c r="AT11" s="341">
        <f>'1.4.8 CF'!AT48</f>
        <v>0</v>
      </c>
      <c r="AU11" s="341">
        <f>'1.4.8 CF'!AU48</f>
        <v>0</v>
      </c>
      <c r="AV11" s="341">
        <f>'1.4.8 CF'!AV48</f>
        <v>0</v>
      </c>
      <c r="AW11" s="341">
        <f>'1.4.8 CF'!AW48</f>
        <v>0</v>
      </c>
      <c r="AX11" s="341">
        <f>'1.4.8 CF'!AX48</f>
        <v>0</v>
      </c>
      <c r="AY11" s="341">
        <f>'1.4.8 CF'!AY48</f>
        <v>0</v>
      </c>
      <c r="AZ11" s="341">
        <f>'1.4.8 CF'!AZ48</f>
        <v>0</v>
      </c>
      <c r="BA11" s="341">
        <f>'1.4.8 CF'!BA48</f>
        <v>0</v>
      </c>
      <c r="BB11" s="341">
        <f>'1.4.8 CF'!BB48</f>
        <v>0</v>
      </c>
      <c r="BC11" s="341">
        <f>'1.4.8 CF'!BC48</f>
        <v>0</v>
      </c>
      <c r="BD11" s="341">
        <f>'1.4.8 CF'!BD48</f>
        <v>0</v>
      </c>
      <c r="BE11" s="341">
        <f>'1.4.8 CF'!BE48</f>
        <v>0</v>
      </c>
      <c r="BF11" s="341">
        <f>'1.4.8 CF'!BF48</f>
        <v>0</v>
      </c>
      <c r="BG11" s="341">
        <f>'1.4.8 CF'!BG48</f>
        <v>0</v>
      </c>
      <c r="BH11" s="341">
        <f>'1.4.8 CF'!BH48</f>
        <v>0</v>
      </c>
      <c r="BI11" s="341">
        <f>'1.4.8 CF'!BI48</f>
        <v>0</v>
      </c>
      <c r="BJ11" s="341">
        <f>'1.4.8 CF'!BJ48</f>
        <v>0</v>
      </c>
      <c r="BK11" s="341">
        <f>'1.4.8 CF'!BK48</f>
        <v>0</v>
      </c>
      <c r="BL11" s="341">
        <f>'1.4.8 CF'!BL48</f>
        <v>0</v>
      </c>
      <c r="BM11" s="341">
        <f>'1.4.8 CF'!BM48</f>
        <v>0</v>
      </c>
      <c r="BN11" s="341">
        <f>'1.4.8 CF'!BN48</f>
        <v>0</v>
      </c>
      <c r="BO11" s="341">
        <f>'1.4.8 CF'!BO48</f>
        <v>0</v>
      </c>
      <c r="BP11" s="341">
        <f>'1.4.8 CF'!BP48</f>
        <v>0</v>
      </c>
      <c r="BQ11" s="341">
        <f>'1.4.8 CF'!BQ48</f>
        <v>0</v>
      </c>
      <c r="BR11" s="341">
        <f>'1.4.8 CF'!BR48</f>
        <v>0</v>
      </c>
      <c r="BS11" s="341">
        <f>'1.4.8 CF'!BS48</f>
        <v>0</v>
      </c>
      <c r="BT11" s="341">
        <f>'1.4.8 CF'!BT48</f>
        <v>0</v>
      </c>
      <c r="BU11" s="341">
        <f>'1.4.8 CF'!BU48</f>
        <v>0</v>
      </c>
      <c r="BV11" s="341">
        <f>'1.4.8 CF'!BV48</f>
        <v>0</v>
      </c>
      <c r="BW11" s="341">
        <f>'1.4.8 CF'!BW48</f>
        <v>0</v>
      </c>
      <c r="BX11" s="341">
        <f>'1.4.8 CF'!BX48</f>
        <v>0</v>
      </c>
      <c r="BY11" s="341">
        <f>'1.4.8 CF'!BY48</f>
        <v>0</v>
      </c>
      <c r="BZ11" s="341">
        <f>'1.4.8 CF'!BZ48</f>
        <v>0</v>
      </c>
      <c r="CA11" s="341">
        <f>'1.4.8 CF'!CA48</f>
        <v>0</v>
      </c>
      <c r="CB11" s="341">
        <f>'1.4.8 CF'!CB48</f>
        <v>0</v>
      </c>
      <c r="CC11" s="341">
        <f>'1.4.8 CF'!CC48</f>
        <v>0</v>
      </c>
      <c r="CD11" s="341">
        <f>'1.4.8 CF'!CD48</f>
        <v>0</v>
      </c>
      <c r="CE11" s="341">
        <f>'1.4.8 CF'!CE48</f>
        <v>0</v>
      </c>
      <c r="CF11" s="341">
        <f>'1.4.8 CF'!CF48</f>
        <v>0</v>
      </c>
      <c r="CG11" s="341">
        <f>'1.4.8 CF'!CG48</f>
        <v>0</v>
      </c>
      <c r="CH11" s="341">
        <f>'1.4.8 CF'!CH48</f>
        <v>0</v>
      </c>
      <c r="CI11" s="341">
        <f>'1.4.8 CF'!CI48</f>
        <v>0</v>
      </c>
      <c r="CJ11" s="341">
        <f>'1.4.8 CF'!CJ48</f>
        <v>0</v>
      </c>
      <c r="CK11" s="341">
        <f>'1.4.8 CF'!CK48</f>
        <v>0</v>
      </c>
      <c r="CL11" s="341">
        <f>'1.4.8 CF'!CL48</f>
        <v>0</v>
      </c>
      <c r="CM11" s="341">
        <f>'1.4.8 CF'!CM48</f>
        <v>0</v>
      </c>
      <c r="CN11" s="341">
        <f>'1.4.8 CF'!CN48</f>
        <v>0</v>
      </c>
      <c r="CO11" s="341">
        <f>'1.4.8 CF'!CO48</f>
        <v>0</v>
      </c>
      <c r="CP11" s="341">
        <f>'1.4.8 CF'!CP48</f>
        <v>0</v>
      </c>
      <c r="CQ11" s="341">
        <f>'1.4.8 CF'!CQ48</f>
        <v>0</v>
      </c>
      <c r="CR11" s="341">
        <f>'1.4.8 CF'!CR48</f>
        <v>0</v>
      </c>
      <c r="CS11" s="341">
        <f>'1.4.8 CF'!CS48</f>
        <v>0</v>
      </c>
      <c r="CT11" s="341">
        <f>'1.4.8 CF'!CT48</f>
        <v>0</v>
      </c>
      <c r="CU11" s="341">
        <f>'1.4.8 CF'!CU48</f>
        <v>0</v>
      </c>
      <c r="CV11" s="341">
        <f>'1.4.8 CF'!CV48</f>
        <v>0</v>
      </c>
      <c r="CW11" s="341">
        <f>'1.4.8 CF'!CW48</f>
        <v>0</v>
      </c>
      <c r="CX11" s="341">
        <f>'1.4.8 CF'!CX48</f>
        <v>0</v>
      </c>
      <c r="CY11" s="341">
        <f>'1.4.8 CF'!CY48</f>
        <v>0</v>
      </c>
      <c r="CZ11" s="341">
        <f>'1.4.8 CF'!CZ48</f>
        <v>0</v>
      </c>
      <c r="DA11" s="341">
        <f>'1.4.8 CF'!DA48</f>
        <v>0</v>
      </c>
      <c r="DB11" s="341">
        <f>'1.4.8 CF'!DB48</f>
        <v>0</v>
      </c>
      <c r="DC11" s="341">
        <f>'1.4.8 CF'!DC48</f>
        <v>0</v>
      </c>
      <c r="DD11" s="341">
        <f>'1.4.8 CF'!DD48</f>
        <v>0</v>
      </c>
      <c r="DE11" s="341">
        <f>'1.4.8 CF'!DE48</f>
        <v>0</v>
      </c>
      <c r="DF11" s="341">
        <f>'1.4.8 CF'!DF48</f>
        <v>0</v>
      </c>
      <c r="DG11" s="341">
        <f>'1.4.8 CF'!DG48</f>
        <v>0</v>
      </c>
      <c r="DH11" s="341">
        <f>'1.4.8 CF'!DH48</f>
        <v>0</v>
      </c>
      <c r="DI11" s="341">
        <f>'1.4.8 CF'!DI48</f>
        <v>0</v>
      </c>
      <c r="DJ11" s="341">
        <f>'1.4.8 CF'!DJ48</f>
        <v>0</v>
      </c>
      <c r="DK11" s="341">
        <f>'1.4.8 CF'!DK48</f>
        <v>0</v>
      </c>
      <c r="DL11" s="341">
        <f>'1.4.8 CF'!DL48</f>
        <v>0</v>
      </c>
      <c r="DM11" s="341">
        <f>'1.4.8 CF'!DM48</f>
        <v>0</v>
      </c>
      <c r="DN11" s="341">
        <f>'1.4.8 CF'!DN48</f>
        <v>0</v>
      </c>
      <c r="DO11" s="341">
        <f>'1.4.8 CF'!DO48</f>
        <v>0</v>
      </c>
      <c r="DP11" s="341">
        <f>'1.4.8 CF'!DP48</f>
        <v>0</v>
      </c>
      <c r="DQ11" s="341">
        <f>'1.4.8 CF'!DQ48</f>
        <v>0</v>
      </c>
      <c r="DR11" s="341">
        <f>'1.4.8 CF'!DR48</f>
        <v>0</v>
      </c>
      <c r="DS11" s="341">
        <f>'1.4.8 CF'!DS48</f>
        <v>0</v>
      </c>
      <c r="DT11" s="341">
        <f>'1.4.8 CF'!DT48</f>
        <v>0</v>
      </c>
      <c r="DU11" s="341">
        <f>'1.4.8 CF'!DU48</f>
        <v>0</v>
      </c>
      <c r="DV11" s="341">
        <f>'1.4.8 CF'!DV48</f>
        <v>0</v>
      </c>
      <c r="DW11" s="341">
        <f>'1.4.8 CF'!DW48</f>
        <v>0</v>
      </c>
      <c r="DX11" s="341">
        <f>'1.4.8 CF'!DX48</f>
        <v>0</v>
      </c>
      <c r="DY11" s="341">
        <f>'1.4.8 CF'!DY48</f>
        <v>0</v>
      </c>
    </row>
    <row r="12" spans="1:129" x14ac:dyDescent="0.35">
      <c r="B12" s="14"/>
      <c r="H12" s="525"/>
    </row>
    <row r="13" spans="1:129" x14ac:dyDescent="0.35">
      <c r="B13" s="14"/>
      <c r="C13" s="24" t="s">
        <v>538</v>
      </c>
      <c r="H13" s="525"/>
      <c r="J13" s="73"/>
    </row>
    <row r="14" spans="1:129" outlineLevel="1" x14ac:dyDescent="0.35">
      <c r="B14" s="14"/>
      <c r="C14" s="14"/>
      <c r="E14" s="37" t="str">
        <f>'1.1 Assumptions'!$J$27</f>
        <v>Bitmain Antminer S19 Pro</v>
      </c>
      <c r="F14" s="37"/>
      <c r="G14" s="37"/>
      <c r="H14" s="525" t="s">
        <v>45</v>
      </c>
      <c r="J14" s="126">
        <f>IF('1.1 Assumptions'!$J$35="Bitcoin",J10,0)</f>
        <v>405</v>
      </c>
      <c r="K14" s="126">
        <f>IF('1.1 Assumptions'!$J$35="Bitcoin",K10,0)</f>
        <v>405</v>
      </c>
      <c r="L14" s="126">
        <f>IF('1.1 Assumptions'!$J$35="Bitcoin",L10,0)</f>
        <v>405</v>
      </c>
      <c r="M14" s="126">
        <f>IF('1.1 Assumptions'!$J$35="Bitcoin",M10,0)</f>
        <v>405</v>
      </c>
      <c r="N14" s="126">
        <f>IF('1.1 Assumptions'!$J$35="Bitcoin",N10,0)</f>
        <v>405</v>
      </c>
      <c r="O14" s="126">
        <f>IF('1.1 Assumptions'!$J$35="Bitcoin",O10,0)</f>
        <v>405</v>
      </c>
      <c r="P14" s="126">
        <f>IF('1.1 Assumptions'!$J$35="Bitcoin",P10,0)</f>
        <v>405</v>
      </c>
      <c r="Q14" s="126">
        <f>IF('1.1 Assumptions'!$J$35="Bitcoin",Q10,0)</f>
        <v>405</v>
      </c>
      <c r="R14" s="126">
        <f>IF('1.1 Assumptions'!$J$35="Bitcoin",R10,0)</f>
        <v>405</v>
      </c>
      <c r="S14" s="126">
        <f>IF('1.1 Assumptions'!$J$35="Bitcoin",S10,0)</f>
        <v>405</v>
      </c>
      <c r="T14" s="126">
        <f>IF('1.1 Assumptions'!$J$35="Bitcoin",T10,0)</f>
        <v>405</v>
      </c>
      <c r="U14" s="126">
        <f>IF('1.1 Assumptions'!$J$35="Bitcoin",U10,0)</f>
        <v>405</v>
      </c>
      <c r="V14" s="126">
        <f>IF('1.1 Assumptions'!$J$35="Bitcoin",V10,0)</f>
        <v>571</v>
      </c>
      <c r="W14" s="126">
        <f>IF('1.1 Assumptions'!$J$35="Bitcoin",W10,0)</f>
        <v>571</v>
      </c>
      <c r="X14" s="126">
        <f>IF('1.1 Assumptions'!$J$35="Bitcoin",X10,0)</f>
        <v>571</v>
      </c>
      <c r="Y14" s="126">
        <f>IF('1.1 Assumptions'!$J$35="Bitcoin",Y10,0)</f>
        <v>571</v>
      </c>
      <c r="Z14" s="126">
        <f>IF('1.1 Assumptions'!$J$35="Bitcoin",Z10,0)</f>
        <v>571</v>
      </c>
      <c r="AA14" s="126">
        <f>IF('1.1 Assumptions'!$J$35="Bitcoin",AA10,0)</f>
        <v>571</v>
      </c>
      <c r="AB14" s="126">
        <f>IF('1.1 Assumptions'!$J$35="Bitcoin",AB10,0)</f>
        <v>571</v>
      </c>
      <c r="AC14" s="126">
        <f>IF('1.1 Assumptions'!$J$35="Bitcoin",AC10,0)</f>
        <v>571</v>
      </c>
      <c r="AD14" s="126">
        <f>IF('1.1 Assumptions'!$J$35="Bitcoin",AD10,0)</f>
        <v>571</v>
      </c>
      <c r="AE14" s="126">
        <f>IF('1.1 Assumptions'!$J$35="Bitcoin",AE10,0)</f>
        <v>571</v>
      </c>
      <c r="AF14" s="126">
        <f>IF('1.1 Assumptions'!$J$35="Bitcoin",AF10,0)</f>
        <v>571</v>
      </c>
      <c r="AG14" s="126">
        <f>IF('1.1 Assumptions'!$J$35="Bitcoin",AG10,0)</f>
        <v>571</v>
      </c>
      <c r="AH14" s="126">
        <f>IF('1.1 Assumptions'!$J$35="Bitcoin",AH10,0)</f>
        <v>765</v>
      </c>
      <c r="AI14" s="126">
        <f>IF('1.1 Assumptions'!$J$35="Bitcoin",AI10,0)</f>
        <v>765</v>
      </c>
      <c r="AJ14" s="126">
        <f>IF('1.1 Assumptions'!$J$35="Bitcoin",AJ10,0)</f>
        <v>765</v>
      </c>
      <c r="AK14" s="126">
        <f>IF('1.1 Assumptions'!$J$35="Bitcoin",AK10,0)</f>
        <v>765</v>
      </c>
      <c r="AL14" s="126">
        <f>IF('1.1 Assumptions'!$J$35="Bitcoin",AL10,0)</f>
        <v>765</v>
      </c>
      <c r="AM14" s="126">
        <f>IF('1.1 Assumptions'!$J$35="Bitcoin",AM10,0)</f>
        <v>765</v>
      </c>
      <c r="AN14" s="126">
        <f>IF('1.1 Assumptions'!$J$35="Bitcoin",AN10,0)</f>
        <v>765</v>
      </c>
      <c r="AO14" s="126">
        <f>IF('1.1 Assumptions'!$J$35="Bitcoin",AO10,0)</f>
        <v>765</v>
      </c>
      <c r="AP14" s="126">
        <f>IF('1.1 Assumptions'!$J$35="Bitcoin",AP10,0)</f>
        <v>765</v>
      </c>
      <c r="AQ14" s="126">
        <f>IF('1.1 Assumptions'!$J$35="Bitcoin",AQ10,0)</f>
        <v>765</v>
      </c>
      <c r="AR14" s="126">
        <f>IF('1.1 Assumptions'!$J$35="Bitcoin",AR10,0)</f>
        <v>765</v>
      </c>
      <c r="AS14" s="126">
        <f>IF('1.1 Assumptions'!$J$35="Bitcoin",AS10,0)</f>
        <v>765</v>
      </c>
      <c r="AT14" s="126">
        <f>IF('1.1 Assumptions'!$J$35="Bitcoin",AT10,0)</f>
        <v>946</v>
      </c>
      <c r="AU14" s="126">
        <f>IF('1.1 Assumptions'!$J$35="Bitcoin",AU10,0)</f>
        <v>946</v>
      </c>
      <c r="AV14" s="126">
        <f>IF('1.1 Assumptions'!$J$35="Bitcoin",AV10,0)</f>
        <v>946</v>
      </c>
      <c r="AW14" s="126">
        <f>IF('1.1 Assumptions'!$J$35="Bitcoin",AW10,0)</f>
        <v>946</v>
      </c>
      <c r="AX14" s="126">
        <f>IF('1.1 Assumptions'!$J$35="Bitcoin",AX10,0)</f>
        <v>946</v>
      </c>
      <c r="AY14" s="126">
        <f>IF('1.1 Assumptions'!$J$35="Bitcoin",AY10,0)</f>
        <v>946</v>
      </c>
      <c r="AZ14" s="126">
        <f>IF('1.1 Assumptions'!$J$35="Bitcoin",AZ10,0)</f>
        <v>946</v>
      </c>
      <c r="BA14" s="126">
        <f>IF('1.1 Assumptions'!$J$35="Bitcoin",BA10,0)</f>
        <v>946</v>
      </c>
      <c r="BB14" s="126">
        <f>IF('1.1 Assumptions'!$J$35="Bitcoin",BB10,0)</f>
        <v>946</v>
      </c>
      <c r="BC14" s="126">
        <f>IF('1.1 Assumptions'!$J$35="Bitcoin",BC10,0)</f>
        <v>946</v>
      </c>
      <c r="BD14" s="126">
        <f>IF('1.1 Assumptions'!$J$35="Bitcoin",BD10,0)</f>
        <v>946</v>
      </c>
      <c r="BE14" s="126">
        <f>IF('1.1 Assumptions'!$J$35="Bitcoin",BE10,0)</f>
        <v>946</v>
      </c>
      <c r="BF14" s="126">
        <f>IF('1.1 Assumptions'!$J$35="Bitcoin",BF10,0)</f>
        <v>739</v>
      </c>
      <c r="BG14" s="126">
        <f>IF('1.1 Assumptions'!$J$35="Bitcoin",BG10,0)</f>
        <v>739</v>
      </c>
      <c r="BH14" s="126">
        <f>IF('1.1 Assumptions'!$J$35="Bitcoin",BH10,0)</f>
        <v>739</v>
      </c>
      <c r="BI14" s="126">
        <f>IF('1.1 Assumptions'!$J$35="Bitcoin",BI10,0)</f>
        <v>739</v>
      </c>
      <c r="BJ14" s="126">
        <f>IF('1.1 Assumptions'!$J$35="Bitcoin",BJ10,0)</f>
        <v>739</v>
      </c>
      <c r="BK14" s="126">
        <f>IF('1.1 Assumptions'!$J$35="Bitcoin",BK10,0)</f>
        <v>739</v>
      </c>
      <c r="BL14" s="126">
        <f>IF('1.1 Assumptions'!$J$35="Bitcoin",BL10,0)</f>
        <v>739</v>
      </c>
      <c r="BM14" s="126">
        <f>IF('1.1 Assumptions'!$J$35="Bitcoin",BM10,0)</f>
        <v>739</v>
      </c>
      <c r="BN14" s="126">
        <f>IF('1.1 Assumptions'!$J$35="Bitcoin",BN10,0)</f>
        <v>739</v>
      </c>
      <c r="BO14" s="126">
        <f>IF('1.1 Assumptions'!$J$35="Bitcoin",BO10,0)</f>
        <v>739</v>
      </c>
      <c r="BP14" s="126">
        <f>IF('1.1 Assumptions'!$J$35="Bitcoin",BP10,0)</f>
        <v>739</v>
      </c>
      <c r="BQ14" s="126">
        <f>IF('1.1 Assumptions'!$J$35="Bitcoin",BQ10,0)</f>
        <v>739</v>
      </c>
      <c r="BR14" s="126">
        <f>IF('1.1 Assumptions'!$J$35="Bitcoin",BR10,0)</f>
        <v>726</v>
      </c>
      <c r="BS14" s="126">
        <f>IF('1.1 Assumptions'!$J$35="Bitcoin",BS10,0)</f>
        <v>726</v>
      </c>
      <c r="BT14" s="126">
        <f>IF('1.1 Assumptions'!$J$35="Bitcoin",BT10,0)</f>
        <v>726</v>
      </c>
      <c r="BU14" s="126">
        <f>IF('1.1 Assumptions'!$J$35="Bitcoin",BU10,0)</f>
        <v>726</v>
      </c>
      <c r="BV14" s="126">
        <f>IF('1.1 Assumptions'!$J$35="Bitcoin",BV10,0)</f>
        <v>726</v>
      </c>
      <c r="BW14" s="126">
        <f>IF('1.1 Assumptions'!$J$35="Bitcoin",BW10,0)</f>
        <v>726</v>
      </c>
      <c r="BX14" s="126">
        <f>IF('1.1 Assumptions'!$J$35="Bitcoin",BX10,0)</f>
        <v>726</v>
      </c>
      <c r="BY14" s="126">
        <f>IF('1.1 Assumptions'!$J$35="Bitcoin",BY10,0)</f>
        <v>726</v>
      </c>
      <c r="BZ14" s="126">
        <f>IF('1.1 Assumptions'!$J$35="Bitcoin",BZ10,0)</f>
        <v>726</v>
      </c>
      <c r="CA14" s="126">
        <f>IF('1.1 Assumptions'!$J$35="Bitcoin",CA10,0)</f>
        <v>726</v>
      </c>
      <c r="CB14" s="126">
        <f>IF('1.1 Assumptions'!$J$35="Bitcoin",CB10,0)</f>
        <v>726</v>
      </c>
      <c r="CC14" s="126">
        <f>IF('1.1 Assumptions'!$J$35="Bitcoin",CC10,0)</f>
        <v>726</v>
      </c>
      <c r="CD14" s="126">
        <f>IF('1.1 Assumptions'!$J$35="Bitcoin",CD10,0)</f>
        <v>642</v>
      </c>
      <c r="CE14" s="126">
        <f>IF('1.1 Assumptions'!$J$35="Bitcoin",CE10,0)</f>
        <v>642</v>
      </c>
      <c r="CF14" s="126">
        <f>IF('1.1 Assumptions'!$J$35="Bitcoin",CF10,0)</f>
        <v>642</v>
      </c>
      <c r="CG14" s="126">
        <f>IF('1.1 Assumptions'!$J$35="Bitcoin",CG10,0)</f>
        <v>642</v>
      </c>
      <c r="CH14" s="126">
        <f>IF('1.1 Assumptions'!$J$35="Bitcoin",CH10,0)</f>
        <v>642</v>
      </c>
      <c r="CI14" s="126">
        <f>IF('1.1 Assumptions'!$J$35="Bitcoin",CI10,0)</f>
        <v>642</v>
      </c>
      <c r="CJ14" s="126">
        <f>IF('1.1 Assumptions'!$J$35="Bitcoin",CJ10,0)</f>
        <v>642</v>
      </c>
      <c r="CK14" s="126">
        <f>IF('1.1 Assumptions'!$J$35="Bitcoin",CK10,0)</f>
        <v>642</v>
      </c>
      <c r="CL14" s="126">
        <f>IF('1.1 Assumptions'!$J$35="Bitcoin",CL10,0)</f>
        <v>642</v>
      </c>
      <c r="CM14" s="126">
        <f>IF('1.1 Assumptions'!$J$35="Bitcoin",CM10,0)</f>
        <v>642</v>
      </c>
      <c r="CN14" s="126">
        <f>IF('1.1 Assumptions'!$J$35="Bitcoin",CN10,0)</f>
        <v>642</v>
      </c>
      <c r="CO14" s="126">
        <f>IF('1.1 Assumptions'!$J$35="Bitcoin",CO10,0)</f>
        <v>642</v>
      </c>
      <c r="CP14" s="126">
        <f>IF('1.1 Assumptions'!$J$35="Bitcoin",CP10,0)</f>
        <v>540</v>
      </c>
      <c r="CQ14" s="126">
        <f>IF('1.1 Assumptions'!$J$35="Bitcoin",CQ10,0)</f>
        <v>540</v>
      </c>
      <c r="CR14" s="126">
        <f>IF('1.1 Assumptions'!$J$35="Bitcoin",CR10,0)</f>
        <v>540</v>
      </c>
      <c r="CS14" s="126">
        <f>IF('1.1 Assumptions'!$J$35="Bitcoin",CS10,0)</f>
        <v>540</v>
      </c>
      <c r="CT14" s="126">
        <f>IF('1.1 Assumptions'!$J$35="Bitcoin",CT10,0)</f>
        <v>540</v>
      </c>
      <c r="CU14" s="126">
        <f>IF('1.1 Assumptions'!$J$35="Bitcoin",CU10,0)</f>
        <v>540</v>
      </c>
      <c r="CV14" s="126">
        <f>IF('1.1 Assumptions'!$J$35="Bitcoin",CV10,0)</f>
        <v>540</v>
      </c>
      <c r="CW14" s="126">
        <f>IF('1.1 Assumptions'!$J$35="Bitcoin",CW10,0)</f>
        <v>540</v>
      </c>
      <c r="CX14" s="126">
        <f>IF('1.1 Assumptions'!$J$35="Bitcoin",CX10,0)</f>
        <v>540</v>
      </c>
      <c r="CY14" s="126">
        <f>IF('1.1 Assumptions'!$J$35="Bitcoin",CY10,0)</f>
        <v>540</v>
      </c>
      <c r="CZ14" s="126">
        <f>IF('1.1 Assumptions'!$J$35="Bitcoin",CZ10,0)</f>
        <v>540</v>
      </c>
      <c r="DA14" s="126">
        <f>IF('1.1 Assumptions'!$J$35="Bitcoin",DA10,0)</f>
        <v>540</v>
      </c>
      <c r="DB14" s="126">
        <f>IF('1.1 Assumptions'!$J$35="Bitcoin",DB10,0)</f>
        <v>342</v>
      </c>
      <c r="DC14" s="126">
        <f>IF('1.1 Assumptions'!$J$35="Bitcoin",DC10,0)</f>
        <v>342</v>
      </c>
      <c r="DD14" s="126">
        <f>IF('1.1 Assumptions'!$J$35="Bitcoin",DD10,0)</f>
        <v>342</v>
      </c>
      <c r="DE14" s="126">
        <f>IF('1.1 Assumptions'!$J$35="Bitcoin",DE10,0)</f>
        <v>342</v>
      </c>
      <c r="DF14" s="126">
        <f>IF('1.1 Assumptions'!$J$35="Bitcoin",DF10,0)</f>
        <v>342</v>
      </c>
      <c r="DG14" s="126">
        <f>IF('1.1 Assumptions'!$J$35="Bitcoin",DG10,0)</f>
        <v>342</v>
      </c>
      <c r="DH14" s="126">
        <f>IF('1.1 Assumptions'!$J$35="Bitcoin",DH10,0)</f>
        <v>342</v>
      </c>
      <c r="DI14" s="126">
        <f>IF('1.1 Assumptions'!$J$35="Bitcoin",DI10,0)</f>
        <v>342</v>
      </c>
      <c r="DJ14" s="126">
        <f>IF('1.1 Assumptions'!$J$35="Bitcoin",DJ10,0)</f>
        <v>342</v>
      </c>
      <c r="DK14" s="126">
        <f>IF('1.1 Assumptions'!$J$35="Bitcoin",DK10,0)</f>
        <v>342</v>
      </c>
      <c r="DL14" s="126">
        <f>IF('1.1 Assumptions'!$J$35="Bitcoin",DL10,0)</f>
        <v>342</v>
      </c>
      <c r="DM14" s="126">
        <f>IF('1.1 Assumptions'!$J$35="Bitcoin",DM10,0)</f>
        <v>342</v>
      </c>
      <c r="DN14" s="126">
        <f>IF('1.1 Assumptions'!$J$35="Bitcoin",DN10,0)</f>
        <v>189</v>
      </c>
      <c r="DO14" s="126">
        <f>IF('1.1 Assumptions'!$J$35="Bitcoin",DO10,0)</f>
        <v>189</v>
      </c>
      <c r="DP14" s="126">
        <f>IF('1.1 Assumptions'!$J$35="Bitcoin",DP10,0)</f>
        <v>189</v>
      </c>
      <c r="DQ14" s="126">
        <f>IF('1.1 Assumptions'!$J$35="Bitcoin",DQ10,0)</f>
        <v>189</v>
      </c>
      <c r="DR14" s="126">
        <f>IF('1.1 Assumptions'!$J$35="Bitcoin",DR10,0)</f>
        <v>189</v>
      </c>
      <c r="DS14" s="126">
        <f>IF('1.1 Assumptions'!$J$35="Bitcoin",DS10,0)</f>
        <v>189</v>
      </c>
      <c r="DT14" s="126">
        <f>IF('1.1 Assumptions'!$J$35="Bitcoin",DT10,0)</f>
        <v>189</v>
      </c>
      <c r="DU14" s="126">
        <f>IF('1.1 Assumptions'!$J$35="Bitcoin",DU10,0)</f>
        <v>189</v>
      </c>
      <c r="DV14" s="126">
        <f>IF('1.1 Assumptions'!$J$35="Bitcoin",DV10,0)</f>
        <v>189</v>
      </c>
      <c r="DW14" s="126">
        <f>IF('1.1 Assumptions'!$J$35="Bitcoin",DW10,0)</f>
        <v>189</v>
      </c>
      <c r="DX14" s="126">
        <f>IF('1.1 Assumptions'!$J$35="Bitcoin",DX10,0)</f>
        <v>189</v>
      </c>
      <c r="DY14" s="126">
        <f>IF('1.1 Assumptions'!$J$35="Bitcoin",DY10,0)</f>
        <v>189</v>
      </c>
    </row>
    <row r="15" spans="1:129" outlineLevel="1" x14ac:dyDescent="0.35">
      <c r="B15" s="14"/>
      <c r="C15" s="14"/>
      <c r="E15" s="37" t="str">
        <f>'1.1 Assumptions'!$J$28</f>
        <v>MicroBT Whatsminer M30s</v>
      </c>
      <c r="F15" s="37"/>
      <c r="G15" s="37"/>
      <c r="H15" s="525" t="s">
        <v>45</v>
      </c>
      <c r="J15" s="126">
        <f>IF('1.1 Assumptions'!$J$36="Bitcoin",J11,0)</f>
        <v>0</v>
      </c>
      <c r="K15" s="126">
        <f>IF('1.1 Assumptions'!$J$36="Bitcoin",K11,0)</f>
        <v>0</v>
      </c>
      <c r="L15" s="126">
        <f>IF('1.1 Assumptions'!$J$36="Bitcoin",L11,0)</f>
        <v>0</v>
      </c>
      <c r="M15" s="126">
        <f>IF('1.1 Assumptions'!$J$36="Bitcoin",M11,0)</f>
        <v>0</v>
      </c>
      <c r="N15" s="126">
        <f>IF('1.1 Assumptions'!$J$36="Bitcoin",N11,0)</f>
        <v>0</v>
      </c>
      <c r="O15" s="126">
        <f>IF('1.1 Assumptions'!$J$36="Bitcoin",O11,0)</f>
        <v>0</v>
      </c>
      <c r="P15" s="126">
        <f>IF('1.1 Assumptions'!$J$36="Bitcoin",P11,0)</f>
        <v>0</v>
      </c>
      <c r="Q15" s="126">
        <f>IF('1.1 Assumptions'!$J$36="Bitcoin",Q11,0)</f>
        <v>0</v>
      </c>
      <c r="R15" s="126">
        <f>IF('1.1 Assumptions'!$J$36="Bitcoin",R11,0)</f>
        <v>0</v>
      </c>
      <c r="S15" s="126">
        <f>IF('1.1 Assumptions'!$J$36="Bitcoin",S11,0)</f>
        <v>0</v>
      </c>
      <c r="T15" s="126">
        <f>IF('1.1 Assumptions'!$J$36="Bitcoin",T11,0)</f>
        <v>0</v>
      </c>
      <c r="U15" s="126">
        <f>IF('1.1 Assumptions'!$J$36="Bitcoin",U11,0)</f>
        <v>0</v>
      </c>
      <c r="V15" s="126">
        <f>IF('1.1 Assumptions'!$J$36="Bitcoin",V11,0)</f>
        <v>0</v>
      </c>
      <c r="W15" s="126">
        <f>IF('1.1 Assumptions'!$J$36="Bitcoin",W11,0)</f>
        <v>0</v>
      </c>
      <c r="X15" s="126">
        <f>IF('1.1 Assumptions'!$J$36="Bitcoin",X11,0)</f>
        <v>0</v>
      </c>
      <c r="Y15" s="126">
        <f>IF('1.1 Assumptions'!$J$36="Bitcoin",Y11,0)</f>
        <v>0</v>
      </c>
      <c r="Z15" s="126">
        <f>IF('1.1 Assumptions'!$J$36="Bitcoin",Z11,0)</f>
        <v>0</v>
      </c>
      <c r="AA15" s="126">
        <f>IF('1.1 Assumptions'!$J$36="Bitcoin",AA11,0)</f>
        <v>0</v>
      </c>
      <c r="AB15" s="126">
        <f>IF('1.1 Assumptions'!$J$36="Bitcoin",AB11,0)</f>
        <v>0</v>
      </c>
      <c r="AC15" s="126">
        <f>IF('1.1 Assumptions'!$J$36="Bitcoin",AC11,0)</f>
        <v>0</v>
      </c>
      <c r="AD15" s="126">
        <f>IF('1.1 Assumptions'!$J$36="Bitcoin",AD11,0)</f>
        <v>0</v>
      </c>
      <c r="AE15" s="126">
        <f>IF('1.1 Assumptions'!$J$36="Bitcoin",AE11,0)</f>
        <v>0</v>
      </c>
      <c r="AF15" s="126">
        <f>IF('1.1 Assumptions'!$J$36="Bitcoin",AF11,0)</f>
        <v>0</v>
      </c>
      <c r="AG15" s="126">
        <f>IF('1.1 Assumptions'!$J$36="Bitcoin",AG11,0)</f>
        <v>0</v>
      </c>
      <c r="AH15" s="126">
        <f>IF('1.1 Assumptions'!$J$36="Bitcoin",AH11,0)</f>
        <v>0</v>
      </c>
      <c r="AI15" s="126">
        <f>IF('1.1 Assumptions'!$J$36="Bitcoin",AI11,0)</f>
        <v>0</v>
      </c>
      <c r="AJ15" s="126">
        <f>IF('1.1 Assumptions'!$J$36="Bitcoin",AJ11,0)</f>
        <v>0</v>
      </c>
      <c r="AK15" s="126">
        <f>IF('1.1 Assumptions'!$J$36="Bitcoin",AK11,0)</f>
        <v>0</v>
      </c>
      <c r="AL15" s="126">
        <f>IF('1.1 Assumptions'!$J$36="Bitcoin",AL11,0)</f>
        <v>0</v>
      </c>
      <c r="AM15" s="126">
        <f>IF('1.1 Assumptions'!$J$36="Bitcoin",AM11,0)</f>
        <v>0</v>
      </c>
      <c r="AN15" s="126">
        <f>IF('1.1 Assumptions'!$J$36="Bitcoin",AN11,0)</f>
        <v>0</v>
      </c>
      <c r="AO15" s="126">
        <f>IF('1.1 Assumptions'!$J$36="Bitcoin",AO11,0)</f>
        <v>0</v>
      </c>
      <c r="AP15" s="126">
        <f>IF('1.1 Assumptions'!$J$36="Bitcoin",AP11,0)</f>
        <v>0</v>
      </c>
      <c r="AQ15" s="126">
        <f>IF('1.1 Assumptions'!$J$36="Bitcoin",AQ11,0)</f>
        <v>0</v>
      </c>
      <c r="AR15" s="126">
        <f>IF('1.1 Assumptions'!$J$36="Bitcoin",AR11,0)</f>
        <v>0</v>
      </c>
      <c r="AS15" s="126">
        <f>IF('1.1 Assumptions'!$J$36="Bitcoin",AS11,0)</f>
        <v>0</v>
      </c>
      <c r="AT15" s="126">
        <f>IF('1.1 Assumptions'!$J$36="Bitcoin",AT11,0)</f>
        <v>0</v>
      </c>
      <c r="AU15" s="126">
        <f>IF('1.1 Assumptions'!$J$36="Bitcoin",AU11,0)</f>
        <v>0</v>
      </c>
      <c r="AV15" s="126">
        <f>IF('1.1 Assumptions'!$J$36="Bitcoin",AV11,0)</f>
        <v>0</v>
      </c>
      <c r="AW15" s="126">
        <f>IF('1.1 Assumptions'!$J$36="Bitcoin",AW11,0)</f>
        <v>0</v>
      </c>
      <c r="AX15" s="126">
        <f>IF('1.1 Assumptions'!$J$36="Bitcoin",AX11,0)</f>
        <v>0</v>
      </c>
      <c r="AY15" s="126">
        <f>IF('1.1 Assumptions'!$J$36="Bitcoin",AY11,0)</f>
        <v>0</v>
      </c>
      <c r="AZ15" s="126">
        <f>IF('1.1 Assumptions'!$J$36="Bitcoin",AZ11,0)</f>
        <v>0</v>
      </c>
      <c r="BA15" s="126">
        <f>IF('1.1 Assumptions'!$J$36="Bitcoin",BA11,0)</f>
        <v>0</v>
      </c>
      <c r="BB15" s="126">
        <f>IF('1.1 Assumptions'!$J$36="Bitcoin",BB11,0)</f>
        <v>0</v>
      </c>
      <c r="BC15" s="126">
        <f>IF('1.1 Assumptions'!$J$36="Bitcoin",BC11,0)</f>
        <v>0</v>
      </c>
      <c r="BD15" s="126">
        <f>IF('1.1 Assumptions'!$J$36="Bitcoin",BD11,0)</f>
        <v>0</v>
      </c>
      <c r="BE15" s="126">
        <f>IF('1.1 Assumptions'!$J$36="Bitcoin",BE11,0)</f>
        <v>0</v>
      </c>
      <c r="BF15" s="126">
        <f>IF('1.1 Assumptions'!$J$36="Bitcoin",BF11,0)</f>
        <v>0</v>
      </c>
      <c r="BG15" s="126">
        <f>IF('1.1 Assumptions'!$J$36="Bitcoin",BG11,0)</f>
        <v>0</v>
      </c>
      <c r="BH15" s="126">
        <f>IF('1.1 Assumptions'!$J$36="Bitcoin",BH11,0)</f>
        <v>0</v>
      </c>
      <c r="BI15" s="126">
        <f>IF('1.1 Assumptions'!$J$36="Bitcoin",BI11,0)</f>
        <v>0</v>
      </c>
      <c r="BJ15" s="126">
        <f>IF('1.1 Assumptions'!$J$36="Bitcoin",BJ11,0)</f>
        <v>0</v>
      </c>
      <c r="BK15" s="126">
        <f>IF('1.1 Assumptions'!$J$36="Bitcoin",BK11,0)</f>
        <v>0</v>
      </c>
      <c r="BL15" s="126">
        <f>IF('1.1 Assumptions'!$J$36="Bitcoin",BL11,0)</f>
        <v>0</v>
      </c>
      <c r="BM15" s="126">
        <f>IF('1.1 Assumptions'!$J$36="Bitcoin",BM11,0)</f>
        <v>0</v>
      </c>
      <c r="BN15" s="126">
        <f>IF('1.1 Assumptions'!$J$36="Bitcoin",BN11,0)</f>
        <v>0</v>
      </c>
      <c r="BO15" s="126">
        <f>IF('1.1 Assumptions'!$J$36="Bitcoin",BO11,0)</f>
        <v>0</v>
      </c>
      <c r="BP15" s="126">
        <f>IF('1.1 Assumptions'!$J$36="Bitcoin",BP11,0)</f>
        <v>0</v>
      </c>
      <c r="BQ15" s="126">
        <f>IF('1.1 Assumptions'!$J$36="Bitcoin",BQ11,0)</f>
        <v>0</v>
      </c>
      <c r="BR15" s="126">
        <f>IF('1.1 Assumptions'!$J$36="Bitcoin",BR11,0)</f>
        <v>0</v>
      </c>
      <c r="BS15" s="126">
        <f>IF('1.1 Assumptions'!$J$36="Bitcoin",BS11,0)</f>
        <v>0</v>
      </c>
      <c r="BT15" s="126">
        <f>IF('1.1 Assumptions'!$J$36="Bitcoin",BT11,0)</f>
        <v>0</v>
      </c>
      <c r="BU15" s="126">
        <f>IF('1.1 Assumptions'!$J$36="Bitcoin",BU11,0)</f>
        <v>0</v>
      </c>
      <c r="BV15" s="126">
        <f>IF('1.1 Assumptions'!$J$36="Bitcoin",BV11,0)</f>
        <v>0</v>
      </c>
      <c r="BW15" s="126">
        <f>IF('1.1 Assumptions'!$J$36="Bitcoin",BW11,0)</f>
        <v>0</v>
      </c>
      <c r="BX15" s="126">
        <f>IF('1.1 Assumptions'!$J$36="Bitcoin",BX11,0)</f>
        <v>0</v>
      </c>
      <c r="BY15" s="126">
        <f>IF('1.1 Assumptions'!$J$36="Bitcoin",BY11,0)</f>
        <v>0</v>
      </c>
      <c r="BZ15" s="126">
        <f>IF('1.1 Assumptions'!$J$36="Bitcoin",BZ11,0)</f>
        <v>0</v>
      </c>
      <c r="CA15" s="126">
        <f>IF('1.1 Assumptions'!$J$36="Bitcoin",CA11,0)</f>
        <v>0</v>
      </c>
      <c r="CB15" s="126">
        <f>IF('1.1 Assumptions'!$J$36="Bitcoin",CB11,0)</f>
        <v>0</v>
      </c>
      <c r="CC15" s="126">
        <f>IF('1.1 Assumptions'!$J$36="Bitcoin",CC11,0)</f>
        <v>0</v>
      </c>
      <c r="CD15" s="126">
        <f>IF('1.1 Assumptions'!$J$36="Bitcoin",CD11,0)</f>
        <v>0</v>
      </c>
      <c r="CE15" s="126">
        <f>IF('1.1 Assumptions'!$J$36="Bitcoin",CE11,0)</f>
        <v>0</v>
      </c>
      <c r="CF15" s="126">
        <f>IF('1.1 Assumptions'!$J$36="Bitcoin",CF11,0)</f>
        <v>0</v>
      </c>
      <c r="CG15" s="126">
        <f>IF('1.1 Assumptions'!$J$36="Bitcoin",CG11,0)</f>
        <v>0</v>
      </c>
      <c r="CH15" s="126">
        <f>IF('1.1 Assumptions'!$J$36="Bitcoin",CH11,0)</f>
        <v>0</v>
      </c>
      <c r="CI15" s="126">
        <f>IF('1.1 Assumptions'!$J$36="Bitcoin",CI11,0)</f>
        <v>0</v>
      </c>
      <c r="CJ15" s="126">
        <f>IF('1.1 Assumptions'!$J$36="Bitcoin",CJ11,0)</f>
        <v>0</v>
      </c>
      <c r="CK15" s="126">
        <f>IF('1.1 Assumptions'!$J$36="Bitcoin",CK11,0)</f>
        <v>0</v>
      </c>
      <c r="CL15" s="126">
        <f>IF('1.1 Assumptions'!$J$36="Bitcoin",CL11,0)</f>
        <v>0</v>
      </c>
      <c r="CM15" s="126">
        <f>IF('1.1 Assumptions'!$J$36="Bitcoin",CM11,0)</f>
        <v>0</v>
      </c>
      <c r="CN15" s="126">
        <f>IF('1.1 Assumptions'!$J$36="Bitcoin",CN11,0)</f>
        <v>0</v>
      </c>
      <c r="CO15" s="126">
        <f>IF('1.1 Assumptions'!$J$36="Bitcoin",CO11,0)</f>
        <v>0</v>
      </c>
      <c r="CP15" s="126">
        <f>IF('1.1 Assumptions'!$J$36="Bitcoin",CP11,0)</f>
        <v>0</v>
      </c>
      <c r="CQ15" s="126">
        <f>IF('1.1 Assumptions'!$J$36="Bitcoin",CQ11,0)</f>
        <v>0</v>
      </c>
      <c r="CR15" s="126">
        <f>IF('1.1 Assumptions'!$J$36="Bitcoin",CR11,0)</f>
        <v>0</v>
      </c>
      <c r="CS15" s="126">
        <f>IF('1.1 Assumptions'!$J$36="Bitcoin",CS11,0)</f>
        <v>0</v>
      </c>
      <c r="CT15" s="126">
        <f>IF('1.1 Assumptions'!$J$36="Bitcoin",CT11,0)</f>
        <v>0</v>
      </c>
      <c r="CU15" s="126">
        <f>IF('1.1 Assumptions'!$J$36="Bitcoin",CU11,0)</f>
        <v>0</v>
      </c>
      <c r="CV15" s="126">
        <f>IF('1.1 Assumptions'!$J$36="Bitcoin",CV11,0)</f>
        <v>0</v>
      </c>
      <c r="CW15" s="126">
        <f>IF('1.1 Assumptions'!$J$36="Bitcoin",CW11,0)</f>
        <v>0</v>
      </c>
      <c r="CX15" s="126">
        <f>IF('1.1 Assumptions'!$J$36="Bitcoin",CX11,0)</f>
        <v>0</v>
      </c>
      <c r="CY15" s="126">
        <f>IF('1.1 Assumptions'!$J$36="Bitcoin",CY11,0)</f>
        <v>0</v>
      </c>
      <c r="CZ15" s="126">
        <f>IF('1.1 Assumptions'!$J$36="Bitcoin",CZ11,0)</f>
        <v>0</v>
      </c>
      <c r="DA15" s="126">
        <f>IF('1.1 Assumptions'!$J$36="Bitcoin",DA11,0)</f>
        <v>0</v>
      </c>
      <c r="DB15" s="126">
        <f>IF('1.1 Assumptions'!$J$36="Bitcoin",DB11,0)</f>
        <v>0</v>
      </c>
      <c r="DC15" s="126">
        <f>IF('1.1 Assumptions'!$J$36="Bitcoin",DC11,0)</f>
        <v>0</v>
      </c>
      <c r="DD15" s="126">
        <f>IF('1.1 Assumptions'!$J$36="Bitcoin",DD11,0)</f>
        <v>0</v>
      </c>
      <c r="DE15" s="126">
        <f>IF('1.1 Assumptions'!$J$36="Bitcoin",DE11,0)</f>
        <v>0</v>
      </c>
      <c r="DF15" s="126">
        <f>IF('1.1 Assumptions'!$J$36="Bitcoin",DF11,0)</f>
        <v>0</v>
      </c>
      <c r="DG15" s="126">
        <f>IF('1.1 Assumptions'!$J$36="Bitcoin",DG11,0)</f>
        <v>0</v>
      </c>
      <c r="DH15" s="126">
        <f>IF('1.1 Assumptions'!$J$36="Bitcoin",DH11,0)</f>
        <v>0</v>
      </c>
      <c r="DI15" s="126">
        <f>IF('1.1 Assumptions'!$J$36="Bitcoin",DI11,0)</f>
        <v>0</v>
      </c>
      <c r="DJ15" s="126">
        <f>IF('1.1 Assumptions'!$J$36="Bitcoin",DJ11,0)</f>
        <v>0</v>
      </c>
      <c r="DK15" s="126">
        <f>IF('1.1 Assumptions'!$J$36="Bitcoin",DK11,0)</f>
        <v>0</v>
      </c>
      <c r="DL15" s="126">
        <f>IF('1.1 Assumptions'!$J$36="Bitcoin",DL11,0)</f>
        <v>0</v>
      </c>
      <c r="DM15" s="126">
        <f>IF('1.1 Assumptions'!$J$36="Bitcoin",DM11,0)</f>
        <v>0</v>
      </c>
      <c r="DN15" s="126">
        <f>IF('1.1 Assumptions'!$J$36="Bitcoin",DN11,0)</f>
        <v>0</v>
      </c>
      <c r="DO15" s="126">
        <f>IF('1.1 Assumptions'!$J$36="Bitcoin",DO11,0)</f>
        <v>0</v>
      </c>
      <c r="DP15" s="126">
        <f>IF('1.1 Assumptions'!$J$36="Bitcoin",DP11,0)</f>
        <v>0</v>
      </c>
      <c r="DQ15" s="126">
        <f>IF('1.1 Assumptions'!$J$36="Bitcoin",DQ11,0)</f>
        <v>0</v>
      </c>
      <c r="DR15" s="126">
        <f>IF('1.1 Assumptions'!$J$36="Bitcoin",DR11,0)</f>
        <v>0</v>
      </c>
      <c r="DS15" s="126">
        <f>IF('1.1 Assumptions'!$J$36="Bitcoin",DS11,0)</f>
        <v>0</v>
      </c>
      <c r="DT15" s="126">
        <f>IF('1.1 Assumptions'!$J$36="Bitcoin",DT11,0)</f>
        <v>0</v>
      </c>
      <c r="DU15" s="126">
        <f>IF('1.1 Assumptions'!$J$36="Bitcoin",DU11,0)</f>
        <v>0</v>
      </c>
      <c r="DV15" s="126">
        <f>IF('1.1 Assumptions'!$J$36="Bitcoin",DV11,0)</f>
        <v>0</v>
      </c>
      <c r="DW15" s="126">
        <f>IF('1.1 Assumptions'!$J$36="Bitcoin",DW11,0)</f>
        <v>0</v>
      </c>
      <c r="DX15" s="126">
        <f>IF('1.1 Assumptions'!$J$36="Bitcoin",DX11,0)</f>
        <v>0</v>
      </c>
      <c r="DY15" s="126">
        <f>IF('1.1 Assumptions'!$J$36="Bitcoin",DY11,0)</f>
        <v>0</v>
      </c>
    </row>
    <row r="16" spans="1:129" outlineLevel="1" x14ac:dyDescent="0.35">
      <c r="B16" s="14"/>
      <c r="H16" s="525"/>
      <c r="P16" s="33"/>
    </row>
    <row r="17" spans="2:129" outlineLevel="1" x14ac:dyDescent="0.35">
      <c r="B17" s="14"/>
      <c r="C17" s="24" t="s">
        <v>539</v>
      </c>
      <c r="H17" s="525"/>
      <c r="P17" s="33"/>
    </row>
    <row r="18" spans="2:129" outlineLevel="1" x14ac:dyDescent="0.35">
      <c r="B18" s="14"/>
      <c r="C18" s="14"/>
      <c r="D18" t="s">
        <v>540</v>
      </c>
      <c r="H18" s="525"/>
    </row>
    <row r="19" spans="2:129" outlineLevel="1" x14ac:dyDescent="0.35">
      <c r="B19" s="14"/>
      <c r="C19" s="14"/>
      <c r="E19" s="37" t="str">
        <f>'1.1 Assumptions'!$J$27</f>
        <v>Bitmain Antminer S19 Pro</v>
      </c>
      <c r="F19" s="37"/>
      <c r="G19" s="37"/>
      <c r="H19" s="525" t="s">
        <v>155</v>
      </c>
      <c r="J19" s="475">
        <f>J22*J25</f>
        <v>0.11</v>
      </c>
      <c r="K19" s="475">
        <f t="shared" ref="K19:AP19" si="7">J19*K25</f>
        <v>0.11</v>
      </c>
      <c r="L19" s="475">
        <f t="shared" si="7"/>
        <v>0.11</v>
      </c>
      <c r="M19" s="475">
        <f t="shared" si="7"/>
        <v>0.11</v>
      </c>
      <c r="N19" s="475">
        <f t="shared" si="7"/>
        <v>0.11</v>
      </c>
      <c r="O19" s="475">
        <f t="shared" si="7"/>
        <v>0.11</v>
      </c>
      <c r="P19" s="475">
        <f t="shared" si="7"/>
        <v>0.11</v>
      </c>
      <c r="Q19" s="475">
        <f t="shared" si="7"/>
        <v>0.11</v>
      </c>
      <c r="R19" s="475">
        <f t="shared" si="7"/>
        <v>0.11</v>
      </c>
      <c r="S19" s="475">
        <f t="shared" si="7"/>
        <v>0.11</v>
      </c>
      <c r="T19" s="475">
        <f t="shared" si="7"/>
        <v>0.11</v>
      </c>
      <c r="U19" s="475">
        <f t="shared" si="7"/>
        <v>0.11</v>
      </c>
      <c r="V19" s="475">
        <f t="shared" si="7"/>
        <v>0.11550000000000001</v>
      </c>
      <c r="W19" s="475">
        <f t="shared" si="7"/>
        <v>0.11550000000000001</v>
      </c>
      <c r="X19" s="475">
        <f t="shared" si="7"/>
        <v>0.11550000000000001</v>
      </c>
      <c r="Y19" s="475">
        <f t="shared" si="7"/>
        <v>0.11550000000000001</v>
      </c>
      <c r="Z19" s="475">
        <f t="shared" si="7"/>
        <v>0.11550000000000001</v>
      </c>
      <c r="AA19" s="475">
        <f t="shared" si="7"/>
        <v>0.11550000000000001</v>
      </c>
      <c r="AB19" s="475">
        <f t="shared" si="7"/>
        <v>0.11550000000000001</v>
      </c>
      <c r="AC19" s="475">
        <f t="shared" si="7"/>
        <v>0.11550000000000001</v>
      </c>
      <c r="AD19" s="475">
        <f t="shared" si="7"/>
        <v>0.11550000000000001</v>
      </c>
      <c r="AE19" s="475">
        <f t="shared" si="7"/>
        <v>0.11550000000000001</v>
      </c>
      <c r="AF19" s="475">
        <f t="shared" si="7"/>
        <v>0.11550000000000001</v>
      </c>
      <c r="AG19" s="475">
        <f t="shared" si="7"/>
        <v>0.11550000000000001</v>
      </c>
      <c r="AH19" s="475">
        <f t="shared" si="7"/>
        <v>0.12127500000000001</v>
      </c>
      <c r="AI19" s="475">
        <f t="shared" si="7"/>
        <v>0.12127500000000001</v>
      </c>
      <c r="AJ19" s="475">
        <f t="shared" si="7"/>
        <v>0.12127500000000001</v>
      </c>
      <c r="AK19" s="475">
        <f t="shared" si="7"/>
        <v>0.12127500000000001</v>
      </c>
      <c r="AL19" s="475">
        <f t="shared" si="7"/>
        <v>0.12127500000000001</v>
      </c>
      <c r="AM19" s="475">
        <f t="shared" si="7"/>
        <v>0.12127500000000001</v>
      </c>
      <c r="AN19" s="475">
        <f t="shared" si="7"/>
        <v>0.12127500000000001</v>
      </c>
      <c r="AO19" s="475">
        <f t="shared" si="7"/>
        <v>0.12127500000000001</v>
      </c>
      <c r="AP19" s="475">
        <f t="shared" si="7"/>
        <v>0.12127500000000001</v>
      </c>
      <c r="AQ19" s="475">
        <f t="shared" ref="AQ19:BV19" si="8">AP19*AQ25</f>
        <v>0.12127500000000001</v>
      </c>
      <c r="AR19" s="475">
        <f t="shared" si="8"/>
        <v>0.12127500000000001</v>
      </c>
      <c r="AS19" s="475">
        <f t="shared" si="8"/>
        <v>0.12127500000000001</v>
      </c>
      <c r="AT19" s="475">
        <f t="shared" si="8"/>
        <v>0.12733875</v>
      </c>
      <c r="AU19" s="475">
        <f t="shared" si="8"/>
        <v>0.12733875</v>
      </c>
      <c r="AV19" s="475">
        <f t="shared" si="8"/>
        <v>0.12733875</v>
      </c>
      <c r="AW19" s="475">
        <f t="shared" si="8"/>
        <v>0.12733875</v>
      </c>
      <c r="AX19" s="475">
        <f t="shared" si="8"/>
        <v>0.12733875</v>
      </c>
      <c r="AY19" s="475">
        <f t="shared" si="8"/>
        <v>0.12733875</v>
      </c>
      <c r="AZ19" s="475">
        <f t="shared" si="8"/>
        <v>0.12733875</v>
      </c>
      <c r="BA19" s="475">
        <f t="shared" si="8"/>
        <v>0.12733875</v>
      </c>
      <c r="BB19" s="475">
        <f t="shared" si="8"/>
        <v>0.12733875</v>
      </c>
      <c r="BC19" s="475">
        <f t="shared" si="8"/>
        <v>0.12733875</v>
      </c>
      <c r="BD19" s="475">
        <f t="shared" si="8"/>
        <v>0.12733875</v>
      </c>
      <c r="BE19" s="475">
        <f t="shared" si="8"/>
        <v>0.12733875</v>
      </c>
      <c r="BF19" s="475">
        <f t="shared" si="8"/>
        <v>0.1337056875</v>
      </c>
      <c r="BG19" s="475">
        <f t="shared" si="8"/>
        <v>0.1337056875</v>
      </c>
      <c r="BH19" s="475">
        <f t="shared" si="8"/>
        <v>0.1337056875</v>
      </c>
      <c r="BI19" s="475">
        <f t="shared" si="8"/>
        <v>0.1337056875</v>
      </c>
      <c r="BJ19" s="475">
        <f t="shared" si="8"/>
        <v>0.1337056875</v>
      </c>
      <c r="BK19" s="475">
        <f t="shared" si="8"/>
        <v>0.1337056875</v>
      </c>
      <c r="BL19" s="475">
        <f t="shared" si="8"/>
        <v>0.1337056875</v>
      </c>
      <c r="BM19" s="475">
        <f t="shared" si="8"/>
        <v>0.1337056875</v>
      </c>
      <c r="BN19" s="475">
        <f t="shared" si="8"/>
        <v>0.1337056875</v>
      </c>
      <c r="BO19" s="475">
        <f t="shared" si="8"/>
        <v>0.1337056875</v>
      </c>
      <c r="BP19" s="475">
        <f t="shared" si="8"/>
        <v>0.1337056875</v>
      </c>
      <c r="BQ19" s="475">
        <f t="shared" si="8"/>
        <v>0.1337056875</v>
      </c>
      <c r="BR19" s="475">
        <f t="shared" si="8"/>
        <v>0.14039097187500002</v>
      </c>
      <c r="BS19" s="475">
        <f t="shared" si="8"/>
        <v>0.14039097187500002</v>
      </c>
      <c r="BT19" s="475">
        <f t="shared" si="8"/>
        <v>0.14039097187500002</v>
      </c>
      <c r="BU19" s="475">
        <f t="shared" si="8"/>
        <v>0.14039097187500002</v>
      </c>
      <c r="BV19" s="475">
        <f t="shared" si="8"/>
        <v>0.14039097187500002</v>
      </c>
      <c r="BW19" s="475">
        <f t="shared" ref="BW19:DB19" si="9">BV19*BW25</f>
        <v>0.14039097187500002</v>
      </c>
      <c r="BX19" s="475">
        <f t="shared" si="9"/>
        <v>0.14039097187500002</v>
      </c>
      <c r="BY19" s="475">
        <f t="shared" si="9"/>
        <v>0.14039097187500002</v>
      </c>
      <c r="BZ19" s="475">
        <f t="shared" si="9"/>
        <v>0.14039097187500002</v>
      </c>
      <c r="CA19" s="475">
        <f t="shared" si="9"/>
        <v>0.14039097187500002</v>
      </c>
      <c r="CB19" s="475">
        <f t="shared" si="9"/>
        <v>0.14039097187500002</v>
      </c>
      <c r="CC19" s="475">
        <f t="shared" si="9"/>
        <v>0.14039097187500002</v>
      </c>
      <c r="CD19" s="475">
        <f t="shared" si="9"/>
        <v>0.14741052046875003</v>
      </c>
      <c r="CE19" s="475">
        <f t="shared" si="9"/>
        <v>0.14741052046875003</v>
      </c>
      <c r="CF19" s="475">
        <f t="shared" si="9"/>
        <v>0.14741052046875003</v>
      </c>
      <c r="CG19" s="475">
        <f t="shared" si="9"/>
        <v>0.14741052046875003</v>
      </c>
      <c r="CH19" s="475">
        <f t="shared" si="9"/>
        <v>0.14741052046875003</v>
      </c>
      <c r="CI19" s="475">
        <f t="shared" si="9"/>
        <v>0.14741052046875003</v>
      </c>
      <c r="CJ19" s="475">
        <f t="shared" si="9"/>
        <v>0.14741052046875003</v>
      </c>
      <c r="CK19" s="475">
        <f t="shared" si="9"/>
        <v>0.14741052046875003</v>
      </c>
      <c r="CL19" s="475">
        <f t="shared" si="9"/>
        <v>0.14741052046875003</v>
      </c>
      <c r="CM19" s="475">
        <f t="shared" si="9"/>
        <v>0.14741052046875003</v>
      </c>
      <c r="CN19" s="475">
        <f t="shared" si="9"/>
        <v>0.14741052046875003</v>
      </c>
      <c r="CO19" s="475">
        <f t="shared" si="9"/>
        <v>0.14741052046875003</v>
      </c>
      <c r="CP19" s="475">
        <f t="shared" si="9"/>
        <v>0.15478104649218755</v>
      </c>
      <c r="CQ19" s="475">
        <f t="shared" si="9"/>
        <v>0.15478104649218755</v>
      </c>
      <c r="CR19" s="475">
        <f t="shared" si="9"/>
        <v>0.15478104649218755</v>
      </c>
      <c r="CS19" s="475">
        <f t="shared" si="9"/>
        <v>0.15478104649218755</v>
      </c>
      <c r="CT19" s="475">
        <f t="shared" si="9"/>
        <v>0.15478104649218755</v>
      </c>
      <c r="CU19" s="475">
        <f t="shared" si="9"/>
        <v>0.15478104649218755</v>
      </c>
      <c r="CV19" s="475">
        <f t="shared" si="9"/>
        <v>0.15478104649218755</v>
      </c>
      <c r="CW19" s="475">
        <f t="shared" si="9"/>
        <v>0.15478104649218755</v>
      </c>
      <c r="CX19" s="475">
        <f t="shared" si="9"/>
        <v>0.15478104649218755</v>
      </c>
      <c r="CY19" s="475">
        <f t="shared" si="9"/>
        <v>0.15478104649218755</v>
      </c>
      <c r="CZ19" s="475">
        <f t="shared" si="9"/>
        <v>0.15478104649218755</v>
      </c>
      <c r="DA19" s="475">
        <f t="shared" si="9"/>
        <v>0.15478104649218755</v>
      </c>
      <c r="DB19" s="475">
        <f t="shared" si="9"/>
        <v>0.16252009881679694</v>
      </c>
      <c r="DC19" s="475">
        <f t="shared" ref="DC19:DY19" si="10">DB19*DC25</f>
        <v>0.16252009881679694</v>
      </c>
      <c r="DD19" s="475">
        <f t="shared" si="10"/>
        <v>0.16252009881679694</v>
      </c>
      <c r="DE19" s="475">
        <f t="shared" si="10"/>
        <v>0.16252009881679694</v>
      </c>
      <c r="DF19" s="475">
        <f t="shared" si="10"/>
        <v>0.16252009881679694</v>
      </c>
      <c r="DG19" s="475">
        <f t="shared" si="10"/>
        <v>0.16252009881679694</v>
      </c>
      <c r="DH19" s="475">
        <f t="shared" si="10"/>
        <v>0.16252009881679694</v>
      </c>
      <c r="DI19" s="475">
        <f t="shared" si="10"/>
        <v>0.16252009881679694</v>
      </c>
      <c r="DJ19" s="475">
        <f t="shared" si="10"/>
        <v>0.16252009881679694</v>
      </c>
      <c r="DK19" s="475">
        <f t="shared" si="10"/>
        <v>0.16252009881679694</v>
      </c>
      <c r="DL19" s="475">
        <f t="shared" si="10"/>
        <v>0.16252009881679694</v>
      </c>
      <c r="DM19" s="475">
        <f t="shared" si="10"/>
        <v>0.16252009881679694</v>
      </c>
      <c r="DN19" s="475">
        <f t="shared" si="10"/>
        <v>0.17064610375763678</v>
      </c>
      <c r="DO19" s="475">
        <f t="shared" si="10"/>
        <v>0.17064610375763678</v>
      </c>
      <c r="DP19" s="475">
        <f t="shared" si="10"/>
        <v>0.17064610375763678</v>
      </c>
      <c r="DQ19" s="475">
        <f t="shared" si="10"/>
        <v>0.17064610375763678</v>
      </c>
      <c r="DR19" s="475">
        <f t="shared" si="10"/>
        <v>0.17064610375763678</v>
      </c>
      <c r="DS19" s="475">
        <f t="shared" si="10"/>
        <v>0.17064610375763678</v>
      </c>
      <c r="DT19" s="475">
        <f t="shared" si="10"/>
        <v>0.17064610375763678</v>
      </c>
      <c r="DU19" s="475">
        <f t="shared" si="10"/>
        <v>0.17064610375763678</v>
      </c>
      <c r="DV19" s="475">
        <f t="shared" si="10"/>
        <v>0.17064610375763678</v>
      </c>
      <c r="DW19" s="475">
        <f t="shared" si="10"/>
        <v>0.17064610375763678</v>
      </c>
      <c r="DX19" s="475">
        <f t="shared" si="10"/>
        <v>0.17064610375763678</v>
      </c>
      <c r="DY19" s="475">
        <f t="shared" si="10"/>
        <v>0.17064610375763678</v>
      </c>
    </row>
    <row r="20" spans="2:129" outlineLevel="1" x14ac:dyDescent="0.35">
      <c r="B20" s="14"/>
      <c r="C20" s="14"/>
      <c r="E20" s="37" t="str">
        <f>'1.1 Assumptions'!$J$28</f>
        <v>MicroBT Whatsminer M30s</v>
      </c>
      <c r="F20" s="37"/>
      <c r="G20" s="37"/>
      <c r="H20" s="525" t="s">
        <v>155</v>
      </c>
      <c r="J20" s="475">
        <f>J23*J25</f>
        <v>8.5999999999999993E-2</v>
      </c>
      <c r="K20" s="473">
        <f t="shared" ref="K20:AP20" si="11">J20*K25</f>
        <v>8.5999999999999993E-2</v>
      </c>
      <c r="L20" s="473">
        <f t="shared" si="11"/>
        <v>8.5999999999999993E-2</v>
      </c>
      <c r="M20" s="473">
        <f t="shared" si="11"/>
        <v>8.5999999999999993E-2</v>
      </c>
      <c r="N20" s="473">
        <f t="shared" si="11"/>
        <v>8.5999999999999993E-2</v>
      </c>
      <c r="O20" s="473">
        <f t="shared" si="11"/>
        <v>8.5999999999999993E-2</v>
      </c>
      <c r="P20" s="473">
        <f t="shared" si="11"/>
        <v>8.5999999999999993E-2</v>
      </c>
      <c r="Q20" s="473">
        <f t="shared" si="11"/>
        <v>8.5999999999999993E-2</v>
      </c>
      <c r="R20" s="473">
        <f t="shared" si="11"/>
        <v>8.5999999999999993E-2</v>
      </c>
      <c r="S20" s="473">
        <f t="shared" si="11"/>
        <v>8.5999999999999993E-2</v>
      </c>
      <c r="T20" s="473">
        <f t="shared" si="11"/>
        <v>8.5999999999999993E-2</v>
      </c>
      <c r="U20" s="473">
        <f t="shared" si="11"/>
        <v>8.5999999999999993E-2</v>
      </c>
      <c r="V20" s="473">
        <f t="shared" si="11"/>
        <v>9.0299999999999991E-2</v>
      </c>
      <c r="W20" s="473">
        <f t="shared" si="11"/>
        <v>9.0299999999999991E-2</v>
      </c>
      <c r="X20" s="473">
        <f t="shared" si="11"/>
        <v>9.0299999999999991E-2</v>
      </c>
      <c r="Y20" s="473">
        <f t="shared" si="11"/>
        <v>9.0299999999999991E-2</v>
      </c>
      <c r="Z20" s="473">
        <f t="shared" si="11"/>
        <v>9.0299999999999991E-2</v>
      </c>
      <c r="AA20" s="473">
        <f t="shared" si="11"/>
        <v>9.0299999999999991E-2</v>
      </c>
      <c r="AB20" s="473">
        <f t="shared" si="11"/>
        <v>9.0299999999999991E-2</v>
      </c>
      <c r="AC20" s="473">
        <f t="shared" si="11"/>
        <v>9.0299999999999991E-2</v>
      </c>
      <c r="AD20" s="473">
        <f t="shared" si="11"/>
        <v>9.0299999999999991E-2</v>
      </c>
      <c r="AE20" s="473">
        <f t="shared" si="11"/>
        <v>9.0299999999999991E-2</v>
      </c>
      <c r="AF20" s="473">
        <f t="shared" si="11"/>
        <v>9.0299999999999991E-2</v>
      </c>
      <c r="AG20" s="473">
        <f t="shared" si="11"/>
        <v>9.0299999999999991E-2</v>
      </c>
      <c r="AH20" s="473">
        <f t="shared" si="11"/>
        <v>9.4814999999999997E-2</v>
      </c>
      <c r="AI20" s="473">
        <f t="shared" si="11"/>
        <v>9.4814999999999997E-2</v>
      </c>
      <c r="AJ20" s="473">
        <f t="shared" si="11"/>
        <v>9.4814999999999997E-2</v>
      </c>
      <c r="AK20" s="473">
        <f t="shared" si="11"/>
        <v>9.4814999999999997E-2</v>
      </c>
      <c r="AL20" s="473">
        <f t="shared" si="11"/>
        <v>9.4814999999999997E-2</v>
      </c>
      <c r="AM20" s="473">
        <f t="shared" si="11"/>
        <v>9.4814999999999997E-2</v>
      </c>
      <c r="AN20" s="473">
        <f t="shared" si="11"/>
        <v>9.4814999999999997E-2</v>
      </c>
      <c r="AO20" s="473">
        <f t="shared" si="11"/>
        <v>9.4814999999999997E-2</v>
      </c>
      <c r="AP20" s="473">
        <f t="shared" si="11"/>
        <v>9.4814999999999997E-2</v>
      </c>
      <c r="AQ20" s="473">
        <f t="shared" ref="AQ20:BV20" si="12">AP20*AQ25</f>
        <v>9.4814999999999997E-2</v>
      </c>
      <c r="AR20" s="473">
        <f t="shared" si="12"/>
        <v>9.4814999999999997E-2</v>
      </c>
      <c r="AS20" s="473">
        <f t="shared" si="12"/>
        <v>9.4814999999999997E-2</v>
      </c>
      <c r="AT20" s="473">
        <f t="shared" si="12"/>
        <v>9.9555749999999998E-2</v>
      </c>
      <c r="AU20" s="473">
        <f t="shared" si="12"/>
        <v>9.9555749999999998E-2</v>
      </c>
      <c r="AV20" s="473">
        <f t="shared" si="12"/>
        <v>9.9555749999999998E-2</v>
      </c>
      <c r="AW20" s="473">
        <f t="shared" si="12"/>
        <v>9.9555749999999998E-2</v>
      </c>
      <c r="AX20" s="473">
        <f t="shared" si="12"/>
        <v>9.9555749999999998E-2</v>
      </c>
      <c r="AY20" s="473">
        <f t="shared" si="12"/>
        <v>9.9555749999999998E-2</v>
      </c>
      <c r="AZ20" s="473">
        <f t="shared" si="12"/>
        <v>9.9555749999999998E-2</v>
      </c>
      <c r="BA20" s="473">
        <f t="shared" si="12"/>
        <v>9.9555749999999998E-2</v>
      </c>
      <c r="BB20" s="473">
        <f t="shared" si="12"/>
        <v>9.9555749999999998E-2</v>
      </c>
      <c r="BC20" s="473">
        <f t="shared" si="12"/>
        <v>9.9555749999999998E-2</v>
      </c>
      <c r="BD20" s="473">
        <f t="shared" si="12"/>
        <v>9.9555749999999998E-2</v>
      </c>
      <c r="BE20" s="473">
        <f t="shared" si="12"/>
        <v>9.9555749999999998E-2</v>
      </c>
      <c r="BF20" s="473">
        <f t="shared" si="12"/>
        <v>0.10453353750000001</v>
      </c>
      <c r="BG20" s="473">
        <f t="shared" si="12"/>
        <v>0.10453353750000001</v>
      </c>
      <c r="BH20" s="473">
        <f t="shared" si="12"/>
        <v>0.10453353750000001</v>
      </c>
      <c r="BI20" s="473">
        <f t="shared" si="12"/>
        <v>0.10453353750000001</v>
      </c>
      <c r="BJ20" s="473">
        <f t="shared" si="12"/>
        <v>0.10453353750000001</v>
      </c>
      <c r="BK20" s="473">
        <f t="shared" si="12"/>
        <v>0.10453353750000001</v>
      </c>
      <c r="BL20" s="473">
        <f t="shared" si="12"/>
        <v>0.10453353750000001</v>
      </c>
      <c r="BM20" s="473">
        <f t="shared" si="12"/>
        <v>0.10453353750000001</v>
      </c>
      <c r="BN20" s="473">
        <f t="shared" si="12"/>
        <v>0.10453353750000001</v>
      </c>
      <c r="BO20" s="473">
        <f t="shared" si="12"/>
        <v>0.10453353750000001</v>
      </c>
      <c r="BP20" s="473">
        <f t="shared" si="12"/>
        <v>0.10453353750000001</v>
      </c>
      <c r="BQ20" s="473">
        <f t="shared" si="12"/>
        <v>0.10453353750000001</v>
      </c>
      <c r="BR20" s="473">
        <f t="shared" si="12"/>
        <v>0.10976021437500001</v>
      </c>
      <c r="BS20" s="473">
        <f t="shared" si="12"/>
        <v>0.10976021437500001</v>
      </c>
      <c r="BT20" s="473">
        <f t="shared" si="12"/>
        <v>0.10976021437500001</v>
      </c>
      <c r="BU20" s="473">
        <f t="shared" si="12"/>
        <v>0.10976021437500001</v>
      </c>
      <c r="BV20" s="473">
        <f t="shared" si="12"/>
        <v>0.10976021437500001</v>
      </c>
      <c r="BW20" s="473">
        <f t="shared" ref="BW20:DB20" si="13">BV20*BW25</f>
        <v>0.10976021437500001</v>
      </c>
      <c r="BX20" s="473">
        <f t="shared" si="13"/>
        <v>0.10976021437500001</v>
      </c>
      <c r="BY20" s="473">
        <f t="shared" si="13"/>
        <v>0.10976021437500001</v>
      </c>
      <c r="BZ20" s="473">
        <f t="shared" si="13"/>
        <v>0.10976021437500001</v>
      </c>
      <c r="CA20" s="473">
        <f t="shared" si="13"/>
        <v>0.10976021437500001</v>
      </c>
      <c r="CB20" s="473">
        <f t="shared" si="13"/>
        <v>0.10976021437500001</v>
      </c>
      <c r="CC20" s="473">
        <f t="shared" si="13"/>
        <v>0.10976021437500001</v>
      </c>
      <c r="CD20" s="473">
        <f t="shared" si="13"/>
        <v>0.11524822509375002</v>
      </c>
      <c r="CE20" s="473">
        <f t="shared" si="13"/>
        <v>0.11524822509375002</v>
      </c>
      <c r="CF20" s="473">
        <f t="shared" si="13"/>
        <v>0.11524822509375002</v>
      </c>
      <c r="CG20" s="473">
        <f t="shared" si="13"/>
        <v>0.11524822509375002</v>
      </c>
      <c r="CH20" s="473">
        <f t="shared" si="13"/>
        <v>0.11524822509375002</v>
      </c>
      <c r="CI20" s="473">
        <f t="shared" si="13"/>
        <v>0.11524822509375002</v>
      </c>
      <c r="CJ20" s="473">
        <f t="shared" si="13"/>
        <v>0.11524822509375002</v>
      </c>
      <c r="CK20" s="473">
        <f t="shared" si="13"/>
        <v>0.11524822509375002</v>
      </c>
      <c r="CL20" s="473">
        <f t="shared" si="13"/>
        <v>0.11524822509375002</v>
      </c>
      <c r="CM20" s="473">
        <f t="shared" si="13"/>
        <v>0.11524822509375002</v>
      </c>
      <c r="CN20" s="473">
        <f t="shared" si="13"/>
        <v>0.11524822509375002</v>
      </c>
      <c r="CO20" s="473">
        <f t="shared" si="13"/>
        <v>0.11524822509375002</v>
      </c>
      <c r="CP20" s="473">
        <f t="shared" si="13"/>
        <v>0.12101063634843752</v>
      </c>
      <c r="CQ20" s="473">
        <f t="shared" si="13"/>
        <v>0.12101063634843752</v>
      </c>
      <c r="CR20" s="473">
        <f t="shared" si="13"/>
        <v>0.12101063634843752</v>
      </c>
      <c r="CS20" s="473">
        <f t="shared" si="13"/>
        <v>0.12101063634843752</v>
      </c>
      <c r="CT20" s="473">
        <f t="shared" si="13"/>
        <v>0.12101063634843752</v>
      </c>
      <c r="CU20" s="473">
        <f t="shared" si="13"/>
        <v>0.12101063634843752</v>
      </c>
      <c r="CV20" s="473">
        <f t="shared" si="13"/>
        <v>0.12101063634843752</v>
      </c>
      <c r="CW20" s="473">
        <f t="shared" si="13"/>
        <v>0.12101063634843752</v>
      </c>
      <c r="CX20" s="473">
        <f t="shared" si="13"/>
        <v>0.12101063634843752</v>
      </c>
      <c r="CY20" s="473">
        <f t="shared" si="13"/>
        <v>0.12101063634843752</v>
      </c>
      <c r="CZ20" s="473">
        <f t="shared" si="13"/>
        <v>0.12101063634843752</v>
      </c>
      <c r="DA20" s="473">
        <f t="shared" si="13"/>
        <v>0.12101063634843752</v>
      </c>
      <c r="DB20" s="473">
        <f t="shared" si="13"/>
        <v>0.12706116816585941</v>
      </c>
      <c r="DC20" s="473">
        <f t="shared" ref="DC20:DY20" si="14">DB20*DC25</f>
        <v>0.12706116816585941</v>
      </c>
      <c r="DD20" s="473">
        <f t="shared" si="14"/>
        <v>0.12706116816585941</v>
      </c>
      <c r="DE20" s="473">
        <f t="shared" si="14"/>
        <v>0.12706116816585941</v>
      </c>
      <c r="DF20" s="473">
        <f t="shared" si="14"/>
        <v>0.12706116816585941</v>
      </c>
      <c r="DG20" s="473">
        <f t="shared" si="14"/>
        <v>0.12706116816585941</v>
      </c>
      <c r="DH20" s="473">
        <f t="shared" si="14"/>
        <v>0.12706116816585941</v>
      </c>
      <c r="DI20" s="473">
        <f t="shared" si="14"/>
        <v>0.12706116816585941</v>
      </c>
      <c r="DJ20" s="473">
        <f t="shared" si="14"/>
        <v>0.12706116816585941</v>
      </c>
      <c r="DK20" s="473">
        <f t="shared" si="14"/>
        <v>0.12706116816585941</v>
      </c>
      <c r="DL20" s="473">
        <f t="shared" si="14"/>
        <v>0.12706116816585941</v>
      </c>
      <c r="DM20" s="473">
        <f t="shared" si="14"/>
        <v>0.12706116816585941</v>
      </c>
      <c r="DN20" s="473">
        <f t="shared" si="14"/>
        <v>0.13341422657415239</v>
      </c>
      <c r="DO20" s="473">
        <f t="shared" si="14"/>
        <v>0.13341422657415239</v>
      </c>
      <c r="DP20" s="473">
        <f t="shared" si="14"/>
        <v>0.13341422657415239</v>
      </c>
      <c r="DQ20" s="473">
        <f t="shared" si="14"/>
        <v>0.13341422657415239</v>
      </c>
      <c r="DR20" s="473">
        <f t="shared" si="14"/>
        <v>0.13341422657415239</v>
      </c>
      <c r="DS20" s="473">
        <f t="shared" si="14"/>
        <v>0.13341422657415239</v>
      </c>
      <c r="DT20" s="473">
        <f t="shared" si="14"/>
        <v>0.13341422657415239</v>
      </c>
      <c r="DU20" s="473">
        <f t="shared" si="14"/>
        <v>0.13341422657415239</v>
      </c>
      <c r="DV20" s="473">
        <f t="shared" si="14"/>
        <v>0.13341422657415239</v>
      </c>
      <c r="DW20" s="473">
        <f t="shared" si="14"/>
        <v>0.13341422657415239</v>
      </c>
      <c r="DX20" s="473">
        <f t="shared" si="14"/>
        <v>0.13341422657415239</v>
      </c>
      <c r="DY20" s="473">
        <f t="shared" si="14"/>
        <v>0.13341422657415239</v>
      </c>
    </row>
    <row r="21" spans="2:129" outlineLevel="1" x14ac:dyDescent="0.35">
      <c r="B21" s="14"/>
      <c r="C21" s="14"/>
      <c r="E21" t="s">
        <v>541</v>
      </c>
      <c r="H21" s="525"/>
      <c r="J21" s="475"/>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row>
    <row r="22" spans="2:129" outlineLevel="1" x14ac:dyDescent="0.35">
      <c r="B22" s="14"/>
      <c r="C22" s="14"/>
      <c r="E22" s="37" t="str">
        <f>'1.1 Assumptions'!$J$27</f>
        <v>Bitmain Antminer S19 Pro</v>
      </c>
      <c r="F22" s="37"/>
      <c r="G22" s="37"/>
      <c r="H22" s="525" t="s">
        <v>155</v>
      </c>
      <c r="J22" s="38">
        <f>'2.1 Miner Sourcing'!$K$8</f>
        <v>0.11</v>
      </c>
      <c r="K22" s="38">
        <f>'2.1 Miner Sourcing'!$K$8</f>
        <v>0.11</v>
      </c>
      <c r="L22" s="38">
        <f>'2.1 Miner Sourcing'!$K$8</f>
        <v>0.11</v>
      </c>
      <c r="M22" s="38">
        <f>'2.1 Miner Sourcing'!$K$8</f>
        <v>0.11</v>
      </c>
      <c r="N22" s="38">
        <f>'2.1 Miner Sourcing'!$K$8</f>
        <v>0.11</v>
      </c>
      <c r="O22" s="38">
        <f>'2.1 Miner Sourcing'!$K$8</f>
        <v>0.11</v>
      </c>
      <c r="P22" s="38">
        <f>'2.1 Miner Sourcing'!$K$8</f>
        <v>0.11</v>
      </c>
      <c r="Q22" s="38">
        <f>'2.1 Miner Sourcing'!$K$8</f>
        <v>0.11</v>
      </c>
      <c r="R22" s="38">
        <f>'2.1 Miner Sourcing'!$K$8</f>
        <v>0.11</v>
      </c>
      <c r="S22" s="38">
        <f>'2.1 Miner Sourcing'!$K$8</f>
        <v>0.11</v>
      </c>
      <c r="T22" s="38">
        <f>'2.1 Miner Sourcing'!$K$8</f>
        <v>0.11</v>
      </c>
      <c r="U22" s="38">
        <f>'2.1 Miner Sourcing'!$K$8</f>
        <v>0.11</v>
      </c>
      <c r="V22" s="38">
        <f>'2.1 Miner Sourcing'!$K$8</f>
        <v>0.11</v>
      </c>
      <c r="W22" s="38">
        <f>'2.1 Miner Sourcing'!$K$8</f>
        <v>0.11</v>
      </c>
      <c r="X22" s="38">
        <f>'2.1 Miner Sourcing'!$K$8</f>
        <v>0.11</v>
      </c>
      <c r="Y22" s="38">
        <f>'2.1 Miner Sourcing'!$K$8</f>
        <v>0.11</v>
      </c>
      <c r="Z22" s="38">
        <f>'2.1 Miner Sourcing'!$K$8</f>
        <v>0.11</v>
      </c>
      <c r="AA22" s="38">
        <f>'2.1 Miner Sourcing'!$K$8</f>
        <v>0.11</v>
      </c>
      <c r="AB22" s="38">
        <f>'2.1 Miner Sourcing'!$K$8</f>
        <v>0.11</v>
      </c>
      <c r="AC22" s="38">
        <f>'2.1 Miner Sourcing'!$K$8</f>
        <v>0.11</v>
      </c>
      <c r="AD22" s="38">
        <f>'2.1 Miner Sourcing'!$K$8</f>
        <v>0.11</v>
      </c>
      <c r="AE22" s="38">
        <f>'2.1 Miner Sourcing'!$K$8</f>
        <v>0.11</v>
      </c>
      <c r="AF22" s="38">
        <f>'2.1 Miner Sourcing'!$K$8</f>
        <v>0.11</v>
      </c>
      <c r="AG22" s="38">
        <f>'2.1 Miner Sourcing'!$K$8</f>
        <v>0.11</v>
      </c>
      <c r="AH22" s="38">
        <f>'2.1 Miner Sourcing'!$K$8</f>
        <v>0.11</v>
      </c>
      <c r="AI22" s="38">
        <f>'2.1 Miner Sourcing'!$K$8</f>
        <v>0.11</v>
      </c>
      <c r="AJ22" s="38">
        <f>'2.1 Miner Sourcing'!$K$8</f>
        <v>0.11</v>
      </c>
      <c r="AK22" s="38">
        <f>'2.1 Miner Sourcing'!$K$8</f>
        <v>0.11</v>
      </c>
      <c r="AL22" s="38">
        <f>'2.1 Miner Sourcing'!$K$8</f>
        <v>0.11</v>
      </c>
      <c r="AM22" s="38">
        <f>'2.1 Miner Sourcing'!$K$8</f>
        <v>0.11</v>
      </c>
      <c r="AN22" s="38">
        <f>'2.1 Miner Sourcing'!$K$8</f>
        <v>0.11</v>
      </c>
      <c r="AO22" s="38">
        <f>'2.1 Miner Sourcing'!$K$8</f>
        <v>0.11</v>
      </c>
      <c r="AP22" s="38">
        <f>'2.1 Miner Sourcing'!$K$8</f>
        <v>0.11</v>
      </c>
      <c r="AQ22" s="38">
        <f>'2.1 Miner Sourcing'!$K$8</f>
        <v>0.11</v>
      </c>
      <c r="AR22" s="38">
        <f>'2.1 Miner Sourcing'!$K$8</f>
        <v>0.11</v>
      </c>
      <c r="AS22" s="38">
        <f>'2.1 Miner Sourcing'!$K$8</f>
        <v>0.11</v>
      </c>
      <c r="AT22" s="38">
        <f>'2.1 Miner Sourcing'!$K$8</f>
        <v>0.11</v>
      </c>
      <c r="AU22" s="38">
        <f>'2.1 Miner Sourcing'!$K$8</f>
        <v>0.11</v>
      </c>
      <c r="AV22" s="38">
        <f>'2.1 Miner Sourcing'!$K$8</f>
        <v>0.11</v>
      </c>
      <c r="AW22" s="38">
        <f>'2.1 Miner Sourcing'!$K$8</f>
        <v>0.11</v>
      </c>
      <c r="AX22" s="38">
        <f>'2.1 Miner Sourcing'!$K$8</f>
        <v>0.11</v>
      </c>
      <c r="AY22" s="38">
        <f>'2.1 Miner Sourcing'!$K$8</f>
        <v>0.11</v>
      </c>
      <c r="AZ22" s="38">
        <f>'2.1 Miner Sourcing'!$K$8</f>
        <v>0.11</v>
      </c>
      <c r="BA22" s="38">
        <f>'2.1 Miner Sourcing'!$K$8</f>
        <v>0.11</v>
      </c>
      <c r="BB22" s="38">
        <f>'2.1 Miner Sourcing'!$K$8</f>
        <v>0.11</v>
      </c>
      <c r="BC22" s="38">
        <f>'2.1 Miner Sourcing'!$K$8</f>
        <v>0.11</v>
      </c>
      <c r="BD22" s="38">
        <f>'2.1 Miner Sourcing'!$K$8</f>
        <v>0.11</v>
      </c>
      <c r="BE22" s="38">
        <f>'2.1 Miner Sourcing'!$K$8</f>
        <v>0.11</v>
      </c>
      <c r="BF22" s="38">
        <f>'2.1 Miner Sourcing'!$K$8</f>
        <v>0.11</v>
      </c>
      <c r="BG22" s="38">
        <f>'2.1 Miner Sourcing'!$K$8</f>
        <v>0.11</v>
      </c>
      <c r="BH22" s="38">
        <f>'2.1 Miner Sourcing'!$K$8</f>
        <v>0.11</v>
      </c>
      <c r="BI22" s="38">
        <f>'2.1 Miner Sourcing'!$K$8</f>
        <v>0.11</v>
      </c>
      <c r="BJ22" s="38">
        <f>'2.1 Miner Sourcing'!$K$8</f>
        <v>0.11</v>
      </c>
      <c r="BK22" s="38">
        <f>'2.1 Miner Sourcing'!$K$8</f>
        <v>0.11</v>
      </c>
      <c r="BL22" s="38">
        <f>'2.1 Miner Sourcing'!$K$8</f>
        <v>0.11</v>
      </c>
      <c r="BM22" s="38">
        <f>'2.1 Miner Sourcing'!$K$8</f>
        <v>0.11</v>
      </c>
      <c r="BN22" s="38">
        <f>'2.1 Miner Sourcing'!$K$8</f>
        <v>0.11</v>
      </c>
      <c r="BO22" s="38">
        <f>'2.1 Miner Sourcing'!$K$8</f>
        <v>0.11</v>
      </c>
      <c r="BP22" s="38">
        <f>'2.1 Miner Sourcing'!$K$8</f>
        <v>0.11</v>
      </c>
      <c r="BQ22" s="38">
        <f>'2.1 Miner Sourcing'!$K$8</f>
        <v>0.11</v>
      </c>
      <c r="BR22" s="38">
        <f>'2.1 Miner Sourcing'!$K$8</f>
        <v>0.11</v>
      </c>
      <c r="BS22" s="38">
        <f>'2.1 Miner Sourcing'!$K$8</f>
        <v>0.11</v>
      </c>
      <c r="BT22" s="38">
        <f>'2.1 Miner Sourcing'!$K$8</f>
        <v>0.11</v>
      </c>
      <c r="BU22" s="38">
        <f>'2.1 Miner Sourcing'!$K$8</f>
        <v>0.11</v>
      </c>
      <c r="BV22" s="38">
        <f>'2.1 Miner Sourcing'!$K$8</f>
        <v>0.11</v>
      </c>
      <c r="BW22" s="38">
        <f>'2.1 Miner Sourcing'!$K$8</f>
        <v>0.11</v>
      </c>
      <c r="BX22" s="38">
        <f>'2.1 Miner Sourcing'!$K$8</f>
        <v>0.11</v>
      </c>
      <c r="BY22" s="38">
        <f>'2.1 Miner Sourcing'!$K$8</f>
        <v>0.11</v>
      </c>
      <c r="BZ22" s="38">
        <f>'2.1 Miner Sourcing'!$K$8</f>
        <v>0.11</v>
      </c>
      <c r="CA22" s="38">
        <f>'2.1 Miner Sourcing'!$K$8</f>
        <v>0.11</v>
      </c>
      <c r="CB22" s="38">
        <f>'2.1 Miner Sourcing'!$K$8</f>
        <v>0.11</v>
      </c>
      <c r="CC22" s="38">
        <f>'2.1 Miner Sourcing'!$K$8</f>
        <v>0.11</v>
      </c>
      <c r="CD22" s="38">
        <f>'2.1 Miner Sourcing'!$K$8</f>
        <v>0.11</v>
      </c>
      <c r="CE22" s="38">
        <f>'2.1 Miner Sourcing'!$K$8</f>
        <v>0.11</v>
      </c>
      <c r="CF22" s="38">
        <f>'2.1 Miner Sourcing'!$K$8</f>
        <v>0.11</v>
      </c>
      <c r="CG22" s="38">
        <f>'2.1 Miner Sourcing'!$K$8</f>
        <v>0.11</v>
      </c>
      <c r="CH22" s="38">
        <f>'2.1 Miner Sourcing'!$K$8</f>
        <v>0.11</v>
      </c>
      <c r="CI22" s="38">
        <f>'2.1 Miner Sourcing'!$K$8</f>
        <v>0.11</v>
      </c>
      <c r="CJ22" s="38">
        <f>'2.1 Miner Sourcing'!$K$8</f>
        <v>0.11</v>
      </c>
      <c r="CK22" s="38">
        <f>'2.1 Miner Sourcing'!$K$8</f>
        <v>0.11</v>
      </c>
      <c r="CL22" s="38">
        <f>'2.1 Miner Sourcing'!$K$8</f>
        <v>0.11</v>
      </c>
      <c r="CM22" s="38">
        <f>'2.1 Miner Sourcing'!$K$8</f>
        <v>0.11</v>
      </c>
      <c r="CN22" s="38">
        <f>'2.1 Miner Sourcing'!$K$8</f>
        <v>0.11</v>
      </c>
      <c r="CO22" s="38">
        <f>'2.1 Miner Sourcing'!$K$8</f>
        <v>0.11</v>
      </c>
      <c r="CP22" s="38">
        <f>'2.1 Miner Sourcing'!$K$8</f>
        <v>0.11</v>
      </c>
      <c r="CQ22" s="38">
        <f>'2.1 Miner Sourcing'!$K$8</f>
        <v>0.11</v>
      </c>
      <c r="CR22" s="38">
        <f>'2.1 Miner Sourcing'!$K$8</f>
        <v>0.11</v>
      </c>
      <c r="CS22" s="38">
        <f>'2.1 Miner Sourcing'!$K$8</f>
        <v>0.11</v>
      </c>
      <c r="CT22" s="38">
        <f>'2.1 Miner Sourcing'!$K$8</f>
        <v>0.11</v>
      </c>
      <c r="CU22" s="38">
        <f>'2.1 Miner Sourcing'!$K$8</f>
        <v>0.11</v>
      </c>
      <c r="CV22" s="38">
        <f>'2.1 Miner Sourcing'!$K$8</f>
        <v>0.11</v>
      </c>
      <c r="CW22" s="38">
        <f>'2.1 Miner Sourcing'!$K$8</f>
        <v>0.11</v>
      </c>
      <c r="CX22" s="38">
        <f>'2.1 Miner Sourcing'!$K$8</f>
        <v>0.11</v>
      </c>
      <c r="CY22" s="38">
        <f>'2.1 Miner Sourcing'!$K$8</f>
        <v>0.11</v>
      </c>
      <c r="CZ22" s="38">
        <f>'2.1 Miner Sourcing'!$K$8</f>
        <v>0.11</v>
      </c>
      <c r="DA22" s="38">
        <f>'2.1 Miner Sourcing'!$K$8</f>
        <v>0.11</v>
      </c>
      <c r="DB22" s="38">
        <f>'2.1 Miner Sourcing'!$K$8</f>
        <v>0.11</v>
      </c>
      <c r="DC22" s="38">
        <f>'2.1 Miner Sourcing'!$K$8</f>
        <v>0.11</v>
      </c>
      <c r="DD22" s="38">
        <f>'2.1 Miner Sourcing'!$K$8</f>
        <v>0.11</v>
      </c>
      <c r="DE22" s="38">
        <f>'2.1 Miner Sourcing'!$K$8</f>
        <v>0.11</v>
      </c>
      <c r="DF22" s="38">
        <f>'2.1 Miner Sourcing'!$K$8</f>
        <v>0.11</v>
      </c>
      <c r="DG22" s="38">
        <f>'2.1 Miner Sourcing'!$K$8</f>
        <v>0.11</v>
      </c>
      <c r="DH22" s="38">
        <f>'2.1 Miner Sourcing'!$K$8</f>
        <v>0.11</v>
      </c>
      <c r="DI22" s="38">
        <f>'2.1 Miner Sourcing'!$K$8</f>
        <v>0.11</v>
      </c>
      <c r="DJ22" s="38">
        <f>'2.1 Miner Sourcing'!$K$8</f>
        <v>0.11</v>
      </c>
      <c r="DK22" s="38">
        <f>'2.1 Miner Sourcing'!$K$8</f>
        <v>0.11</v>
      </c>
      <c r="DL22" s="38">
        <f>'2.1 Miner Sourcing'!$K$8</f>
        <v>0.11</v>
      </c>
      <c r="DM22" s="38">
        <f>'2.1 Miner Sourcing'!$K$8</f>
        <v>0.11</v>
      </c>
      <c r="DN22" s="38">
        <f>'2.1 Miner Sourcing'!$K$8</f>
        <v>0.11</v>
      </c>
      <c r="DO22" s="38">
        <f>'2.1 Miner Sourcing'!$K$8</f>
        <v>0.11</v>
      </c>
      <c r="DP22" s="38">
        <f>'2.1 Miner Sourcing'!$K$8</f>
        <v>0.11</v>
      </c>
      <c r="DQ22" s="38">
        <f>'2.1 Miner Sourcing'!$K$8</f>
        <v>0.11</v>
      </c>
      <c r="DR22" s="38">
        <f>'2.1 Miner Sourcing'!$K$8</f>
        <v>0.11</v>
      </c>
      <c r="DS22" s="38">
        <f>'2.1 Miner Sourcing'!$K$8</f>
        <v>0.11</v>
      </c>
      <c r="DT22" s="38">
        <f>'2.1 Miner Sourcing'!$K$8</f>
        <v>0.11</v>
      </c>
      <c r="DU22" s="38">
        <f>'2.1 Miner Sourcing'!$K$8</f>
        <v>0.11</v>
      </c>
      <c r="DV22" s="38">
        <f>'2.1 Miner Sourcing'!$K$8</f>
        <v>0.11</v>
      </c>
      <c r="DW22" s="38">
        <f>'2.1 Miner Sourcing'!$K$8</f>
        <v>0.11</v>
      </c>
      <c r="DX22" s="38">
        <f>'2.1 Miner Sourcing'!$K$8</f>
        <v>0.11</v>
      </c>
      <c r="DY22" s="38">
        <f>'2.1 Miner Sourcing'!$K$8</f>
        <v>0.11</v>
      </c>
    </row>
    <row r="23" spans="2:129" outlineLevel="1" x14ac:dyDescent="0.35">
      <c r="B23" s="14"/>
      <c r="C23" s="14"/>
      <c r="E23" s="37" t="str">
        <f>'1.1 Assumptions'!$J$28</f>
        <v>MicroBT Whatsminer M30s</v>
      </c>
      <c r="F23" s="37"/>
      <c r="G23" s="37"/>
      <c r="H23" s="525" t="s">
        <v>155</v>
      </c>
      <c r="J23" s="38">
        <f>'2.1 Miner Sourcing'!$K$9</f>
        <v>8.5999999999999993E-2</v>
      </c>
      <c r="K23" s="38">
        <f>'2.1 Miner Sourcing'!$K$9</f>
        <v>8.5999999999999993E-2</v>
      </c>
      <c r="L23" s="38">
        <f>'2.1 Miner Sourcing'!$K$9</f>
        <v>8.5999999999999993E-2</v>
      </c>
      <c r="M23" s="38">
        <f>'2.1 Miner Sourcing'!$K$9</f>
        <v>8.5999999999999993E-2</v>
      </c>
      <c r="N23" s="38">
        <f>'2.1 Miner Sourcing'!$K$9</f>
        <v>8.5999999999999993E-2</v>
      </c>
      <c r="O23" s="38">
        <f>'2.1 Miner Sourcing'!$K$9</f>
        <v>8.5999999999999993E-2</v>
      </c>
      <c r="P23" s="38">
        <f>'2.1 Miner Sourcing'!$K$9</f>
        <v>8.5999999999999993E-2</v>
      </c>
      <c r="Q23" s="38">
        <f>'2.1 Miner Sourcing'!$K$9</f>
        <v>8.5999999999999993E-2</v>
      </c>
      <c r="R23" s="38">
        <f>'2.1 Miner Sourcing'!$K$9</f>
        <v>8.5999999999999993E-2</v>
      </c>
      <c r="S23" s="38">
        <f>'2.1 Miner Sourcing'!$K$9</f>
        <v>8.5999999999999993E-2</v>
      </c>
      <c r="T23" s="38">
        <f>'2.1 Miner Sourcing'!$K$9</f>
        <v>8.5999999999999993E-2</v>
      </c>
      <c r="U23" s="38">
        <f>'2.1 Miner Sourcing'!$K$9</f>
        <v>8.5999999999999993E-2</v>
      </c>
      <c r="V23" s="38">
        <f>'2.1 Miner Sourcing'!$K$9</f>
        <v>8.5999999999999993E-2</v>
      </c>
      <c r="W23" s="38">
        <f>'2.1 Miner Sourcing'!$K$9</f>
        <v>8.5999999999999993E-2</v>
      </c>
      <c r="X23" s="38">
        <f>'2.1 Miner Sourcing'!$K$9</f>
        <v>8.5999999999999993E-2</v>
      </c>
      <c r="Y23" s="38">
        <f>'2.1 Miner Sourcing'!$K$9</f>
        <v>8.5999999999999993E-2</v>
      </c>
      <c r="Z23" s="38">
        <f>'2.1 Miner Sourcing'!$K$9</f>
        <v>8.5999999999999993E-2</v>
      </c>
      <c r="AA23" s="38">
        <f>'2.1 Miner Sourcing'!$K$9</f>
        <v>8.5999999999999993E-2</v>
      </c>
      <c r="AB23" s="38">
        <f>'2.1 Miner Sourcing'!$K$9</f>
        <v>8.5999999999999993E-2</v>
      </c>
      <c r="AC23" s="38">
        <f>'2.1 Miner Sourcing'!$K$9</f>
        <v>8.5999999999999993E-2</v>
      </c>
      <c r="AD23" s="38">
        <f>'2.1 Miner Sourcing'!$K$9</f>
        <v>8.5999999999999993E-2</v>
      </c>
      <c r="AE23" s="38">
        <f>'2.1 Miner Sourcing'!$K$9</f>
        <v>8.5999999999999993E-2</v>
      </c>
      <c r="AF23" s="38">
        <f>'2.1 Miner Sourcing'!$K$9</f>
        <v>8.5999999999999993E-2</v>
      </c>
      <c r="AG23" s="38">
        <f>'2.1 Miner Sourcing'!$K$9</f>
        <v>8.5999999999999993E-2</v>
      </c>
      <c r="AH23" s="38">
        <f>'2.1 Miner Sourcing'!$K$9</f>
        <v>8.5999999999999993E-2</v>
      </c>
      <c r="AI23" s="38">
        <f>'2.1 Miner Sourcing'!$K$9</f>
        <v>8.5999999999999993E-2</v>
      </c>
      <c r="AJ23" s="38">
        <f>'2.1 Miner Sourcing'!$K$9</f>
        <v>8.5999999999999993E-2</v>
      </c>
      <c r="AK23" s="38">
        <f>'2.1 Miner Sourcing'!$K$9</f>
        <v>8.5999999999999993E-2</v>
      </c>
      <c r="AL23" s="38">
        <f>'2.1 Miner Sourcing'!$K$9</f>
        <v>8.5999999999999993E-2</v>
      </c>
      <c r="AM23" s="38">
        <f>'2.1 Miner Sourcing'!$K$9</f>
        <v>8.5999999999999993E-2</v>
      </c>
      <c r="AN23" s="38">
        <f>'2.1 Miner Sourcing'!$K$9</f>
        <v>8.5999999999999993E-2</v>
      </c>
      <c r="AO23" s="38">
        <f>'2.1 Miner Sourcing'!$K$9</f>
        <v>8.5999999999999993E-2</v>
      </c>
      <c r="AP23" s="38">
        <f>'2.1 Miner Sourcing'!$K$9</f>
        <v>8.5999999999999993E-2</v>
      </c>
      <c r="AQ23" s="38">
        <f>'2.1 Miner Sourcing'!$K$9</f>
        <v>8.5999999999999993E-2</v>
      </c>
      <c r="AR23" s="38">
        <f>'2.1 Miner Sourcing'!$K$9</f>
        <v>8.5999999999999993E-2</v>
      </c>
      <c r="AS23" s="38">
        <f>'2.1 Miner Sourcing'!$K$9</f>
        <v>8.5999999999999993E-2</v>
      </c>
      <c r="AT23" s="38">
        <f>'2.1 Miner Sourcing'!$K$9</f>
        <v>8.5999999999999993E-2</v>
      </c>
      <c r="AU23" s="38">
        <f>'2.1 Miner Sourcing'!$K$9</f>
        <v>8.5999999999999993E-2</v>
      </c>
      <c r="AV23" s="38">
        <f>'2.1 Miner Sourcing'!$K$9</f>
        <v>8.5999999999999993E-2</v>
      </c>
      <c r="AW23" s="38">
        <f>'2.1 Miner Sourcing'!$K$9</f>
        <v>8.5999999999999993E-2</v>
      </c>
      <c r="AX23" s="38">
        <f>'2.1 Miner Sourcing'!$K$9</f>
        <v>8.5999999999999993E-2</v>
      </c>
      <c r="AY23" s="38">
        <f>'2.1 Miner Sourcing'!$K$9</f>
        <v>8.5999999999999993E-2</v>
      </c>
      <c r="AZ23" s="38">
        <f>'2.1 Miner Sourcing'!$K$9</f>
        <v>8.5999999999999993E-2</v>
      </c>
      <c r="BA23" s="38">
        <f>'2.1 Miner Sourcing'!$K$9</f>
        <v>8.5999999999999993E-2</v>
      </c>
      <c r="BB23" s="38">
        <f>'2.1 Miner Sourcing'!$K$9</f>
        <v>8.5999999999999993E-2</v>
      </c>
      <c r="BC23" s="38">
        <f>'2.1 Miner Sourcing'!$K$9</f>
        <v>8.5999999999999993E-2</v>
      </c>
      <c r="BD23" s="38">
        <f>'2.1 Miner Sourcing'!$K$9</f>
        <v>8.5999999999999993E-2</v>
      </c>
      <c r="BE23" s="38">
        <f>'2.1 Miner Sourcing'!$K$9</f>
        <v>8.5999999999999993E-2</v>
      </c>
      <c r="BF23" s="38">
        <f>'2.1 Miner Sourcing'!$K$9</f>
        <v>8.5999999999999993E-2</v>
      </c>
      <c r="BG23" s="38">
        <f>'2.1 Miner Sourcing'!$K$9</f>
        <v>8.5999999999999993E-2</v>
      </c>
      <c r="BH23" s="38">
        <f>'2.1 Miner Sourcing'!$K$9</f>
        <v>8.5999999999999993E-2</v>
      </c>
      <c r="BI23" s="38">
        <f>'2.1 Miner Sourcing'!$K$9</f>
        <v>8.5999999999999993E-2</v>
      </c>
      <c r="BJ23" s="38">
        <f>'2.1 Miner Sourcing'!$K$9</f>
        <v>8.5999999999999993E-2</v>
      </c>
      <c r="BK23" s="38">
        <f>'2.1 Miner Sourcing'!$K$9</f>
        <v>8.5999999999999993E-2</v>
      </c>
      <c r="BL23" s="38">
        <f>'2.1 Miner Sourcing'!$K$9</f>
        <v>8.5999999999999993E-2</v>
      </c>
      <c r="BM23" s="38">
        <f>'2.1 Miner Sourcing'!$K$9</f>
        <v>8.5999999999999993E-2</v>
      </c>
      <c r="BN23" s="38">
        <f>'2.1 Miner Sourcing'!$K$9</f>
        <v>8.5999999999999993E-2</v>
      </c>
      <c r="BO23" s="38">
        <f>'2.1 Miner Sourcing'!$K$9</f>
        <v>8.5999999999999993E-2</v>
      </c>
      <c r="BP23" s="38">
        <f>'2.1 Miner Sourcing'!$K$9</f>
        <v>8.5999999999999993E-2</v>
      </c>
      <c r="BQ23" s="38">
        <f>'2.1 Miner Sourcing'!$K$9</f>
        <v>8.5999999999999993E-2</v>
      </c>
      <c r="BR23" s="38">
        <f>'2.1 Miner Sourcing'!$K$9</f>
        <v>8.5999999999999993E-2</v>
      </c>
      <c r="BS23" s="38">
        <f>'2.1 Miner Sourcing'!$K$9</f>
        <v>8.5999999999999993E-2</v>
      </c>
      <c r="BT23" s="38">
        <f>'2.1 Miner Sourcing'!$K$9</f>
        <v>8.5999999999999993E-2</v>
      </c>
      <c r="BU23" s="38">
        <f>'2.1 Miner Sourcing'!$K$9</f>
        <v>8.5999999999999993E-2</v>
      </c>
      <c r="BV23" s="38">
        <f>'2.1 Miner Sourcing'!$K$9</f>
        <v>8.5999999999999993E-2</v>
      </c>
      <c r="BW23" s="38">
        <f>'2.1 Miner Sourcing'!$K$9</f>
        <v>8.5999999999999993E-2</v>
      </c>
      <c r="BX23" s="38">
        <f>'2.1 Miner Sourcing'!$K$9</f>
        <v>8.5999999999999993E-2</v>
      </c>
      <c r="BY23" s="38">
        <f>'2.1 Miner Sourcing'!$K$9</f>
        <v>8.5999999999999993E-2</v>
      </c>
      <c r="BZ23" s="38">
        <f>'2.1 Miner Sourcing'!$K$9</f>
        <v>8.5999999999999993E-2</v>
      </c>
      <c r="CA23" s="38">
        <f>'2.1 Miner Sourcing'!$K$9</f>
        <v>8.5999999999999993E-2</v>
      </c>
      <c r="CB23" s="38">
        <f>'2.1 Miner Sourcing'!$K$9</f>
        <v>8.5999999999999993E-2</v>
      </c>
      <c r="CC23" s="38">
        <f>'2.1 Miner Sourcing'!$K$9</f>
        <v>8.5999999999999993E-2</v>
      </c>
      <c r="CD23" s="38">
        <f>'2.1 Miner Sourcing'!$K$9</f>
        <v>8.5999999999999993E-2</v>
      </c>
      <c r="CE23" s="38">
        <f>'2.1 Miner Sourcing'!$K$9</f>
        <v>8.5999999999999993E-2</v>
      </c>
      <c r="CF23" s="38">
        <f>'2.1 Miner Sourcing'!$K$9</f>
        <v>8.5999999999999993E-2</v>
      </c>
      <c r="CG23" s="38">
        <f>'2.1 Miner Sourcing'!$K$9</f>
        <v>8.5999999999999993E-2</v>
      </c>
      <c r="CH23" s="38">
        <f>'2.1 Miner Sourcing'!$K$9</f>
        <v>8.5999999999999993E-2</v>
      </c>
      <c r="CI23" s="38">
        <f>'2.1 Miner Sourcing'!$K$9</f>
        <v>8.5999999999999993E-2</v>
      </c>
      <c r="CJ23" s="38">
        <f>'2.1 Miner Sourcing'!$K$9</f>
        <v>8.5999999999999993E-2</v>
      </c>
      <c r="CK23" s="38">
        <f>'2.1 Miner Sourcing'!$K$9</f>
        <v>8.5999999999999993E-2</v>
      </c>
      <c r="CL23" s="38">
        <f>'2.1 Miner Sourcing'!$K$9</f>
        <v>8.5999999999999993E-2</v>
      </c>
      <c r="CM23" s="38">
        <f>'2.1 Miner Sourcing'!$K$9</f>
        <v>8.5999999999999993E-2</v>
      </c>
      <c r="CN23" s="38">
        <f>'2.1 Miner Sourcing'!$K$9</f>
        <v>8.5999999999999993E-2</v>
      </c>
      <c r="CO23" s="38">
        <f>'2.1 Miner Sourcing'!$K$9</f>
        <v>8.5999999999999993E-2</v>
      </c>
      <c r="CP23" s="38">
        <f>'2.1 Miner Sourcing'!$K$9</f>
        <v>8.5999999999999993E-2</v>
      </c>
      <c r="CQ23" s="38">
        <f>'2.1 Miner Sourcing'!$K$9</f>
        <v>8.5999999999999993E-2</v>
      </c>
      <c r="CR23" s="38">
        <f>'2.1 Miner Sourcing'!$K$9</f>
        <v>8.5999999999999993E-2</v>
      </c>
      <c r="CS23" s="38">
        <f>'2.1 Miner Sourcing'!$K$9</f>
        <v>8.5999999999999993E-2</v>
      </c>
      <c r="CT23" s="38">
        <f>'2.1 Miner Sourcing'!$K$9</f>
        <v>8.5999999999999993E-2</v>
      </c>
      <c r="CU23" s="38">
        <f>'2.1 Miner Sourcing'!$K$9</f>
        <v>8.5999999999999993E-2</v>
      </c>
      <c r="CV23" s="38">
        <f>'2.1 Miner Sourcing'!$K$9</f>
        <v>8.5999999999999993E-2</v>
      </c>
      <c r="CW23" s="38">
        <f>'2.1 Miner Sourcing'!$K$9</f>
        <v>8.5999999999999993E-2</v>
      </c>
      <c r="CX23" s="38">
        <f>'2.1 Miner Sourcing'!$K$9</f>
        <v>8.5999999999999993E-2</v>
      </c>
      <c r="CY23" s="38">
        <f>'2.1 Miner Sourcing'!$K$9</f>
        <v>8.5999999999999993E-2</v>
      </c>
      <c r="CZ23" s="38">
        <f>'2.1 Miner Sourcing'!$K$9</f>
        <v>8.5999999999999993E-2</v>
      </c>
      <c r="DA23" s="38">
        <f>'2.1 Miner Sourcing'!$K$9</f>
        <v>8.5999999999999993E-2</v>
      </c>
      <c r="DB23" s="38">
        <f>'2.1 Miner Sourcing'!$K$9</f>
        <v>8.5999999999999993E-2</v>
      </c>
      <c r="DC23" s="38">
        <f>'2.1 Miner Sourcing'!$K$9</f>
        <v>8.5999999999999993E-2</v>
      </c>
      <c r="DD23" s="38">
        <f>'2.1 Miner Sourcing'!$K$9</f>
        <v>8.5999999999999993E-2</v>
      </c>
      <c r="DE23" s="38">
        <f>'2.1 Miner Sourcing'!$K$9</f>
        <v>8.5999999999999993E-2</v>
      </c>
      <c r="DF23" s="38">
        <f>'2.1 Miner Sourcing'!$K$9</f>
        <v>8.5999999999999993E-2</v>
      </c>
      <c r="DG23" s="38">
        <f>'2.1 Miner Sourcing'!$K$9</f>
        <v>8.5999999999999993E-2</v>
      </c>
      <c r="DH23" s="38">
        <f>'2.1 Miner Sourcing'!$K$9</f>
        <v>8.5999999999999993E-2</v>
      </c>
      <c r="DI23" s="38">
        <f>'2.1 Miner Sourcing'!$K$9</f>
        <v>8.5999999999999993E-2</v>
      </c>
      <c r="DJ23" s="38">
        <f>'2.1 Miner Sourcing'!$K$9</f>
        <v>8.5999999999999993E-2</v>
      </c>
      <c r="DK23" s="38">
        <f>'2.1 Miner Sourcing'!$K$9</f>
        <v>8.5999999999999993E-2</v>
      </c>
      <c r="DL23" s="38">
        <f>'2.1 Miner Sourcing'!$K$9</f>
        <v>8.5999999999999993E-2</v>
      </c>
      <c r="DM23" s="38">
        <f>'2.1 Miner Sourcing'!$K$9</f>
        <v>8.5999999999999993E-2</v>
      </c>
      <c r="DN23" s="38">
        <f>'2.1 Miner Sourcing'!$K$9</f>
        <v>8.5999999999999993E-2</v>
      </c>
      <c r="DO23" s="38">
        <f>'2.1 Miner Sourcing'!$K$9</f>
        <v>8.5999999999999993E-2</v>
      </c>
      <c r="DP23" s="38">
        <f>'2.1 Miner Sourcing'!$K$9</f>
        <v>8.5999999999999993E-2</v>
      </c>
      <c r="DQ23" s="38">
        <f>'2.1 Miner Sourcing'!$K$9</f>
        <v>8.5999999999999993E-2</v>
      </c>
      <c r="DR23" s="38">
        <f>'2.1 Miner Sourcing'!$K$9</f>
        <v>8.5999999999999993E-2</v>
      </c>
      <c r="DS23" s="38">
        <f>'2.1 Miner Sourcing'!$K$9</f>
        <v>8.5999999999999993E-2</v>
      </c>
      <c r="DT23" s="38">
        <f>'2.1 Miner Sourcing'!$K$9</f>
        <v>8.5999999999999993E-2</v>
      </c>
      <c r="DU23" s="38">
        <f>'2.1 Miner Sourcing'!$K$9</f>
        <v>8.5999999999999993E-2</v>
      </c>
      <c r="DV23" s="38">
        <f>'2.1 Miner Sourcing'!$K$9</f>
        <v>8.5999999999999993E-2</v>
      </c>
      <c r="DW23" s="38">
        <f>'2.1 Miner Sourcing'!$K$9</f>
        <v>8.5999999999999993E-2</v>
      </c>
      <c r="DX23" s="38">
        <f>'2.1 Miner Sourcing'!$K$9</f>
        <v>8.5999999999999993E-2</v>
      </c>
      <c r="DY23" s="38">
        <f>'2.1 Miner Sourcing'!$K$9</f>
        <v>8.5999999999999993E-2</v>
      </c>
    </row>
    <row r="24" spans="2:129" outlineLevel="1" x14ac:dyDescent="0.35">
      <c r="B24" s="14"/>
      <c r="C24" s="14"/>
      <c r="E24" s="516"/>
      <c r="F24" s="516" t="s">
        <v>542</v>
      </c>
      <c r="G24" s="516"/>
      <c r="H24" s="526" t="s">
        <v>48</v>
      </c>
      <c r="J24" s="474">
        <f>'1.1 Assumptions'!$J$144</f>
        <v>0.05</v>
      </c>
      <c r="K24" s="474">
        <f>'1.1 Assumptions'!$J$144</f>
        <v>0.05</v>
      </c>
      <c r="L24" s="474">
        <f>'1.1 Assumptions'!$J$144</f>
        <v>0.05</v>
      </c>
      <c r="M24" s="474">
        <f>'1.1 Assumptions'!$J$144</f>
        <v>0.05</v>
      </c>
      <c r="N24" s="474">
        <f>'1.1 Assumptions'!$J$144</f>
        <v>0.05</v>
      </c>
      <c r="O24" s="474">
        <f>'1.1 Assumptions'!$J$144</f>
        <v>0.05</v>
      </c>
      <c r="P24" s="474">
        <f>'1.1 Assumptions'!$J$144</f>
        <v>0.05</v>
      </c>
      <c r="Q24" s="474">
        <f>'1.1 Assumptions'!$J$144</f>
        <v>0.05</v>
      </c>
      <c r="R24" s="474">
        <f>'1.1 Assumptions'!$J$144</f>
        <v>0.05</v>
      </c>
      <c r="S24" s="474">
        <f>'1.1 Assumptions'!$J$144</f>
        <v>0.05</v>
      </c>
      <c r="T24" s="474">
        <f>'1.1 Assumptions'!$J$144</f>
        <v>0.05</v>
      </c>
      <c r="U24" s="474">
        <f>'1.1 Assumptions'!$J$144</f>
        <v>0.05</v>
      </c>
      <c r="V24" s="474">
        <f>'1.1 Assumptions'!$J$144</f>
        <v>0.05</v>
      </c>
      <c r="W24" s="474">
        <f>'1.1 Assumptions'!$J$144</f>
        <v>0.05</v>
      </c>
      <c r="X24" s="474">
        <f>'1.1 Assumptions'!$J$144</f>
        <v>0.05</v>
      </c>
      <c r="Y24" s="474">
        <f>'1.1 Assumptions'!$J$144</f>
        <v>0.05</v>
      </c>
      <c r="Z24" s="474">
        <f>'1.1 Assumptions'!$J$144</f>
        <v>0.05</v>
      </c>
      <c r="AA24" s="474">
        <f>'1.1 Assumptions'!$J$144</f>
        <v>0.05</v>
      </c>
      <c r="AB24" s="474">
        <f>'1.1 Assumptions'!$J$144</f>
        <v>0.05</v>
      </c>
      <c r="AC24" s="474">
        <f>'1.1 Assumptions'!$J$144</f>
        <v>0.05</v>
      </c>
      <c r="AD24" s="474">
        <f>'1.1 Assumptions'!$J$144</f>
        <v>0.05</v>
      </c>
      <c r="AE24" s="474">
        <f>'1.1 Assumptions'!$J$144</f>
        <v>0.05</v>
      </c>
      <c r="AF24" s="474">
        <f>'1.1 Assumptions'!$J$144</f>
        <v>0.05</v>
      </c>
      <c r="AG24" s="474">
        <f>'1.1 Assumptions'!$J$144</f>
        <v>0.05</v>
      </c>
      <c r="AH24" s="474">
        <f>'1.1 Assumptions'!$J$144</f>
        <v>0.05</v>
      </c>
      <c r="AI24" s="474">
        <f>'1.1 Assumptions'!$J$144</f>
        <v>0.05</v>
      </c>
      <c r="AJ24" s="474">
        <f>'1.1 Assumptions'!$J$144</f>
        <v>0.05</v>
      </c>
      <c r="AK24" s="474">
        <f>'1.1 Assumptions'!$J$144</f>
        <v>0.05</v>
      </c>
      <c r="AL24" s="474">
        <f>'1.1 Assumptions'!$J$144</f>
        <v>0.05</v>
      </c>
      <c r="AM24" s="474">
        <f>'1.1 Assumptions'!$J$144</f>
        <v>0.05</v>
      </c>
      <c r="AN24" s="474">
        <f>'1.1 Assumptions'!$J$144</f>
        <v>0.05</v>
      </c>
      <c r="AO24" s="474">
        <f>'1.1 Assumptions'!$J$144</f>
        <v>0.05</v>
      </c>
      <c r="AP24" s="474">
        <f>'1.1 Assumptions'!$J$144</f>
        <v>0.05</v>
      </c>
      <c r="AQ24" s="474">
        <f>'1.1 Assumptions'!$J$144</f>
        <v>0.05</v>
      </c>
      <c r="AR24" s="474">
        <f>'1.1 Assumptions'!$J$144</f>
        <v>0.05</v>
      </c>
      <c r="AS24" s="474">
        <f>'1.1 Assumptions'!$J$144</f>
        <v>0.05</v>
      </c>
      <c r="AT24" s="474">
        <f>'1.1 Assumptions'!$J$144</f>
        <v>0.05</v>
      </c>
      <c r="AU24" s="474">
        <f>'1.1 Assumptions'!$J$144</f>
        <v>0.05</v>
      </c>
      <c r="AV24" s="474">
        <f>'1.1 Assumptions'!$J$144</f>
        <v>0.05</v>
      </c>
      <c r="AW24" s="474">
        <f>'1.1 Assumptions'!$J$144</f>
        <v>0.05</v>
      </c>
      <c r="AX24" s="474">
        <f>'1.1 Assumptions'!$J$144</f>
        <v>0.05</v>
      </c>
      <c r="AY24" s="474">
        <f>'1.1 Assumptions'!$J$144</f>
        <v>0.05</v>
      </c>
      <c r="AZ24" s="474">
        <f>'1.1 Assumptions'!$J$144</f>
        <v>0.05</v>
      </c>
      <c r="BA24" s="474">
        <f>'1.1 Assumptions'!$J$144</f>
        <v>0.05</v>
      </c>
      <c r="BB24" s="474">
        <f>'1.1 Assumptions'!$J$144</f>
        <v>0.05</v>
      </c>
      <c r="BC24" s="474">
        <f>'1.1 Assumptions'!$J$144</f>
        <v>0.05</v>
      </c>
      <c r="BD24" s="474">
        <f>'1.1 Assumptions'!$J$144</f>
        <v>0.05</v>
      </c>
      <c r="BE24" s="474">
        <f>'1.1 Assumptions'!$J$144</f>
        <v>0.05</v>
      </c>
      <c r="BF24" s="474">
        <f>'1.1 Assumptions'!$J$144</f>
        <v>0.05</v>
      </c>
      <c r="BG24" s="474">
        <f>'1.1 Assumptions'!$J$144</f>
        <v>0.05</v>
      </c>
      <c r="BH24" s="474">
        <f>'1.1 Assumptions'!$J$144</f>
        <v>0.05</v>
      </c>
      <c r="BI24" s="474">
        <f>'1.1 Assumptions'!$J$144</f>
        <v>0.05</v>
      </c>
      <c r="BJ24" s="474">
        <f>'1.1 Assumptions'!$J$144</f>
        <v>0.05</v>
      </c>
      <c r="BK24" s="474">
        <f>'1.1 Assumptions'!$J$144</f>
        <v>0.05</v>
      </c>
      <c r="BL24" s="474">
        <f>'1.1 Assumptions'!$J$144</f>
        <v>0.05</v>
      </c>
      <c r="BM24" s="474">
        <f>'1.1 Assumptions'!$J$144</f>
        <v>0.05</v>
      </c>
      <c r="BN24" s="474">
        <f>'1.1 Assumptions'!$J$144</f>
        <v>0.05</v>
      </c>
      <c r="BO24" s="474">
        <f>'1.1 Assumptions'!$J$144</f>
        <v>0.05</v>
      </c>
      <c r="BP24" s="474">
        <f>'1.1 Assumptions'!$J$144</f>
        <v>0.05</v>
      </c>
      <c r="BQ24" s="474">
        <f>'1.1 Assumptions'!$J$144</f>
        <v>0.05</v>
      </c>
      <c r="BR24" s="474">
        <f>'1.1 Assumptions'!$J$144</f>
        <v>0.05</v>
      </c>
      <c r="BS24" s="474">
        <f>'1.1 Assumptions'!$J$144</f>
        <v>0.05</v>
      </c>
      <c r="BT24" s="474">
        <f>'1.1 Assumptions'!$J$144</f>
        <v>0.05</v>
      </c>
      <c r="BU24" s="474">
        <f>'1.1 Assumptions'!$J$144</f>
        <v>0.05</v>
      </c>
      <c r="BV24" s="474">
        <f>'1.1 Assumptions'!$J$144</f>
        <v>0.05</v>
      </c>
      <c r="BW24" s="474">
        <f>'1.1 Assumptions'!$J$144</f>
        <v>0.05</v>
      </c>
      <c r="BX24" s="474">
        <f>'1.1 Assumptions'!$J$144</f>
        <v>0.05</v>
      </c>
      <c r="BY24" s="474">
        <f>'1.1 Assumptions'!$J$144</f>
        <v>0.05</v>
      </c>
      <c r="BZ24" s="474">
        <f>'1.1 Assumptions'!$J$144</f>
        <v>0.05</v>
      </c>
      <c r="CA24" s="474">
        <f>'1.1 Assumptions'!$J$144</f>
        <v>0.05</v>
      </c>
      <c r="CB24" s="474">
        <f>'1.1 Assumptions'!$J$144</f>
        <v>0.05</v>
      </c>
      <c r="CC24" s="474">
        <f>'1.1 Assumptions'!$J$144</f>
        <v>0.05</v>
      </c>
      <c r="CD24" s="474">
        <f>'1.1 Assumptions'!$J$144</f>
        <v>0.05</v>
      </c>
      <c r="CE24" s="474">
        <f>'1.1 Assumptions'!$J$144</f>
        <v>0.05</v>
      </c>
      <c r="CF24" s="474">
        <f>'1.1 Assumptions'!$J$144</f>
        <v>0.05</v>
      </c>
      <c r="CG24" s="474">
        <f>'1.1 Assumptions'!$J$144</f>
        <v>0.05</v>
      </c>
      <c r="CH24" s="474">
        <f>'1.1 Assumptions'!$J$144</f>
        <v>0.05</v>
      </c>
      <c r="CI24" s="474">
        <f>'1.1 Assumptions'!$J$144</f>
        <v>0.05</v>
      </c>
      <c r="CJ24" s="474">
        <f>'1.1 Assumptions'!$J$144</f>
        <v>0.05</v>
      </c>
      <c r="CK24" s="474">
        <f>'1.1 Assumptions'!$J$144</f>
        <v>0.05</v>
      </c>
      <c r="CL24" s="474">
        <f>'1.1 Assumptions'!$J$144</f>
        <v>0.05</v>
      </c>
      <c r="CM24" s="474">
        <f>'1.1 Assumptions'!$J$144</f>
        <v>0.05</v>
      </c>
      <c r="CN24" s="474">
        <f>'1.1 Assumptions'!$J$144</f>
        <v>0.05</v>
      </c>
      <c r="CO24" s="474">
        <f>'1.1 Assumptions'!$J$144</f>
        <v>0.05</v>
      </c>
      <c r="CP24" s="474">
        <f>'1.1 Assumptions'!$J$144</f>
        <v>0.05</v>
      </c>
      <c r="CQ24" s="474">
        <f>'1.1 Assumptions'!$J$144</f>
        <v>0.05</v>
      </c>
      <c r="CR24" s="474">
        <f>'1.1 Assumptions'!$J$144</f>
        <v>0.05</v>
      </c>
      <c r="CS24" s="474">
        <f>'1.1 Assumptions'!$J$144</f>
        <v>0.05</v>
      </c>
      <c r="CT24" s="474">
        <f>'1.1 Assumptions'!$J$144</f>
        <v>0.05</v>
      </c>
      <c r="CU24" s="474">
        <f>'1.1 Assumptions'!$J$144</f>
        <v>0.05</v>
      </c>
      <c r="CV24" s="474">
        <f>'1.1 Assumptions'!$J$144</f>
        <v>0.05</v>
      </c>
      <c r="CW24" s="474">
        <f>'1.1 Assumptions'!$J$144</f>
        <v>0.05</v>
      </c>
      <c r="CX24" s="474">
        <f>'1.1 Assumptions'!$J$144</f>
        <v>0.05</v>
      </c>
      <c r="CY24" s="474">
        <f>'1.1 Assumptions'!$J$144</f>
        <v>0.05</v>
      </c>
      <c r="CZ24" s="474">
        <f>'1.1 Assumptions'!$J$144</f>
        <v>0.05</v>
      </c>
      <c r="DA24" s="474">
        <f>'1.1 Assumptions'!$J$144</f>
        <v>0.05</v>
      </c>
      <c r="DB24" s="474">
        <f>'1.1 Assumptions'!$J$144</f>
        <v>0.05</v>
      </c>
      <c r="DC24" s="474">
        <f>'1.1 Assumptions'!$J$144</f>
        <v>0.05</v>
      </c>
      <c r="DD24" s="474">
        <f>'1.1 Assumptions'!$J$144</f>
        <v>0.05</v>
      </c>
      <c r="DE24" s="474">
        <f>'1.1 Assumptions'!$J$144</f>
        <v>0.05</v>
      </c>
      <c r="DF24" s="474">
        <f>'1.1 Assumptions'!$J$144</f>
        <v>0.05</v>
      </c>
      <c r="DG24" s="474">
        <f>'1.1 Assumptions'!$J$144</f>
        <v>0.05</v>
      </c>
      <c r="DH24" s="474">
        <f>'1.1 Assumptions'!$J$144</f>
        <v>0.05</v>
      </c>
      <c r="DI24" s="474">
        <f>'1.1 Assumptions'!$J$144</f>
        <v>0.05</v>
      </c>
      <c r="DJ24" s="474">
        <f>'1.1 Assumptions'!$J$144</f>
        <v>0.05</v>
      </c>
      <c r="DK24" s="474">
        <f>'1.1 Assumptions'!$J$144</f>
        <v>0.05</v>
      </c>
      <c r="DL24" s="474">
        <f>'1.1 Assumptions'!$J$144</f>
        <v>0.05</v>
      </c>
      <c r="DM24" s="474">
        <f>'1.1 Assumptions'!$J$144</f>
        <v>0.05</v>
      </c>
      <c r="DN24" s="474">
        <f>'1.1 Assumptions'!$J$144</f>
        <v>0.05</v>
      </c>
      <c r="DO24" s="474">
        <f>'1.1 Assumptions'!$J$144</f>
        <v>0.05</v>
      </c>
      <c r="DP24" s="474">
        <f>'1.1 Assumptions'!$J$144</f>
        <v>0.05</v>
      </c>
      <c r="DQ24" s="474">
        <f>'1.1 Assumptions'!$J$144</f>
        <v>0.05</v>
      </c>
      <c r="DR24" s="474">
        <f>'1.1 Assumptions'!$J$144</f>
        <v>0.05</v>
      </c>
      <c r="DS24" s="474">
        <f>'1.1 Assumptions'!$J$144</f>
        <v>0.05</v>
      </c>
      <c r="DT24" s="474">
        <f>'1.1 Assumptions'!$J$144</f>
        <v>0.05</v>
      </c>
      <c r="DU24" s="474">
        <f>'1.1 Assumptions'!$J$144</f>
        <v>0.05</v>
      </c>
      <c r="DV24" s="474">
        <f>'1.1 Assumptions'!$J$144</f>
        <v>0.05</v>
      </c>
      <c r="DW24" s="474">
        <f>'1.1 Assumptions'!$J$144</f>
        <v>0.05</v>
      </c>
      <c r="DX24" s="474">
        <f>'1.1 Assumptions'!$J$144</f>
        <v>0.05</v>
      </c>
      <c r="DY24" s="474">
        <f>'1.1 Assumptions'!$J$144</f>
        <v>0.05</v>
      </c>
    </row>
    <row r="25" spans="2:129" outlineLevel="1" x14ac:dyDescent="0.35">
      <c r="B25" s="14"/>
      <c r="C25" s="14"/>
      <c r="E25" s="516"/>
      <c r="F25" s="516" t="s">
        <v>543</v>
      </c>
      <c r="G25" s="516"/>
      <c r="H25" s="526" t="s">
        <v>45</v>
      </c>
      <c r="J25">
        <f>IF(OR(J$5=12+1,J$5=24+1,J$5=36+1,J$5=48+1,J$5=48+12+1,J$5=48+24+1,,J$5=48+36+1,,J$5=48*2+1,,J$5=48+48+12+1,),(1+J24),1)</f>
        <v>1</v>
      </c>
      <c r="K25">
        <f t="shared" ref="K25:BV25" si="15">IF(OR(K$5=12+1,K$5=24+1,K$5=36+1,K$5=48+1,K$5=48+12+1,K$5=48+24+1,,K$5=48+36+1,,K$5=48*2+1,,K$5=48+48+12+1,),(1+K24),1)</f>
        <v>1</v>
      </c>
      <c r="L25">
        <f t="shared" si="15"/>
        <v>1</v>
      </c>
      <c r="M25">
        <f t="shared" si="15"/>
        <v>1</v>
      </c>
      <c r="N25">
        <f t="shared" si="15"/>
        <v>1</v>
      </c>
      <c r="O25">
        <f t="shared" si="15"/>
        <v>1</v>
      </c>
      <c r="P25">
        <f t="shared" si="15"/>
        <v>1</v>
      </c>
      <c r="Q25">
        <f t="shared" si="15"/>
        <v>1</v>
      </c>
      <c r="R25">
        <f t="shared" si="15"/>
        <v>1</v>
      </c>
      <c r="S25">
        <f t="shared" si="15"/>
        <v>1</v>
      </c>
      <c r="T25">
        <f t="shared" si="15"/>
        <v>1</v>
      </c>
      <c r="U25">
        <f t="shared" si="15"/>
        <v>1</v>
      </c>
      <c r="V25">
        <f t="shared" si="15"/>
        <v>1.05</v>
      </c>
      <c r="W25">
        <f t="shared" si="15"/>
        <v>1</v>
      </c>
      <c r="X25">
        <f t="shared" si="15"/>
        <v>1</v>
      </c>
      <c r="Y25">
        <f t="shared" si="15"/>
        <v>1</v>
      </c>
      <c r="Z25">
        <f t="shared" si="15"/>
        <v>1</v>
      </c>
      <c r="AA25">
        <f t="shared" si="15"/>
        <v>1</v>
      </c>
      <c r="AB25">
        <f t="shared" si="15"/>
        <v>1</v>
      </c>
      <c r="AC25">
        <f t="shared" si="15"/>
        <v>1</v>
      </c>
      <c r="AD25">
        <f t="shared" si="15"/>
        <v>1</v>
      </c>
      <c r="AE25">
        <f t="shared" si="15"/>
        <v>1</v>
      </c>
      <c r="AF25">
        <f t="shared" si="15"/>
        <v>1</v>
      </c>
      <c r="AG25">
        <f t="shared" si="15"/>
        <v>1</v>
      </c>
      <c r="AH25">
        <f t="shared" si="15"/>
        <v>1.05</v>
      </c>
      <c r="AI25">
        <f t="shared" si="15"/>
        <v>1</v>
      </c>
      <c r="AJ25">
        <f t="shared" si="15"/>
        <v>1</v>
      </c>
      <c r="AK25">
        <f t="shared" si="15"/>
        <v>1</v>
      </c>
      <c r="AL25">
        <f t="shared" si="15"/>
        <v>1</v>
      </c>
      <c r="AM25">
        <f t="shared" si="15"/>
        <v>1</v>
      </c>
      <c r="AN25">
        <f t="shared" si="15"/>
        <v>1</v>
      </c>
      <c r="AO25">
        <f t="shared" si="15"/>
        <v>1</v>
      </c>
      <c r="AP25">
        <f t="shared" si="15"/>
        <v>1</v>
      </c>
      <c r="AQ25">
        <f t="shared" si="15"/>
        <v>1</v>
      </c>
      <c r="AR25">
        <f t="shared" si="15"/>
        <v>1</v>
      </c>
      <c r="AS25">
        <f t="shared" si="15"/>
        <v>1</v>
      </c>
      <c r="AT25">
        <f t="shared" si="15"/>
        <v>1.05</v>
      </c>
      <c r="AU25">
        <f t="shared" si="15"/>
        <v>1</v>
      </c>
      <c r="AV25">
        <f t="shared" si="15"/>
        <v>1</v>
      </c>
      <c r="AW25">
        <f t="shared" si="15"/>
        <v>1</v>
      </c>
      <c r="AX25">
        <f t="shared" si="15"/>
        <v>1</v>
      </c>
      <c r="AY25">
        <f t="shared" si="15"/>
        <v>1</v>
      </c>
      <c r="AZ25">
        <f t="shared" si="15"/>
        <v>1</v>
      </c>
      <c r="BA25">
        <f t="shared" si="15"/>
        <v>1</v>
      </c>
      <c r="BB25">
        <f t="shared" si="15"/>
        <v>1</v>
      </c>
      <c r="BC25">
        <f t="shared" si="15"/>
        <v>1</v>
      </c>
      <c r="BD25">
        <f t="shared" si="15"/>
        <v>1</v>
      </c>
      <c r="BE25">
        <f t="shared" si="15"/>
        <v>1</v>
      </c>
      <c r="BF25">
        <f t="shared" si="15"/>
        <v>1.05</v>
      </c>
      <c r="BG25">
        <f t="shared" si="15"/>
        <v>1</v>
      </c>
      <c r="BH25">
        <f t="shared" si="15"/>
        <v>1</v>
      </c>
      <c r="BI25">
        <f t="shared" si="15"/>
        <v>1</v>
      </c>
      <c r="BJ25">
        <f t="shared" si="15"/>
        <v>1</v>
      </c>
      <c r="BK25">
        <f t="shared" si="15"/>
        <v>1</v>
      </c>
      <c r="BL25">
        <f t="shared" si="15"/>
        <v>1</v>
      </c>
      <c r="BM25">
        <f t="shared" si="15"/>
        <v>1</v>
      </c>
      <c r="BN25">
        <f t="shared" si="15"/>
        <v>1</v>
      </c>
      <c r="BO25">
        <f t="shared" si="15"/>
        <v>1</v>
      </c>
      <c r="BP25">
        <f t="shared" si="15"/>
        <v>1</v>
      </c>
      <c r="BQ25">
        <f t="shared" si="15"/>
        <v>1</v>
      </c>
      <c r="BR25">
        <f t="shared" si="15"/>
        <v>1.05</v>
      </c>
      <c r="BS25">
        <f t="shared" si="15"/>
        <v>1</v>
      </c>
      <c r="BT25">
        <f t="shared" si="15"/>
        <v>1</v>
      </c>
      <c r="BU25">
        <f t="shared" si="15"/>
        <v>1</v>
      </c>
      <c r="BV25">
        <f t="shared" si="15"/>
        <v>1</v>
      </c>
      <c r="BW25">
        <f t="shared" ref="BW25:DY25" si="16">IF(OR(BW$5=12+1,BW$5=24+1,BW$5=36+1,BW$5=48+1,BW$5=48+12+1,BW$5=48+24+1,,BW$5=48+36+1,,BW$5=48*2+1,,BW$5=48+48+12+1,),(1+BW24),1)</f>
        <v>1</v>
      </c>
      <c r="BX25">
        <f t="shared" si="16"/>
        <v>1</v>
      </c>
      <c r="BY25">
        <f t="shared" si="16"/>
        <v>1</v>
      </c>
      <c r="BZ25">
        <f t="shared" si="16"/>
        <v>1</v>
      </c>
      <c r="CA25">
        <f t="shared" si="16"/>
        <v>1</v>
      </c>
      <c r="CB25">
        <f t="shared" si="16"/>
        <v>1</v>
      </c>
      <c r="CC25">
        <f t="shared" si="16"/>
        <v>1</v>
      </c>
      <c r="CD25">
        <f t="shared" si="16"/>
        <v>1.05</v>
      </c>
      <c r="CE25">
        <f t="shared" si="16"/>
        <v>1</v>
      </c>
      <c r="CF25">
        <f t="shared" si="16"/>
        <v>1</v>
      </c>
      <c r="CG25">
        <f t="shared" si="16"/>
        <v>1</v>
      </c>
      <c r="CH25">
        <f t="shared" si="16"/>
        <v>1</v>
      </c>
      <c r="CI25">
        <f t="shared" si="16"/>
        <v>1</v>
      </c>
      <c r="CJ25">
        <f t="shared" si="16"/>
        <v>1</v>
      </c>
      <c r="CK25">
        <f t="shared" si="16"/>
        <v>1</v>
      </c>
      <c r="CL25">
        <f t="shared" si="16"/>
        <v>1</v>
      </c>
      <c r="CM25">
        <f t="shared" si="16"/>
        <v>1</v>
      </c>
      <c r="CN25">
        <f t="shared" si="16"/>
        <v>1</v>
      </c>
      <c r="CO25">
        <f t="shared" si="16"/>
        <v>1</v>
      </c>
      <c r="CP25">
        <f t="shared" si="16"/>
        <v>1.05</v>
      </c>
      <c r="CQ25">
        <f t="shared" si="16"/>
        <v>1</v>
      </c>
      <c r="CR25">
        <f t="shared" si="16"/>
        <v>1</v>
      </c>
      <c r="CS25">
        <f t="shared" si="16"/>
        <v>1</v>
      </c>
      <c r="CT25">
        <f t="shared" si="16"/>
        <v>1</v>
      </c>
      <c r="CU25">
        <f t="shared" si="16"/>
        <v>1</v>
      </c>
      <c r="CV25">
        <f t="shared" si="16"/>
        <v>1</v>
      </c>
      <c r="CW25">
        <f t="shared" si="16"/>
        <v>1</v>
      </c>
      <c r="CX25">
        <f t="shared" si="16"/>
        <v>1</v>
      </c>
      <c r="CY25">
        <f t="shared" si="16"/>
        <v>1</v>
      </c>
      <c r="CZ25">
        <f t="shared" si="16"/>
        <v>1</v>
      </c>
      <c r="DA25">
        <f t="shared" si="16"/>
        <v>1</v>
      </c>
      <c r="DB25">
        <f t="shared" si="16"/>
        <v>1.05</v>
      </c>
      <c r="DC25">
        <f t="shared" si="16"/>
        <v>1</v>
      </c>
      <c r="DD25">
        <f t="shared" si="16"/>
        <v>1</v>
      </c>
      <c r="DE25">
        <f t="shared" si="16"/>
        <v>1</v>
      </c>
      <c r="DF25">
        <f t="shared" si="16"/>
        <v>1</v>
      </c>
      <c r="DG25">
        <f t="shared" si="16"/>
        <v>1</v>
      </c>
      <c r="DH25">
        <f t="shared" si="16"/>
        <v>1</v>
      </c>
      <c r="DI25">
        <f t="shared" si="16"/>
        <v>1</v>
      </c>
      <c r="DJ25">
        <f t="shared" si="16"/>
        <v>1</v>
      </c>
      <c r="DK25">
        <f t="shared" si="16"/>
        <v>1</v>
      </c>
      <c r="DL25">
        <f t="shared" si="16"/>
        <v>1</v>
      </c>
      <c r="DM25">
        <f t="shared" si="16"/>
        <v>1</v>
      </c>
      <c r="DN25">
        <f t="shared" si="16"/>
        <v>1.05</v>
      </c>
      <c r="DO25">
        <f t="shared" si="16"/>
        <v>1</v>
      </c>
      <c r="DP25">
        <f t="shared" si="16"/>
        <v>1</v>
      </c>
      <c r="DQ25">
        <f t="shared" si="16"/>
        <v>1</v>
      </c>
      <c r="DR25">
        <f t="shared" si="16"/>
        <v>1</v>
      </c>
      <c r="DS25">
        <f t="shared" si="16"/>
        <v>1</v>
      </c>
      <c r="DT25">
        <f t="shared" si="16"/>
        <v>1</v>
      </c>
      <c r="DU25">
        <f t="shared" si="16"/>
        <v>1</v>
      </c>
      <c r="DV25">
        <f t="shared" si="16"/>
        <v>1</v>
      </c>
      <c r="DW25">
        <f t="shared" si="16"/>
        <v>1</v>
      </c>
      <c r="DX25">
        <f t="shared" si="16"/>
        <v>1</v>
      </c>
      <c r="DY25">
        <f t="shared" si="16"/>
        <v>1</v>
      </c>
    </row>
    <row r="26" spans="2:129" outlineLevel="1" x14ac:dyDescent="0.35">
      <c r="B26" s="14"/>
      <c r="C26" s="14"/>
      <c r="H26" s="516"/>
      <c r="K26" s="192"/>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73"/>
      <c r="AO26" s="473"/>
      <c r="AP26" s="473"/>
      <c r="AQ26" s="473"/>
      <c r="AR26" s="473"/>
      <c r="AS26" s="473"/>
      <c r="AT26" s="473"/>
      <c r="AU26" s="473"/>
      <c r="AV26" s="473"/>
      <c r="AW26" s="473"/>
      <c r="AX26" s="473"/>
      <c r="AY26" s="473"/>
      <c r="AZ26" s="473"/>
      <c r="BA26" s="473"/>
      <c r="BB26" s="473"/>
      <c r="BC26" s="473"/>
      <c r="BD26" s="473"/>
      <c r="BE26" s="473"/>
      <c r="BF26" s="473"/>
      <c r="BG26" s="473"/>
      <c r="BH26" s="473"/>
      <c r="BI26" s="473"/>
      <c r="BJ26" s="473"/>
      <c r="BK26" s="473"/>
      <c r="BL26" s="473"/>
      <c r="BM26" s="473"/>
      <c r="BN26" s="473"/>
      <c r="BO26" s="473"/>
      <c r="BP26" s="473"/>
      <c r="BQ26" s="473"/>
      <c r="BR26" s="473"/>
      <c r="BS26" s="473"/>
      <c r="BT26" s="473"/>
      <c r="BU26" s="473"/>
      <c r="BV26" s="473"/>
      <c r="BW26" s="473"/>
      <c r="BX26" s="473"/>
      <c r="BY26" s="473"/>
      <c r="BZ26" s="473"/>
      <c r="CA26" s="473"/>
      <c r="CB26" s="473"/>
      <c r="CC26" s="473"/>
      <c r="CD26" s="473"/>
      <c r="CE26" s="473"/>
      <c r="CF26" s="473"/>
      <c r="CG26" s="473"/>
      <c r="CH26" s="473"/>
      <c r="CI26" s="473"/>
      <c r="CJ26" s="473"/>
      <c r="CK26" s="473"/>
      <c r="CL26" s="473"/>
      <c r="CM26" s="473"/>
      <c r="CN26" s="473"/>
      <c r="CO26" s="473"/>
      <c r="CP26" s="473"/>
      <c r="CQ26" s="473"/>
      <c r="CR26" s="473"/>
      <c r="CS26" s="473"/>
      <c r="CT26" s="473"/>
      <c r="CU26" s="473"/>
      <c r="CV26" s="473"/>
      <c r="CW26" s="473"/>
      <c r="CX26" s="473"/>
      <c r="CY26" s="473"/>
      <c r="CZ26" s="473"/>
      <c r="DA26" s="473"/>
      <c r="DB26" s="473"/>
      <c r="DC26" s="473"/>
      <c r="DD26" s="473"/>
      <c r="DE26" s="473"/>
      <c r="DF26" s="473"/>
      <c r="DG26" s="473"/>
      <c r="DH26" s="473"/>
      <c r="DI26" s="473"/>
      <c r="DJ26" s="473"/>
      <c r="DK26" s="473"/>
      <c r="DL26" s="473"/>
      <c r="DM26" s="473"/>
      <c r="DN26" s="473"/>
      <c r="DO26" s="473"/>
      <c r="DP26" s="473"/>
      <c r="DQ26" s="473"/>
      <c r="DR26" s="473"/>
      <c r="DS26" s="473"/>
      <c r="DT26" s="473"/>
      <c r="DU26" s="473"/>
      <c r="DV26" s="473"/>
      <c r="DW26" s="473"/>
      <c r="DX26" s="473"/>
      <c r="DY26" s="473"/>
    </row>
    <row r="27" spans="2:129" s="2" customFormat="1" outlineLevel="1" x14ac:dyDescent="0.35">
      <c r="B27" s="113"/>
      <c r="C27" s="113"/>
      <c r="D27" s="2" t="s">
        <v>544</v>
      </c>
      <c r="H27" s="52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row>
    <row r="28" spans="2:129" s="40" customFormat="1" outlineLevel="1" x14ac:dyDescent="0.35">
      <c r="B28" s="109"/>
      <c r="C28" s="109"/>
      <c r="E28" s="108" t="str">
        <f>'1.1 Assumptions'!$J$27</f>
        <v>Bitmain Antminer S19 Pro</v>
      </c>
      <c r="F28" s="108"/>
      <c r="G28" s="108"/>
      <c r="H28" s="527" t="s">
        <v>155</v>
      </c>
      <c r="J28" s="40">
        <f t="shared" ref="J28:AO28" si="17">IFERROR(J14*J19,"")</f>
        <v>44.55</v>
      </c>
      <c r="K28" s="40">
        <f t="shared" si="17"/>
        <v>44.55</v>
      </c>
      <c r="L28" s="40">
        <f t="shared" si="17"/>
        <v>44.55</v>
      </c>
      <c r="M28" s="40">
        <f t="shared" si="17"/>
        <v>44.55</v>
      </c>
      <c r="N28" s="40">
        <f t="shared" si="17"/>
        <v>44.55</v>
      </c>
      <c r="O28" s="40">
        <f t="shared" si="17"/>
        <v>44.55</v>
      </c>
      <c r="P28" s="40">
        <f t="shared" si="17"/>
        <v>44.55</v>
      </c>
      <c r="Q28" s="40">
        <f t="shared" si="17"/>
        <v>44.55</v>
      </c>
      <c r="R28" s="40">
        <f t="shared" si="17"/>
        <v>44.55</v>
      </c>
      <c r="S28" s="40">
        <f t="shared" si="17"/>
        <v>44.55</v>
      </c>
      <c r="T28" s="40">
        <f t="shared" si="17"/>
        <v>44.55</v>
      </c>
      <c r="U28" s="40">
        <f t="shared" si="17"/>
        <v>44.55</v>
      </c>
      <c r="V28" s="40">
        <f t="shared" si="17"/>
        <v>65.950500000000005</v>
      </c>
      <c r="W28" s="40">
        <f t="shared" si="17"/>
        <v>65.950500000000005</v>
      </c>
      <c r="X28" s="40">
        <f t="shared" si="17"/>
        <v>65.950500000000005</v>
      </c>
      <c r="Y28" s="40">
        <f t="shared" si="17"/>
        <v>65.950500000000005</v>
      </c>
      <c r="Z28" s="40">
        <f t="shared" si="17"/>
        <v>65.950500000000005</v>
      </c>
      <c r="AA28" s="40">
        <f t="shared" si="17"/>
        <v>65.950500000000005</v>
      </c>
      <c r="AB28" s="40">
        <f t="shared" si="17"/>
        <v>65.950500000000005</v>
      </c>
      <c r="AC28" s="40">
        <f t="shared" si="17"/>
        <v>65.950500000000005</v>
      </c>
      <c r="AD28" s="40">
        <f t="shared" si="17"/>
        <v>65.950500000000005</v>
      </c>
      <c r="AE28" s="40">
        <f t="shared" si="17"/>
        <v>65.950500000000005</v>
      </c>
      <c r="AF28" s="40">
        <f t="shared" si="17"/>
        <v>65.950500000000005</v>
      </c>
      <c r="AG28" s="40">
        <f t="shared" si="17"/>
        <v>65.950500000000005</v>
      </c>
      <c r="AH28" s="40">
        <f t="shared" si="17"/>
        <v>92.775375000000011</v>
      </c>
      <c r="AI28" s="40">
        <f t="shared" si="17"/>
        <v>92.775375000000011</v>
      </c>
      <c r="AJ28" s="40">
        <f t="shared" si="17"/>
        <v>92.775375000000011</v>
      </c>
      <c r="AK28" s="40">
        <f t="shared" si="17"/>
        <v>92.775375000000011</v>
      </c>
      <c r="AL28" s="40">
        <f t="shared" si="17"/>
        <v>92.775375000000011</v>
      </c>
      <c r="AM28" s="40">
        <f t="shared" si="17"/>
        <v>92.775375000000011</v>
      </c>
      <c r="AN28" s="40">
        <f t="shared" si="17"/>
        <v>92.775375000000011</v>
      </c>
      <c r="AO28" s="40">
        <f t="shared" si="17"/>
        <v>92.775375000000011</v>
      </c>
      <c r="AP28" s="40">
        <f t="shared" ref="AP28:BU28" si="18">IFERROR(AP14*AP19,"")</f>
        <v>92.775375000000011</v>
      </c>
      <c r="AQ28" s="40">
        <f t="shared" si="18"/>
        <v>92.775375000000011</v>
      </c>
      <c r="AR28" s="40">
        <f t="shared" si="18"/>
        <v>92.775375000000011</v>
      </c>
      <c r="AS28" s="40">
        <f t="shared" si="18"/>
        <v>92.775375000000011</v>
      </c>
      <c r="AT28" s="40">
        <f t="shared" si="18"/>
        <v>120.4624575</v>
      </c>
      <c r="AU28" s="40">
        <f t="shared" si="18"/>
        <v>120.4624575</v>
      </c>
      <c r="AV28" s="40">
        <f t="shared" si="18"/>
        <v>120.4624575</v>
      </c>
      <c r="AW28" s="40">
        <f t="shared" si="18"/>
        <v>120.4624575</v>
      </c>
      <c r="AX28" s="40">
        <f t="shared" si="18"/>
        <v>120.4624575</v>
      </c>
      <c r="AY28" s="40">
        <f t="shared" si="18"/>
        <v>120.4624575</v>
      </c>
      <c r="AZ28" s="40">
        <f t="shared" si="18"/>
        <v>120.4624575</v>
      </c>
      <c r="BA28" s="40">
        <f t="shared" si="18"/>
        <v>120.4624575</v>
      </c>
      <c r="BB28" s="40">
        <f t="shared" si="18"/>
        <v>120.4624575</v>
      </c>
      <c r="BC28" s="40">
        <f t="shared" si="18"/>
        <v>120.4624575</v>
      </c>
      <c r="BD28" s="40">
        <f t="shared" si="18"/>
        <v>120.4624575</v>
      </c>
      <c r="BE28" s="40">
        <f t="shared" si="18"/>
        <v>120.4624575</v>
      </c>
      <c r="BF28" s="40">
        <f t="shared" si="18"/>
        <v>98.808503062500009</v>
      </c>
      <c r="BG28" s="40">
        <f t="shared" si="18"/>
        <v>98.808503062500009</v>
      </c>
      <c r="BH28" s="40">
        <f t="shared" si="18"/>
        <v>98.808503062500009</v>
      </c>
      <c r="BI28" s="40">
        <f t="shared" si="18"/>
        <v>98.808503062500009</v>
      </c>
      <c r="BJ28" s="40">
        <f t="shared" si="18"/>
        <v>98.808503062500009</v>
      </c>
      <c r="BK28" s="40">
        <f t="shared" si="18"/>
        <v>98.808503062500009</v>
      </c>
      <c r="BL28" s="40">
        <f t="shared" si="18"/>
        <v>98.808503062500009</v>
      </c>
      <c r="BM28" s="40">
        <f t="shared" si="18"/>
        <v>98.808503062500009</v>
      </c>
      <c r="BN28" s="40">
        <f t="shared" si="18"/>
        <v>98.808503062500009</v>
      </c>
      <c r="BO28" s="40">
        <f t="shared" si="18"/>
        <v>98.808503062500009</v>
      </c>
      <c r="BP28" s="40">
        <f t="shared" si="18"/>
        <v>98.808503062500009</v>
      </c>
      <c r="BQ28" s="40">
        <f t="shared" si="18"/>
        <v>98.808503062500009</v>
      </c>
      <c r="BR28" s="40">
        <f t="shared" si="18"/>
        <v>101.92384558125002</v>
      </c>
      <c r="BS28" s="40">
        <f t="shared" si="18"/>
        <v>101.92384558125002</v>
      </c>
      <c r="BT28" s="40">
        <f t="shared" si="18"/>
        <v>101.92384558125002</v>
      </c>
      <c r="BU28" s="40">
        <f t="shared" si="18"/>
        <v>101.92384558125002</v>
      </c>
      <c r="BV28" s="40">
        <f t="shared" ref="BV28:DA28" si="19">IFERROR(BV14*BV19,"")</f>
        <v>101.92384558125002</v>
      </c>
      <c r="BW28" s="40">
        <f t="shared" si="19"/>
        <v>101.92384558125002</v>
      </c>
      <c r="BX28" s="40">
        <f t="shared" si="19"/>
        <v>101.92384558125002</v>
      </c>
      <c r="BY28" s="40">
        <f t="shared" si="19"/>
        <v>101.92384558125002</v>
      </c>
      <c r="BZ28" s="40">
        <f t="shared" si="19"/>
        <v>101.92384558125002</v>
      </c>
      <c r="CA28" s="40">
        <f t="shared" si="19"/>
        <v>101.92384558125002</v>
      </c>
      <c r="CB28" s="40">
        <f t="shared" si="19"/>
        <v>101.92384558125002</v>
      </c>
      <c r="CC28" s="40">
        <f t="shared" si="19"/>
        <v>101.92384558125002</v>
      </c>
      <c r="CD28" s="40">
        <f t="shared" si="19"/>
        <v>94.637554140937524</v>
      </c>
      <c r="CE28" s="40">
        <f t="shared" si="19"/>
        <v>94.637554140937524</v>
      </c>
      <c r="CF28" s="40">
        <f t="shared" si="19"/>
        <v>94.637554140937524</v>
      </c>
      <c r="CG28" s="40">
        <f t="shared" si="19"/>
        <v>94.637554140937524</v>
      </c>
      <c r="CH28" s="40">
        <f t="shared" si="19"/>
        <v>94.637554140937524</v>
      </c>
      <c r="CI28" s="40">
        <f t="shared" si="19"/>
        <v>94.637554140937524</v>
      </c>
      <c r="CJ28" s="40">
        <f t="shared" si="19"/>
        <v>94.637554140937524</v>
      </c>
      <c r="CK28" s="40">
        <f t="shared" si="19"/>
        <v>94.637554140937524</v>
      </c>
      <c r="CL28" s="40">
        <f t="shared" si="19"/>
        <v>94.637554140937524</v>
      </c>
      <c r="CM28" s="40">
        <f t="shared" si="19"/>
        <v>94.637554140937524</v>
      </c>
      <c r="CN28" s="40">
        <f t="shared" si="19"/>
        <v>94.637554140937524</v>
      </c>
      <c r="CO28" s="40">
        <f t="shared" si="19"/>
        <v>94.637554140937524</v>
      </c>
      <c r="CP28" s="40">
        <f t="shared" si="19"/>
        <v>83.581765105781272</v>
      </c>
      <c r="CQ28" s="40">
        <f t="shared" si="19"/>
        <v>83.581765105781272</v>
      </c>
      <c r="CR28" s="40">
        <f t="shared" si="19"/>
        <v>83.581765105781272</v>
      </c>
      <c r="CS28" s="40">
        <f t="shared" si="19"/>
        <v>83.581765105781272</v>
      </c>
      <c r="CT28" s="40">
        <f t="shared" si="19"/>
        <v>83.581765105781272</v>
      </c>
      <c r="CU28" s="40">
        <f t="shared" si="19"/>
        <v>83.581765105781272</v>
      </c>
      <c r="CV28" s="40">
        <f t="shared" si="19"/>
        <v>83.581765105781272</v>
      </c>
      <c r="CW28" s="40">
        <f t="shared" si="19"/>
        <v>83.581765105781272</v>
      </c>
      <c r="CX28" s="40">
        <f t="shared" si="19"/>
        <v>83.581765105781272</v>
      </c>
      <c r="CY28" s="40">
        <f t="shared" si="19"/>
        <v>83.581765105781272</v>
      </c>
      <c r="CZ28" s="40">
        <f t="shared" si="19"/>
        <v>83.581765105781272</v>
      </c>
      <c r="DA28" s="40">
        <f t="shared" si="19"/>
        <v>83.581765105781272</v>
      </c>
      <c r="DB28" s="40">
        <f t="shared" ref="DB28:DY28" si="20">IFERROR(DB14*DB19,"")</f>
        <v>55.581873795344549</v>
      </c>
      <c r="DC28" s="40">
        <f t="shared" si="20"/>
        <v>55.581873795344549</v>
      </c>
      <c r="DD28" s="40">
        <f t="shared" si="20"/>
        <v>55.581873795344549</v>
      </c>
      <c r="DE28" s="40">
        <f t="shared" si="20"/>
        <v>55.581873795344549</v>
      </c>
      <c r="DF28" s="40">
        <f t="shared" si="20"/>
        <v>55.581873795344549</v>
      </c>
      <c r="DG28" s="40">
        <f t="shared" si="20"/>
        <v>55.581873795344549</v>
      </c>
      <c r="DH28" s="40">
        <f t="shared" si="20"/>
        <v>55.581873795344549</v>
      </c>
      <c r="DI28" s="40">
        <f t="shared" si="20"/>
        <v>55.581873795344549</v>
      </c>
      <c r="DJ28" s="40">
        <f t="shared" si="20"/>
        <v>55.581873795344549</v>
      </c>
      <c r="DK28" s="40">
        <f t="shared" si="20"/>
        <v>55.581873795344549</v>
      </c>
      <c r="DL28" s="40">
        <f t="shared" si="20"/>
        <v>55.581873795344549</v>
      </c>
      <c r="DM28" s="40">
        <f t="shared" si="20"/>
        <v>55.581873795344549</v>
      </c>
      <c r="DN28" s="40">
        <f t="shared" si="20"/>
        <v>32.252113610193348</v>
      </c>
      <c r="DO28" s="40">
        <f t="shared" si="20"/>
        <v>32.252113610193348</v>
      </c>
      <c r="DP28" s="40">
        <f t="shared" si="20"/>
        <v>32.252113610193348</v>
      </c>
      <c r="DQ28" s="40">
        <f t="shared" si="20"/>
        <v>32.252113610193348</v>
      </c>
      <c r="DR28" s="40">
        <f t="shared" si="20"/>
        <v>32.252113610193348</v>
      </c>
      <c r="DS28" s="40">
        <f t="shared" si="20"/>
        <v>32.252113610193348</v>
      </c>
      <c r="DT28" s="40">
        <f t="shared" si="20"/>
        <v>32.252113610193348</v>
      </c>
      <c r="DU28" s="40">
        <f t="shared" si="20"/>
        <v>32.252113610193348</v>
      </c>
      <c r="DV28" s="40">
        <f t="shared" si="20"/>
        <v>32.252113610193348</v>
      </c>
      <c r="DW28" s="40">
        <f t="shared" si="20"/>
        <v>32.252113610193348</v>
      </c>
      <c r="DX28" s="40">
        <f t="shared" si="20"/>
        <v>32.252113610193348</v>
      </c>
      <c r="DY28" s="40">
        <f t="shared" si="20"/>
        <v>32.252113610193348</v>
      </c>
    </row>
    <row r="29" spans="2:129" outlineLevel="1" x14ac:dyDescent="0.35">
      <c r="B29" s="14"/>
      <c r="C29" s="109"/>
      <c r="D29" s="40"/>
      <c r="E29" s="108" t="str">
        <f>'1.1 Assumptions'!$J$28</f>
        <v>MicroBT Whatsminer M30s</v>
      </c>
      <c r="F29" s="108"/>
      <c r="G29" s="108"/>
      <c r="H29" s="527" t="s">
        <v>155</v>
      </c>
      <c r="I29" s="40"/>
      <c r="J29" s="40">
        <f t="shared" ref="J29:AO29" si="21">IFERROR(J15*J20,"")</f>
        <v>0</v>
      </c>
      <c r="K29" s="40">
        <f t="shared" si="21"/>
        <v>0</v>
      </c>
      <c r="L29" s="40">
        <f t="shared" si="21"/>
        <v>0</v>
      </c>
      <c r="M29" s="40">
        <f t="shared" si="21"/>
        <v>0</v>
      </c>
      <c r="N29" s="40">
        <f t="shared" si="21"/>
        <v>0</v>
      </c>
      <c r="O29" s="40">
        <f t="shared" si="21"/>
        <v>0</v>
      </c>
      <c r="P29" s="40">
        <f t="shared" si="21"/>
        <v>0</v>
      </c>
      <c r="Q29" s="40">
        <f t="shared" si="21"/>
        <v>0</v>
      </c>
      <c r="R29" s="40">
        <f t="shared" si="21"/>
        <v>0</v>
      </c>
      <c r="S29" s="40">
        <f t="shared" si="21"/>
        <v>0</v>
      </c>
      <c r="T29" s="40">
        <f t="shared" si="21"/>
        <v>0</v>
      </c>
      <c r="U29" s="40">
        <f t="shared" si="21"/>
        <v>0</v>
      </c>
      <c r="V29" s="40">
        <f t="shared" si="21"/>
        <v>0</v>
      </c>
      <c r="W29" s="40">
        <f t="shared" si="21"/>
        <v>0</v>
      </c>
      <c r="X29" s="40">
        <f t="shared" si="21"/>
        <v>0</v>
      </c>
      <c r="Y29" s="40">
        <f t="shared" si="21"/>
        <v>0</v>
      </c>
      <c r="Z29" s="40">
        <f t="shared" si="21"/>
        <v>0</v>
      </c>
      <c r="AA29" s="40">
        <f t="shared" si="21"/>
        <v>0</v>
      </c>
      <c r="AB29" s="40">
        <f t="shared" si="21"/>
        <v>0</v>
      </c>
      <c r="AC29" s="40">
        <f t="shared" si="21"/>
        <v>0</v>
      </c>
      <c r="AD29" s="40">
        <f t="shared" si="21"/>
        <v>0</v>
      </c>
      <c r="AE29" s="40">
        <f t="shared" si="21"/>
        <v>0</v>
      </c>
      <c r="AF29" s="40">
        <f t="shared" si="21"/>
        <v>0</v>
      </c>
      <c r="AG29" s="40">
        <f t="shared" si="21"/>
        <v>0</v>
      </c>
      <c r="AH29" s="40">
        <f t="shared" si="21"/>
        <v>0</v>
      </c>
      <c r="AI29" s="40">
        <f t="shared" si="21"/>
        <v>0</v>
      </c>
      <c r="AJ29" s="40">
        <f t="shared" si="21"/>
        <v>0</v>
      </c>
      <c r="AK29" s="40">
        <f t="shared" si="21"/>
        <v>0</v>
      </c>
      <c r="AL29" s="40">
        <f t="shared" si="21"/>
        <v>0</v>
      </c>
      <c r="AM29" s="40">
        <f t="shared" si="21"/>
        <v>0</v>
      </c>
      <c r="AN29" s="40">
        <f t="shared" si="21"/>
        <v>0</v>
      </c>
      <c r="AO29" s="40">
        <f t="shared" si="21"/>
        <v>0</v>
      </c>
      <c r="AP29" s="40">
        <f t="shared" ref="AP29:BU29" si="22">IFERROR(AP15*AP20,"")</f>
        <v>0</v>
      </c>
      <c r="AQ29" s="40">
        <f t="shared" si="22"/>
        <v>0</v>
      </c>
      <c r="AR29" s="40">
        <f t="shared" si="22"/>
        <v>0</v>
      </c>
      <c r="AS29" s="40">
        <f t="shared" si="22"/>
        <v>0</v>
      </c>
      <c r="AT29" s="40">
        <f t="shared" si="22"/>
        <v>0</v>
      </c>
      <c r="AU29" s="40">
        <f t="shared" si="22"/>
        <v>0</v>
      </c>
      <c r="AV29" s="40">
        <f t="shared" si="22"/>
        <v>0</v>
      </c>
      <c r="AW29" s="40">
        <f t="shared" si="22"/>
        <v>0</v>
      </c>
      <c r="AX29" s="40">
        <f t="shared" si="22"/>
        <v>0</v>
      </c>
      <c r="AY29" s="40">
        <f t="shared" si="22"/>
        <v>0</v>
      </c>
      <c r="AZ29" s="40">
        <f t="shared" si="22"/>
        <v>0</v>
      </c>
      <c r="BA29" s="40">
        <f t="shared" si="22"/>
        <v>0</v>
      </c>
      <c r="BB29" s="40">
        <f t="shared" si="22"/>
        <v>0</v>
      </c>
      <c r="BC29" s="40">
        <f t="shared" si="22"/>
        <v>0</v>
      </c>
      <c r="BD29" s="40">
        <f t="shared" si="22"/>
        <v>0</v>
      </c>
      <c r="BE29" s="40">
        <f t="shared" si="22"/>
        <v>0</v>
      </c>
      <c r="BF29" s="40">
        <f t="shared" si="22"/>
        <v>0</v>
      </c>
      <c r="BG29" s="40">
        <f t="shared" si="22"/>
        <v>0</v>
      </c>
      <c r="BH29" s="40">
        <f t="shared" si="22"/>
        <v>0</v>
      </c>
      <c r="BI29" s="40">
        <f t="shared" si="22"/>
        <v>0</v>
      </c>
      <c r="BJ29" s="40">
        <f t="shared" si="22"/>
        <v>0</v>
      </c>
      <c r="BK29" s="40">
        <f t="shared" si="22"/>
        <v>0</v>
      </c>
      <c r="BL29" s="40">
        <f t="shared" si="22"/>
        <v>0</v>
      </c>
      <c r="BM29" s="40">
        <f t="shared" si="22"/>
        <v>0</v>
      </c>
      <c r="BN29" s="40">
        <f t="shared" si="22"/>
        <v>0</v>
      </c>
      <c r="BO29" s="40">
        <f t="shared" si="22"/>
        <v>0</v>
      </c>
      <c r="BP29" s="40">
        <f t="shared" si="22"/>
        <v>0</v>
      </c>
      <c r="BQ29" s="40">
        <f t="shared" si="22"/>
        <v>0</v>
      </c>
      <c r="BR29" s="40">
        <f t="shared" si="22"/>
        <v>0</v>
      </c>
      <c r="BS29" s="40">
        <f t="shared" si="22"/>
        <v>0</v>
      </c>
      <c r="BT29" s="40">
        <f t="shared" si="22"/>
        <v>0</v>
      </c>
      <c r="BU29" s="40">
        <f t="shared" si="22"/>
        <v>0</v>
      </c>
      <c r="BV29" s="40">
        <f t="shared" ref="BV29:DA29" si="23">IFERROR(BV15*BV20,"")</f>
        <v>0</v>
      </c>
      <c r="BW29" s="40">
        <f t="shared" si="23"/>
        <v>0</v>
      </c>
      <c r="BX29" s="40">
        <f t="shared" si="23"/>
        <v>0</v>
      </c>
      <c r="BY29" s="40">
        <f t="shared" si="23"/>
        <v>0</v>
      </c>
      <c r="BZ29" s="40">
        <f t="shared" si="23"/>
        <v>0</v>
      </c>
      <c r="CA29" s="40">
        <f t="shared" si="23"/>
        <v>0</v>
      </c>
      <c r="CB29" s="40">
        <f t="shared" si="23"/>
        <v>0</v>
      </c>
      <c r="CC29" s="40">
        <f t="shared" si="23"/>
        <v>0</v>
      </c>
      <c r="CD29" s="40">
        <f t="shared" si="23"/>
        <v>0</v>
      </c>
      <c r="CE29" s="40">
        <f t="shared" si="23"/>
        <v>0</v>
      </c>
      <c r="CF29" s="40">
        <f t="shared" si="23"/>
        <v>0</v>
      </c>
      <c r="CG29" s="40">
        <f t="shared" si="23"/>
        <v>0</v>
      </c>
      <c r="CH29" s="40">
        <f t="shared" si="23"/>
        <v>0</v>
      </c>
      <c r="CI29" s="40">
        <f t="shared" si="23"/>
        <v>0</v>
      </c>
      <c r="CJ29" s="40">
        <f t="shared" si="23"/>
        <v>0</v>
      </c>
      <c r="CK29" s="40">
        <f t="shared" si="23"/>
        <v>0</v>
      </c>
      <c r="CL29" s="40">
        <f t="shared" si="23"/>
        <v>0</v>
      </c>
      <c r="CM29" s="40">
        <f t="shared" si="23"/>
        <v>0</v>
      </c>
      <c r="CN29" s="40">
        <f t="shared" si="23"/>
        <v>0</v>
      </c>
      <c r="CO29" s="40">
        <f t="shared" si="23"/>
        <v>0</v>
      </c>
      <c r="CP29" s="40">
        <f t="shared" si="23"/>
        <v>0</v>
      </c>
      <c r="CQ29" s="40">
        <f t="shared" si="23"/>
        <v>0</v>
      </c>
      <c r="CR29" s="40">
        <f t="shared" si="23"/>
        <v>0</v>
      </c>
      <c r="CS29" s="40">
        <f t="shared" si="23"/>
        <v>0</v>
      </c>
      <c r="CT29" s="40">
        <f t="shared" si="23"/>
        <v>0</v>
      </c>
      <c r="CU29" s="40">
        <f t="shared" si="23"/>
        <v>0</v>
      </c>
      <c r="CV29" s="40">
        <f t="shared" si="23"/>
        <v>0</v>
      </c>
      <c r="CW29" s="40">
        <f t="shared" si="23"/>
        <v>0</v>
      </c>
      <c r="CX29" s="40">
        <f t="shared" si="23"/>
        <v>0</v>
      </c>
      <c r="CY29" s="40">
        <f t="shared" si="23"/>
        <v>0</v>
      </c>
      <c r="CZ29" s="40">
        <f t="shared" si="23"/>
        <v>0</v>
      </c>
      <c r="DA29" s="40">
        <f t="shared" si="23"/>
        <v>0</v>
      </c>
      <c r="DB29" s="40">
        <f t="shared" ref="DB29:DY29" si="24">IFERROR(DB15*DB20,"")</f>
        <v>0</v>
      </c>
      <c r="DC29" s="40">
        <f t="shared" si="24"/>
        <v>0</v>
      </c>
      <c r="DD29" s="40">
        <f t="shared" si="24"/>
        <v>0</v>
      </c>
      <c r="DE29" s="40">
        <f t="shared" si="24"/>
        <v>0</v>
      </c>
      <c r="DF29" s="40">
        <f t="shared" si="24"/>
        <v>0</v>
      </c>
      <c r="DG29" s="40">
        <f t="shared" si="24"/>
        <v>0</v>
      </c>
      <c r="DH29" s="40">
        <f t="shared" si="24"/>
        <v>0</v>
      </c>
      <c r="DI29" s="40">
        <f t="shared" si="24"/>
        <v>0</v>
      </c>
      <c r="DJ29" s="40">
        <f t="shared" si="24"/>
        <v>0</v>
      </c>
      <c r="DK29" s="40">
        <f t="shared" si="24"/>
        <v>0</v>
      </c>
      <c r="DL29" s="40">
        <f t="shared" si="24"/>
        <v>0</v>
      </c>
      <c r="DM29" s="40">
        <f t="shared" si="24"/>
        <v>0</v>
      </c>
      <c r="DN29" s="40">
        <f t="shared" si="24"/>
        <v>0</v>
      </c>
      <c r="DO29" s="40">
        <f t="shared" si="24"/>
        <v>0</v>
      </c>
      <c r="DP29" s="40">
        <f t="shared" si="24"/>
        <v>0</v>
      </c>
      <c r="DQ29" s="40">
        <f t="shared" si="24"/>
        <v>0</v>
      </c>
      <c r="DR29" s="40">
        <f t="shared" si="24"/>
        <v>0</v>
      </c>
      <c r="DS29" s="40">
        <f t="shared" si="24"/>
        <v>0</v>
      </c>
      <c r="DT29" s="40">
        <f t="shared" si="24"/>
        <v>0</v>
      </c>
      <c r="DU29" s="40">
        <f t="shared" si="24"/>
        <v>0</v>
      </c>
      <c r="DV29" s="40">
        <f t="shared" si="24"/>
        <v>0</v>
      </c>
      <c r="DW29" s="40">
        <f t="shared" si="24"/>
        <v>0</v>
      </c>
      <c r="DX29" s="40">
        <f t="shared" si="24"/>
        <v>0</v>
      </c>
      <c r="DY29" s="40">
        <f t="shared" si="24"/>
        <v>0</v>
      </c>
    </row>
    <row r="30" spans="2:129" outlineLevel="1" x14ac:dyDescent="0.35">
      <c r="B30" s="14"/>
      <c r="C30" s="109"/>
      <c r="D30" s="40" t="s">
        <v>545</v>
      </c>
      <c r="E30" s="40"/>
      <c r="F30" s="40"/>
      <c r="G30" s="40"/>
      <c r="H30" s="527"/>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row>
    <row r="31" spans="2:129" outlineLevel="1" x14ac:dyDescent="0.35">
      <c r="B31" s="14"/>
      <c r="C31" s="14"/>
      <c r="E31" s="37" t="str">
        <f>'1.1 Assumptions'!$J$27</f>
        <v>Bitmain Antminer S19 Pro</v>
      </c>
      <c r="F31" s="37"/>
      <c r="G31" s="37"/>
      <c r="H31" s="525" t="s">
        <v>155</v>
      </c>
      <c r="J31" s="52">
        <f>IFERROR(J28*J37*J34,"")</f>
        <v>56.756700000000002</v>
      </c>
      <c r="K31" s="52">
        <f t="shared" ref="K31:BU31" si="25">IFERROR(K28*K37*K34,"")</f>
        <v>56.756700000000002</v>
      </c>
      <c r="L31" s="52">
        <f t="shared" si="25"/>
        <v>56.756700000000002</v>
      </c>
      <c r="M31" s="52">
        <f t="shared" si="25"/>
        <v>56.756700000000002</v>
      </c>
      <c r="N31" s="52">
        <f t="shared" si="25"/>
        <v>56.756700000000002</v>
      </c>
      <c r="O31" s="52">
        <f t="shared" si="25"/>
        <v>56.756700000000002</v>
      </c>
      <c r="P31" s="52">
        <f t="shared" si="25"/>
        <v>56.756700000000002</v>
      </c>
      <c r="Q31" s="52">
        <f t="shared" si="25"/>
        <v>56.756700000000002</v>
      </c>
      <c r="R31" s="52">
        <f t="shared" si="25"/>
        <v>56.756700000000002</v>
      </c>
      <c r="S31" s="52">
        <f t="shared" si="25"/>
        <v>56.756700000000002</v>
      </c>
      <c r="T31" s="52">
        <f t="shared" si="25"/>
        <v>56.756700000000002</v>
      </c>
      <c r="U31" s="52">
        <f t="shared" si="25"/>
        <v>56.756700000000002</v>
      </c>
      <c r="V31" s="52">
        <f t="shared" si="25"/>
        <v>84.020937000000004</v>
      </c>
      <c r="W31" s="52">
        <f t="shared" si="25"/>
        <v>84.020937000000004</v>
      </c>
      <c r="X31" s="52">
        <f t="shared" si="25"/>
        <v>84.020937000000004</v>
      </c>
      <c r="Y31" s="52">
        <f t="shared" si="25"/>
        <v>84.020937000000004</v>
      </c>
      <c r="Z31" s="52">
        <f t="shared" si="25"/>
        <v>84.020937000000004</v>
      </c>
      <c r="AA31" s="52">
        <f t="shared" si="25"/>
        <v>84.020937000000004</v>
      </c>
      <c r="AB31" s="52">
        <f t="shared" si="25"/>
        <v>84.020937000000004</v>
      </c>
      <c r="AC31" s="52">
        <f t="shared" si="25"/>
        <v>84.020937000000004</v>
      </c>
      <c r="AD31" s="52">
        <f t="shared" si="25"/>
        <v>84.020937000000004</v>
      </c>
      <c r="AE31" s="52">
        <f t="shared" si="25"/>
        <v>84.020937000000004</v>
      </c>
      <c r="AF31" s="52">
        <f t="shared" si="25"/>
        <v>84.020937000000004</v>
      </c>
      <c r="AG31" s="52">
        <f t="shared" si="25"/>
        <v>84.020937000000004</v>
      </c>
      <c r="AH31" s="52">
        <f t="shared" si="25"/>
        <v>118.19582775000002</v>
      </c>
      <c r="AI31" s="52">
        <f t="shared" si="25"/>
        <v>118.19582775000002</v>
      </c>
      <c r="AJ31" s="52">
        <f t="shared" si="25"/>
        <v>118.19582775000002</v>
      </c>
      <c r="AK31" s="52">
        <f t="shared" si="25"/>
        <v>118.19582775000002</v>
      </c>
      <c r="AL31" s="52">
        <f t="shared" si="25"/>
        <v>118.19582775000002</v>
      </c>
      <c r="AM31" s="52">
        <f t="shared" si="25"/>
        <v>118.19582775000002</v>
      </c>
      <c r="AN31" s="52">
        <f t="shared" si="25"/>
        <v>118.19582775000002</v>
      </c>
      <c r="AO31" s="52">
        <f t="shared" si="25"/>
        <v>118.19582775000002</v>
      </c>
      <c r="AP31" s="52">
        <f t="shared" si="25"/>
        <v>118.19582775000002</v>
      </c>
      <c r="AQ31" s="52">
        <f t="shared" si="25"/>
        <v>118.19582775000002</v>
      </c>
      <c r="AR31" s="52">
        <f t="shared" si="25"/>
        <v>118.19582775000002</v>
      </c>
      <c r="AS31" s="52">
        <f t="shared" si="25"/>
        <v>118.19582775000002</v>
      </c>
      <c r="AT31" s="52">
        <f t="shared" si="25"/>
        <v>153.46917085499999</v>
      </c>
      <c r="AU31" s="52">
        <f t="shared" si="25"/>
        <v>153.46917085499999</v>
      </c>
      <c r="AV31" s="52">
        <f t="shared" si="25"/>
        <v>153.46917085499999</v>
      </c>
      <c r="AW31" s="52">
        <f t="shared" si="25"/>
        <v>153.46917085499999</v>
      </c>
      <c r="AX31" s="52">
        <f t="shared" si="25"/>
        <v>153.46917085499999</v>
      </c>
      <c r="AY31" s="52">
        <f t="shared" si="25"/>
        <v>153.46917085499999</v>
      </c>
      <c r="AZ31" s="52">
        <f t="shared" si="25"/>
        <v>153.46917085499999</v>
      </c>
      <c r="BA31" s="52">
        <f t="shared" si="25"/>
        <v>153.46917085499999</v>
      </c>
      <c r="BB31" s="52">
        <f t="shared" si="25"/>
        <v>153.46917085499999</v>
      </c>
      <c r="BC31" s="52">
        <f t="shared" si="25"/>
        <v>153.46917085499999</v>
      </c>
      <c r="BD31" s="52">
        <f t="shared" si="25"/>
        <v>153.46917085499999</v>
      </c>
      <c r="BE31" s="52">
        <f t="shared" si="25"/>
        <v>153.46917085499999</v>
      </c>
      <c r="BF31" s="52">
        <f t="shared" si="25"/>
        <v>125.88203290162501</v>
      </c>
      <c r="BG31" s="52">
        <f t="shared" si="25"/>
        <v>125.88203290162501</v>
      </c>
      <c r="BH31" s="52">
        <f t="shared" si="25"/>
        <v>125.88203290162501</v>
      </c>
      <c r="BI31" s="52">
        <f t="shared" si="25"/>
        <v>125.88203290162501</v>
      </c>
      <c r="BJ31" s="52">
        <f t="shared" si="25"/>
        <v>125.88203290162501</v>
      </c>
      <c r="BK31" s="52">
        <f t="shared" si="25"/>
        <v>125.88203290162501</v>
      </c>
      <c r="BL31" s="52">
        <f t="shared" si="25"/>
        <v>125.88203290162501</v>
      </c>
      <c r="BM31" s="52">
        <f t="shared" si="25"/>
        <v>125.88203290162501</v>
      </c>
      <c r="BN31" s="52">
        <f t="shared" si="25"/>
        <v>125.88203290162501</v>
      </c>
      <c r="BO31" s="52">
        <f t="shared" si="25"/>
        <v>125.88203290162501</v>
      </c>
      <c r="BP31" s="52">
        <f t="shared" si="25"/>
        <v>125.88203290162501</v>
      </c>
      <c r="BQ31" s="52">
        <f t="shared" si="25"/>
        <v>125.88203290162501</v>
      </c>
      <c r="BR31" s="52">
        <f t="shared" si="25"/>
        <v>129.85097927051254</v>
      </c>
      <c r="BS31" s="52">
        <f t="shared" si="25"/>
        <v>129.85097927051254</v>
      </c>
      <c r="BT31" s="52">
        <f t="shared" si="25"/>
        <v>129.85097927051254</v>
      </c>
      <c r="BU31" s="52">
        <f t="shared" si="25"/>
        <v>129.85097927051254</v>
      </c>
      <c r="BV31" s="52">
        <f t="shared" ref="BV31:DY31" si="26">IFERROR(BV28*BV37*BV34,"")</f>
        <v>129.85097927051254</v>
      </c>
      <c r="BW31" s="52">
        <f t="shared" si="26"/>
        <v>129.85097927051254</v>
      </c>
      <c r="BX31" s="52">
        <f t="shared" si="26"/>
        <v>129.85097927051254</v>
      </c>
      <c r="BY31" s="52">
        <f t="shared" si="26"/>
        <v>129.85097927051254</v>
      </c>
      <c r="BZ31" s="52">
        <f t="shared" si="26"/>
        <v>129.85097927051254</v>
      </c>
      <c r="CA31" s="52">
        <f t="shared" si="26"/>
        <v>129.85097927051254</v>
      </c>
      <c r="CB31" s="52">
        <f t="shared" si="26"/>
        <v>129.85097927051254</v>
      </c>
      <c r="CC31" s="52">
        <f t="shared" si="26"/>
        <v>129.85097927051254</v>
      </c>
      <c r="CD31" s="52">
        <f t="shared" si="26"/>
        <v>120.56824397555441</v>
      </c>
      <c r="CE31" s="52">
        <f t="shared" si="26"/>
        <v>120.56824397555441</v>
      </c>
      <c r="CF31" s="52">
        <f t="shared" si="26"/>
        <v>120.56824397555441</v>
      </c>
      <c r="CG31" s="52">
        <f t="shared" si="26"/>
        <v>120.56824397555441</v>
      </c>
      <c r="CH31" s="52">
        <f t="shared" si="26"/>
        <v>120.56824397555441</v>
      </c>
      <c r="CI31" s="52">
        <f t="shared" si="26"/>
        <v>120.56824397555441</v>
      </c>
      <c r="CJ31" s="52">
        <f t="shared" si="26"/>
        <v>120.56824397555441</v>
      </c>
      <c r="CK31" s="52">
        <f t="shared" si="26"/>
        <v>120.56824397555441</v>
      </c>
      <c r="CL31" s="52">
        <f t="shared" si="26"/>
        <v>120.56824397555441</v>
      </c>
      <c r="CM31" s="52">
        <f t="shared" si="26"/>
        <v>120.56824397555441</v>
      </c>
      <c r="CN31" s="52">
        <f t="shared" si="26"/>
        <v>120.56824397555441</v>
      </c>
      <c r="CO31" s="52">
        <f t="shared" si="26"/>
        <v>120.56824397555441</v>
      </c>
      <c r="CP31" s="52">
        <f t="shared" si="26"/>
        <v>106.48316874476534</v>
      </c>
      <c r="CQ31" s="52">
        <f t="shared" si="26"/>
        <v>106.48316874476534</v>
      </c>
      <c r="CR31" s="52">
        <f t="shared" si="26"/>
        <v>106.48316874476534</v>
      </c>
      <c r="CS31" s="52">
        <f t="shared" si="26"/>
        <v>106.48316874476534</v>
      </c>
      <c r="CT31" s="52">
        <f t="shared" si="26"/>
        <v>106.48316874476534</v>
      </c>
      <c r="CU31" s="52">
        <f t="shared" si="26"/>
        <v>106.48316874476534</v>
      </c>
      <c r="CV31" s="52">
        <f t="shared" si="26"/>
        <v>106.48316874476534</v>
      </c>
      <c r="CW31" s="52">
        <f t="shared" si="26"/>
        <v>106.48316874476534</v>
      </c>
      <c r="CX31" s="52">
        <f t="shared" si="26"/>
        <v>106.48316874476534</v>
      </c>
      <c r="CY31" s="52">
        <f t="shared" si="26"/>
        <v>106.48316874476534</v>
      </c>
      <c r="CZ31" s="52">
        <f t="shared" si="26"/>
        <v>106.48316874476534</v>
      </c>
      <c r="DA31" s="52">
        <f t="shared" si="26"/>
        <v>106.48316874476534</v>
      </c>
      <c r="DB31" s="52">
        <f t="shared" si="26"/>
        <v>70.811307215268954</v>
      </c>
      <c r="DC31" s="52">
        <f t="shared" si="26"/>
        <v>70.811307215268954</v>
      </c>
      <c r="DD31" s="52">
        <f t="shared" si="26"/>
        <v>70.811307215268954</v>
      </c>
      <c r="DE31" s="52">
        <f t="shared" si="26"/>
        <v>70.811307215268954</v>
      </c>
      <c r="DF31" s="52">
        <f t="shared" si="26"/>
        <v>70.811307215268954</v>
      </c>
      <c r="DG31" s="52">
        <f t="shared" si="26"/>
        <v>70.811307215268954</v>
      </c>
      <c r="DH31" s="52">
        <f t="shared" si="26"/>
        <v>70.811307215268954</v>
      </c>
      <c r="DI31" s="52">
        <f t="shared" si="26"/>
        <v>70.811307215268954</v>
      </c>
      <c r="DJ31" s="52">
        <f t="shared" si="26"/>
        <v>70.811307215268954</v>
      </c>
      <c r="DK31" s="52">
        <f t="shared" si="26"/>
        <v>70.811307215268954</v>
      </c>
      <c r="DL31" s="52">
        <f t="shared" si="26"/>
        <v>70.811307215268954</v>
      </c>
      <c r="DM31" s="52">
        <f t="shared" si="26"/>
        <v>70.811307215268954</v>
      </c>
      <c r="DN31" s="52">
        <f t="shared" si="26"/>
        <v>41.089192739386327</v>
      </c>
      <c r="DO31" s="52">
        <f t="shared" si="26"/>
        <v>41.089192739386327</v>
      </c>
      <c r="DP31" s="52">
        <f t="shared" si="26"/>
        <v>41.089192739386327</v>
      </c>
      <c r="DQ31" s="52">
        <f t="shared" si="26"/>
        <v>41.089192739386327</v>
      </c>
      <c r="DR31" s="52">
        <f t="shared" si="26"/>
        <v>41.089192739386327</v>
      </c>
      <c r="DS31" s="52">
        <f t="shared" si="26"/>
        <v>41.089192739386327</v>
      </c>
      <c r="DT31" s="52">
        <f t="shared" si="26"/>
        <v>41.089192739386327</v>
      </c>
      <c r="DU31" s="52">
        <f t="shared" si="26"/>
        <v>41.089192739386327</v>
      </c>
      <c r="DV31" s="52">
        <f t="shared" si="26"/>
        <v>41.089192739386327</v>
      </c>
      <c r="DW31" s="52">
        <f t="shared" si="26"/>
        <v>41.089192739386327</v>
      </c>
      <c r="DX31" s="52">
        <f t="shared" si="26"/>
        <v>41.089192739386327</v>
      </c>
      <c r="DY31" s="52">
        <f t="shared" si="26"/>
        <v>41.089192739386327</v>
      </c>
    </row>
    <row r="32" spans="2:129" outlineLevel="1" x14ac:dyDescent="0.35">
      <c r="B32" s="14"/>
      <c r="C32" s="14"/>
      <c r="E32" s="37" t="str">
        <f>'1.1 Assumptions'!$J$28</f>
        <v>MicroBT Whatsminer M30s</v>
      </c>
      <c r="F32" s="37"/>
      <c r="G32" s="37"/>
      <c r="H32" s="525" t="s">
        <v>155</v>
      </c>
      <c r="J32" s="52">
        <f>IFERROR(J29*J37*J35,"")</f>
        <v>0</v>
      </c>
      <c r="K32" s="52">
        <f t="shared" ref="K32:BU32" si="27">IFERROR(K29*K37*K35,"")</f>
        <v>0</v>
      </c>
      <c r="L32" s="52">
        <f t="shared" si="27"/>
        <v>0</v>
      </c>
      <c r="M32" s="52">
        <f t="shared" si="27"/>
        <v>0</v>
      </c>
      <c r="N32" s="52">
        <f t="shared" si="27"/>
        <v>0</v>
      </c>
      <c r="O32" s="52">
        <f t="shared" si="27"/>
        <v>0</v>
      </c>
      <c r="P32" s="52">
        <f t="shared" si="27"/>
        <v>0</v>
      </c>
      <c r="Q32" s="52">
        <f t="shared" si="27"/>
        <v>0</v>
      </c>
      <c r="R32" s="52">
        <f t="shared" si="27"/>
        <v>0</v>
      </c>
      <c r="S32" s="52">
        <f t="shared" si="27"/>
        <v>0</v>
      </c>
      <c r="T32" s="52">
        <f t="shared" si="27"/>
        <v>0</v>
      </c>
      <c r="U32" s="52">
        <f t="shared" si="27"/>
        <v>0</v>
      </c>
      <c r="V32" s="52">
        <f t="shared" si="27"/>
        <v>0</v>
      </c>
      <c r="W32" s="52">
        <f t="shared" si="27"/>
        <v>0</v>
      </c>
      <c r="X32" s="52">
        <f t="shared" si="27"/>
        <v>0</v>
      </c>
      <c r="Y32" s="52">
        <f t="shared" si="27"/>
        <v>0</v>
      </c>
      <c r="Z32" s="52">
        <f t="shared" si="27"/>
        <v>0</v>
      </c>
      <c r="AA32" s="52">
        <f t="shared" si="27"/>
        <v>0</v>
      </c>
      <c r="AB32" s="52">
        <f t="shared" si="27"/>
        <v>0</v>
      </c>
      <c r="AC32" s="52">
        <f t="shared" si="27"/>
        <v>0</v>
      </c>
      <c r="AD32" s="52">
        <f t="shared" si="27"/>
        <v>0</v>
      </c>
      <c r="AE32" s="52">
        <f t="shared" si="27"/>
        <v>0</v>
      </c>
      <c r="AF32" s="52">
        <f t="shared" si="27"/>
        <v>0</v>
      </c>
      <c r="AG32" s="52">
        <f t="shared" si="27"/>
        <v>0</v>
      </c>
      <c r="AH32" s="52">
        <f t="shared" si="27"/>
        <v>0</v>
      </c>
      <c r="AI32" s="52">
        <f t="shared" si="27"/>
        <v>0</v>
      </c>
      <c r="AJ32" s="52">
        <f t="shared" si="27"/>
        <v>0</v>
      </c>
      <c r="AK32" s="52">
        <f t="shared" si="27"/>
        <v>0</v>
      </c>
      <c r="AL32" s="52">
        <f t="shared" si="27"/>
        <v>0</v>
      </c>
      <c r="AM32" s="52">
        <f t="shared" si="27"/>
        <v>0</v>
      </c>
      <c r="AN32" s="52">
        <f t="shared" si="27"/>
        <v>0</v>
      </c>
      <c r="AO32" s="52">
        <f t="shared" si="27"/>
        <v>0</v>
      </c>
      <c r="AP32" s="52">
        <f t="shared" si="27"/>
        <v>0</v>
      </c>
      <c r="AQ32" s="52">
        <f t="shared" si="27"/>
        <v>0</v>
      </c>
      <c r="AR32" s="52">
        <f t="shared" si="27"/>
        <v>0</v>
      </c>
      <c r="AS32" s="52">
        <f t="shared" si="27"/>
        <v>0</v>
      </c>
      <c r="AT32" s="52">
        <f t="shared" si="27"/>
        <v>0</v>
      </c>
      <c r="AU32" s="52">
        <f t="shared" si="27"/>
        <v>0</v>
      </c>
      <c r="AV32" s="52">
        <f t="shared" si="27"/>
        <v>0</v>
      </c>
      <c r="AW32" s="52">
        <f t="shared" si="27"/>
        <v>0</v>
      </c>
      <c r="AX32" s="52">
        <f t="shared" si="27"/>
        <v>0</v>
      </c>
      <c r="AY32" s="52">
        <f t="shared" si="27"/>
        <v>0</v>
      </c>
      <c r="AZ32" s="52">
        <f t="shared" si="27"/>
        <v>0</v>
      </c>
      <c r="BA32" s="52">
        <f t="shared" si="27"/>
        <v>0</v>
      </c>
      <c r="BB32" s="52">
        <f t="shared" si="27"/>
        <v>0</v>
      </c>
      <c r="BC32" s="52">
        <f t="shared" si="27"/>
        <v>0</v>
      </c>
      <c r="BD32" s="52">
        <f t="shared" si="27"/>
        <v>0</v>
      </c>
      <c r="BE32" s="52">
        <f t="shared" si="27"/>
        <v>0</v>
      </c>
      <c r="BF32" s="52">
        <f t="shared" si="27"/>
        <v>0</v>
      </c>
      <c r="BG32" s="52">
        <f t="shared" si="27"/>
        <v>0</v>
      </c>
      <c r="BH32" s="52">
        <f t="shared" si="27"/>
        <v>0</v>
      </c>
      <c r="BI32" s="52">
        <f t="shared" si="27"/>
        <v>0</v>
      </c>
      <c r="BJ32" s="52">
        <f t="shared" si="27"/>
        <v>0</v>
      </c>
      <c r="BK32" s="52">
        <f t="shared" si="27"/>
        <v>0</v>
      </c>
      <c r="BL32" s="52">
        <f t="shared" si="27"/>
        <v>0</v>
      </c>
      <c r="BM32" s="52">
        <f t="shared" si="27"/>
        <v>0</v>
      </c>
      <c r="BN32" s="52">
        <f t="shared" si="27"/>
        <v>0</v>
      </c>
      <c r="BO32" s="52">
        <f t="shared" si="27"/>
        <v>0</v>
      </c>
      <c r="BP32" s="52">
        <f t="shared" si="27"/>
        <v>0</v>
      </c>
      <c r="BQ32" s="52">
        <f t="shared" si="27"/>
        <v>0</v>
      </c>
      <c r="BR32" s="52">
        <f t="shared" si="27"/>
        <v>0</v>
      </c>
      <c r="BS32" s="52">
        <f t="shared" si="27"/>
        <v>0</v>
      </c>
      <c r="BT32" s="52">
        <f t="shared" si="27"/>
        <v>0</v>
      </c>
      <c r="BU32" s="52">
        <f t="shared" si="27"/>
        <v>0</v>
      </c>
      <c r="BV32" s="52">
        <f t="shared" ref="BV32:DY32" si="28">IFERROR(BV29*BV37*BV35,"")</f>
        <v>0</v>
      </c>
      <c r="BW32" s="52">
        <f t="shared" si="28"/>
        <v>0</v>
      </c>
      <c r="BX32" s="52">
        <f t="shared" si="28"/>
        <v>0</v>
      </c>
      <c r="BY32" s="52">
        <f t="shared" si="28"/>
        <v>0</v>
      </c>
      <c r="BZ32" s="52">
        <f t="shared" si="28"/>
        <v>0</v>
      </c>
      <c r="CA32" s="52">
        <f t="shared" si="28"/>
        <v>0</v>
      </c>
      <c r="CB32" s="52">
        <f t="shared" si="28"/>
        <v>0</v>
      </c>
      <c r="CC32" s="52">
        <f t="shared" si="28"/>
        <v>0</v>
      </c>
      <c r="CD32" s="52">
        <f t="shared" si="28"/>
        <v>0</v>
      </c>
      <c r="CE32" s="52">
        <f t="shared" si="28"/>
        <v>0</v>
      </c>
      <c r="CF32" s="52">
        <f t="shared" si="28"/>
        <v>0</v>
      </c>
      <c r="CG32" s="52">
        <f t="shared" si="28"/>
        <v>0</v>
      </c>
      <c r="CH32" s="52">
        <f t="shared" si="28"/>
        <v>0</v>
      </c>
      <c r="CI32" s="52">
        <f t="shared" si="28"/>
        <v>0</v>
      </c>
      <c r="CJ32" s="52">
        <f t="shared" si="28"/>
        <v>0</v>
      </c>
      <c r="CK32" s="52">
        <f t="shared" si="28"/>
        <v>0</v>
      </c>
      <c r="CL32" s="52">
        <f t="shared" si="28"/>
        <v>0</v>
      </c>
      <c r="CM32" s="52">
        <f t="shared" si="28"/>
        <v>0</v>
      </c>
      <c r="CN32" s="52">
        <f t="shared" si="28"/>
        <v>0</v>
      </c>
      <c r="CO32" s="52">
        <f t="shared" si="28"/>
        <v>0</v>
      </c>
      <c r="CP32" s="52">
        <f t="shared" si="28"/>
        <v>0</v>
      </c>
      <c r="CQ32" s="52">
        <f t="shared" si="28"/>
        <v>0</v>
      </c>
      <c r="CR32" s="52">
        <f t="shared" si="28"/>
        <v>0</v>
      </c>
      <c r="CS32" s="52">
        <f t="shared" si="28"/>
        <v>0</v>
      </c>
      <c r="CT32" s="52">
        <f t="shared" si="28"/>
        <v>0</v>
      </c>
      <c r="CU32" s="52">
        <f t="shared" si="28"/>
        <v>0</v>
      </c>
      <c r="CV32" s="52">
        <f t="shared" si="28"/>
        <v>0</v>
      </c>
      <c r="CW32" s="52">
        <f t="shared" si="28"/>
        <v>0</v>
      </c>
      <c r="CX32" s="52">
        <f t="shared" si="28"/>
        <v>0</v>
      </c>
      <c r="CY32" s="52">
        <f t="shared" si="28"/>
        <v>0</v>
      </c>
      <c r="CZ32" s="52">
        <f t="shared" si="28"/>
        <v>0</v>
      </c>
      <c r="DA32" s="52">
        <f t="shared" si="28"/>
        <v>0</v>
      </c>
      <c r="DB32" s="52">
        <f t="shared" si="28"/>
        <v>0</v>
      </c>
      <c r="DC32" s="52">
        <f t="shared" si="28"/>
        <v>0</v>
      </c>
      <c r="DD32" s="52">
        <f t="shared" si="28"/>
        <v>0</v>
      </c>
      <c r="DE32" s="52">
        <f t="shared" si="28"/>
        <v>0</v>
      </c>
      <c r="DF32" s="52">
        <f t="shared" si="28"/>
        <v>0</v>
      </c>
      <c r="DG32" s="52">
        <f t="shared" si="28"/>
        <v>0</v>
      </c>
      <c r="DH32" s="52">
        <f t="shared" si="28"/>
        <v>0</v>
      </c>
      <c r="DI32" s="52">
        <f t="shared" si="28"/>
        <v>0</v>
      </c>
      <c r="DJ32" s="52">
        <f t="shared" si="28"/>
        <v>0</v>
      </c>
      <c r="DK32" s="52">
        <f t="shared" si="28"/>
        <v>0</v>
      </c>
      <c r="DL32" s="52">
        <f t="shared" si="28"/>
        <v>0</v>
      </c>
      <c r="DM32" s="52">
        <f t="shared" si="28"/>
        <v>0</v>
      </c>
      <c r="DN32" s="52">
        <f t="shared" si="28"/>
        <v>0</v>
      </c>
      <c r="DO32" s="52">
        <f t="shared" si="28"/>
        <v>0</v>
      </c>
      <c r="DP32" s="52">
        <f t="shared" si="28"/>
        <v>0</v>
      </c>
      <c r="DQ32" s="52">
        <f t="shared" si="28"/>
        <v>0</v>
      </c>
      <c r="DR32" s="52">
        <f t="shared" si="28"/>
        <v>0</v>
      </c>
      <c r="DS32" s="52">
        <f t="shared" si="28"/>
        <v>0</v>
      </c>
      <c r="DT32" s="52">
        <f t="shared" si="28"/>
        <v>0</v>
      </c>
      <c r="DU32" s="52">
        <f t="shared" si="28"/>
        <v>0</v>
      </c>
      <c r="DV32" s="52">
        <f t="shared" si="28"/>
        <v>0</v>
      </c>
      <c r="DW32" s="52">
        <f t="shared" si="28"/>
        <v>0</v>
      </c>
      <c r="DX32" s="52">
        <f t="shared" si="28"/>
        <v>0</v>
      </c>
      <c r="DY32" s="52">
        <f t="shared" si="28"/>
        <v>0</v>
      </c>
    </row>
    <row r="33" spans="2:129" outlineLevel="1" x14ac:dyDescent="0.35">
      <c r="B33" s="14"/>
      <c r="C33" s="14"/>
      <c r="F33" t="s">
        <v>546</v>
      </c>
      <c r="H33" s="525"/>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row>
    <row r="34" spans="2:129" outlineLevel="1" x14ac:dyDescent="0.35">
      <c r="B34" s="14"/>
      <c r="C34" s="14"/>
      <c r="G34" s="37" t="str">
        <f>'1.1 Assumptions'!$J$27</f>
        <v>Bitmain Antminer S19 Pro</v>
      </c>
      <c r="H34" s="525" t="s">
        <v>48</v>
      </c>
      <c r="J34" s="39">
        <f>'1.1 Assumptions'!$J$128</f>
        <v>1.3</v>
      </c>
      <c r="K34" s="39">
        <f>'1.1 Assumptions'!$J$128</f>
        <v>1.3</v>
      </c>
      <c r="L34" s="39">
        <f>'1.1 Assumptions'!$J$128</f>
        <v>1.3</v>
      </c>
      <c r="M34" s="39">
        <f>'1.1 Assumptions'!$J$128</f>
        <v>1.3</v>
      </c>
      <c r="N34" s="39">
        <f>'1.1 Assumptions'!$J$128</f>
        <v>1.3</v>
      </c>
      <c r="O34" s="39">
        <f>'1.1 Assumptions'!$J$128</f>
        <v>1.3</v>
      </c>
      <c r="P34" s="39">
        <f>'1.1 Assumptions'!$J$128</f>
        <v>1.3</v>
      </c>
      <c r="Q34" s="39">
        <f>'1.1 Assumptions'!$J$128</f>
        <v>1.3</v>
      </c>
      <c r="R34" s="39">
        <f>'1.1 Assumptions'!$J$128</f>
        <v>1.3</v>
      </c>
      <c r="S34" s="39">
        <f>'1.1 Assumptions'!$J$128</f>
        <v>1.3</v>
      </c>
      <c r="T34" s="39">
        <f>'1.1 Assumptions'!$J$128</f>
        <v>1.3</v>
      </c>
      <c r="U34" s="39">
        <f>'1.1 Assumptions'!$J$128</f>
        <v>1.3</v>
      </c>
      <c r="V34" s="39">
        <f>'1.1 Assumptions'!$J$128</f>
        <v>1.3</v>
      </c>
      <c r="W34" s="39">
        <f>'1.1 Assumptions'!$J$128</f>
        <v>1.3</v>
      </c>
      <c r="X34" s="39">
        <f>'1.1 Assumptions'!$J$128</f>
        <v>1.3</v>
      </c>
      <c r="Y34" s="39">
        <f>'1.1 Assumptions'!$J$128</f>
        <v>1.3</v>
      </c>
      <c r="Z34" s="39">
        <f>'1.1 Assumptions'!$J$128</f>
        <v>1.3</v>
      </c>
      <c r="AA34" s="39">
        <f>'1.1 Assumptions'!$J$128</f>
        <v>1.3</v>
      </c>
      <c r="AB34" s="39">
        <f>'1.1 Assumptions'!$J$128</f>
        <v>1.3</v>
      </c>
      <c r="AC34" s="39">
        <f>'1.1 Assumptions'!$J$128</f>
        <v>1.3</v>
      </c>
      <c r="AD34" s="39">
        <f>'1.1 Assumptions'!$J$128</f>
        <v>1.3</v>
      </c>
      <c r="AE34" s="39">
        <f>'1.1 Assumptions'!$J$128</f>
        <v>1.3</v>
      </c>
      <c r="AF34" s="39">
        <f>'1.1 Assumptions'!$J$128</f>
        <v>1.3</v>
      </c>
      <c r="AG34" s="39">
        <f>'1.1 Assumptions'!$J$128</f>
        <v>1.3</v>
      </c>
      <c r="AH34" s="39">
        <f>'1.1 Assumptions'!$J$128</f>
        <v>1.3</v>
      </c>
      <c r="AI34" s="39">
        <f>'1.1 Assumptions'!$J$128</f>
        <v>1.3</v>
      </c>
      <c r="AJ34" s="39">
        <f>'1.1 Assumptions'!$J$128</f>
        <v>1.3</v>
      </c>
      <c r="AK34" s="39">
        <f>'1.1 Assumptions'!$J$128</f>
        <v>1.3</v>
      </c>
      <c r="AL34" s="39">
        <f>'1.1 Assumptions'!$J$128</f>
        <v>1.3</v>
      </c>
      <c r="AM34" s="39">
        <f>'1.1 Assumptions'!$J$128</f>
        <v>1.3</v>
      </c>
      <c r="AN34" s="39">
        <f>'1.1 Assumptions'!$J$128</f>
        <v>1.3</v>
      </c>
      <c r="AO34" s="39">
        <f>'1.1 Assumptions'!$J$128</f>
        <v>1.3</v>
      </c>
      <c r="AP34" s="39">
        <f>'1.1 Assumptions'!$J$128</f>
        <v>1.3</v>
      </c>
      <c r="AQ34" s="39">
        <f>'1.1 Assumptions'!$J$128</f>
        <v>1.3</v>
      </c>
      <c r="AR34" s="39">
        <f>'1.1 Assumptions'!$J$128</f>
        <v>1.3</v>
      </c>
      <c r="AS34" s="39">
        <f>'1.1 Assumptions'!$J$128</f>
        <v>1.3</v>
      </c>
      <c r="AT34" s="39">
        <f>'1.1 Assumptions'!$J$128</f>
        <v>1.3</v>
      </c>
      <c r="AU34" s="39">
        <f>'1.1 Assumptions'!$J$128</f>
        <v>1.3</v>
      </c>
      <c r="AV34" s="39">
        <f>'1.1 Assumptions'!$J$128</f>
        <v>1.3</v>
      </c>
      <c r="AW34" s="39">
        <f>'1.1 Assumptions'!$J$128</f>
        <v>1.3</v>
      </c>
      <c r="AX34" s="39">
        <f>'1.1 Assumptions'!$J$128</f>
        <v>1.3</v>
      </c>
      <c r="AY34" s="39">
        <f>'1.1 Assumptions'!$J$128</f>
        <v>1.3</v>
      </c>
      <c r="AZ34" s="39">
        <f>'1.1 Assumptions'!$J$128</f>
        <v>1.3</v>
      </c>
      <c r="BA34" s="39">
        <f>'1.1 Assumptions'!$J$128</f>
        <v>1.3</v>
      </c>
      <c r="BB34" s="39">
        <f>'1.1 Assumptions'!$J$128</f>
        <v>1.3</v>
      </c>
      <c r="BC34" s="39">
        <f>'1.1 Assumptions'!$J$128</f>
        <v>1.3</v>
      </c>
      <c r="BD34" s="39">
        <f>'1.1 Assumptions'!$J$128</f>
        <v>1.3</v>
      </c>
      <c r="BE34" s="39">
        <f>'1.1 Assumptions'!$J$128</f>
        <v>1.3</v>
      </c>
      <c r="BF34" s="39">
        <f>'1.1 Assumptions'!$J$128</f>
        <v>1.3</v>
      </c>
      <c r="BG34" s="39">
        <f>'1.1 Assumptions'!$J$128</f>
        <v>1.3</v>
      </c>
      <c r="BH34" s="39">
        <f>'1.1 Assumptions'!$J$128</f>
        <v>1.3</v>
      </c>
      <c r="BI34" s="39">
        <f>'1.1 Assumptions'!$J$128</f>
        <v>1.3</v>
      </c>
      <c r="BJ34" s="39">
        <f>'1.1 Assumptions'!$J$128</f>
        <v>1.3</v>
      </c>
      <c r="BK34" s="39">
        <f>'1.1 Assumptions'!$J$128</f>
        <v>1.3</v>
      </c>
      <c r="BL34" s="39">
        <f>'1.1 Assumptions'!$J$128</f>
        <v>1.3</v>
      </c>
      <c r="BM34" s="39">
        <f>'1.1 Assumptions'!$J$128</f>
        <v>1.3</v>
      </c>
      <c r="BN34" s="39">
        <f>'1.1 Assumptions'!$J$128</f>
        <v>1.3</v>
      </c>
      <c r="BO34" s="39">
        <f>'1.1 Assumptions'!$J$128</f>
        <v>1.3</v>
      </c>
      <c r="BP34" s="39">
        <f>'1.1 Assumptions'!$J$128</f>
        <v>1.3</v>
      </c>
      <c r="BQ34" s="39">
        <f>'1.1 Assumptions'!$J$128</f>
        <v>1.3</v>
      </c>
      <c r="BR34" s="39">
        <f>'1.1 Assumptions'!$J$128</f>
        <v>1.3</v>
      </c>
      <c r="BS34" s="39">
        <f>'1.1 Assumptions'!$J$128</f>
        <v>1.3</v>
      </c>
      <c r="BT34" s="39">
        <f>'1.1 Assumptions'!$J$128</f>
        <v>1.3</v>
      </c>
      <c r="BU34" s="39">
        <f>'1.1 Assumptions'!$J$128</f>
        <v>1.3</v>
      </c>
      <c r="BV34" s="39">
        <f>'1.1 Assumptions'!$J$128</f>
        <v>1.3</v>
      </c>
      <c r="BW34" s="39">
        <f>'1.1 Assumptions'!$J$128</f>
        <v>1.3</v>
      </c>
      <c r="BX34" s="39">
        <f>'1.1 Assumptions'!$J$128</f>
        <v>1.3</v>
      </c>
      <c r="BY34" s="39">
        <f>'1.1 Assumptions'!$J$128</f>
        <v>1.3</v>
      </c>
      <c r="BZ34" s="39">
        <f>'1.1 Assumptions'!$J$128</f>
        <v>1.3</v>
      </c>
      <c r="CA34" s="39">
        <f>'1.1 Assumptions'!$J$128</f>
        <v>1.3</v>
      </c>
      <c r="CB34" s="39">
        <f>'1.1 Assumptions'!$J$128</f>
        <v>1.3</v>
      </c>
      <c r="CC34" s="39">
        <f>'1.1 Assumptions'!$J$128</f>
        <v>1.3</v>
      </c>
      <c r="CD34" s="39">
        <f>'1.1 Assumptions'!$J$128</f>
        <v>1.3</v>
      </c>
      <c r="CE34" s="39">
        <f>'1.1 Assumptions'!$J$128</f>
        <v>1.3</v>
      </c>
      <c r="CF34" s="39">
        <f>'1.1 Assumptions'!$J$128</f>
        <v>1.3</v>
      </c>
      <c r="CG34" s="39">
        <f>'1.1 Assumptions'!$J$128</f>
        <v>1.3</v>
      </c>
      <c r="CH34" s="39">
        <f>'1.1 Assumptions'!$J$128</f>
        <v>1.3</v>
      </c>
      <c r="CI34" s="39">
        <f>'1.1 Assumptions'!$J$128</f>
        <v>1.3</v>
      </c>
      <c r="CJ34" s="39">
        <f>'1.1 Assumptions'!$J$128</f>
        <v>1.3</v>
      </c>
      <c r="CK34" s="39">
        <f>'1.1 Assumptions'!$J$128</f>
        <v>1.3</v>
      </c>
      <c r="CL34" s="39">
        <f>'1.1 Assumptions'!$J$128</f>
        <v>1.3</v>
      </c>
      <c r="CM34" s="39">
        <f>'1.1 Assumptions'!$J$128</f>
        <v>1.3</v>
      </c>
      <c r="CN34" s="39">
        <f>'1.1 Assumptions'!$J$128</f>
        <v>1.3</v>
      </c>
      <c r="CO34" s="39">
        <f>'1.1 Assumptions'!$J$128</f>
        <v>1.3</v>
      </c>
      <c r="CP34" s="39">
        <f>'1.1 Assumptions'!$J$128</f>
        <v>1.3</v>
      </c>
      <c r="CQ34" s="39">
        <f>'1.1 Assumptions'!$J$128</f>
        <v>1.3</v>
      </c>
      <c r="CR34" s="39">
        <f>'1.1 Assumptions'!$J$128</f>
        <v>1.3</v>
      </c>
      <c r="CS34" s="39">
        <f>'1.1 Assumptions'!$J$128</f>
        <v>1.3</v>
      </c>
      <c r="CT34" s="39">
        <f>'1.1 Assumptions'!$J$128</f>
        <v>1.3</v>
      </c>
      <c r="CU34" s="39">
        <f>'1.1 Assumptions'!$J$128</f>
        <v>1.3</v>
      </c>
      <c r="CV34" s="39">
        <f>'1.1 Assumptions'!$J$128</f>
        <v>1.3</v>
      </c>
      <c r="CW34" s="39">
        <f>'1.1 Assumptions'!$J$128</f>
        <v>1.3</v>
      </c>
      <c r="CX34" s="39">
        <f>'1.1 Assumptions'!$J$128</f>
        <v>1.3</v>
      </c>
      <c r="CY34" s="39">
        <f>'1.1 Assumptions'!$J$128</f>
        <v>1.3</v>
      </c>
      <c r="CZ34" s="39">
        <f>'1.1 Assumptions'!$J$128</f>
        <v>1.3</v>
      </c>
      <c r="DA34" s="39">
        <f>'1.1 Assumptions'!$J$128</f>
        <v>1.3</v>
      </c>
      <c r="DB34" s="39">
        <f>'1.1 Assumptions'!$J$128</f>
        <v>1.3</v>
      </c>
      <c r="DC34" s="39">
        <f>'1.1 Assumptions'!$J$128</f>
        <v>1.3</v>
      </c>
      <c r="DD34" s="39">
        <f>'1.1 Assumptions'!$J$128</f>
        <v>1.3</v>
      </c>
      <c r="DE34" s="39">
        <f>'1.1 Assumptions'!$J$128</f>
        <v>1.3</v>
      </c>
      <c r="DF34" s="39">
        <f>'1.1 Assumptions'!$J$128</f>
        <v>1.3</v>
      </c>
      <c r="DG34" s="39">
        <f>'1.1 Assumptions'!$J$128</f>
        <v>1.3</v>
      </c>
      <c r="DH34" s="39">
        <f>'1.1 Assumptions'!$J$128</f>
        <v>1.3</v>
      </c>
      <c r="DI34" s="39">
        <f>'1.1 Assumptions'!$J$128</f>
        <v>1.3</v>
      </c>
      <c r="DJ34" s="39">
        <f>'1.1 Assumptions'!$J$128</f>
        <v>1.3</v>
      </c>
      <c r="DK34" s="39">
        <f>'1.1 Assumptions'!$J$128</f>
        <v>1.3</v>
      </c>
      <c r="DL34" s="39">
        <f>'1.1 Assumptions'!$J$128</f>
        <v>1.3</v>
      </c>
      <c r="DM34" s="39">
        <f>'1.1 Assumptions'!$J$128</f>
        <v>1.3</v>
      </c>
      <c r="DN34" s="39">
        <f>'1.1 Assumptions'!$J$128</f>
        <v>1.3</v>
      </c>
      <c r="DO34" s="39">
        <f>'1.1 Assumptions'!$J$128</f>
        <v>1.3</v>
      </c>
      <c r="DP34" s="39">
        <f>'1.1 Assumptions'!$J$128</f>
        <v>1.3</v>
      </c>
      <c r="DQ34" s="39">
        <f>'1.1 Assumptions'!$J$128</f>
        <v>1.3</v>
      </c>
      <c r="DR34" s="39">
        <f>'1.1 Assumptions'!$J$128</f>
        <v>1.3</v>
      </c>
      <c r="DS34" s="39">
        <f>'1.1 Assumptions'!$J$128</f>
        <v>1.3</v>
      </c>
      <c r="DT34" s="39">
        <f>'1.1 Assumptions'!$J$128</f>
        <v>1.3</v>
      </c>
      <c r="DU34" s="39">
        <f>'1.1 Assumptions'!$J$128</f>
        <v>1.3</v>
      </c>
      <c r="DV34" s="39">
        <f>'1.1 Assumptions'!$J$128</f>
        <v>1.3</v>
      </c>
      <c r="DW34" s="39">
        <f>'1.1 Assumptions'!$J$128</f>
        <v>1.3</v>
      </c>
      <c r="DX34" s="39">
        <f>'1.1 Assumptions'!$J$128</f>
        <v>1.3</v>
      </c>
      <c r="DY34" s="39">
        <f>'1.1 Assumptions'!$J$128</f>
        <v>1.3</v>
      </c>
    </row>
    <row r="35" spans="2:129" outlineLevel="1" x14ac:dyDescent="0.35">
      <c r="B35" s="14"/>
      <c r="C35" s="14"/>
      <c r="G35" s="37" t="str">
        <f>'1.1 Assumptions'!$J$28</f>
        <v>MicroBT Whatsminer M30s</v>
      </c>
      <c r="H35" s="525" t="s">
        <v>48</v>
      </c>
      <c r="J35" s="39">
        <f>'1.1 Assumptions'!$J$129</f>
        <v>1.3</v>
      </c>
      <c r="K35" s="39">
        <f>'1.1 Assumptions'!$J$129</f>
        <v>1.3</v>
      </c>
      <c r="L35" s="39">
        <f>'1.1 Assumptions'!$J$129</f>
        <v>1.3</v>
      </c>
      <c r="M35" s="39">
        <f>'1.1 Assumptions'!$J$129</f>
        <v>1.3</v>
      </c>
      <c r="N35" s="39">
        <f>'1.1 Assumptions'!$J$129</f>
        <v>1.3</v>
      </c>
      <c r="O35" s="39">
        <f>'1.1 Assumptions'!$J$129</f>
        <v>1.3</v>
      </c>
      <c r="P35" s="39">
        <f>'1.1 Assumptions'!$J$129</f>
        <v>1.3</v>
      </c>
      <c r="Q35" s="39">
        <f>'1.1 Assumptions'!$J$129</f>
        <v>1.3</v>
      </c>
      <c r="R35" s="39">
        <f>'1.1 Assumptions'!$J$129</f>
        <v>1.3</v>
      </c>
      <c r="S35" s="39">
        <f>'1.1 Assumptions'!$J$129</f>
        <v>1.3</v>
      </c>
      <c r="T35" s="39">
        <f>'1.1 Assumptions'!$J$129</f>
        <v>1.3</v>
      </c>
      <c r="U35" s="39">
        <f>'1.1 Assumptions'!$J$129</f>
        <v>1.3</v>
      </c>
      <c r="V35" s="39">
        <f>'1.1 Assumptions'!$J$129</f>
        <v>1.3</v>
      </c>
      <c r="W35" s="39">
        <f>'1.1 Assumptions'!$J$129</f>
        <v>1.3</v>
      </c>
      <c r="X35" s="39">
        <f>'1.1 Assumptions'!$J$129</f>
        <v>1.3</v>
      </c>
      <c r="Y35" s="39">
        <f>'1.1 Assumptions'!$J$129</f>
        <v>1.3</v>
      </c>
      <c r="Z35" s="39">
        <f>'1.1 Assumptions'!$J$129</f>
        <v>1.3</v>
      </c>
      <c r="AA35" s="39">
        <f>'1.1 Assumptions'!$J$129</f>
        <v>1.3</v>
      </c>
      <c r="AB35" s="39">
        <f>'1.1 Assumptions'!$J$129</f>
        <v>1.3</v>
      </c>
      <c r="AC35" s="39">
        <f>'1.1 Assumptions'!$J$129</f>
        <v>1.3</v>
      </c>
      <c r="AD35" s="39">
        <f>'1.1 Assumptions'!$J$129</f>
        <v>1.3</v>
      </c>
      <c r="AE35" s="39">
        <f>'1.1 Assumptions'!$J$129</f>
        <v>1.3</v>
      </c>
      <c r="AF35" s="39">
        <f>'1.1 Assumptions'!$J$129</f>
        <v>1.3</v>
      </c>
      <c r="AG35" s="39">
        <f>'1.1 Assumptions'!$J$129</f>
        <v>1.3</v>
      </c>
      <c r="AH35" s="39">
        <f>'1.1 Assumptions'!$J$129</f>
        <v>1.3</v>
      </c>
      <c r="AI35" s="39">
        <f>'1.1 Assumptions'!$J$129</f>
        <v>1.3</v>
      </c>
      <c r="AJ35" s="39">
        <f>'1.1 Assumptions'!$J$129</f>
        <v>1.3</v>
      </c>
      <c r="AK35" s="39">
        <f>'1.1 Assumptions'!$J$129</f>
        <v>1.3</v>
      </c>
      <c r="AL35" s="39">
        <f>'1.1 Assumptions'!$J$129</f>
        <v>1.3</v>
      </c>
      <c r="AM35" s="39">
        <f>'1.1 Assumptions'!$J$129</f>
        <v>1.3</v>
      </c>
      <c r="AN35" s="39">
        <f>'1.1 Assumptions'!$J$129</f>
        <v>1.3</v>
      </c>
      <c r="AO35" s="39">
        <f>'1.1 Assumptions'!$J$129</f>
        <v>1.3</v>
      </c>
      <c r="AP35" s="39">
        <f>'1.1 Assumptions'!$J$129</f>
        <v>1.3</v>
      </c>
      <c r="AQ35" s="39">
        <f>'1.1 Assumptions'!$J$129</f>
        <v>1.3</v>
      </c>
      <c r="AR35" s="39">
        <f>'1.1 Assumptions'!$J$129</f>
        <v>1.3</v>
      </c>
      <c r="AS35" s="39">
        <f>'1.1 Assumptions'!$J$129</f>
        <v>1.3</v>
      </c>
      <c r="AT35" s="39">
        <f>'1.1 Assumptions'!$J$129</f>
        <v>1.3</v>
      </c>
      <c r="AU35" s="39">
        <f>'1.1 Assumptions'!$J$129</f>
        <v>1.3</v>
      </c>
      <c r="AV35" s="39">
        <f>'1.1 Assumptions'!$J$129</f>
        <v>1.3</v>
      </c>
      <c r="AW35" s="39">
        <f>'1.1 Assumptions'!$J$129</f>
        <v>1.3</v>
      </c>
      <c r="AX35" s="39">
        <f>'1.1 Assumptions'!$J$129</f>
        <v>1.3</v>
      </c>
      <c r="AY35" s="39">
        <f>'1.1 Assumptions'!$J$129</f>
        <v>1.3</v>
      </c>
      <c r="AZ35" s="39">
        <f>'1.1 Assumptions'!$J$129</f>
        <v>1.3</v>
      </c>
      <c r="BA35" s="39">
        <f>'1.1 Assumptions'!$J$129</f>
        <v>1.3</v>
      </c>
      <c r="BB35" s="39">
        <f>'1.1 Assumptions'!$J$129</f>
        <v>1.3</v>
      </c>
      <c r="BC35" s="39">
        <f>'1.1 Assumptions'!$J$129</f>
        <v>1.3</v>
      </c>
      <c r="BD35" s="39">
        <f>'1.1 Assumptions'!$J$129</f>
        <v>1.3</v>
      </c>
      <c r="BE35" s="39">
        <f>'1.1 Assumptions'!$J$129</f>
        <v>1.3</v>
      </c>
      <c r="BF35" s="39">
        <f>'1.1 Assumptions'!$J$129</f>
        <v>1.3</v>
      </c>
      <c r="BG35" s="39">
        <f>'1.1 Assumptions'!$J$129</f>
        <v>1.3</v>
      </c>
      <c r="BH35" s="39">
        <f>'1.1 Assumptions'!$J$129</f>
        <v>1.3</v>
      </c>
      <c r="BI35" s="39">
        <f>'1.1 Assumptions'!$J$129</f>
        <v>1.3</v>
      </c>
      <c r="BJ35" s="39">
        <f>'1.1 Assumptions'!$J$129</f>
        <v>1.3</v>
      </c>
      <c r="BK35" s="39">
        <f>'1.1 Assumptions'!$J$129</f>
        <v>1.3</v>
      </c>
      <c r="BL35" s="39">
        <f>'1.1 Assumptions'!$J$129</f>
        <v>1.3</v>
      </c>
      <c r="BM35" s="39">
        <f>'1.1 Assumptions'!$J$129</f>
        <v>1.3</v>
      </c>
      <c r="BN35" s="39">
        <f>'1.1 Assumptions'!$J$129</f>
        <v>1.3</v>
      </c>
      <c r="BO35" s="39">
        <f>'1.1 Assumptions'!$J$129</f>
        <v>1.3</v>
      </c>
      <c r="BP35" s="39">
        <f>'1.1 Assumptions'!$J$129</f>
        <v>1.3</v>
      </c>
      <c r="BQ35" s="39">
        <f>'1.1 Assumptions'!$J$129</f>
        <v>1.3</v>
      </c>
      <c r="BR35" s="39">
        <f>'1.1 Assumptions'!$J$129</f>
        <v>1.3</v>
      </c>
      <c r="BS35" s="39">
        <f>'1.1 Assumptions'!$J$129</f>
        <v>1.3</v>
      </c>
      <c r="BT35" s="39">
        <f>'1.1 Assumptions'!$J$129</f>
        <v>1.3</v>
      </c>
      <c r="BU35" s="39">
        <f>'1.1 Assumptions'!$J$129</f>
        <v>1.3</v>
      </c>
      <c r="BV35" s="39">
        <f>'1.1 Assumptions'!$J$129</f>
        <v>1.3</v>
      </c>
      <c r="BW35" s="39">
        <f>'1.1 Assumptions'!$J$129</f>
        <v>1.3</v>
      </c>
      <c r="BX35" s="39">
        <f>'1.1 Assumptions'!$J$129</f>
        <v>1.3</v>
      </c>
      <c r="BY35" s="39">
        <f>'1.1 Assumptions'!$J$129</f>
        <v>1.3</v>
      </c>
      <c r="BZ35" s="39">
        <f>'1.1 Assumptions'!$J$129</f>
        <v>1.3</v>
      </c>
      <c r="CA35" s="39">
        <f>'1.1 Assumptions'!$J$129</f>
        <v>1.3</v>
      </c>
      <c r="CB35" s="39">
        <f>'1.1 Assumptions'!$J$129</f>
        <v>1.3</v>
      </c>
      <c r="CC35" s="39">
        <f>'1.1 Assumptions'!$J$129</f>
        <v>1.3</v>
      </c>
      <c r="CD35" s="39">
        <f>'1.1 Assumptions'!$J$129</f>
        <v>1.3</v>
      </c>
      <c r="CE35" s="39">
        <f>'1.1 Assumptions'!$J$129</f>
        <v>1.3</v>
      </c>
      <c r="CF35" s="39">
        <f>'1.1 Assumptions'!$J$129</f>
        <v>1.3</v>
      </c>
      <c r="CG35" s="39">
        <f>'1.1 Assumptions'!$J$129</f>
        <v>1.3</v>
      </c>
      <c r="CH35" s="39">
        <f>'1.1 Assumptions'!$J$129</f>
        <v>1.3</v>
      </c>
      <c r="CI35" s="39">
        <f>'1.1 Assumptions'!$J$129</f>
        <v>1.3</v>
      </c>
      <c r="CJ35" s="39">
        <f>'1.1 Assumptions'!$J$129</f>
        <v>1.3</v>
      </c>
      <c r="CK35" s="39">
        <f>'1.1 Assumptions'!$J$129</f>
        <v>1.3</v>
      </c>
      <c r="CL35" s="39">
        <f>'1.1 Assumptions'!$J$129</f>
        <v>1.3</v>
      </c>
      <c r="CM35" s="39">
        <f>'1.1 Assumptions'!$J$129</f>
        <v>1.3</v>
      </c>
      <c r="CN35" s="39">
        <f>'1.1 Assumptions'!$J$129</f>
        <v>1.3</v>
      </c>
      <c r="CO35" s="39">
        <f>'1.1 Assumptions'!$J$129</f>
        <v>1.3</v>
      </c>
      <c r="CP35" s="39">
        <f>'1.1 Assumptions'!$J$129</f>
        <v>1.3</v>
      </c>
      <c r="CQ35" s="39">
        <f>'1.1 Assumptions'!$J$129</f>
        <v>1.3</v>
      </c>
      <c r="CR35" s="39">
        <f>'1.1 Assumptions'!$J$129</f>
        <v>1.3</v>
      </c>
      <c r="CS35" s="39">
        <f>'1.1 Assumptions'!$J$129</f>
        <v>1.3</v>
      </c>
      <c r="CT35" s="39">
        <f>'1.1 Assumptions'!$J$129</f>
        <v>1.3</v>
      </c>
      <c r="CU35" s="39">
        <f>'1.1 Assumptions'!$J$129</f>
        <v>1.3</v>
      </c>
      <c r="CV35" s="39">
        <f>'1.1 Assumptions'!$J$129</f>
        <v>1.3</v>
      </c>
      <c r="CW35" s="39">
        <f>'1.1 Assumptions'!$J$129</f>
        <v>1.3</v>
      </c>
      <c r="CX35" s="39">
        <f>'1.1 Assumptions'!$J$129</f>
        <v>1.3</v>
      </c>
      <c r="CY35" s="39">
        <f>'1.1 Assumptions'!$J$129</f>
        <v>1.3</v>
      </c>
      <c r="CZ35" s="39">
        <f>'1.1 Assumptions'!$J$129</f>
        <v>1.3</v>
      </c>
      <c r="DA35" s="39">
        <f>'1.1 Assumptions'!$J$129</f>
        <v>1.3</v>
      </c>
      <c r="DB35" s="39">
        <f>'1.1 Assumptions'!$J$129</f>
        <v>1.3</v>
      </c>
      <c r="DC35" s="39">
        <f>'1.1 Assumptions'!$J$129</f>
        <v>1.3</v>
      </c>
      <c r="DD35" s="39">
        <f>'1.1 Assumptions'!$J$129</f>
        <v>1.3</v>
      </c>
      <c r="DE35" s="39">
        <f>'1.1 Assumptions'!$J$129</f>
        <v>1.3</v>
      </c>
      <c r="DF35" s="39">
        <f>'1.1 Assumptions'!$J$129</f>
        <v>1.3</v>
      </c>
      <c r="DG35" s="39">
        <f>'1.1 Assumptions'!$J$129</f>
        <v>1.3</v>
      </c>
      <c r="DH35" s="39">
        <f>'1.1 Assumptions'!$J$129</f>
        <v>1.3</v>
      </c>
      <c r="DI35" s="39">
        <f>'1.1 Assumptions'!$J$129</f>
        <v>1.3</v>
      </c>
      <c r="DJ35" s="39">
        <f>'1.1 Assumptions'!$J$129</f>
        <v>1.3</v>
      </c>
      <c r="DK35" s="39">
        <f>'1.1 Assumptions'!$J$129</f>
        <v>1.3</v>
      </c>
      <c r="DL35" s="39">
        <f>'1.1 Assumptions'!$J$129</f>
        <v>1.3</v>
      </c>
      <c r="DM35" s="39">
        <f>'1.1 Assumptions'!$J$129</f>
        <v>1.3</v>
      </c>
      <c r="DN35" s="39">
        <f>'1.1 Assumptions'!$J$129</f>
        <v>1.3</v>
      </c>
      <c r="DO35" s="39">
        <f>'1.1 Assumptions'!$J$129</f>
        <v>1.3</v>
      </c>
      <c r="DP35" s="39">
        <f>'1.1 Assumptions'!$J$129</f>
        <v>1.3</v>
      </c>
      <c r="DQ35" s="39">
        <f>'1.1 Assumptions'!$J$129</f>
        <v>1.3</v>
      </c>
      <c r="DR35" s="39">
        <f>'1.1 Assumptions'!$J$129</f>
        <v>1.3</v>
      </c>
      <c r="DS35" s="39">
        <f>'1.1 Assumptions'!$J$129</f>
        <v>1.3</v>
      </c>
      <c r="DT35" s="39">
        <f>'1.1 Assumptions'!$J$129</f>
        <v>1.3</v>
      </c>
      <c r="DU35" s="39">
        <f>'1.1 Assumptions'!$J$129</f>
        <v>1.3</v>
      </c>
      <c r="DV35" s="39">
        <f>'1.1 Assumptions'!$J$129</f>
        <v>1.3</v>
      </c>
      <c r="DW35" s="39">
        <f>'1.1 Assumptions'!$J$129</f>
        <v>1.3</v>
      </c>
      <c r="DX35" s="39">
        <f>'1.1 Assumptions'!$J$129</f>
        <v>1.3</v>
      </c>
      <c r="DY35" s="39">
        <f>'1.1 Assumptions'!$J$129</f>
        <v>1.3</v>
      </c>
    </row>
    <row r="36" spans="2:129" outlineLevel="1" x14ac:dyDescent="0.35">
      <c r="B36" s="14"/>
      <c r="C36" s="14"/>
      <c r="H36" s="525"/>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row>
    <row r="37" spans="2:129" outlineLevel="1" x14ac:dyDescent="0.35">
      <c r="B37" s="14"/>
      <c r="C37" s="14"/>
      <c r="E37" s="516" t="s">
        <v>858</v>
      </c>
      <c r="F37" s="516"/>
      <c r="G37" s="516"/>
      <c r="H37" s="525" t="s">
        <v>48</v>
      </c>
      <c r="J37" s="39">
        <f>'1.1 Assumptions'!$J$170</f>
        <v>0.98</v>
      </c>
      <c r="K37" s="39">
        <f>'1.1 Assumptions'!$J$170</f>
        <v>0.98</v>
      </c>
      <c r="L37" s="39">
        <f>'1.1 Assumptions'!$J$170</f>
        <v>0.98</v>
      </c>
      <c r="M37" s="39">
        <f>'1.1 Assumptions'!$J$170</f>
        <v>0.98</v>
      </c>
      <c r="N37" s="39">
        <f>'1.1 Assumptions'!$J$170</f>
        <v>0.98</v>
      </c>
      <c r="O37" s="39">
        <f>'1.1 Assumptions'!$J$170</f>
        <v>0.98</v>
      </c>
      <c r="P37" s="39">
        <f>'1.1 Assumptions'!$J$170</f>
        <v>0.98</v>
      </c>
      <c r="Q37" s="39">
        <f>'1.1 Assumptions'!$J$170</f>
        <v>0.98</v>
      </c>
      <c r="R37" s="39">
        <f>'1.1 Assumptions'!$J$170</f>
        <v>0.98</v>
      </c>
      <c r="S37" s="39">
        <f>'1.1 Assumptions'!$J$170</f>
        <v>0.98</v>
      </c>
      <c r="T37" s="39">
        <f>'1.1 Assumptions'!$J$170</f>
        <v>0.98</v>
      </c>
      <c r="U37" s="39">
        <f>'1.1 Assumptions'!$J$170</f>
        <v>0.98</v>
      </c>
      <c r="V37" s="39">
        <f>'1.1 Assumptions'!$J$170</f>
        <v>0.98</v>
      </c>
      <c r="W37" s="39">
        <f>'1.1 Assumptions'!$J$170</f>
        <v>0.98</v>
      </c>
      <c r="X37" s="39">
        <f>'1.1 Assumptions'!$J$170</f>
        <v>0.98</v>
      </c>
      <c r="Y37" s="39">
        <f>'1.1 Assumptions'!$J$170</f>
        <v>0.98</v>
      </c>
      <c r="Z37" s="39">
        <f>'1.1 Assumptions'!$J$170</f>
        <v>0.98</v>
      </c>
      <c r="AA37" s="39">
        <f>'1.1 Assumptions'!$J$170</f>
        <v>0.98</v>
      </c>
      <c r="AB37" s="39">
        <f>'1.1 Assumptions'!$J$170</f>
        <v>0.98</v>
      </c>
      <c r="AC37" s="39">
        <f>'1.1 Assumptions'!$J$170</f>
        <v>0.98</v>
      </c>
      <c r="AD37" s="39">
        <f>'1.1 Assumptions'!$J$170</f>
        <v>0.98</v>
      </c>
      <c r="AE37" s="39">
        <f>'1.1 Assumptions'!$J$170</f>
        <v>0.98</v>
      </c>
      <c r="AF37" s="39">
        <f>'1.1 Assumptions'!$J$170</f>
        <v>0.98</v>
      </c>
      <c r="AG37" s="39">
        <f>'1.1 Assumptions'!$J$170</f>
        <v>0.98</v>
      </c>
      <c r="AH37" s="39">
        <f>'1.1 Assumptions'!$J$170</f>
        <v>0.98</v>
      </c>
      <c r="AI37" s="39">
        <f>'1.1 Assumptions'!$J$170</f>
        <v>0.98</v>
      </c>
      <c r="AJ37" s="39">
        <f>'1.1 Assumptions'!$J$170</f>
        <v>0.98</v>
      </c>
      <c r="AK37" s="39">
        <f>'1.1 Assumptions'!$J$170</f>
        <v>0.98</v>
      </c>
      <c r="AL37" s="39">
        <f>'1.1 Assumptions'!$J$170</f>
        <v>0.98</v>
      </c>
      <c r="AM37" s="39">
        <f>'1.1 Assumptions'!$J$170</f>
        <v>0.98</v>
      </c>
      <c r="AN37" s="39">
        <f>'1.1 Assumptions'!$J$170</f>
        <v>0.98</v>
      </c>
      <c r="AO37" s="39">
        <f>'1.1 Assumptions'!$J$170</f>
        <v>0.98</v>
      </c>
      <c r="AP37" s="39">
        <f>'1.1 Assumptions'!$J$170</f>
        <v>0.98</v>
      </c>
      <c r="AQ37" s="39">
        <f>'1.1 Assumptions'!$J$170</f>
        <v>0.98</v>
      </c>
      <c r="AR37" s="39">
        <f>'1.1 Assumptions'!$J$170</f>
        <v>0.98</v>
      </c>
      <c r="AS37" s="39">
        <f>'1.1 Assumptions'!$J$170</f>
        <v>0.98</v>
      </c>
      <c r="AT37" s="39">
        <f>'1.1 Assumptions'!$J$170</f>
        <v>0.98</v>
      </c>
      <c r="AU37" s="39">
        <f>'1.1 Assumptions'!$J$170</f>
        <v>0.98</v>
      </c>
      <c r="AV37" s="39">
        <f>'1.1 Assumptions'!$J$170</f>
        <v>0.98</v>
      </c>
      <c r="AW37" s="39">
        <f>'1.1 Assumptions'!$J$170</f>
        <v>0.98</v>
      </c>
      <c r="AX37" s="39">
        <f>'1.1 Assumptions'!$J$170</f>
        <v>0.98</v>
      </c>
      <c r="AY37" s="39">
        <f>'1.1 Assumptions'!$J$170</f>
        <v>0.98</v>
      </c>
      <c r="AZ37" s="39">
        <f>'1.1 Assumptions'!$J$170</f>
        <v>0.98</v>
      </c>
      <c r="BA37" s="39">
        <f>'1.1 Assumptions'!$J$170</f>
        <v>0.98</v>
      </c>
      <c r="BB37" s="39">
        <f>'1.1 Assumptions'!$J$170</f>
        <v>0.98</v>
      </c>
      <c r="BC37" s="39">
        <f>'1.1 Assumptions'!$J$170</f>
        <v>0.98</v>
      </c>
      <c r="BD37" s="39">
        <f>'1.1 Assumptions'!$J$170</f>
        <v>0.98</v>
      </c>
      <c r="BE37" s="39">
        <f>'1.1 Assumptions'!$J$170</f>
        <v>0.98</v>
      </c>
      <c r="BF37" s="39">
        <f>'1.1 Assumptions'!$J$170</f>
        <v>0.98</v>
      </c>
      <c r="BG37" s="39">
        <f>'1.1 Assumptions'!$J$170</f>
        <v>0.98</v>
      </c>
      <c r="BH37" s="39">
        <f>'1.1 Assumptions'!$J$170</f>
        <v>0.98</v>
      </c>
      <c r="BI37" s="39">
        <f>'1.1 Assumptions'!$J$170</f>
        <v>0.98</v>
      </c>
      <c r="BJ37" s="39">
        <f>'1.1 Assumptions'!$J$170</f>
        <v>0.98</v>
      </c>
      <c r="BK37" s="39">
        <f>'1.1 Assumptions'!$J$170</f>
        <v>0.98</v>
      </c>
      <c r="BL37" s="39">
        <f>'1.1 Assumptions'!$J$170</f>
        <v>0.98</v>
      </c>
      <c r="BM37" s="39">
        <f>'1.1 Assumptions'!$J$170</f>
        <v>0.98</v>
      </c>
      <c r="BN37" s="39">
        <f>'1.1 Assumptions'!$J$170</f>
        <v>0.98</v>
      </c>
      <c r="BO37" s="39">
        <f>'1.1 Assumptions'!$J$170</f>
        <v>0.98</v>
      </c>
      <c r="BP37" s="39">
        <f>'1.1 Assumptions'!$J$170</f>
        <v>0.98</v>
      </c>
      <c r="BQ37" s="39">
        <f>'1.1 Assumptions'!$J$170</f>
        <v>0.98</v>
      </c>
      <c r="BR37" s="39">
        <f>'1.1 Assumptions'!$J$170</f>
        <v>0.98</v>
      </c>
      <c r="BS37" s="39">
        <f>'1.1 Assumptions'!$J$170</f>
        <v>0.98</v>
      </c>
      <c r="BT37" s="39">
        <f>'1.1 Assumptions'!$J$170</f>
        <v>0.98</v>
      </c>
      <c r="BU37" s="39">
        <f>'1.1 Assumptions'!$J$170</f>
        <v>0.98</v>
      </c>
      <c r="BV37" s="39">
        <f>'1.1 Assumptions'!$J$170</f>
        <v>0.98</v>
      </c>
      <c r="BW37" s="39">
        <f>'1.1 Assumptions'!$J$170</f>
        <v>0.98</v>
      </c>
      <c r="BX37" s="39">
        <f>'1.1 Assumptions'!$J$170</f>
        <v>0.98</v>
      </c>
      <c r="BY37" s="39">
        <f>'1.1 Assumptions'!$J$170</f>
        <v>0.98</v>
      </c>
      <c r="BZ37" s="39">
        <f>'1.1 Assumptions'!$J$170</f>
        <v>0.98</v>
      </c>
      <c r="CA37" s="39">
        <f>'1.1 Assumptions'!$J$170</f>
        <v>0.98</v>
      </c>
      <c r="CB37" s="39">
        <f>'1.1 Assumptions'!$J$170</f>
        <v>0.98</v>
      </c>
      <c r="CC37" s="39">
        <f>'1.1 Assumptions'!$J$170</f>
        <v>0.98</v>
      </c>
      <c r="CD37" s="39">
        <f>'1.1 Assumptions'!$J$170</f>
        <v>0.98</v>
      </c>
      <c r="CE37" s="39">
        <f>'1.1 Assumptions'!$J$170</f>
        <v>0.98</v>
      </c>
      <c r="CF37" s="39">
        <f>'1.1 Assumptions'!$J$170</f>
        <v>0.98</v>
      </c>
      <c r="CG37" s="39">
        <f>'1.1 Assumptions'!$J$170</f>
        <v>0.98</v>
      </c>
      <c r="CH37" s="39">
        <f>'1.1 Assumptions'!$J$170</f>
        <v>0.98</v>
      </c>
      <c r="CI37" s="39">
        <f>'1.1 Assumptions'!$J$170</f>
        <v>0.98</v>
      </c>
      <c r="CJ37" s="39">
        <f>'1.1 Assumptions'!$J$170</f>
        <v>0.98</v>
      </c>
      <c r="CK37" s="39">
        <f>'1.1 Assumptions'!$J$170</f>
        <v>0.98</v>
      </c>
      <c r="CL37" s="39">
        <f>'1.1 Assumptions'!$J$170</f>
        <v>0.98</v>
      </c>
      <c r="CM37" s="39">
        <f>'1.1 Assumptions'!$J$170</f>
        <v>0.98</v>
      </c>
      <c r="CN37" s="39">
        <f>'1.1 Assumptions'!$J$170</f>
        <v>0.98</v>
      </c>
      <c r="CO37" s="39">
        <f>'1.1 Assumptions'!$J$170</f>
        <v>0.98</v>
      </c>
      <c r="CP37" s="39">
        <f>'1.1 Assumptions'!$J$170</f>
        <v>0.98</v>
      </c>
      <c r="CQ37" s="39">
        <f>'1.1 Assumptions'!$J$170</f>
        <v>0.98</v>
      </c>
      <c r="CR37" s="39">
        <f>'1.1 Assumptions'!$J$170</f>
        <v>0.98</v>
      </c>
      <c r="CS37" s="39">
        <f>'1.1 Assumptions'!$J$170</f>
        <v>0.98</v>
      </c>
      <c r="CT37" s="39">
        <f>'1.1 Assumptions'!$J$170</f>
        <v>0.98</v>
      </c>
      <c r="CU37" s="39">
        <f>'1.1 Assumptions'!$J$170</f>
        <v>0.98</v>
      </c>
      <c r="CV37" s="39">
        <f>'1.1 Assumptions'!$J$170</f>
        <v>0.98</v>
      </c>
      <c r="CW37" s="39">
        <f>'1.1 Assumptions'!$J$170</f>
        <v>0.98</v>
      </c>
      <c r="CX37" s="39">
        <f>'1.1 Assumptions'!$J$170</f>
        <v>0.98</v>
      </c>
      <c r="CY37" s="39">
        <f>'1.1 Assumptions'!$J$170</f>
        <v>0.98</v>
      </c>
      <c r="CZ37" s="39">
        <f>'1.1 Assumptions'!$J$170</f>
        <v>0.98</v>
      </c>
      <c r="DA37" s="39">
        <f>'1.1 Assumptions'!$J$170</f>
        <v>0.98</v>
      </c>
      <c r="DB37" s="39">
        <f>'1.1 Assumptions'!$J$170</f>
        <v>0.98</v>
      </c>
      <c r="DC37" s="39">
        <f>'1.1 Assumptions'!$J$170</f>
        <v>0.98</v>
      </c>
      <c r="DD37" s="39">
        <f>'1.1 Assumptions'!$J$170</f>
        <v>0.98</v>
      </c>
      <c r="DE37" s="39">
        <f>'1.1 Assumptions'!$J$170</f>
        <v>0.98</v>
      </c>
      <c r="DF37" s="39">
        <f>'1.1 Assumptions'!$J$170</f>
        <v>0.98</v>
      </c>
      <c r="DG37" s="39">
        <f>'1.1 Assumptions'!$J$170</f>
        <v>0.98</v>
      </c>
      <c r="DH37" s="39">
        <f>'1.1 Assumptions'!$J$170</f>
        <v>0.98</v>
      </c>
      <c r="DI37" s="39">
        <f>'1.1 Assumptions'!$J$170</f>
        <v>0.98</v>
      </c>
      <c r="DJ37" s="39">
        <f>'1.1 Assumptions'!$J$170</f>
        <v>0.98</v>
      </c>
      <c r="DK37" s="39">
        <f>'1.1 Assumptions'!$J$170</f>
        <v>0.98</v>
      </c>
      <c r="DL37" s="39">
        <f>'1.1 Assumptions'!$J$170</f>
        <v>0.98</v>
      </c>
      <c r="DM37" s="39">
        <f>'1.1 Assumptions'!$J$170</f>
        <v>0.98</v>
      </c>
      <c r="DN37" s="39">
        <f>'1.1 Assumptions'!$J$170</f>
        <v>0.98</v>
      </c>
      <c r="DO37" s="39">
        <f>'1.1 Assumptions'!$J$170</f>
        <v>0.98</v>
      </c>
      <c r="DP37" s="39">
        <f>'1.1 Assumptions'!$J$170</f>
        <v>0.98</v>
      </c>
      <c r="DQ37" s="39">
        <f>'1.1 Assumptions'!$J$170</f>
        <v>0.98</v>
      </c>
      <c r="DR37" s="39">
        <f>'1.1 Assumptions'!$J$170</f>
        <v>0.98</v>
      </c>
      <c r="DS37" s="39">
        <f>'1.1 Assumptions'!$J$170</f>
        <v>0.98</v>
      </c>
      <c r="DT37" s="39">
        <f>'1.1 Assumptions'!$J$170</f>
        <v>0.98</v>
      </c>
      <c r="DU37" s="39">
        <f>'1.1 Assumptions'!$J$170</f>
        <v>0.98</v>
      </c>
      <c r="DV37" s="39">
        <f>'1.1 Assumptions'!$J$170</f>
        <v>0.98</v>
      </c>
      <c r="DW37" s="39">
        <f>'1.1 Assumptions'!$J$170</f>
        <v>0.98</v>
      </c>
      <c r="DX37" s="39">
        <f>'1.1 Assumptions'!$J$170</f>
        <v>0.98</v>
      </c>
      <c r="DY37" s="39">
        <f>'1.1 Assumptions'!$J$170</f>
        <v>0.98</v>
      </c>
    </row>
    <row r="38" spans="2:129" outlineLevel="1" x14ac:dyDescent="0.35">
      <c r="B38" s="14"/>
      <c r="C38" s="14"/>
      <c r="H38" s="525"/>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row>
    <row r="39" spans="2:129" x14ac:dyDescent="0.35">
      <c r="B39" s="14"/>
      <c r="C39" s="24" t="s">
        <v>547</v>
      </c>
      <c r="H39" s="528" t="s">
        <v>155</v>
      </c>
      <c r="J39" s="110">
        <f>J31+J32</f>
        <v>56.756700000000002</v>
      </c>
      <c r="K39" s="110">
        <f t="shared" ref="K39:BV39" si="29">K31+K32</f>
        <v>56.756700000000002</v>
      </c>
      <c r="L39" s="110">
        <f t="shared" si="29"/>
        <v>56.756700000000002</v>
      </c>
      <c r="M39" s="110">
        <f t="shared" si="29"/>
        <v>56.756700000000002</v>
      </c>
      <c r="N39" s="110">
        <f t="shared" si="29"/>
        <v>56.756700000000002</v>
      </c>
      <c r="O39" s="110">
        <f t="shared" si="29"/>
        <v>56.756700000000002</v>
      </c>
      <c r="P39" s="110">
        <f t="shared" si="29"/>
        <v>56.756700000000002</v>
      </c>
      <c r="Q39" s="110">
        <f t="shared" si="29"/>
        <v>56.756700000000002</v>
      </c>
      <c r="R39" s="110">
        <f t="shared" si="29"/>
        <v>56.756700000000002</v>
      </c>
      <c r="S39" s="110">
        <f t="shared" si="29"/>
        <v>56.756700000000002</v>
      </c>
      <c r="T39" s="110">
        <f t="shared" si="29"/>
        <v>56.756700000000002</v>
      </c>
      <c r="U39" s="110">
        <f t="shared" si="29"/>
        <v>56.756700000000002</v>
      </c>
      <c r="V39" s="110">
        <f t="shared" si="29"/>
        <v>84.020937000000004</v>
      </c>
      <c r="W39" s="110">
        <f t="shared" si="29"/>
        <v>84.020937000000004</v>
      </c>
      <c r="X39" s="110">
        <f t="shared" si="29"/>
        <v>84.020937000000004</v>
      </c>
      <c r="Y39" s="110">
        <f t="shared" si="29"/>
        <v>84.020937000000004</v>
      </c>
      <c r="Z39" s="110">
        <f t="shared" si="29"/>
        <v>84.020937000000004</v>
      </c>
      <c r="AA39" s="110">
        <f t="shared" si="29"/>
        <v>84.020937000000004</v>
      </c>
      <c r="AB39" s="110">
        <f t="shared" si="29"/>
        <v>84.020937000000004</v>
      </c>
      <c r="AC39" s="110">
        <f t="shared" si="29"/>
        <v>84.020937000000004</v>
      </c>
      <c r="AD39" s="110">
        <f t="shared" si="29"/>
        <v>84.020937000000004</v>
      </c>
      <c r="AE39" s="110">
        <f t="shared" si="29"/>
        <v>84.020937000000004</v>
      </c>
      <c r="AF39" s="110">
        <f t="shared" si="29"/>
        <v>84.020937000000004</v>
      </c>
      <c r="AG39" s="110">
        <f t="shared" si="29"/>
        <v>84.020937000000004</v>
      </c>
      <c r="AH39" s="110">
        <f t="shared" si="29"/>
        <v>118.19582775000002</v>
      </c>
      <c r="AI39" s="110">
        <f t="shared" si="29"/>
        <v>118.19582775000002</v>
      </c>
      <c r="AJ39" s="110">
        <f t="shared" si="29"/>
        <v>118.19582775000002</v>
      </c>
      <c r="AK39" s="110">
        <f t="shared" si="29"/>
        <v>118.19582775000002</v>
      </c>
      <c r="AL39" s="110">
        <f t="shared" si="29"/>
        <v>118.19582775000002</v>
      </c>
      <c r="AM39" s="110">
        <f t="shared" si="29"/>
        <v>118.19582775000002</v>
      </c>
      <c r="AN39" s="110">
        <f t="shared" si="29"/>
        <v>118.19582775000002</v>
      </c>
      <c r="AO39" s="110">
        <f t="shared" si="29"/>
        <v>118.19582775000002</v>
      </c>
      <c r="AP39" s="110">
        <f t="shared" si="29"/>
        <v>118.19582775000002</v>
      </c>
      <c r="AQ39" s="110">
        <f t="shared" si="29"/>
        <v>118.19582775000002</v>
      </c>
      <c r="AR39" s="110">
        <f t="shared" si="29"/>
        <v>118.19582775000002</v>
      </c>
      <c r="AS39" s="110">
        <f t="shared" si="29"/>
        <v>118.19582775000002</v>
      </c>
      <c r="AT39" s="110">
        <f t="shared" si="29"/>
        <v>153.46917085499999</v>
      </c>
      <c r="AU39" s="110">
        <f t="shared" si="29"/>
        <v>153.46917085499999</v>
      </c>
      <c r="AV39" s="110">
        <f t="shared" si="29"/>
        <v>153.46917085499999</v>
      </c>
      <c r="AW39" s="110">
        <f t="shared" si="29"/>
        <v>153.46917085499999</v>
      </c>
      <c r="AX39" s="110">
        <f t="shared" si="29"/>
        <v>153.46917085499999</v>
      </c>
      <c r="AY39" s="110">
        <f t="shared" si="29"/>
        <v>153.46917085499999</v>
      </c>
      <c r="AZ39" s="110">
        <f t="shared" si="29"/>
        <v>153.46917085499999</v>
      </c>
      <c r="BA39" s="110">
        <f t="shared" si="29"/>
        <v>153.46917085499999</v>
      </c>
      <c r="BB39" s="110">
        <f t="shared" si="29"/>
        <v>153.46917085499999</v>
      </c>
      <c r="BC39" s="110">
        <f t="shared" si="29"/>
        <v>153.46917085499999</v>
      </c>
      <c r="BD39" s="110">
        <f t="shared" si="29"/>
        <v>153.46917085499999</v>
      </c>
      <c r="BE39" s="110">
        <f t="shared" si="29"/>
        <v>153.46917085499999</v>
      </c>
      <c r="BF39" s="110">
        <f t="shared" si="29"/>
        <v>125.88203290162501</v>
      </c>
      <c r="BG39" s="110">
        <f t="shared" si="29"/>
        <v>125.88203290162501</v>
      </c>
      <c r="BH39" s="110">
        <f t="shared" si="29"/>
        <v>125.88203290162501</v>
      </c>
      <c r="BI39" s="110">
        <f t="shared" si="29"/>
        <v>125.88203290162501</v>
      </c>
      <c r="BJ39" s="110">
        <f t="shared" si="29"/>
        <v>125.88203290162501</v>
      </c>
      <c r="BK39" s="110">
        <f t="shared" si="29"/>
        <v>125.88203290162501</v>
      </c>
      <c r="BL39" s="110">
        <f t="shared" si="29"/>
        <v>125.88203290162501</v>
      </c>
      <c r="BM39" s="110">
        <f t="shared" si="29"/>
        <v>125.88203290162501</v>
      </c>
      <c r="BN39" s="110">
        <f t="shared" si="29"/>
        <v>125.88203290162501</v>
      </c>
      <c r="BO39" s="110">
        <f t="shared" si="29"/>
        <v>125.88203290162501</v>
      </c>
      <c r="BP39" s="110">
        <f t="shared" si="29"/>
        <v>125.88203290162501</v>
      </c>
      <c r="BQ39" s="110">
        <f t="shared" si="29"/>
        <v>125.88203290162501</v>
      </c>
      <c r="BR39" s="110">
        <f t="shared" si="29"/>
        <v>129.85097927051254</v>
      </c>
      <c r="BS39" s="110">
        <f t="shared" si="29"/>
        <v>129.85097927051254</v>
      </c>
      <c r="BT39" s="110">
        <f t="shared" si="29"/>
        <v>129.85097927051254</v>
      </c>
      <c r="BU39" s="110">
        <f t="shared" si="29"/>
        <v>129.85097927051254</v>
      </c>
      <c r="BV39" s="110">
        <f t="shared" si="29"/>
        <v>129.85097927051254</v>
      </c>
      <c r="BW39" s="110">
        <f t="shared" ref="BW39:DY39" si="30">BW31+BW32</f>
        <v>129.85097927051254</v>
      </c>
      <c r="BX39" s="110">
        <f t="shared" si="30"/>
        <v>129.85097927051254</v>
      </c>
      <c r="BY39" s="110">
        <f t="shared" si="30"/>
        <v>129.85097927051254</v>
      </c>
      <c r="BZ39" s="110">
        <f t="shared" si="30"/>
        <v>129.85097927051254</v>
      </c>
      <c r="CA39" s="110">
        <f t="shared" si="30"/>
        <v>129.85097927051254</v>
      </c>
      <c r="CB39" s="110">
        <f t="shared" si="30"/>
        <v>129.85097927051254</v>
      </c>
      <c r="CC39" s="110">
        <f t="shared" si="30"/>
        <v>129.85097927051254</v>
      </c>
      <c r="CD39" s="110">
        <f t="shared" si="30"/>
        <v>120.56824397555441</v>
      </c>
      <c r="CE39" s="110">
        <f t="shared" si="30"/>
        <v>120.56824397555441</v>
      </c>
      <c r="CF39" s="110">
        <f t="shared" si="30"/>
        <v>120.56824397555441</v>
      </c>
      <c r="CG39" s="110">
        <f t="shared" si="30"/>
        <v>120.56824397555441</v>
      </c>
      <c r="CH39" s="110">
        <f t="shared" si="30"/>
        <v>120.56824397555441</v>
      </c>
      <c r="CI39" s="110">
        <f t="shared" si="30"/>
        <v>120.56824397555441</v>
      </c>
      <c r="CJ39" s="110">
        <f t="shared" si="30"/>
        <v>120.56824397555441</v>
      </c>
      <c r="CK39" s="110">
        <f t="shared" si="30"/>
        <v>120.56824397555441</v>
      </c>
      <c r="CL39" s="110">
        <f t="shared" si="30"/>
        <v>120.56824397555441</v>
      </c>
      <c r="CM39" s="110">
        <f t="shared" si="30"/>
        <v>120.56824397555441</v>
      </c>
      <c r="CN39" s="110">
        <f t="shared" si="30"/>
        <v>120.56824397555441</v>
      </c>
      <c r="CO39" s="110">
        <f t="shared" si="30"/>
        <v>120.56824397555441</v>
      </c>
      <c r="CP39" s="110">
        <f t="shared" si="30"/>
        <v>106.48316874476534</v>
      </c>
      <c r="CQ39" s="110">
        <f t="shared" si="30"/>
        <v>106.48316874476534</v>
      </c>
      <c r="CR39" s="110">
        <f t="shared" si="30"/>
        <v>106.48316874476534</v>
      </c>
      <c r="CS39" s="110">
        <f t="shared" si="30"/>
        <v>106.48316874476534</v>
      </c>
      <c r="CT39" s="110">
        <f t="shared" si="30"/>
        <v>106.48316874476534</v>
      </c>
      <c r="CU39" s="110">
        <f t="shared" si="30"/>
        <v>106.48316874476534</v>
      </c>
      <c r="CV39" s="110">
        <f t="shared" si="30"/>
        <v>106.48316874476534</v>
      </c>
      <c r="CW39" s="110">
        <f t="shared" si="30"/>
        <v>106.48316874476534</v>
      </c>
      <c r="CX39" s="110">
        <f t="shared" si="30"/>
        <v>106.48316874476534</v>
      </c>
      <c r="CY39" s="110">
        <f t="shared" si="30"/>
        <v>106.48316874476534</v>
      </c>
      <c r="CZ39" s="110">
        <f t="shared" si="30"/>
        <v>106.48316874476534</v>
      </c>
      <c r="DA39" s="110">
        <f t="shared" si="30"/>
        <v>106.48316874476534</v>
      </c>
      <c r="DB39" s="110">
        <f t="shared" si="30"/>
        <v>70.811307215268954</v>
      </c>
      <c r="DC39" s="110">
        <f t="shared" si="30"/>
        <v>70.811307215268954</v>
      </c>
      <c r="DD39" s="110">
        <f t="shared" si="30"/>
        <v>70.811307215268954</v>
      </c>
      <c r="DE39" s="110">
        <f t="shared" si="30"/>
        <v>70.811307215268954</v>
      </c>
      <c r="DF39" s="110">
        <f t="shared" si="30"/>
        <v>70.811307215268954</v>
      </c>
      <c r="DG39" s="110">
        <f t="shared" si="30"/>
        <v>70.811307215268954</v>
      </c>
      <c r="DH39" s="110">
        <f t="shared" si="30"/>
        <v>70.811307215268954</v>
      </c>
      <c r="DI39" s="110">
        <f t="shared" si="30"/>
        <v>70.811307215268954</v>
      </c>
      <c r="DJ39" s="110">
        <f t="shared" si="30"/>
        <v>70.811307215268954</v>
      </c>
      <c r="DK39" s="110">
        <f t="shared" si="30"/>
        <v>70.811307215268954</v>
      </c>
      <c r="DL39" s="110">
        <f t="shared" si="30"/>
        <v>70.811307215268954</v>
      </c>
      <c r="DM39" s="110">
        <f t="shared" si="30"/>
        <v>70.811307215268954</v>
      </c>
      <c r="DN39" s="110">
        <f t="shared" si="30"/>
        <v>41.089192739386327</v>
      </c>
      <c r="DO39" s="110">
        <f t="shared" si="30"/>
        <v>41.089192739386327</v>
      </c>
      <c r="DP39" s="110">
        <f t="shared" si="30"/>
        <v>41.089192739386327</v>
      </c>
      <c r="DQ39" s="110">
        <f t="shared" si="30"/>
        <v>41.089192739386327</v>
      </c>
      <c r="DR39" s="110">
        <f t="shared" si="30"/>
        <v>41.089192739386327</v>
      </c>
      <c r="DS39" s="110">
        <f t="shared" si="30"/>
        <v>41.089192739386327</v>
      </c>
      <c r="DT39" s="110">
        <f t="shared" si="30"/>
        <v>41.089192739386327</v>
      </c>
      <c r="DU39" s="110">
        <f t="shared" si="30"/>
        <v>41.089192739386327</v>
      </c>
      <c r="DV39" s="110">
        <f t="shared" si="30"/>
        <v>41.089192739386327</v>
      </c>
      <c r="DW39" s="110">
        <f t="shared" si="30"/>
        <v>41.089192739386327</v>
      </c>
      <c r="DX39" s="110">
        <f t="shared" si="30"/>
        <v>41.089192739386327</v>
      </c>
      <c r="DY39" s="110">
        <f t="shared" si="30"/>
        <v>41.089192739386327</v>
      </c>
    </row>
    <row r="40" spans="2:129" s="2" customFormat="1" x14ac:dyDescent="0.35">
      <c r="H40" s="525"/>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row>
    <row r="41" spans="2:129" s="2" customFormat="1" x14ac:dyDescent="0.35">
      <c r="H41" s="114"/>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row>
    <row r="42" spans="2:129" x14ac:dyDescent="0.35">
      <c r="B42" s="25" t="s">
        <v>548</v>
      </c>
      <c r="C42" s="25"/>
      <c r="D42" s="25"/>
      <c r="E42" s="25"/>
      <c r="F42" s="25"/>
      <c r="G42" s="25"/>
      <c r="H42" s="31"/>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row>
    <row r="43" spans="2:129" s="2" customFormat="1" x14ac:dyDescent="0.35">
      <c r="B43" s="113"/>
      <c r="H43" s="114"/>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c r="CT43" s="116"/>
      <c r="CU43" s="116"/>
      <c r="CV43" s="116"/>
      <c r="CW43" s="116"/>
      <c r="CX43" s="116"/>
      <c r="CY43" s="116"/>
      <c r="CZ43" s="116"/>
      <c r="DA43" s="116"/>
      <c r="DB43" s="116"/>
      <c r="DC43" s="116"/>
      <c r="DD43" s="116"/>
      <c r="DE43" s="116"/>
      <c r="DF43" s="116"/>
      <c r="DG43" s="116"/>
      <c r="DH43" s="116"/>
      <c r="DI43" s="116"/>
      <c r="DJ43" s="116"/>
      <c r="DK43" s="116"/>
      <c r="DL43" s="116"/>
      <c r="DM43" s="116"/>
      <c r="DN43" s="116"/>
      <c r="DO43" s="116"/>
      <c r="DP43" s="116"/>
      <c r="DQ43" s="116"/>
      <c r="DR43" s="116"/>
      <c r="DS43" s="116"/>
      <c r="DT43" s="116"/>
      <c r="DU43" s="116"/>
      <c r="DV43" s="116"/>
      <c r="DW43" s="116"/>
      <c r="DX43" s="116"/>
      <c r="DY43" s="116"/>
    </row>
    <row r="44" spans="2:129" x14ac:dyDescent="0.35">
      <c r="B44" s="14"/>
      <c r="C44" s="24" t="s">
        <v>549</v>
      </c>
      <c r="H44" s="30"/>
    </row>
    <row r="45" spans="2:129" x14ac:dyDescent="0.35">
      <c r="B45" s="14"/>
      <c r="C45" s="14"/>
      <c r="D45" t="s">
        <v>550</v>
      </c>
      <c r="H45" s="525"/>
    </row>
    <row r="46" spans="2:129" x14ac:dyDescent="0.35">
      <c r="B46" s="14"/>
      <c r="C46" s="14"/>
      <c r="E46" s="37" t="str">
        <f>'1.1 Assumptions'!$J$27</f>
        <v>Bitmain Antminer S19 Pro</v>
      </c>
      <c r="F46" s="37"/>
      <c r="G46" s="37"/>
      <c r="H46" s="525" t="s">
        <v>462</v>
      </c>
      <c r="J46" s="177">
        <f>'2.1 Miner Sourcing'!$J$8</f>
        <v>2556.75</v>
      </c>
      <c r="K46" s="177">
        <f>'2.1 Miner Sourcing'!$J$8</f>
        <v>2556.75</v>
      </c>
      <c r="L46" s="177">
        <f>'2.1 Miner Sourcing'!$J$8</f>
        <v>2556.75</v>
      </c>
      <c r="M46" s="177">
        <f>'2.1 Miner Sourcing'!$J$8</f>
        <v>2556.75</v>
      </c>
      <c r="N46" s="177">
        <f>'2.1 Miner Sourcing'!$J$8</f>
        <v>2556.75</v>
      </c>
      <c r="O46" s="177">
        <f>'2.1 Miner Sourcing'!$J$8</f>
        <v>2556.75</v>
      </c>
      <c r="P46" s="177">
        <f>'2.1 Miner Sourcing'!$J$8</f>
        <v>2556.75</v>
      </c>
      <c r="Q46" s="177">
        <f>'2.1 Miner Sourcing'!$J$8</f>
        <v>2556.75</v>
      </c>
      <c r="R46" s="177">
        <f>'2.1 Miner Sourcing'!$J$8</f>
        <v>2556.75</v>
      </c>
      <c r="S46" s="177">
        <f>'2.1 Miner Sourcing'!$J$8</f>
        <v>2556.75</v>
      </c>
      <c r="T46" s="177">
        <f>'2.1 Miner Sourcing'!$J$8</f>
        <v>2556.75</v>
      </c>
      <c r="U46" s="177">
        <f>'2.1 Miner Sourcing'!$J$8</f>
        <v>2556.75</v>
      </c>
      <c r="V46" s="177">
        <f>'2.1 Miner Sourcing'!$J$8</f>
        <v>2556.75</v>
      </c>
      <c r="W46" s="177">
        <f>'2.1 Miner Sourcing'!$J$8</f>
        <v>2556.75</v>
      </c>
      <c r="X46" s="177">
        <f>'2.1 Miner Sourcing'!$J$8</f>
        <v>2556.75</v>
      </c>
      <c r="Y46" s="177">
        <f>'2.1 Miner Sourcing'!$J$8</f>
        <v>2556.75</v>
      </c>
      <c r="Z46" s="177">
        <f>'2.1 Miner Sourcing'!$J$8</f>
        <v>2556.75</v>
      </c>
      <c r="AA46" s="177">
        <f>'2.1 Miner Sourcing'!$J$8</f>
        <v>2556.75</v>
      </c>
      <c r="AB46" s="177">
        <f>'2.1 Miner Sourcing'!$J$8</f>
        <v>2556.75</v>
      </c>
      <c r="AC46" s="177">
        <f>'2.1 Miner Sourcing'!$J$8</f>
        <v>2556.75</v>
      </c>
      <c r="AD46" s="177">
        <f>'2.1 Miner Sourcing'!$J$8</f>
        <v>2556.75</v>
      </c>
      <c r="AE46" s="177">
        <f>'2.1 Miner Sourcing'!$J$8</f>
        <v>2556.75</v>
      </c>
      <c r="AF46" s="177">
        <f>'2.1 Miner Sourcing'!$J$8</f>
        <v>2556.75</v>
      </c>
      <c r="AG46" s="177">
        <f>'2.1 Miner Sourcing'!$J$8</f>
        <v>2556.75</v>
      </c>
      <c r="AH46" s="177">
        <f>'2.1 Miner Sourcing'!$J$8</f>
        <v>2556.75</v>
      </c>
      <c r="AI46" s="177">
        <f>'2.1 Miner Sourcing'!$J$8</f>
        <v>2556.75</v>
      </c>
      <c r="AJ46" s="177">
        <f>'2.1 Miner Sourcing'!$J$8</f>
        <v>2556.75</v>
      </c>
      <c r="AK46" s="177">
        <f>'2.1 Miner Sourcing'!$J$8</f>
        <v>2556.75</v>
      </c>
      <c r="AL46" s="177">
        <f>'2.1 Miner Sourcing'!$J$8</f>
        <v>2556.75</v>
      </c>
      <c r="AM46" s="177">
        <f>'2.1 Miner Sourcing'!$J$8</f>
        <v>2556.75</v>
      </c>
      <c r="AN46" s="177">
        <f>'2.1 Miner Sourcing'!$J$8</f>
        <v>2556.75</v>
      </c>
      <c r="AO46" s="177">
        <f>'2.1 Miner Sourcing'!$J$8</f>
        <v>2556.75</v>
      </c>
      <c r="AP46" s="177">
        <f>'2.1 Miner Sourcing'!$J$8</f>
        <v>2556.75</v>
      </c>
      <c r="AQ46" s="177">
        <f>'2.1 Miner Sourcing'!$J$8</f>
        <v>2556.75</v>
      </c>
      <c r="AR46" s="177">
        <f>'2.1 Miner Sourcing'!$J$8</f>
        <v>2556.75</v>
      </c>
      <c r="AS46" s="177">
        <f>'2.1 Miner Sourcing'!$J$8</f>
        <v>2556.75</v>
      </c>
      <c r="AT46" s="177">
        <f>'2.1 Miner Sourcing'!$J$8</f>
        <v>2556.75</v>
      </c>
      <c r="AU46" s="177">
        <f>'2.1 Miner Sourcing'!$J$8</f>
        <v>2556.75</v>
      </c>
      <c r="AV46" s="177">
        <f>'2.1 Miner Sourcing'!$J$8</f>
        <v>2556.75</v>
      </c>
      <c r="AW46" s="177">
        <f>'2.1 Miner Sourcing'!$J$8</f>
        <v>2556.75</v>
      </c>
      <c r="AX46" s="177">
        <f>'2.1 Miner Sourcing'!$J$8</f>
        <v>2556.75</v>
      </c>
      <c r="AY46" s="177">
        <f>'2.1 Miner Sourcing'!$J$8</f>
        <v>2556.75</v>
      </c>
      <c r="AZ46" s="177">
        <f>'2.1 Miner Sourcing'!$J$8</f>
        <v>2556.75</v>
      </c>
      <c r="BA46" s="177">
        <f>'2.1 Miner Sourcing'!$J$8</f>
        <v>2556.75</v>
      </c>
      <c r="BB46" s="177">
        <f>'2.1 Miner Sourcing'!$J$8</f>
        <v>2556.75</v>
      </c>
      <c r="BC46" s="177">
        <f>'2.1 Miner Sourcing'!$J$8</f>
        <v>2556.75</v>
      </c>
      <c r="BD46" s="177">
        <f>'2.1 Miner Sourcing'!$J$8</f>
        <v>2556.75</v>
      </c>
      <c r="BE46" s="177">
        <f>'2.1 Miner Sourcing'!$J$8</f>
        <v>2556.75</v>
      </c>
      <c r="BF46" s="177">
        <f>'2.1 Miner Sourcing'!$J$8</f>
        <v>2556.75</v>
      </c>
      <c r="BG46" s="177">
        <f>'2.1 Miner Sourcing'!$J$8</f>
        <v>2556.75</v>
      </c>
      <c r="BH46" s="177">
        <f>'2.1 Miner Sourcing'!$J$8</f>
        <v>2556.75</v>
      </c>
      <c r="BI46" s="177">
        <f>'2.1 Miner Sourcing'!$J$8</f>
        <v>2556.75</v>
      </c>
      <c r="BJ46" s="177">
        <f>'2.1 Miner Sourcing'!$J$8</f>
        <v>2556.75</v>
      </c>
      <c r="BK46" s="177">
        <f>'2.1 Miner Sourcing'!$J$8</f>
        <v>2556.75</v>
      </c>
      <c r="BL46" s="177">
        <f>'2.1 Miner Sourcing'!$J$8</f>
        <v>2556.75</v>
      </c>
      <c r="BM46" s="177">
        <f>'2.1 Miner Sourcing'!$J$8</f>
        <v>2556.75</v>
      </c>
      <c r="BN46" s="177">
        <f>'2.1 Miner Sourcing'!$J$8</f>
        <v>2556.75</v>
      </c>
      <c r="BO46" s="177">
        <f>'2.1 Miner Sourcing'!$J$8</f>
        <v>2556.75</v>
      </c>
      <c r="BP46" s="177">
        <f>'2.1 Miner Sourcing'!$J$8</f>
        <v>2556.75</v>
      </c>
      <c r="BQ46" s="177">
        <f>'2.1 Miner Sourcing'!$J$8</f>
        <v>2556.75</v>
      </c>
      <c r="BR46" s="177">
        <f>'2.1 Miner Sourcing'!$J$8</f>
        <v>2556.75</v>
      </c>
      <c r="BS46" s="177">
        <f>'2.1 Miner Sourcing'!$J$8</f>
        <v>2556.75</v>
      </c>
      <c r="BT46" s="177">
        <f>'2.1 Miner Sourcing'!$J$8</f>
        <v>2556.75</v>
      </c>
      <c r="BU46" s="177">
        <f>'2.1 Miner Sourcing'!$J$8</f>
        <v>2556.75</v>
      </c>
      <c r="BV46" s="177">
        <f>'2.1 Miner Sourcing'!$J$8</f>
        <v>2556.75</v>
      </c>
      <c r="BW46" s="177">
        <f>'2.1 Miner Sourcing'!$J$8</f>
        <v>2556.75</v>
      </c>
      <c r="BX46" s="177">
        <f>'2.1 Miner Sourcing'!$J$8</f>
        <v>2556.75</v>
      </c>
      <c r="BY46" s="177">
        <f>'2.1 Miner Sourcing'!$J$8</f>
        <v>2556.75</v>
      </c>
      <c r="BZ46" s="177">
        <f>'2.1 Miner Sourcing'!$J$8</f>
        <v>2556.75</v>
      </c>
      <c r="CA46" s="177">
        <f>'2.1 Miner Sourcing'!$J$8</f>
        <v>2556.75</v>
      </c>
      <c r="CB46" s="177">
        <f>'2.1 Miner Sourcing'!$J$8</f>
        <v>2556.75</v>
      </c>
      <c r="CC46" s="177">
        <f>'2.1 Miner Sourcing'!$J$8</f>
        <v>2556.75</v>
      </c>
      <c r="CD46" s="177">
        <f>'2.1 Miner Sourcing'!$J$8</f>
        <v>2556.75</v>
      </c>
      <c r="CE46" s="177">
        <f>'2.1 Miner Sourcing'!$J$8</f>
        <v>2556.75</v>
      </c>
      <c r="CF46" s="177">
        <f>'2.1 Miner Sourcing'!$J$8</f>
        <v>2556.75</v>
      </c>
      <c r="CG46" s="177">
        <f>'2.1 Miner Sourcing'!$J$8</f>
        <v>2556.75</v>
      </c>
      <c r="CH46" s="177">
        <f>'2.1 Miner Sourcing'!$J$8</f>
        <v>2556.75</v>
      </c>
      <c r="CI46" s="177">
        <f>'2.1 Miner Sourcing'!$J$8</f>
        <v>2556.75</v>
      </c>
      <c r="CJ46" s="177">
        <f>'2.1 Miner Sourcing'!$J$8</f>
        <v>2556.75</v>
      </c>
      <c r="CK46" s="177">
        <f>'2.1 Miner Sourcing'!$J$8</f>
        <v>2556.75</v>
      </c>
      <c r="CL46" s="177">
        <f>'2.1 Miner Sourcing'!$J$8</f>
        <v>2556.75</v>
      </c>
      <c r="CM46" s="177">
        <f>'2.1 Miner Sourcing'!$J$8</f>
        <v>2556.75</v>
      </c>
      <c r="CN46" s="177">
        <f>'2.1 Miner Sourcing'!$J$8</f>
        <v>2556.75</v>
      </c>
      <c r="CO46" s="177">
        <f>'2.1 Miner Sourcing'!$J$8</f>
        <v>2556.75</v>
      </c>
      <c r="CP46" s="177">
        <f>'2.1 Miner Sourcing'!$J$8</f>
        <v>2556.75</v>
      </c>
      <c r="CQ46" s="177">
        <f>'2.1 Miner Sourcing'!$J$8</f>
        <v>2556.75</v>
      </c>
      <c r="CR46" s="177">
        <f>'2.1 Miner Sourcing'!$J$8</f>
        <v>2556.75</v>
      </c>
      <c r="CS46" s="177">
        <f>'2.1 Miner Sourcing'!$J$8</f>
        <v>2556.75</v>
      </c>
      <c r="CT46" s="177">
        <f>'2.1 Miner Sourcing'!$J$8</f>
        <v>2556.75</v>
      </c>
      <c r="CU46" s="177">
        <f>'2.1 Miner Sourcing'!$J$8</f>
        <v>2556.75</v>
      </c>
      <c r="CV46" s="177">
        <f>'2.1 Miner Sourcing'!$J$8</f>
        <v>2556.75</v>
      </c>
      <c r="CW46" s="177">
        <f>'2.1 Miner Sourcing'!$J$8</f>
        <v>2556.75</v>
      </c>
      <c r="CX46" s="177">
        <f>'2.1 Miner Sourcing'!$J$8</f>
        <v>2556.75</v>
      </c>
      <c r="CY46" s="177">
        <f>'2.1 Miner Sourcing'!$J$8</f>
        <v>2556.75</v>
      </c>
      <c r="CZ46" s="177">
        <f>'2.1 Miner Sourcing'!$J$8</f>
        <v>2556.75</v>
      </c>
      <c r="DA46" s="177">
        <f>'2.1 Miner Sourcing'!$J$8</f>
        <v>2556.75</v>
      </c>
      <c r="DB46" s="177">
        <f>'2.1 Miner Sourcing'!$J$8</f>
        <v>2556.75</v>
      </c>
      <c r="DC46" s="177">
        <f>'2.1 Miner Sourcing'!$J$8</f>
        <v>2556.75</v>
      </c>
      <c r="DD46" s="177">
        <f>'2.1 Miner Sourcing'!$J$8</f>
        <v>2556.75</v>
      </c>
      <c r="DE46" s="177">
        <f>'2.1 Miner Sourcing'!$J$8</f>
        <v>2556.75</v>
      </c>
      <c r="DF46" s="177">
        <f>'2.1 Miner Sourcing'!$J$8</f>
        <v>2556.75</v>
      </c>
      <c r="DG46" s="177">
        <f>'2.1 Miner Sourcing'!$J$8</f>
        <v>2556.75</v>
      </c>
      <c r="DH46" s="177">
        <f>'2.1 Miner Sourcing'!$J$8</f>
        <v>2556.75</v>
      </c>
      <c r="DI46" s="177">
        <f>'2.1 Miner Sourcing'!$J$8</f>
        <v>2556.75</v>
      </c>
      <c r="DJ46" s="177">
        <f>'2.1 Miner Sourcing'!$J$8</f>
        <v>2556.75</v>
      </c>
      <c r="DK46" s="177">
        <f>'2.1 Miner Sourcing'!$J$8</f>
        <v>2556.75</v>
      </c>
      <c r="DL46" s="177">
        <f>'2.1 Miner Sourcing'!$J$8</f>
        <v>2556.75</v>
      </c>
      <c r="DM46" s="177">
        <f>'2.1 Miner Sourcing'!$J$8</f>
        <v>2556.75</v>
      </c>
      <c r="DN46" s="177">
        <f>'2.1 Miner Sourcing'!$J$8</f>
        <v>2556.75</v>
      </c>
      <c r="DO46" s="177">
        <f>'2.1 Miner Sourcing'!$J$8</f>
        <v>2556.75</v>
      </c>
      <c r="DP46" s="177">
        <f>'2.1 Miner Sourcing'!$J$8</f>
        <v>2556.75</v>
      </c>
      <c r="DQ46" s="177">
        <f>'2.1 Miner Sourcing'!$J$8</f>
        <v>2556.75</v>
      </c>
      <c r="DR46" s="177">
        <f>'2.1 Miner Sourcing'!$J$8</f>
        <v>2556.75</v>
      </c>
      <c r="DS46" s="177">
        <f>'2.1 Miner Sourcing'!$J$8</f>
        <v>2556.75</v>
      </c>
      <c r="DT46" s="177">
        <f>'2.1 Miner Sourcing'!$J$8</f>
        <v>2556.75</v>
      </c>
      <c r="DU46" s="177">
        <f>'2.1 Miner Sourcing'!$J$8</f>
        <v>2556.75</v>
      </c>
      <c r="DV46" s="177">
        <f>'2.1 Miner Sourcing'!$J$8</f>
        <v>2556.75</v>
      </c>
      <c r="DW46" s="177">
        <f>'2.1 Miner Sourcing'!$J$8</f>
        <v>2556.75</v>
      </c>
      <c r="DX46" s="177">
        <f>'2.1 Miner Sourcing'!$J$8</f>
        <v>2556.75</v>
      </c>
      <c r="DY46" s="177">
        <f>'2.1 Miner Sourcing'!$J$8</f>
        <v>2556.75</v>
      </c>
    </row>
    <row r="47" spans="2:129" x14ac:dyDescent="0.35">
      <c r="B47" s="14"/>
      <c r="C47" s="14"/>
      <c r="E47" s="37" t="str">
        <f>'1.1 Assumptions'!$J$28</f>
        <v>MicroBT Whatsminer M30s</v>
      </c>
      <c r="F47" s="37"/>
      <c r="G47" s="37"/>
      <c r="H47" s="525" t="s">
        <v>462</v>
      </c>
      <c r="J47" s="177">
        <f>'2.1 Miner Sourcing'!$J$9</f>
        <v>2387.2739999999999</v>
      </c>
      <c r="K47" s="177">
        <f>'2.1 Miner Sourcing'!$J$9</f>
        <v>2387.2739999999999</v>
      </c>
      <c r="L47" s="177">
        <f>'2.1 Miner Sourcing'!$J$9</f>
        <v>2387.2739999999999</v>
      </c>
      <c r="M47" s="177">
        <f>'2.1 Miner Sourcing'!$J$9</f>
        <v>2387.2739999999999</v>
      </c>
      <c r="N47" s="177">
        <f>'2.1 Miner Sourcing'!$J$9</f>
        <v>2387.2739999999999</v>
      </c>
      <c r="O47" s="177">
        <f>'2.1 Miner Sourcing'!$J$9</f>
        <v>2387.2739999999999</v>
      </c>
      <c r="P47" s="177">
        <f>'2.1 Miner Sourcing'!$J$9</f>
        <v>2387.2739999999999</v>
      </c>
      <c r="Q47" s="177">
        <f>'2.1 Miner Sourcing'!$J$9</f>
        <v>2387.2739999999999</v>
      </c>
      <c r="R47" s="177">
        <f>'2.1 Miner Sourcing'!$J$9</f>
        <v>2387.2739999999999</v>
      </c>
      <c r="S47" s="177">
        <f>'2.1 Miner Sourcing'!$J$9</f>
        <v>2387.2739999999999</v>
      </c>
      <c r="T47" s="177">
        <f>'2.1 Miner Sourcing'!$J$9</f>
        <v>2387.2739999999999</v>
      </c>
      <c r="U47" s="177">
        <f>'2.1 Miner Sourcing'!$J$9</f>
        <v>2387.2739999999999</v>
      </c>
      <c r="V47" s="177">
        <f>'2.1 Miner Sourcing'!$J$9</f>
        <v>2387.2739999999999</v>
      </c>
      <c r="W47" s="177">
        <f>'2.1 Miner Sourcing'!$J$9</f>
        <v>2387.2739999999999</v>
      </c>
      <c r="X47" s="177">
        <f>'2.1 Miner Sourcing'!$J$9</f>
        <v>2387.2739999999999</v>
      </c>
      <c r="Y47" s="177">
        <f>'2.1 Miner Sourcing'!$J$9</f>
        <v>2387.2739999999999</v>
      </c>
      <c r="Z47" s="177">
        <f>'2.1 Miner Sourcing'!$J$9</f>
        <v>2387.2739999999999</v>
      </c>
      <c r="AA47" s="177">
        <f>'2.1 Miner Sourcing'!$J$9</f>
        <v>2387.2739999999999</v>
      </c>
      <c r="AB47" s="177">
        <f>'2.1 Miner Sourcing'!$J$9</f>
        <v>2387.2739999999999</v>
      </c>
      <c r="AC47" s="177">
        <f>'2.1 Miner Sourcing'!$J$9</f>
        <v>2387.2739999999999</v>
      </c>
      <c r="AD47" s="177">
        <f>'2.1 Miner Sourcing'!$J$9</f>
        <v>2387.2739999999999</v>
      </c>
      <c r="AE47" s="177">
        <f>'2.1 Miner Sourcing'!$J$9</f>
        <v>2387.2739999999999</v>
      </c>
      <c r="AF47" s="177">
        <f>'2.1 Miner Sourcing'!$J$9</f>
        <v>2387.2739999999999</v>
      </c>
      <c r="AG47" s="177">
        <f>'2.1 Miner Sourcing'!$J$9</f>
        <v>2387.2739999999999</v>
      </c>
      <c r="AH47" s="177">
        <f>'2.1 Miner Sourcing'!$J$9</f>
        <v>2387.2739999999999</v>
      </c>
      <c r="AI47" s="177">
        <f>'2.1 Miner Sourcing'!$J$9</f>
        <v>2387.2739999999999</v>
      </c>
      <c r="AJ47" s="177">
        <f>'2.1 Miner Sourcing'!$J$9</f>
        <v>2387.2739999999999</v>
      </c>
      <c r="AK47" s="177">
        <f>'2.1 Miner Sourcing'!$J$9</f>
        <v>2387.2739999999999</v>
      </c>
      <c r="AL47" s="177">
        <f>'2.1 Miner Sourcing'!$J$9</f>
        <v>2387.2739999999999</v>
      </c>
      <c r="AM47" s="177">
        <f>'2.1 Miner Sourcing'!$J$9</f>
        <v>2387.2739999999999</v>
      </c>
      <c r="AN47" s="177">
        <f>'2.1 Miner Sourcing'!$J$9</f>
        <v>2387.2739999999999</v>
      </c>
      <c r="AO47" s="177">
        <f>'2.1 Miner Sourcing'!$J$9</f>
        <v>2387.2739999999999</v>
      </c>
      <c r="AP47" s="177">
        <f>'2.1 Miner Sourcing'!$J$9</f>
        <v>2387.2739999999999</v>
      </c>
      <c r="AQ47" s="177">
        <f>'2.1 Miner Sourcing'!$J$9</f>
        <v>2387.2739999999999</v>
      </c>
      <c r="AR47" s="177">
        <f>'2.1 Miner Sourcing'!$J$9</f>
        <v>2387.2739999999999</v>
      </c>
      <c r="AS47" s="177">
        <f>'2.1 Miner Sourcing'!$J$9</f>
        <v>2387.2739999999999</v>
      </c>
      <c r="AT47" s="177">
        <f>'2.1 Miner Sourcing'!$J$9</f>
        <v>2387.2739999999999</v>
      </c>
      <c r="AU47" s="177">
        <f>'2.1 Miner Sourcing'!$J$9</f>
        <v>2387.2739999999999</v>
      </c>
      <c r="AV47" s="177">
        <f>'2.1 Miner Sourcing'!$J$9</f>
        <v>2387.2739999999999</v>
      </c>
      <c r="AW47" s="177">
        <f>'2.1 Miner Sourcing'!$J$9</f>
        <v>2387.2739999999999</v>
      </c>
      <c r="AX47" s="177">
        <f>'2.1 Miner Sourcing'!$J$9</f>
        <v>2387.2739999999999</v>
      </c>
      <c r="AY47" s="177">
        <f>'2.1 Miner Sourcing'!$J$9</f>
        <v>2387.2739999999999</v>
      </c>
      <c r="AZ47" s="177">
        <f>'2.1 Miner Sourcing'!$J$9</f>
        <v>2387.2739999999999</v>
      </c>
      <c r="BA47" s="177">
        <f>'2.1 Miner Sourcing'!$J$9</f>
        <v>2387.2739999999999</v>
      </c>
      <c r="BB47" s="177">
        <f>'2.1 Miner Sourcing'!$J$9</f>
        <v>2387.2739999999999</v>
      </c>
      <c r="BC47" s="177">
        <f>'2.1 Miner Sourcing'!$J$9</f>
        <v>2387.2739999999999</v>
      </c>
      <c r="BD47" s="177">
        <f>'2.1 Miner Sourcing'!$J$9</f>
        <v>2387.2739999999999</v>
      </c>
      <c r="BE47" s="177">
        <f>'2.1 Miner Sourcing'!$J$9</f>
        <v>2387.2739999999999</v>
      </c>
      <c r="BF47" s="177">
        <f>'2.1 Miner Sourcing'!$J$9</f>
        <v>2387.2739999999999</v>
      </c>
      <c r="BG47" s="177">
        <f>'2.1 Miner Sourcing'!$J$9</f>
        <v>2387.2739999999999</v>
      </c>
      <c r="BH47" s="177">
        <f>'2.1 Miner Sourcing'!$J$9</f>
        <v>2387.2739999999999</v>
      </c>
      <c r="BI47" s="177">
        <f>'2.1 Miner Sourcing'!$J$9</f>
        <v>2387.2739999999999</v>
      </c>
      <c r="BJ47" s="177">
        <f>'2.1 Miner Sourcing'!$J$9</f>
        <v>2387.2739999999999</v>
      </c>
      <c r="BK47" s="177">
        <f>'2.1 Miner Sourcing'!$J$9</f>
        <v>2387.2739999999999</v>
      </c>
      <c r="BL47" s="177">
        <f>'2.1 Miner Sourcing'!$J$9</f>
        <v>2387.2739999999999</v>
      </c>
      <c r="BM47" s="177">
        <f>'2.1 Miner Sourcing'!$J$9</f>
        <v>2387.2739999999999</v>
      </c>
      <c r="BN47" s="177">
        <f>'2.1 Miner Sourcing'!$J$9</f>
        <v>2387.2739999999999</v>
      </c>
      <c r="BO47" s="177">
        <f>'2.1 Miner Sourcing'!$J$9</f>
        <v>2387.2739999999999</v>
      </c>
      <c r="BP47" s="177">
        <f>'2.1 Miner Sourcing'!$J$9</f>
        <v>2387.2739999999999</v>
      </c>
      <c r="BQ47" s="177">
        <f>'2.1 Miner Sourcing'!$J$9</f>
        <v>2387.2739999999999</v>
      </c>
      <c r="BR47" s="177">
        <f>'2.1 Miner Sourcing'!$J$9</f>
        <v>2387.2739999999999</v>
      </c>
      <c r="BS47" s="177">
        <f>'2.1 Miner Sourcing'!$J$9</f>
        <v>2387.2739999999999</v>
      </c>
      <c r="BT47" s="177">
        <f>'2.1 Miner Sourcing'!$J$9</f>
        <v>2387.2739999999999</v>
      </c>
      <c r="BU47" s="177">
        <f>'2.1 Miner Sourcing'!$J$9</f>
        <v>2387.2739999999999</v>
      </c>
      <c r="BV47" s="177">
        <f>'2.1 Miner Sourcing'!$J$9</f>
        <v>2387.2739999999999</v>
      </c>
      <c r="BW47" s="177">
        <f>'2.1 Miner Sourcing'!$J$9</f>
        <v>2387.2739999999999</v>
      </c>
      <c r="BX47" s="177">
        <f>'2.1 Miner Sourcing'!$J$9</f>
        <v>2387.2739999999999</v>
      </c>
      <c r="BY47" s="177">
        <f>'2.1 Miner Sourcing'!$J$9</f>
        <v>2387.2739999999999</v>
      </c>
      <c r="BZ47" s="177">
        <f>'2.1 Miner Sourcing'!$J$9</f>
        <v>2387.2739999999999</v>
      </c>
      <c r="CA47" s="177">
        <f>'2.1 Miner Sourcing'!$J$9</f>
        <v>2387.2739999999999</v>
      </c>
      <c r="CB47" s="177">
        <f>'2.1 Miner Sourcing'!$J$9</f>
        <v>2387.2739999999999</v>
      </c>
      <c r="CC47" s="177">
        <f>'2.1 Miner Sourcing'!$J$9</f>
        <v>2387.2739999999999</v>
      </c>
      <c r="CD47" s="177">
        <f>'2.1 Miner Sourcing'!$J$9</f>
        <v>2387.2739999999999</v>
      </c>
      <c r="CE47" s="177">
        <f>'2.1 Miner Sourcing'!$J$9</f>
        <v>2387.2739999999999</v>
      </c>
      <c r="CF47" s="177">
        <f>'2.1 Miner Sourcing'!$J$9</f>
        <v>2387.2739999999999</v>
      </c>
      <c r="CG47" s="177">
        <f>'2.1 Miner Sourcing'!$J$9</f>
        <v>2387.2739999999999</v>
      </c>
      <c r="CH47" s="177">
        <f>'2.1 Miner Sourcing'!$J$9</f>
        <v>2387.2739999999999</v>
      </c>
      <c r="CI47" s="177">
        <f>'2.1 Miner Sourcing'!$J$9</f>
        <v>2387.2739999999999</v>
      </c>
      <c r="CJ47" s="177">
        <f>'2.1 Miner Sourcing'!$J$9</f>
        <v>2387.2739999999999</v>
      </c>
      <c r="CK47" s="177">
        <f>'2.1 Miner Sourcing'!$J$9</f>
        <v>2387.2739999999999</v>
      </c>
      <c r="CL47" s="177">
        <f>'2.1 Miner Sourcing'!$J$9</f>
        <v>2387.2739999999999</v>
      </c>
      <c r="CM47" s="177">
        <f>'2.1 Miner Sourcing'!$J$9</f>
        <v>2387.2739999999999</v>
      </c>
      <c r="CN47" s="177">
        <f>'2.1 Miner Sourcing'!$J$9</f>
        <v>2387.2739999999999</v>
      </c>
      <c r="CO47" s="177">
        <f>'2.1 Miner Sourcing'!$J$9</f>
        <v>2387.2739999999999</v>
      </c>
      <c r="CP47" s="177">
        <f>'2.1 Miner Sourcing'!$J$9</f>
        <v>2387.2739999999999</v>
      </c>
      <c r="CQ47" s="177">
        <f>'2.1 Miner Sourcing'!$J$9</f>
        <v>2387.2739999999999</v>
      </c>
      <c r="CR47" s="177">
        <f>'2.1 Miner Sourcing'!$J$9</f>
        <v>2387.2739999999999</v>
      </c>
      <c r="CS47" s="177">
        <f>'2.1 Miner Sourcing'!$J$9</f>
        <v>2387.2739999999999</v>
      </c>
      <c r="CT47" s="177">
        <f>'2.1 Miner Sourcing'!$J$9</f>
        <v>2387.2739999999999</v>
      </c>
      <c r="CU47" s="177">
        <f>'2.1 Miner Sourcing'!$J$9</f>
        <v>2387.2739999999999</v>
      </c>
      <c r="CV47" s="177">
        <f>'2.1 Miner Sourcing'!$J$9</f>
        <v>2387.2739999999999</v>
      </c>
      <c r="CW47" s="177">
        <f>'2.1 Miner Sourcing'!$J$9</f>
        <v>2387.2739999999999</v>
      </c>
      <c r="CX47" s="177">
        <f>'2.1 Miner Sourcing'!$J$9</f>
        <v>2387.2739999999999</v>
      </c>
      <c r="CY47" s="177">
        <f>'2.1 Miner Sourcing'!$J$9</f>
        <v>2387.2739999999999</v>
      </c>
      <c r="CZ47" s="177">
        <f>'2.1 Miner Sourcing'!$J$9</f>
        <v>2387.2739999999999</v>
      </c>
      <c r="DA47" s="177">
        <f>'2.1 Miner Sourcing'!$J$9</f>
        <v>2387.2739999999999</v>
      </c>
      <c r="DB47" s="177">
        <f>'2.1 Miner Sourcing'!$J$9</f>
        <v>2387.2739999999999</v>
      </c>
      <c r="DC47" s="177">
        <f>'2.1 Miner Sourcing'!$J$9</f>
        <v>2387.2739999999999</v>
      </c>
      <c r="DD47" s="177">
        <f>'2.1 Miner Sourcing'!$J$9</f>
        <v>2387.2739999999999</v>
      </c>
      <c r="DE47" s="177">
        <f>'2.1 Miner Sourcing'!$J$9</f>
        <v>2387.2739999999999</v>
      </c>
      <c r="DF47" s="177">
        <f>'2.1 Miner Sourcing'!$J$9</f>
        <v>2387.2739999999999</v>
      </c>
      <c r="DG47" s="177">
        <f>'2.1 Miner Sourcing'!$J$9</f>
        <v>2387.2739999999999</v>
      </c>
      <c r="DH47" s="177">
        <f>'2.1 Miner Sourcing'!$J$9</f>
        <v>2387.2739999999999</v>
      </c>
      <c r="DI47" s="177">
        <f>'2.1 Miner Sourcing'!$J$9</f>
        <v>2387.2739999999999</v>
      </c>
      <c r="DJ47" s="177">
        <f>'2.1 Miner Sourcing'!$J$9</f>
        <v>2387.2739999999999</v>
      </c>
      <c r="DK47" s="177">
        <f>'2.1 Miner Sourcing'!$J$9</f>
        <v>2387.2739999999999</v>
      </c>
      <c r="DL47" s="177">
        <f>'2.1 Miner Sourcing'!$J$9</f>
        <v>2387.2739999999999</v>
      </c>
      <c r="DM47" s="177">
        <f>'2.1 Miner Sourcing'!$J$9</f>
        <v>2387.2739999999999</v>
      </c>
      <c r="DN47" s="177">
        <f>'2.1 Miner Sourcing'!$J$9</f>
        <v>2387.2739999999999</v>
      </c>
      <c r="DO47" s="177">
        <f>'2.1 Miner Sourcing'!$J$9</f>
        <v>2387.2739999999999</v>
      </c>
      <c r="DP47" s="177">
        <f>'2.1 Miner Sourcing'!$J$9</f>
        <v>2387.2739999999999</v>
      </c>
      <c r="DQ47" s="177">
        <f>'2.1 Miner Sourcing'!$J$9</f>
        <v>2387.2739999999999</v>
      </c>
      <c r="DR47" s="177">
        <f>'2.1 Miner Sourcing'!$J$9</f>
        <v>2387.2739999999999</v>
      </c>
      <c r="DS47" s="177">
        <f>'2.1 Miner Sourcing'!$J$9</f>
        <v>2387.2739999999999</v>
      </c>
      <c r="DT47" s="177">
        <f>'2.1 Miner Sourcing'!$J$9</f>
        <v>2387.2739999999999</v>
      </c>
      <c r="DU47" s="177">
        <f>'2.1 Miner Sourcing'!$J$9</f>
        <v>2387.2739999999999</v>
      </c>
      <c r="DV47" s="177">
        <f>'2.1 Miner Sourcing'!$J$9</f>
        <v>2387.2739999999999</v>
      </c>
      <c r="DW47" s="177">
        <f>'2.1 Miner Sourcing'!$J$9</f>
        <v>2387.2739999999999</v>
      </c>
      <c r="DX47" s="177">
        <f>'2.1 Miner Sourcing'!$J$9</f>
        <v>2387.2739999999999</v>
      </c>
      <c r="DY47" s="177">
        <f>'2.1 Miner Sourcing'!$J$9</f>
        <v>2387.2739999999999</v>
      </c>
    </row>
    <row r="48" spans="2:129" x14ac:dyDescent="0.35">
      <c r="B48" s="121"/>
      <c r="C48" s="60"/>
      <c r="H48" s="516"/>
    </row>
    <row r="49" spans="2:129" outlineLevel="1" x14ac:dyDescent="0.35">
      <c r="B49" s="14"/>
      <c r="C49" s="60"/>
      <c r="D49" s="516" t="s">
        <v>854</v>
      </c>
      <c r="E49" s="516"/>
      <c r="F49" s="516"/>
      <c r="G49" s="516"/>
      <c r="H49" s="525"/>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row>
    <row r="50" spans="2:129" outlineLevel="1" x14ac:dyDescent="0.35">
      <c r="B50" s="14"/>
      <c r="C50" s="14"/>
      <c r="E50" s="37" t="str">
        <f>'1.1 Assumptions'!$J$27</f>
        <v>Bitmain Antminer S19 Pro</v>
      </c>
      <c r="F50" s="37"/>
      <c r="G50" s="37"/>
      <c r="H50" s="525" t="s">
        <v>48</v>
      </c>
      <c r="J50" s="39">
        <f>'1.1 Assumptions'!$J$154</f>
        <v>1.42</v>
      </c>
      <c r="K50" s="39">
        <f>'1.1 Assumptions'!$J$154</f>
        <v>1.42</v>
      </c>
      <c r="L50" s="39">
        <f>'1.1 Assumptions'!$J$154</f>
        <v>1.42</v>
      </c>
      <c r="M50" s="39">
        <f>'1.1 Assumptions'!$J$154</f>
        <v>1.42</v>
      </c>
      <c r="N50" s="39">
        <f>'1.1 Assumptions'!$J$154</f>
        <v>1.42</v>
      </c>
      <c r="O50" s="39">
        <f>'1.1 Assumptions'!$J$154</f>
        <v>1.42</v>
      </c>
      <c r="P50" s="39">
        <f>'1.1 Assumptions'!$J$154</f>
        <v>1.42</v>
      </c>
      <c r="Q50" s="39">
        <f>'1.1 Assumptions'!$J$154</f>
        <v>1.42</v>
      </c>
      <c r="R50" s="39">
        <f>'1.1 Assumptions'!$J$154</f>
        <v>1.42</v>
      </c>
      <c r="S50" s="39">
        <f>'1.1 Assumptions'!$J$154</f>
        <v>1.42</v>
      </c>
      <c r="T50" s="39">
        <f>'1.1 Assumptions'!$J$154</f>
        <v>1.42</v>
      </c>
      <c r="U50" s="39">
        <f>'1.1 Assumptions'!$J$154</f>
        <v>1.42</v>
      </c>
      <c r="V50" s="39">
        <f>'1.1 Assumptions'!$J$154</f>
        <v>1.42</v>
      </c>
      <c r="W50" s="39">
        <f>'1.1 Assumptions'!$J$154</f>
        <v>1.42</v>
      </c>
      <c r="X50" s="39">
        <f>'1.1 Assumptions'!$J$154</f>
        <v>1.42</v>
      </c>
      <c r="Y50" s="39">
        <f>'1.1 Assumptions'!$J$154</f>
        <v>1.42</v>
      </c>
      <c r="Z50" s="39">
        <f>'1.1 Assumptions'!$J$154</f>
        <v>1.42</v>
      </c>
      <c r="AA50" s="39">
        <f>'1.1 Assumptions'!$J$154</f>
        <v>1.42</v>
      </c>
      <c r="AB50" s="39">
        <f>'1.1 Assumptions'!$J$154</f>
        <v>1.42</v>
      </c>
      <c r="AC50" s="39">
        <f>'1.1 Assumptions'!$J$154</f>
        <v>1.42</v>
      </c>
      <c r="AD50" s="39">
        <f>'1.1 Assumptions'!$J$154</f>
        <v>1.42</v>
      </c>
      <c r="AE50" s="39">
        <f>'1.1 Assumptions'!$J$154</f>
        <v>1.42</v>
      </c>
      <c r="AF50" s="39">
        <f>'1.1 Assumptions'!$J$154</f>
        <v>1.42</v>
      </c>
      <c r="AG50" s="39">
        <f>'1.1 Assumptions'!$J$154</f>
        <v>1.42</v>
      </c>
      <c r="AH50" s="39">
        <f>'1.1 Assumptions'!$J$154</f>
        <v>1.42</v>
      </c>
      <c r="AI50" s="39">
        <f>'1.1 Assumptions'!$J$154</f>
        <v>1.42</v>
      </c>
      <c r="AJ50" s="39">
        <f>'1.1 Assumptions'!$J$154</f>
        <v>1.42</v>
      </c>
      <c r="AK50" s="39">
        <f>'1.1 Assumptions'!$J$154</f>
        <v>1.42</v>
      </c>
      <c r="AL50" s="39">
        <f>'1.1 Assumptions'!$J$154</f>
        <v>1.42</v>
      </c>
      <c r="AM50" s="39">
        <f>'1.1 Assumptions'!$J$154</f>
        <v>1.42</v>
      </c>
      <c r="AN50" s="39">
        <f>'1.1 Assumptions'!$J$154</f>
        <v>1.42</v>
      </c>
      <c r="AO50" s="39">
        <f>'1.1 Assumptions'!$J$154</f>
        <v>1.42</v>
      </c>
      <c r="AP50" s="39">
        <f>'1.1 Assumptions'!$J$154</f>
        <v>1.42</v>
      </c>
      <c r="AQ50" s="39">
        <f>'1.1 Assumptions'!$J$154</f>
        <v>1.42</v>
      </c>
      <c r="AR50" s="39">
        <f>'1.1 Assumptions'!$J$154</f>
        <v>1.42</v>
      </c>
      <c r="AS50" s="39">
        <f>'1.1 Assumptions'!$J$154</f>
        <v>1.42</v>
      </c>
      <c r="AT50" s="39">
        <f>'1.1 Assumptions'!$J$154</f>
        <v>1.42</v>
      </c>
      <c r="AU50" s="39">
        <f>'1.1 Assumptions'!$J$154</f>
        <v>1.42</v>
      </c>
      <c r="AV50" s="39">
        <f>'1.1 Assumptions'!$J$154</f>
        <v>1.42</v>
      </c>
      <c r="AW50" s="39">
        <f>'1.1 Assumptions'!$J$154</f>
        <v>1.42</v>
      </c>
      <c r="AX50" s="39">
        <f>'1.1 Assumptions'!$J$154</f>
        <v>1.42</v>
      </c>
      <c r="AY50" s="39">
        <f>'1.1 Assumptions'!$J$154</f>
        <v>1.42</v>
      </c>
      <c r="AZ50" s="39">
        <f>'1.1 Assumptions'!$J$154</f>
        <v>1.42</v>
      </c>
      <c r="BA50" s="39">
        <f>'1.1 Assumptions'!$J$154</f>
        <v>1.42</v>
      </c>
      <c r="BB50" s="39">
        <f>'1.1 Assumptions'!$J$154</f>
        <v>1.42</v>
      </c>
      <c r="BC50" s="39">
        <f>'1.1 Assumptions'!$J$154</f>
        <v>1.42</v>
      </c>
      <c r="BD50" s="39">
        <f>'1.1 Assumptions'!$J$154</f>
        <v>1.42</v>
      </c>
      <c r="BE50" s="39">
        <f>'1.1 Assumptions'!$J$154</f>
        <v>1.42</v>
      </c>
      <c r="BF50" s="39">
        <f>'1.1 Assumptions'!$J$154</f>
        <v>1.42</v>
      </c>
      <c r="BG50" s="39">
        <f>'1.1 Assumptions'!$J$154</f>
        <v>1.42</v>
      </c>
      <c r="BH50" s="39">
        <f>'1.1 Assumptions'!$J$154</f>
        <v>1.42</v>
      </c>
      <c r="BI50" s="39">
        <f>'1.1 Assumptions'!$J$154</f>
        <v>1.42</v>
      </c>
      <c r="BJ50" s="39">
        <f>'1.1 Assumptions'!$J$154</f>
        <v>1.42</v>
      </c>
      <c r="BK50" s="39">
        <f>'1.1 Assumptions'!$J$154</f>
        <v>1.42</v>
      </c>
      <c r="BL50" s="39">
        <f>'1.1 Assumptions'!$J$154</f>
        <v>1.42</v>
      </c>
      <c r="BM50" s="39">
        <f>'1.1 Assumptions'!$J$154</f>
        <v>1.42</v>
      </c>
      <c r="BN50" s="39">
        <f>'1.1 Assumptions'!$J$154</f>
        <v>1.42</v>
      </c>
      <c r="BO50" s="39">
        <f>'1.1 Assumptions'!$J$154</f>
        <v>1.42</v>
      </c>
      <c r="BP50" s="39">
        <f>'1.1 Assumptions'!$J$154</f>
        <v>1.42</v>
      </c>
      <c r="BQ50" s="39">
        <f>'1.1 Assumptions'!$J$154</f>
        <v>1.42</v>
      </c>
      <c r="BR50" s="39">
        <f>'1.1 Assumptions'!$J$154</f>
        <v>1.42</v>
      </c>
      <c r="BS50" s="39">
        <f>'1.1 Assumptions'!$J$154</f>
        <v>1.42</v>
      </c>
      <c r="BT50" s="39">
        <f>'1.1 Assumptions'!$J$154</f>
        <v>1.42</v>
      </c>
      <c r="BU50" s="39">
        <f>'1.1 Assumptions'!$J$154</f>
        <v>1.42</v>
      </c>
      <c r="BV50" s="39">
        <f>'1.1 Assumptions'!$J$154</f>
        <v>1.42</v>
      </c>
      <c r="BW50" s="39">
        <f>'1.1 Assumptions'!$J$154</f>
        <v>1.42</v>
      </c>
      <c r="BX50" s="39">
        <f>'1.1 Assumptions'!$J$154</f>
        <v>1.42</v>
      </c>
      <c r="BY50" s="39">
        <f>'1.1 Assumptions'!$J$154</f>
        <v>1.42</v>
      </c>
      <c r="BZ50" s="39">
        <f>'1.1 Assumptions'!$J$154</f>
        <v>1.42</v>
      </c>
      <c r="CA50" s="39">
        <f>'1.1 Assumptions'!$J$154</f>
        <v>1.42</v>
      </c>
      <c r="CB50" s="39">
        <f>'1.1 Assumptions'!$J$154</f>
        <v>1.42</v>
      </c>
      <c r="CC50" s="39">
        <f>'1.1 Assumptions'!$J$154</f>
        <v>1.42</v>
      </c>
      <c r="CD50" s="39">
        <f>'1.1 Assumptions'!$J$154</f>
        <v>1.42</v>
      </c>
      <c r="CE50" s="39">
        <f>'1.1 Assumptions'!$J$154</f>
        <v>1.42</v>
      </c>
      <c r="CF50" s="39">
        <f>'1.1 Assumptions'!$J$154</f>
        <v>1.42</v>
      </c>
      <c r="CG50" s="39">
        <f>'1.1 Assumptions'!$J$154</f>
        <v>1.42</v>
      </c>
      <c r="CH50" s="39">
        <f>'1.1 Assumptions'!$J$154</f>
        <v>1.42</v>
      </c>
      <c r="CI50" s="39">
        <f>'1.1 Assumptions'!$J$154</f>
        <v>1.42</v>
      </c>
      <c r="CJ50" s="39">
        <f>'1.1 Assumptions'!$J$154</f>
        <v>1.42</v>
      </c>
      <c r="CK50" s="39">
        <f>'1.1 Assumptions'!$J$154</f>
        <v>1.42</v>
      </c>
      <c r="CL50" s="39">
        <f>'1.1 Assumptions'!$J$154</f>
        <v>1.42</v>
      </c>
      <c r="CM50" s="39">
        <f>'1.1 Assumptions'!$J$154</f>
        <v>1.42</v>
      </c>
      <c r="CN50" s="39">
        <f>'1.1 Assumptions'!$J$154</f>
        <v>1.42</v>
      </c>
      <c r="CO50" s="39">
        <f>'1.1 Assumptions'!$J$154</f>
        <v>1.42</v>
      </c>
      <c r="CP50" s="39">
        <f>'1.1 Assumptions'!$J$154</f>
        <v>1.42</v>
      </c>
      <c r="CQ50" s="39">
        <f>'1.1 Assumptions'!$J$154</f>
        <v>1.42</v>
      </c>
      <c r="CR50" s="39">
        <f>'1.1 Assumptions'!$J$154</f>
        <v>1.42</v>
      </c>
      <c r="CS50" s="39">
        <f>'1.1 Assumptions'!$J$154</f>
        <v>1.42</v>
      </c>
      <c r="CT50" s="39">
        <f>'1.1 Assumptions'!$J$154</f>
        <v>1.42</v>
      </c>
      <c r="CU50" s="39">
        <f>'1.1 Assumptions'!$J$154</f>
        <v>1.42</v>
      </c>
      <c r="CV50" s="39">
        <f>'1.1 Assumptions'!$J$154</f>
        <v>1.42</v>
      </c>
      <c r="CW50" s="39">
        <f>'1.1 Assumptions'!$J$154</f>
        <v>1.42</v>
      </c>
      <c r="CX50" s="39">
        <f>'1.1 Assumptions'!$J$154</f>
        <v>1.42</v>
      </c>
      <c r="CY50" s="39">
        <f>'1.1 Assumptions'!$J$154</f>
        <v>1.42</v>
      </c>
      <c r="CZ50" s="39">
        <f>'1.1 Assumptions'!$J$154</f>
        <v>1.42</v>
      </c>
      <c r="DA50" s="39">
        <f>'1.1 Assumptions'!$J$154</f>
        <v>1.42</v>
      </c>
      <c r="DB50" s="39">
        <f>'1.1 Assumptions'!$J$154</f>
        <v>1.42</v>
      </c>
      <c r="DC50" s="39">
        <f>'1.1 Assumptions'!$J$154</f>
        <v>1.42</v>
      </c>
      <c r="DD50" s="39">
        <f>'1.1 Assumptions'!$J$154</f>
        <v>1.42</v>
      </c>
      <c r="DE50" s="39">
        <f>'1.1 Assumptions'!$J$154</f>
        <v>1.42</v>
      </c>
      <c r="DF50" s="39">
        <f>'1.1 Assumptions'!$J$154</f>
        <v>1.42</v>
      </c>
      <c r="DG50" s="39">
        <f>'1.1 Assumptions'!$J$154</f>
        <v>1.42</v>
      </c>
      <c r="DH50" s="39">
        <f>'1.1 Assumptions'!$J$154</f>
        <v>1.42</v>
      </c>
      <c r="DI50" s="39">
        <f>'1.1 Assumptions'!$J$154</f>
        <v>1.42</v>
      </c>
      <c r="DJ50" s="39">
        <f>'1.1 Assumptions'!$J$154</f>
        <v>1.42</v>
      </c>
      <c r="DK50" s="39">
        <f>'1.1 Assumptions'!$J$154</f>
        <v>1.42</v>
      </c>
      <c r="DL50" s="39">
        <f>'1.1 Assumptions'!$J$154</f>
        <v>1.42</v>
      </c>
      <c r="DM50" s="39">
        <f>'1.1 Assumptions'!$J$154</f>
        <v>1.42</v>
      </c>
      <c r="DN50" s="39">
        <f>'1.1 Assumptions'!$J$154</f>
        <v>1.42</v>
      </c>
      <c r="DO50" s="39">
        <f>'1.1 Assumptions'!$J$154</f>
        <v>1.42</v>
      </c>
      <c r="DP50" s="39">
        <f>'1.1 Assumptions'!$J$154</f>
        <v>1.42</v>
      </c>
      <c r="DQ50" s="39">
        <f>'1.1 Assumptions'!$J$154</f>
        <v>1.42</v>
      </c>
      <c r="DR50" s="39">
        <f>'1.1 Assumptions'!$J$154</f>
        <v>1.42</v>
      </c>
      <c r="DS50" s="39">
        <f>'1.1 Assumptions'!$J$154</f>
        <v>1.42</v>
      </c>
      <c r="DT50" s="39">
        <f>'1.1 Assumptions'!$J$154</f>
        <v>1.42</v>
      </c>
      <c r="DU50" s="39">
        <f>'1.1 Assumptions'!$J$154</f>
        <v>1.42</v>
      </c>
      <c r="DV50" s="39">
        <f>'1.1 Assumptions'!$J$154</f>
        <v>1.42</v>
      </c>
      <c r="DW50" s="39">
        <f>'1.1 Assumptions'!$J$154</f>
        <v>1.42</v>
      </c>
      <c r="DX50" s="39">
        <f>'1.1 Assumptions'!$J$154</f>
        <v>1.42</v>
      </c>
      <c r="DY50" s="39">
        <f>'1.1 Assumptions'!$J$154</f>
        <v>1.42</v>
      </c>
    </row>
    <row r="51" spans="2:129" outlineLevel="1" x14ac:dyDescent="0.35">
      <c r="B51" s="14"/>
      <c r="C51" s="14"/>
      <c r="E51" s="37" t="str">
        <f>'1.1 Assumptions'!$J$28</f>
        <v>MicroBT Whatsminer M30s</v>
      </c>
      <c r="F51" s="37"/>
      <c r="G51" s="37"/>
      <c r="H51" s="525" t="s">
        <v>48</v>
      </c>
      <c r="J51" s="39">
        <f>'1.1 Assumptions'!$J$155</f>
        <v>1.42</v>
      </c>
      <c r="K51" s="39">
        <f>'1.1 Assumptions'!$J$155</f>
        <v>1.42</v>
      </c>
      <c r="L51" s="39">
        <f>'1.1 Assumptions'!$J$155</f>
        <v>1.42</v>
      </c>
      <c r="M51" s="39">
        <f>'1.1 Assumptions'!$J$155</f>
        <v>1.42</v>
      </c>
      <c r="N51" s="39">
        <f>'1.1 Assumptions'!$J$155</f>
        <v>1.42</v>
      </c>
      <c r="O51" s="39">
        <f>'1.1 Assumptions'!$J$155</f>
        <v>1.42</v>
      </c>
      <c r="P51" s="39">
        <f>'1.1 Assumptions'!$J$155</f>
        <v>1.42</v>
      </c>
      <c r="Q51" s="39">
        <f>'1.1 Assumptions'!$J$155</f>
        <v>1.42</v>
      </c>
      <c r="R51" s="39">
        <f>'1.1 Assumptions'!$J$155</f>
        <v>1.42</v>
      </c>
      <c r="S51" s="39">
        <f>'1.1 Assumptions'!$J$155</f>
        <v>1.42</v>
      </c>
      <c r="T51" s="39">
        <f>'1.1 Assumptions'!$J$155</f>
        <v>1.42</v>
      </c>
      <c r="U51" s="39">
        <f>'1.1 Assumptions'!$J$155</f>
        <v>1.42</v>
      </c>
      <c r="V51" s="39">
        <f>'1.1 Assumptions'!$J$155</f>
        <v>1.42</v>
      </c>
      <c r="W51" s="39">
        <f>'1.1 Assumptions'!$J$155</f>
        <v>1.42</v>
      </c>
      <c r="X51" s="39">
        <f>'1.1 Assumptions'!$J$155</f>
        <v>1.42</v>
      </c>
      <c r="Y51" s="39">
        <f>'1.1 Assumptions'!$J$155</f>
        <v>1.42</v>
      </c>
      <c r="Z51" s="39">
        <f>'1.1 Assumptions'!$J$155</f>
        <v>1.42</v>
      </c>
      <c r="AA51" s="39">
        <f>'1.1 Assumptions'!$J$155</f>
        <v>1.42</v>
      </c>
      <c r="AB51" s="39">
        <f>'1.1 Assumptions'!$J$155</f>
        <v>1.42</v>
      </c>
      <c r="AC51" s="39">
        <f>'1.1 Assumptions'!$J$155</f>
        <v>1.42</v>
      </c>
      <c r="AD51" s="39">
        <f>'1.1 Assumptions'!$J$155</f>
        <v>1.42</v>
      </c>
      <c r="AE51" s="39">
        <f>'1.1 Assumptions'!$J$155</f>
        <v>1.42</v>
      </c>
      <c r="AF51" s="39">
        <f>'1.1 Assumptions'!$J$155</f>
        <v>1.42</v>
      </c>
      <c r="AG51" s="39">
        <f>'1.1 Assumptions'!$J$155</f>
        <v>1.42</v>
      </c>
      <c r="AH51" s="39">
        <f>'1.1 Assumptions'!$J$155</f>
        <v>1.42</v>
      </c>
      <c r="AI51" s="39">
        <f>'1.1 Assumptions'!$J$155</f>
        <v>1.42</v>
      </c>
      <c r="AJ51" s="39">
        <f>'1.1 Assumptions'!$J$155</f>
        <v>1.42</v>
      </c>
      <c r="AK51" s="39">
        <f>'1.1 Assumptions'!$J$155</f>
        <v>1.42</v>
      </c>
      <c r="AL51" s="39">
        <f>'1.1 Assumptions'!$J$155</f>
        <v>1.42</v>
      </c>
      <c r="AM51" s="39">
        <f>'1.1 Assumptions'!$J$155</f>
        <v>1.42</v>
      </c>
      <c r="AN51" s="39">
        <f>'1.1 Assumptions'!$J$155</f>
        <v>1.42</v>
      </c>
      <c r="AO51" s="39">
        <f>'1.1 Assumptions'!$J$155</f>
        <v>1.42</v>
      </c>
      <c r="AP51" s="39">
        <f>'1.1 Assumptions'!$J$155</f>
        <v>1.42</v>
      </c>
      <c r="AQ51" s="39">
        <f>'1.1 Assumptions'!$J$155</f>
        <v>1.42</v>
      </c>
      <c r="AR51" s="39">
        <f>'1.1 Assumptions'!$J$155</f>
        <v>1.42</v>
      </c>
      <c r="AS51" s="39">
        <f>'1.1 Assumptions'!$J$155</f>
        <v>1.42</v>
      </c>
      <c r="AT51" s="39">
        <f>'1.1 Assumptions'!$J$155</f>
        <v>1.42</v>
      </c>
      <c r="AU51" s="39">
        <f>'1.1 Assumptions'!$J$155</f>
        <v>1.42</v>
      </c>
      <c r="AV51" s="39">
        <f>'1.1 Assumptions'!$J$155</f>
        <v>1.42</v>
      </c>
      <c r="AW51" s="39">
        <f>'1.1 Assumptions'!$J$155</f>
        <v>1.42</v>
      </c>
      <c r="AX51" s="39">
        <f>'1.1 Assumptions'!$J$155</f>
        <v>1.42</v>
      </c>
      <c r="AY51" s="39">
        <f>'1.1 Assumptions'!$J$155</f>
        <v>1.42</v>
      </c>
      <c r="AZ51" s="39">
        <f>'1.1 Assumptions'!$J$155</f>
        <v>1.42</v>
      </c>
      <c r="BA51" s="39">
        <f>'1.1 Assumptions'!$J$155</f>
        <v>1.42</v>
      </c>
      <c r="BB51" s="39">
        <f>'1.1 Assumptions'!$J$155</f>
        <v>1.42</v>
      </c>
      <c r="BC51" s="39">
        <f>'1.1 Assumptions'!$J$155</f>
        <v>1.42</v>
      </c>
      <c r="BD51" s="39">
        <f>'1.1 Assumptions'!$J$155</f>
        <v>1.42</v>
      </c>
      <c r="BE51" s="39">
        <f>'1.1 Assumptions'!$J$155</f>
        <v>1.42</v>
      </c>
      <c r="BF51" s="39">
        <f>'1.1 Assumptions'!$J$155</f>
        <v>1.42</v>
      </c>
      <c r="BG51" s="39">
        <f>'1.1 Assumptions'!$J$155</f>
        <v>1.42</v>
      </c>
      <c r="BH51" s="39">
        <f>'1.1 Assumptions'!$J$155</f>
        <v>1.42</v>
      </c>
      <c r="BI51" s="39">
        <f>'1.1 Assumptions'!$J$155</f>
        <v>1.42</v>
      </c>
      <c r="BJ51" s="39">
        <f>'1.1 Assumptions'!$J$155</f>
        <v>1.42</v>
      </c>
      <c r="BK51" s="39">
        <f>'1.1 Assumptions'!$J$155</f>
        <v>1.42</v>
      </c>
      <c r="BL51" s="39">
        <f>'1.1 Assumptions'!$J$155</f>
        <v>1.42</v>
      </c>
      <c r="BM51" s="39">
        <f>'1.1 Assumptions'!$J$155</f>
        <v>1.42</v>
      </c>
      <c r="BN51" s="39">
        <f>'1.1 Assumptions'!$J$155</f>
        <v>1.42</v>
      </c>
      <c r="BO51" s="39">
        <f>'1.1 Assumptions'!$J$155</f>
        <v>1.42</v>
      </c>
      <c r="BP51" s="39">
        <f>'1.1 Assumptions'!$J$155</f>
        <v>1.42</v>
      </c>
      <c r="BQ51" s="39">
        <f>'1.1 Assumptions'!$J$155</f>
        <v>1.42</v>
      </c>
      <c r="BR51" s="39">
        <f>'1.1 Assumptions'!$J$155</f>
        <v>1.42</v>
      </c>
      <c r="BS51" s="39">
        <f>'1.1 Assumptions'!$J$155</f>
        <v>1.42</v>
      </c>
      <c r="BT51" s="39">
        <f>'1.1 Assumptions'!$J$155</f>
        <v>1.42</v>
      </c>
      <c r="BU51" s="39">
        <f>'1.1 Assumptions'!$J$155</f>
        <v>1.42</v>
      </c>
      <c r="BV51" s="39">
        <f>'1.1 Assumptions'!$J$155</f>
        <v>1.42</v>
      </c>
      <c r="BW51" s="39">
        <f>'1.1 Assumptions'!$J$155</f>
        <v>1.42</v>
      </c>
      <c r="BX51" s="39">
        <f>'1.1 Assumptions'!$J$155</f>
        <v>1.42</v>
      </c>
      <c r="BY51" s="39">
        <f>'1.1 Assumptions'!$J$155</f>
        <v>1.42</v>
      </c>
      <c r="BZ51" s="39">
        <f>'1.1 Assumptions'!$J$155</f>
        <v>1.42</v>
      </c>
      <c r="CA51" s="39">
        <f>'1.1 Assumptions'!$J$155</f>
        <v>1.42</v>
      </c>
      <c r="CB51" s="39">
        <f>'1.1 Assumptions'!$J$155</f>
        <v>1.42</v>
      </c>
      <c r="CC51" s="39">
        <f>'1.1 Assumptions'!$J$155</f>
        <v>1.42</v>
      </c>
      <c r="CD51" s="39">
        <f>'1.1 Assumptions'!$J$155</f>
        <v>1.42</v>
      </c>
      <c r="CE51" s="39">
        <f>'1.1 Assumptions'!$J$155</f>
        <v>1.42</v>
      </c>
      <c r="CF51" s="39">
        <f>'1.1 Assumptions'!$J$155</f>
        <v>1.42</v>
      </c>
      <c r="CG51" s="39">
        <f>'1.1 Assumptions'!$J$155</f>
        <v>1.42</v>
      </c>
      <c r="CH51" s="39">
        <f>'1.1 Assumptions'!$J$155</f>
        <v>1.42</v>
      </c>
      <c r="CI51" s="39">
        <f>'1.1 Assumptions'!$J$155</f>
        <v>1.42</v>
      </c>
      <c r="CJ51" s="39">
        <f>'1.1 Assumptions'!$J$155</f>
        <v>1.42</v>
      </c>
      <c r="CK51" s="39">
        <f>'1.1 Assumptions'!$J$155</f>
        <v>1.42</v>
      </c>
      <c r="CL51" s="39">
        <f>'1.1 Assumptions'!$J$155</f>
        <v>1.42</v>
      </c>
      <c r="CM51" s="39">
        <f>'1.1 Assumptions'!$J$155</f>
        <v>1.42</v>
      </c>
      <c r="CN51" s="39">
        <f>'1.1 Assumptions'!$J$155</f>
        <v>1.42</v>
      </c>
      <c r="CO51" s="39">
        <f>'1.1 Assumptions'!$J$155</f>
        <v>1.42</v>
      </c>
      <c r="CP51" s="39">
        <f>'1.1 Assumptions'!$J$155</f>
        <v>1.42</v>
      </c>
      <c r="CQ51" s="39">
        <f>'1.1 Assumptions'!$J$155</f>
        <v>1.42</v>
      </c>
      <c r="CR51" s="39">
        <f>'1.1 Assumptions'!$J$155</f>
        <v>1.42</v>
      </c>
      <c r="CS51" s="39">
        <f>'1.1 Assumptions'!$J$155</f>
        <v>1.42</v>
      </c>
      <c r="CT51" s="39">
        <f>'1.1 Assumptions'!$J$155</f>
        <v>1.42</v>
      </c>
      <c r="CU51" s="39">
        <f>'1.1 Assumptions'!$J$155</f>
        <v>1.42</v>
      </c>
      <c r="CV51" s="39">
        <f>'1.1 Assumptions'!$J$155</f>
        <v>1.42</v>
      </c>
      <c r="CW51" s="39">
        <f>'1.1 Assumptions'!$J$155</f>
        <v>1.42</v>
      </c>
      <c r="CX51" s="39">
        <f>'1.1 Assumptions'!$J$155</f>
        <v>1.42</v>
      </c>
      <c r="CY51" s="39">
        <f>'1.1 Assumptions'!$J$155</f>
        <v>1.42</v>
      </c>
      <c r="CZ51" s="39">
        <f>'1.1 Assumptions'!$J$155</f>
        <v>1.42</v>
      </c>
      <c r="DA51" s="39">
        <f>'1.1 Assumptions'!$J$155</f>
        <v>1.42</v>
      </c>
      <c r="DB51" s="39">
        <f>'1.1 Assumptions'!$J$155</f>
        <v>1.42</v>
      </c>
      <c r="DC51" s="39">
        <f>'1.1 Assumptions'!$J$155</f>
        <v>1.42</v>
      </c>
      <c r="DD51" s="39">
        <f>'1.1 Assumptions'!$J$155</f>
        <v>1.42</v>
      </c>
      <c r="DE51" s="39">
        <f>'1.1 Assumptions'!$J$155</f>
        <v>1.42</v>
      </c>
      <c r="DF51" s="39">
        <f>'1.1 Assumptions'!$J$155</f>
        <v>1.42</v>
      </c>
      <c r="DG51" s="39">
        <f>'1.1 Assumptions'!$J$155</f>
        <v>1.42</v>
      </c>
      <c r="DH51" s="39">
        <f>'1.1 Assumptions'!$J$155</f>
        <v>1.42</v>
      </c>
      <c r="DI51" s="39">
        <f>'1.1 Assumptions'!$J$155</f>
        <v>1.42</v>
      </c>
      <c r="DJ51" s="39">
        <f>'1.1 Assumptions'!$J$155</f>
        <v>1.42</v>
      </c>
      <c r="DK51" s="39">
        <f>'1.1 Assumptions'!$J$155</f>
        <v>1.42</v>
      </c>
      <c r="DL51" s="39">
        <f>'1.1 Assumptions'!$J$155</f>
        <v>1.42</v>
      </c>
      <c r="DM51" s="39">
        <f>'1.1 Assumptions'!$J$155</f>
        <v>1.42</v>
      </c>
      <c r="DN51" s="39">
        <f>'1.1 Assumptions'!$J$155</f>
        <v>1.42</v>
      </c>
      <c r="DO51" s="39">
        <f>'1.1 Assumptions'!$J$155</f>
        <v>1.42</v>
      </c>
      <c r="DP51" s="39">
        <f>'1.1 Assumptions'!$J$155</f>
        <v>1.42</v>
      </c>
      <c r="DQ51" s="39">
        <f>'1.1 Assumptions'!$J$155</f>
        <v>1.42</v>
      </c>
      <c r="DR51" s="39">
        <f>'1.1 Assumptions'!$J$155</f>
        <v>1.42</v>
      </c>
      <c r="DS51" s="39">
        <f>'1.1 Assumptions'!$J$155</f>
        <v>1.42</v>
      </c>
      <c r="DT51" s="39">
        <f>'1.1 Assumptions'!$J$155</f>
        <v>1.42</v>
      </c>
      <c r="DU51" s="39">
        <f>'1.1 Assumptions'!$J$155</f>
        <v>1.42</v>
      </c>
      <c r="DV51" s="39">
        <f>'1.1 Assumptions'!$J$155</f>
        <v>1.42</v>
      </c>
      <c r="DW51" s="39">
        <f>'1.1 Assumptions'!$J$155</f>
        <v>1.42</v>
      </c>
      <c r="DX51" s="39">
        <f>'1.1 Assumptions'!$J$155</f>
        <v>1.42</v>
      </c>
      <c r="DY51" s="39">
        <f>'1.1 Assumptions'!$J$155</f>
        <v>1.42</v>
      </c>
    </row>
    <row r="52" spans="2:129" outlineLevel="1" x14ac:dyDescent="0.35">
      <c r="B52" s="121"/>
      <c r="C52" s="14"/>
      <c r="H52" s="525"/>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row>
    <row r="53" spans="2:129" x14ac:dyDescent="0.35">
      <c r="B53" s="14"/>
      <c r="C53" s="14"/>
      <c r="D53" t="s">
        <v>551</v>
      </c>
      <c r="H53" s="52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row>
    <row r="54" spans="2:129" x14ac:dyDescent="0.35">
      <c r="B54" s="14"/>
      <c r="C54" s="14"/>
      <c r="E54" s="37" t="str">
        <f>'1.1 Assumptions'!$J$27</f>
        <v>Bitmain Antminer S19 Pro</v>
      </c>
      <c r="F54" s="37"/>
      <c r="G54" s="37"/>
      <c r="H54" s="525" t="s">
        <v>462</v>
      </c>
      <c r="J54" s="178">
        <f t="shared" ref="J54:AO54" si="31">IFERROR(J46*J37*J50,"")</f>
        <v>3557.9732999999997</v>
      </c>
      <c r="K54" s="178">
        <f t="shared" si="31"/>
        <v>3557.9732999999997</v>
      </c>
      <c r="L54" s="178">
        <f t="shared" si="31"/>
        <v>3557.9732999999997</v>
      </c>
      <c r="M54" s="178">
        <f t="shared" si="31"/>
        <v>3557.9732999999997</v>
      </c>
      <c r="N54" s="178">
        <f t="shared" si="31"/>
        <v>3557.9732999999997</v>
      </c>
      <c r="O54" s="178">
        <f t="shared" si="31"/>
        <v>3557.9732999999997</v>
      </c>
      <c r="P54" s="178">
        <f t="shared" si="31"/>
        <v>3557.9732999999997</v>
      </c>
      <c r="Q54" s="178">
        <f t="shared" si="31"/>
        <v>3557.9732999999997</v>
      </c>
      <c r="R54" s="178">
        <f t="shared" si="31"/>
        <v>3557.9732999999997</v>
      </c>
      <c r="S54" s="178">
        <f t="shared" si="31"/>
        <v>3557.9732999999997</v>
      </c>
      <c r="T54" s="178">
        <f t="shared" si="31"/>
        <v>3557.9732999999997</v>
      </c>
      <c r="U54" s="178">
        <f t="shared" si="31"/>
        <v>3557.9732999999997</v>
      </c>
      <c r="V54" s="178">
        <f t="shared" si="31"/>
        <v>3557.9732999999997</v>
      </c>
      <c r="W54" s="178">
        <f t="shared" si="31"/>
        <v>3557.9732999999997</v>
      </c>
      <c r="X54" s="178">
        <f t="shared" si="31"/>
        <v>3557.9732999999997</v>
      </c>
      <c r="Y54" s="178">
        <f t="shared" si="31"/>
        <v>3557.9732999999997</v>
      </c>
      <c r="Z54" s="178">
        <f t="shared" si="31"/>
        <v>3557.9732999999997</v>
      </c>
      <c r="AA54" s="178">
        <f t="shared" si="31"/>
        <v>3557.9732999999997</v>
      </c>
      <c r="AB54" s="178">
        <f t="shared" si="31"/>
        <v>3557.9732999999997</v>
      </c>
      <c r="AC54" s="178">
        <f t="shared" si="31"/>
        <v>3557.9732999999997</v>
      </c>
      <c r="AD54" s="178">
        <f t="shared" si="31"/>
        <v>3557.9732999999997</v>
      </c>
      <c r="AE54" s="178">
        <f t="shared" si="31"/>
        <v>3557.9732999999997</v>
      </c>
      <c r="AF54" s="178">
        <f t="shared" si="31"/>
        <v>3557.9732999999997</v>
      </c>
      <c r="AG54" s="178">
        <f t="shared" si="31"/>
        <v>3557.9732999999997</v>
      </c>
      <c r="AH54" s="178">
        <f t="shared" si="31"/>
        <v>3557.9732999999997</v>
      </c>
      <c r="AI54" s="178">
        <f t="shared" si="31"/>
        <v>3557.9732999999997</v>
      </c>
      <c r="AJ54" s="178">
        <f t="shared" si="31"/>
        <v>3557.9732999999997</v>
      </c>
      <c r="AK54" s="178">
        <f t="shared" si="31"/>
        <v>3557.9732999999997</v>
      </c>
      <c r="AL54" s="178">
        <f t="shared" si="31"/>
        <v>3557.9732999999997</v>
      </c>
      <c r="AM54" s="178">
        <f t="shared" si="31"/>
        <v>3557.9732999999997</v>
      </c>
      <c r="AN54" s="178">
        <f t="shared" si="31"/>
        <v>3557.9732999999997</v>
      </c>
      <c r="AO54" s="178">
        <f t="shared" si="31"/>
        <v>3557.9732999999997</v>
      </c>
      <c r="AP54" s="178">
        <f t="shared" ref="AP54:BU54" si="32">IFERROR(AP46*AP37*AP50,"")</f>
        <v>3557.9732999999997</v>
      </c>
      <c r="AQ54" s="178">
        <f t="shared" si="32"/>
        <v>3557.9732999999997</v>
      </c>
      <c r="AR54" s="178">
        <f t="shared" si="32"/>
        <v>3557.9732999999997</v>
      </c>
      <c r="AS54" s="178">
        <f t="shared" si="32"/>
        <v>3557.9732999999997</v>
      </c>
      <c r="AT54" s="178">
        <f t="shared" si="32"/>
        <v>3557.9732999999997</v>
      </c>
      <c r="AU54" s="178">
        <f t="shared" si="32"/>
        <v>3557.9732999999997</v>
      </c>
      <c r="AV54" s="178">
        <f t="shared" si="32"/>
        <v>3557.9732999999997</v>
      </c>
      <c r="AW54" s="178">
        <f t="shared" si="32"/>
        <v>3557.9732999999997</v>
      </c>
      <c r="AX54" s="178">
        <f t="shared" si="32"/>
        <v>3557.9732999999997</v>
      </c>
      <c r="AY54" s="178">
        <f t="shared" si="32"/>
        <v>3557.9732999999997</v>
      </c>
      <c r="AZ54" s="178">
        <f t="shared" si="32"/>
        <v>3557.9732999999997</v>
      </c>
      <c r="BA54" s="178">
        <f t="shared" si="32"/>
        <v>3557.9732999999997</v>
      </c>
      <c r="BB54" s="178">
        <f t="shared" si="32"/>
        <v>3557.9732999999997</v>
      </c>
      <c r="BC54" s="178">
        <f t="shared" si="32"/>
        <v>3557.9732999999997</v>
      </c>
      <c r="BD54" s="178">
        <f t="shared" si="32"/>
        <v>3557.9732999999997</v>
      </c>
      <c r="BE54" s="178">
        <f t="shared" si="32"/>
        <v>3557.9732999999997</v>
      </c>
      <c r="BF54" s="178">
        <f t="shared" si="32"/>
        <v>3557.9732999999997</v>
      </c>
      <c r="BG54" s="178">
        <f t="shared" si="32"/>
        <v>3557.9732999999997</v>
      </c>
      <c r="BH54" s="178">
        <f t="shared" si="32"/>
        <v>3557.9732999999997</v>
      </c>
      <c r="BI54" s="178">
        <f t="shared" si="32"/>
        <v>3557.9732999999997</v>
      </c>
      <c r="BJ54" s="178">
        <f t="shared" si="32"/>
        <v>3557.9732999999997</v>
      </c>
      <c r="BK54" s="178">
        <f t="shared" si="32"/>
        <v>3557.9732999999997</v>
      </c>
      <c r="BL54" s="178">
        <f t="shared" si="32"/>
        <v>3557.9732999999997</v>
      </c>
      <c r="BM54" s="178">
        <f t="shared" si="32"/>
        <v>3557.9732999999997</v>
      </c>
      <c r="BN54" s="178">
        <f t="shared" si="32"/>
        <v>3557.9732999999997</v>
      </c>
      <c r="BO54" s="178">
        <f t="shared" si="32"/>
        <v>3557.9732999999997</v>
      </c>
      <c r="BP54" s="178">
        <f t="shared" si="32"/>
        <v>3557.9732999999997</v>
      </c>
      <c r="BQ54" s="178">
        <f t="shared" si="32"/>
        <v>3557.9732999999997</v>
      </c>
      <c r="BR54" s="178">
        <f t="shared" si="32"/>
        <v>3557.9732999999997</v>
      </c>
      <c r="BS54" s="178">
        <f t="shared" si="32"/>
        <v>3557.9732999999997</v>
      </c>
      <c r="BT54" s="178">
        <f t="shared" si="32"/>
        <v>3557.9732999999997</v>
      </c>
      <c r="BU54" s="178">
        <f t="shared" si="32"/>
        <v>3557.9732999999997</v>
      </c>
      <c r="BV54" s="178">
        <f t="shared" ref="BV54:DA54" si="33">IFERROR(BV46*BV37*BV50,"")</f>
        <v>3557.9732999999997</v>
      </c>
      <c r="BW54" s="178">
        <f t="shared" si="33"/>
        <v>3557.9732999999997</v>
      </c>
      <c r="BX54" s="178">
        <f t="shared" si="33"/>
        <v>3557.9732999999997</v>
      </c>
      <c r="BY54" s="178">
        <f t="shared" si="33"/>
        <v>3557.9732999999997</v>
      </c>
      <c r="BZ54" s="178">
        <f t="shared" si="33"/>
        <v>3557.9732999999997</v>
      </c>
      <c r="CA54" s="178">
        <f t="shared" si="33"/>
        <v>3557.9732999999997</v>
      </c>
      <c r="CB54" s="178">
        <f t="shared" si="33"/>
        <v>3557.9732999999997</v>
      </c>
      <c r="CC54" s="178">
        <f t="shared" si="33"/>
        <v>3557.9732999999997</v>
      </c>
      <c r="CD54" s="178">
        <f t="shared" si="33"/>
        <v>3557.9732999999997</v>
      </c>
      <c r="CE54" s="178">
        <f t="shared" si="33"/>
        <v>3557.9732999999997</v>
      </c>
      <c r="CF54" s="178">
        <f t="shared" si="33"/>
        <v>3557.9732999999997</v>
      </c>
      <c r="CG54" s="178">
        <f t="shared" si="33"/>
        <v>3557.9732999999997</v>
      </c>
      <c r="CH54" s="178">
        <f t="shared" si="33"/>
        <v>3557.9732999999997</v>
      </c>
      <c r="CI54" s="178">
        <f t="shared" si="33"/>
        <v>3557.9732999999997</v>
      </c>
      <c r="CJ54" s="178">
        <f t="shared" si="33"/>
        <v>3557.9732999999997</v>
      </c>
      <c r="CK54" s="178">
        <f t="shared" si="33"/>
        <v>3557.9732999999997</v>
      </c>
      <c r="CL54" s="178">
        <f t="shared" si="33"/>
        <v>3557.9732999999997</v>
      </c>
      <c r="CM54" s="178">
        <f t="shared" si="33"/>
        <v>3557.9732999999997</v>
      </c>
      <c r="CN54" s="178">
        <f t="shared" si="33"/>
        <v>3557.9732999999997</v>
      </c>
      <c r="CO54" s="178">
        <f t="shared" si="33"/>
        <v>3557.9732999999997</v>
      </c>
      <c r="CP54" s="178">
        <f t="shared" si="33"/>
        <v>3557.9732999999997</v>
      </c>
      <c r="CQ54" s="178">
        <f t="shared" si="33"/>
        <v>3557.9732999999997</v>
      </c>
      <c r="CR54" s="178">
        <f t="shared" si="33"/>
        <v>3557.9732999999997</v>
      </c>
      <c r="CS54" s="178">
        <f t="shared" si="33"/>
        <v>3557.9732999999997</v>
      </c>
      <c r="CT54" s="178">
        <f t="shared" si="33"/>
        <v>3557.9732999999997</v>
      </c>
      <c r="CU54" s="178">
        <f t="shared" si="33"/>
        <v>3557.9732999999997</v>
      </c>
      <c r="CV54" s="178">
        <f t="shared" si="33"/>
        <v>3557.9732999999997</v>
      </c>
      <c r="CW54" s="178">
        <f t="shared" si="33"/>
        <v>3557.9732999999997</v>
      </c>
      <c r="CX54" s="178">
        <f t="shared" si="33"/>
        <v>3557.9732999999997</v>
      </c>
      <c r="CY54" s="178">
        <f t="shared" si="33"/>
        <v>3557.9732999999997</v>
      </c>
      <c r="CZ54" s="178">
        <f t="shared" si="33"/>
        <v>3557.9732999999997</v>
      </c>
      <c r="DA54" s="178">
        <f t="shared" si="33"/>
        <v>3557.9732999999997</v>
      </c>
      <c r="DB54" s="178">
        <f t="shared" ref="DB54:DY54" si="34">IFERROR(DB46*DB37*DB50,"")</f>
        <v>3557.9732999999997</v>
      </c>
      <c r="DC54" s="178">
        <f t="shared" si="34"/>
        <v>3557.9732999999997</v>
      </c>
      <c r="DD54" s="178">
        <f t="shared" si="34"/>
        <v>3557.9732999999997</v>
      </c>
      <c r="DE54" s="178">
        <f t="shared" si="34"/>
        <v>3557.9732999999997</v>
      </c>
      <c r="DF54" s="178">
        <f t="shared" si="34"/>
        <v>3557.9732999999997</v>
      </c>
      <c r="DG54" s="178">
        <f t="shared" si="34"/>
        <v>3557.9732999999997</v>
      </c>
      <c r="DH54" s="178">
        <f t="shared" si="34"/>
        <v>3557.9732999999997</v>
      </c>
      <c r="DI54" s="178">
        <f t="shared" si="34"/>
        <v>3557.9732999999997</v>
      </c>
      <c r="DJ54" s="178">
        <f t="shared" si="34"/>
        <v>3557.9732999999997</v>
      </c>
      <c r="DK54" s="178">
        <f t="shared" si="34"/>
        <v>3557.9732999999997</v>
      </c>
      <c r="DL54" s="178">
        <f t="shared" si="34"/>
        <v>3557.9732999999997</v>
      </c>
      <c r="DM54" s="178">
        <f t="shared" si="34"/>
        <v>3557.9732999999997</v>
      </c>
      <c r="DN54" s="178">
        <f t="shared" si="34"/>
        <v>3557.9732999999997</v>
      </c>
      <c r="DO54" s="178">
        <f t="shared" si="34"/>
        <v>3557.9732999999997</v>
      </c>
      <c r="DP54" s="178">
        <f t="shared" si="34"/>
        <v>3557.9732999999997</v>
      </c>
      <c r="DQ54" s="178">
        <f t="shared" si="34"/>
        <v>3557.9732999999997</v>
      </c>
      <c r="DR54" s="178">
        <f t="shared" si="34"/>
        <v>3557.9732999999997</v>
      </c>
      <c r="DS54" s="178">
        <f t="shared" si="34"/>
        <v>3557.9732999999997</v>
      </c>
      <c r="DT54" s="178">
        <f t="shared" si="34"/>
        <v>3557.9732999999997</v>
      </c>
      <c r="DU54" s="178">
        <f t="shared" si="34"/>
        <v>3557.9732999999997</v>
      </c>
      <c r="DV54" s="178">
        <f t="shared" si="34"/>
        <v>3557.9732999999997</v>
      </c>
      <c r="DW54" s="178">
        <f t="shared" si="34"/>
        <v>3557.9732999999997</v>
      </c>
      <c r="DX54" s="178">
        <f t="shared" si="34"/>
        <v>3557.9732999999997</v>
      </c>
      <c r="DY54" s="178">
        <f t="shared" si="34"/>
        <v>3557.9732999999997</v>
      </c>
    </row>
    <row r="55" spans="2:129" x14ac:dyDescent="0.35">
      <c r="B55" s="14"/>
      <c r="C55" s="14"/>
      <c r="E55" s="37" t="str">
        <f>'1.1 Assumptions'!$J$28</f>
        <v>MicroBT Whatsminer M30s</v>
      </c>
      <c r="F55" s="37"/>
      <c r="G55" s="37"/>
      <c r="H55" s="525" t="s">
        <v>462</v>
      </c>
      <c r="J55" s="178">
        <f t="shared" ref="J55:AO55" si="35">IFERROR(J47*J37*J51,"")</f>
        <v>3322.1304983999994</v>
      </c>
      <c r="K55" s="178">
        <f t="shared" si="35"/>
        <v>3322.1304983999994</v>
      </c>
      <c r="L55" s="178">
        <f t="shared" si="35"/>
        <v>3322.1304983999994</v>
      </c>
      <c r="M55" s="178">
        <f t="shared" si="35"/>
        <v>3322.1304983999994</v>
      </c>
      <c r="N55" s="178">
        <f t="shared" si="35"/>
        <v>3322.1304983999994</v>
      </c>
      <c r="O55" s="178">
        <f t="shared" si="35"/>
        <v>3322.1304983999994</v>
      </c>
      <c r="P55" s="178">
        <f t="shared" si="35"/>
        <v>3322.1304983999994</v>
      </c>
      <c r="Q55" s="178">
        <f t="shared" si="35"/>
        <v>3322.1304983999994</v>
      </c>
      <c r="R55" s="178">
        <f t="shared" si="35"/>
        <v>3322.1304983999994</v>
      </c>
      <c r="S55" s="178">
        <f t="shared" si="35"/>
        <v>3322.1304983999994</v>
      </c>
      <c r="T55" s="178">
        <f t="shared" si="35"/>
        <v>3322.1304983999994</v>
      </c>
      <c r="U55" s="178">
        <f t="shared" si="35"/>
        <v>3322.1304983999994</v>
      </c>
      <c r="V55" s="178">
        <f t="shared" si="35"/>
        <v>3322.1304983999994</v>
      </c>
      <c r="W55" s="178">
        <f t="shared" si="35"/>
        <v>3322.1304983999994</v>
      </c>
      <c r="X55" s="178">
        <f t="shared" si="35"/>
        <v>3322.1304983999994</v>
      </c>
      <c r="Y55" s="178">
        <f t="shared" si="35"/>
        <v>3322.1304983999994</v>
      </c>
      <c r="Z55" s="178">
        <f t="shared" si="35"/>
        <v>3322.1304983999994</v>
      </c>
      <c r="AA55" s="178">
        <f t="shared" si="35"/>
        <v>3322.1304983999994</v>
      </c>
      <c r="AB55" s="178">
        <f t="shared" si="35"/>
        <v>3322.1304983999994</v>
      </c>
      <c r="AC55" s="178">
        <f t="shared" si="35"/>
        <v>3322.1304983999994</v>
      </c>
      <c r="AD55" s="178">
        <f t="shared" si="35"/>
        <v>3322.1304983999994</v>
      </c>
      <c r="AE55" s="178">
        <f t="shared" si="35"/>
        <v>3322.1304983999994</v>
      </c>
      <c r="AF55" s="178">
        <f t="shared" si="35"/>
        <v>3322.1304983999994</v>
      </c>
      <c r="AG55" s="178">
        <f t="shared" si="35"/>
        <v>3322.1304983999994</v>
      </c>
      <c r="AH55" s="178">
        <f t="shared" si="35"/>
        <v>3322.1304983999994</v>
      </c>
      <c r="AI55" s="178">
        <f t="shared" si="35"/>
        <v>3322.1304983999994</v>
      </c>
      <c r="AJ55" s="178">
        <f t="shared" si="35"/>
        <v>3322.1304983999994</v>
      </c>
      <c r="AK55" s="178">
        <f t="shared" si="35"/>
        <v>3322.1304983999994</v>
      </c>
      <c r="AL55" s="178">
        <f t="shared" si="35"/>
        <v>3322.1304983999994</v>
      </c>
      <c r="AM55" s="178">
        <f t="shared" si="35"/>
        <v>3322.1304983999994</v>
      </c>
      <c r="AN55" s="178">
        <f t="shared" si="35"/>
        <v>3322.1304983999994</v>
      </c>
      <c r="AO55" s="178">
        <f t="shared" si="35"/>
        <v>3322.1304983999994</v>
      </c>
      <c r="AP55" s="178">
        <f t="shared" ref="AP55:BU55" si="36">IFERROR(AP47*AP37*AP51,"")</f>
        <v>3322.1304983999994</v>
      </c>
      <c r="AQ55" s="178">
        <f t="shared" si="36"/>
        <v>3322.1304983999994</v>
      </c>
      <c r="AR55" s="178">
        <f t="shared" si="36"/>
        <v>3322.1304983999994</v>
      </c>
      <c r="AS55" s="178">
        <f t="shared" si="36"/>
        <v>3322.1304983999994</v>
      </c>
      <c r="AT55" s="178">
        <f t="shared" si="36"/>
        <v>3322.1304983999994</v>
      </c>
      <c r="AU55" s="178">
        <f t="shared" si="36"/>
        <v>3322.1304983999994</v>
      </c>
      <c r="AV55" s="178">
        <f t="shared" si="36"/>
        <v>3322.1304983999994</v>
      </c>
      <c r="AW55" s="178">
        <f t="shared" si="36"/>
        <v>3322.1304983999994</v>
      </c>
      <c r="AX55" s="178">
        <f t="shared" si="36"/>
        <v>3322.1304983999994</v>
      </c>
      <c r="AY55" s="178">
        <f t="shared" si="36"/>
        <v>3322.1304983999994</v>
      </c>
      <c r="AZ55" s="178">
        <f t="shared" si="36"/>
        <v>3322.1304983999994</v>
      </c>
      <c r="BA55" s="178">
        <f t="shared" si="36"/>
        <v>3322.1304983999994</v>
      </c>
      <c r="BB55" s="178">
        <f t="shared" si="36"/>
        <v>3322.1304983999994</v>
      </c>
      <c r="BC55" s="178">
        <f t="shared" si="36"/>
        <v>3322.1304983999994</v>
      </c>
      <c r="BD55" s="178">
        <f t="shared" si="36"/>
        <v>3322.1304983999994</v>
      </c>
      <c r="BE55" s="178">
        <f t="shared" si="36"/>
        <v>3322.1304983999994</v>
      </c>
      <c r="BF55" s="178">
        <f t="shared" si="36"/>
        <v>3322.1304983999994</v>
      </c>
      <c r="BG55" s="178">
        <f t="shared" si="36"/>
        <v>3322.1304983999994</v>
      </c>
      <c r="BH55" s="178">
        <f t="shared" si="36"/>
        <v>3322.1304983999994</v>
      </c>
      <c r="BI55" s="178">
        <f t="shared" si="36"/>
        <v>3322.1304983999994</v>
      </c>
      <c r="BJ55" s="178">
        <f t="shared" si="36"/>
        <v>3322.1304983999994</v>
      </c>
      <c r="BK55" s="178">
        <f t="shared" si="36"/>
        <v>3322.1304983999994</v>
      </c>
      <c r="BL55" s="178">
        <f t="shared" si="36"/>
        <v>3322.1304983999994</v>
      </c>
      <c r="BM55" s="178">
        <f t="shared" si="36"/>
        <v>3322.1304983999994</v>
      </c>
      <c r="BN55" s="178">
        <f t="shared" si="36"/>
        <v>3322.1304983999994</v>
      </c>
      <c r="BO55" s="178">
        <f t="shared" si="36"/>
        <v>3322.1304983999994</v>
      </c>
      <c r="BP55" s="178">
        <f t="shared" si="36"/>
        <v>3322.1304983999994</v>
      </c>
      <c r="BQ55" s="178">
        <f t="shared" si="36"/>
        <v>3322.1304983999994</v>
      </c>
      <c r="BR55" s="178">
        <f t="shared" si="36"/>
        <v>3322.1304983999994</v>
      </c>
      <c r="BS55" s="178">
        <f t="shared" si="36"/>
        <v>3322.1304983999994</v>
      </c>
      <c r="BT55" s="178">
        <f t="shared" si="36"/>
        <v>3322.1304983999994</v>
      </c>
      <c r="BU55" s="178">
        <f t="shared" si="36"/>
        <v>3322.1304983999994</v>
      </c>
      <c r="BV55" s="178">
        <f t="shared" ref="BV55:DA55" si="37">IFERROR(BV47*BV37*BV51,"")</f>
        <v>3322.1304983999994</v>
      </c>
      <c r="BW55" s="178">
        <f t="shared" si="37"/>
        <v>3322.1304983999994</v>
      </c>
      <c r="BX55" s="178">
        <f t="shared" si="37"/>
        <v>3322.1304983999994</v>
      </c>
      <c r="BY55" s="178">
        <f t="shared" si="37"/>
        <v>3322.1304983999994</v>
      </c>
      <c r="BZ55" s="178">
        <f t="shared" si="37"/>
        <v>3322.1304983999994</v>
      </c>
      <c r="CA55" s="178">
        <f t="shared" si="37"/>
        <v>3322.1304983999994</v>
      </c>
      <c r="CB55" s="178">
        <f t="shared" si="37"/>
        <v>3322.1304983999994</v>
      </c>
      <c r="CC55" s="178">
        <f t="shared" si="37"/>
        <v>3322.1304983999994</v>
      </c>
      <c r="CD55" s="178">
        <f t="shared" si="37"/>
        <v>3322.1304983999994</v>
      </c>
      <c r="CE55" s="178">
        <f t="shared" si="37"/>
        <v>3322.1304983999994</v>
      </c>
      <c r="CF55" s="178">
        <f t="shared" si="37"/>
        <v>3322.1304983999994</v>
      </c>
      <c r="CG55" s="178">
        <f t="shared" si="37"/>
        <v>3322.1304983999994</v>
      </c>
      <c r="CH55" s="178">
        <f t="shared" si="37"/>
        <v>3322.1304983999994</v>
      </c>
      <c r="CI55" s="178">
        <f t="shared" si="37"/>
        <v>3322.1304983999994</v>
      </c>
      <c r="CJ55" s="178">
        <f t="shared" si="37"/>
        <v>3322.1304983999994</v>
      </c>
      <c r="CK55" s="178">
        <f t="shared" si="37"/>
        <v>3322.1304983999994</v>
      </c>
      <c r="CL55" s="178">
        <f t="shared" si="37"/>
        <v>3322.1304983999994</v>
      </c>
      <c r="CM55" s="178">
        <f t="shared" si="37"/>
        <v>3322.1304983999994</v>
      </c>
      <c r="CN55" s="178">
        <f t="shared" si="37"/>
        <v>3322.1304983999994</v>
      </c>
      <c r="CO55" s="178">
        <f t="shared" si="37"/>
        <v>3322.1304983999994</v>
      </c>
      <c r="CP55" s="178">
        <f t="shared" si="37"/>
        <v>3322.1304983999994</v>
      </c>
      <c r="CQ55" s="178">
        <f t="shared" si="37"/>
        <v>3322.1304983999994</v>
      </c>
      <c r="CR55" s="178">
        <f t="shared" si="37"/>
        <v>3322.1304983999994</v>
      </c>
      <c r="CS55" s="178">
        <f t="shared" si="37"/>
        <v>3322.1304983999994</v>
      </c>
      <c r="CT55" s="178">
        <f t="shared" si="37"/>
        <v>3322.1304983999994</v>
      </c>
      <c r="CU55" s="178">
        <f t="shared" si="37"/>
        <v>3322.1304983999994</v>
      </c>
      <c r="CV55" s="178">
        <f t="shared" si="37"/>
        <v>3322.1304983999994</v>
      </c>
      <c r="CW55" s="178">
        <f t="shared" si="37"/>
        <v>3322.1304983999994</v>
      </c>
      <c r="CX55" s="178">
        <f t="shared" si="37"/>
        <v>3322.1304983999994</v>
      </c>
      <c r="CY55" s="178">
        <f t="shared" si="37"/>
        <v>3322.1304983999994</v>
      </c>
      <c r="CZ55" s="178">
        <f t="shared" si="37"/>
        <v>3322.1304983999994</v>
      </c>
      <c r="DA55" s="178">
        <f t="shared" si="37"/>
        <v>3322.1304983999994</v>
      </c>
      <c r="DB55" s="178">
        <f t="shared" ref="DB55:DY55" si="38">IFERROR(DB47*DB37*DB51,"")</f>
        <v>3322.1304983999994</v>
      </c>
      <c r="DC55" s="178">
        <f t="shared" si="38"/>
        <v>3322.1304983999994</v>
      </c>
      <c r="DD55" s="178">
        <f t="shared" si="38"/>
        <v>3322.1304983999994</v>
      </c>
      <c r="DE55" s="178">
        <f t="shared" si="38"/>
        <v>3322.1304983999994</v>
      </c>
      <c r="DF55" s="178">
        <f t="shared" si="38"/>
        <v>3322.1304983999994</v>
      </c>
      <c r="DG55" s="178">
        <f t="shared" si="38"/>
        <v>3322.1304983999994</v>
      </c>
      <c r="DH55" s="178">
        <f t="shared" si="38"/>
        <v>3322.1304983999994</v>
      </c>
      <c r="DI55" s="178">
        <f t="shared" si="38"/>
        <v>3322.1304983999994</v>
      </c>
      <c r="DJ55" s="178">
        <f t="shared" si="38"/>
        <v>3322.1304983999994</v>
      </c>
      <c r="DK55" s="178">
        <f t="shared" si="38"/>
        <v>3322.1304983999994</v>
      </c>
      <c r="DL55" s="178">
        <f t="shared" si="38"/>
        <v>3322.1304983999994</v>
      </c>
      <c r="DM55" s="178">
        <f t="shared" si="38"/>
        <v>3322.1304983999994</v>
      </c>
      <c r="DN55" s="178">
        <f t="shared" si="38"/>
        <v>3322.1304983999994</v>
      </c>
      <c r="DO55" s="178">
        <f t="shared" si="38"/>
        <v>3322.1304983999994</v>
      </c>
      <c r="DP55" s="178">
        <f t="shared" si="38"/>
        <v>3322.1304983999994</v>
      </c>
      <c r="DQ55" s="178">
        <f t="shared" si="38"/>
        <v>3322.1304983999994</v>
      </c>
      <c r="DR55" s="178">
        <f t="shared" si="38"/>
        <v>3322.1304983999994</v>
      </c>
      <c r="DS55" s="178">
        <f t="shared" si="38"/>
        <v>3322.1304983999994</v>
      </c>
      <c r="DT55" s="178">
        <f t="shared" si="38"/>
        <v>3322.1304983999994</v>
      </c>
      <c r="DU55" s="178">
        <f t="shared" si="38"/>
        <v>3322.1304983999994</v>
      </c>
      <c r="DV55" s="178">
        <f t="shared" si="38"/>
        <v>3322.1304983999994</v>
      </c>
      <c r="DW55" s="178">
        <f t="shared" si="38"/>
        <v>3322.1304983999994</v>
      </c>
      <c r="DX55" s="178">
        <f t="shared" si="38"/>
        <v>3322.1304983999994</v>
      </c>
      <c r="DY55" s="178">
        <f t="shared" si="38"/>
        <v>3322.1304983999994</v>
      </c>
    </row>
    <row r="56" spans="2:129" x14ac:dyDescent="0.35">
      <c r="B56" s="14"/>
      <c r="C56" s="14"/>
      <c r="H56" s="525"/>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row>
    <row r="57" spans="2:129" x14ac:dyDescent="0.35">
      <c r="B57" s="14"/>
      <c r="C57" s="14"/>
      <c r="D57" t="s">
        <v>552</v>
      </c>
      <c r="H57" s="516"/>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row>
    <row r="58" spans="2:129" outlineLevel="1" x14ac:dyDescent="0.35">
      <c r="B58" s="14"/>
      <c r="C58" s="14"/>
      <c r="E58" s="37" t="str">
        <f>'1.1 Assumptions'!$J$27</f>
        <v>Bitmain Antminer S19 Pro</v>
      </c>
      <c r="F58" s="37"/>
      <c r="G58" s="37"/>
      <c r="H58" s="525" t="s">
        <v>462</v>
      </c>
      <c r="J58" s="35">
        <f t="shared" ref="J58:AO58" si="39">IFERROR(J14*J54,"")</f>
        <v>1440979.1864999998</v>
      </c>
      <c r="K58" s="35">
        <f t="shared" si="39"/>
        <v>1440979.1864999998</v>
      </c>
      <c r="L58" s="35">
        <f t="shared" si="39"/>
        <v>1440979.1864999998</v>
      </c>
      <c r="M58" s="35">
        <f t="shared" si="39"/>
        <v>1440979.1864999998</v>
      </c>
      <c r="N58" s="35">
        <f t="shared" si="39"/>
        <v>1440979.1864999998</v>
      </c>
      <c r="O58" s="35">
        <f t="shared" si="39"/>
        <v>1440979.1864999998</v>
      </c>
      <c r="P58" s="35">
        <f t="shared" si="39"/>
        <v>1440979.1864999998</v>
      </c>
      <c r="Q58" s="35">
        <f t="shared" si="39"/>
        <v>1440979.1864999998</v>
      </c>
      <c r="R58" s="35">
        <f t="shared" si="39"/>
        <v>1440979.1864999998</v>
      </c>
      <c r="S58" s="35">
        <f t="shared" si="39"/>
        <v>1440979.1864999998</v>
      </c>
      <c r="T58" s="35">
        <f t="shared" si="39"/>
        <v>1440979.1864999998</v>
      </c>
      <c r="U58" s="35">
        <f t="shared" si="39"/>
        <v>1440979.1864999998</v>
      </c>
      <c r="V58" s="35">
        <f t="shared" si="39"/>
        <v>2031602.7542999999</v>
      </c>
      <c r="W58" s="35">
        <f t="shared" si="39"/>
        <v>2031602.7542999999</v>
      </c>
      <c r="X58" s="35">
        <f t="shared" si="39"/>
        <v>2031602.7542999999</v>
      </c>
      <c r="Y58" s="35">
        <f t="shared" si="39"/>
        <v>2031602.7542999999</v>
      </c>
      <c r="Z58" s="35">
        <f t="shared" si="39"/>
        <v>2031602.7542999999</v>
      </c>
      <c r="AA58" s="35">
        <f t="shared" si="39"/>
        <v>2031602.7542999999</v>
      </c>
      <c r="AB58" s="35">
        <f t="shared" si="39"/>
        <v>2031602.7542999999</v>
      </c>
      <c r="AC58" s="35">
        <f t="shared" si="39"/>
        <v>2031602.7542999999</v>
      </c>
      <c r="AD58" s="35">
        <f t="shared" si="39"/>
        <v>2031602.7542999999</v>
      </c>
      <c r="AE58" s="35">
        <f t="shared" si="39"/>
        <v>2031602.7542999999</v>
      </c>
      <c r="AF58" s="35">
        <f t="shared" si="39"/>
        <v>2031602.7542999999</v>
      </c>
      <c r="AG58" s="35">
        <f t="shared" si="39"/>
        <v>2031602.7542999999</v>
      </c>
      <c r="AH58" s="35">
        <f t="shared" si="39"/>
        <v>2721849.5744999996</v>
      </c>
      <c r="AI58" s="35">
        <f t="shared" si="39"/>
        <v>2721849.5744999996</v>
      </c>
      <c r="AJ58" s="35">
        <f t="shared" si="39"/>
        <v>2721849.5744999996</v>
      </c>
      <c r="AK58" s="35">
        <f t="shared" si="39"/>
        <v>2721849.5744999996</v>
      </c>
      <c r="AL58" s="35">
        <f t="shared" si="39"/>
        <v>2721849.5744999996</v>
      </c>
      <c r="AM58" s="35">
        <f t="shared" si="39"/>
        <v>2721849.5744999996</v>
      </c>
      <c r="AN58" s="35">
        <f t="shared" si="39"/>
        <v>2721849.5744999996</v>
      </c>
      <c r="AO58" s="35">
        <f t="shared" si="39"/>
        <v>2721849.5744999996</v>
      </c>
      <c r="AP58" s="35">
        <f t="shared" ref="AP58:BU58" si="40">IFERROR(AP14*AP54,"")</f>
        <v>2721849.5744999996</v>
      </c>
      <c r="AQ58" s="35">
        <f t="shared" si="40"/>
        <v>2721849.5744999996</v>
      </c>
      <c r="AR58" s="35">
        <f t="shared" si="40"/>
        <v>2721849.5744999996</v>
      </c>
      <c r="AS58" s="35">
        <f t="shared" si="40"/>
        <v>2721849.5744999996</v>
      </c>
      <c r="AT58" s="35">
        <f t="shared" si="40"/>
        <v>3365842.7417999995</v>
      </c>
      <c r="AU58" s="35">
        <f t="shared" si="40"/>
        <v>3365842.7417999995</v>
      </c>
      <c r="AV58" s="35">
        <f t="shared" si="40"/>
        <v>3365842.7417999995</v>
      </c>
      <c r="AW58" s="35">
        <f t="shared" si="40"/>
        <v>3365842.7417999995</v>
      </c>
      <c r="AX58" s="35">
        <f t="shared" si="40"/>
        <v>3365842.7417999995</v>
      </c>
      <c r="AY58" s="35">
        <f t="shared" si="40"/>
        <v>3365842.7417999995</v>
      </c>
      <c r="AZ58" s="35">
        <f t="shared" si="40"/>
        <v>3365842.7417999995</v>
      </c>
      <c r="BA58" s="35">
        <f t="shared" si="40"/>
        <v>3365842.7417999995</v>
      </c>
      <c r="BB58" s="35">
        <f t="shared" si="40"/>
        <v>3365842.7417999995</v>
      </c>
      <c r="BC58" s="35">
        <f t="shared" si="40"/>
        <v>3365842.7417999995</v>
      </c>
      <c r="BD58" s="35">
        <f t="shared" si="40"/>
        <v>3365842.7417999995</v>
      </c>
      <c r="BE58" s="35">
        <f t="shared" si="40"/>
        <v>3365842.7417999995</v>
      </c>
      <c r="BF58" s="35">
        <f t="shared" si="40"/>
        <v>2629342.2686999999</v>
      </c>
      <c r="BG58" s="35">
        <f t="shared" si="40"/>
        <v>2629342.2686999999</v>
      </c>
      <c r="BH58" s="35">
        <f t="shared" si="40"/>
        <v>2629342.2686999999</v>
      </c>
      <c r="BI58" s="35">
        <f t="shared" si="40"/>
        <v>2629342.2686999999</v>
      </c>
      <c r="BJ58" s="35">
        <f t="shared" si="40"/>
        <v>2629342.2686999999</v>
      </c>
      <c r="BK58" s="35">
        <f t="shared" si="40"/>
        <v>2629342.2686999999</v>
      </c>
      <c r="BL58" s="35">
        <f t="shared" si="40"/>
        <v>2629342.2686999999</v>
      </c>
      <c r="BM58" s="35">
        <f t="shared" si="40"/>
        <v>2629342.2686999999</v>
      </c>
      <c r="BN58" s="35">
        <f t="shared" si="40"/>
        <v>2629342.2686999999</v>
      </c>
      <c r="BO58" s="35">
        <f t="shared" si="40"/>
        <v>2629342.2686999999</v>
      </c>
      <c r="BP58" s="35">
        <f t="shared" si="40"/>
        <v>2629342.2686999999</v>
      </c>
      <c r="BQ58" s="35">
        <f t="shared" si="40"/>
        <v>2629342.2686999999</v>
      </c>
      <c r="BR58" s="35">
        <f t="shared" si="40"/>
        <v>2583088.6157999998</v>
      </c>
      <c r="BS58" s="35">
        <f t="shared" si="40"/>
        <v>2583088.6157999998</v>
      </c>
      <c r="BT58" s="35">
        <f t="shared" si="40"/>
        <v>2583088.6157999998</v>
      </c>
      <c r="BU58" s="35">
        <f t="shared" si="40"/>
        <v>2583088.6157999998</v>
      </c>
      <c r="BV58" s="35">
        <f t="shared" ref="BV58:DA58" si="41">IFERROR(BV14*BV54,"")</f>
        <v>2583088.6157999998</v>
      </c>
      <c r="BW58" s="35">
        <f t="shared" si="41"/>
        <v>2583088.6157999998</v>
      </c>
      <c r="BX58" s="35">
        <f t="shared" si="41"/>
        <v>2583088.6157999998</v>
      </c>
      <c r="BY58" s="35">
        <f t="shared" si="41"/>
        <v>2583088.6157999998</v>
      </c>
      <c r="BZ58" s="35">
        <f t="shared" si="41"/>
        <v>2583088.6157999998</v>
      </c>
      <c r="CA58" s="35">
        <f t="shared" si="41"/>
        <v>2583088.6157999998</v>
      </c>
      <c r="CB58" s="35">
        <f t="shared" si="41"/>
        <v>2583088.6157999998</v>
      </c>
      <c r="CC58" s="35">
        <f t="shared" si="41"/>
        <v>2583088.6157999998</v>
      </c>
      <c r="CD58" s="35">
        <f t="shared" si="41"/>
        <v>2284218.8585999999</v>
      </c>
      <c r="CE58" s="35">
        <f t="shared" si="41"/>
        <v>2284218.8585999999</v>
      </c>
      <c r="CF58" s="35">
        <f t="shared" si="41"/>
        <v>2284218.8585999999</v>
      </c>
      <c r="CG58" s="35">
        <f t="shared" si="41"/>
        <v>2284218.8585999999</v>
      </c>
      <c r="CH58" s="35">
        <f t="shared" si="41"/>
        <v>2284218.8585999999</v>
      </c>
      <c r="CI58" s="35">
        <f t="shared" si="41"/>
        <v>2284218.8585999999</v>
      </c>
      <c r="CJ58" s="35">
        <f t="shared" si="41"/>
        <v>2284218.8585999999</v>
      </c>
      <c r="CK58" s="35">
        <f t="shared" si="41"/>
        <v>2284218.8585999999</v>
      </c>
      <c r="CL58" s="35">
        <f t="shared" si="41"/>
        <v>2284218.8585999999</v>
      </c>
      <c r="CM58" s="35">
        <f t="shared" si="41"/>
        <v>2284218.8585999999</v>
      </c>
      <c r="CN58" s="35">
        <f t="shared" si="41"/>
        <v>2284218.8585999999</v>
      </c>
      <c r="CO58" s="35">
        <f t="shared" si="41"/>
        <v>2284218.8585999999</v>
      </c>
      <c r="CP58" s="35">
        <f t="shared" si="41"/>
        <v>1921305.5819999997</v>
      </c>
      <c r="CQ58" s="35">
        <f t="shared" si="41"/>
        <v>1921305.5819999997</v>
      </c>
      <c r="CR58" s="35">
        <f t="shared" si="41"/>
        <v>1921305.5819999997</v>
      </c>
      <c r="CS58" s="35">
        <f t="shared" si="41"/>
        <v>1921305.5819999997</v>
      </c>
      <c r="CT58" s="35">
        <f t="shared" si="41"/>
        <v>1921305.5819999997</v>
      </c>
      <c r="CU58" s="35">
        <f t="shared" si="41"/>
        <v>1921305.5819999997</v>
      </c>
      <c r="CV58" s="35">
        <f t="shared" si="41"/>
        <v>1921305.5819999997</v>
      </c>
      <c r="CW58" s="35">
        <f t="shared" si="41"/>
        <v>1921305.5819999997</v>
      </c>
      <c r="CX58" s="35">
        <f t="shared" si="41"/>
        <v>1921305.5819999997</v>
      </c>
      <c r="CY58" s="35">
        <f t="shared" si="41"/>
        <v>1921305.5819999997</v>
      </c>
      <c r="CZ58" s="35">
        <f t="shared" si="41"/>
        <v>1921305.5819999997</v>
      </c>
      <c r="DA58" s="35">
        <f t="shared" si="41"/>
        <v>1921305.5819999997</v>
      </c>
      <c r="DB58" s="35">
        <f t="shared" ref="DB58:DY58" si="42">IFERROR(DB14*DB54,"")</f>
        <v>1216826.8685999999</v>
      </c>
      <c r="DC58" s="35">
        <f t="shared" si="42"/>
        <v>1216826.8685999999</v>
      </c>
      <c r="DD58" s="35">
        <f t="shared" si="42"/>
        <v>1216826.8685999999</v>
      </c>
      <c r="DE58" s="35">
        <f t="shared" si="42"/>
        <v>1216826.8685999999</v>
      </c>
      <c r="DF58" s="35">
        <f t="shared" si="42"/>
        <v>1216826.8685999999</v>
      </c>
      <c r="DG58" s="35">
        <f t="shared" si="42"/>
        <v>1216826.8685999999</v>
      </c>
      <c r="DH58" s="35">
        <f t="shared" si="42"/>
        <v>1216826.8685999999</v>
      </c>
      <c r="DI58" s="35">
        <f t="shared" si="42"/>
        <v>1216826.8685999999</v>
      </c>
      <c r="DJ58" s="35">
        <f t="shared" si="42"/>
        <v>1216826.8685999999</v>
      </c>
      <c r="DK58" s="35">
        <f t="shared" si="42"/>
        <v>1216826.8685999999</v>
      </c>
      <c r="DL58" s="35">
        <f t="shared" si="42"/>
        <v>1216826.8685999999</v>
      </c>
      <c r="DM58" s="35">
        <f t="shared" si="42"/>
        <v>1216826.8685999999</v>
      </c>
      <c r="DN58" s="35">
        <f t="shared" si="42"/>
        <v>672456.95369999995</v>
      </c>
      <c r="DO58" s="35">
        <f t="shared" si="42"/>
        <v>672456.95369999995</v>
      </c>
      <c r="DP58" s="35">
        <f t="shared" si="42"/>
        <v>672456.95369999995</v>
      </c>
      <c r="DQ58" s="35">
        <f t="shared" si="42"/>
        <v>672456.95369999995</v>
      </c>
      <c r="DR58" s="35">
        <f t="shared" si="42"/>
        <v>672456.95369999995</v>
      </c>
      <c r="DS58" s="35">
        <f t="shared" si="42"/>
        <v>672456.95369999995</v>
      </c>
      <c r="DT58" s="35">
        <f t="shared" si="42"/>
        <v>672456.95369999995</v>
      </c>
      <c r="DU58" s="35">
        <f t="shared" si="42"/>
        <v>672456.95369999995</v>
      </c>
      <c r="DV58" s="35">
        <f t="shared" si="42"/>
        <v>672456.95369999995</v>
      </c>
      <c r="DW58" s="35">
        <f t="shared" si="42"/>
        <v>672456.95369999995</v>
      </c>
      <c r="DX58" s="35">
        <f t="shared" si="42"/>
        <v>672456.95369999995</v>
      </c>
      <c r="DY58" s="35">
        <f t="shared" si="42"/>
        <v>672456.95369999995</v>
      </c>
    </row>
    <row r="59" spans="2:129" outlineLevel="1" x14ac:dyDescent="0.35">
      <c r="B59" s="14"/>
      <c r="C59" s="14"/>
      <c r="E59" s="37" t="str">
        <f>'1.1 Assumptions'!$J$28</f>
        <v>MicroBT Whatsminer M30s</v>
      </c>
      <c r="F59" s="37"/>
      <c r="G59" s="37"/>
      <c r="H59" s="525" t="s">
        <v>462</v>
      </c>
      <c r="J59" s="35">
        <f t="shared" ref="J59:AO59" si="43">IFERROR(J15*J55,"")</f>
        <v>0</v>
      </c>
      <c r="K59" s="35">
        <f t="shared" si="43"/>
        <v>0</v>
      </c>
      <c r="L59" s="35">
        <f t="shared" si="43"/>
        <v>0</v>
      </c>
      <c r="M59" s="35">
        <f t="shared" si="43"/>
        <v>0</v>
      </c>
      <c r="N59" s="35">
        <f t="shared" si="43"/>
        <v>0</v>
      </c>
      <c r="O59" s="35">
        <f t="shared" si="43"/>
        <v>0</v>
      </c>
      <c r="P59" s="35">
        <f t="shared" si="43"/>
        <v>0</v>
      </c>
      <c r="Q59" s="35">
        <f t="shared" si="43"/>
        <v>0</v>
      </c>
      <c r="R59" s="35">
        <f t="shared" si="43"/>
        <v>0</v>
      </c>
      <c r="S59" s="35">
        <f t="shared" si="43"/>
        <v>0</v>
      </c>
      <c r="T59" s="35">
        <f t="shared" si="43"/>
        <v>0</v>
      </c>
      <c r="U59" s="35">
        <f t="shared" si="43"/>
        <v>0</v>
      </c>
      <c r="V59" s="35">
        <f t="shared" si="43"/>
        <v>0</v>
      </c>
      <c r="W59" s="35">
        <f t="shared" si="43"/>
        <v>0</v>
      </c>
      <c r="X59" s="35">
        <f t="shared" si="43"/>
        <v>0</v>
      </c>
      <c r="Y59" s="35">
        <f t="shared" si="43"/>
        <v>0</v>
      </c>
      <c r="Z59" s="35">
        <f t="shared" si="43"/>
        <v>0</v>
      </c>
      <c r="AA59" s="35">
        <f t="shared" si="43"/>
        <v>0</v>
      </c>
      <c r="AB59" s="35">
        <f t="shared" si="43"/>
        <v>0</v>
      </c>
      <c r="AC59" s="35">
        <f t="shared" si="43"/>
        <v>0</v>
      </c>
      <c r="AD59" s="35">
        <f t="shared" si="43"/>
        <v>0</v>
      </c>
      <c r="AE59" s="35">
        <f t="shared" si="43"/>
        <v>0</v>
      </c>
      <c r="AF59" s="35">
        <f t="shared" si="43"/>
        <v>0</v>
      </c>
      <c r="AG59" s="35">
        <f t="shared" si="43"/>
        <v>0</v>
      </c>
      <c r="AH59" s="35">
        <f t="shared" si="43"/>
        <v>0</v>
      </c>
      <c r="AI59" s="35">
        <f t="shared" si="43"/>
        <v>0</v>
      </c>
      <c r="AJ59" s="35">
        <f t="shared" si="43"/>
        <v>0</v>
      </c>
      <c r="AK59" s="35">
        <f t="shared" si="43"/>
        <v>0</v>
      </c>
      <c r="AL59" s="35">
        <f t="shared" si="43"/>
        <v>0</v>
      </c>
      <c r="AM59" s="35">
        <f t="shared" si="43"/>
        <v>0</v>
      </c>
      <c r="AN59" s="35">
        <f t="shared" si="43"/>
        <v>0</v>
      </c>
      <c r="AO59" s="35">
        <f t="shared" si="43"/>
        <v>0</v>
      </c>
      <c r="AP59" s="35">
        <f t="shared" ref="AP59:BU59" si="44">IFERROR(AP15*AP55,"")</f>
        <v>0</v>
      </c>
      <c r="AQ59" s="35">
        <f t="shared" si="44"/>
        <v>0</v>
      </c>
      <c r="AR59" s="35">
        <f t="shared" si="44"/>
        <v>0</v>
      </c>
      <c r="AS59" s="35">
        <f t="shared" si="44"/>
        <v>0</v>
      </c>
      <c r="AT59" s="35">
        <f t="shared" si="44"/>
        <v>0</v>
      </c>
      <c r="AU59" s="35">
        <f t="shared" si="44"/>
        <v>0</v>
      </c>
      <c r="AV59" s="35">
        <f t="shared" si="44"/>
        <v>0</v>
      </c>
      <c r="AW59" s="35">
        <f t="shared" si="44"/>
        <v>0</v>
      </c>
      <c r="AX59" s="35">
        <f t="shared" si="44"/>
        <v>0</v>
      </c>
      <c r="AY59" s="35">
        <f t="shared" si="44"/>
        <v>0</v>
      </c>
      <c r="AZ59" s="35">
        <f t="shared" si="44"/>
        <v>0</v>
      </c>
      <c r="BA59" s="35">
        <f t="shared" si="44"/>
        <v>0</v>
      </c>
      <c r="BB59" s="35">
        <f t="shared" si="44"/>
        <v>0</v>
      </c>
      <c r="BC59" s="35">
        <f t="shared" si="44"/>
        <v>0</v>
      </c>
      <c r="BD59" s="35">
        <f t="shared" si="44"/>
        <v>0</v>
      </c>
      <c r="BE59" s="35">
        <f t="shared" si="44"/>
        <v>0</v>
      </c>
      <c r="BF59" s="35">
        <f t="shared" si="44"/>
        <v>0</v>
      </c>
      <c r="BG59" s="35">
        <f t="shared" si="44"/>
        <v>0</v>
      </c>
      <c r="BH59" s="35">
        <f t="shared" si="44"/>
        <v>0</v>
      </c>
      <c r="BI59" s="35">
        <f t="shared" si="44"/>
        <v>0</v>
      </c>
      <c r="BJ59" s="35">
        <f t="shared" si="44"/>
        <v>0</v>
      </c>
      <c r="BK59" s="35">
        <f t="shared" si="44"/>
        <v>0</v>
      </c>
      <c r="BL59" s="35">
        <f t="shared" si="44"/>
        <v>0</v>
      </c>
      <c r="BM59" s="35">
        <f t="shared" si="44"/>
        <v>0</v>
      </c>
      <c r="BN59" s="35">
        <f t="shared" si="44"/>
        <v>0</v>
      </c>
      <c r="BO59" s="35">
        <f t="shared" si="44"/>
        <v>0</v>
      </c>
      <c r="BP59" s="35">
        <f t="shared" si="44"/>
        <v>0</v>
      </c>
      <c r="BQ59" s="35">
        <f t="shared" si="44"/>
        <v>0</v>
      </c>
      <c r="BR59" s="35">
        <f t="shared" si="44"/>
        <v>0</v>
      </c>
      <c r="BS59" s="35">
        <f t="shared" si="44"/>
        <v>0</v>
      </c>
      <c r="BT59" s="35">
        <f t="shared" si="44"/>
        <v>0</v>
      </c>
      <c r="BU59" s="35">
        <f t="shared" si="44"/>
        <v>0</v>
      </c>
      <c r="BV59" s="35">
        <f t="shared" ref="BV59:DA59" si="45">IFERROR(BV15*BV55,"")</f>
        <v>0</v>
      </c>
      <c r="BW59" s="35">
        <f t="shared" si="45"/>
        <v>0</v>
      </c>
      <c r="BX59" s="35">
        <f t="shared" si="45"/>
        <v>0</v>
      </c>
      <c r="BY59" s="35">
        <f t="shared" si="45"/>
        <v>0</v>
      </c>
      <c r="BZ59" s="35">
        <f t="shared" si="45"/>
        <v>0</v>
      </c>
      <c r="CA59" s="35">
        <f t="shared" si="45"/>
        <v>0</v>
      </c>
      <c r="CB59" s="35">
        <f t="shared" si="45"/>
        <v>0</v>
      </c>
      <c r="CC59" s="35">
        <f t="shared" si="45"/>
        <v>0</v>
      </c>
      <c r="CD59" s="35">
        <f t="shared" si="45"/>
        <v>0</v>
      </c>
      <c r="CE59" s="35">
        <f t="shared" si="45"/>
        <v>0</v>
      </c>
      <c r="CF59" s="35">
        <f t="shared" si="45"/>
        <v>0</v>
      </c>
      <c r="CG59" s="35">
        <f t="shared" si="45"/>
        <v>0</v>
      </c>
      <c r="CH59" s="35">
        <f t="shared" si="45"/>
        <v>0</v>
      </c>
      <c r="CI59" s="35">
        <f t="shared" si="45"/>
        <v>0</v>
      </c>
      <c r="CJ59" s="35">
        <f t="shared" si="45"/>
        <v>0</v>
      </c>
      <c r="CK59" s="35">
        <f t="shared" si="45"/>
        <v>0</v>
      </c>
      <c r="CL59" s="35">
        <f t="shared" si="45"/>
        <v>0</v>
      </c>
      <c r="CM59" s="35">
        <f t="shared" si="45"/>
        <v>0</v>
      </c>
      <c r="CN59" s="35">
        <f t="shared" si="45"/>
        <v>0</v>
      </c>
      <c r="CO59" s="35">
        <f t="shared" si="45"/>
        <v>0</v>
      </c>
      <c r="CP59" s="35">
        <f t="shared" si="45"/>
        <v>0</v>
      </c>
      <c r="CQ59" s="35">
        <f t="shared" si="45"/>
        <v>0</v>
      </c>
      <c r="CR59" s="35">
        <f t="shared" si="45"/>
        <v>0</v>
      </c>
      <c r="CS59" s="35">
        <f t="shared" si="45"/>
        <v>0</v>
      </c>
      <c r="CT59" s="35">
        <f t="shared" si="45"/>
        <v>0</v>
      </c>
      <c r="CU59" s="35">
        <f t="shared" si="45"/>
        <v>0</v>
      </c>
      <c r="CV59" s="35">
        <f t="shared" si="45"/>
        <v>0</v>
      </c>
      <c r="CW59" s="35">
        <f t="shared" si="45"/>
        <v>0</v>
      </c>
      <c r="CX59" s="35">
        <f t="shared" si="45"/>
        <v>0</v>
      </c>
      <c r="CY59" s="35">
        <f t="shared" si="45"/>
        <v>0</v>
      </c>
      <c r="CZ59" s="35">
        <f t="shared" si="45"/>
        <v>0</v>
      </c>
      <c r="DA59" s="35">
        <f t="shared" si="45"/>
        <v>0</v>
      </c>
      <c r="DB59" s="35">
        <f t="shared" ref="DB59:DY59" si="46">IFERROR(DB15*DB55,"")</f>
        <v>0</v>
      </c>
      <c r="DC59" s="35">
        <f t="shared" si="46"/>
        <v>0</v>
      </c>
      <c r="DD59" s="35">
        <f t="shared" si="46"/>
        <v>0</v>
      </c>
      <c r="DE59" s="35">
        <f t="shared" si="46"/>
        <v>0</v>
      </c>
      <c r="DF59" s="35">
        <f t="shared" si="46"/>
        <v>0</v>
      </c>
      <c r="DG59" s="35">
        <f t="shared" si="46"/>
        <v>0</v>
      </c>
      <c r="DH59" s="35">
        <f t="shared" si="46"/>
        <v>0</v>
      </c>
      <c r="DI59" s="35">
        <f t="shared" si="46"/>
        <v>0</v>
      </c>
      <c r="DJ59" s="35">
        <f t="shared" si="46"/>
        <v>0</v>
      </c>
      <c r="DK59" s="35">
        <f t="shared" si="46"/>
        <v>0</v>
      </c>
      <c r="DL59" s="35">
        <f t="shared" si="46"/>
        <v>0</v>
      </c>
      <c r="DM59" s="35">
        <f t="shared" si="46"/>
        <v>0</v>
      </c>
      <c r="DN59" s="35">
        <f t="shared" si="46"/>
        <v>0</v>
      </c>
      <c r="DO59" s="35">
        <f t="shared" si="46"/>
        <v>0</v>
      </c>
      <c r="DP59" s="35">
        <f t="shared" si="46"/>
        <v>0</v>
      </c>
      <c r="DQ59" s="35">
        <f t="shared" si="46"/>
        <v>0</v>
      </c>
      <c r="DR59" s="35">
        <f t="shared" si="46"/>
        <v>0</v>
      </c>
      <c r="DS59" s="35">
        <f t="shared" si="46"/>
        <v>0</v>
      </c>
      <c r="DT59" s="35">
        <f t="shared" si="46"/>
        <v>0</v>
      </c>
      <c r="DU59" s="35">
        <f t="shared" si="46"/>
        <v>0</v>
      </c>
      <c r="DV59" s="35">
        <f t="shared" si="46"/>
        <v>0</v>
      </c>
      <c r="DW59" s="35">
        <f t="shared" si="46"/>
        <v>0</v>
      </c>
      <c r="DX59" s="35">
        <f t="shared" si="46"/>
        <v>0</v>
      </c>
      <c r="DY59" s="35">
        <f t="shared" si="46"/>
        <v>0</v>
      </c>
    </row>
    <row r="60" spans="2:129" outlineLevel="1" x14ac:dyDescent="0.35">
      <c r="B60" s="14"/>
      <c r="C60" s="14"/>
      <c r="H60" s="525"/>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row>
    <row r="61" spans="2:129" x14ac:dyDescent="0.35">
      <c r="B61" s="14"/>
      <c r="C61" s="24" t="s">
        <v>553</v>
      </c>
      <c r="F61" s="24"/>
      <c r="H61" s="30" t="s">
        <v>462</v>
      </c>
      <c r="I61" s="24"/>
      <c r="J61" s="172">
        <f>J58+J59</f>
        <v>1440979.1864999998</v>
      </c>
      <c r="K61" s="172">
        <f t="shared" ref="K61:BV61" si="47">K58+K59</f>
        <v>1440979.1864999998</v>
      </c>
      <c r="L61" s="172">
        <f t="shared" si="47"/>
        <v>1440979.1864999998</v>
      </c>
      <c r="M61" s="172">
        <f t="shared" si="47"/>
        <v>1440979.1864999998</v>
      </c>
      <c r="N61" s="172">
        <f t="shared" si="47"/>
        <v>1440979.1864999998</v>
      </c>
      <c r="O61" s="172">
        <f t="shared" si="47"/>
        <v>1440979.1864999998</v>
      </c>
      <c r="P61" s="172">
        <f t="shared" si="47"/>
        <v>1440979.1864999998</v>
      </c>
      <c r="Q61" s="172">
        <f t="shared" si="47"/>
        <v>1440979.1864999998</v>
      </c>
      <c r="R61" s="172">
        <f t="shared" si="47"/>
        <v>1440979.1864999998</v>
      </c>
      <c r="S61" s="172">
        <f t="shared" si="47"/>
        <v>1440979.1864999998</v>
      </c>
      <c r="T61" s="172">
        <f t="shared" si="47"/>
        <v>1440979.1864999998</v>
      </c>
      <c r="U61" s="172">
        <f t="shared" si="47"/>
        <v>1440979.1864999998</v>
      </c>
      <c r="V61" s="172">
        <f t="shared" si="47"/>
        <v>2031602.7542999999</v>
      </c>
      <c r="W61" s="172">
        <f t="shared" si="47"/>
        <v>2031602.7542999999</v>
      </c>
      <c r="X61" s="172">
        <f t="shared" si="47"/>
        <v>2031602.7542999999</v>
      </c>
      <c r="Y61" s="172">
        <f t="shared" si="47"/>
        <v>2031602.7542999999</v>
      </c>
      <c r="Z61" s="172">
        <f t="shared" si="47"/>
        <v>2031602.7542999999</v>
      </c>
      <c r="AA61" s="172">
        <f t="shared" si="47"/>
        <v>2031602.7542999999</v>
      </c>
      <c r="AB61" s="172">
        <f t="shared" si="47"/>
        <v>2031602.7542999999</v>
      </c>
      <c r="AC61" s="172">
        <f t="shared" si="47"/>
        <v>2031602.7542999999</v>
      </c>
      <c r="AD61" s="172">
        <f t="shared" si="47"/>
        <v>2031602.7542999999</v>
      </c>
      <c r="AE61" s="172">
        <f t="shared" si="47"/>
        <v>2031602.7542999999</v>
      </c>
      <c r="AF61" s="172">
        <f t="shared" si="47"/>
        <v>2031602.7542999999</v>
      </c>
      <c r="AG61" s="172">
        <f t="shared" si="47"/>
        <v>2031602.7542999999</v>
      </c>
      <c r="AH61" s="172">
        <f t="shared" si="47"/>
        <v>2721849.5744999996</v>
      </c>
      <c r="AI61" s="172">
        <f t="shared" si="47"/>
        <v>2721849.5744999996</v>
      </c>
      <c r="AJ61" s="172">
        <f t="shared" si="47"/>
        <v>2721849.5744999996</v>
      </c>
      <c r="AK61" s="172">
        <f t="shared" si="47"/>
        <v>2721849.5744999996</v>
      </c>
      <c r="AL61" s="172">
        <f t="shared" si="47"/>
        <v>2721849.5744999996</v>
      </c>
      <c r="AM61" s="172">
        <f t="shared" si="47"/>
        <v>2721849.5744999996</v>
      </c>
      <c r="AN61" s="172">
        <f t="shared" si="47"/>
        <v>2721849.5744999996</v>
      </c>
      <c r="AO61" s="172">
        <f t="shared" si="47"/>
        <v>2721849.5744999996</v>
      </c>
      <c r="AP61" s="172">
        <f t="shared" si="47"/>
        <v>2721849.5744999996</v>
      </c>
      <c r="AQ61" s="172">
        <f t="shared" si="47"/>
        <v>2721849.5744999996</v>
      </c>
      <c r="AR61" s="172">
        <f t="shared" si="47"/>
        <v>2721849.5744999996</v>
      </c>
      <c r="AS61" s="172">
        <f t="shared" si="47"/>
        <v>2721849.5744999996</v>
      </c>
      <c r="AT61" s="172">
        <f t="shared" si="47"/>
        <v>3365842.7417999995</v>
      </c>
      <c r="AU61" s="172">
        <f t="shared" si="47"/>
        <v>3365842.7417999995</v>
      </c>
      <c r="AV61" s="172">
        <f t="shared" si="47"/>
        <v>3365842.7417999995</v>
      </c>
      <c r="AW61" s="172">
        <f t="shared" si="47"/>
        <v>3365842.7417999995</v>
      </c>
      <c r="AX61" s="172">
        <f t="shared" si="47"/>
        <v>3365842.7417999995</v>
      </c>
      <c r="AY61" s="172">
        <f t="shared" si="47"/>
        <v>3365842.7417999995</v>
      </c>
      <c r="AZ61" s="172">
        <f t="shared" si="47"/>
        <v>3365842.7417999995</v>
      </c>
      <c r="BA61" s="172">
        <f t="shared" si="47"/>
        <v>3365842.7417999995</v>
      </c>
      <c r="BB61" s="172">
        <f t="shared" si="47"/>
        <v>3365842.7417999995</v>
      </c>
      <c r="BC61" s="172">
        <f t="shared" si="47"/>
        <v>3365842.7417999995</v>
      </c>
      <c r="BD61" s="172">
        <f t="shared" si="47"/>
        <v>3365842.7417999995</v>
      </c>
      <c r="BE61" s="172">
        <f t="shared" si="47"/>
        <v>3365842.7417999995</v>
      </c>
      <c r="BF61" s="172">
        <f t="shared" si="47"/>
        <v>2629342.2686999999</v>
      </c>
      <c r="BG61" s="172">
        <f t="shared" si="47"/>
        <v>2629342.2686999999</v>
      </c>
      <c r="BH61" s="172">
        <f t="shared" si="47"/>
        <v>2629342.2686999999</v>
      </c>
      <c r="BI61" s="172">
        <f t="shared" si="47"/>
        <v>2629342.2686999999</v>
      </c>
      <c r="BJ61" s="172">
        <f t="shared" si="47"/>
        <v>2629342.2686999999</v>
      </c>
      <c r="BK61" s="172">
        <f t="shared" si="47"/>
        <v>2629342.2686999999</v>
      </c>
      <c r="BL61" s="172">
        <f t="shared" si="47"/>
        <v>2629342.2686999999</v>
      </c>
      <c r="BM61" s="172">
        <f t="shared" si="47"/>
        <v>2629342.2686999999</v>
      </c>
      <c r="BN61" s="172">
        <f t="shared" si="47"/>
        <v>2629342.2686999999</v>
      </c>
      <c r="BO61" s="172">
        <f t="shared" si="47"/>
        <v>2629342.2686999999</v>
      </c>
      <c r="BP61" s="172">
        <f t="shared" si="47"/>
        <v>2629342.2686999999</v>
      </c>
      <c r="BQ61" s="172">
        <f t="shared" si="47"/>
        <v>2629342.2686999999</v>
      </c>
      <c r="BR61" s="172">
        <f t="shared" si="47"/>
        <v>2583088.6157999998</v>
      </c>
      <c r="BS61" s="172">
        <f t="shared" si="47"/>
        <v>2583088.6157999998</v>
      </c>
      <c r="BT61" s="172">
        <f t="shared" si="47"/>
        <v>2583088.6157999998</v>
      </c>
      <c r="BU61" s="172">
        <f t="shared" si="47"/>
        <v>2583088.6157999998</v>
      </c>
      <c r="BV61" s="172">
        <f t="shared" si="47"/>
        <v>2583088.6157999998</v>
      </c>
      <c r="BW61" s="172">
        <f t="shared" ref="BW61:DY61" si="48">BW58+BW59</f>
        <v>2583088.6157999998</v>
      </c>
      <c r="BX61" s="172">
        <f t="shared" si="48"/>
        <v>2583088.6157999998</v>
      </c>
      <c r="BY61" s="172">
        <f t="shared" si="48"/>
        <v>2583088.6157999998</v>
      </c>
      <c r="BZ61" s="172">
        <f t="shared" si="48"/>
        <v>2583088.6157999998</v>
      </c>
      <c r="CA61" s="172">
        <f t="shared" si="48"/>
        <v>2583088.6157999998</v>
      </c>
      <c r="CB61" s="172">
        <f t="shared" si="48"/>
        <v>2583088.6157999998</v>
      </c>
      <c r="CC61" s="172">
        <f t="shared" si="48"/>
        <v>2583088.6157999998</v>
      </c>
      <c r="CD61" s="172">
        <f t="shared" si="48"/>
        <v>2284218.8585999999</v>
      </c>
      <c r="CE61" s="172">
        <f t="shared" si="48"/>
        <v>2284218.8585999999</v>
      </c>
      <c r="CF61" s="172">
        <f t="shared" si="48"/>
        <v>2284218.8585999999</v>
      </c>
      <c r="CG61" s="172">
        <f t="shared" si="48"/>
        <v>2284218.8585999999</v>
      </c>
      <c r="CH61" s="172">
        <f t="shared" si="48"/>
        <v>2284218.8585999999</v>
      </c>
      <c r="CI61" s="172">
        <f t="shared" si="48"/>
        <v>2284218.8585999999</v>
      </c>
      <c r="CJ61" s="172">
        <f t="shared" si="48"/>
        <v>2284218.8585999999</v>
      </c>
      <c r="CK61" s="172">
        <f t="shared" si="48"/>
        <v>2284218.8585999999</v>
      </c>
      <c r="CL61" s="172">
        <f t="shared" si="48"/>
        <v>2284218.8585999999</v>
      </c>
      <c r="CM61" s="172">
        <f t="shared" si="48"/>
        <v>2284218.8585999999</v>
      </c>
      <c r="CN61" s="172">
        <f t="shared" si="48"/>
        <v>2284218.8585999999</v>
      </c>
      <c r="CO61" s="172">
        <f t="shared" si="48"/>
        <v>2284218.8585999999</v>
      </c>
      <c r="CP61" s="172">
        <f t="shared" si="48"/>
        <v>1921305.5819999997</v>
      </c>
      <c r="CQ61" s="172">
        <f t="shared" si="48"/>
        <v>1921305.5819999997</v>
      </c>
      <c r="CR61" s="172">
        <f t="shared" si="48"/>
        <v>1921305.5819999997</v>
      </c>
      <c r="CS61" s="172">
        <f t="shared" si="48"/>
        <v>1921305.5819999997</v>
      </c>
      <c r="CT61" s="172">
        <f t="shared" si="48"/>
        <v>1921305.5819999997</v>
      </c>
      <c r="CU61" s="172">
        <f t="shared" si="48"/>
        <v>1921305.5819999997</v>
      </c>
      <c r="CV61" s="172">
        <f t="shared" si="48"/>
        <v>1921305.5819999997</v>
      </c>
      <c r="CW61" s="172">
        <f t="shared" si="48"/>
        <v>1921305.5819999997</v>
      </c>
      <c r="CX61" s="172">
        <f t="shared" si="48"/>
        <v>1921305.5819999997</v>
      </c>
      <c r="CY61" s="172">
        <f t="shared" si="48"/>
        <v>1921305.5819999997</v>
      </c>
      <c r="CZ61" s="172">
        <f t="shared" si="48"/>
        <v>1921305.5819999997</v>
      </c>
      <c r="DA61" s="172">
        <f t="shared" si="48"/>
        <v>1921305.5819999997</v>
      </c>
      <c r="DB61" s="172">
        <f t="shared" si="48"/>
        <v>1216826.8685999999</v>
      </c>
      <c r="DC61" s="172">
        <f t="shared" si="48"/>
        <v>1216826.8685999999</v>
      </c>
      <c r="DD61" s="172">
        <f t="shared" si="48"/>
        <v>1216826.8685999999</v>
      </c>
      <c r="DE61" s="172">
        <f t="shared" si="48"/>
        <v>1216826.8685999999</v>
      </c>
      <c r="DF61" s="172">
        <f t="shared" si="48"/>
        <v>1216826.8685999999</v>
      </c>
      <c r="DG61" s="172">
        <f t="shared" si="48"/>
        <v>1216826.8685999999</v>
      </c>
      <c r="DH61" s="172">
        <f t="shared" si="48"/>
        <v>1216826.8685999999</v>
      </c>
      <c r="DI61" s="172">
        <f t="shared" si="48"/>
        <v>1216826.8685999999</v>
      </c>
      <c r="DJ61" s="172">
        <f t="shared" si="48"/>
        <v>1216826.8685999999</v>
      </c>
      <c r="DK61" s="172">
        <f t="shared" si="48"/>
        <v>1216826.8685999999</v>
      </c>
      <c r="DL61" s="172">
        <f t="shared" si="48"/>
        <v>1216826.8685999999</v>
      </c>
      <c r="DM61" s="172">
        <f t="shared" si="48"/>
        <v>1216826.8685999999</v>
      </c>
      <c r="DN61" s="172">
        <f t="shared" si="48"/>
        <v>672456.95369999995</v>
      </c>
      <c r="DO61" s="172">
        <f t="shared" si="48"/>
        <v>672456.95369999995</v>
      </c>
      <c r="DP61" s="172">
        <f t="shared" si="48"/>
        <v>672456.95369999995</v>
      </c>
      <c r="DQ61" s="172">
        <f t="shared" si="48"/>
        <v>672456.95369999995</v>
      </c>
      <c r="DR61" s="172">
        <f t="shared" si="48"/>
        <v>672456.95369999995</v>
      </c>
      <c r="DS61" s="172">
        <f t="shared" si="48"/>
        <v>672456.95369999995</v>
      </c>
      <c r="DT61" s="172">
        <f t="shared" si="48"/>
        <v>672456.95369999995</v>
      </c>
      <c r="DU61" s="172">
        <f t="shared" si="48"/>
        <v>672456.95369999995</v>
      </c>
      <c r="DV61" s="172">
        <f t="shared" si="48"/>
        <v>672456.95369999995</v>
      </c>
      <c r="DW61" s="172">
        <f t="shared" si="48"/>
        <v>672456.95369999995</v>
      </c>
      <c r="DX61" s="172">
        <f t="shared" si="48"/>
        <v>672456.95369999995</v>
      </c>
      <c r="DY61" s="172">
        <f t="shared" si="48"/>
        <v>672456.95369999995</v>
      </c>
    </row>
    <row r="62" spans="2:129" x14ac:dyDescent="0.35">
      <c r="C62" s="24"/>
      <c r="F62" s="24"/>
      <c r="H62" s="30"/>
      <c r="I62" s="24"/>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c r="DF62" s="172"/>
      <c r="DG62" s="172"/>
      <c r="DH62" s="172"/>
      <c r="DI62" s="172"/>
      <c r="DJ62" s="172"/>
      <c r="DK62" s="172"/>
      <c r="DL62" s="172"/>
      <c r="DM62" s="172"/>
      <c r="DN62" s="172"/>
      <c r="DO62" s="172"/>
      <c r="DP62" s="172"/>
      <c r="DQ62" s="172"/>
      <c r="DR62" s="172"/>
      <c r="DS62" s="172"/>
      <c r="DT62" s="172"/>
      <c r="DU62" s="172"/>
      <c r="DV62" s="172"/>
      <c r="DW62" s="172"/>
      <c r="DX62" s="172"/>
      <c r="DY62" s="172"/>
    </row>
    <row r="63" spans="2:129" x14ac:dyDescent="0.35">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row>
    <row r="64" spans="2:129" x14ac:dyDescent="0.35">
      <c r="B64" s="25" t="s">
        <v>84</v>
      </c>
      <c r="C64" s="25"/>
      <c r="D64" s="25"/>
      <c r="E64" s="25"/>
      <c r="F64" s="25"/>
      <c r="G64" s="25"/>
      <c r="H64" s="31"/>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row>
    <row r="65" spans="1:129" x14ac:dyDescent="0.35">
      <c r="B65" s="14"/>
      <c r="H65" s="30"/>
    </row>
    <row r="66" spans="1:129" x14ac:dyDescent="0.35">
      <c r="A66" s="48"/>
      <c r="B66" s="14"/>
      <c r="C66" s="43" t="s">
        <v>554</v>
      </c>
      <c r="D66" s="44"/>
      <c r="E66" s="44"/>
      <c r="F66" s="44"/>
      <c r="H66" s="530"/>
    </row>
    <row r="67" spans="1:129" s="24" customFormat="1" x14ac:dyDescent="0.35">
      <c r="A67" s="48"/>
      <c r="B67" s="113"/>
      <c r="C67" s="187"/>
      <c r="D67" t="s">
        <v>146</v>
      </c>
      <c r="E67"/>
      <c r="F67" s="44"/>
      <c r="G67"/>
      <c r="H67" s="530" t="s">
        <v>100</v>
      </c>
      <c r="I67"/>
      <c r="J67">
        <v>6.25</v>
      </c>
      <c r="K67">
        <v>6.25</v>
      </c>
      <c r="L67">
        <v>6.25</v>
      </c>
      <c r="M67">
        <v>6.25</v>
      </c>
      <c r="N67">
        <v>6.25</v>
      </c>
      <c r="O67">
        <v>6.25</v>
      </c>
      <c r="P67">
        <v>6.25</v>
      </c>
      <c r="Q67">
        <v>6.25</v>
      </c>
      <c r="R67">
        <v>6.25</v>
      </c>
      <c r="S67">
        <v>6.25</v>
      </c>
      <c r="T67">
        <v>6.25</v>
      </c>
      <c r="U67">
        <v>6.25</v>
      </c>
      <c r="V67">
        <v>6.25</v>
      </c>
      <c r="W67">
        <v>6.25</v>
      </c>
      <c r="X67">
        <v>6.25</v>
      </c>
      <c r="Y67">
        <v>6.25</v>
      </c>
      <c r="Z67">
        <v>6.25</v>
      </c>
      <c r="AA67">
        <v>6.25</v>
      </c>
      <c r="AB67">
        <v>6.25</v>
      </c>
      <c r="AC67">
        <v>6.25</v>
      </c>
      <c r="AD67">
        <v>6.25</v>
      </c>
      <c r="AE67">
        <v>6.25</v>
      </c>
      <c r="AF67">
        <v>6.25</v>
      </c>
      <c r="AG67">
        <v>6.25</v>
      </c>
      <c r="AH67">
        <v>6.25</v>
      </c>
      <c r="AI67">
        <v>6.25</v>
      </c>
      <c r="AJ67">
        <v>6.25</v>
      </c>
      <c r="AK67">
        <v>6.25</v>
      </c>
      <c r="AL67">
        <v>6.25</v>
      </c>
      <c r="AM67">
        <v>6.25</v>
      </c>
      <c r="AN67">
        <v>6.25</v>
      </c>
      <c r="AO67">
        <v>6.25</v>
      </c>
      <c r="AP67">
        <v>6.25</v>
      </c>
      <c r="AQ67">
        <v>6.25</v>
      </c>
      <c r="AR67">
        <v>6.25</v>
      </c>
      <c r="AS67">
        <v>6.25</v>
      </c>
      <c r="AT67">
        <v>6.25</v>
      </c>
      <c r="AU67">
        <v>6.25</v>
      </c>
      <c r="AV67">
        <v>6.25</v>
      </c>
      <c r="AW67">
        <v>6.25</v>
      </c>
      <c r="AX67">
        <v>6.25</v>
      </c>
      <c r="AY67">
        <v>6.25</v>
      </c>
      <c r="AZ67">
        <v>6.25</v>
      </c>
      <c r="BA67">
        <v>6.25</v>
      </c>
      <c r="BB67">
        <v>6.25</v>
      </c>
      <c r="BC67">
        <v>6.25</v>
      </c>
      <c r="BD67">
        <v>6.25</v>
      </c>
      <c r="BE67">
        <v>6.25</v>
      </c>
      <c r="BF67">
        <v>6.25</v>
      </c>
      <c r="BG67">
        <v>6.25</v>
      </c>
      <c r="BH67">
        <v>6.25</v>
      </c>
      <c r="BI67">
        <v>6.25</v>
      </c>
      <c r="BJ67">
        <v>6.25</v>
      </c>
      <c r="BK67">
        <v>6.25</v>
      </c>
      <c r="BL67">
        <v>6.25</v>
      </c>
      <c r="BM67">
        <v>6.25</v>
      </c>
      <c r="BN67">
        <v>6.25</v>
      </c>
      <c r="BO67">
        <v>6.25</v>
      </c>
      <c r="BP67">
        <v>6.25</v>
      </c>
      <c r="BQ67">
        <v>6.25</v>
      </c>
      <c r="BR67">
        <v>6.25</v>
      </c>
      <c r="BS67">
        <v>6.25</v>
      </c>
      <c r="BT67">
        <v>6.25</v>
      </c>
      <c r="BU67">
        <v>6.25</v>
      </c>
      <c r="BV67">
        <v>6.25</v>
      </c>
      <c r="BW67">
        <v>6.25</v>
      </c>
      <c r="BX67">
        <v>6.25</v>
      </c>
      <c r="BY67">
        <v>6.25</v>
      </c>
      <c r="BZ67">
        <v>6.25</v>
      </c>
      <c r="CA67">
        <v>6.25</v>
      </c>
      <c r="CB67">
        <v>6.25</v>
      </c>
      <c r="CC67">
        <v>6.25</v>
      </c>
      <c r="CD67">
        <v>6.25</v>
      </c>
      <c r="CE67">
        <v>6.25</v>
      </c>
      <c r="CF67">
        <v>6.25</v>
      </c>
      <c r="CG67">
        <v>6.25</v>
      </c>
      <c r="CH67">
        <v>6.25</v>
      </c>
      <c r="CI67">
        <v>6.25</v>
      </c>
      <c r="CJ67">
        <v>6.25</v>
      </c>
      <c r="CK67">
        <v>6.25</v>
      </c>
      <c r="CL67">
        <v>6.25</v>
      </c>
      <c r="CM67">
        <v>6.25</v>
      </c>
      <c r="CN67">
        <v>6.25</v>
      </c>
      <c r="CO67">
        <v>6.25</v>
      </c>
      <c r="CP67">
        <v>6.25</v>
      </c>
      <c r="CQ67">
        <v>6.25</v>
      </c>
      <c r="CR67">
        <v>6.25</v>
      </c>
      <c r="CS67">
        <v>6.25</v>
      </c>
      <c r="CT67">
        <v>6.25</v>
      </c>
      <c r="CU67">
        <v>6.25</v>
      </c>
      <c r="CV67">
        <v>6.25</v>
      </c>
      <c r="CW67">
        <v>6.25</v>
      </c>
      <c r="CX67">
        <v>6.25</v>
      </c>
      <c r="CY67">
        <v>6.25</v>
      </c>
      <c r="CZ67">
        <v>6.25</v>
      </c>
      <c r="DA67">
        <v>6.25</v>
      </c>
      <c r="DB67">
        <v>6.25</v>
      </c>
      <c r="DC67">
        <v>6.25</v>
      </c>
      <c r="DD67">
        <v>6.25</v>
      </c>
      <c r="DE67">
        <v>6.25</v>
      </c>
      <c r="DF67">
        <v>6.25</v>
      </c>
      <c r="DG67">
        <v>6.25</v>
      </c>
      <c r="DH67">
        <v>6.25</v>
      </c>
      <c r="DI67">
        <v>6.25</v>
      </c>
      <c r="DJ67">
        <v>6.25</v>
      </c>
      <c r="DK67">
        <v>6.25</v>
      </c>
      <c r="DL67">
        <v>6.25</v>
      </c>
      <c r="DM67">
        <v>6.25</v>
      </c>
      <c r="DN67">
        <v>6.25</v>
      </c>
      <c r="DO67">
        <v>6.25</v>
      </c>
      <c r="DP67">
        <v>6.25</v>
      </c>
      <c r="DQ67">
        <v>6.25</v>
      </c>
      <c r="DR67">
        <v>6.25</v>
      </c>
      <c r="DS67">
        <v>6.25</v>
      </c>
      <c r="DT67">
        <v>6.25</v>
      </c>
      <c r="DU67">
        <v>6.25</v>
      </c>
      <c r="DV67">
        <v>6.25</v>
      </c>
      <c r="DW67">
        <v>6.25</v>
      </c>
      <c r="DX67">
        <v>6.25</v>
      </c>
      <c r="DY67">
        <v>6.25</v>
      </c>
    </row>
    <row r="68" spans="1:129" x14ac:dyDescent="0.35">
      <c r="A68" s="48"/>
      <c r="B68" s="14"/>
      <c r="C68" s="187"/>
      <c r="D68" s="44" t="s">
        <v>555</v>
      </c>
      <c r="E68" s="44"/>
      <c r="F68" s="44"/>
      <c r="G68" s="516"/>
      <c r="H68" s="530" t="s">
        <v>100</v>
      </c>
      <c r="J68" s="37" cm="1">
        <f t="array" ref="J68:DY68">IF($J$4:$DY$4&gt;='1.1 Assumptions'!$J$61, IF($J$4:$DY$4&gt;='1.1 Assumptions'!$J$62, (J67/2/2), (J67/2)), J67)</f>
        <v>6.25</v>
      </c>
      <c r="K68">
        <v>6.25</v>
      </c>
      <c r="L68">
        <v>6.25</v>
      </c>
      <c r="M68">
        <v>6.25</v>
      </c>
      <c r="N68">
        <v>6.25</v>
      </c>
      <c r="O68">
        <v>6.25</v>
      </c>
      <c r="P68">
        <v>6.25</v>
      </c>
      <c r="Q68">
        <v>6.25</v>
      </c>
      <c r="R68">
        <v>6.25</v>
      </c>
      <c r="S68">
        <v>6.25</v>
      </c>
      <c r="T68">
        <v>6.25</v>
      </c>
      <c r="U68">
        <v>6.25</v>
      </c>
      <c r="V68">
        <v>6.25</v>
      </c>
      <c r="W68">
        <v>6.25</v>
      </c>
      <c r="X68">
        <v>6.25</v>
      </c>
      <c r="Y68">
        <v>6.25</v>
      </c>
      <c r="Z68">
        <v>3.125</v>
      </c>
      <c r="AA68">
        <v>3.125</v>
      </c>
      <c r="AB68">
        <v>3.125</v>
      </c>
      <c r="AC68">
        <v>3.125</v>
      </c>
      <c r="AD68">
        <v>3.125</v>
      </c>
      <c r="AE68">
        <v>3.125</v>
      </c>
      <c r="AF68">
        <v>3.125</v>
      </c>
      <c r="AG68">
        <v>3.125</v>
      </c>
      <c r="AH68">
        <v>3.125</v>
      </c>
      <c r="AI68">
        <v>3.125</v>
      </c>
      <c r="AJ68">
        <v>3.125</v>
      </c>
      <c r="AK68">
        <v>3.125</v>
      </c>
      <c r="AL68">
        <v>3.125</v>
      </c>
      <c r="AM68">
        <v>3.125</v>
      </c>
      <c r="AN68">
        <v>3.125</v>
      </c>
      <c r="AO68">
        <v>3.125</v>
      </c>
      <c r="AP68">
        <v>3.125</v>
      </c>
      <c r="AQ68">
        <v>3.125</v>
      </c>
      <c r="AR68">
        <v>3.125</v>
      </c>
      <c r="AS68">
        <v>3.125</v>
      </c>
      <c r="AT68">
        <v>3.125</v>
      </c>
      <c r="AU68">
        <v>3.125</v>
      </c>
      <c r="AV68">
        <v>3.125</v>
      </c>
      <c r="AW68">
        <v>3.125</v>
      </c>
      <c r="AX68">
        <v>3.125</v>
      </c>
      <c r="AY68">
        <v>3.125</v>
      </c>
      <c r="AZ68">
        <v>3.125</v>
      </c>
      <c r="BA68">
        <v>3.125</v>
      </c>
      <c r="BB68">
        <v>3.125</v>
      </c>
      <c r="BC68">
        <v>3.125</v>
      </c>
      <c r="BD68">
        <v>3.125</v>
      </c>
      <c r="BE68">
        <v>3.125</v>
      </c>
      <c r="BF68">
        <v>3.125</v>
      </c>
      <c r="BG68">
        <v>3.125</v>
      </c>
      <c r="BH68">
        <v>3.125</v>
      </c>
      <c r="BI68">
        <v>3.125</v>
      </c>
      <c r="BJ68">
        <v>3.125</v>
      </c>
      <c r="BK68">
        <v>3.125</v>
      </c>
      <c r="BL68">
        <v>3.125</v>
      </c>
      <c r="BM68">
        <v>3.125</v>
      </c>
      <c r="BN68">
        <v>3.125</v>
      </c>
      <c r="BO68">
        <v>3.125</v>
      </c>
      <c r="BP68">
        <v>3.125</v>
      </c>
      <c r="BQ68">
        <v>3.125</v>
      </c>
      <c r="BR68">
        <v>3.125</v>
      </c>
      <c r="BS68">
        <v>3.125</v>
      </c>
      <c r="BT68">
        <v>3.125</v>
      </c>
      <c r="BU68">
        <v>3.125</v>
      </c>
      <c r="BV68">
        <v>1.5625</v>
      </c>
      <c r="BW68">
        <v>1.5625</v>
      </c>
      <c r="BX68">
        <v>1.5625</v>
      </c>
      <c r="BY68">
        <v>1.5625</v>
      </c>
      <c r="BZ68">
        <v>1.5625</v>
      </c>
      <c r="CA68">
        <v>1.5625</v>
      </c>
      <c r="CB68">
        <v>1.5625</v>
      </c>
      <c r="CC68">
        <v>1.5625</v>
      </c>
      <c r="CD68">
        <v>1.5625</v>
      </c>
      <c r="CE68">
        <v>1.5625</v>
      </c>
      <c r="CF68">
        <v>1.5625</v>
      </c>
      <c r="CG68">
        <v>1.5625</v>
      </c>
      <c r="CH68">
        <v>1.5625</v>
      </c>
      <c r="CI68">
        <v>1.5625</v>
      </c>
      <c r="CJ68">
        <v>1.5625</v>
      </c>
      <c r="CK68">
        <v>1.5625</v>
      </c>
      <c r="CL68">
        <v>1.5625</v>
      </c>
      <c r="CM68">
        <v>1.5625</v>
      </c>
      <c r="CN68">
        <v>1.5625</v>
      </c>
      <c r="CO68">
        <v>1.5625</v>
      </c>
      <c r="CP68">
        <v>1.5625</v>
      </c>
      <c r="CQ68">
        <v>1.5625</v>
      </c>
      <c r="CR68">
        <v>1.5625</v>
      </c>
      <c r="CS68">
        <v>1.5625</v>
      </c>
      <c r="CT68">
        <v>1.5625</v>
      </c>
      <c r="CU68">
        <v>1.5625</v>
      </c>
      <c r="CV68">
        <v>1.5625</v>
      </c>
      <c r="CW68">
        <v>1.5625</v>
      </c>
      <c r="CX68">
        <v>1.5625</v>
      </c>
      <c r="CY68">
        <v>1.5625</v>
      </c>
      <c r="CZ68">
        <v>1.5625</v>
      </c>
      <c r="DA68">
        <v>1.5625</v>
      </c>
      <c r="DB68">
        <v>1.5625</v>
      </c>
      <c r="DC68">
        <v>1.5625</v>
      </c>
      <c r="DD68">
        <v>1.5625</v>
      </c>
      <c r="DE68">
        <v>1.5625</v>
      </c>
      <c r="DF68">
        <v>1.5625</v>
      </c>
      <c r="DG68">
        <v>1.5625</v>
      </c>
      <c r="DH68">
        <v>1.5625</v>
      </c>
      <c r="DI68">
        <v>1.5625</v>
      </c>
      <c r="DJ68">
        <v>1.5625</v>
      </c>
      <c r="DK68">
        <v>1.5625</v>
      </c>
      <c r="DL68">
        <v>1.5625</v>
      </c>
      <c r="DM68">
        <v>1.5625</v>
      </c>
      <c r="DN68">
        <v>1.5625</v>
      </c>
      <c r="DO68">
        <v>1.5625</v>
      </c>
      <c r="DP68">
        <v>1.5625</v>
      </c>
      <c r="DQ68">
        <v>1.5625</v>
      </c>
      <c r="DR68">
        <v>1.5625</v>
      </c>
      <c r="DS68">
        <v>1.5625</v>
      </c>
      <c r="DT68">
        <v>1.5625</v>
      </c>
      <c r="DU68">
        <v>1.5625</v>
      </c>
      <c r="DV68">
        <v>1.5625</v>
      </c>
      <c r="DW68">
        <v>1.5625</v>
      </c>
      <c r="DX68">
        <v>1.5625</v>
      </c>
      <c r="DY68">
        <v>1.5625</v>
      </c>
    </row>
    <row r="69" spans="1:129" x14ac:dyDescent="0.35">
      <c r="A69" s="48"/>
      <c r="B69" s="14"/>
      <c r="C69" s="119"/>
      <c r="D69" s="516" t="s">
        <v>89</v>
      </c>
      <c r="E69" s="516"/>
      <c r="F69" s="536"/>
      <c r="G69" s="516"/>
      <c r="H69" s="531" t="s">
        <v>856</v>
      </c>
      <c r="J69" s="51">
        <f>'1.1 Assumptions'!$J$59</f>
        <v>612</v>
      </c>
      <c r="K69" s="51">
        <f>'1.1 Assumptions'!$J$59</f>
        <v>612</v>
      </c>
      <c r="L69" s="51">
        <f>'1.1 Assumptions'!$J$59</f>
        <v>612</v>
      </c>
      <c r="M69" s="51">
        <f>'1.1 Assumptions'!$J$59</f>
        <v>612</v>
      </c>
      <c r="N69" s="51">
        <f>'1.1 Assumptions'!$J$59</f>
        <v>612</v>
      </c>
      <c r="O69" s="51">
        <f>'1.1 Assumptions'!$J$59</f>
        <v>612</v>
      </c>
      <c r="P69" s="51">
        <f>'1.1 Assumptions'!$J$59</f>
        <v>612</v>
      </c>
      <c r="Q69" s="51">
        <f>'1.1 Assumptions'!$J$59</f>
        <v>612</v>
      </c>
      <c r="R69" s="51">
        <f>'1.1 Assumptions'!$J$59</f>
        <v>612</v>
      </c>
      <c r="S69" s="51">
        <f>'1.1 Assumptions'!$J$59</f>
        <v>612</v>
      </c>
      <c r="T69" s="51">
        <f>'1.1 Assumptions'!$J$59</f>
        <v>612</v>
      </c>
      <c r="U69" s="51">
        <f>'1.1 Assumptions'!$J$59</f>
        <v>612</v>
      </c>
      <c r="V69" s="51">
        <f>'1.1 Assumptions'!$J$59</f>
        <v>612</v>
      </c>
      <c r="W69" s="51">
        <f>'1.1 Assumptions'!$J$59</f>
        <v>612</v>
      </c>
      <c r="X69" s="51">
        <f>'1.1 Assumptions'!$J$59</f>
        <v>612</v>
      </c>
      <c r="Y69" s="51">
        <f>'1.1 Assumptions'!$J$59</f>
        <v>612</v>
      </c>
      <c r="Z69" s="51">
        <f>'1.1 Assumptions'!$J$59</f>
        <v>612</v>
      </c>
      <c r="AA69" s="51">
        <f>'1.1 Assumptions'!$J$59</f>
        <v>612</v>
      </c>
      <c r="AB69" s="51">
        <f>'1.1 Assumptions'!$J$59</f>
        <v>612</v>
      </c>
      <c r="AC69" s="51">
        <f>'1.1 Assumptions'!$J$59</f>
        <v>612</v>
      </c>
      <c r="AD69" s="51">
        <f>'1.1 Assumptions'!$J$59</f>
        <v>612</v>
      </c>
      <c r="AE69" s="51">
        <f>'1.1 Assumptions'!$J$59</f>
        <v>612</v>
      </c>
      <c r="AF69" s="51">
        <f>'1.1 Assumptions'!$J$59</f>
        <v>612</v>
      </c>
      <c r="AG69" s="51">
        <f>'1.1 Assumptions'!$J$59</f>
        <v>612</v>
      </c>
      <c r="AH69" s="51">
        <f>'1.1 Assumptions'!$J$59</f>
        <v>612</v>
      </c>
      <c r="AI69" s="51">
        <f>'1.1 Assumptions'!$J$59</f>
        <v>612</v>
      </c>
      <c r="AJ69" s="51">
        <f>'1.1 Assumptions'!$J$59</f>
        <v>612</v>
      </c>
      <c r="AK69" s="51">
        <f>'1.1 Assumptions'!$J$59</f>
        <v>612</v>
      </c>
      <c r="AL69" s="51">
        <f>'1.1 Assumptions'!$J$59</f>
        <v>612</v>
      </c>
      <c r="AM69" s="51">
        <f>'1.1 Assumptions'!$J$59</f>
        <v>612</v>
      </c>
      <c r="AN69" s="51">
        <f>'1.1 Assumptions'!$J$59</f>
        <v>612</v>
      </c>
      <c r="AO69" s="51">
        <f>'1.1 Assumptions'!$J$59</f>
        <v>612</v>
      </c>
      <c r="AP69" s="51">
        <f>'1.1 Assumptions'!$J$59</f>
        <v>612</v>
      </c>
      <c r="AQ69" s="51">
        <f>'1.1 Assumptions'!$J$59</f>
        <v>612</v>
      </c>
      <c r="AR69" s="51">
        <f>'1.1 Assumptions'!$J$59</f>
        <v>612</v>
      </c>
      <c r="AS69" s="51">
        <f>'1.1 Assumptions'!$J$59</f>
        <v>612</v>
      </c>
      <c r="AT69" s="51">
        <f>'1.1 Assumptions'!$J$59</f>
        <v>612</v>
      </c>
      <c r="AU69" s="51">
        <f>'1.1 Assumptions'!$J$59</f>
        <v>612</v>
      </c>
      <c r="AV69" s="51">
        <f>'1.1 Assumptions'!$J$59</f>
        <v>612</v>
      </c>
      <c r="AW69" s="51">
        <f>'1.1 Assumptions'!$J$59</f>
        <v>612</v>
      </c>
      <c r="AX69" s="51">
        <f>'1.1 Assumptions'!$J$59</f>
        <v>612</v>
      </c>
      <c r="AY69" s="51">
        <f>'1.1 Assumptions'!$J$59</f>
        <v>612</v>
      </c>
      <c r="AZ69" s="51">
        <f>'1.1 Assumptions'!$J$59</f>
        <v>612</v>
      </c>
      <c r="BA69" s="51">
        <f>'1.1 Assumptions'!$J$59</f>
        <v>612</v>
      </c>
      <c r="BB69" s="51">
        <f>'1.1 Assumptions'!$J$59</f>
        <v>612</v>
      </c>
      <c r="BC69" s="51">
        <f>'1.1 Assumptions'!$J$59</f>
        <v>612</v>
      </c>
      <c r="BD69" s="51">
        <f>'1.1 Assumptions'!$J$59</f>
        <v>612</v>
      </c>
      <c r="BE69" s="51">
        <f>'1.1 Assumptions'!$J$59</f>
        <v>612</v>
      </c>
      <c r="BF69" s="51">
        <f>'1.1 Assumptions'!$J$59</f>
        <v>612</v>
      </c>
      <c r="BG69" s="51">
        <f>'1.1 Assumptions'!$J$59</f>
        <v>612</v>
      </c>
      <c r="BH69" s="51">
        <f>'1.1 Assumptions'!$J$59</f>
        <v>612</v>
      </c>
      <c r="BI69" s="51">
        <f>'1.1 Assumptions'!$J$59</f>
        <v>612</v>
      </c>
      <c r="BJ69" s="51">
        <f>'1.1 Assumptions'!$J$59</f>
        <v>612</v>
      </c>
      <c r="BK69" s="51">
        <f>'1.1 Assumptions'!$J$59</f>
        <v>612</v>
      </c>
      <c r="BL69" s="51">
        <f>'1.1 Assumptions'!$J$59</f>
        <v>612</v>
      </c>
      <c r="BM69" s="51">
        <f>'1.1 Assumptions'!$J$59</f>
        <v>612</v>
      </c>
      <c r="BN69" s="51">
        <f>'1.1 Assumptions'!$J$59</f>
        <v>612</v>
      </c>
      <c r="BO69" s="51">
        <f>'1.1 Assumptions'!$J$59</f>
        <v>612</v>
      </c>
      <c r="BP69" s="51">
        <f>'1.1 Assumptions'!$J$59</f>
        <v>612</v>
      </c>
      <c r="BQ69" s="51">
        <f>'1.1 Assumptions'!$J$59</f>
        <v>612</v>
      </c>
      <c r="BR69" s="51">
        <f>'1.1 Assumptions'!$J$59</f>
        <v>612</v>
      </c>
      <c r="BS69" s="51">
        <f>'1.1 Assumptions'!$J$59</f>
        <v>612</v>
      </c>
      <c r="BT69" s="51">
        <f>'1.1 Assumptions'!$J$59</f>
        <v>612</v>
      </c>
      <c r="BU69" s="51">
        <f>'1.1 Assumptions'!$J$59</f>
        <v>612</v>
      </c>
      <c r="BV69" s="51">
        <f>'1.1 Assumptions'!$J$59</f>
        <v>612</v>
      </c>
      <c r="BW69" s="51">
        <f>'1.1 Assumptions'!$J$59</f>
        <v>612</v>
      </c>
      <c r="BX69" s="51">
        <f>'1.1 Assumptions'!$J$59</f>
        <v>612</v>
      </c>
      <c r="BY69" s="51">
        <f>'1.1 Assumptions'!$J$59</f>
        <v>612</v>
      </c>
      <c r="BZ69" s="51">
        <f>'1.1 Assumptions'!$J$59</f>
        <v>612</v>
      </c>
      <c r="CA69" s="51">
        <f>'1.1 Assumptions'!$J$59</f>
        <v>612</v>
      </c>
      <c r="CB69" s="51">
        <f>'1.1 Assumptions'!$J$59</f>
        <v>612</v>
      </c>
      <c r="CC69" s="51">
        <f>'1.1 Assumptions'!$J$59</f>
        <v>612</v>
      </c>
      <c r="CD69" s="51">
        <f>'1.1 Assumptions'!$J$59</f>
        <v>612</v>
      </c>
      <c r="CE69" s="51">
        <f>'1.1 Assumptions'!$J$59</f>
        <v>612</v>
      </c>
      <c r="CF69" s="51">
        <f>'1.1 Assumptions'!$J$59</f>
        <v>612</v>
      </c>
      <c r="CG69" s="51">
        <f>'1.1 Assumptions'!$J$59</f>
        <v>612</v>
      </c>
      <c r="CH69" s="51">
        <f>'1.1 Assumptions'!$J$59</f>
        <v>612</v>
      </c>
      <c r="CI69" s="51">
        <f>'1.1 Assumptions'!$J$59</f>
        <v>612</v>
      </c>
      <c r="CJ69" s="51">
        <f>'1.1 Assumptions'!$J$59</f>
        <v>612</v>
      </c>
      <c r="CK69" s="51">
        <f>'1.1 Assumptions'!$J$59</f>
        <v>612</v>
      </c>
      <c r="CL69" s="51">
        <f>'1.1 Assumptions'!$J$59</f>
        <v>612</v>
      </c>
      <c r="CM69" s="51">
        <f>'1.1 Assumptions'!$J$59</f>
        <v>612</v>
      </c>
      <c r="CN69" s="51">
        <f>'1.1 Assumptions'!$J$59</f>
        <v>612</v>
      </c>
      <c r="CO69" s="51">
        <f>'1.1 Assumptions'!$J$59</f>
        <v>612</v>
      </c>
      <c r="CP69" s="51">
        <f>'1.1 Assumptions'!$J$59</f>
        <v>612</v>
      </c>
      <c r="CQ69" s="51">
        <f>'1.1 Assumptions'!$J$59</f>
        <v>612</v>
      </c>
      <c r="CR69" s="51">
        <f>'1.1 Assumptions'!$J$59</f>
        <v>612</v>
      </c>
      <c r="CS69" s="51">
        <f>'1.1 Assumptions'!$J$59</f>
        <v>612</v>
      </c>
      <c r="CT69" s="51">
        <f>'1.1 Assumptions'!$J$59</f>
        <v>612</v>
      </c>
      <c r="CU69" s="51">
        <f>'1.1 Assumptions'!$J$59</f>
        <v>612</v>
      </c>
      <c r="CV69" s="51">
        <f>'1.1 Assumptions'!$J$59</f>
        <v>612</v>
      </c>
      <c r="CW69" s="51">
        <f>'1.1 Assumptions'!$J$59</f>
        <v>612</v>
      </c>
      <c r="CX69" s="51">
        <f>'1.1 Assumptions'!$J$59</f>
        <v>612</v>
      </c>
      <c r="CY69" s="51">
        <f>'1.1 Assumptions'!$J$59</f>
        <v>612</v>
      </c>
      <c r="CZ69" s="51">
        <f>'1.1 Assumptions'!$J$59</f>
        <v>612</v>
      </c>
      <c r="DA69" s="51">
        <f>'1.1 Assumptions'!$J$59</f>
        <v>612</v>
      </c>
      <c r="DB69" s="51">
        <f>'1.1 Assumptions'!$J$59</f>
        <v>612</v>
      </c>
      <c r="DC69" s="51">
        <f>'1.1 Assumptions'!$J$59</f>
        <v>612</v>
      </c>
      <c r="DD69" s="51">
        <f>'1.1 Assumptions'!$J$59</f>
        <v>612</v>
      </c>
      <c r="DE69" s="51">
        <f>'1.1 Assumptions'!$J$59</f>
        <v>612</v>
      </c>
      <c r="DF69" s="51">
        <f>'1.1 Assumptions'!$J$59</f>
        <v>612</v>
      </c>
      <c r="DG69" s="51">
        <f>'1.1 Assumptions'!$J$59</f>
        <v>612</v>
      </c>
      <c r="DH69" s="51">
        <f>'1.1 Assumptions'!$J$59</f>
        <v>612</v>
      </c>
      <c r="DI69" s="51">
        <f>'1.1 Assumptions'!$J$59</f>
        <v>612</v>
      </c>
      <c r="DJ69" s="51">
        <f>'1.1 Assumptions'!$J$59</f>
        <v>612</v>
      </c>
      <c r="DK69" s="51">
        <f>'1.1 Assumptions'!$J$59</f>
        <v>612</v>
      </c>
      <c r="DL69" s="51">
        <f>'1.1 Assumptions'!$J$59</f>
        <v>612</v>
      </c>
      <c r="DM69" s="51">
        <f>'1.1 Assumptions'!$J$59</f>
        <v>612</v>
      </c>
      <c r="DN69" s="51">
        <f>'1.1 Assumptions'!$J$59</f>
        <v>612</v>
      </c>
      <c r="DO69" s="51">
        <f>'1.1 Assumptions'!$J$59</f>
        <v>612</v>
      </c>
      <c r="DP69" s="51">
        <f>'1.1 Assumptions'!$J$59</f>
        <v>612</v>
      </c>
      <c r="DQ69" s="51">
        <f>'1.1 Assumptions'!$J$59</f>
        <v>612</v>
      </c>
      <c r="DR69" s="51">
        <f>'1.1 Assumptions'!$J$59</f>
        <v>612</v>
      </c>
      <c r="DS69" s="51">
        <f>'1.1 Assumptions'!$J$59</f>
        <v>612</v>
      </c>
      <c r="DT69" s="51">
        <f>'1.1 Assumptions'!$J$59</f>
        <v>612</v>
      </c>
      <c r="DU69" s="51">
        <f>'1.1 Assumptions'!$J$59</f>
        <v>612</v>
      </c>
      <c r="DV69" s="51">
        <f>'1.1 Assumptions'!$J$59</f>
        <v>612</v>
      </c>
      <c r="DW69" s="51">
        <f>'1.1 Assumptions'!$J$59</f>
        <v>612</v>
      </c>
      <c r="DX69" s="51">
        <f>'1.1 Assumptions'!$J$59</f>
        <v>612</v>
      </c>
      <c r="DY69" s="51">
        <f>'1.1 Assumptions'!$J$59</f>
        <v>612</v>
      </c>
    </row>
    <row r="70" spans="1:129" x14ac:dyDescent="0.35">
      <c r="A70" s="48"/>
      <c r="B70" s="14"/>
      <c r="C70" s="119"/>
      <c r="D70" s="516" t="s">
        <v>92</v>
      </c>
      <c r="E70" s="516"/>
      <c r="F70" s="536"/>
      <c r="G70" s="516"/>
      <c r="H70" s="530" t="s">
        <v>155</v>
      </c>
      <c r="J70" s="32">
        <f>'1.1 Assumptions'!$J$60</f>
        <v>160000</v>
      </c>
      <c r="K70" s="35">
        <f>J70*(1+K71)</f>
        <v>161600</v>
      </c>
      <c r="L70" s="35">
        <f t="shared" ref="L70:BW70" si="49">K70*(1+L71)</f>
        <v>163216</v>
      </c>
      <c r="M70" s="35">
        <f t="shared" si="49"/>
        <v>164848.16</v>
      </c>
      <c r="N70" s="35">
        <f t="shared" si="49"/>
        <v>166496.6416</v>
      </c>
      <c r="O70" s="35">
        <f t="shared" si="49"/>
        <v>168161.60801600001</v>
      </c>
      <c r="P70" s="35">
        <f t="shared" si="49"/>
        <v>169843.22409616</v>
      </c>
      <c r="Q70" s="35">
        <f t="shared" si="49"/>
        <v>171541.65633712162</v>
      </c>
      <c r="R70" s="35">
        <f t="shared" si="49"/>
        <v>173257.07290049284</v>
      </c>
      <c r="S70" s="35">
        <f t="shared" si="49"/>
        <v>174989.64362949776</v>
      </c>
      <c r="T70" s="35">
        <f t="shared" si="49"/>
        <v>176739.54006579274</v>
      </c>
      <c r="U70" s="35">
        <f t="shared" si="49"/>
        <v>178506.93546645067</v>
      </c>
      <c r="V70" s="35">
        <f t="shared" si="49"/>
        <v>180292.00482111517</v>
      </c>
      <c r="W70" s="35">
        <f t="shared" si="49"/>
        <v>182094.92486932632</v>
      </c>
      <c r="X70" s="35">
        <f t="shared" si="49"/>
        <v>183915.87411801959</v>
      </c>
      <c r="Y70" s="35">
        <f t="shared" si="49"/>
        <v>185755.0328591998</v>
      </c>
      <c r="Z70" s="35">
        <f t="shared" si="49"/>
        <v>187612.58318779181</v>
      </c>
      <c r="AA70" s="35">
        <f t="shared" si="49"/>
        <v>189488.70901966974</v>
      </c>
      <c r="AB70" s="35">
        <f t="shared" si="49"/>
        <v>191383.59610986643</v>
      </c>
      <c r="AC70" s="35">
        <f t="shared" si="49"/>
        <v>193297.43207096509</v>
      </c>
      <c r="AD70" s="35">
        <f t="shared" si="49"/>
        <v>195230.40639167474</v>
      </c>
      <c r="AE70" s="35">
        <f t="shared" si="49"/>
        <v>197182.7104555915</v>
      </c>
      <c r="AF70" s="35">
        <f t="shared" si="49"/>
        <v>199154.53756014741</v>
      </c>
      <c r="AG70" s="35">
        <f t="shared" si="49"/>
        <v>201146.08293574888</v>
      </c>
      <c r="AH70" s="35">
        <f t="shared" si="49"/>
        <v>203157.54376510638</v>
      </c>
      <c r="AI70" s="35">
        <f t="shared" si="49"/>
        <v>205189.11920275746</v>
      </c>
      <c r="AJ70" s="35">
        <f t="shared" si="49"/>
        <v>207241.01039478503</v>
      </c>
      <c r="AK70" s="35">
        <f t="shared" si="49"/>
        <v>209313.42049873288</v>
      </c>
      <c r="AL70" s="35">
        <f t="shared" si="49"/>
        <v>211406.5547037202</v>
      </c>
      <c r="AM70" s="35">
        <f t="shared" si="49"/>
        <v>213520.62025075741</v>
      </c>
      <c r="AN70" s="35">
        <f t="shared" si="49"/>
        <v>215655.82645326498</v>
      </c>
      <c r="AO70" s="35">
        <f t="shared" si="49"/>
        <v>217812.38471779763</v>
      </c>
      <c r="AP70" s="35">
        <f t="shared" si="49"/>
        <v>219990.50856497561</v>
      </c>
      <c r="AQ70" s="35">
        <f t="shared" si="49"/>
        <v>222190.41365062536</v>
      </c>
      <c r="AR70" s="35">
        <f t="shared" si="49"/>
        <v>224412.31778713161</v>
      </c>
      <c r="AS70" s="35">
        <f t="shared" si="49"/>
        <v>226656.44096500293</v>
      </c>
      <c r="AT70" s="35">
        <f t="shared" si="49"/>
        <v>228923.00537465294</v>
      </c>
      <c r="AU70" s="35">
        <f t="shared" si="49"/>
        <v>231212.23542839946</v>
      </c>
      <c r="AV70" s="35">
        <f t="shared" si="49"/>
        <v>233524.35778268345</v>
      </c>
      <c r="AW70" s="35">
        <f t="shared" si="49"/>
        <v>235859.60136051028</v>
      </c>
      <c r="AX70" s="35">
        <f t="shared" si="49"/>
        <v>238218.19737411538</v>
      </c>
      <c r="AY70" s="35">
        <f t="shared" si="49"/>
        <v>240600.37934785653</v>
      </c>
      <c r="AZ70" s="35">
        <f t="shared" si="49"/>
        <v>243006.3831413351</v>
      </c>
      <c r="BA70" s="35">
        <f t="shared" si="49"/>
        <v>245436.44697274844</v>
      </c>
      <c r="BB70" s="35">
        <f t="shared" si="49"/>
        <v>247890.81144247591</v>
      </c>
      <c r="BC70" s="35">
        <f t="shared" si="49"/>
        <v>250369.71955690067</v>
      </c>
      <c r="BD70" s="35">
        <f t="shared" si="49"/>
        <v>252873.41675246967</v>
      </c>
      <c r="BE70" s="35">
        <f t="shared" si="49"/>
        <v>255402.15091999437</v>
      </c>
      <c r="BF70" s="35">
        <f t="shared" si="49"/>
        <v>257956.17242919432</v>
      </c>
      <c r="BG70" s="35">
        <f t="shared" si="49"/>
        <v>260535.73415348626</v>
      </c>
      <c r="BH70" s="35">
        <f t="shared" si="49"/>
        <v>263141.09149502113</v>
      </c>
      <c r="BI70" s="35">
        <f t="shared" si="49"/>
        <v>265772.50240997132</v>
      </c>
      <c r="BJ70" s="35">
        <f t="shared" si="49"/>
        <v>268430.22743407101</v>
      </c>
      <c r="BK70" s="35">
        <f t="shared" si="49"/>
        <v>271114.52970841172</v>
      </c>
      <c r="BL70" s="35">
        <f t="shared" si="49"/>
        <v>273825.67500549584</v>
      </c>
      <c r="BM70" s="35">
        <f t="shared" si="49"/>
        <v>276563.93175555079</v>
      </c>
      <c r="BN70" s="35">
        <f t="shared" si="49"/>
        <v>279329.57107310632</v>
      </c>
      <c r="BO70" s="35">
        <f t="shared" si="49"/>
        <v>282122.86678383738</v>
      </c>
      <c r="BP70" s="35">
        <f t="shared" si="49"/>
        <v>284944.09545167576</v>
      </c>
      <c r="BQ70" s="35">
        <f t="shared" si="49"/>
        <v>287793.53640619252</v>
      </c>
      <c r="BR70" s="35">
        <f t="shared" si="49"/>
        <v>290671.47177025443</v>
      </c>
      <c r="BS70" s="35">
        <f t="shared" si="49"/>
        <v>293578.18648795696</v>
      </c>
      <c r="BT70" s="35">
        <f t="shared" si="49"/>
        <v>296513.96835283656</v>
      </c>
      <c r="BU70" s="35">
        <f t="shared" si="49"/>
        <v>299479.10803636495</v>
      </c>
      <c r="BV70" s="35">
        <f t="shared" si="49"/>
        <v>302473.89911672863</v>
      </c>
      <c r="BW70" s="35">
        <f t="shared" si="49"/>
        <v>305498.63810789591</v>
      </c>
      <c r="BX70" s="35">
        <f t="shared" ref="BX70:DY70" si="50">BW70*(1+BX71)</f>
        <v>308553.62448897486</v>
      </c>
      <c r="BY70" s="35">
        <f t="shared" si="50"/>
        <v>311639.16073386464</v>
      </c>
      <c r="BZ70" s="35">
        <f t="shared" si="50"/>
        <v>314755.55234120326</v>
      </c>
      <c r="CA70" s="35">
        <f t="shared" si="50"/>
        <v>317903.10786461527</v>
      </c>
      <c r="CB70" s="35">
        <f t="shared" si="50"/>
        <v>321082.13894326141</v>
      </c>
      <c r="CC70" s="35">
        <f t="shared" si="50"/>
        <v>324292.960332694</v>
      </c>
      <c r="CD70" s="35">
        <f t="shared" si="50"/>
        <v>327535.88993602095</v>
      </c>
      <c r="CE70" s="35">
        <f t="shared" si="50"/>
        <v>330811.24883538118</v>
      </c>
      <c r="CF70" s="35">
        <f t="shared" si="50"/>
        <v>334119.36132373498</v>
      </c>
      <c r="CG70" s="35">
        <f t="shared" si="50"/>
        <v>337460.55493697233</v>
      </c>
      <c r="CH70" s="35">
        <f t="shared" si="50"/>
        <v>340835.16048634204</v>
      </c>
      <c r="CI70" s="35">
        <f t="shared" si="50"/>
        <v>344243.51209120546</v>
      </c>
      <c r="CJ70" s="35">
        <f t="shared" si="50"/>
        <v>347685.94721211749</v>
      </c>
      <c r="CK70" s="35">
        <f t="shared" si="50"/>
        <v>351162.80668423866</v>
      </c>
      <c r="CL70" s="35">
        <f t="shared" si="50"/>
        <v>354674.43475108105</v>
      </c>
      <c r="CM70" s="35">
        <f t="shared" si="50"/>
        <v>358221.17909859185</v>
      </c>
      <c r="CN70" s="35">
        <f t="shared" si="50"/>
        <v>361803.39088957774</v>
      </c>
      <c r="CO70" s="35">
        <f t="shared" si="50"/>
        <v>365421.42479847354</v>
      </c>
      <c r="CP70" s="35">
        <f t="shared" si="50"/>
        <v>369075.63904645829</v>
      </c>
      <c r="CQ70" s="35">
        <f t="shared" si="50"/>
        <v>372766.3954369229</v>
      </c>
      <c r="CR70" s="35">
        <f t="shared" si="50"/>
        <v>376494.05939129216</v>
      </c>
      <c r="CS70" s="35">
        <f t="shared" si="50"/>
        <v>380258.99998520507</v>
      </c>
      <c r="CT70" s="35">
        <f t="shared" si="50"/>
        <v>384061.58998505713</v>
      </c>
      <c r="CU70" s="35">
        <f t="shared" si="50"/>
        <v>387902.20588490769</v>
      </c>
      <c r="CV70" s="35">
        <f t="shared" si="50"/>
        <v>391781.22794375679</v>
      </c>
      <c r="CW70" s="35">
        <f t="shared" si="50"/>
        <v>395699.04022319434</v>
      </c>
      <c r="CX70" s="35">
        <f t="shared" si="50"/>
        <v>399656.03062542627</v>
      </c>
      <c r="CY70" s="35">
        <f t="shared" si="50"/>
        <v>403652.59093168052</v>
      </c>
      <c r="CZ70" s="35">
        <f t="shared" si="50"/>
        <v>407689.1168409973</v>
      </c>
      <c r="DA70" s="35">
        <f t="shared" si="50"/>
        <v>411766.00800940726</v>
      </c>
      <c r="DB70" s="35">
        <f t="shared" si="50"/>
        <v>415883.66808950133</v>
      </c>
      <c r="DC70" s="35">
        <f t="shared" si="50"/>
        <v>420042.50477039634</v>
      </c>
      <c r="DD70" s="35">
        <f t="shared" si="50"/>
        <v>424242.9298181003</v>
      </c>
      <c r="DE70" s="35">
        <f t="shared" si="50"/>
        <v>428485.35911628132</v>
      </c>
      <c r="DF70" s="35">
        <f t="shared" si="50"/>
        <v>432770.21270744415</v>
      </c>
      <c r="DG70" s="35">
        <f t="shared" si="50"/>
        <v>437097.91483451863</v>
      </c>
      <c r="DH70" s="35">
        <f t="shared" si="50"/>
        <v>441468.89398286381</v>
      </c>
      <c r="DI70" s="35">
        <f t="shared" si="50"/>
        <v>445883.58292269247</v>
      </c>
      <c r="DJ70" s="35">
        <f t="shared" si="50"/>
        <v>450342.41875191941</v>
      </c>
      <c r="DK70" s="35">
        <f t="shared" si="50"/>
        <v>454845.84293943859</v>
      </c>
      <c r="DL70" s="35">
        <f t="shared" si="50"/>
        <v>459394.301368833</v>
      </c>
      <c r="DM70" s="35">
        <f t="shared" si="50"/>
        <v>463988.24438252131</v>
      </c>
      <c r="DN70" s="35">
        <f t="shared" si="50"/>
        <v>468628.1268263465</v>
      </c>
      <c r="DO70" s="35">
        <f t="shared" si="50"/>
        <v>473314.40809460997</v>
      </c>
      <c r="DP70" s="35">
        <f t="shared" si="50"/>
        <v>478047.55217555608</v>
      </c>
      <c r="DQ70" s="35">
        <f t="shared" si="50"/>
        <v>482828.02769731166</v>
      </c>
      <c r="DR70" s="35">
        <f t="shared" si="50"/>
        <v>487656.30797428481</v>
      </c>
      <c r="DS70" s="35">
        <f t="shared" si="50"/>
        <v>492532.87105402764</v>
      </c>
      <c r="DT70" s="35">
        <f t="shared" si="50"/>
        <v>497458.19976456789</v>
      </c>
      <c r="DU70" s="35">
        <f t="shared" si="50"/>
        <v>502432.78176221356</v>
      </c>
      <c r="DV70" s="35">
        <f t="shared" si="50"/>
        <v>507457.10957983573</v>
      </c>
      <c r="DW70" s="35">
        <f t="shared" si="50"/>
        <v>512531.68067563407</v>
      </c>
      <c r="DX70" s="35">
        <f t="shared" si="50"/>
        <v>517656.99748239043</v>
      </c>
      <c r="DY70" s="35">
        <f t="shared" si="50"/>
        <v>522833.56745721435</v>
      </c>
    </row>
    <row r="71" spans="1:129" x14ac:dyDescent="0.35">
      <c r="A71" s="48"/>
      <c r="B71" s="14"/>
      <c r="C71" s="119"/>
      <c r="D71" s="44"/>
      <c r="E71" s="37" t="str">
        <f>'2.2 Scenario Assumptions'!$H$5</f>
        <v>Monthly Global Hashrate Increase</v>
      </c>
      <c r="F71" s="80"/>
      <c r="G71" s="37"/>
      <c r="H71" s="530" t="s">
        <v>48</v>
      </c>
      <c r="J71" s="34">
        <f>IF('1.1 Assumptions'!$J$13="Optimistic Scenario",'2.2 Scenario Assumptions'!$H$7,IF('1.1 Assumptions'!$J$13="Base Case Scenario",'2.2 Scenario Assumptions'!$H$8,'2.2 Scenario Assumptions'!$H$9))</f>
        <v>0.01</v>
      </c>
      <c r="K71" s="34">
        <f>IF('1.1 Assumptions'!$J$13="Optimistic Scenario",'2.2 Scenario Assumptions'!$H$7,IF('1.1 Assumptions'!$J$13="Base Case Scenario",'2.2 Scenario Assumptions'!$H$8,'2.2 Scenario Assumptions'!$H$9))</f>
        <v>0.01</v>
      </c>
      <c r="L71" s="34">
        <f>IF('1.1 Assumptions'!$J$13="Optimistic Scenario",'2.2 Scenario Assumptions'!$H$7,IF('1.1 Assumptions'!$J$13="Base Case Scenario",'2.2 Scenario Assumptions'!$H$8,'2.2 Scenario Assumptions'!$H$9))</f>
        <v>0.01</v>
      </c>
      <c r="M71" s="34">
        <f>IF('1.1 Assumptions'!$J$13="Optimistic Scenario",'2.2 Scenario Assumptions'!$H$7,IF('1.1 Assumptions'!$J$13="Base Case Scenario",'2.2 Scenario Assumptions'!$H$8,'2.2 Scenario Assumptions'!$H$9))</f>
        <v>0.01</v>
      </c>
      <c r="N71" s="34">
        <f>IF('1.1 Assumptions'!$J$13="Optimistic Scenario",'2.2 Scenario Assumptions'!$H$7,IF('1.1 Assumptions'!$J$13="Base Case Scenario",'2.2 Scenario Assumptions'!$H$8,'2.2 Scenario Assumptions'!$H$9))</f>
        <v>0.01</v>
      </c>
      <c r="O71" s="34">
        <f>IF('1.1 Assumptions'!$J$13="Optimistic Scenario",'2.2 Scenario Assumptions'!$H$7,IF('1.1 Assumptions'!$J$13="Base Case Scenario",'2.2 Scenario Assumptions'!$H$8,'2.2 Scenario Assumptions'!$H$9))</f>
        <v>0.01</v>
      </c>
      <c r="P71" s="34">
        <f>IF('1.1 Assumptions'!$J$13="Optimistic Scenario",'2.2 Scenario Assumptions'!$H$7,IF('1.1 Assumptions'!$J$13="Base Case Scenario",'2.2 Scenario Assumptions'!$H$8,'2.2 Scenario Assumptions'!$H$9))</f>
        <v>0.01</v>
      </c>
      <c r="Q71" s="34">
        <f>IF('1.1 Assumptions'!$J$13="Optimistic Scenario",'2.2 Scenario Assumptions'!$H$7,IF('1.1 Assumptions'!$J$13="Base Case Scenario",'2.2 Scenario Assumptions'!$H$8,'2.2 Scenario Assumptions'!$H$9))</f>
        <v>0.01</v>
      </c>
      <c r="R71" s="34">
        <f>IF('1.1 Assumptions'!$J$13="Optimistic Scenario",'2.2 Scenario Assumptions'!$H$7,IF('1.1 Assumptions'!$J$13="Base Case Scenario",'2.2 Scenario Assumptions'!$H$8,'2.2 Scenario Assumptions'!$H$9))</f>
        <v>0.01</v>
      </c>
      <c r="S71" s="34">
        <f>IF('1.1 Assumptions'!$J$13="Optimistic Scenario",'2.2 Scenario Assumptions'!$H$7,IF('1.1 Assumptions'!$J$13="Base Case Scenario",'2.2 Scenario Assumptions'!$H$8,'2.2 Scenario Assumptions'!$H$9))</f>
        <v>0.01</v>
      </c>
      <c r="T71" s="34">
        <f>IF('1.1 Assumptions'!$J$13="Optimistic Scenario",'2.2 Scenario Assumptions'!$H$7,IF('1.1 Assumptions'!$J$13="Base Case Scenario",'2.2 Scenario Assumptions'!$H$8,'2.2 Scenario Assumptions'!$H$9))</f>
        <v>0.01</v>
      </c>
      <c r="U71" s="34">
        <f>IF('1.1 Assumptions'!$J$13="Optimistic Scenario",'2.2 Scenario Assumptions'!$H$7,IF('1.1 Assumptions'!$J$13="Base Case Scenario",'2.2 Scenario Assumptions'!$H$8,'2.2 Scenario Assumptions'!$H$9))</f>
        <v>0.01</v>
      </c>
      <c r="V71" s="34">
        <f>IF('1.1 Assumptions'!$J$13="Optimistic Scenario",'2.2 Scenario Assumptions'!$H$7,IF('1.1 Assumptions'!$J$13="Base Case Scenario",'2.2 Scenario Assumptions'!$H$8,'2.2 Scenario Assumptions'!$H$9))</f>
        <v>0.01</v>
      </c>
      <c r="W71" s="34">
        <f>IF('1.1 Assumptions'!$J$13="Optimistic Scenario",'2.2 Scenario Assumptions'!$H$7,IF('1.1 Assumptions'!$J$13="Base Case Scenario",'2.2 Scenario Assumptions'!$H$8,'2.2 Scenario Assumptions'!$H$9))</f>
        <v>0.01</v>
      </c>
      <c r="X71" s="34">
        <f>IF('1.1 Assumptions'!$J$13="Optimistic Scenario",'2.2 Scenario Assumptions'!$H$7,IF('1.1 Assumptions'!$J$13="Base Case Scenario",'2.2 Scenario Assumptions'!$H$8,'2.2 Scenario Assumptions'!$H$9))</f>
        <v>0.01</v>
      </c>
      <c r="Y71" s="34">
        <f>IF('1.1 Assumptions'!$J$13="Optimistic Scenario",'2.2 Scenario Assumptions'!$H$7,IF('1.1 Assumptions'!$J$13="Base Case Scenario",'2.2 Scenario Assumptions'!$H$8,'2.2 Scenario Assumptions'!$H$9))</f>
        <v>0.01</v>
      </c>
      <c r="Z71" s="34">
        <f>IF('1.1 Assumptions'!$J$13="Optimistic Scenario",'2.2 Scenario Assumptions'!$H$7,IF('1.1 Assumptions'!$J$13="Base Case Scenario",'2.2 Scenario Assumptions'!$H$8,'2.2 Scenario Assumptions'!$H$9))</f>
        <v>0.01</v>
      </c>
      <c r="AA71" s="34">
        <f>IF('1.1 Assumptions'!$J$13="Optimistic Scenario",'2.2 Scenario Assumptions'!$H$7,IF('1.1 Assumptions'!$J$13="Base Case Scenario",'2.2 Scenario Assumptions'!$H$8,'2.2 Scenario Assumptions'!$H$9))</f>
        <v>0.01</v>
      </c>
      <c r="AB71" s="34">
        <f>IF('1.1 Assumptions'!$J$13="Optimistic Scenario",'2.2 Scenario Assumptions'!$H$7,IF('1.1 Assumptions'!$J$13="Base Case Scenario",'2.2 Scenario Assumptions'!$H$8,'2.2 Scenario Assumptions'!$H$9))</f>
        <v>0.01</v>
      </c>
      <c r="AC71" s="34">
        <f>IF('1.1 Assumptions'!$J$13="Optimistic Scenario",'2.2 Scenario Assumptions'!$H$7,IF('1.1 Assumptions'!$J$13="Base Case Scenario",'2.2 Scenario Assumptions'!$H$8,'2.2 Scenario Assumptions'!$H$9))</f>
        <v>0.01</v>
      </c>
      <c r="AD71" s="34">
        <f>IF('1.1 Assumptions'!$J$13="Optimistic Scenario",'2.2 Scenario Assumptions'!$H$7,IF('1.1 Assumptions'!$J$13="Base Case Scenario",'2.2 Scenario Assumptions'!$H$8,'2.2 Scenario Assumptions'!$H$9))</f>
        <v>0.01</v>
      </c>
      <c r="AE71" s="34">
        <f>IF('1.1 Assumptions'!$J$13="Optimistic Scenario",'2.2 Scenario Assumptions'!$H$7,IF('1.1 Assumptions'!$J$13="Base Case Scenario",'2.2 Scenario Assumptions'!$H$8,'2.2 Scenario Assumptions'!$H$9))</f>
        <v>0.01</v>
      </c>
      <c r="AF71" s="34">
        <f>IF('1.1 Assumptions'!$J$13="Optimistic Scenario",'2.2 Scenario Assumptions'!$H$7,IF('1.1 Assumptions'!$J$13="Base Case Scenario",'2.2 Scenario Assumptions'!$H$8,'2.2 Scenario Assumptions'!$H$9))</f>
        <v>0.01</v>
      </c>
      <c r="AG71" s="34">
        <f>IF('1.1 Assumptions'!$J$13="Optimistic Scenario",'2.2 Scenario Assumptions'!$H$7,IF('1.1 Assumptions'!$J$13="Base Case Scenario",'2.2 Scenario Assumptions'!$H$8,'2.2 Scenario Assumptions'!$H$9))</f>
        <v>0.01</v>
      </c>
      <c r="AH71" s="34">
        <f>IF('1.1 Assumptions'!$J$13="Optimistic Scenario",'2.2 Scenario Assumptions'!$H$7,IF('1.1 Assumptions'!$J$13="Base Case Scenario",'2.2 Scenario Assumptions'!$H$8,'2.2 Scenario Assumptions'!$H$9))</f>
        <v>0.01</v>
      </c>
      <c r="AI71" s="34">
        <f>IF('1.1 Assumptions'!$J$13="Optimistic Scenario",'2.2 Scenario Assumptions'!$H$7,IF('1.1 Assumptions'!$J$13="Base Case Scenario",'2.2 Scenario Assumptions'!$H$8,'2.2 Scenario Assumptions'!$H$9))</f>
        <v>0.01</v>
      </c>
      <c r="AJ71" s="34">
        <f>IF('1.1 Assumptions'!$J$13="Optimistic Scenario",'2.2 Scenario Assumptions'!$H$7,IF('1.1 Assumptions'!$J$13="Base Case Scenario",'2.2 Scenario Assumptions'!$H$8,'2.2 Scenario Assumptions'!$H$9))</f>
        <v>0.01</v>
      </c>
      <c r="AK71" s="34">
        <f>IF('1.1 Assumptions'!$J$13="Optimistic Scenario",'2.2 Scenario Assumptions'!$H$7,IF('1.1 Assumptions'!$J$13="Base Case Scenario",'2.2 Scenario Assumptions'!$H$8,'2.2 Scenario Assumptions'!$H$9))</f>
        <v>0.01</v>
      </c>
      <c r="AL71" s="34">
        <f>IF('1.1 Assumptions'!$J$13="Optimistic Scenario",'2.2 Scenario Assumptions'!$H$7,IF('1.1 Assumptions'!$J$13="Base Case Scenario",'2.2 Scenario Assumptions'!$H$8,'2.2 Scenario Assumptions'!$H$9))</f>
        <v>0.01</v>
      </c>
      <c r="AM71" s="34">
        <f>IF('1.1 Assumptions'!$J$13="Optimistic Scenario",'2.2 Scenario Assumptions'!$H$7,IF('1.1 Assumptions'!$J$13="Base Case Scenario",'2.2 Scenario Assumptions'!$H$8,'2.2 Scenario Assumptions'!$H$9))</f>
        <v>0.01</v>
      </c>
      <c r="AN71" s="34">
        <f>IF('1.1 Assumptions'!$J$13="Optimistic Scenario",'2.2 Scenario Assumptions'!$H$7,IF('1.1 Assumptions'!$J$13="Base Case Scenario",'2.2 Scenario Assumptions'!$H$8,'2.2 Scenario Assumptions'!$H$9))</f>
        <v>0.01</v>
      </c>
      <c r="AO71" s="34">
        <f>IF('1.1 Assumptions'!$J$13="Optimistic Scenario",'2.2 Scenario Assumptions'!$H$7,IF('1.1 Assumptions'!$J$13="Base Case Scenario",'2.2 Scenario Assumptions'!$H$8,'2.2 Scenario Assumptions'!$H$9))</f>
        <v>0.01</v>
      </c>
      <c r="AP71" s="34">
        <f>IF('1.1 Assumptions'!$J$13="Optimistic Scenario",'2.2 Scenario Assumptions'!$H$7,IF('1.1 Assumptions'!$J$13="Base Case Scenario",'2.2 Scenario Assumptions'!$H$8,'2.2 Scenario Assumptions'!$H$9))</f>
        <v>0.01</v>
      </c>
      <c r="AQ71" s="34">
        <f>IF('1.1 Assumptions'!$J$13="Optimistic Scenario",'2.2 Scenario Assumptions'!$H$7,IF('1.1 Assumptions'!$J$13="Base Case Scenario",'2.2 Scenario Assumptions'!$H$8,'2.2 Scenario Assumptions'!$H$9))</f>
        <v>0.01</v>
      </c>
      <c r="AR71" s="34">
        <f>IF('1.1 Assumptions'!$J$13="Optimistic Scenario",'2.2 Scenario Assumptions'!$H$7,IF('1.1 Assumptions'!$J$13="Base Case Scenario",'2.2 Scenario Assumptions'!$H$8,'2.2 Scenario Assumptions'!$H$9))</f>
        <v>0.01</v>
      </c>
      <c r="AS71" s="34">
        <f>IF('1.1 Assumptions'!$J$13="Optimistic Scenario",'2.2 Scenario Assumptions'!$H$7,IF('1.1 Assumptions'!$J$13="Base Case Scenario",'2.2 Scenario Assumptions'!$H$8,'2.2 Scenario Assumptions'!$H$9))</f>
        <v>0.01</v>
      </c>
      <c r="AT71" s="34">
        <f>IF('1.1 Assumptions'!$J$13="Optimistic Scenario",'2.2 Scenario Assumptions'!$H$7,IF('1.1 Assumptions'!$J$13="Base Case Scenario",'2.2 Scenario Assumptions'!$H$8,'2.2 Scenario Assumptions'!$H$9))</f>
        <v>0.01</v>
      </c>
      <c r="AU71" s="34">
        <f>IF('1.1 Assumptions'!$J$13="Optimistic Scenario",'2.2 Scenario Assumptions'!$H$7,IF('1.1 Assumptions'!$J$13="Base Case Scenario",'2.2 Scenario Assumptions'!$H$8,'2.2 Scenario Assumptions'!$H$9))</f>
        <v>0.01</v>
      </c>
      <c r="AV71" s="34">
        <f>IF('1.1 Assumptions'!$J$13="Optimistic Scenario",'2.2 Scenario Assumptions'!$H$7,IF('1.1 Assumptions'!$J$13="Base Case Scenario",'2.2 Scenario Assumptions'!$H$8,'2.2 Scenario Assumptions'!$H$9))</f>
        <v>0.01</v>
      </c>
      <c r="AW71" s="34">
        <f>IF('1.1 Assumptions'!$J$13="Optimistic Scenario",'2.2 Scenario Assumptions'!$H$7,IF('1.1 Assumptions'!$J$13="Base Case Scenario",'2.2 Scenario Assumptions'!$H$8,'2.2 Scenario Assumptions'!$H$9))</f>
        <v>0.01</v>
      </c>
      <c r="AX71" s="34">
        <f>IF('1.1 Assumptions'!$J$13="Optimistic Scenario",'2.2 Scenario Assumptions'!$H$7,IF('1.1 Assumptions'!$J$13="Base Case Scenario",'2.2 Scenario Assumptions'!$H$8,'2.2 Scenario Assumptions'!$H$9))</f>
        <v>0.01</v>
      </c>
      <c r="AY71" s="34">
        <f>IF('1.1 Assumptions'!$J$13="Optimistic Scenario",'2.2 Scenario Assumptions'!$H$7,IF('1.1 Assumptions'!$J$13="Base Case Scenario",'2.2 Scenario Assumptions'!$H$8,'2.2 Scenario Assumptions'!$H$9))</f>
        <v>0.01</v>
      </c>
      <c r="AZ71" s="34">
        <f>IF('1.1 Assumptions'!$J$13="Optimistic Scenario",'2.2 Scenario Assumptions'!$H$7,IF('1.1 Assumptions'!$J$13="Base Case Scenario",'2.2 Scenario Assumptions'!$H$8,'2.2 Scenario Assumptions'!$H$9))</f>
        <v>0.01</v>
      </c>
      <c r="BA71" s="34">
        <f>IF('1.1 Assumptions'!$J$13="Optimistic Scenario",'2.2 Scenario Assumptions'!$H$7,IF('1.1 Assumptions'!$J$13="Base Case Scenario",'2.2 Scenario Assumptions'!$H$8,'2.2 Scenario Assumptions'!$H$9))</f>
        <v>0.01</v>
      </c>
      <c r="BB71" s="34">
        <f>IF('1.1 Assumptions'!$J$13="Optimistic Scenario",'2.2 Scenario Assumptions'!$H$7,IF('1.1 Assumptions'!$J$13="Base Case Scenario",'2.2 Scenario Assumptions'!$H$8,'2.2 Scenario Assumptions'!$H$9))</f>
        <v>0.01</v>
      </c>
      <c r="BC71" s="34">
        <f>IF('1.1 Assumptions'!$J$13="Optimistic Scenario",'2.2 Scenario Assumptions'!$H$7,IF('1.1 Assumptions'!$J$13="Base Case Scenario",'2.2 Scenario Assumptions'!$H$8,'2.2 Scenario Assumptions'!$H$9))</f>
        <v>0.01</v>
      </c>
      <c r="BD71" s="34">
        <f>IF('1.1 Assumptions'!$J$13="Optimistic Scenario",'2.2 Scenario Assumptions'!$H$7,IF('1.1 Assumptions'!$J$13="Base Case Scenario",'2.2 Scenario Assumptions'!$H$8,'2.2 Scenario Assumptions'!$H$9))</f>
        <v>0.01</v>
      </c>
      <c r="BE71" s="34">
        <f>IF('1.1 Assumptions'!$J$13="Optimistic Scenario",'2.2 Scenario Assumptions'!$H$7,IF('1.1 Assumptions'!$J$13="Base Case Scenario",'2.2 Scenario Assumptions'!$H$8,'2.2 Scenario Assumptions'!$H$9))</f>
        <v>0.01</v>
      </c>
      <c r="BF71" s="34">
        <f>IF('1.1 Assumptions'!$J$13="Optimistic Scenario",'2.2 Scenario Assumptions'!$H$7,IF('1.1 Assumptions'!$J$13="Base Case Scenario",'2.2 Scenario Assumptions'!$H$8,'2.2 Scenario Assumptions'!$H$9))</f>
        <v>0.01</v>
      </c>
      <c r="BG71" s="34">
        <f>IF('1.1 Assumptions'!$J$13="Optimistic Scenario",'2.2 Scenario Assumptions'!$H$7,IF('1.1 Assumptions'!$J$13="Base Case Scenario",'2.2 Scenario Assumptions'!$H$8,'2.2 Scenario Assumptions'!$H$9))</f>
        <v>0.01</v>
      </c>
      <c r="BH71" s="34">
        <f>IF('1.1 Assumptions'!$J$13="Optimistic Scenario",'2.2 Scenario Assumptions'!$H$7,IF('1.1 Assumptions'!$J$13="Base Case Scenario",'2.2 Scenario Assumptions'!$H$8,'2.2 Scenario Assumptions'!$H$9))</f>
        <v>0.01</v>
      </c>
      <c r="BI71" s="34">
        <f>IF('1.1 Assumptions'!$J$13="Optimistic Scenario",'2.2 Scenario Assumptions'!$H$7,IF('1.1 Assumptions'!$J$13="Base Case Scenario",'2.2 Scenario Assumptions'!$H$8,'2.2 Scenario Assumptions'!$H$9))</f>
        <v>0.01</v>
      </c>
      <c r="BJ71" s="34">
        <f>IF('1.1 Assumptions'!$J$13="Optimistic Scenario",'2.2 Scenario Assumptions'!$H$7,IF('1.1 Assumptions'!$J$13="Base Case Scenario",'2.2 Scenario Assumptions'!$H$8,'2.2 Scenario Assumptions'!$H$9))</f>
        <v>0.01</v>
      </c>
      <c r="BK71" s="34">
        <f>IF('1.1 Assumptions'!$J$13="Optimistic Scenario",'2.2 Scenario Assumptions'!$H$7,IF('1.1 Assumptions'!$J$13="Base Case Scenario",'2.2 Scenario Assumptions'!$H$8,'2.2 Scenario Assumptions'!$H$9))</f>
        <v>0.01</v>
      </c>
      <c r="BL71" s="34">
        <f>IF('1.1 Assumptions'!$J$13="Optimistic Scenario",'2.2 Scenario Assumptions'!$H$7,IF('1.1 Assumptions'!$J$13="Base Case Scenario",'2.2 Scenario Assumptions'!$H$8,'2.2 Scenario Assumptions'!$H$9))</f>
        <v>0.01</v>
      </c>
      <c r="BM71" s="34">
        <f>IF('1.1 Assumptions'!$J$13="Optimistic Scenario",'2.2 Scenario Assumptions'!$H$7,IF('1.1 Assumptions'!$J$13="Base Case Scenario",'2.2 Scenario Assumptions'!$H$8,'2.2 Scenario Assumptions'!$H$9))</f>
        <v>0.01</v>
      </c>
      <c r="BN71" s="34">
        <f>IF('1.1 Assumptions'!$J$13="Optimistic Scenario",'2.2 Scenario Assumptions'!$H$7,IF('1.1 Assumptions'!$J$13="Base Case Scenario",'2.2 Scenario Assumptions'!$H$8,'2.2 Scenario Assumptions'!$H$9))</f>
        <v>0.01</v>
      </c>
      <c r="BO71" s="34">
        <f>IF('1.1 Assumptions'!$J$13="Optimistic Scenario",'2.2 Scenario Assumptions'!$H$7,IF('1.1 Assumptions'!$J$13="Base Case Scenario",'2.2 Scenario Assumptions'!$H$8,'2.2 Scenario Assumptions'!$H$9))</f>
        <v>0.01</v>
      </c>
      <c r="BP71" s="34">
        <f>IF('1.1 Assumptions'!$J$13="Optimistic Scenario",'2.2 Scenario Assumptions'!$H$7,IF('1.1 Assumptions'!$J$13="Base Case Scenario",'2.2 Scenario Assumptions'!$H$8,'2.2 Scenario Assumptions'!$H$9))</f>
        <v>0.01</v>
      </c>
      <c r="BQ71" s="34">
        <f>IF('1.1 Assumptions'!$J$13="Optimistic Scenario",'2.2 Scenario Assumptions'!$H$7,IF('1.1 Assumptions'!$J$13="Base Case Scenario",'2.2 Scenario Assumptions'!$H$8,'2.2 Scenario Assumptions'!$H$9))</f>
        <v>0.01</v>
      </c>
      <c r="BR71" s="34">
        <f>IF('1.1 Assumptions'!$J$13="Optimistic Scenario",'2.2 Scenario Assumptions'!$H$7,IF('1.1 Assumptions'!$J$13="Base Case Scenario",'2.2 Scenario Assumptions'!$H$8,'2.2 Scenario Assumptions'!$H$9))</f>
        <v>0.01</v>
      </c>
      <c r="BS71" s="34">
        <f>IF('1.1 Assumptions'!$J$13="Optimistic Scenario",'2.2 Scenario Assumptions'!$H$7,IF('1.1 Assumptions'!$J$13="Base Case Scenario",'2.2 Scenario Assumptions'!$H$8,'2.2 Scenario Assumptions'!$H$9))</f>
        <v>0.01</v>
      </c>
      <c r="BT71" s="34">
        <f>IF('1.1 Assumptions'!$J$13="Optimistic Scenario",'2.2 Scenario Assumptions'!$H$7,IF('1.1 Assumptions'!$J$13="Base Case Scenario",'2.2 Scenario Assumptions'!$H$8,'2.2 Scenario Assumptions'!$H$9))</f>
        <v>0.01</v>
      </c>
      <c r="BU71" s="34">
        <f>IF('1.1 Assumptions'!$J$13="Optimistic Scenario",'2.2 Scenario Assumptions'!$H$7,IF('1.1 Assumptions'!$J$13="Base Case Scenario",'2.2 Scenario Assumptions'!$H$8,'2.2 Scenario Assumptions'!$H$9))</f>
        <v>0.01</v>
      </c>
      <c r="BV71" s="34">
        <f>IF('1.1 Assumptions'!$J$13="Optimistic Scenario",'2.2 Scenario Assumptions'!$H$7,IF('1.1 Assumptions'!$J$13="Base Case Scenario",'2.2 Scenario Assumptions'!$H$8,'2.2 Scenario Assumptions'!$H$9))</f>
        <v>0.01</v>
      </c>
      <c r="BW71" s="34">
        <f>IF('1.1 Assumptions'!$J$13="Optimistic Scenario",'2.2 Scenario Assumptions'!$H$7,IF('1.1 Assumptions'!$J$13="Base Case Scenario",'2.2 Scenario Assumptions'!$H$8,'2.2 Scenario Assumptions'!$H$9))</f>
        <v>0.01</v>
      </c>
      <c r="BX71" s="34">
        <f>IF('1.1 Assumptions'!$J$13="Optimistic Scenario",'2.2 Scenario Assumptions'!$H$7,IF('1.1 Assumptions'!$J$13="Base Case Scenario",'2.2 Scenario Assumptions'!$H$8,'2.2 Scenario Assumptions'!$H$9))</f>
        <v>0.01</v>
      </c>
      <c r="BY71" s="34">
        <f>IF('1.1 Assumptions'!$J$13="Optimistic Scenario",'2.2 Scenario Assumptions'!$H$7,IF('1.1 Assumptions'!$J$13="Base Case Scenario",'2.2 Scenario Assumptions'!$H$8,'2.2 Scenario Assumptions'!$H$9))</f>
        <v>0.01</v>
      </c>
      <c r="BZ71" s="34">
        <f>IF('1.1 Assumptions'!$J$13="Optimistic Scenario",'2.2 Scenario Assumptions'!$H$7,IF('1.1 Assumptions'!$J$13="Base Case Scenario",'2.2 Scenario Assumptions'!$H$8,'2.2 Scenario Assumptions'!$H$9))</f>
        <v>0.01</v>
      </c>
      <c r="CA71" s="34">
        <f>IF('1.1 Assumptions'!$J$13="Optimistic Scenario",'2.2 Scenario Assumptions'!$H$7,IF('1.1 Assumptions'!$J$13="Base Case Scenario",'2.2 Scenario Assumptions'!$H$8,'2.2 Scenario Assumptions'!$H$9))</f>
        <v>0.01</v>
      </c>
      <c r="CB71" s="34">
        <f>IF('1.1 Assumptions'!$J$13="Optimistic Scenario",'2.2 Scenario Assumptions'!$H$7,IF('1.1 Assumptions'!$J$13="Base Case Scenario",'2.2 Scenario Assumptions'!$H$8,'2.2 Scenario Assumptions'!$H$9))</f>
        <v>0.01</v>
      </c>
      <c r="CC71" s="34">
        <f>IF('1.1 Assumptions'!$J$13="Optimistic Scenario",'2.2 Scenario Assumptions'!$H$7,IF('1.1 Assumptions'!$J$13="Base Case Scenario",'2.2 Scenario Assumptions'!$H$8,'2.2 Scenario Assumptions'!$H$9))</f>
        <v>0.01</v>
      </c>
      <c r="CD71" s="34">
        <f>IF('1.1 Assumptions'!$J$13="Optimistic Scenario",'2.2 Scenario Assumptions'!$H$7,IF('1.1 Assumptions'!$J$13="Base Case Scenario",'2.2 Scenario Assumptions'!$H$8,'2.2 Scenario Assumptions'!$H$9))</f>
        <v>0.01</v>
      </c>
      <c r="CE71" s="34">
        <f>IF('1.1 Assumptions'!$J$13="Optimistic Scenario",'2.2 Scenario Assumptions'!$H$7,IF('1.1 Assumptions'!$J$13="Base Case Scenario",'2.2 Scenario Assumptions'!$H$8,'2.2 Scenario Assumptions'!$H$9))</f>
        <v>0.01</v>
      </c>
      <c r="CF71" s="34">
        <f>IF('1.1 Assumptions'!$J$13="Optimistic Scenario",'2.2 Scenario Assumptions'!$H$7,IF('1.1 Assumptions'!$J$13="Base Case Scenario",'2.2 Scenario Assumptions'!$H$8,'2.2 Scenario Assumptions'!$H$9))</f>
        <v>0.01</v>
      </c>
      <c r="CG71" s="34">
        <f>IF('1.1 Assumptions'!$J$13="Optimistic Scenario",'2.2 Scenario Assumptions'!$H$7,IF('1.1 Assumptions'!$J$13="Base Case Scenario",'2.2 Scenario Assumptions'!$H$8,'2.2 Scenario Assumptions'!$H$9))</f>
        <v>0.01</v>
      </c>
      <c r="CH71" s="34">
        <f>IF('1.1 Assumptions'!$J$13="Optimistic Scenario",'2.2 Scenario Assumptions'!$H$7,IF('1.1 Assumptions'!$J$13="Base Case Scenario",'2.2 Scenario Assumptions'!$H$8,'2.2 Scenario Assumptions'!$H$9))</f>
        <v>0.01</v>
      </c>
      <c r="CI71" s="34">
        <f>IF('1.1 Assumptions'!$J$13="Optimistic Scenario",'2.2 Scenario Assumptions'!$H$7,IF('1.1 Assumptions'!$J$13="Base Case Scenario",'2.2 Scenario Assumptions'!$H$8,'2.2 Scenario Assumptions'!$H$9))</f>
        <v>0.01</v>
      </c>
      <c r="CJ71" s="34">
        <f>IF('1.1 Assumptions'!$J$13="Optimistic Scenario",'2.2 Scenario Assumptions'!$H$7,IF('1.1 Assumptions'!$J$13="Base Case Scenario",'2.2 Scenario Assumptions'!$H$8,'2.2 Scenario Assumptions'!$H$9))</f>
        <v>0.01</v>
      </c>
      <c r="CK71" s="34">
        <f>IF('1.1 Assumptions'!$J$13="Optimistic Scenario",'2.2 Scenario Assumptions'!$H$7,IF('1.1 Assumptions'!$J$13="Base Case Scenario",'2.2 Scenario Assumptions'!$H$8,'2.2 Scenario Assumptions'!$H$9))</f>
        <v>0.01</v>
      </c>
      <c r="CL71" s="34">
        <f>IF('1.1 Assumptions'!$J$13="Optimistic Scenario",'2.2 Scenario Assumptions'!$H$7,IF('1.1 Assumptions'!$J$13="Base Case Scenario",'2.2 Scenario Assumptions'!$H$8,'2.2 Scenario Assumptions'!$H$9))</f>
        <v>0.01</v>
      </c>
      <c r="CM71" s="34">
        <f>IF('1.1 Assumptions'!$J$13="Optimistic Scenario",'2.2 Scenario Assumptions'!$H$7,IF('1.1 Assumptions'!$J$13="Base Case Scenario",'2.2 Scenario Assumptions'!$H$8,'2.2 Scenario Assumptions'!$H$9))</f>
        <v>0.01</v>
      </c>
      <c r="CN71" s="34">
        <f>IF('1.1 Assumptions'!$J$13="Optimistic Scenario",'2.2 Scenario Assumptions'!$H$7,IF('1.1 Assumptions'!$J$13="Base Case Scenario",'2.2 Scenario Assumptions'!$H$8,'2.2 Scenario Assumptions'!$H$9))</f>
        <v>0.01</v>
      </c>
      <c r="CO71" s="34">
        <f>IF('1.1 Assumptions'!$J$13="Optimistic Scenario",'2.2 Scenario Assumptions'!$H$7,IF('1.1 Assumptions'!$J$13="Base Case Scenario",'2.2 Scenario Assumptions'!$H$8,'2.2 Scenario Assumptions'!$H$9))</f>
        <v>0.01</v>
      </c>
      <c r="CP71" s="34">
        <f>IF('1.1 Assumptions'!$J$13="Optimistic Scenario",'2.2 Scenario Assumptions'!$H$7,IF('1.1 Assumptions'!$J$13="Base Case Scenario",'2.2 Scenario Assumptions'!$H$8,'2.2 Scenario Assumptions'!$H$9))</f>
        <v>0.01</v>
      </c>
      <c r="CQ71" s="34">
        <f>IF('1.1 Assumptions'!$J$13="Optimistic Scenario",'2.2 Scenario Assumptions'!$H$7,IF('1.1 Assumptions'!$J$13="Base Case Scenario",'2.2 Scenario Assumptions'!$H$8,'2.2 Scenario Assumptions'!$H$9))</f>
        <v>0.01</v>
      </c>
      <c r="CR71" s="34">
        <f>IF('1.1 Assumptions'!$J$13="Optimistic Scenario",'2.2 Scenario Assumptions'!$H$7,IF('1.1 Assumptions'!$J$13="Base Case Scenario",'2.2 Scenario Assumptions'!$H$8,'2.2 Scenario Assumptions'!$H$9))</f>
        <v>0.01</v>
      </c>
      <c r="CS71" s="34">
        <f>IF('1.1 Assumptions'!$J$13="Optimistic Scenario",'2.2 Scenario Assumptions'!$H$7,IF('1.1 Assumptions'!$J$13="Base Case Scenario",'2.2 Scenario Assumptions'!$H$8,'2.2 Scenario Assumptions'!$H$9))</f>
        <v>0.01</v>
      </c>
      <c r="CT71" s="34">
        <f>IF('1.1 Assumptions'!$J$13="Optimistic Scenario",'2.2 Scenario Assumptions'!$H$7,IF('1.1 Assumptions'!$J$13="Base Case Scenario",'2.2 Scenario Assumptions'!$H$8,'2.2 Scenario Assumptions'!$H$9))</f>
        <v>0.01</v>
      </c>
      <c r="CU71" s="34">
        <f>IF('1.1 Assumptions'!$J$13="Optimistic Scenario",'2.2 Scenario Assumptions'!$H$7,IF('1.1 Assumptions'!$J$13="Base Case Scenario",'2.2 Scenario Assumptions'!$H$8,'2.2 Scenario Assumptions'!$H$9))</f>
        <v>0.01</v>
      </c>
      <c r="CV71" s="34">
        <f>IF('1.1 Assumptions'!$J$13="Optimistic Scenario",'2.2 Scenario Assumptions'!$H$7,IF('1.1 Assumptions'!$J$13="Base Case Scenario",'2.2 Scenario Assumptions'!$H$8,'2.2 Scenario Assumptions'!$H$9))</f>
        <v>0.01</v>
      </c>
      <c r="CW71" s="34">
        <f>IF('1.1 Assumptions'!$J$13="Optimistic Scenario",'2.2 Scenario Assumptions'!$H$7,IF('1.1 Assumptions'!$J$13="Base Case Scenario",'2.2 Scenario Assumptions'!$H$8,'2.2 Scenario Assumptions'!$H$9))</f>
        <v>0.01</v>
      </c>
      <c r="CX71" s="34">
        <f>IF('1.1 Assumptions'!$J$13="Optimistic Scenario",'2.2 Scenario Assumptions'!$H$7,IF('1.1 Assumptions'!$J$13="Base Case Scenario",'2.2 Scenario Assumptions'!$H$8,'2.2 Scenario Assumptions'!$H$9))</f>
        <v>0.01</v>
      </c>
      <c r="CY71" s="34">
        <f>IF('1.1 Assumptions'!$J$13="Optimistic Scenario",'2.2 Scenario Assumptions'!$H$7,IF('1.1 Assumptions'!$J$13="Base Case Scenario",'2.2 Scenario Assumptions'!$H$8,'2.2 Scenario Assumptions'!$H$9))</f>
        <v>0.01</v>
      </c>
      <c r="CZ71" s="34">
        <f>IF('1.1 Assumptions'!$J$13="Optimistic Scenario",'2.2 Scenario Assumptions'!$H$7,IF('1.1 Assumptions'!$J$13="Base Case Scenario",'2.2 Scenario Assumptions'!$H$8,'2.2 Scenario Assumptions'!$H$9))</f>
        <v>0.01</v>
      </c>
      <c r="DA71" s="34">
        <f>IF('1.1 Assumptions'!$J$13="Optimistic Scenario",'2.2 Scenario Assumptions'!$H$7,IF('1.1 Assumptions'!$J$13="Base Case Scenario",'2.2 Scenario Assumptions'!$H$8,'2.2 Scenario Assumptions'!$H$9))</f>
        <v>0.01</v>
      </c>
      <c r="DB71" s="34">
        <f>IF('1.1 Assumptions'!$J$13="Optimistic Scenario",'2.2 Scenario Assumptions'!$H$7,IF('1.1 Assumptions'!$J$13="Base Case Scenario",'2.2 Scenario Assumptions'!$H$8,'2.2 Scenario Assumptions'!$H$9))</f>
        <v>0.01</v>
      </c>
      <c r="DC71" s="34">
        <f>IF('1.1 Assumptions'!$J$13="Optimistic Scenario",'2.2 Scenario Assumptions'!$H$7,IF('1.1 Assumptions'!$J$13="Base Case Scenario",'2.2 Scenario Assumptions'!$H$8,'2.2 Scenario Assumptions'!$H$9))</f>
        <v>0.01</v>
      </c>
      <c r="DD71" s="34">
        <f>IF('1.1 Assumptions'!$J$13="Optimistic Scenario",'2.2 Scenario Assumptions'!$H$7,IF('1.1 Assumptions'!$J$13="Base Case Scenario",'2.2 Scenario Assumptions'!$H$8,'2.2 Scenario Assumptions'!$H$9))</f>
        <v>0.01</v>
      </c>
      <c r="DE71" s="34">
        <f>IF('1.1 Assumptions'!$J$13="Optimistic Scenario",'2.2 Scenario Assumptions'!$H$7,IF('1.1 Assumptions'!$J$13="Base Case Scenario",'2.2 Scenario Assumptions'!$H$8,'2.2 Scenario Assumptions'!$H$9))</f>
        <v>0.01</v>
      </c>
      <c r="DF71" s="34">
        <f>IF('1.1 Assumptions'!$J$13="Optimistic Scenario",'2.2 Scenario Assumptions'!$H$7,IF('1.1 Assumptions'!$J$13="Base Case Scenario",'2.2 Scenario Assumptions'!$H$8,'2.2 Scenario Assumptions'!$H$9))</f>
        <v>0.01</v>
      </c>
      <c r="DG71" s="34">
        <f>IF('1.1 Assumptions'!$J$13="Optimistic Scenario",'2.2 Scenario Assumptions'!$H$7,IF('1.1 Assumptions'!$J$13="Base Case Scenario",'2.2 Scenario Assumptions'!$H$8,'2.2 Scenario Assumptions'!$H$9))</f>
        <v>0.01</v>
      </c>
      <c r="DH71" s="34">
        <f>IF('1.1 Assumptions'!$J$13="Optimistic Scenario",'2.2 Scenario Assumptions'!$H$7,IF('1.1 Assumptions'!$J$13="Base Case Scenario",'2.2 Scenario Assumptions'!$H$8,'2.2 Scenario Assumptions'!$H$9))</f>
        <v>0.01</v>
      </c>
      <c r="DI71" s="34">
        <f>IF('1.1 Assumptions'!$J$13="Optimistic Scenario",'2.2 Scenario Assumptions'!$H$7,IF('1.1 Assumptions'!$J$13="Base Case Scenario",'2.2 Scenario Assumptions'!$H$8,'2.2 Scenario Assumptions'!$H$9))</f>
        <v>0.01</v>
      </c>
      <c r="DJ71" s="34">
        <f>IF('1.1 Assumptions'!$J$13="Optimistic Scenario",'2.2 Scenario Assumptions'!$H$7,IF('1.1 Assumptions'!$J$13="Base Case Scenario",'2.2 Scenario Assumptions'!$H$8,'2.2 Scenario Assumptions'!$H$9))</f>
        <v>0.01</v>
      </c>
      <c r="DK71" s="34">
        <f>IF('1.1 Assumptions'!$J$13="Optimistic Scenario",'2.2 Scenario Assumptions'!$H$7,IF('1.1 Assumptions'!$J$13="Base Case Scenario",'2.2 Scenario Assumptions'!$H$8,'2.2 Scenario Assumptions'!$H$9))</f>
        <v>0.01</v>
      </c>
      <c r="DL71" s="34">
        <f>IF('1.1 Assumptions'!$J$13="Optimistic Scenario",'2.2 Scenario Assumptions'!$H$7,IF('1.1 Assumptions'!$J$13="Base Case Scenario",'2.2 Scenario Assumptions'!$H$8,'2.2 Scenario Assumptions'!$H$9))</f>
        <v>0.01</v>
      </c>
      <c r="DM71" s="34">
        <f>IF('1.1 Assumptions'!$J$13="Optimistic Scenario",'2.2 Scenario Assumptions'!$H$7,IF('1.1 Assumptions'!$J$13="Base Case Scenario",'2.2 Scenario Assumptions'!$H$8,'2.2 Scenario Assumptions'!$H$9))</f>
        <v>0.01</v>
      </c>
      <c r="DN71" s="34">
        <f>IF('1.1 Assumptions'!$J$13="Optimistic Scenario",'2.2 Scenario Assumptions'!$H$7,IF('1.1 Assumptions'!$J$13="Base Case Scenario",'2.2 Scenario Assumptions'!$H$8,'2.2 Scenario Assumptions'!$H$9))</f>
        <v>0.01</v>
      </c>
      <c r="DO71" s="34">
        <f>IF('1.1 Assumptions'!$J$13="Optimistic Scenario",'2.2 Scenario Assumptions'!$H$7,IF('1.1 Assumptions'!$J$13="Base Case Scenario",'2.2 Scenario Assumptions'!$H$8,'2.2 Scenario Assumptions'!$H$9))</f>
        <v>0.01</v>
      </c>
      <c r="DP71" s="34">
        <f>IF('1.1 Assumptions'!$J$13="Optimistic Scenario",'2.2 Scenario Assumptions'!$H$7,IF('1.1 Assumptions'!$J$13="Base Case Scenario",'2.2 Scenario Assumptions'!$H$8,'2.2 Scenario Assumptions'!$H$9))</f>
        <v>0.01</v>
      </c>
      <c r="DQ71" s="34">
        <f>IF('1.1 Assumptions'!$J$13="Optimistic Scenario",'2.2 Scenario Assumptions'!$H$7,IF('1.1 Assumptions'!$J$13="Base Case Scenario",'2.2 Scenario Assumptions'!$H$8,'2.2 Scenario Assumptions'!$H$9))</f>
        <v>0.01</v>
      </c>
      <c r="DR71" s="34">
        <f>IF('1.1 Assumptions'!$J$13="Optimistic Scenario",'2.2 Scenario Assumptions'!$H$7,IF('1.1 Assumptions'!$J$13="Base Case Scenario",'2.2 Scenario Assumptions'!$H$8,'2.2 Scenario Assumptions'!$H$9))</f>
        <v>0.01</v>
      </c>
      <c r="DS71" s="34">
        <f>IF('1.1 Assumptions'!$J$13="Optimistic Scenario",'2.2 Scenario Assumptions'!$H$7,IF('1.1 Assumptions'!$J$13="Base Case Scenario",'2.2 Scenario Assumptions'!$H$8,'2.2 Scenario Assumptions'!$H$9))</f>
        <v>0.01</v>
      </c>
      <c r="DT71" s="34">
        <f>IF('1.1 Assumptions'!$J$13="Optimistic Scenario",'2.2 Scenario Assumptions'!$H$7,IF('1.1 Assumptions'!$J$13="Base Case Scenario",'2.2 Scenario Assumptions'!$H$8,'2.2 Scenario Assumptions'!$H$9))</f>
        <v>0.01</v>
      </c>
      <c r="DU71" s="34">
        <f>IF('1.1 Assumptions'!$J$13="Optimistic Scenario",'2.2 Scenario Assumptions'!$H$7,IF('1.1 Assumptions'!$J$13="Base Case Scenario",'2.2 Scenario Assumptions'!$H$8,'2.2 Scenario Assumptions'!$H$9))</f>
        <v>0.01</v>
      </c>
      <c r="DV71" s="34">
        <f>IF('1.1 Assumptions'!$J$13="Optimistic Scenario",'2.2 Scenario Assumptions'!$H$7,IF('1.1 Assumptions'!$J$13="Base Case Scenario",'2.2 Scenario Assumptions'!$H$8,'2.2 Scenario Assumptions'!$H$9))</f>
        <v>0.01</v>
      </c>
      <c r="DW71" s="34">
        <f>IF('1.1 Assumptions'!$J$13="Optimistic Scenario",'2.2 Scenario Assumptions'!$H$7,IF('1.1 Assumptions'!$J$13="Base Case Scenario",'2.2 Scenario Assumptions'!$H$8,'2.2 Scenario Assumptions'!$H$9))</f>
        <v>0.01</v>
      </c>
      <c r="DX71" s="34">
        <f>IF('1.1 Assumptions'!$J$13="Optimistic Scenario",'2.2 Scenario Assumptions'!$H$7,IF('1.1 Assumptions'!$J$13="Base Case Scenario",'2.2 Scenario Assumptions'!$H$8,'2.2 Scenario Assumptions'!$H$9))</f>
        <v>0.01</v>
      </c>
      <c r="DY71" s="34">
        <f>IF('1.1 Assumptions'!$J$13="Optimistic Scenario",'2.2 Scenario Assumptions'!$H$7,IF('1.1 Assumptions'!$J$13="Base Case Scenario",'2.2 Scenario Assumptions'!$H$8,'2.2 Scenario Assumptions'!$H$9))</f>
        <v>0.01</v>
      </c>
    </row>
    <row r="72" spans="1:129" x14ac:dyDescent="0.35">
      <c r="B72" s="121"/>
      <c r="C72" s="14"/>
      <c r="H72" s="516"/>
    </row>
    <row r="73" spans="1:129" x14ac:dyDescent="0.35">
      <c r="A73" s="48"/>
      <c r="B73" s="14"/>
      <c r="C73" s="119"/>
      <c r="D73" s="44" t="s">
        <v>245</v>
      </c>
      <c r="E73" s="44"/>
      <c r="F73" s="44"/>
      <c r="H73" s="530" t="s">
        <v>246</v>
      </c>
      <c r="J73" s="293">
        <f>365.25/12</f>
        <v>30.4375</v>
      </c>
      <c r="K73" s="293">
        <f t="shared" ref="K73:BV73" si="51">365.25/12</f>
        <v>30.4375</v>
      </c>
      <c r="L73" s="293">
        <f t="shared" si="51"/>
        <v>30.4375</v>
      </c>
      <c r="M73" s="293">
        <f t="shared" si="51"/>
        <v>30.4375</v>
      </c>
      <c r="N73" s="293">
        <f t="shared" si="51"/>
        <v>30.4375</v>
      </c>
      <c r="O73" s="293">
        <f t="shared" si="51"/>
        <v>30.4375</v>
      </c>
      <c r="P73" s="293">
        <f t="shared" si="51"/>
        <v>30.4375</v>
      </c>
      <c r="Q73" s="293">
        <f t="shared" si="51"/>
        <v>30.4375</v>
      </c>
      <c r="R73" s="293">
        <f t="shared" si="51"/>
        <v>30.4375</v>
      </c>
      <c r="S73" s="293">
        <f t="shared" si="51"/>
        <v>30.4375</v>
      </c>
      <c r="T73" s="293">
        <f t="shared" si="51"/>
        <v>30.4375</v>
      </c>
      <c r="U73" s="293">
        <f t="shared" si="51"/>
        <v>30.4375</v>
      </c>
      <c r="V73" s="293">
        <f t="shared" si="51"/>
        <v>30.4375</v>
      </c>
      <c r="W73" s="293">
        <f t="shared" si="51"/>
        <v>30.4375</v>
      </c>
      <c r="X73" s="293">
        <f t="shared" si="51"/>
        <v>30.4375</v>
      </c>
      <c r="Y73" s="293">
        <f t="shared" si="51"/>
        <v>30.4375</v>
      </c>
      <c r="Z73" s="293">
        <f t="shared" si="51"/>
        <v>30.4375</v>
      </c>
      <c r="AA73" s="293">
        <f t="shared" si="51"/>
        <v>30.4375</v>
      </c>
      <c r="AB73" s="293">
        <f t="shared" si="51"/>
        <v>30.4375</v>
      </c>
      <c r="AC73" s="293">
        <f t="shared" si="51"/>
        <v>30.4375</v>
      </c>
      <c r="AD73" s="293">
        <f t="shared" si="51"/>
        <v>30.4375</v>
      </c>
      <c r="AE73" s="293">
        <f t="shared" si="51"/>
        <v>30.4375</v>
      </c>
      <c r="AF73" s="293">
        <f t="shared" si="51"/>
        <v>30.4375</v>
      </c>
      <c r="AG73" s="293">
        <f t="shared" si="51"/>
        <v>30.4375</v>
      </c>
      <c r="AH73" s="293">
        <f t="shared" si="51"/>
        <v>30.4375</v>
      </c>
      <c r="AI73" s="293">
        <f t="shared" si="51"/>
        <v>30.4375</v>
      </c>
      <c r="AJ73" s="293">
        <f t="shared" si="51"/>
        <v>30.4375</v>
      </c>
      <c r="AK73" s="293">
        <f t="shared" si="51"/>
        <v>30.4375</v>
      </c>
      <c r="AL73" s="293">
        <f t="shared" si="51"/>
        <v>30.4375</v>
      </c>
      <c r="AM73" s="293">
        <f t="shared" si="51"/>
        <v>30.4375</v>
      </c>
      <c r="AN73" s="293">
        <f t="shared" si="51"/>
        <v>30.4375</v>
      </c>
      <c r="AO73" s="293">
        <f t="shared" si="51"/>
        <v>30.4375</v>
      </c>
      <c r="AP73" s="293">
        <f t="shared" si="51"/>
        <v>30.4375</v>
      </c>
      <c r="AQ73" s="293">
        <f t="shared" si="51"/>
        <v>30.4375</v>
      </c>
      <c r="AR73" s="293">
        <f t="shared" si="51"/>
        <v>30.4375</v>
      </c>
      <c r="AS73" s="293">
        <f t="shared" si="51"/>
        <v>30.4375</v>
      </c>
      <c r="AT73" s="293">
        <f t="shared" si="51"/>
        <v>30.4375</v>
      </c>
      <c r="AU73" s="293">
        <f t="shared" si="51"/>
        <v>30.4375</v>
      </c>
      <c r="AV73" s="293">
        <f t="shared" si="51"/>
        <v>30.4375</v>
      </c>
      <c r="AW73" s="293">
        <f t="shared" si="51"/>
        <v>30.4375</v>
      </c>
      <c r="AX73" s="293">
        <f t="shared" si="51"/>
        <v>30.4375</v>
      </c>
      <c r="AY73" s="293">
        <f t="shared" si="51"/>
        <v>30.4375</v>
      </c>
      <c r="AZ73" s="293">
        <f t="shared" si="51"/>
        <v>30.4375</v>
      </c>
      <c r="BA73" s="293">
        <f t="shared" si="51"/>
        <v>30.4375</v>
      </c>
      <c r="BB73" s="293">
        <f t="shared" si="51"/>
        <v>30.4375</v>
      </c>
      <c r="BC73" s="293">
        <f t="shared" si="51"/>
        <v>30.4375</v>
      </c>
      <c r="BD73" s="293">
        <f t="shared" si="51"/>
        <v>30.4375</v>
      </c>
      <c r="BE73" s="293">
        <f t="shared" si="51"/>
        <v>30.4375</v>
      </c>
      <c r="BF73" s="293">
        <f t="shared" si="51"/>
        <v>30.4375</v>
      </c>
      <c r="BG73" s="293">
        <f t="shared" si="51"/>
        <v>30.4375</v>
      </c>
      <c r="BH73" s="293">
        <f t="shared" si="51"/>
        <v>30.4375</v>
      </c>
      <c r="BI73" s="293">
        <f t="shared" si="51"/>
        <v>30.4375</v>
      </c>
      <c r="BJ73" s="293">
        <f t="shared" si="51"/>
        <v>30.4375</v>
      </c>
      <c r="BK73" s="293">
        <f t="shared" si="51"/>
        <v>30.4375</v>
      </c>
      <c r="BL73" s="293">
        <f t="shared" si="51"/>
        <v>30.4375</v>
      </c>
      <c r="BM73" s="293">
        <f t="shared" si="51"/>
        <v>30.4375</v>
      </c>
      <c r="BN73" s="293">
        <f t="shared" si="51"/>
        <v>30.4375</v>
      </c>
      <c r="BO73" s="293">
        <f t="shared" si="51"/>
        <v>30.4375</v>
      </c>
      <c r="BP73" s="293">
        <f t="shared" si="51"/>
        <v>30.4375</v>
      </c>
      <c r="BQ73" s="293">
        <f t="shared" si="51"/>
        <v>30.4375</v>
      </c>
      <c r="BR73" s="293">
        <f t="shared" si="51"/>
        <v>30.4375</v>
      </c>
      <c r="BS73" s="293">
        <f t="shared" si="51"/>
        <v>30.4375</v>
      </c>
      <c r="BT73" s="293">
        <f t="shared" si="51"/>
        <v>30.4375</v>
      </c>
      <c r="BU73" s="293">
        <f t="shared" si="51"/>
        <v>30.4375</v>
      </c>
      <c r="BV73" s="293">
        <f t="shared" si="51"/>
        <v>30.4375</v>
      </c>
      <c r="BW73" s="293">
        <f t="shared" ref="BW73:DY73" si="52">365.25/12</f>
        <v>30.4375</v>
      </c>
      <c r="BX73" s="293">
        <f t="shared" si="52"/>
        <v>30.4375</v>
      </c>
      <c r="BY73" s="293">
        <f t="shared" si="52"/>
        <v>30.4375</v>
      </c>
      <c r="BZ73" s="293">
        <f t="shared" si="52"/>
        <v>30.4375</v>
      </c>
      <c r="CA73" s="293">
        <f t="shared" si="52"/>
        <v>30.4375</v>
      </c>
      <c r="CB73" s="293">
        <f t="shared" si="52"/>
        <v>30.4375</v>
      </c>
      <c r="CC73" s="293">
        <f t="shared" si="52"/>
        <v>30.4375</v>
      </c>
      <c r="CD73" s="293">
        <f t="shared" si="52"/>
        <v>30.4375</v>
      </c>
      <c r="CE73" s="293">
        <f t="shared" si="52"/>
        <v>30.4375</v>
      </c>
      <c r="CF73" s="293">
        <f t="shared" si="52"/>
        <v>30.4375</v>
      </c>
      <c r="CG73" s="293">
        <f t="shared" si="52"/>
        <v>30.4375</v>
      </c>
      <c r="CH73" s="293">
        <f t="shared" si="52"/>
        <v>30.4375</v>
      </c>
      <c r="CI73" s="293">
        <f t="shared" si="52"/>
        <v>30.4375</v>
      </c>
      <c r="CJ73" s="293">
        <f t="shared" si="52"/>
        <v>30.4375</v>
      </c>
      <c r="CK73" s="293">
        <f t="shared" si="52"/>
        <v>30.4375</v>
      </c>
      <c r="CL73" s="293">
        <f t="shared" si="52"/>
        <v>30.4375</v>
      </c>
      <c r="CM73" s="293">
        <f t="shared" si="52"/>
        <v>30.4375</v>
      </c>
      <c r="CN73" s="293">
        <f t="shared" si="52"/>
        <v>30.4375</v>
      </c>
      <c r="CO73" s="293">
        <f t="shared" si="52"/>
        <v>30.4375</v>
      </c>
      <c r="CP73" s="293">
        <f t="shared" si="52"/>
        <v>30.4375</v>
      </c>
      <c r="CQ73" s="293">
        <f t="shared" si="52"/>
        <v>30.4375</v>
      </c>
      <c r="CR73" s="293">
        <f t="shared" si="52"/>
        <v>30.4375</v>
      </c>
      <c r="CS73" s="293">
        <f t="shared" si="52"/>
        <v>30.4375</v>
      </c>
      <c r="CT73" s="293">
        <f t="shared" si="52"/>
        <v>30.4375</v>
      </c>
      <c r="CU73" s="293">
        <f t="shared" si="52"/>
        <v>30.4375</v>
      </c>
      <c r="CV73" s="293">
        <f t="shared" si="52"/>
        <v>30.4375</v>
      </c>
      <c r="CW73" s="293">
        <f t="shared" si="52"/>
        <v>30.4375</v>
      </c>
      <c r="CX73" s="293">
        <f t="shared" si="52"/>
        <v>30.4375</v>
      </c>
      <c r="CY73" s="293">
        <f t="shared" si="52"/>
        <v>30.4375</v>
      </c>
      <c r="CZ73" s="293">
        <f t="shared" si="52"/>
        <v>30.4375</v>
      </c>
      <c r="DA73" s="293">
        <f t="shared" si="52"/>
        <v>30.4375</v>
      </c>
      <c r="DB73" s="293">
        <f t="shared" si="52"/>
        <v>30.4375</v>
      </c>
      <c r="DC73" s="293">
        <f t="shared" si="52"/>
        <v>30.4375</v>
      </c>
      <c r="DD73" s="293">
        <f t="shared" si="52"/>
        <v>30.4375</v>
      </c>
      <c r="DE73" s="293">
        <f t="shared" si="52"/>
        <v>30.4375</v>
      </c>
      <c r="DF73" s="293">
        <f t="shared" si="52"/>
        <v>30.4375</v>
      </c>
      <c r="DG73" s="293">
        <f t="shared" si="52"/>
        <v>30.4375</v>
      </c>
      <c r="DH73" s="293">
        <f t="shared" si="52"/>
        <v>30.4375</v>
      </c>
      <c r="DI73" s="293">
        <f t="shared" si="52"/>
        <v>30.4375</v>
      </c>
      <c r="DJ73" s="293">
        <f t="shared" si="52"/>
        <v>30.4375</v>
      </c>
      <c r="DK73" s="293">
        <f t="shared" si="52"/>
        <v>30.4375</v>
      </c>
      <c r="DL73" s="293">
        <f t="shared" si="52"/>
        <v>30.4375</v>
      </c>
      <c r="DM73" s="293">
        <f t="shared" si="52"/>
        <v>30.4375</v>
      </c>
      <c r="DN73" s="293">
        <f t="shared" si="52"/>
        <v>30.4375</v>
      </c>
      <c r="DO73" s="293">
        <f t="shared" si="52"/>
        <v>30.4375</v>
      </c>
      <c r="DP73" s="293">
        <f t="shared" si="52"/>
        <v>30.4375</v>
      </c>
      <c r="DQ73" s="293">
        <f t="shared" si="52"/>
        <v>30.4375</v>
      </c>
      <c r="DR73" s="293">
        <f t="shared" si="52"/>
        <v>30.4375</v>
      </c>
      <c r="DS73" s="293">
        <f t="shared" si="52"/>
        <v>30.4375</v>
      </c>
      <c r="DT73" s="293">
        <f t="shared" si="52"/>
        <v>30.4375</v>
      </c>
      <c r="DU73" s="293">
        <f t="shared" si="52"/>
        <v>30.4375</v>
      </c>
      <c r="DV73" s="293">
        <f t="shared" si="52"/>
        <v>30.4375</v>
      </c>
      <c r="DW73" s="293">
        <f t="shared" si="52"/>
        <v>30.4375</v>
      </c>
      <c r="DX73" s="293">
        <f t="shared" si="52"/>
        <v>30.4375</v>
      </c>
      <c r="DY73" s="293">
        <f t="shared" si="52"/>
        <v>30.4375</v>
      </c>
    </row>
    <row r="74" spans="1:129" x14ac:dyDescent="0.35">
      <c r="A74" s="48"/>
      <c r="B74" s="14"/>
      <c r="C74" s="48" t="s">
        <v>558</v>
      </c>
      <c r="E74" s="47"/>
      <c r="F74" s="47"/>
      <c r="H74" s="531" t="s">
        <v>100</v>
      </c>
      <c r="J74" s="35">
        <f>((24*60*60)/J69)*J68*J73</f>
        <v>26856.617647058825</v>
      </c>
      <c r="K74" s="35">
        <f t="shared" ref="K74:AO74" si="53">((24*60*60)/K69)*K68*K73</f>
        <v>26856.617647058825</v>
      </c>
      <c r="L74" s="35">
        <f t="shared" si="53"/>
        <v>26856.617647058825</v>
      </c>
      <c r="M74" s="35">
        <f t="shared" si="53"/>
        <v>26856.617647058825</v>
      </c>
      <c r="N74" s="35">
        <f t="shared" si="53"/>
        <v>26856.617647058825</v>
      </c>
      <c r="O74" s="35">
        <f t="shared" si="53"/>
        <v>26856.617647058825</v>
      </c>
      <c r="P74" s="35">
        <f t="shared" si="53"/>
        <v>26856.617647058825</v>
      </c>
      <c r="Q74" s="35">
        <f t="shared" si="53"/>
        <v>26856.617647058825</v>
      </c>
      <c r="R74" s="35">
        <f t="shared" si="53"/>
        <v>26856.617647058825</v>
      </c>
      <c r="S74" s="35">
        <f t="shared" si="53"/>
        <v>26856.617647058825</v>
      </c>
      <c r="T74" s="35">
        <f t="shared" si="53"/>
        <v>26856.617647058825</v>
      </c>
      <c r="U74" s="35">
        <f t="shared" si="53"/>
        <v>26856.617647058825</v>
      </c>
      <c r="V74" s="35">
        <f t="shared" si="53"/>
        <v>26856.617647058825</v>
      </c>
      <c r="W74" s="35">
        <f t="shared" si="53"/>
        <v>26856.617647058825</v>
      </c>
      <c r="X74" s="35">
        <f t="shared" si="53"/>
        <v>26856.617647058825</v>
      </c>
      <c r="Y74" s="35">
        <f t="shared" si="53"/>
        <v>26856.617647058825</v>
      </c>
      <c r="Z74" s="35">
        <f t="shared" si="53"/>
        <v>13428.308823529413</v>
      </c>
      <c r="AA74" s="35">
        <f t="shared" si="53"/>
        <v>13428.308823529413</v>
      </c>
      <c r="AB74" s="35">
        <f t="shared" si="53"/>
        <v>13428.308823529413</v>
      </c>
      <c r="AC74" s="35">
        <f t="shared" si="53"/>
        <v>13428.308823529413</v>
      </c>
      <c r="AD74" s="35">
        <f t="shared" si="53"/>
        <v>13428.308823529413</v>
      </c>
      <c r="AE74" s="35">
        <f t="shared" si="53"/>
        <v>13428.308823529413</v>
      </c>
      <c r="AF74" s="35">
        <f t="shared" si="53"/>
        <v>13428.308823529413</v>
      </c>
      <c r="AG74" s="35">
        <f t="shared" si="53"/>
        <v>13428.308823529413</v>
      </c>
      <c r="AH74" s="35">
        <f t="shared" si="53"/>
        <v>13428.308823529413</v>
      </c>
      <c r="AI74" s="35">
        <f t="shared" si="53"/>
        <v>13428.308823529413</v>
      </c>
      <c r="AJ74" s="35">
        <f t="shared" si="53"/>
        <v>13428.308823529413</v>
      </c>
      <c r="AK74" s="35">
        <f t="shared" si="53"/>
        <v>13428.308823529413</v>
      </c>
      <c r="AL74" s="35">
        <f t="shared" si="53"/>
        <v>13428.308823529413</v>
      </c>
      <c r="AM74" s="35">
        <f t="shared" si="53"/>
        <v>13428.308823529413</v>
      </c>
      <c r="AN74" s="35">
        <f t="shared" si="53"/>
        <v>13428.308823529413</v>
      </c>
      <c r="AO74" s="35">
        <f t="shared" si="53"/>
        <v>13428.308823529413</v>
      </c>
      <c r="AP74" s="35">
        <f t="shared" ref="AP74:BU74" si="54">((24*60*60)/AP69)*AP68*AP73</f>
        <v>13428.308823529413</v>
      </c>
      <c r="AQ74" s="35">
        <f t="shared" si="54"/>
        <v>13428.308823529413</v>
      </c>
      <c r="AR74" s="35">
        <f t="shared" si="54"/>
        <v>13428.308823529413</v>
      </c>
      <c r="AS74" s="35">
        <f t="shared" si="54"/>
        <v>13428.308823529413</v>
      </c>
      <c r="AT74" s="35">
        <f t="shared" si="54"/>
        <v>13428.308823529413</v>
      </c>
      <c r="AU74" s="35">
        <f t="shared" si="54"/>
        <v>13428.308823529413</v>
      </c>
      <c r="AV74" s="35">
        <f t="shared" si="54"/>
        <v>13428.308823529413</v>
      </c>
      <c r="AW74" s="35">
        <f t="shared" si="54"/>
        <v>13428.308823529413</v>
      </c>
      <c r="AX74" s="35">
        <f t="shared" si="54"/>
        <v>13428.308823529413</v>
      </c>
      <c r="AY74" s="35">
        <f t="shared" si="54"/>
        <v>13428.308823529413</v>
      </c>
      <c r="AZ74" s="35">
        <f t="shared" si="54"/>
        <v>13428.308823529413</v>
      </c>
      <c r="BA74" s="35">
        <f t="shared" si="54"/>
        <v>13428.308823529413</v>
      </c>
      <c r="BB74" s="35">
        <f t="shared" si="54"/>
        <v>13428.308823529413</v>
      </c>
      <c r="BC74" s="35">
        <f t="shared" si="54"/>
        <v>13428.308823529413</v>
      </c>
      <c r="BD74" s="35">
        <f t="shared" si="54"/>
        <v>13428.308823529413</v>
      </c>
      <c r="BE74" s="35">
        <f t="shared" si="54"/>
        <v>13428.308823529413</v>
      </c>
      <c r="BF74" s="35">
        <f t="shared" si="54"/>
        <v>13428.308823529413</v>
      </c>
      <c r="BG74" s="35">
        <f t="shared" si="54"/>
        <v>13428.308823529413</v>
      </c>
      <c r="BH74" s="35">
        <f t="shared" si="54"/>
        <v>13428.308823529413</v>
      </c>
      <c r="BI74" s="35">
        <f t="shared" si="54"/>
        <v>13428.308823529413</v>
      </c>
      <c r="BJ74" s="35">
        <f t="shared" si="54"/>
        <v>13428.308823529413</v>
      </c>
      <c r="BK74" s="35">
        <f t="shared" si="54"/>
        <v>13428.308823529413</v>
      </c>
      <c r="BL74" s="35">
        <f t="shared" si="54"/>
        <v>13428.308823529413</v>
      </c>
      <c r="BM74" s="35">
        <f t="shared" si="54"/>
        <v>13428.308823529413</v>
      </c>
      <c r="BN74" s="35">
        <f t="shared" si="54"/>
        <v>13428.308823529413</v>
      </c>
      <c r="BO74" s="35">
        <f t="shared" si="54"/>
        <v>13428.308823529413</v>
      </c>
      <c r="BP74" s="35">
        <f t="shared" si="54"/>
        <v>13428.308823529413</v>
      </c>
      <c r="BQ74" s="35">
        <f t="shared" si="54"/>
        <v>13428.308823529413</v>
      </c>
      <c r="BR74" s="35">
        <f t="shared" si="54"/>
        <v>13428.308823529413</v>
      </c>
      <c r="BS74" s="35">
        <f t="shared" si="54"/>
        <v>13428.308823529413</v>
      </c>
      <c r="BT74" s="35">
        <f t="shared" si="54"/>
        <v>13428.308823529413</v>
      </c>
      <c r="BU74" s="35">
        <f t="shared" si="54"/>
        <v>13428.308823529413</v>
      </c>
      <c r="BV74" s="35">
        <f t="shared" ref="BV74:DA74" si="55">((24*60*60)/BV69)*BV68*BV73</f>
        <v>6714.1544117647063</v>
      </c>
      <c r="BW74" s="35">
        <f t="shared" si="55"/>
        <v>6714.1544117647063</v>
      </c>
      <c r="BX74" s="35">
        <f t="shared" si="55"/>
        <v>6714.1544117647063</v>
      </c>
      <c r="BY74" s="35">
        <f t="shared" si="55"/>
        <v>6714.1544117647063</v>
      </c>
      <c r="BZ74" s="35">
        <f t="shared" si="55"/>
        <v>6714.1544117647063</v>
      </c>
      <c r="CA74" s="35">
        <f t="shared" si="55"/>
        <v>6714.1544117647063</v>
      </c>
      <c r="CB74" s="35">
        <f t="shared" si="55"/>
        <v>6714.1544117647063</v>
      </c>
      <c r="CC74" s="35">
        <f t="shared" si="55"/>
        <v>6714.1544117647063</v>
      </c>
      <c r="CD74" s="35">
        <f t="shared" si="55"/>
        <v>6714.1544117647063</v>
      </c>
      <c r="CE74" s="35">
        <f t="shared" si="55"/>
        <v>6714.1544117647063</v>
      </c>
      <c r="CF74" s="35">
        <f t="shared" si="55"/>
        <v>6714.1544117647063</v>
      </c>
      <c r="CG74" s="35">
        <f t="shared" si="55"/>
        <v>6714.1544117647063</v>
      </c>
      <c r="CH74" s="35">
        <f t="shared" si="55"/>
        <v>6714.1544117647063</v>
      </c>
      <c r="CI74" s="35">
        <f t="shared" si="55"/>
        <v>6714.1544117647063</v>
      </c>
      <c r="CJ74" s="35">
        <f t="shared" si="55"/>
        <v>6714.1544117647063</v>
      </c>
      <c r="CK74" s="35">
        <f t="shared" si="55"/>
        <v>6714.1544117647063</v>
      </c>
      <c r="CL74" s="35">
        <f t="shared" si="55"/>
        <v>6714.1544117647063</v>
      </c>
      <c r="CM74" s="35">
        <f t="shared" si="55"/>
        <v>6714.1544117647063</v>
      </c>
      <c r="CN74" s="35">
        <f t="shared" si="55"/>
        <v>6714.1544117647063</v>
      </c>
      <c r="CO74" s="35">
        <f t="shared" si="55"/>
        <v>6714.1544117647063</v>
      </c>
      <c r="CP74" s="35">
        <f t="shared" si="55"/>
        <v>6714.1544117647063</v>
      </c>
      <c r="CQ74" s="35">
        <f t="shared" si="55"/>
        <v>6714.1544117647063</v>
      </c>
      <c r="CR74" s="35">
        <f t="shared" si="55"/>
        <v>6714.1544117647063</v>
      </c>
      <c r="CS74" s="35">
        <f t="shared" si="55"/>
        <v>6714.1544117647063</v>
      </c>
      <c r="CT74" s="35">
        <f t="shared" si="55"/>
        <v>6714.1544117647063</v>
      </c>
      <c r="CU74" s="35">
        <f t="shared" si="55"/>
        <v>6714.1544117647063</v>
      </c>
      <c r="CV74" s="35">
        <f t="shared" si="55"/>
        <v>6714.1544117647063</v>
      </c>
      <c r="CW74" s="35">
        <f t="shared" si="55"/>
        <v>6714.1544117647063</v>
      </c>
      <c r="CX74" s="35">
        <f t="shared" si="55"/>
        <v>6714.1544117647063</v>
      </c>
      <c r="CY74" s="35">
        <f t="shared" si="55"/>
        <v>6714.1544117647063</v>
      </c>
      <c r="CZ74" s="35">
        <f t="shared" si="55"/>
        <v>6714.1544117647063</v>
      </c>
      <c r="DA74" s="35">
        <f t="shared" si="55"/>
        <v>6714.1544117647063</v>
      </c>
      <c r="DB74" s="35">
        <f t="shared" ref="DB74:DY74" si="56">((24*60*60)/DB69)*DB68*DB73</f>
        <v>6714.1544117647063</v>
      </c>
      <c r="DC74" s="35">
        <f t="shared" si="56"/>
        <v>6714.1544117647063</v>
      </c>
      <c r="DD74" s="35">
        <f t="shared" si="56"/>
        <v>6714.1544117647063</v>
      </c>
      <c r="DE74" s="35">
        <f t="shared" si="56"/>
        <v>6714.1544117647063</v>
      </c>
      <c r="DF74" s="35">
        <f t="shared" si="56"/>
        <v>6714.1544117647063</v>
      </c>
      <c r="DG74" s="35">
        <f t="shared" si="56"/>
        <v>6714.1544117647063</v>
      </c>
      <c r="DH74" s="35">
        <f t="shared" si="56"/>
        <v>6714.1544117647063</v>
      </c>
      <c r="DI74" s="35">
        <f t="shared" si="56"/>
        <v>6714.1544117647063</v>
      </c>
      <c r="DJ74" s="35">
        <f t="shared" si="56"/>
        <v>6714.1544117647063</v>
      </c>
      <c r="DK74" s="35">
        <f t="shared" si="56"/>
        <v>6714.1544117647063</v>
      </c>
      <c r="DL74" s="35">
        <f t="shared" si="56"/>
        <v>6714.1544117647063</v>
      </c>
      <c r="DM74" s="35">
        <f t="shared" si="56"/>
        <v>6714.1544117647063</v>
      </c>
      <c r="DN74" s="35">
        <f t="shared" si="56"/>
        <v>6714.1544117647063</v>
      </c>
      <c r="DO74" s="35">
        <f t="shared" si="56"/>
        <v>6714.1544117647063</v>
      </c>
      <c r="DP74" s="35">
        <f t="shared" si="56"/>
        <v>6714.1544117647063</v>
      </c>
      <c r="DQ74" s="35">
        <f t="shared" si="56"/>
        <v>6714.1544117647063</v>
      </c>
      <c r="DR74" s="35">
        <f t="shared" si="56"/>
        <v>6714.1544117647063</v>
      </c>
      <c r="DS74" s="35">
        <f t="shared" si="56"/>
        <v>6714.1544117647063</v>
      </c>
      <c r="DT74" s="35">
        <f t="shared" si="56"/>
        <v>6714.1544117647063</v>
      </c>
      <c r="DU74" s="35">
        <f t="shared" si="56"/>
        <v>6714.1544117647063</v>
      </c>
      <c r="DV74" s="35">
        <f t="shared" si="56"/>
        <v>6714.1544117647063</v>
      </c>
      <c r="DW74" s="35">
        <f t="shared" si="56"/>
        <v>6714.1544117647063</v>
      </c>
      <c r="DX74" s="35">
        <f t="shared" si="56"/>
        <v>6714.1544117647063</v>
      </c>
      <c r="DY74" s="35">
        <f t="shared" si="56"/>
        <v>6714.1544117647063</v>
      </c>
    </row>
    <row r="75" spans="1:129" x14ac:dyDescent="0.35">
      <c r="A75" s="48"/>
      <c r="B75" s="14"/>
      <c r="C75" s="44"/>
      <c r="D75" s="44"/>
      <c r="E75" s="44"/>
      <c r="F75" s="44"/>
      <c r="H75" s="530"/>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c r="CN75" s="118"/>
      <c r="CO75" s="118"/>
      <c r="CP75" s="118"/>
      <c r="CQ75" s="118"/>
      <c r="CR75" s="118"/>
      <c r="CS75" s="118"/>
      <c r="CT75" s="118"/>
      <c r="CU75" s="118"/>
      <c r="CV75" s="118"/>
      <c r="CW75" s="118"/>
      <c r="CX75" s="118"/>
      <c r="CY75" s="118"/>
      <c r="CZ75" s="118"/>
      <c r="DA75" s="118"/>
      <c r="DB75" s="118"/>
      <c r="DC75" s="118"/>
      <c r="DD75" s="118"/>
      <c r="DE75" s="118"/>
      <c r="DF75" s="118"/>
      <c r="DG75" s="118"/>
      <c r="DH75" s="118"/>
      <c r="DI75" s="118"/>
      <c r="DJ75" s="118"/>
      <c r="DK75" s="118"/>
      <c r="DL75" s="118"/>
      <c r="DM75" s="118"/>
      <c r="DN75" s="118"/>
      <c r="DO75" s="118"/>
      <c r="DP75" s="118"/>
      <c r="DQ75" s="118"/>
      <c r="DR75" s="118"/>
      <c r="DS75" s="118"/>
      <c r="DT75" s="118"/>
      <c r="DU75" s="118"/>
      <c r="DV75" s="118"/>
      <c r="DW75" s="118"/>
      <c r="DX75" s="118"/>
      <c r="DY75" s="118"/>
    </row>
    <row r="76" spans="1:129" x14ac:dyDescent="0.35">
      <c r="A76" s="48"/>
      <c r="B76" s="14"/>
      <c r="C76" s="43" t="s">
        <v>559</v>
      </c>
      <c r="D76" s="44"/>
      <c r="E76" s="44"/>
      <c r="F76" s="44"/>
      <c r="H76" s="530"/>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c r="CN76" s="118"/>
      <c r="CO76" s="118"/>
      <c r="CP76" s="118"/>
      <c r="CQ76" s="118"/>
      <c r="CR76" s="118"/>
      <c r="CS76" s="118"/>
      <c r="CT76" s="118"/>
      <c r="CU76" s="118"/>
      <c r="CV76" s="118"/>
      <c r="CW76" s="118"/>
      <c r="CX76" s="118"/>
      <c r="CY76" s="118"/>
      <c r="CZ76" s="118"/>
      <c r="DA76" s="118"/>
      <c r="DB76" s="118"/>
      <c r="DC76" s="118"/>
      <c r="DD76" s="118"/>
      <c r="DE76" s="118"/>
      <c r="DF76" s="118"/>
      <c r="DG76" s="118"/>
      <c r="DH76" s="118"/>
      <c r="DI76" s="118"/>
      <c r="DJ76" s="118"/>
      <c r="DK76" s="118"/>
      <c r="DL76" s="118"/>
      <c r="DM76" s="118"/>
      <c r="DN76" s="118"/>
      <c r="DO76" s="118"/>
      <c r="DP76" s="118"/>
      <c r="DQ76" s="118"/>
      <c r="DR76" s="118"/>
      <c r="DS76" s="118"/>
      <c r="DT76" s="118"/>
      <c r="DU76" s="118"/>
      <c r="DV76" s="118"/>
      <c r="DW76" s="118"/>
      <c r="DX76" s="118"/>
      <c r="DY76" s="118"/>
    </row>
    <row r="77" spans="1:129" x14ac:dyDescent="0.35">
      <c r="A77" s="48"/>
      <c r="B77" s="14"/>
      <c r="C77" s="14"/>
      <c r="D77" s="123" t="s">
        <v>560</v>
      </c>
      <c r="E77" s="47"/>
      <c r="F77" s="47"/>
      <c r="H77" s="530" t="s">
        <v>48</v>
      </c>
      <c r="J77" s="111">
        <f t="shared" ref="J77:AO77" si="57">J39/J70</f>
        <v>3.5472937499999999E-4</v>
      </c>
      <c r="K77" s="111">
        <f t="shared" si="57"/>
        <v>3.5121720297029706E-4</v>
      </c>
      <c r="L77" s="111">
        <f t="shared" si="57"/>
        <v>3.4773980492108618E-4</v>
      </c>
      <c r="M77" s="111">
        <f t="shared" si="57"/>
        <v>3.4429683655553086E-4</v>
      </c>
      <c r="N77" s="111">
        <f t="shared" si="57"/>
        <v>3.4088795698567414E-4</v>
      </c>
      <c r="O77" s="111">
        <f t="shared" si="57"/>
        <v>3.3751282869868724E-4</v>
      </c>
      <c r="P77" s="111">
        <f t="shared" si="57"/>
        <v>3.3417111752345274E-4</v>
      </c>
      <c r="Q77" s="111">
        <f t="shared" si="57"/>
        <v>3.3086249259747791E-4</v>
      </c>
      <c r="R77" s="111">
        <f t="shared" si="57"/>
        <v>3.2758662633413651E-4</v>
      </c>
      <c r="S77" s="111">
        <f t="shared" si="57"/>
        <v>3.2434319439023421E-4</v>
      </c>
      <c r="T77" s="111">
        <f t="shared" si="57"/>
        <v>3.2113187563389525E-4</v>
      </c>
      <c r="U77" s="111">
        <f t="shared" si="57"/>
        <v>3.1795235211276758E-4</v>
      </c>
      <c r="V77" s="111">
        <f t="shared" si="57"/>
        <v>4.6602697154188928E-4</v>
      </c>
      <c r="W77" s="111">
        <f t="shared" si="57"/>
        <v>4.6141284311078146E-4</v>
      </c>
      <c r="X77" s="111">
        <f t="shared" si="57"/>
        <v>4.5684439911958556E-4</v>
      </c>
      <c r="Y77" s="111">
        <f t="shared" si="57"/>
        <v>4.523211872471144E-4</v>
      </c>
      <c r="Z77" s="111">
        <f t="shared" si="57"/>
        <v>4.4784275965060831E-4</v>
      </c>
      <c r="AA77" s="111">
        <f t="shared" si="57"/>
        <v>4.4340867292139434E-4</v>
      </c>
      <c r="AB77" s="111">
        <f t="shared" si="57"/>
        <v>4.3901848804098453E-4</v>
      </c>
      <c r="AC77" s="111">
        <f t="shared" si="57"/>
        <v>4.346717703376084E-4</v>
      </c>
      <c r="AD77" s="111">
        <f t="shared" si="57"/>
        <v>4.3036808944317664E-4</v>
      </c>
      <c r="AE77" s="111">
        <f t="shared" si="57"/>
        <v>4.2610701925066996E-4</v>
      </c>
      <c r="AF77" s="111">
        <f t="shared" si="57"/>
        <v>4.2188813787195044E-4</v>
      </c>
      <c r="AG77" s="111">
        <f t="shared" si="57"/>
        <v>4.1771102759599051E-4</v>
      </c>
      <c r="AH77" s="111">
        <f t="shared" si="57"/>
        <v>5.8179393961692956E-4</v>
      </c>
      <c r="AI77" s="111">
        <f t="shared" si="57"/>
        <v>5.7603360358111835E-4</v>
      </c>
      <c r="AJ77" s="111">
        <f t="shared" si="57"/>
        <v>5.703303005753647E-4</v>
      </c>
      <c r="AK77" s="111">
        <f t="shared" si="57"/>
        <v>5.6468346591620261E-4</v>
      </c>
      <c r="AL77" s="111">
        <f t="shared" si="57"/>
        <v>5.5909254051109169E-4</v>
      </c>
      <c r="AM77" s="111">
        <f t="shared" si="57"/>
        <v>5.5355697080306117E-4</v>
      </c>
      <c r="AN77" s="111">
        <f t="shared" si="57"/>
        <v>5.4807620871590208E-4</v>
      </c>
      <c r="AO77" s="111">
        <f t="shared" si="57"/>
        <v>5.4264971159990311E-4</v>
      </c>
      <c r="AP77" s="111">
        <f t="shared" ref="AP77:BU77" si="58">AP39/AP70</f>
        <v>5.3727694217812181E-4</v>
      </c>
      <c r="AQ77" s="111">
        <f t="shared" si="58"/>
        <v>5.3195736849318996E-4</v>
      </c>
      <c r="AR77" s="111">
        <f t="shared" si="58"/>
        <v>5.2669046385464351E-4</v>
      </c>
      <c r="AS77" s="111">
        <f t="shared" si="58"/>
        <v>5.2147570678677578E-4</v>
      </c>
      <c r="AT77" s="111">
        <f t="shared" si="58"/>
        <v>6.7039645318230025E-4</v>
      </c>
      <c r="AU77" s="111">
        <f t="shared" si="58"/>
        <v>6.6375886453693095E-4</v>
      </c>
      <c r="AV77" s="111">
        <f t="shared" si="58"/>
        <v>6.5718699459102079E-4</v>
      </c>
      <c r="AW77" s="111">
        <f t="shared" si="58"/>
        <v>6.5068019266437702E-4</v>
      </c>
      <c r="AX77" s="111">
        <f t="shared" si="58"/>
        <v>6.4423781451918515E-4</v>
      </c>
      <c r="AY77" s="111">
        <f t="shared" si="58"/>
        <v>6.3785922229622294E-4</v>
      </c>
      <c r="AZ77" s="111">
        <f t="shared" si="58"/>
        <v>6.3154378445170588E-4</v>
      </c>
      <c r="BA77" s="111">
        <f t="shared" si="58"/>
        <v>6.2529087569475838E-4</v>
      </c>
      <c r="BB77" s="111">
        <f t="shared" si="58"/>
        <v>6.1909987692550337E-4</v>
      </c>
      <c r="BC77" s="111">
        <f t="shared" si="58"/>
        <v>6.1297017517376569E-4</v>
      </c>
      <c r="BD77" s="111">
        <f t="shared" si="58"/>
        <v>6.0690116353838192E-4</v>
      </c>
      <c r="BE77" s="111">
        <f t="shared" si="58"/>
        <v>6.008922411271108E-4</v>
      </c>
      <c r="BF77" s="111">
        <f t="shared" si="58"/>
        <v>4.8799775448745276E-4</v>
      </c>
      <c r="BG77" s="111">
        <f t="shared" si="58"/>
        <v>4.8316609355193344E-4</v>
      </c>
      <c r="BH77" s="111">
        <f t="shared" si="58"/>
        <v>4.7838227084349847E-4</v>
      </c>
      <c r="BI77" s="111">
        <f t="shared" si="58"/>
        <v>4.7364581271633517E-4</v>
      </c>
      <c r="BJ77" s="111">
        <f t="shared" si="58"/>
        <v>4.6895625021419325E-4</v>
      </c>
      <c r="BK77" s="111">
        <f t="shared" si="58"/>
        <v>4.6431311902395372E-4</v>
      </c>
      <c r="BL77" s="111">
        <f t="shared" si="58"/>
        <v>4.5971595942965717E-4</v>
      </c>
      <c r="BM77" s="111">
        <f t="shared" si="58"/>
        <v>4.551643162669873E-4</v>
      </c>
      <c r="BN77" s="111">
        <f t="shared" si="58"/>
        <v>4.5065773887820523E-4</v>
      </c>
      <c r="BO77" s="111">
        <f t="shared" si="58"/>
        <v>4.4619578106752991E-4</v>
      </c>
      <c r="BP77" s="111">
        <f t="shared" si="58"/>
        <v>4.4177800105696028E-4</v>
      </c>
      <c r="BQ77" s="111">
        <f t="shared" si="58"/>
        <v>4.3740396144253496E-4</v>
      </c>
      <c r="BR77" s="111">
        <f t="shared" si="58"/>
        <v>4.4672763542872288E-4</v>
      </c>
      <c r="BS77" s="111">
        <f t="shared" si="58"/>
        <v>4.4230458953338904E-4</v>
      </c>
      <c r="BT77" s="111">
        <f t="shared" si="58"/>
        <v>4.3792533617167224E-4</v>
      </c>
      <c r="BU77" s="111">
        <f t="shared" si="58"/>
        <v>4.335894417541309E-4</v>
      </c>
      <c r="BV77" s="111">
        <f t="shared" ref="BV77:DA77" si="59">BV39/BV70</f>
        <v>4.2929647698428797E-4</v>
      </c>
      <c r="BW77" s="111">
        <f t="shared" si="59"/>
        <v>4.2504601681612672E-4</v>
      </c>
      <c r="BX77" s="111">
        <f t="shared" si="59"/>
        <v>4.2083764041200665E-4</v>
      </c>
      <c r="BY77" s="111">
        <f t="shared" si="59"/>
        <v>4.1667093110099666E-4</v>
      </c>
      <c r="BZ77" s="111">
        <f t="shared" si="59"/>
        <v>4.125454763376205E-4</v>
      </c>
      <c r="CA77" s="111">
        <f t="shared" si="59"/>
        <v>4.084608676610104E-4</v>
      </c>
      <c r="CB77" s="111">
        <f t="shared" si="59"/>
        <v>4.0441670065446576E-4</v>
      </c>
      <c r="CC77" s="111">
        <f t="shared" si="59"/>
        <v>4.0041257490541169E-4</v>
      </c>
      <c r="CD77" s="111">
        <f t="shared" si="59"/>
        <v>3.6810696989299566E-4</v>
      </c>
      <c r="CE77" s="111">
        <f t="shared" si="59"/>
        <v>3.6446234642870855E-4</v>
      </c>
      <c r="CF77" s="111">
        <f t="shared" si="59"/>
        <v>3.6085380834525603E-4</v>
      </c>
      <c r="CG77" s="111">
        <f t="shared" si="59"/>
        <v>3.5728099836163964E-4</v>
      </c>
      <c r="CH77" s="111">
        <f t="shared" si="59"/>
        <v>3.5374356273429667E-4</v>
      </c>
      <c r="CI77" s="111">
        <f t="shared" si="59"/>
        <v>3.5024115122207593E-4</v>
      </c>
      <c r="CJ77" s="111">
        <f t="shared" si="59"/>
        <v>3.4677341705156031E-4</v>
      </c>
      <c r="CK77" s="111">
        <f t="shared" si="59"/>
        <v>3.4334001688273303E-4</v>
      </c>
      <c r="CL77" s="111">
        <f t="shared" si="59"/>
        <v>3.3994061077498316E-4</v>
      </c>
      <c r="CM77" s="111">
        <f t="shared" si="59"/>
        <v>3.365748621534487E-4</v>
      </c>
      <c r="CN77" s="111">
        <f t="shared" si="59"/>
        <v>3.3324243777569181E-4</v>
      </c>
      <c r="CO77" s="111">
        <f t="shared" si="59"/>
        <v>3.2994300769870476E-4</v>
      </c>
      <c r="CP77" s="111">
        <f t="shared" si="59"/>
        <v>2.8851313248383077E-4</v>
      </c>
      <c r="CQ77" s="111">
        <f t="shared" si="59"/>
        <v>2.8565656681567406E-4</v>
      </c>
      <c r="CR77" s="111">
        <f t="shared" si="59"/>
        <v>2.8282828397591488E-4</v>
      </c>
      <c r="CS77" s="111">
        <f t="shared" si="59"/>
        <v>2.8002800393654937E-4</v>
      </c>
      <c r="CT77" s="111">
        <f t="shared" si="59"/>
        <v>2.7725544944212811E-4</v>
      </c>
      <c r="CU77" s="111">
        <f t="shared" si="59"/>
        <v>2.7451034598230503E-4</v>
      </c>
      <c r="CV77" s="111">
        <f t="shared" si="59"/>
        <v>2.7179242176465844E-4</v>
      </c>
      <c r="CW77" s="111">
        <f t="shared" si="59"/>
        <v>2.6910140768778067E-4</v>
      </c>
      <c r="CX77" s="111">
        <f t="shared" si="59"/>
        <v>2.664370373146343E-4</v>
      </c>
      <c r="CY77" s="111">
        <f t="shared" si="59"/>
        <v>2.6379904684617261E-4</v>
      </c>
      <c r="CZ77" s="111">
        <f t="shared" si="59"/>
        <v>2.6118717509522041E-4</v>
      </c>
      <c r="DA77" s="111">
        <f t="shared" si="59"/>
        <v>2.5860116346061431E-4</v>
      </c>
      <c r="DB77" s="111">
        <f t="shared" ref="DB77:DY77" si="60">DB39/DB70</f>
        <v>1.7026710267456288E-4</v>
      </c>
      <c r="DC77" s="111">
        <f t="shared" si="60"/>
        <v>1.6858128977679493E-4</v>
      </c>
      <c r="DD77" s="111">
        <f t="shared" si="60"/>
        <v>1.6691216809583658E-4</v>
      </c>
      <c r="DE77" s="111">
        <f t="shared" si="60"/>
        <v>1.652595723721154E-4</v>
      </c>
      <c r="DF77" s="111">
        <f t="shared" si="60"/>
        <v>1.6362333898229249E-4</v>
      </c>
      <c r="DG77" s="111">
        <f t="shared" si="60"/>
        <v>1.6200330592306184E-4</v>
      </c>
      <c r="DH77" s="111">
        <f t="shared" si="60"/>
        <v>1.6039931279511073E-4</v>
      </c>
      <c r="DI77" s="111">
        <f t="shared" si="60"/>
        <v>1.5881120078723834E-4</v>
      </c>
      <c r="DJ77" s="111">
        <f t="shared" si="60"/>
        <v>1.5723881266063201E-4</v>
      </c>
      <c r="DK77" s="111">
        <f t="shared" si="60"/>
        <v>1.5568199273329904E-4</v>
      </c>
      <c r="DL77" s="111">
        <f t="shared" si="60"/>
        <v>1.5414058686465251E-4</v>
      </c>
      <c r="DM77" s="111">
        <f t="shared" si="60"/>
        <v>1.5261444244025002E-4</v>
      </c>
      <c r="DN77" s="111">
        <f t="shared" si="60"/>
        <v>8.7679740901706955E-5</v>
      </c>
      <c r="DO77" s="111">
        <f t="shared" si="60"/>
        <v>8.6811624655155393E-5</v>
      </c>
      <c r="DP77" s="111">
        <f t="shared" si="60"/>
        <v>8.5952103618965736E-5</v>
      </c>
      <c r="DQ77" s="111">
        <f t="shared" si="60"/>
        <v>8.510109269204528E-5</v>
      </c>
      <c r="DR77" s="111">
        <f t="shared" si="60"/>
        <v>8.425850761588641E-5</v>
      </c>
      <c r="DS77" s="111">
        <f t="shared" si="60"/>
        <v>8.3424264966224179E-5</v>
      </c>
      <c r="DT77" s="111">
        <f t="shared" si="60"/>
        <v>8.2598282144776412E-5</v>
      </c>
      <c r="DU77" s="111">
        <f t="shared" si="60"/>
        <v>8.1780477371065752E-5</v>
      </c>
      <c r="DV77" s="111">
        <f t="shared" si="60"/>
        <v>8.0970769674322532E-5</v>
      </c>
      <c r="DW77" s="111">
        <f t="shared" si="60"/>
        <v>8.0169078885467858E-5</v>
      </c>
      <c r="DX77" s="111">
        <f t="shared" si="60"/>
        <v>7.9375325629176094E-5</v>
      </c>
      <c r="DY77" s="111">
        <f t="shared" si="60"/>
        <v>7.8589431316015932E-5</v>
      </c>
    </row>
    <row r="78" spans="1:129" outlineLevel="1" x14ac:dyDescent="0.35">
      <c r="A78" s="48"/>
      <c r="B78" s="14"/>
      <c r="C78" s="14"/>
      <c r="D78" s="123" t="s">
        <v>561</v>
      </c>
      <c r="E78" s="47"/>
      <c r="F78" s="47"/>
      <c r="H78" s="530" t="s">
        <v>100</v>
      </c>
      <c r="J78" s="52">
        <f>IFERROR(J74*J77,"")</f>
        <v>9.5268311925551465</v>
      </c>
      <c r="K78" s="52">
        <f t="shared" ref="K78:BV78" si="61">IFERROR(K74*K77,"")</f>
        <v>9.4325061312427216</v>
      </c>
      <c r="L78" s="52">
        <f t="shared" si="61"/>
        <v>9.3391149814284358</v>
      </c>
      <c r="M78" s="52">
        <f t="shared" si="61"/>
        <v>9.2466484964637985</v>
      </c>
      <c r="N78" s="52">
        <f t="shared" si="61"/>
        <v>9.1550975212512853</v>
      </c>
      <c r="O78" s="52">
        <f t="shared" si="61"/>
        <v>9.0644529913379071</v>
      </c>
      <c r="P78" s="52">
        <f t="shared" si="61"/>
        <v>8.9747059320177289</v>
      </c>
      <c r="Q78" s="52">
        <f t="shared" si="61"/>
        <v>8.8858474574432957</v>
      </c>
      <c r="R78" s="52">
        <f t="shared" si="61"/>
        <v>8.7978687697458362</v>
      </c>
      <c r="S78" s="52">
        <f t="shared" si="61"/>
        <v>8.7107611581641944</v>
      </c>
      <c r="T78" s="52">
        <f t="shared" si="61"/>
        <v>8.6245159981823711</v>
      </c>
      <c r="U78" s="52">
        <f t="shared" si="61"/>
        <v>8.5391247506756152</v>
      </c>
      <c r="V78" s="52">
        <f t="shared" si="61"/>
        <v>12.515908187917285</v>
      </c>
      <c r="W78" s="52">
        <f t="shared" si="61"/>
        <v>12.391988304868599</v>
      </c>
      <c r="X78" s="52">
        <f t="shared" si="61"/>
        <v>12.269295351355046</v>
      </c>
      <c r="Y78" s="52">
        <f t="shared" si="61"/>
        <v>12.147817179559452</v>
      </c>
      <c r="Z78" s="52">
        <f t="shared" si="61"/>
        <v>6.0137708809700259</v>
      </c>
      <c r="AA78" s="52">
        <f t="shared" si="61"/>
        <v>5.9542285950198268</v>
      </c>
      <c r="AB78" s="52">
        <f t="shared" si="61"/>
        <v>5.895275836653294</v>
      </c>
      <c r="AC78" s="52">
        <f t="shared" si="61"/>
        <v>5.8369067689636571</v>
      </c>
      <c r="AD78" s="52">
        <f t="shared" si="61"/>
        <v>5.7791156128353043</v>
      </c>
      <c r="AE78" s="52">
        <f t="shared" si="61"/>
        <v>5.7218966463715883</v>
      </c>
      <c r="AF78" s="52">
        <f t="shared" si="61"/>
        <v>5.6652442043283058</v>
      </c>
      <c r="AG78" s="52">
        <f t="shared" si="61"/>
        <v>5.6091526775527774</v>
      </c>
      <c r="AH78" s="52">
        <f t="shared" si="61"/>
        <v>7.8125086928339531</v>
      </c>
      <c r="AI78" s="52">
        <f t="shared" si="61"/>
        <v>7.7351571216177755</v>
      </c>
      <c r="AJ78" s="52">
        <f t="shared" si="61"/>
        <v>7.6585714075423521</v>
      </c>
      <c r="AK78" s="52">
        <f t="shared" si="61"/>
        <v>7.5827439678637134</v>
      </c>
      <c r="AL78" s="52">
        <f t="shared" si="61"/>
        <v>7.507667294914568</v>
      </c>
      <c r="AM78" s="52">
        <f t="shared" si="61"/>
        <v>7.4333339553609594</v>
      </c>
      <c r="AN78" s="52">
        <f t="shared" si="61"/>
        <v>7.3597365894662961</v>
      </c>
      <c r="AO78" s="52">
        <f t="shared" si="61"/>
        <v>7.2868679103626697</v>
      </c>
      <c r="AP78" s="52">
        <f t="shared" si="61"/>
        <v>7.214720703329375</v>
      </c>
      <c r="AQ78" s="52">
        <f t="shared" si="61"/>
        <v>7.1432878250785903</v>
      </c>
      <c r="AR78" s="52">
        <f t="shared" si="61"/>
        <v>7.0725622030481086</v>
      </c>
      <c r="AS78" s="52">
        <f t="shared" si="61"/>
        <v>7.0025368347010977</v>
      </c>
      <c r="AT78" s="52">
        <f t="shared" si="61"/>
        <v>9.0022906075307052</v>
      </c>
      <c r="AU78" s="52">
        <f t="shared" si="61"/>
        <v>8.9131590173571347</v>
      </c>
      <c r="AV78" s="52">
        <f t="shared" si="61"/>
        <v>8.824909918175381</v>
      </c>
      <c r="AW78" s="52">
        <f t="shared" si="61"/>
        <v>8.7375345724508726</v>
      </c>
      <c r="AX78" s="52">
        <f t="shared" si="61"/>
        <v>8.651024329159279</v>
      </c>
      <c r="AY78" s="52">
        <f t="shared" si="61"/>
        <v>8.5653706229299793</v>
      </c>
      <c r="AZ78" s="52">
        <f t="shared" si="61"/>
        <v>8.4805649731979997</v>
      </c>
      <c r="BA78" s="52">
        <f t="shared" si="61"/>
        <v>8.3965989833643562</v>
      </c>
      <c r="BB78" s="52">
        <f t="shared" si="61"/>
        <v>8.3134643399647103</v>
      </c>
      <c r="BC78" s="52">
        <f t="shared" si="61"/>
        <v>8.2311528118462469</v>
      </c>
      <c r="BD78" s="52">
        <f t="shared" si="61"/>
        <v>8.14965624935272</v>
      </c>
      <c r="BE78" s="52">
        <f t="shared" si="61"/>
        <v>8.068966583517545</v>
      </c>
      <c r="BF78" s="52">
        <f t="shared" si="61"/>
        <v>6.5529845524464019</v>
      </c>
      <c r="BG78" s="52">
        <f t="shared" si="61"/>
        <v>6.4881035172736654</v>
      </c>
      <c r="BH78" s="52">
        <f t="shared" si="61"/>
        <v>6.4238648685877875</v>
      </c>
      <c r="BI78" s="52">
        <f t="shared" si="61"/>
        <v>6.3602622461265232</v>
      </c>
      <c r="BJ78" s="52">
        <f t="shared" si="61"/>
        <v>6.2972893526005178</v>
      </c>
      <c r="BK78" s="52">
        <f t="shared" si="61"/>
        <v>6.2349399530698202</v>
      </c>
      <c r="BL78" s="52">
        <f t="shared" si="61"/>
        <v>6.1732078743265548</v>
      </c>
      <c r="BM78" s="52">
        <f t="shared" si="61"/>
        <v>6.1120870042837181</v>
      </c>
      <c r="BN78" s="52">
        <f t="shared" si="61"/>
        <v>6.051571291370017</v>
      </c>
      <c r="BO78" s="52">
        <f t="shared" si="61"/>
        <v>5.9916547439307104</v>
      </c>
      <c r="BP78" s="52">
        <f t="shared" si="61"/>
        <v>5.9323314296343659</v>
      </c>
      <c r="BQ78" s="52">
        <f t="shared" si="61"/>
        <v>5.8735954748855113</v>
      </c>
      <c r="BR78" s="52">
        <f t="shared" si="61"/>
        <v>5.9987966485419504</v>
      </c>
      <c r="BS78" s="52">
        <f t="shared" si="61"/>
        <v>5.939402622318763</v>
      </c>
      <c r="BT78" s="52">
        <f t="shared" si="61"/>
        <v>5.8805966557611509</v>
      </c>
      <c r="BU78" s="52">
        <f t="shared" si="61"/>
        <v>5.8223729264961879</v>
      </c>
      <c r="BV78" s="52">
        <f t="shared" si="61"/>
        <v>2.8823628348991028</v>
      </c>
      <c r="BW78" s="52">
        <f t="shared" ref="BW78:DY78" si="62">IFERROR(BW74*BW77,"")</f>
        <v>2.8538245890090126</v>
      </c>
      <c r="BX78" s="52">
        <f t="shared" si="62"/>
        <v>2.8255689000089235</v>
      </c>
      <c r="BY78" s="52">
        <f t="shared" si="62"/>
        <v>2.7975929703058648</v>
      </c>
      <c r="BZ78" s="52">
        <f t="shared" si="62"/>
        <v>2.769894030005807</v>
      </c>
      <c r="CA78" s="52">
        <f t="shared" si="62"/>
        <v>2.7424693366394126</v>
      </c>
      <c r="CB78" s="52">
        <f t="shared" si="62"/>
        <v>2.7153161748905079</v>
      </c>
      <c r="CC78" s="52">
        <f t="shared" si="62"/>
        <v>2.6884318563272358</v>
      </c>
      <c r="CD78" s="52">
        <f t="shared" si="62"/>
        <v>2.4715270359083945</v>
      </c>
      <c r="CE78" s="52">
        <f t="shared" si="62"/>
        <v>2.4470564711964302</v>
      </c>
      <c r="CF78" s="52">
        <f t="shared" si="62"/>
        <v>2.4228281893033965</v>
      </c>
      <c r="CG78" s="52">
        <f t="shared" si="62"/>
        <v>2.3988397913895017</v>
      </c>
      <c r="CH78" s="52">
        <f t="shared" si="62"/>
        <v>2.3750889023658432</v>
      </c>
      <c r="CI78" s="52">
        <f t="shared" si="62"/>
        <v>2.3515731706592509</v>
      </c>
      <c r="CJ78" s="52">
        <f t="shared" si="62"/>
        <v>2.3282902679794559</v>
      </c>
      <c r="CK78" s="52">
        <f t="shared" si="62"/>
        <v>2.3052378890885707</v>
      </c>
      <c r="CL78" s="52">
        <f t="shared" si="62"/>
        <v>2.2824137515728422</v>
      </c>
      <c r="CM78" s="52">
        <f t="shared" si="62"/>
        <v>2.2598155956166757</v>
      </c>
      <c r="CN78" s="52">
        <f t="shared" si="62"/>
        <v>2.2374411837788868</v>
      </c>
      <c r="CO78" s="52">
        <f t="shared" si="62"/>
        <v>2.2152883007711752</v>
      </c>
      <c r="CP78" s="52">
        <f t="shared" si="62"/>
        <v>1.9371217213183676</v>
      </c>
      <c r="CQ78" s="52">
        <f t="shared" si="62"/>
        <v>1.9179422983350176</v>
      </c>
      <c r="CR78" s="52">
        <f t="shared" si="62"/>
        <v>1.8989527706287301</v>
      </c>
      <c r="CS78" s="52">
        <f t="shared" si="62"/>
        <v>1.8801512580482476</v>
      </c>
      <c r="CT78" s="52">
        <f t="shared" si="62"/>
        <v>1.8615358990576709</v>
      </c>
      <c r="CU78" s="52">
        <f t="shared" si="62"/>
        <v>1.8431048505521492</v>
      </c>
      <c r="CV78" s="52">
        <f t="shared" si="62"/>
        <v>1.8248562876753953</v>
      </c>
      <c r="CW78" s="52">
        <f t="shared" si="62"/>
        <v>1.8067884036390054</v>
      </c>
      <c r="CX78" s="52">
        <f t="shared" si="62"/>
        <v>1.7888994095435695</v>
      </c>
      <c r="CY78" s="52">
        <f t="shared" si="62"/>
        <v>1.7711875342015542</v>
      </c>
      <c r="CZ78" s="52">
        <f t="shared" si="62"/>
        <v>1.753651023961935</v>
      </c>
      <c r="DA78" s="52">
        <f t="shared" si="62"/>
        <v>1.7362881425365695</v>
      </c>
      <c r="DB78" s="52">
        <f t="shared" si="62"/>
        <v>1.1431996186008107</v>
      </c>
      <c r="DC78" s="52">
        <f t="shared" si="62"/>
        <v>1.131880810495852</v>
      </c>
      <c r="DD78" s="52">
        <f t="shared" si="62"/>
        <v>1.1206740697978734</v>
      </c>
      <c r="DE78" s="52">
        <f t="shared" si="62"/>
        <v>1.1095782869285873</v>
      </c>
      <c r="DF78" s="52">
        <f t="shared" si="62"/>
        <v>1.0985923632956311</v>
      </c>
      <c r="DG78" s="52">
        <f t="shared" si="62"/>
        <v>1.0877152111837931</v>
      </c>
      <c r="DH78" s="52">
        <f t="shared" si="62"/>
        <v>1.0769457536473197</v>
      </c>
      <c r="DI78" s="52">
        <f t="shared" si="62"/>
        <v>1.066282924403287</v>
      </c>
      <c r="DJ78" s="52">
        <f t="shared" si="62"/>
        <v>1.0557256677260265</v>
      </c>
      <c r="DK78" s="52">
        <f t="shared" si="62"/>
        <v>1.0452729383426007</v>
      </c>
      <c r="DL78" s="52">
        <f t="shared" si="62"/>
        <v>1.0349237013293076</v>
      </c>
      <c r="DM78" s="52">
        <f t="shared" si="62"/>
        <v>1.0246769320092155</v>
      </c>
      <c r="DN78" s="52">
        <f t="shared" si="62"/>
        <v>0.58869531919758211</v>
      </c>
      <c r="DO78" s="52">
        <f t="shared" si="62"/>
        <v>0.58286665267087334</v>
      </c>
      <c r="DP78" s="52">
        <f t="shared" si="62"/>
        <v>0.57709569571373598</v>
      </c>
      <c r="DQ78" s="52">
        <f t="shared" si="62"/>
        <v>0.57138187694429299</v>
      </c>
      <c r="DR78" s="52">
        <f t="shared" si="62"/>
        <v>0.56572463063791389</v>
      </c>
      <c r="DS78" s="52">
        <f t="shared" si="62"/>
        <v>0.56012339667120192</v>
      </c>
      <c r="DT78" s="52">
        <f t="shared" si="62"/>
        <v>0.55457762046653647</v>
      </c>
      <c r="DU78" s="52">
        <f t="shared" si="62"/>
        <v>0.5490867529371648</v>
      </c>
      <c r="DV78" s="52">
        <f t="shared" si="62"/>
        <v>0.54365025043283655</v>
      </c>
      <c r="DW78" s="52">
        <f t="shared" si="62"/>
        <v>0.53826757468597675</v>
      </c>
      <c r="DX78" s="52">
        <f t="shared" si="62"/>
        <v>0.53293819275839283</v>
      </c>
      <c r="DY78" s="52">
        <f t="shared" si="62"/>
        <v>0.5276615769885078</v>
      </c>
    </row>
    <row r="79" spans="1:129" outlineLevel="1" x14ac:dyDescent="0.35">
      <c r="A79" s="48"/>
      <c r="B79" s="14"/>
      <c r="C79" s="14"/>
      <c r="D79" s="47"/>
      <c r="E79" s="536" t="s">
        <v>172</v>
      </c>
      <c r="F79" s="536"/>
      <c r="G79" s="536"/>
      <c r="H79" s="530" t="s">
        <v>48</v>
      </c>
      <c r="J79" s="34">
        <f>'1.1 Assumptions'!$J$135</f>
        <v>0.97</v>
      </c>
      <c r="K79" s="34">
        <f>J79</f>
        <v>0.97</v>
      </c>
      <c r="L79" s="34">
        <f t="shared" ref="L79:BW79" si="63">K79</f>
        <v>0.97</v>
      </c>
      <c r="M79" s="34">
        <f t="shared" si="63"/>
        <v>0.97</v>
      </c>
      <c r="N79" s="34">
        <f t="shared" si="63"/>
        <v>0.97</v>
      </c>
      <c r="O79" s="34">
        <f t="shared" si="63"/>
        <v>0.97</v>
      </c>
      <c r="P79" s="34">
        <f t="shared" si="63"/>
        <v>0.97</v>
      </c>
      <c r="Q79" s="34">
        <f t="shared" si="63"/>
        <v>0.97</v>
      </c>
      <c r="R79" s="34">
        <f t="shared" si="63"/>
        <v>0.97</v>
      </c>
      <c r="S79" s="34">
        <f t="shared" si="63"/>
        <v>0.97</v>
      </c>
      <c r="T79" s="34">
        <f t="shared" si="63"/>
        <v>0.97</v>
      </c>
      <c r="U79" s="34">
        <f t="shared" si="63"/>
        <v>0.97</v>
      </c>
      <c r="V79" s="34">
        <f t="shared" si="63"/>
        <v>0.97</v>
      </c>
      <c r="W79" s="34">
        <f t="shared" si="63"/>
        <v>0.97</v>
      </c>
      <c r="X79" s="34">
        <f t="shared" si="63"/>
        <v>0.97</v>
      </c>
      <c r="Y79" s="34">
        <f t="shared" si="63"/>
        <v>0.97</v>
      </c>
      <c r="Z79" s="34">
        <f t="shared" si="63"/>
        <v>0.97</v>
      </c>
      <c r="AA79" s="34">
        <f t="shared" si="63"/>
        <v>0.97</v>
      </c>
      <c r="AB79" s="34">
        <f t="shared" si="63"/>
        <v>0.97</v>
      </c>
      <c r="AC79" s="34">
        <f t="shared" si="63"/>
        <v>0.97</v>
      </c>
      <c r="AD79" s="34">
        <f t="shared" si="63"/>
        <v>0.97</v>
      </c>
      <c r="AE79" s="34">
        <f t="shared" si="63"/>
        <v>0.97</v>
      </c>
      <c r="AF79" s="34">
        <f t="shared" si="63"/>
        <v>0.97</v>
      </c>
      <c r="AG79" s="34">
        <f t="shared" si="63"/>
        <v>0.97</v>
      </c>
      <c r="AH79" s="34">
        <f t="shared" si="63"/>
        <v>0.97</v>
      </c>
      <c r="AI79" s="34">
        <f t="shared" si="63"/>
        <v>0.97</v>
      </c>
      <c r="AJ79" s="34">
        <f t="shared" si="63"/>
        <v>0.97</v>
      </c>
      <c r="AK79" s="34">
        <f t="shared" si="63"/>
        <v>0.97</v>
      </c>
      <c r="AL79" s="34">
        <f t="shared" si="63"/>
        <v>0.97</v>
      </c>
      <c r="AM79" s="34">
        <f t="shared" si="63"/>
        <v>0.97</v>
      </c>
      <c r="AN79" s="34">
        <f t="shared" si="63"/>
        <v>0.97</v>
      </c>
      <c r="AO79" s="34">
        <f t="shared" si="63"/>
        <v>0.97</v>
      </c>
      <c r="AP79" s="34">
        <f t="shared" si="63"/>
        <v>0.97</v>
      </c>
      <c r="AQ79" s="34">
        <f t="shared" si="63"/>
        <v>0.97</v>
      </c>
      <c r="AR79" s="34">
        <f t="shared" si="63"/>
        <v>0.97</v>
      </c>
      <c r="AS79" s="34">
        <f t="shared" si="63"/>
        <v>0.97</v>
      </c>
      <c r="AT79" s="34">
        <f t="shared" si="63"/>
        <v>0.97</v>
      </c>
      <c r="AU79" s="34">
        <f t="shared" si="63"/>
        <v>0.97</v>
      </c>
      <c r="AV79" s="34">
        <f t="shared" si="63"/>
        <v>0.97</v>
      </c>
      <c r="AW79" s="34">
        <f t="shared" si="63"/>
        <v>0.97</v>
      </c>
      <c r="AX79" s="34">
        <f t="shared" si="63"/>
        <v>0.97</v>
      </c>
      <c r="AY79" s="34">
        <f t="shared" si="63"/>
        <v>0.97</v>
      </c>
      <c r="AZ79" s="34">
        <f t="shared" si="63"/>
        <v>0.97</v>
      </c>
      <c r="BA79" s="34">
        <f t="shared" si="63"/>
        <v>0.97</v>
      </c>
      <c r="BB79" s="34">
        <f t="shared" si="63"/>
        <v>0.97</v>
      </c>
      <c r="BC79" s="34">
        <f t="shared" si="63"/>
        <v>0.97</v>
      </c>
      <c r="BD79" s="34">
        <f t="shared" si="63"/>
        <v>0.97</v>
      </c>
      <c r="BE79" s="34">
        <f t="shared" si="63"/>
        <v>0.97</v>
      </c>
      <c r="BF79" s="34">
        <f t="shared" si="63"/>
        <v>0.97</v>
      </c>
      <c r="BG79" s="34">
        <f t="shared" si="63"/>
        <v>0.97</v>
      </c>
      <c r="BH79" s="34">
        <f t="shared" si="63"/>
        <v>0.97</v>
      </c>
      <c r="BI79" s="34">
        <f t="shared" si="63"/>
        <v>0.97</v>
      </c>
      <c r="BJ79" s="34">
        <f t="shared" si="63"/>
        <v>0.97</v>
      </c>
      <c r="BK79" s="34">
        <f t="shared" si="63"/>
        <v>0.97</v>
      </c>
      <c r="BL79" s="34">
        <f t="shared" si="63"/>
        <v>0.97</v>
      </c>
      <c r="BM79" s="34">
        <f t="shared" si="63"/>
        <v>0.97</v>
      </c>
      <c r="BN79" s="34">
        <f t="shared" si="63"/>
        <v>0.97</v>
      </c>
      <c r="BO79" s="34">
        <f t="shared" si="63"/>
        <v>0.97</v>
      </c>
      <c r="BP79" s="34">
        <f t="shared" si="63"/>
        <v>0.97</v>
      </c>
      <c r="BQ79" s="34">
        <f t="shared" si="63"/>
        <v>0.97</v>
      </c>
      <c r="BR79" s="34">
        <f t="shared" si="63"/>
        <v>0.97</v>
      </c>
      <c r="BS79" s="34">
        <f t="shared" si="63"/>
        <v>0.97</v>
      </c>
      <c r="BT79" s="34">
        <f t="shared" si="63"/>
        <v>0.97</v>
      </c>
      <c r="BU79" s="34">
        <f t="shared" si="63"/>
        <v>0.97</v>
      </c>
      <c r="BV79" s="34">
        <f t="shared" si="63"/>
        <v>0.97</v>
      </c>
      <c r="BW79" s="34">
        <f t="shared" si="63"/>
        <v>0.97</v>
      </c>
      <c r="BX79" s="34">
        <f t="shared" ref="BX79:DY79" si="64">BW79</f>
        <v>0.97</v>
      </c>
      <c r="BY79" s="34">
        <f t="shared" si="64"/>
        <v>0.97</v>
      </c>
      <c r="BZ79" s="34">
        <f t="shared" si="64"/>
        <v>0.97</v>
      </c>
      <c r="CA79" s="34">
        <f t="shared" si="64"/>
        <v>0.97</v>
      </c>
      <c r="CB79" s="34">
        <f t="shared" si="64"/>
        <v>0.97</v>
      </c>
      <c r="CC79" s="34">
        <f t="shared" si="64"/>
        <v>0.97</v>
      </c>
      <c r="CD79" s="34">
        <f t="shared" si="64"/>
        <v>0.97</v>
      </c>
      <c r="CE79" s="34">
        <f t="shared" si="64"/>
        <v>0.97</v>
      </c>
      <c r="CF79" s="34">
        <f t="shared" si="64"/>
        <v>0.97</v>
      </c>
      <c r="CG79" s="34">
        <f t="shared" si="64"/>
        <v>0.97</v>
      </c>
      <c r="CH79" s="34">
        <f t="shared" si="64"/>
        <v>0.97</v>
      </c>
      <c r="CI79" s="34">
        <f t="shared" si="64"/>
        <v>0.97</v>
      </c>
      <c r="CJ79" s="34">
        <f t="shared" si="64"/>
        <v>0.97</v>
      </c>
      <c r="CK79" s="34">
        <f t="shared" si="64"/>
        <v>0.97</v>
      </c>
      <c r="CL79" s="34">
        <f t="shared" si="64"/>
        <v>0.97</v>
      </c>
      <c r="CM79" s="34">
        <f t="shared" si="64"/>
        <v>0.97</v>
      </c>
      <c r="CN79" s="34">
        <f t="shared" si="64"/>
        <v>0.97</v>
      </c>
      <c r="CO79" s="34">
        <f t="shared" si="64"/>
        <v>0.97</v>
      </c>
      <c r="CP79" s="34">
        <f t="shared" si="64"/>
        <v>0.97</v>
      </c>
      <c r="CQ79" s="34">
        <f t="shared" si="64"/>
        <v>0.97</v>
      </c>
      <c r="CR79" s="34">
        <f t="shared" si="64"/>
        <v>0.97</v>
      </c>
      <c r="CS79" s="34">
        <f t="shared" si="64"/>
        <v>0.97</v>
      </c>
      <c r="CT79" s="34">
        <f t="shared" si="64"/>
        <v>0.97</v>
      </c>
      <c r="CU79" s="34">
        <f t="shared" si="64"/>
        <v>0.97</v>
      </c>
      <c r="CV79" s="34">
        <f t="shared" si="64"/>
        <v>0.97</v>
      </c>
      <c r="CW79" s="34">
        <f t="shared" si="64"/>
        <v>0.97</v>
      </c>
      <c r="CX79" s="34">
        <f t="shared" si="64"/>
        <v>0.97</v>
      </c>
      <c r="CY79" s="34">
        <f t="shared" si="64"/>
        <v>0.97</v>
      </c>
      <c r="CZ79" s="34">
        <f t="shared" si="64"/>
        <v>0.97</v>
      </c>
      <c r="DA79" s="34">
        <f t="shared" si="64"/>
        <v>0.97</v>
      </c>
      <c r="DB79" s="34">
        <f t="shared" si="64"/>
        <v>0.97</v>
      </c>
      <c r="DC79" s="34">
        <f t="shared" si="64"/>
        <v>0.97</v>
      </c>
      <c r="DD79" s="34">
        <f t="shared" si="64"/>
        <v>0.97</v>
      </c>
      <c r="DE79" s="34">
        <f t="shared" si="64"/>
        <v>0.97</v>
      </c>
      <c r="DF79" s="34">
        <f t="shared" si="64"/>
        <v>0.97</v>
      </c>
      <c r="DG79" s="34">
        <f t="shared" si="64"/>
        <v>0.97</v>
      </c>
      <c r="DH79" s="34">
        <f t="shared" si="64"/>
        <v>0.97</v>
      </c>
      <c r="DI79" s="34">
        <f t="shared" si="64"/>
        <v>0.97</v>
      </c>
      <c r="DJ79" s="34">
        <f t="shared" si="64"/>
        <v>0.97</v>
      </c>
      <c r="DK79" s="34">
        <f t="shared" si="64"/>
        <v>0.97</v>
      </c>
      <c r="DL79" s="34">
        <f t="shared" si="64"/>
        <v>0.97</v>
      </c>
      <c r="DM79" s="34">
        <f t="shared" si="64"/>
        <v>0.97</v>
      </c>
      <c r="DN79" s="34">
        <f t="shared" si="64"/>
        <v>0.97</v>
      </c>
      <c r="DO79" s="34">
        <f t="shared" si="64"/>
        <v>0.97</v>
      </c>
      <c r="DP79" s="34">
        <f t="shared" si="64"/>
        <v>0.97</v>
      </c>
      <c r="DQ79" s="34">
        <f t="shared" si="64"/>
        <v>0.97</v>
      </c>
      <c r="DR79" s="34">
        <f t="shared" si="64"/>
        <v>0.97</v>
      </c>
      <c r="DS79" s="34">
        <f t="shared" si="64"/>
        <v>0.97</v>
      </c>
      <c r="DT79" s="34">
        <f t="shared" si="64"/>
        <v>0.97</v>
      </c>
      <c r="DU79" s="34">
        <f t="shared" si="64"/>
        <v>0.97</v>
      </c>
      <c r="DV79" s="34">
        <f t="shared" si="64"/>
        <v>0.97</v>
      </c>
      <c r="DW79" s="34">
        <f t="shared" si="64"/>
        <v>0.97</v>
      </c>
      <c r="DX79" s="34">
        <f t="shared" si="64"/>
        <v>0.97</v>
      </c>
      <c r="DY79" s="34">
        <f t="shared" si="64"/>
        <v>0.97</v>
      </c>
    </row>
    <row r="80" spans="1:129" s="47" customFormat="1" outlineLevel="1" x14ac:dyDescent="0.35">
      <c r="A80" s="112"/>
      <c r="B80" s="156"/>
      <c r="C80" s="156"/>
      <c r="H80" s="546"/>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row>
    <row r="81" spans="1:129" s="24" customFormat="1" x14ac:dyDescent="0.35">
      <c r="A81" s="48"/>
      <c r="B81" s="60"/>
      <c r="C81" s="43" t="s">
        <v>562</v>
      </c>
      <c r="E81" s="43"/>
      <c r="F81" s="43"/>
      <c r="H81" s="532" t="s">
        <v>100</v>
      </c>
      <c r="J81" s="53">
        <f t="shared" ref="J81:AO81" si="65">IFERROR(J79*J78,"")</f>
        <v>9.2410262567784915</v>
      </c>
      <c r="K81" s="53">
        <f t="shared" si="65"/>
        <v>9.1495309473054398</v>
      </c>
      <c r="L81" s="53">
        <f t="shared" si="65"/>
        <v>9.0589415319855817</v>
      </c>
      <c r="M81" s="53">
        <f t="shared" si="65"/>
        <v>8.9692490415698849</v>
      </c>
      <c r="N81" s="53">
        <f t="shared" si="65"/>
        <v>8.8804445956137457</v>
      </c>
      <c r="O81" s="53">
        <f t="shared" si="65"/>
        <v>8.7925194015977688</v>
      </c>
      <c r="P81" s="53">
        <f t="shared" si="65"/>
        <v>8.7054647540571963</v>
      </c>
      <c r="Q81" s="53">
        <f t="shared" si="65"/>
        <v>8.6192720337199962</v>
      </c>
      <c r="R81" s="53">
        <f t="shared" si="65"/>
        <v>8.5339327066534612</v>
      </c>
      <c r="S81" s="53">
        <f t="shared" si="65"/>
        <v>8.4494383234192689</v>
      </c>
      <c r="T81" s="53">
        <f t="shared" si="65"/>
        <v>8.3657805182368996</v>
      </c>
      <c r="U81" s="53">
        <f t="shared" si="65"/>
        <v>8.2829510081553472</v>
      </c>
      <c r="V81" s="53">
        <f t="shared" si="65"/>
        <v>12.140430942279766</v>
      </c>
      <c r="W81" s="53">
        <f t="shared" si="65"/>
        <v>12.020228655722541</v>
      </c>
      <c r="X81" s="53">
        <f t="shared" si="65"/>
        <v>11.901216490814395</v>
      </c>
      <c r="Y81" s="53">
        <f t="shared" si="65"/>
        <v>11.783382664172668</v>
      </c>
      <c r="Z81" s="53">
        <f t="shared" si="65"/>
        <v>5.8333577545409252</v>
      </c>
      <c r="AA81" s="53">
        <f t="shared" si="65"/>
        <v>5.7756017371692314</v>
      </c>
      <c r="AB81" s="53">
        <f t="shared" si="65"/>
        <v>5.7184175615536947</v>
      </c>
      <c r="AC81" s="53">
        <f t="shared" si="65"/>
        <v>5.6617995658947473</v>
      </c>
      <c r="AD81" s="53">
        <f t="shared" si="65"/>
        <v>5.6057421444502449</v>
      </c>
      <c r="AE81" s="53">
        <f t="shared" si="65"/>
        <v>5.5502397469804405</v>
      </c>
      <c r="AF81" s="53">
        <f t="shared" si="65"/>
        <v>5.4952868781984563</v>
      </c>
      <c r="AG81" s="53">
        <f t="shared" si="65"/>
        <v>5.4408780972261939</v>
      </c>
      <c r="AH81" s="53">
        <f t="shared" si="65"/>
        <v>7.5781334320489346</v>
      </c>
      <c r="AI81" s="53">
        <f t="shared" si="65"/>
        <v>7.5031024079692417</v>
      </c>
      <c r="AJ81" s="53">
        <f t="shared" si="65"/>
        <v>7.4288142653160811</v>
      </c>
      <c r="AK81" s="53">
        <f t="shared" si="65"/>
        <v>7.3552616488278018</v>
      </c>
      <c r="AL81" s="53">
        <f t="shared" si="65"/>
        <v>7.2824372760671308</v>
      </c>
      <c r="AM81" s="53">
        <f t="shared" si="65"/>
        <v>7.2103339367001302</v>
      </c>
      <c r="AN81" s="53">
        <f t="shared" si="65"/>
        <v>7.1389444917823068</v>
      </c>
      <c r="AO81" s="53">
        <f t="shared" si="65"/>
        <v>7.0682618730517897</v>
      </c>
      <c r="AP81" s="53">
        <f t="shared" ref="AP81:BU81" si="66">IFERROR(AP79*AP78,"")</f>
        <v>6.9982790822294936</v>
      </c>
      <c r="AQ81" s="53">
        <f t="shared" si="66"/>
        <v>6.9289891903262326</v>
      </c>
      <c r="AR81" s="53">
        <f t="shared" si="66"/>
        <v>6.8603853369566652</v>
      </c>
      <c r="AS81" s="53">
        <f t="shared" si="66"/>
        <v>6.792460729660065</v>
      </c>
      <c r="AT81" s="53">
        <f t="shared" si="66"/>
        <v>8.7322218893047836</v>
      </c>
      <c r="AU81" s="53">
        <f t="shared" si="66"/>
        <v>8.6457642468364195</v>
      </c>
      <c r="AV81" s="53">
        <f t="shared" si="66"/>
        <v>8.5601626206301198</v>
      </c>
      <c r="AW81" s="53">
        <f t="shared" si="66"/>
        <v>8.4754085352773458</v>
      </c>
      <c r="AX81" s="53">
        <f t="shared" si="66"/>
        <v>8.3914935992844999</v>
      </c>
      <c r="AY81" s="53">
        <f t="shared" si="66"/>
        <v>8.3084095042420802</v>
      </c>
      <c r="AZ81" s="53">
        <f t="shared" si="66"/>
        <v>8.2261480240020592</v>
      </c>
      <c r="BA81" s="53">
        <f t="shared" si="66"/>
        <v>8.1447010138634255</v>
      </c>
      <c r="BB81" s="53">
        <f t="shared" si="66"/>
        <v>8.0640604097657693</v>
      </c>
      <c r="BC81" s="53">
        <f t="shared" si="66"/>
        <v>7.9842182274908593</v>
      </c>
      <c r="BD81" s="53">
        <f t="shared" si="66"/>
        <v>7.9051665618721385</v>
      </c>
      <c r="BE81" s="53">
        <f t="shared" si="66"/>
        <v>7.8268975860120182</v>
      </c>
      <c r="BF81" s="53">
        <f t="shared" si="66"/>
        <v>6.3563950158730096</v>
      </c>
      <c r="BG81" s="53">
        <f t="shared" si="66"/>
        <v>6.2934604117554551</v>
      </c>
      <c r="BH81" s="53">
        <f t="shared" si="66"/>
        <v>6.2311489225301537</v>
      </c>
      <c r="BI81" s="53">
        <f t="shared" si="66"/>
        <v>6.169454378742727</v>
      </c>
      <c r="BJ81" s="53">
        <f t="shared" si="66"/>
        <v>6.1083706720225024</v>
      </c>
      <c r="BK81" s="53">
        <f t="shared" si="66"/>
        <v>6.0478917544777255</v>
      </c>
      <c r="BL81" s="53">
        <f t="shared" si="66"/>
        <v>5.9880116380967578</v>
      </c>
      <c r="BM81" s="53">
        <f t="shared" si="66"/>
        <v>5.9287243941552061</v>
      </c>
      <c r="BN81" s="53">
        <f t="shared" si="66"/>
        <v>5.8700241526289165</v>
      </c>
      <c r="BO81" s="53">
        <f t="shared" si="66"/>
        <v>5.8119051016127887</v>
      </c>
      <c r="BP81" s="53">
        <f t="shared" si="66"/>
        <v>5.754361486745335</v>
      </c>
      <c r="BQ81" s="53">
        <f t="shared" si="66"/>
        <v>5.6973876106389456</v>
      </c>
      <c r="BR81" s="53">
        <f t="shared" si="66"/>
        <v>5.8188327490856917</v>
      </c>
      <c r="BS81" s="53">
        <f t="shared" si="66"/>
        <v>5.7612205436492001</v>
      </c>
      <c r="BT81" s="53">
        <f t="shared" si="66"/>
        <v>5.7041787560883161</v>
      </c>
      <c r="BU81" s="53">
        <f t="shared" si="66"/>
        <v>5.6477017387013024</v>
      </c>
      <c r="BV81" s="53">
        <f t="shared" ref="BV81:DA81" si="67">IFERROR(BV79*BV78,"")</f>
        <v>2.7958919498521295</v>
      </c>
      <c r="BW81" s="53">
        <f t="shared" si="67"/>
        <v>2.7682098513387423</v>
      </c>
      <c r="BX81" s="53">
        <f t="shared" si="67"/>
        <v>2.7408018330086557</v>
      </c>
      <c r="BY81" s="53">
        <f t="shared" si="67"/>
        <v>2.713665181196689</v>
      </c>
      <c r="BZ81" s="53">
        <f t="shared" si="67"/>
        <v>2.6867972091056327</v>
      </c>
      <c r="CA81" s="53">
        <f t="shared" si="67"/>
        <v>2.6601952565402303</v>
      </c>
      <c r="CB81" s="53">
        <f t="shared" si="67"/>
        <v>2.6338566896437925</v>
      </c>
      <c r="CC81" s="53">
        <f t="shared" si="67"/>
        <v>2.6077789006374186</v>
      </c>
      <c r="CD81" s="53">
        <f t="shared" si="67"/>
        <v>2.3973812248311428</v>
      </c>
      <c r="CE81" s="53">
        <f t="shared" si="67"/>
        <v>2.3736447770605373</v>
      </c>
      <c r="CF81" s="53">
        <f t="shared" si="67"/>
        <v>2.3501433436242944</v>
      </c>
      <c r="CG81" s="53">
        <f t="shared" si="67"/>
        <v>2.3268745976478167</v>
      </c>
      <c r="CH81" s="53">
        <f t="shared" si="67"/>
        <v>2.303836235294868</v>
      </c>
      <c r="CI81" s="53">
        <f t="shared" si="67"/>
        <v>2.2810259755394733</v>
      </c>
      <c r="CJ81" s="53">
        <f t="shared" si="67"/>
        <v>2.258441559940072</v>
      </c>
      <c r="CK81" s="53">
        <f t="shared" si="67"/>
        <v>2.2360807524159134</v>
      </c>
      <c r="CL81" s="53">
        <f t="shared" si="67"/>
        <v>2.213941339025657</v>
      </c>
      <c r="CM81" s="53">
        <f t="shared" si="67"/>
        <v>2.1920211277481751</v>
      </c>
      <c r="CN81" s="53">
        <f t="shared" si="67"/>
        <v>2.1703179482655202</v>
      </c>
      <c r="CO81" s="53">
        <f t="shared" si="67"/>
        <v>2.1488296517480401</v>
      </c>
      <c r="CP81" s="53">
        <f t="shared" si="67"/>
        <v>1.8790080696788165</v>
      </c>
      <c r="CQ81" s="53">
        <f t="shared" si="67"/>
        <v>1.8604040293849671</v>
      </c>
      <c r="CR81" s="53">
        <f t="shared" si="67"/>
        <v>1.8419841875098681</v>
      </c>
      <c r="CS81" s="53">
        <f t="shared" si="67"/>
        <v>1.8237467203068001</v>
      </c>
      <c r="CT81" s="53">
        <f t="shared" si="67"/>
        <v>1.8056898220859408</v>
      </c>
      <c r="CU81" s="53">
        <f t="shared" si="67"/>
        <v>1.7878117050355846</v>
      </c>
      <c r="CV81" s="53">
        <f t="shared" si="67"/>
        <v>1.7701105990451333</v>
      </c>
      <c r="CW81" s="53">
        <f t="shared" si="67"/>
        <v>1.7525847515298352</v>
      </c>
      <c r="CX81" s="53">
        <f t="shared" si="67"/>
        <v>1.7352324272572623</v>
      </c>
      <c r="CY81" s="53">
        <f t="shared" si="67"/>
        <v>1.7180519081755075</v>
      </c>
      <c r="CZ81" s="53">
        <f t="shared" si="67"/>
        <v>1.7010414932430769</v>
      </c>
      <c r="DA81" s="53">
        <f t="shared" si="67"/>
        <v>1.6841994982604724</v>
      </c>
      <c r="DB81" s="53">
        <f t="shared" ref="DB81:DY81" si="68">IFERROR(DB79*DB78,"")</f>
        <v>1.1089036300427864</v>
      </c>
      <c r="DC81" s="53">
        <f t="shared" si="68"/>
        <v>1.0979243861809764</v>
      </c>
      <c r="DD81" s="53">
        <f t="shared" si="68"/>
        <v>1.0870538477039371</v>
      </c>
      <c r="DE81" s="53">
        <f t="shared" si="68"/>
        <v>1.0762909383207295</v>
      </c>
      <c r="DF81" s="53">
        <f t="shared" si="68"/>
        <v>1.0656345923967623</v>
      </c>
      <c r="DG81" s="53">
        <f t="shared" si="68"/>
        <v>1.0550837548482792</v>
      </c>
      <c r="DH81" s="53">
        <f t="shared" si="68"/>
        <v>1.0446373810379002</v>
      </c>
      <c r="DI81" s="53">
        <f t="shared" si="68"/>
        <v>1.0342944366711884</v>
      </c>
      <c r="DJ81" s="53">
        <f t="shared" si="68"/>
        <v>1.0240538976942457</v>
      </c>
      <c r="DK81" s="53">
        <f t="shared" si="68"/>
        <v>1.0139147501923227</v>
      </c>
      <c r="DL81" s="53">
        <f t="shared" si="68"/>
        <v>1.0038759902894283</v>
      </c>
      <c r="DM81" s="53">
        <f t="shared" si="68"/>
        <v>0.99393662404893901</v>
      </c>
      <c r="DN81" s="53">
        <f t="shared" si="68"/>
        <v>0.57103445962165467</v>
      </c>
      <c r="DO81" s="53">
        <f t="shared" si="68"/>
        <v>0.56538065309074714</v>
      </c>
      <c r="DP81" s="53">
        <f t="shared" si="68"/>
        <v>0.55978282484232389</v>
      </c>
      <c r="DQ81" s="53">
        <f t="shared" si="68"/>
        <v>0.55424042063596424</v>
      </c>
      <c r="DR81" s="53">
        <f t="shared" si="68"/>
        <v>0.5487528917187765</v>
      </c>
      <c r="DS81" s="53">
        <f t="shared" si="68"/>
        <v>0.5433196947710659</v>
      </c>
      <c r="DT81" s="53">
        <f t="shared" si="68"/>
        <v>0.53794029185254033</v>
      </c>
      <c r="DU81" s="53">
        <f t="shared" si="68"/>
        <v>0.5326141503490498</v>
      </c>
      <c r="DV81" s="53">
        <f t="shared" si="68"/>
        <v>0.52734074291985145</v>
      </c>
      <c r="DW81" s="53">
        <f t="shared" si="68"/>
        <v>0.52211954744539746</v>
      </c>
      <c r="DX81" s="53">
        <f t="shared" si="68"/>
        <v>0.51695004697564106</v>
      </c>
      <c r="DY81" s="53">
        <f t="shared" si="68"/>
        <v>0.5118317296788526</v>
      </c>
    </row>
    <row r="82" spans="1:129" s="24" customFormat="1" x14ac:dyDescent="0.35">
      <c r="A82" s="48"/>
      <c r="B82" s="60"/>
      <c r="C82" s="535"/>
      <c r="D82" s="515"/>
      <c r="E82" s="535"/>
      <c r="F82" s="535"/>
      <c r="G82" s="515"/>
      <c r="H82" s="532"/>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row>
    <row r="83" spans="1:129" s="24" customFormat="1" x14ac:dyDescent="0.35">
      <c r="A83" s="48"/>
      <c r="B83" s="60"/>
      <c r="C83" s="535" t="s">
        <v>104</v>
      </c>
      <c r="D83" s="535"/>
      <c r="E83" s="535"/>
      <c r="F83" s="535"/>
      <c r="G83" s="515"/>
      <c r="H83" s="532" t="s">
        <v>105</v>
      </c>
      <c r="J83" s="82">
        <f>'1.1 Assumptions'!$J$66</f>
        <v>58000</v>
      </c>
      <c r="K83" s="42">
        <f>J83*(1+K84)</f>
        <v>58580</v>
      </c>
      <c r="L83" s="42">
        <f t="shared" ref="L83:BW83" si="69">K83*(1+L84)</f>
        <v>59165.8</v>
      </c>
      <c r="M83" s="42">
        <f t="shared" si="69"/>
        <v>59757.458000000006</v>
      </c>
      <c r="N83" s="42">
        <f t="shared" si="69"/>
        <v>60355.032580000006</v>
      </c>
      <c r="O83" s="42">
        <f t="shared" si="69"/>
        <v>60958.582905800009</v>
      </c>
      <c r="P83" s="42">
        <f t="shared" si="69"/>
        <v>61568.168734858009</v>
      </c>
      <c r="Q83" s="42">
        <f t="shared" si="69"/>
        <v>62183.850422206589</v>
      </c>
      <c r="R83" s="42">
        <f t="shared" si="69"/>
        <v>62805.688926428658</v>
      </c>
      <c r="S83" s="42">
        <f t="shared" si="69"/>
        <v>63433.745815692942</v>
      </c>
      <c r="T83" s="42">
        <f t="shared" si="69"/>
        <v>64068.083273849872</v>
      </c>
      <c r="U83" s="42">
        <f t="shared" si="69"/>
        <v>64708.764106588373</v>
      </c>
      <c r="V83" s="42">
        <f t="shared" si="69"/>
        <v>65355.851747654255</v>
      </c>
      <c r="W83" s="42">
        <f t="shared" si="69"/>
        <v>66009.410265130791</v>
      </c>
      <c r="X83" s="42">
        <f t="shared" si="69"/>
        <v>66669.504367782094</v>
      </c>
      <c r="Y83" s="42">
        <f t="shared" si="69"/>
        <v>67336.199411459922</v>
      </c>
      <c r="Z83" s="42">
        <f t="shared" si="69"/>
        <v>68009.561405574525</v>
      </c>
      <c r="AA83" s="42">
        <f t="shared" si="69"/>
        <v>68689.657019630264</v>
      </c>
      <c r="AB83" s="42">
        <f t="shared" si="69"/>
        <v>69376.553589826566</v>
      </c>
      <c r="AC83" s="42">
        <f t="shared" si="69"/>
        <v>70070.319125724825</v>
      </c>
      <c r="AD83" s="42">
        <f t="shared" si="69"/>
        <v>70771.022316982067</v>
      </c>
      <c r="AE83" s="42">
        <f t="shared" si="69"/>
        <v>71478.73254015189</v>
      </c>
      <c r="AF83" s="42">
        <f t="shared" si="69"/>
        <v>72193.519865553404</v>
      </c>
      <c r="AG83" s="42">
        <f t="shared" si="69"/>
        <v>72915.455064208945</v>
      </c>
      <c r="AH83" s="42">
        <f t="shared" si="69"/>
        <v>73644.609614851041</v>
      </c>
      <c r="AI83" s="42">
        <f t="shared" si="69"/>
        <v>74381.055710999557</v>
      </c>
      <c r="AJ83" s="42">
        <f t="shared" si="69"/>
        <v>75124.866268109559</v>
      </c>
      <c r="AK83" s="42">
        <f t="shared" si="69"/>
        <v>75876.11493079066</v>
      </c>
      <c r="AL83" s="42">
        <f t="shared" si="69"/>
        <v>76634.876080098562</v>
      </c>
      <c r="AM83" s="42">
        <f t="shared" si="69"/>
        <v>77401.224840899551</v>
      </c>
      <c r="AN83" s="42">
        <f t="shared" si="69"/>
        <v>78175.237089308546</v>
      </c>
      <c r="AO83" s="42">
        <f t="shared" si="69"/>
        <v>78956.989460201628</v>
      </c>
      <c r="AP83" s="42">
        <f t="shared" si="69"/>
        <v>79746.559354803641</v>
      </c>
      <c r="AQ83" s="42">
        <f t="shared" si="69"/>
        <v>80544.024948351682</v>
      </c>
      <c r="AR83" s="42">
        <f t="shared" si="69"/>
        <v>81349.465197835205</v>
      </c>
      <c r="AS83" s="42">
        <f t="shared" si="69"/>
        <v>82162.95984981356</v>
      </c>
      <c r="AT83" s="42">
        <f t="shared" si="69"/>
        <v>82984.589448311701</v>
      </c>
      <c r="AU83" s="42">
        <f t="shared" si="69"/>
        <v>83814.435342794823</v>
      </c>
      <c r="AV83" s="42">
        <f t="shared" si="69"/>
        <v>84652.579696222776</v>
      </c>
      <c r="AW83" s="42">
        <f t="shared" si="69"/>
        <v>85499.105493185009</v>
      </c>
      <c r="AX83" s="42">
        <f t="shared" si="69"/>
        <v>86354.096548116853</v>
      </c>
      <c r="AY83" s="42">
        <f t="shared" si="69"/>
        <v>87217.63751359802</v>
      </c>
      <c r="AZ83" s="42">
        <f t="shared" si="69"/>
        <v>88089.813888734003</v>
      </c>
      <c r="BA83" s="42">
        <f t="shared" si="69"/>
        <v>88970.712027621339</v>
      </c>
      <c r="BB83" s="42">
        <f t="shared" si="69"/>
        <v>89860.419147897555</v>
      </c>
      <c r="BC83" s="42">
        <f t="shared" si="69"/>
        <v>90759.023339376537</v>
      </c>
      <c r="BD83" s="42">
        <f t="shared" si="69"/>
        <v>91666.613572770308</v>
      </c>
      <c r="BE83" s="42">
        <f t="shared" si="69"/>
        <v>92583.279708498012</v>
      </c>
      <c r="BF83" s="42">
        <f t="shared" si="69"/>
        <v>93509.112505582991</v>
      </c>
      <c r="BG83" s="42">
        <f t="shared" si="69"/>
        <v>94444.203630638818</v>
      </c>
      <c r="BH83" s="42">
        <f t="shared" si="69"/>
        <v>95388.645666945202</v>
      </c>
      <c r="BI83" s="42">
        <f t="shared" si="69"/>
        <v>96342.532123614656</v>
      </c>
      <c r="BJ83" s="42">
        <f t="shared" si="69"/>
        <v>97305.957444850806</v>
      </c>
      <c r="BK83" s="42">
        <f t="shared" si="69"/>
        <v>98279.01701929931</v>
      </c>
      <c r="BL83" s="42">
        <f t="shared" si="69"/>
        <v>99261.807189492305</v>
      </c>
      <c r="BM83" s="42">
        <f t="shared" si="69"/>
        <v>100254.42526138722</v>
      </c>
      <c r="BN83" s="42">
        <f t="shared" si="69"/>
        <v>101256.9695140011</v>
      </c>
      <c r="BO83" s="42">
        <f t="shared" si="69"/>
        <v>102269.53920914112</v>
      </c>
      <c r="BP83" s="42">
        <f t="shared" si="69"/>
        <v>103292.23460123253</v>
      </c>
      <c r="BQ83" s="42">
        <f t="shared" si="69"/>
        <v>104325.15694724486</v>
      </c>
      <c r="BR83" s="42">
        <f t="shared" si="69"/>
        <v>105368.4085167173</v>
      </c>
      <c r="BS83" s="42">
        <f t="shared" si="69"/>
        <v>106422.09260188448</v>
      </c>
      <c r="BT83" s="42">
        <f t="shared" si="69"/>
        <v>107486.31352790332</v>
      </c>
      <c r="BU83" s="42">
        <f t="shared" si="69"/>
        <v>108561.17666318236</v>
      </c>
      <c r="BV83" s="42">
        <f t="shared" si="69"/>
        <v>109646.78842981419</v>
      </c>
      <c r="BW83" s="42">
        <f t="shared" si="69"/>
        <v>110743.25631411232</v>
      </c>
      <c r="BX83" s="42">
        <f t="shared" ref="BX83:DY83" si="70">BW83*(1+BX84)</f>
        <v>111850.68887725344</v>
      </c>
      <c r="BY83" s="42">
        <f t="shared" si="70"/>
        <v>112969.19576602598</v>
      </c>
      <c r="BZ83" s="42">
        <f t="shared" si="70"/>
        <v>114098.88772368625</v>
      </c>
      <c r="CA83" s="42">
        <f t="shared" si="70"/>
        <v>115239.8766009231</v>
      </c>
      <c r="CB83" s="42">
        <f t="shared" si="70"/>
        <v>116392.27536693234</v>
      </c>
      <c r="CC83" s="42">
        <f t="shared" si="70"/>
        <v>117556.19812060166</v>
      </c>
      <c r="CD83" s="42">
        <f t="shared" si="70"/>
        <v>118731.76010180768</v>
      </c>
      <c r="CE83" s="42">
        <f t="shared" si="70"/>
        <v>119919.07770282576</v>
      </c>
      <c r="CF83" s="42">
        <f t="shared" si="70"/>
        <v>121118.26847985401</v>
      </c>
      <c r="CG83" s="42">
        <f t="shared" si="70"/>
        <v>122329.45116465255</v>
      </c>
      <c r="CH83" s="42">
        <f t="shared" si="70"/>
        <v>123552.74567629908</v>
      </c>
      <c r="CI83" s="42">
        <f t="shared" si="70"/>
        <v>124788.27313306207</v>
      </c>
      <c r="CJ83" s="42">
        <f t="shared" si="70"/>
        <v>126036.1558643927</v>
      </c>
      <c r="CK83" s="42">
        <f t="shared" si="70"/>
        <v>127296.51742303662</v>
      </c>
      <c r="CL83" s="42">
        <f t="shared" si="70"/>
        <v>128569.48259726699</v>
      </c>
      <c r="CM83" s="42">
        <f t="shared" si="70"/>
        <v>129855.17742323967</v>
      </c>
      <c r="CN83" s="42">
        <f t="shared" si="70"/>
        <v>131153.72919747207</v>
      </c>
      <c r="CO83" s="42">
        <f t="shared" si="70"/>
        <v>132465.2664894468</v>
      </c>
      <c r="CP83" s="42">
        <f t="shared" si="70"/>
        <v>133789.91915434127</v>
      </c>
      <c r="CQ83" s="42">
        <f t="shared" si="70"/>
        <v>135127.81834588468</v>
      </c>
      <c r="CR83" s="42">
        <f t="shared" si="70"/>
        <v>136479.09652934351</v>
      </c>
      <c r="CS83" s="42">
        <f t="shared" si="70"/>
        <v>137843.88749463696</v>
      </c>
      <c r="CT83" s="42">
        <f t="shared" si="70"/>
        <v>139222.32636958334</v>
      </c>
      <c r="CU83" s="42">
        <f t="shared" si="70"/>
        <v>140614.54963327918</v>
      </c>
      <c r="CV83" s="42">
        <f t="shared" si="70"/>
        <v>142020.69512961197</v>
      </c>
      <c r="CW83" s="42">
        <f t="shared" si="70"/>
        <v>143440.9020809081</v>
      </c>
      <c r="CX83" s="42">
        <f t="shared" si="70"/>
        <v>144875.31110171718</v>
      </c>
      <c r="CY83" s="42">
        <f t="shared" si="70"/>
        <v>146324.06421273435</v>
      </c>
      <c r="CZ83" s="42">
        <f t="shared" si="70"/>
        <v>147787.30485486169</v>
      </c>
      <c r="DA83" s="42">
        <f t="shared" si="70"/>
        <v>149265.17790341031</v>
      </c>
      <c r="DB83" s="42">
        <f t="shared" si="70"/>
        <v>150757.82968244443</v>
      </c>
      <c r="DC83" s="42">
        <f t="shared" si="70"/>
        <v>152265.40797926887</v>
      </c>
      <c r="DD83" s="42">
        <f t="shared" si="70"/>
        <v>153788.06205906157</v>
      </c>
      <c r="DE83" s="42">
        <f t="shared" si="70"/>
        <v>155325.94267965219</v>
      </c>
      <c r="DF83" s="42">
        <f t="shared" si="70"/>
        <v>156879.20210644871</v>
      </c>
      <c r="DG83" s="42">
        <f t="shared" si="70"/>
        <v>158447.9941275132</v>
      </c>
      <c r="DH83" s="42">
        <f t="shared" si="70"/>
        <v>160032.47406878835</v>
      </c>
      <c r="DI83" s="42">
        <f t="shared" si="70"/>
        <v>161632.79880947623</v>
      </c>
      <c r="DJ83" s="42">
        <f t="shared" si="70"/>
        <v>163249.12679757099</v>
      </c>
      <c r="DK83" s="42">
        <f t="shared" si="70"/>
        <v>164881.6180655467</v>
      </c>
      <c r="DL83" s="42">
        <f t="shared" si="70"/>
        <v>166530.43424620217</v>
      </c>
      <c r="DM83" s="42">
        <f t="shared" si="70"/>
        <v>168195.73858866419</v>
      </c>
      <c r="DN83" s="42">
        <f t="shared" si="70"/>
        <v>169877.69597455082</v>
      </c>
      <c r="DO83" s="42">
        <f t="shared" si="70"/>
        <v>171576.47293429633</v>
      </c>
      <c r="DP83" s="42">
        <f t="shared" si="70"/>
        <v>173292.2376636393</v>
      </c>
      <c r="DQ83" s="42">
        <f t="shared" si="70"/>
        <v>175025.16004027569</v>
      </c>
      <c r="DR83" s="42">
        <f t="shared" si="70"/>
        <v>176775.41164067845</v>
      </c>
      <c r="DS83" s="42">
        <f t="shared" si="70"/>
        <v>178543.16575708523</v>
      </c>
      <c r="DT83" s="42">
        <f t="shared" si="70"/>
        <v>180328.59741465608</v>
      </c>
      <c r="DU83" s="42">
        <f t="shared" si="70"/>
        <v>182131.88338880264</v>
      </c>
      <c r="DV83" s="42">
        <f t="shared" si="70"/>
        <v>183953.20222269066</v>
      </c>
      <c r="DW83" s="42">
        <f t="shared" si="70"/>
        <v>185792.73424491758</v>
      </c>
      <c r="DX83" s="42">
        <f t="shared" si="70"/>
        <v>187650.66158736675</v>
      </c>
      <c r="DY83" s="42">
        <f t="shared" si="70"/>
        <v>189527.16820324041</v>
      </c>
    </row>
    <row r="84" spans="1:129" x14ac:dyDescent="0.35">
      <c r="A84" s="48"/>
      <c r="B84" s="14"/>
      <c r="C84" s="119"/>
      <c r="D84" s="37" t="str">
        <f>'2.2 Scenario Assumptions'!$I$5</f>
        <v>Monthly Price Increase</v>
      </c>
      <c r="E84" s="37"/>
      <c r="F84" s="80"/>
      <c r="G84" s="37"/>
      <c r="H84" s="530" t="s">
        <v>48</v>
      </c>
      <c r="J84" s="39">
        <f>IF('1.1 Assumptions'!$J$13="Optimistic Scenario",'2.2 Scenario Assumptions'!$I$7,IF('1.1 Assumptions'!$J$13="Base Case Scenario",'2.2 Scenario Assumptions'!$I$8,'2.2 Scenario Assumptions'!$I$9))</f>
        <v>0.01</v>
      </c>
      <c r="K84" s="39">
        <f>IF('1.1 Assumptions'!$J$13="Optimistic Scenario",'2.2 Scenario Assumptions'!$I$7,IF('1.1 Assumptions'!$J$13="Base Case Scenario",'2.2 Scenario Assumptions'!$I$8,'2.2 Scenario Assumptions'!$I$9))</f>
        <v>0.01</v>
      </c>
      <c r="L84" s="39">
        <f>IF('1.1 Assumptions'!$J$13="Optimistic Scenario",'2.2 Scenario Assumptions'!$I$7,IF('1.1 Assumptions'!$J$13="Base Case Scenario",'2.2 Scenario Assumptions'!$I$8,'2.2 Scenario Assumptions'!$I$9))</f>
        <v>0.01</v>
      </c>
      <c r="M84" s="39">
        <f>IF('1.1 Assumptions'!$J$13="Optimistic Scenario",'2.2 Scenario Assumptions'!$I$7,IF('1.1 Assumptions'!$J$13="Base Case Scenario",'2.2 Scenario Assumptions'!$I$8,'2.2 Scenario Assumptions'!$I$9))</f>
        <v>0.01</v>
      </c>
      <c r="N84" s="39">
        <f>IF('1.1 Assumptions'!$J$13="Optimistic Scenario",'2.2 Scenario Assumptions'!$I$7,IF('1.1 Assumptions'!$J$13="Base Case Scenario",'2.2 Scenario Assumptions'!$I$8,'2.2 Scenario Assumptions'!$I$9))</f>
        <v>0.01</v>
      </c>
      <c r="O84" s="39">
        <f>IF('1.1 Assumptions'!$J$13="Optimistic Scenario",'2.2 Scenario Assumptions'!$I$7,IF('1.1 Assumptions'!$J$13="Base Case Scenario",'2.2 Scenario Assumptions'!$I$8,'2.2 Scenario Assumptions'!$I$9))</f>
        <v>0.01</v>
      </c>
      <c r="P84" s="39">
        <f>IF('1.1 Assumptions'!$J$13="Optimistic Scenario",'2.2 Scenario Assumptions'!$I$7,IF('1.1 Assumptions'!$J$13="Base Case Scenario",'2.2 Scenario Assumptions'!$I$8,'2.2 Scenario Assumptions'!$I$9))</f>
        <v>0.01</v>
      </c>
      <c r="Q84" s="39">
        <f>IF('1.1 Assumptions'!$J$13="Optimistic Scenario",'2.2 Scenario Assumptions'!$I$7,IF('1.1 Assumptions'!$J$13="Base Case Scenario",'2.2 Scenario Assumptions'!$I$8,'2.2 Scenario Assumptions'!$I$9))</f>
        <v>0.01</v>
      </c>
      <c r="R84" s="39">
        <f>IF('1.1 Assumptions'!$J$13="Optimistic Scenario",'2.2 Scenario Assumptions'!$I$7,IF('1.1 Assumptions'!$J$13="Base Case Scenario",'2.2 Scenario Assumptions'!$I$8,'2.2 Scenario Assumptions'!$I$9))</f>
        <v>0.01</v>
      </c>
      <c r="S84" s="39">
        <f>IF('1.1 Assumptions'!$J$13="Optimistic Scenario",'2.2 Scenario Assumptions'!$I$7,IF('1.1 Assumptions'!$J$13="Base Case Scenario",'2.2 Scenario Assumptions'!$I$8,'2.2 Scenario Assumptions'!$I$9))</f>
        <v>0.01</v>
      </c>
      <c r="T84" s="39">
        <f>IF('1.1 Assumptions'!$J$13="Optimistic Scenario",'2.2 Scenario Assumptions'!$I$7,IF('1.1 Assumptions'!$J$13="Base Case Scenario",'2.2 Scenario Assumptions'!$I$8,'2.2 Scenario Assumptions'!$I$9))</f>
        <v>0.01</v>
      </c>
      <c r="U84" s="39">
        <f>IF('1.1 Assumptions'!$J$13="Optimistic Scenario",'2.2 Scenario Assumptions'!$I$7,IF('1.1 Assumptions'!$J$13="Base Case Scenario",'2.2 Scenario Assumptions'!$I$8,'2.2 Scenario Assumptions'!$I$9))</f>
        <v>0.01</v>
      </c>
      <c r="V84" s="39">
        <f>IF('1.1 Assumptions'!$J$13="Optimistic Scenario",'2.2 Scenario Assumptions'!$I$7,IF('1.1 Assumptions'!$J$13="Base Case Scenario",'2.2 Scenario Assumptions'!$I$8,'2.2 Scenario Assumptions'!$I$9))</f>
        <v>0.01</v>
      </c>
      <c r="W84" s="39">
        <f>IF('1.1 Assumptions'!$J$13="Optimistic Scenario",'2.2 Scenario Assumptions'!$I$7,IF('1.1 Assumptions'!$J$13="Base Case Scenario",'2.2 Scenario Assumptions'!$I$8,'2.2 Scenario Assumptions'!$I$9))</f>
        <v>0.01</v>
      </c>
      <c r="X84" s="39">
        <f>IF('1.1 Assumptions'!$J$13="Optimistic Scenario",'2.2 Scenario Assumptions'!$I$7,IF('1.1 Assumptions'!$J$13="Base Case Scenario",'2.2 Scenario Assumptions'!$I$8,'2.2 Scenario Assumptions'!$I$9))</f>
        <v>0.01</v>
      </c>
      <c r="Y84" s="39">
        <f>IF('1.1 Assumptions'!$J$13="Optimistic Scenario",'2.2 Scenario Assumptions'!$I$7,IF('1.1 Assumptions'!$J$13="Base Case Scenario",'2.2 Scenario Assumptions'!$I$8,'2.2 Scenario Assumptions'!$I$9))</f>
        <v>0.01</v>
      </c>
      <c r="Z84" s="39">
        <f>IF('1.1 Assumptions'!$J$13="Optimistic Scenario",'2.2 Scenario Assumptions'!$I$7,IF('1.1 Assumptions'!$J$13="Base Case Scenario",'2.2 Scenario Assumptions'!$I$8,'2.2 Scenario Assumptions'!$I$9))</f>
        <v>0.01</v>
      </c>
      <c r="AA84" s="39">
        <f>IF('1.1 Assumptions'!$J$13="Optimistic Scenario",'2.2 Scenario Assumptions'!$I$7,IF('1.1 Assumptions'!$J$13="Base Case Scenario",'2.2 Scenario Assumptions'!$I$8,'2.2 Scenario Assumptions'!$I$9))</f>
        <v>0.01</v>
      </c>
      <c r="AB84" s="39">
        <f>IF('1.1 Assumptions'!$J$13="Optimistic Scenario",'2.2 Scenario Assumptions'!$I$7,IF('1.1 Assumptions'!$J$13="Base Case Scenario",'2.2 Scenario Assumptions'!$I$8,'2.2 Scenario Assumptions'!$I$9))</f>
        <v>0.01</v>
      </c>
      <c r="AC84" s="39">
        <f>IF('1.1 Assumptions'!$J$13="Optimistic Scenario",'2.2 Scenario Assumptions'!$I$7,IF('1.1 Assumptions'!$J$13="Base Case Scenario",'2.2 Scenario Assumptions'!$I$8,'2.2 Scenario Assumptions'!$I$9))</f>
        <v>0.01</v>
      </c>
      <c r="AD84" s="39">
        <f>IF('1.1 Assumptions'!$J$13="Optimistic Scenario",'2.2 Scenario Assumptions'!$I$7,IF('1.1 Assumptions'!$J$13="Base Case Scenario",'2.2 Scenario Assumptions'!$I$8,'2.2 Scenario Assumptions'!$I$9))</f>
        <v>0.01</v>
      </c>
      <c r="AE84" s="39">
        <f>IF('1.1 Assumptions'!$J$13="Optimistic Scenario",'2.2 Scenario Assumptions'!$I$7,IF('1.1 Assumptions'!$J$13="Base Case Scenario",'2.2 Scenario Assumptions'!$I$8,'2.2 Scenario Assumptions'!$I$9))</f>
        <v>0.01</v>
      </c>
      <c r="AF84" s="39">
        <f>IF('1.1 Assumptions'!$J$13="Optimistic Scenario",'2.2 Scenario Assumptions'!$I$7,IF('1.1 Assumptions'!$J$13="Base Case Scenario",'2.2 Scenario Assumptions'!$I$8,'2.2 Scenario Assumptions'!$I$9))</f>
        <v>0.01</v>
      </c>
      <c r="AG84" s="39">
        <f>IF('1.1 Assumptions'!$J$13="Optimistic Scenario",'2.2 Scenario Assumptions'!$I$7,IF('1.1 Assumptions'!$J$13="Base Case Scenario",'2.2 Scenario Assumptions'!$I$8,'2.2 Scenario Assumptions'!$I$9))</f>
        <v>0.01</v>
      </c>
      <c r="AH84" s="39">
        <f>IF('1.1 Assumptions'!$J$13="Optimistic Scenario",'2.2 Scenario Assumptions'!$I$7,IF('1.1 Assumptions'!$J$13="Base Case Scenario",'2.2 Scenario Assumptions'!$I$8,'2.2 Scenario Assumptions'!$I$9))</f>
        <v>0.01</v>
      </c>
      <c r="AI84" s="39">
        <f>IF('1.1 Assumptions'!$J$13="Optimistic Scenario",'2.2 Scenario Assumptions'!$I$7,IF('1.1 Assumptions'!$J$13="Base Case Scenario",'2.2 Scenario Assumptions'!$I$8,'2.2 Scenario Assumptions'!$I$9))</f>
        <v>0.01</v>
      </c>
      <c r="AJ84" s="39">
        <f>IF('1.1 Assumptions'!$J$13="Optimistic Scenario",'2.2 Scenario Assumptions'!$I$7,IF('1.1 Assumptions'!$J$13="Base Case Scenario",'2.2 Scenario Assumptions'!$I$8,'2.2 Scenario Assumptions'!$I$9))</f>
        <v>0.01</v>
      </c>
      <c r="AK84" s="39">
        <f>IF('1.1 Assumptions'!$J$13="Optimistic Scenario",'2.2 Scenario Assumptions'!$I$7,IF('1.1 Assumptions'!$J$13="Base Case Scenario",'2.2 Scenario Assumptions'!$I$8,'2.2 Scenario Assumptions'!$I$9))</f>
        <v>0.01</v>
      </c>
      <c r="AL84" s="39">
        <f>IF('1.1 Assumptions'!$J$13="Optimistic Scenario",'2.2 Scenario Assumptions'!$I$7,IF('1.1 Assumptions'!$J$13="Base Case Scenario",'2.2 Scenario Assumptions'!$I$8,'2.2 Scenario Assumptions'!$I$9))</f>
        <v>0.01</v>
      </c>
      <c r="AM84" s="39">
        <f>IF('1.1 Assumptions'!$J$13="Optimistic Scenario",'2.2 Scenario Assumptions'!$I$7,IF('1.1 Assumptions'!$J$13="Base Case Scenario",'2.2 Scenario Assumptions'!$I$8,'2.2 Scenario Assumptions'!$I$9))</f>
        <v>0.01</v>
      </c>
      <c r="AN84" s="39">
        <f>IF('1.1 Assumptions'!$J$13="Optimistic Scenario",'2.2 Scenario Assumptions'!$I$7,IF('1.1 Assumptions'!$J$13="Base Case Scenario",'2.2 Scenario Assumptions'!$I$8,'2.2 Scenario Assumptions'!$I$9))</f>
        <v>0.01</v>
      </c>
      <c r="AO84" s="39">
        <f>IF('1.1 Assumptions'!$J$13="Optimistic Scenario",'2.2 Scenario Assumptions'!$I$7,IF('1.1 Assumptions'!$J$13="Base Case Scenario",'2.2 Scenario Assumptions'!$I$8,'2.2 Scenario Assumptions'!$I$9))</f>
        <v>0.01</v>
      </c>
      <c r="AP84" s="39">
        <f>IF('1.1 Assumptions'!$J$13="Optimistic Scenario",'2.2 Scenario Assumptions'!$I$7,IF('1.1 Assumptions'!$J$13="Base Case Scenario",'2.2 Scenario Assumptions'!$I$8,'2.2 Scenario Assumptions'!$I$9))</f>
        <v>0.01</v>
      </c>
      <c r="AQ84" s="39">
        <f>IF('1.1 Assumptions'!$J$13="Optimistic Scenario",'2.2 Scenario Assumptions'!$I$7,IF('1.1 Assumptions'!$J$13="Base Case Scenario",'2.2 Scenario Assumptions'!$I$8,'2.2 Scenario Assumptions'!$I$9))</f>
        <v>0.01</v>
      </c>
      <c r="AR84" s="39">
        <f>IF('1.1 Assumptions'!$J$13="Optimistic Scenario",'2.2 Scenario Assumptions'!$I$7,IF('1.1 Assumptions'!$J$13="Base Case Scenario",'2.2 Scenario Assumptions'!$I$8,'2.2 Scenario Assumptions'!$I$9))</f>
        <v>0.01</v>
      </c>
      <c r="AS84" s="39">
        <f>IF('1.1 Assumptions'!$J$13="Optimistic Scenario",'2.2 Scenario Assumptions'!$I$7,IF('1.1 Assumptions'!$J$13="Base Case Scenario",'2.2 Scenario Assumptions'!$I$8,'2.2 Scenario Assumptions'!$I$9))</f>
        <v>0.01</v>
      </c>
      <c r="AT84" s="39">
        <f>IF('1.1 Assumptions'!$J$13="Optimistic Scenario",'2.2 Scenario Assumptions'!$I$7,IF('1.1 Assumptions'!$J$13="Base Case Scenario",'2.2 Scenario Assumptions'!$I$8,'2.2 Scenario Assumptions'!$I$9))</f>
        <v>0.01</v>
      </c>
      <c r="AU84" s="39">
        <f>IF('1.1 Assumptions'!$J$13="Optimistic Scenario",'2.2 Scenario Assumptions'!$I$7,IF('1.1 Assumptions'!$J$13="Base Case Scenario",'2.2 Scenario Assumptions'!$I$8,'2.2 Scenario Assumptions'!$I$9))</f>
        <v>0.01</v>
      </c>
      <c r="AV84" s="39">
        <f>IF('1.1 Assumptions'!$J$13="Optimistic Scenario",'2.2 Scenario Assumptions'!$I$7,IF('1.1 Assumptions'!$J$13="Base Case Scenario",'2.2 Scenario Assumptions'!$I$8,'2.2 Scenario Assumptions'!$I$9))</f>
        <v>0.01</v>
      </c>
      <c r="AW84" s="39">
        <f>IF('1.1 Assumptions'!$J$13="Optimistic Scenario",'2.2 Scenario Assumptions'!$I$7,IF('1.1 Assumptions'!$J$13="Base Case Scenario",'2.2 Scenario Assumptions'!$I$8,'2.2 Scenario Assumptions'!$I$9))</f>
        <v>0.01</v>
      </c>
      <c r="AX84" s="39">
        <f>IF('1.1 Assumptions'!$J$13="Optimistic Scenario",'2.2 Scenario Assumptions'!$I$7,IF('1.1 Assumptions'!$J$13="Base Case Scenario",'2.2 Scenario Assumptions'!$I$8,'2.2 Scenario Assumptions'!$I$9))</f>
        <v>0.01</v>
      </c>
      <c r="AY84" s="39">
        <f>IF('1.1 Assumptions'!$J$13="Optimistic Scenario",'2.2 Scenario Assumptions'!$I$7,IF('1.1 Assumptions'!$J$13="Base Case Scenario",'2.2 Scenario Assumptions'!$I$8,'2.2 Scenario Assumptions'!$I$9))</f>
        <v>0.01</v>
      </c>
      <c r="AZ84" s="39">
        <f>IF('1.1 Assumptions'!$J$13="Optimistic Scenario",'2.2 Scenario Assumptions'!$I$7,IF('1.1 Assumptions'!$J$13="Base Case Scenario",'2.2 Scenario Assumptions'!$I$8,'2.2 Scenario Assumptions'!$I$9))</f>
        <v>0.01</v>
      </c>
      <c r="BA84" s="39">
        <f>IF('1.1 Assumptions'!$J$13="Optimistic Scenario",'2.2 Scenario Assumptions'!$I$7,IF('1.1 Assumptions'!$J$13="Base Case Scenario",'2.2 Scenario Assumptions'!$I$8,'2.2 Scenario Assumptions'!$I$9))</f>
        <v>0.01</v>
      </c>
      <c r="BB84" s="39">
        <f>IF('1.1 Assumptions'!$J$13="Optimistic Scenario",'2.2 Scenario Assumptions'!$I$7,IF('1.1 Assumptions'!$J$13="Base Case Scenario",'2.2 Scenario Assumptions'!$I$8,'2.2 Scenario Assumptions'!$I$9))</f>
        <v>0.01</v>
      </c>
      <c r="BC84" s="39">
        <f>IF('1.1 Assumptions'!$J$13="Optimistic Scenario",'2.2 Scenario Assumptions'!$I$7,IF('1.1 Assumptions'!$J$13="Base Case Scenario",'2.2 Scenario Assumptions'!$I$8,'2.2 Scenario Assumptions'!$I$9))</f>
        <v>0.01</v>
      </c>
      <c r="BD84" s="39">
        <f>IF('1.1 Assumptions'!$J$13="Optimistic Scenario",'2.2 Scenario Assumptions'!$I$7,IF('1.1 Assumptions'!$J$13="Base Case Scenario",'2.2 Scenario Assumptions'!$I$8,'2.2 Scenario Assumptions'!$I$9))</f>
        <v>0.01</v>
      </c>
      <c r="BE84" s="39">
        <f>IF('1.1 Assumptions'!$J$13="Optimistic Scenario",'2.2 Scenario Assumptions'!$I$7,IF('1.1 Assumptions'!$J$13="Base Case Scenario",'2.2 Scenario Assumptions'!$I$8,'2.2 Scenario Assumptions'!$I$9))</f>
        <v>0.01</v>
      </c>
      <c r="BF84" s="39">
        <f>IF('1.1 Assumptions'!$J$13="Optimistic Scenario",'2.2 Scenario Assumptions'!$I$7,IF('1.1 Assumptions'!$J$13="Base Case Scenario",'2.2 Scenario Assumptions'!$I$8,'2.2 Scenario Assumptions'!$I$9))</f>
        <v>0.01</v>
      </c>
      <c r="BG84" s="39">
        <f>IF('1.1 Assumptions'!$J$13="Optimistic Scenario",'2.2 Scenario Assumptions'!$I$7,IF('1.1 Assumptions'!$J$13="Base Case Scenario",'2.2 Scenario Assumptions'!$I$8,'2.2 Scenario Assumptions'!$I$9))</f>
        <v>0.01</v>
      </c>
      <c r="BH84" s="39">
        <f>IF('1.1 Assumptions'!$J$13="Optimistic Scenario",'2.2 Scenario Assumptions'!$I$7,IF('1.1 Assumptions'!$J$13="Base Case Scenario",'2.2 Scenario Assumptions'!$I$8,'2.2 Scenario Assumptions'!$I$9))</f>
        <v>0.01</v>
      </c>
      <c r="BI84" s="39">
        <f>IF('1.1 Assumptions'!$J$13="Optimistic Scenario",'2.2 Scenario Assumptions'!$I$7,IF('1.1 Assumptions'!$J$13="Base Case Scenario",'2.2 Scenario Assumptions'!$I$8,'2.2 Scenario Assumptions'!$I$9))</f>
        <v>0.01</v>
      </c>
      <c r="BJ84" s="39">
        <f>IF('1.1 Assumptions'!$J$13="Optimistic Scenario",'2.2 Scenario Assumptions'!$I$7,IF('1.1 Assumptions'!$J$13="Base Case Scenario",'2.2 Scenario Assumptions'!$I$8,'2.2 Scenario Assumptions'!$I$9))</f>
        <v>0.01</v>
      </c>
      <c r="BK84" s="39">
        <f>IF('1.1 Assumptions'!$J$13="Optimistic Scenario",'2.2 Scenario Assumptions'!$I$7,IF('1.1 Assumptions'!$J$13="Base Case Scenario",'2.2 Scenario Assumptions'!$I$8,'2.2 Scenario Assumptions'!$I$9))</f>
        <v>0.01</v>
      </c>
      <c r="BL84" s="39">
        <f>IF('1.1 Assumptions'!$J$13="Optimistic Scenario",'2.2 Scenario Assumptions'!$I$7,IF('1.1 Assumptions'!$J$13="Base Case Scenario",'2.2 Scenario Assumptions'!$I$8,'2.2 Scenario Assumptions'!$I$9))</f>
        <v>0.01</v>
      </c>
      <c r="BM84" s="39">
        <f>IF('1.1 Assumptions'!$J$13="Optimistic Scenario",'2.2 Scenario Assumptions'!$I$7,IF('1.1 Assumptions'!$J$13="Base Case Scenario",'2.2 Scenario Assumptions'!$I$8,'2.2 Scenario Assumptions'!$I$9))</f>
        <v>0.01</v>
      </c>
      <c r="BN84" s="39">
        <f>IF('1.1 Assumptions'!$J$13="Optimistic Scenario",'2.2 Scenario Assumptions'!$I$7,IF('1.1 Assumptions'!$J$13="Base Case Scenario",'2.2 Scenario Assumptions'!$I$8,'2.2 Scenario Assumptions'!$I$9))</f>
        <v>0.01</v>
      </c>
      <c r="BO84" s="39">
        <f>IF('1.1 Assumptions'!$J$13="Optimistic Scenario",'2.2 Scenario Assumptions'!$I$7,IF('1.1 Assumptions'!$J$13="Base Case Scenario",'2.2 Scenario Assumptions'!$I$8,'2.2 Scenario Assumptions'!$I$9))</f>
        <v>0.01</v>
      </c>
      <c r="BP84" s="39">
        <f>IF('1.1 Assumptions'!$J$13="Optimistic Scenario",'2.2 Scenario Assumptions'!$I$7,IF('1.1 Assumptions'!$J$13="Base Case Scenario",'2.2 Scenario Assumptions'!$I$8,'2.2 Scenario Assumptions'!$I$9))</f>
        <v>0.01</v>
      </c>
      <c r="BQ84" s="39">
        <f>IF('1.1 Assumptions'!$J$13="Optimistic Scenario",'2.2 Scenario Assumptions'!$I$7,IF('1.1 Assumptions'!$J$13="Base Case Scenario",'2.2 Scenario Assumptions'!$I$8,'2.2 Scenario Assumptions'!$I$9))</f>
        <v>0.01</v>
      </c>
      <c r="BR84" s="39">
        <f>IF('1.1 Assumptions'!$J$13="Optimistic Scenario",'2.2 Scenario Assumptions'!$I$7,IF('1.1 Assumptions'!$J$13="Base Case Scenario",'2.2 Scenario Assumptions'!$I$8,'2.2 Scenario Assumptions'!$I$9))</f>
        <v>0.01</v>
      </c>
      <c r="BS84" s="39">
        <f>IF('1.1 Assumptions'!$J$13="Optimistic Scenario",'2.2 Scenario Assumptions'!$I$7,IF('1.1 Assumptions'!$J$13="Base Case Scenario",'2.2 Scenario Assumptions'!$I$8,'2.2 Scenario Assumptions'!$I$9))</f>
        <v>0.01</v>
      </c>
      <c r="BT84" s="39">
        <f>IF('1.1 Assumptions'!$J$13="Optimistic Scenario",'2.2 Scenario Assumptions'!$I$7,IF('1.1 Assumptions'!$J$13="Base Case Scenario",'2.2 Scenario Assumptions'!$I$8,'2.2 Scenario Assumptions'!$I$9))</f>
        <v>0.01</v>
      </c>
      <c r="BU84" s="39">
        <f>IF('1.1 Assumptions'!$J$13="Optimistic Scenario",'2.2 Scenario Assumptions'!$I$7,IF('1.1 Assumptions'!$J$13="Base Case Scenario",'2.2 Scenario Assumptions'!$I$8,'2.2 Scenario Assumptions'!$I$9))</f>
        <v>0.01</v>
      </c>
      <c r="BV84" s="39">
        <f>IF('1.1 Assumptions'!$J$13="Optimistic Scenario",'2.2 Scenario Assumptions'!$I$7,IF('1.1 Assumptions'!$J$13="Base Case Scenario",'2.2 Scenario Assumptions'!$I$8,'2.2 Scenario Assumptions'!$I$9))</f>
        <v>0.01</v>
      </c>
      <c r="BW84" s="39">
        <f>IF('1.1 Assumptions'!$J$13="Optimistic Scenario",'2.2 Scenario Assumptions'!$I$7,IF('1.1 Assumptions'!$J$13="Base Case Scenario",'2.2 Scenario Assumptions'!$I$8,'2.2 Scenario Assumptions'!$I$9))</f>
        <v>0.01</v>
      </c>
      <c r="BX84" s="39">
        <f>IF('1.1 Assumptions'!$J$13="Optimistic Scenario",'2.2 Scenario Assumptions'!$I$7,IF('1.1 Assumptions'!$J$13="Base Case Scenario",'2.2 Scenario Assumptions'!$I$8,'2.2 Scenario Assumptions'!$I$9))</f>
        <v>0.01</v>
      </c>
      <c r="BY84" s="39">
        <f>IF('1.1 Assumptions'!$J$13="Optimistic Scenario",'2.2 Scenario Assumptions'!$I$7,IF('1.1 Assumptions'!$J$13="Base Case Scenario",'2.2 Scenario Assumptions'!$I$8,'2.2 Scenario Assumptions'!$I$9))</f>
        <v>0.01</v>
      </c>
      <c r="BZ84" s="39">
        <f>IF('1.1 Assumptions'!$J$13="Optimistic Scenario",'2.2 Scenario Assumptions'!$I$7,IF('1.1 Assumptions'!$J$13="Base Case Scenario",'2.2 Scenario Assumptions'!$I$8,'2.2 Scenario Assumptions'!$I$9))</f>
        <v>0.01</v>
      </c>
      <c r="CA84" s="39">
        <f>IF('1.1 Assumptions'!$J$13="Optimistic Scenario",'2.2 Scenario Assumptions'!$I$7,IF('1.1 Assumptions'!$J$13="Base Case Scenario",'2.2 Scenario Assumptions'!$I$8,'2.2 Scenario Assumptions'!$I$9))</f>
        <v>0.01</v>
      </c>
      <c r="CB84" s="39">
        <f>IF('1.1 Assumptions'!$J$13="Optimistic Scenario",'2.2 Scenario Assumptions'!$I$7,IF('1.1 Assumptions'!$J$13="Base Case Scenario",'2.2 Scenario Assumptions'!$I$8,'2.2 Scenario Assumptions'!$I$9))</f>
        <v>0.01</v>
      </c>
      <c r="CC84" s="39">
        <f>IF('1.1 Assumptions'!$J$13="Optimistic Scenario",'2.2 Scenario Assumptions'!$I$7,IF('1.1 Assumptions'!$J$13="Base Case Scenario",'2.2 Scenario Assumptions'!$I$8,'2.2 Scenario Assumptions'!$I$9))</f>
        <v>0.01</v>
      </c>
      <c r="CD84" s="39">
        <f>IF('1.1 Assumptions'!$J$13="Optimistic Scenario",'2.2 Scenario Assumptions'!$I$7,IF('1.1 Assumptions'!$J$13="Base Case Scenario",'2.2 Scenario Assumptions'!$I$8,'2.2 Scenario Assumptions'!$I$9))</f>
        <v>0.01</v>
      </c>
      <c r="CE84" s="39">
        <f>IF('1.1 Assumptions'!$J$13="Optimistic Scenario",'2.2 Scenario Assumptions'!$I$7,IF('1.1 Assumptions'!$J$13="Base Case Scenario",'2.2 Scenario Assumptions'!$I$8,'2.2 Scenario Assumptions'!$I$9))</f>
        <v>0.01</v>
      </c>
      <c r="CF84" s="39">
        <f>IF('1.1 Assumptions'!$J$13="Optimistic Scenario",'2.2 Scenario Assumptions'!$I$7,IF('1.1 Assumptions'!$J$13="Base Case Scenario",'2.2 Scenario Assumptions'!$I$8,'2.2 Scenario Assumptions'!$I$9))</f>
        <v>0.01</v>
      </c>
      <c r="CG84" s="39">
        <f>IF('1.1 Assumptions'!$J$13="Optimistic Scenario",'2.2 Scenario Assumptions'!$I$7,IF('1.1 Assumptions'!$J$13="Base Case Scenario",'2.2 Scenario Assumptions'!$I$8,'2.2 Scenario Assumptions'!$I$9))</f>
        <v>0.01</v>
      </c>
      <c r="CH84" s="39">
        <f>IF('1.1 Assumptions'!$J$13="Optimistic Scenario",'2.2 Scenario Assumptions'!$I$7,IF('1.1 Assumptions'!$J$13="Base Case Scenario",'2.2 Scenario Assumptions'!$I$8,'2.2 Scenario Assumptions'!$I$9))</f>
        <v>0.01</v>
      </c>
      <c r="CI84" s="39">
        <f>IF('1.1 Assumptions'!$J$13="Optimistic Scenario",'2.2 Scenario Assumptions'!$I$7,IF('1.1 Assumptions'!$J$13="Base Case Scenario",'2.2 Scenario Assumptions'!$I$8,'2.2 Scenario Assumptions'!$I$9))</f>
        <v>0.01</v>
      </c>
      <c r="CJ84" s="39">
        <f>IF('1.1 Assumptions'!$J$13="Optimistic Scenario",'2.2 Scenario Assumptions'!$I$7,IF('1.1 Assumptions'!$J$13="Base Case Scenario",'2.2 Scenario Assumptions'!$I$8,'2.2 Scenario Assumptions'!$I$9))</f>
        <v>0.01</v>
      </c>
      <c r="CK84" s="39">
        <f>IF('1.1 Assumptions'!$J$13="Optimistic Scenario",'2.2 Scenario Assumptions'!$I$7,IF('1.1 Assumptions'!$J$13="Base Case Scenario",'2.2 Scenario Assumptions'!$I$8,'2.2 Scenario Assumptions'!$I$9))</f>
        <v>0.01</v>
      </c>
      <c r="CL84" s="39">
        <f>IF('1.1 Assumptions'!$J$13="Optimistic Scenario",'2.2 Scenario Assumptions'!$I$7,IF('1.1 Assumptions'!$J$13="Base Case Scenario",'2.2 Scenario Assumptions'!$I$8,'2.2 Scenario Assumptions'!$I$9))</f>
        <v>0.01</v>
      </c>
      <c r="CM84" s="39">
        <f>IF('1.1 Assumptions'!$J$13="Optimistic Scenario",'2.2 Scenario Assumptions'!$I$7,IF('1.1 Assumptions'!$J$13="Base Case Scenario",'2.2 Scenario Assumptions'!$I$8,'2.2 Scenario Assumptions'!$I$9))</f>
        <v>0.01</v>
      </c>
      <c r="CN84" s="39">
        <f>IF('1.1 Assumptions'!$J$13="Optimistic Scenario",'2.2 Scenario Assumptions'!$I$7,IF('1.1 Assumptions'!$J$13="Base Case Scenario",'2.2 Scenario Assumptions'!$I$8,'2.2 Scenario Assumptions'!$I$9))</f>
        <v>0.01</v>
      </c>
      <c r="CO84" s="39">
        <f>IF('1.1 Assumptions'!$J$13="Optimistic Scenario",'2.2 Scenario Assumptions'!$I$7,IF('1.1 Assumptions'!$J$13="Base Case Scenario",'2.2 Scenario Assumptions'!$I$8,'2.2 Scenario Assumptions'!$I$9))</f>
        <v>0.01</v>
      </c>
      <c r="CP84" s="39">
        <f>IF('1.1 Assumptions'!$J$13="Optimistic Scenario",'2.2 Scenario Assumptions'!$I$7,IF('1.1 Assumptions'!$J$13="Base Case Scenario",'2.2 Scenario Assumptions'!$I$8,'2.2 Scenario Assumptions'!$I$9))</f>
        <v>0.01</v>
      </c>
      <c r="CQ84" s="39">
        <f>IF('1.1 Assumptions'!$J$13="Optimistic Scenario",'2.2 Scenario Assumptions'!$I$7,IF('1.1 Assumptions'!$J$13="Base Case Scenario",'2.2 Scenario Assumptions'!$I$8,'2.2 Scenario Assumptions'!$I$9))</f>
        <v>0.01</v>
      </c>
      <c r="CR84" s="39">
        <f>IF('1.1 Assumptions'!$J$13="Optimistic Scenario",'2.2 Scenario Assumptions'!$I$7,IF('1.1 Assumptions'!$J$13="Base Case Scenario",'2.2 Scenario Assumptions'!$I$8,'2.2 Scenario Assumptions'!$I$9))</f>
        <v>0.01</v>
      </c>
      <c r="CS84" s="39">
        <f>IF('1.1 Assumptions'!$J$13="Optimistic Scenario",'2.2 Scenario Assumptions'!$I$7,IF('1.1 Assumptions'!$J$13="Base Case Scenario",'2.2 Scenario Assumptions'!$I$8,'2.2 Scenario Assumptions'!$I$9))</f>
        <v>0.01</v>
      </c>
      <c r="CT84" s="39">
        <f>IF('1.1 Assumptions'!$J$13="Optimistic Scenario",'2.2 Scenario Assumptions'!$I$7,IF('1.1 Assumptions'!$J$13="Base Case Scenario",'2.2 Scenario Assumptions'!$I$8,'2.2 Scenario Assumptions'!$I$9))</f>
        <v>0.01</v>
      </c>
      <c r="CU84" s="39">
        <f>IF('1.1 Assumptions'!$J$13="Optimistic Scenario",'2.2 Scenario Assumptions'!$I$7,IF('1.1 Assumptions'!$J$13="Base Case Scenario",'2.2 Scenario Assumptions'!$I$8,'2.2 Scenario Assumptions'!$I$9))</f>
        <v>0.01</v>
      </c>
      <c r="CV84" s="39">
        <f>IF('1.1 Assumptions'!$J$13="Optimistic Scenario",'2.2 Scenario Assumptions'!$I$7,IF('1.1 Assumptions'!$J$13="Base Case Scenario",'2.2 Scenario Assumptions'!$I$8,'2.2 Scenario Assumptions'!$I$9))</f>
        <v>0.01</v>
      </c>
      <c r="CW84" s="39">
        <f>IF('1.1 Assumptions'!$J$13="Optimistic Scenario",'2.2 Scenario Assumptions'!$I$7,IF('1.1 Assumptions'!$J$13="Base Case Scenario",'2.2 Scenario Assumptions'!$I$8,'2.2 Scenario Assumptions'!$I$9))</f>
        <v>0.01</v>
      </c>
      <c r="CX84" s="39">
        <f>IF('1.1 Assumptions'!$J$13="Optimistic Scenario",'2.2 Scenario Assumptions'!$I$7,IF('1.1 Assumptions'!$J$13="Base Case Scenario",'2.2 Scenario Assumptions'!$I$8,'2.2 Scenario Assumptions'!$I$9))</f>
        <v>0.01</v>
      </c>
      <c r="CY84" s="39">
        <f>IF('1.1 Assumptions'!$J$13="Optimistic Scenario",'2.2 Scenario Assumptions'!$I$7,IF('1.1 Assumptions'!$J$13="Base Case Scenario",'2.2 Scenario Assumptions'!$I$8,'2.2 Scenario Assumptions'!$I$9))</f>
        <v>0.01</v>
      </c>
      <c r="CZ84" s="39">
        <f>IF('1.1 Assumptions'!$J$13="Optimistic Scenario",'2.2 Scenario Assumptions'!$I$7,IF('1.1 Assumptions'!$J$13="Base Case Scenario",'2.2 Scenario Assumptions'!$I$8,'2.2 Scenario Assumptions'!$I$9))</f>
        <v>0.01</v>
      </c>
      <c r="DA84" s="39">
        <f>IF('1.1 Assumptions'!$J$13="Optimistic Scenario",'2.2 Scenario Assumptions'!$I$7,IF('1.1 Assumptions'!$J$13="Base Case Scenario",'2.2 Scenario Assumptions'!$I$8,'2.2 Scenario Assumptions'!$I$9))</f>
        <v>0.01</v>
      </c>
      <c r="DB84" s="39">
        <f>IF('1.1 Assumptions'!$J$13="Optimistic Scenario",'2.2 Scenario Assumptions'!$I$7,IF('1.1 Assumptions'!$J$13="Base Case Scenario",'2.2 Scenario Assumptions'!$I$8,'2.2 Scenario Assumptions'!$I$9))</f>
        <v>0.01</v>
      </c>
      <c r="DC84" s="39">
        <f>IF('1.1 Assumptions'!$J$13="Optimistic Scenario",'2.2 Scenario Assumptions'!$I$7,IF('1.1 Assumptions'!$J$13="Base Case Scenario",'2.2 Scenario Assumptions'!$I$8,'2.2 Scenario Assumptions'!$I$9))</f>
        <v>0.01</v>
      </c>
      <c r="DD84" s="39">
        <f>IF('1.1 Assumptions'!$J$13="Optimistic Scenario",'2.2 Scenario Assumptions'!$I$7,IF('1.1 Assumptions'!$J$13="Base Case Scenario",'2.2 Scenario Assumptions'!$I$8,'2.2 Scenario Assumptions'!$I$9))</f>
        <v>0.01</v>
      </c>
      <c r="DE84" s="39">
        <f>IF('1.1 Assumptions'!$J$13="Optimistic Scenario",'2.2 Scenario Assumptions'!$I$7,IF('1.1 Assumptions'!$J$13="Base Case Scenario",'2.2 Scenario Assumptions'!$I$8,'2.2 Scenario Assumptions'!$I$9))</f>
        <v>0.01</v>
      </c>
      <c r="DF84" s="39">
        <f>IF('1.1 Assumptions'!$J$13="Optimistic Scenario",'2.2 Scenario Assumptions'!$I$7,IF('1.1 Assumptions'!$J$13="Base Case Scenario",'2.2 Scenario Assumptions'!$I$8,'2.2 Scenario Assumptions'!$I$9))</f>
        <v>0.01</v>
      </c>
      <c r="DG84" s="39">
        <f>IF('1.1 Assumptions'!$J$13="Optimistic Scenario",'2.2 Scenario Assumptions'!$I$7,IF('1.1 Assumptions'!$J$13="Base Case Scenario",'2.2 Scenario Assumptions'!$I$8,'2.2 Scenario Assumptions'!$I$9))</f>
        <v>0.01</v>
      </c>
      <c r="DH84" s="39">
        <f>IF('1.1 Assumptions'!$J$13="Optimistic Scenario",'2.2 Scenario Assumptions'!$I$7,IF('1.1 Assumptions'!$J$13="Base Case Scenario",'2.2 Scenario Assumptions'!$I$8,'2.2 Scenario Assumptions'!$I$9))</f>
        <v>0.01</v>
      </c>
      <c r="DI84" s="39">
        <f>IF('1.1 Assumptions'!$J$13="Optimistic Scenario",'2.2 Scenario Assumptions'!$I$7,IF('1.1 Assumptions'!$J$13="Base Case Scenario",'2.2 Scenario Assumptions'!$I$8,'2.2 Scenario Assumptions'!$I$9))</f>
        <v>0.01</v>
      </c>
      <c r="DJ84" s="39">
        <f>IF('1.1 Assumptions'!$J$13="Optimistic Scenario",'2.2 Scenario Assumptions'!$I$7,IF('1.1 Assumptions'!$J$13="Base Case Scenario",'2.2 Scenario Assumptions'!$I$8,'2.2 Scenario Assumptions'!$I$9))</f>
        <v>0.01</v>
      </c>
      <c r="DK84" s="39">
        <f>IF('1.1 Assumptions'!$J$13="Optimistic Scenario",'2.2 Scenario Assumptions'!$I$7,IF('1.1 Assumptions'!$J$13="Base Case Scenario",'2.2 Scenario Assumptions'!$I$8,'2.2 Scenario Assumptions'!$I$9))</f>
        <v>0.01</v>
      </c>
      <c r="DL84" s="39">
        <f>IF('1.1 Assumptions'!$J$13="Optimistic Scenario",'2.2 Scenario Assumptions'!$I$7,IF('1.1 Assumptions'!$J$13="Base Case Scenario",'2.2 Scenario Assumptions'!$I$8,'2.2 Scenario Assumptions'!$I$9))</f>
        <v>0.01</v>
      </c>
      <c r="DM84" s="39">
        <f>IF('1.1 Assumptions'!$J$13="Optimistic Scenario",'2.2 Scenario Assumptions'!$I$7,IF('1.1 Assumptions'!$J$13="Base Case Scenario",'2.2 Scenario Assumptions'!$I$8,'2.2 Scenario Assumptions'!$I$9))</f>
        <v>0.01</v>
      </c>
      <c r="DN84" s="39">
        <f>IF('1.1 Assumptions'!$J$13="Optimistic Scenario",'2.2 Scenario Assumptions'!$I$7,IF('1.1 Assumptions'!$J$13="Base Case Scenario",'2.2 Scenario Assumptions'!$I$8,'2.2 Scenario Assumptions'!$I$9))</f>
        <v>0.01</v>
      </c>
      <c r="DO84" s="39">
        <f>IF('1.1 Assumptions'!$J$13="Optimistic Scenario",'2.2 Scenario Assumptions'!$I$7,IF('1.1 Assumptions'!$J$13="Base Case Scenario",'2.2 Scenario Assumptions'!$I$8,'2.2 Scenario Assumptions'!$I$9))</f>
        <v>0.01</v>
      </c>
      <c r="DP84" s="39">
        <f>IF('1.1 Assumptions'!$J$13="Optimistic Scenario",'2.2 Scenario Assumptions'!$I$7,IF('1.1 Assumptions'!$J$13="Base Case Scenario",'2.2 Scenario Assumptions'!$I$8,'2.2 Scenario Assumptions'!$I$9))</f>
        <v>0.01</v>
      </c>
      <c r="DQ84" s="39">
        <f>IF('1.1 Assumptions'!$J$13="Optimistic Scenario",'2.2 Scenario Assumptions'!$I$7,IF('1.1 Assumptions'!$J$13="Base Case Scenario",'2.2 Scenario Assumptions'!$I$8,'2.2 Scenario Assumptions'!$I$9))</f>
        <v>0.01</v>
      </c>
      <c r="DR84" s="39">
        <f>IF('1.1 Assumptions'!$J$13="Optimistic Scenario",'2.2 Scenario Assumptions'!$I$7,IF('1.1 Assumptions'!$J$13="Base Case Scenario",'2.2 Scenario Assumptions'!$I$8,'2.2 Scenario Assumptions'!$I$9))</f>
        <v>0.01</v>
      </c>
      <c r="DS84" s="39">
        <f>IF('1.1 Assumptions'!$J$13="Optimistic Scenario",'2.2 Scenario Assumptions'!$I$7,IF('1.1 Assumptions'!$J$13="Base Case Scenario",'2.2 Scenario Assumptions'!$I$8,'2.2 Scenario Assumptions'!$I$9))</f>
        <v>0.01</v>
      </c>
      <c r="DT84" s="39">
        <f>IF('1.1 Assumptions'!$J$13="Optimistic Scenario",'2.2 Scenario Assumptions'!$I$7,IF('1.1 Assumptions'!$J$13="Base Case Scenario",'2.2 Scenario Assumptions'!$I$8,'2.2 Scenario Assumptions'!$I$9))</f>
        <v>0.01</v>
      </c>
      <c r="DU84" s="39">
        <f>IF('1.1 Assumptions'!$J$13="Optimistic Scenario",'2.2 Scenario Assumptions'!$I$7,IF('1.1 Assumptions'!$J$13="Base Case Scenario",'2.2 Scenario Assumptions'!$I$8,'2.2 Scenario Assumptions'!$I$9))</f>
        <v>0.01</v>
      </c>
      <c r="DV84" s="39">
        <f>IF('1.1 Assumptions'!$J$13="Optimistic Scenario",'2.2 Scenario Assumptions'!$I$7,IF('1.1 Assumptions'!$J$13="Base Case Scenario",'2.2 Scenario Assumptions'!$I$8,'2.2 Scenario Assumptions'!$I$9))</f>
        <v>0.01</v>
      </c>
      <c r="DW84" s="39">
        <f>IF('1.1 Assumptions'!$J$13="Optimistic Scenario",'2.2 Scenario Assumptions'!$I$7,IF('1.1 Assumptions'!$J$13="Base Case Scenario",'2.2 Scenario Assumptions'!$I$8,'2.2 Scenario Assumptions'!$I$9))</f>
        <v>0.01</v>
      </c>
      <c r="DX84" s="39">
        <f>IF('1.1 Assumptions'!$J$13="Optimistic Scenario",'2.2 Scenario Assumptions'!$I$7,IF('1.1 Assumptions'!$J$13="Base Case Scenario",'2.2 Scenario Assumptions'!$I$8,'2.2 Scenario Assumptions'!$I$9))</f>
        <v>0.01</v>
      </c>
      <c r="DY84" s="39">
        <f>IF('1.1 Assumptions'!$J$13="Optimistic Scenario",'2.2 Scenario Assumptions'!$I$7,IF('1.1 Assumptions'!$J$13="Base Case Scenario",'2.2 Scenario Assumptions'!$I$8,'2.2 Scenario Assumptions'!$I$9))</f>
        <v>0.01</v>
      </c>
    </row>
    <row r="85" spans="1:129" x14ac:dyDescent="0.35">
      <c r="A85" s="48"/>
      <c r="B85" s="14"/>
      <c r="C85" s="44"/>
      <c r="F85" s="44"/>
      <c r="H85" s="530"/>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row>
    <row r="86" spans="1:129" s="24" customFormat="1" x14ac:dyDescent="0.35">
      <c r="A86" s="48"/>
      <c r="B86" s="60"/>
      <c r="C86" s="24" t="s">
        <v>563</v>
      </c>
      <c r="E86" s="43"/>
      <c r="F86" s="43"/>
      <c r="H86" s="532"/>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row>
    <row r="87" spans="1:129" s="24" customFormat="1" x14ac:dyDescent="0.35">
      <c r="A87" s="48"/>
      <c r="B87" s="60"/>
      <c r="C87" s="60"/>
      <c r="D87" s="516" t="s">
        <v>99</v>
      </c>
      <c r="E87" s="548"/>
      <c r="F87" s="548"/>
      <c r="G87" s="548"/>
      <c r="H87" s="547" t="s">
        <v>100</v>
      </c>
      <c r="I87" s="123"/>
      <c r="J87" s="50">
        <f>'1.1 Assumptions'!$J$63</f>
        <v>13.61495541</v>
      </c>
      <c r="K87" s="66">
        <f>J87*(1+J88)</f>
        <v>13.61495541</v>
      </c>
      <c r="L87" s="66">
        <f>K87*(1+K88)</f>
        <v>13.61495541</v>
      </c>
      <c r="M87" s="66">
        <f t="shared" ref="M87:BX87" si="71">L87*(1+L88)</f>
        <v>13.61495541</v>
      </c>
      <c r="N87" s="66">
        <f t="shared" si="71"/>
        <v>13.61495541</v>
      </c>
      <c r="O87" s="66">
        <f t="shared" si="71"/>
        <v>13.61495541</v>
      </c>
      <c r="P87" s="66">
        <f t="shared" si="71"/>
        <v>13.61495541</v>
      </c>
      <c r="Q87" s="66">
        <f t="shared" si="71"/>
        <v>13.61495541</v>
      </c>
      <c r="R87" s="66">
        <f t="shared" si="71"/>
        <v>13.61495541</v>
      </c>
      <c r="S87" s="66">
        <f t="shared" si="71"/>
        <v>13.61495541</v>
      </c>
      <c r="T87" s="66">
        <f t="shared" si="71"/>
        <v>13.61495541</v>
      </c>
      <c r="U87" s="66">
        <f t="shared" si="71"/>
        <v>13.61495541</v>
      </c>
      <c r="V87" s="66">
        <f t="shared" si="71"/>
        <v>13.61495541</v>
      </c>
      <c r="W87" s="66">
        <f t="shared" si="71"/>
        <v>13.61495541</v>
      </c>
      <c r="X87" s="66">
        <f t="shared" si="71"/>
        <v>13.61495541</v>
      </c>
      <c r="Y87" s="66">
        <f t="shared" si="71"/>
        <v>13.61495541</v>
      </c>
      <c r="Z87" s="66">
        <f t="shared" si="71"/>
        <v>13.61495541</v>
      </c>
      <c r="AA87" s="66">
        <f t="shared" si="71"/>
        <v>13.61495541</v>
      </c>
      <c r="AB87" s="66">
        <f t="shared" si="71"/>
        <v>13.61495541</v>
      </c>
      <c r="AC87" s="66">
        <f t="shared" si="71"/>
        <v>13.61495541</v>
      </c>
      <c r="AD87" s="66">
        <f t="shared" si="71"/>
        <v>13.61495541</v>
      </c>
      <c r="AE87" s="66">
        <f t="shared" si="71"/>
        <v>13.61495541</v>
      </c>
      <c r="AF87" s="66">
        <f t="shared" si="71"/>
        <v>13.61495541</v>
      </c>
      <c r="AG87" s="66">
        <f t="shared" si="71"/>
        <v>13.61495541</v>
      </c>
      <c r="AH87" s="66">
        <f t="shared" si="71"/>
        <v>13.61495541</v>
      </c>
      <c r="AI87" s="66">
        <f t="shared" si="71"/>
        <v>13.61495541</v>
      </c>
      <c r="AJ87" s="66">
        <f t="shared" si="71"/>
        <v>13.61495541</v>
      </c>
      <c r="AK87" s="66">
        <f t="shared" si="71"/>
        <v>13.61495541</v>
      </c>
      <c r="AL87" s="66">
        <f t="shared" si="71"/>
        <v>13.61495541</v>
      </c>
      <c r="AM87" s="66">
        <f t="shared" si="71"/>
        <v>13.61495541</v>
      </c>
      <c r="AN87" s="66">
        <f t="shared" si="71"/>
        <v>13.61495541</v>
      </c>
      <c r="AO87" s="66">
        <f t="shared" si="71"/>
        <v>13.61495541</v>
      </c>
      <c r="AP87" s="66">
        <f t="shared" si="71"/>
        <v>13.61495541</v>
      </c>
      <c r="AQ87" s="66">
        <f t="shared" si="71"/>
        <v>13.61495541</v>
      </c>
      <c r="AR87" s="66">
        <f t="shared" si="71"/>
        <v>13.61495541</v>
      </c>
      <c r="AS87" s="66">
        <f t="shared" si="71"/>
        <v>13.61495541</v>
      </c>
      <c r="AT87" s="66">
        <f t="shared" si="71"/>
        <v>13.61495541</v>
      </c>
      <c r="AU87" s="66">
        <f t="shared" si="71"/>
        <v>13.61495541</v>
      </c>
      <c r="AV87" s="66">
        <f t="shared" si="71"/>
        <v>13.61495541</v>
      </c>
      <c r="AW87" s="66">
        <f t="shared" si="71"/>
        <v>13.61495541</v>
      </c>
      <c r="AX87" s="66">
        <f t="shared" si="71"/>
        <v>13.61495541</v>
      </c>
      <c r="AY87" s="66">
        <f t="shared" si="71"/>
        <v>13.61495541</v>
      </c>
      <c r="AZ87" s="66">
        <f t="shared" si="71"/>
        <v>13.61495541</v>
      </c>
      <c r="BA87" s="66">
        <f t="shared" si="71"/>
        <v>13.61495541</v>
      </c>
      <c r="BB87" s="66">
        <f t="shared" si="71"/>
        <v>13.61495541</v>
      </c>
      <c r="BC87" s="66">
        <f t="shared" si="71"/>
        <v>13.61495541</v>
      </c>
      <c r="BD87" s="66">
        <f t="shared" si="71"/>
        <v>13.61495541</v>
      </c>
      <c r="BE87" s="66">
        <f t="shared" si="71"/>
        <v>13.61495541</v>
      </c>
      <c r="BF87" s="66">
        <f t="shared" si="71"/>
        <v>13.61495541</v>
      </c>
      <c r="BG87" s="66">
        <f t="shared" si="71"/>
        <v>13.61495541</v>
      </c>
      <c r="BH87" s="66">
        <f t="shared" si="71"/>
        <v>13.61495541</v>
      </c>
      <c r="BI87" s="66">
        <f t="shared" si="71"/>
        <v>13.61495541</v>
      </c>
      <c r="BJ87" s="66">
        <f t="shared" si="71"/>
        <v>13.61495541</v>
      </c>
      <c r="BK87" s="66">
        <f t="shared" si="71"/>
        <v>13.61495541</v>
      </c>
      <c r="BL87" s="66">
        <f t="shared" si="71"/>
        <v>13.61495541</v>
      </c>
      <c r="BM87" s="66">
        <f t="shared" si="71"/>
        <v>13.61495541</v>
      </c>
      <c r="BN87" s="66">
        <f t="shared" si="71"/>
        <v>13.61495541</v>
      </c>
      <c r="BO87" s="66">
        <f t="shared" si="71"/>
        <v>13.61495541</v>
      </c>
      <c r="BP87" s="66">
        <f t="shared" si="71"/>
        <v>13.61495541</v>
      </c>
      <c r="BQ87" s="66">
        <f t="shared" si="71"/>
        <v>13.61495541</v>
      </c>
      <c r="BR87" s="66">
        <f t="shared" si="71"/>
        <v>13.61495541</v>
      </c>
      <c r="BS87" s="66">
        <f t="shared" si="71"/>
        <v>13.61495541</v>
      </c>
      <c r="BT87" s="66">
        <f t="shared" si="71"/>
        <v>13.61495541</v>
      </c>
      <c r="BU87" s="66">
        <f t="shared" si="71"/>
        <v>13.61495541</v>
      </c>
      <c r="BV87" s="66">
        <f t="shared" si="71"/>
        <v>13.61495541</v>
      </c>
      <c r="BW87" s="66">
        <f t="shared" si="71"/>
        <v>13.61495541</v>
      </c>
      <c r="BX87" s="66">
        <f t="shared" si="71"/>
        <v>13.61495541</v>
      </c>
      <c r="BY87" s="66">
        <f t="shared" ref="BY87:DY87" si="72">BX87*(1+BX88)</f>
        <v>13.61495541</v>
      </c>
      <c r="BZ87" s="66">
        <f t="shared" si="72"/>
        <v>13.61495541</v>
      </c>
      <c r="CA87" s="66">
        <f t="shared" si="72"/>
        <v>13.61495541</v>
      </c>
      <c r="CB87" s="66">
        <f t="shared" si="72"/>
        <v>13.61495541</v>
      </c>
      <c r="CC87" s="66">
        <f t="shared" si="72"/>
        <v>13.61495541</v>
      </c>
      <c r="CD87" s="66">
        <f t="shared" si="72"/>
        <v>13.61495541</v>
      </c>
      <c r="CE87" s="66">
        <f t="shared" si="72"/>
        <v>13.61495541</v>
      </c>
      <c r="CF87" s="66">
        <f t="shared" si="72"/>
        <v>13.61495541</v>
      </c>
      <c r="CG87" s="66">
        <f t="shared" si="72"/>
        <v>13.61495541</v>
      </c>
      <c r="CH87" s="66">
        <f t="shared" si="72"/>
        <v>13.61495541</v>
      </c>
      <c r="CI87" s="66">
        <f t="shared" si="72"/>
        <v>13.61495541</v>
      </c>
      <c r="CJ87" s="66">
        <f t="shared" si="72"/>
        <v>13.61495541</v>
      </c>
      <c r="CK87" s="66">
        <f t="shared" si="72"/>
        <v>13.61495541</v>
      </c>
      <c r="CL87" s="66">
        <f t="shared" si="72"/>
        <v>13.61495541</v>
      </c>
      <c r="CM87" s="66">
        <f t="shared" si="72"/>
        <v>13.61495541</v>
      </c>
      <c r="CN87" s="66">
        <f t="shared" si="72"/>
        <v>13.61495541</v>
      </c>
      <c r="CO87" s="66">
        <f t="shared" si="72"/>
        <v>13.61495541</v>
      </c>
      <c r="CP87" s="66">
        <f t="shared" si="72"/>
        <v>13.61495541</v>
      </c>
      <c r="CQ87" s="66">
        <f t="shared" si="72"/>
        <v>13.61495541</v>
      </c>
      <c r="CR87" s="66">
        <f t="shared" si="72"/>
        <v>13.61495541</v>
      </c>
      <c r="CS87" s="66">
        <f t="shared" si="72"/>
        <v>13.61495541</v>
      </c>
      <c r="CT87" s="66">
        <f t="shared" si="72"/>
        <v>13.61495541</v>
      </c>
      <c r="CU87" s="66">
        <f t="shared" si="72"/>
        <v>13.61495541</v>
      </c>
      <c r="CV87" s="66">
        <f t="shared" si="72"/>
        <v>13.61495541</v>
      </c>
      <c r="CW87" s="66">
        <f t="shared" si="72"/>
        <v>13.61495541</v>
      </c>
      <c r="CX87" s="66">
        <f t="shared" si="72"/>
        <v>13.61495541</v>
      </c>
      <c r="CY87" s="66">
        <f t="shared" si="72"/>
        <v>13.61495541</v>
      </c>
      <c r="CZ87" s="66">
        <f t="shared" si="72"/>
        <v>13.61495541</v>
      </c>
      <c r="DA87" s="66">
        <f t="shared" si="72"/>
        <v>13.61495541</v>
      </c>
      <c r="DB87" s="66">
        <f t="shared" si="72"/>
        <v>13.61495541</v>
      </c>
      <c r="DC87" s="66">
        <f t="shared" si="72"/>
        <v>13.61495541</v>
      </c>
      <c r="DD87" s="66">
        <f t="shared" si="72"/>
        <v>13.61495541</v>
      </c>
      <c r="DE87" s="66">
        <f t="shared" si="72"/>
        <v>13.61495541</v>
      </c>
      <c r="DF87" s="66">
        <f t="shared" si="72"/>
        <v>13.61495541</v>
      </c>
      <c r="DG87" s="66">
        <f t="shared" si="72"/>
        <v>13.61495541</v>
      </c>
      <c r="DH87" s="66">
        <f t="shared" si="72"/>
        <v>13.61495541</v>
      </c>
      <c r="DI87" s="66">
        <f t="shared" si="72"/>
        <v>13.61495541</v>
      </c>
      <c r="DJ87" s="66">
        <f t="shared" si="72"/>
        <v>13.61495541</v>
      </c>
      <c r="DK87" s="66">
        <f t="shared" si="72"/>
        <v>13.61495541</v>
      </c>
      <c r="DL87" s="66">
        <f t="shared" si="72"/>
        <v>13.61495541</v>
      </c>
      <c r="DM87" s="66">
        <f t="shared" si="72"/>
        <v>13.61495541</v>
      </c>
      <c r="DN87" s="66">
        <f t="shared" si="72"/>
        <v>13.61495541</v>
      </c>
      <c r="DO87" s="66">
        <f t="shared" si="72"/>
        <v>13.61495541</v>
      </c>
      <c r="DP87" s="66">
        <f t="shared" si="72"/>
        <v>13.61495541</v>
      </c>
      <c r="DQ87" s="66">
        <f t="shared" si="72"/>
        <v>13.61495541</v>
      </c>
      <c r="DR87" s="66">
        <f t="shared" si="72"/>
        <v>13.61495541</v>
      </c>
      <c r="DS87" s="66">
        <f t="shared" si="72"/>
        <v>13.61495541</v>
      </c>
      <c r="DT87" s="66">
        <f t="shared" si="72"/>
        <v>13.61495541</v>
      </c>
      <c r="DU87" s="66">
        <f t="shared" si="72"/>
        <v>13.61495541</v>
      </c>
      <c r="DV87" s="66">
        <f t="shared" si="72"/>
        <v>13.61495541</v>
      </c>
      <c r="DW87" s="66">
        <f t="shared" si="72"/>
        <v>13.61495541</v>
      </c>
      <c r="DX87" s="66">
        <f t="shared" si="72"/>
        <v>13.61495541</v>
      </c>
      <c r="DY87" s="66">
        <f t="shared" si="72"/>
        <v>13.61495541</v>
      </c>
    </row>
    <row r="88" spans="1:129" s="24" customFormat="1" x14ac:dyDescent="0.35">
      <c r="A88" s="48"/>
      <c r="B88" s="60"/>
      <c r="C88" s="60"/>
      <c r="D88" s="516" t="s">
        <v>102</v>
      </c>
      <c r="E88" s="548"/>
      <c r="F88" s="548"/>
      <c r="G88" s="548"/>
      <c r="H88" s="531" t="s">
        <v>48</v>
      </c>
      <c r="I88" s="123"/>
      <c r="J88" s="188">
        <f>'1.1 Assumptions'!$J$64</f>
        <v>0</v>
      </c>
      <c r="K88" s="188">
        <f>'1.1 Assumptions'!$J$64</f>
        <v>0</v>
      </c>
      <c r="L88" s="188">
        <f>'1.1 Assumptions'!$J$64</f>
        <v>0</v>
      </c>
      <c r="M88" s="188">
        <f>'1.1 Assumptions'!$J$64</f>
        <v>0</v>
      </c>
      <c r="N88" s="188">
        <f>'1.1 Assumptions'!$J$64</f>
        <v>0</v>
      </c>
      <c r="O88" s="188">
        <f>'1.1 Assumptions'!$J$64</f>
        <v>0</v>
      </c>
      <c r="P88" s="188">
        <f>'1.1 Assumptions'!$J$64</f>
        <v>0</v>
      </c>
      <c r="Q88" s="188">
        <f>'1.1 Assumptions'!$J$64</f>
        <v>0</v>
      </c>
      <c r="R88" s="188">
        <f>'1.1 Assumptions'!$J$64</f>
        <v>0</v>
      </c>
      <c r="S88" s="188">
        <f>'1.1 Assumptions'!$J$64</f>
        <v>0</v>
      </c>
      <c r="T88" s="188">
        <f>'1.1 Assumptions'!$J$64</f>
        <v>0</v>
      </c>
      <c r="U88" s="188">
        <f>'1.1 Assumptions'!$J$64</f>
        <v>0</v>
      </c>
      <c r="V88" s="188">
        <f>'1.1 Assumptions'!$J$64</f>
        <v>0</v>
      </c>
      <c r="W88" s="188">
        <f>'1.1 Assumptions'!$J$64</f>
        <v>0</v>
      </c>
      <c r="X88" s="188">
        <f>'1.1 Assumptions'!$J$64</f>
        <v>0</v>
      </c>
      <c r="Y88" s="188">
        <f>'1.1 Assumptions'!$J$64</f>
        <v>0</v>
      </c>
      <c r="Z88" s="188">
        <f>'1.1 Assumptions'!$J$64</f>
        <v>0</v>
      </c>
      <c r="AA88" s="188">
        <f>'1.1 Assumptions'!$J$64</f>
        <v>0</v>
      </c>
      <c r="AB88" s="188">
        <f>'1.1 Assumptions'!$J$64</f>
        <v>0</v>
      </c>
      <c r="AC88" s="188">
        <f>'1.1 Assumptions'!$J$64</f>
        <v>0</v>
      </c>
      <c r="AD88" s="188">
        <f>'1.1 Assumptions'!$J$64</f>
        <v>0</v>
      </c>
      <c r="AE88" s="188">
        <f>'1.1 Assumptions'!$J$64</f>
        <v>0</v>
      </c>
      <c r="AF88" s="188">
        <f>'1.1 Assumptions'!$J$64</f>
        <v>0</v>
      </c>
      <c r="AG88" s="188">
        <f>'1.1 Assumptions'!$J$64</f>
        <v>0</v>
      </c>
      <c r="AH88" s="188">
        <f>'1.1 Assumptions'!$J$64</f>
        <v>0</v>
      </c>
      <c r="AI88" s="188">
        <f>'1.1 Assumptions'!$J$64</f>
        <v>0</v>
      </c>
      <c r="AJ88" s="188">
        <f>'1.1 Assumptions'!$J$64</f>
        <v>0</v>
      </c>
      <c r="AK88" s="188">
        <f>'1.1 Assumptions'!$J$64</f>
        <v>0</v>
      </c>
      <c r="AL88" s="188">
        <f>'1.1 Assumptions'!$J$64</f>
        <v>0</v>
      </c>
      <c r="AM88" s="188">
        <f>'1.1 Assumptions'!$J$64</f>
        <v>0</v>
      </c>
      <c r="AN88" s="188">
        <f>'1.1 Assumptions'!$J$64</f>
        <v>0</v>
      </c>
      <c r="AO88" s="188">
        <f>'1.1 Assumptions'!$J$64</f>
        <v>0</v>
      </c>
      <c r="AP88" s="188">
        <f>'1.1 Assumptions'!$J$64</f>
        <v>0</v>
      </c>
      <c r="AQ88" s="188">
        <f>'1.1 Assumptions'!$J$64</f>
        <v>0</v>
      </c>
      <c r="AR88" s="188">
        <f>'1.1 Assumptions'!$J$64</f>
        <v>0</v>
      </c>
      <c r="AS88" s="188">
        <f>'1.1 Assumptions'!$J$64</f>
        <v>0</v>
      </c>
      <c r="AT88" s="188">
        <f>'1.1 Assumptions'!$J$64</f>
        <v>0</v>
      </c>
      <c r="AU88" s="188">
        <f>'1.1 Assumptions'!$J$64</f>
        <v>0</v>
      </c>
      <c r="AV88" s="188">
        <f>'1.1 Assumptions'!$J$64</f>
        <v>0</v>
      </c>
      <c r="AW88" s="188">
        <f>'1.1 Assumptions'!$J$64</f>
        <v>0</v>
      </c>
      <c r="AX88" s="188">
        <f>'1.1 Assumptions'!$J$64</f>
        <v>0</v>
      </c>
      <c r="AY88" s="188">
        <f>'1.1 Assumptions'!$J$64</f>
        <v>0</v>
      </c>
      <c r="AZ88" s="188">
        <f>'1.1 Assumptions'!$J$64</f>
        <v>0</v>
      </c>
      <c r="BA88" s="188">
        <f>'1.1 Assumptions'!$J$64</f>
        <v>0</v>
      </c>
      <c r="BB88" s="188">
        <f>'1.1 Assumptions'!$J$64</f>
        <v>0</v>
      </c>
      <c r="BC88" s="188">
        <f>'1.1 Assumptions'!$J$64</f>
        <v>0</v>
      </c>
      <c r="BD88" s="188">
        <f>'1.1 Assumptions'!$J$64</f>
        <v>0</v>
      </c>
      <c r="BE88" s="188">
        <f>'1.1 Assumptions'!$J$64</f>
        <v>0</v>
      </c>
      <c r="BF88" s="188">
        <f>'1.1 Assumptions'!$J$64</f>
        <v>0</v>
      </c>
      <c r="BG88" s="188">
        <f>'1.1 Assumptions'!$J$64</f>
        <v>0</v>
      </c>
      <c r="BH88" s="188">
        <f>'1.1 Assumptions'!$J$64</f>
        <v>0</v>
      </c>
      <c r="BI88" s="188">
        <f>'1.1 Assumptions'!$J$64</f>
        <v>0</v>
      </c>
      <c r="BJ88" s="188">
        <f>'1.1 Assumptions'!$J$64</f>
        <v>0</v>
      </c>
      <c r="BK88" s="188">
        <f>'1.1 Assumptions'!$J$64</f>
        <v>0</v>
      </c>
      <c r="BL88" s="188">
        <f>'1.1 Assumptions'!$J$64</f>
        <v>0</v>
      </c>
      <c r="BM88" s="188">
        <f>'1.1 Assumptions'!$J$64</f>
        <v>0</v>
      </c>
      <c r="BN88" s="188">
        <f>'1.1 Assumptions'!$J$64</f>
        <v>0</v>
      </c>
      <c r="BO88" s="188">
        <f>'1.1 Assumptions'!$J$64</f>
        <v>0</v>
      </c>
      <c r="BP88" s="188">
        <f>'1.1 Assumptions'!$J$64</f>
        <v>0</v>
      </c>
      <c r="BQ88" s="188">
        <f>'1.1 Assumptions'!$J$64</f>
        <v>0</v>
      </c>
      <c r="BR88" s="188">
        <f>'1.1 Assumptions'!$J$64</f>
        <v>0</v>
      </c>
      <c r="BS88" s="188">
        <f>'1.1 Assumptions'!$J$64</f>
        <v>0</v>
      </c>
      <c r="BT88" s="188">
        <f>'1.1 Assumptions'!$J$64</f>
        <v>0</v>
      </c>
      <c r="BU88" s="188">
        <f>'1.1 Assumptions'!$J$64</f>
        <v>0</v>
      </c>
      <c r="BV88" s="188">
        <f>'1.1 Assumptions'!$J$64</f>
        <v>0</v>
      </c>
      <c r="BW88" s="188">
        <f>'1.1 Assumptions'!$J$64</f>
        <v>0</v>
      </c>
      <c r="BX88" s="188">
        <f>'1.1 Assumptions'!$J$64</f>
        <v>0</v>
      </c>
      <c r="BY88" s="188">
        <f>'1.1 Assumptions'!$J$64</f>
        <v>0</v>
      </c>
      <c r="BZ88" s="188">
        <f>'1.1 Assumptions'!$J$64</f>
        <v>0</v>
      </c>
      <c r="CA88" s="188">
        <f>'1.1 Assumptions'!$J$64</f>
        <v>0</v>
      </c>
      <c r="CB88" s="188">
        <f>'1.1 Assumptions'!$J$64</f>
        <v>0</v>
      </c>
      <c r="CC88" s="188">
        <f>'1.1 Assumptions'!$J$64</f>
        <v>0</v>
      </c>
      <c r="CD88" s="188">
        <f>'1.1 Assumptions'!$J$64</f>
        <v>0</v>
      </c>
      <c r="CE88" s="188">
        <f>'1.1 Assumptions'!$J$64</f>
        <v>0</v>
      </c>
      <c r="CF88" s="188">
        <f>'1.1 Assumptions'!$J$64</f>
        <v>0</v>
      </c>
      <c r="CG88" s="188">
        <f>'1.1 Assumptions'!$J$64</f>
        <v>0</v>
      </c>
      <c r="CH88" s="188">
        <f>'1.1 Assumptions'!$J$64</f>
        <v>0</v>
      </c>
      <c r="CI88" s="188">
        <f>'1.1 Assumptions'!$J$64</f>
        <v>0</v>
      </c>
      <c r="CJ88" s="188">
        <f>'1.1 Assumptions'!$J$64</f>
        <v>0</v>
      </c>
      <c r="CK88" s="188">
        <f>'1.1 Assumptions'!$J$64</f>
        <v>0</v>
      </c>
      <c r="CL88" s="188">
        <f>'1.1 Assumptions'!$J$64</f>
        <v>0</v>
      </c>
      <c r="CM88" s="188">
        <f>'1.1 Assumptions'!$J$64</f>
        <v>0</v>
      </c>
      <c r="CN88" s="188">
        <f>'1.1 Assumptions'!$J$64</f>
        <v>0</v>
      </c>
      <c r="CO88" s="188">
        <f>'1.1 Assumptions'!$J$64</f>
        <v>0</v>
      </c>
      <c r="CP88" s="188">
        <f>'1.1 Assumptions'!$J$64</f>
        <v>0</v>
      </c>
      <c r="CQ88" s="188">
        <f>'1.1 Assumptions'!$J$64</f>
        <v>0</v>
      </c>
      <c r="CR88" s="188">
        <f>'1.1 Assumptions'!$J$64</f>
        <v>0</v>
      </c>
      <c r="CS88" s="188">
        <f>'1.1 Assumptions'!$J$64</f>
        <v>0</v>
      </c>
      <c r="CT88" s="188">
        <f>'1.1 Assumptions'!$J$64</f>
        <v>0</v>
      </c>
      <c r="CU88" s="188">
        <f>'1.1 Assumptions'!$J$64</f>
        <v>0</v>
      </c>
      <c r="CV88" s="188">
        <f>'1.1 Assumptions'!$J$64</f>
        <v>0</v>
      </c>
      <c r="CW88" s="188">
        <f>'1.1 Assumptions'!$J$64</f>
        <v>0</v>
      </c>
      <c r="CX88" s="188">
        <f>'1.1 Assumptions'!$J$64</f>
        <v>0</v>
      </c>
      <c r="CY88" s="188">
        <f>'1.1 Assumptions'!$J$64</f>
        <v>0</v>
      </c>
      <c r="CZ88" s="188">
        <f>'1.1 Assumptions'!$J$64</f>
        <v>0</v>
      </c>
      <c r="DA88" s="188">
        <f>'1.1 Assumptions'!$J$64</f>
        <v>0</v>
      </c>
      <c r="DB88" s="188">
        <f>'1.1 Assumptions'!$J$64</f>
        <v>0</v>
      </c>
      <c r="DC88" s="188">
        <f>'1.1 Assumptions'!$J$64</f>
        <v>0</v>
      </c>
      <c r="DD88" s="188">
        <f>'1.1 Assumptions'!$J$64</f>
        <v>0</v>
      </c>
      <c r="DE88" s="188">
        <f>'1.1 Assumptions'!$J$64</f>
        <v>0</v>
      </c>
      <c r="DF88" s="188">
        <f>'1.1 Assumptions'!$J$64</f>
        <v>0</v>
      </c>
      <c r="DG88" s="188">
        <f>'1.1 Assumptions'!$J$64</f>
        <v>0</v>
      </c>
      <c r="DH88" s="188">
        <f>'1.1 Assumptions'!$J$64</f>
        <v>0</v>
      </c>
      <c r="DI88" s="188">
        <f>'1.1 Assumptions'!$J$64</f>
        <v>0</v>
      </c>
      <c r="DJ88" s="188">
        <f>'1.1 Assumptions'!$J$64</f>
        <v>0</v>
      </c>
      <c r="DK88" s="188">
        <f>'1.1 Assumptions'!$J$64</f>
        <v>0</v>
      </c>
      <c r="DL88" s="188">
        <f>'1.1 Assumptions'!$J$64</f>
        <v>0</v>
      </c>
      <c r="DM88" s="188">
        <f>'1.1 Assumptions'!$J$64</f>
        <v>0</v>
      </c>
      <c r="DN88" s="188">
        <f>'1.1 Assumptions'!$J$64</f>
        <v>0</v>
      </c>
      <c r="DO88" s="188">
        <f>'1.1 Assumptions'!$J$64</f>
        <v>0</v>
      </c>
      <c r="DP88" s="188">
        <f>'1.1 Assumptions'!$J$64</f>
        <v>0</v>
      </c>
      <c r="DQ88" s="188">
        <f>'1.1 Assumptions'!$J$64</f>
        <v>0</v>
      </c>
      <c r="DR88" s="188">
        <f>'1.1 Assumptions'!$J$64</f>
        <v>0</v>
      </c>
      <c r="DS88" s="188">
        <f>'1.1 Assumptions'!$J$64</f>
        <v>0</v>
      </c>
      <c r="DT88" s="188">
        <f>'1.1 Assumptions'!$J$64</f>
        <v>0</v>
      </c>
      <c r="DU88" s="188">
        <f>'1.1 Assumptions'!$J$64</f>
        <v>0</v>
      </c>
      <c r="DV88" s="188">
        <f>'1.1 Assumptions'!$J$64</f>
        <v>0</v>
      </c>
      <c r="DW88" s="188">
        <f>'1.1 Assumptions'!$J$64</f>
        <v>0</v>
      </c>
      <c r="DX88" s="188">
        <f>'1.1 Assumptions'!$J$64</f>
        <v>0</v>
      </c>
      <c r="DY88" s="188">
        <f>'1.1 Assumptions'!$J$64</f>
        <v>0</v>
      </c>
    </row>
    <row r="89" spans="1:129" s="24" customFormat="1" x14ac:dyDescent="0.35">
      <c r="A89" s="48"/>
      <c r="B89" s="60"/>
      <c r="C89" s="48" t="s">
        <v>564</v>
      </c>
      <c r="E89" s="43"/>
      <c r="F89" s="43"/>
      <c r="H89" s="532" t="s">
        <v>100</v>
      </c>
      <c r="J89" s="189">
        <f t="shared" ref="J89:AO89" si="73">J77*J87</f>
        <v>4.8296246232421691E-3</v>
      </c>
      <c r="K89" s="189">
        <f t="shared" si="73"/>
        <v>4.781806557665514E-3</v>
      </c>
      <c r="L89" s="189">
        <f t="shared" si="73"/>
        <v>4.7344619382826874E-3</v>
      </c>
      <c r="M89" s="189">
        <f t="shared" si="73"/>
        <v>4.6875860775076111E-3</v>
      </c>
      <c r="N89" s="189">
        <f t="shared" si="73"/>
        <v>4.6411743341659515E-3</v>
      </c>
      <c r="O89" s="189">
        <f t="shared" si="73"/>
        <v>4.5952221130355951E-3</v>
      </c>
      <c r="P89" s="189">
        <f t="shared" si="73"/>
        <v>4.5497248643916787E-3</v>
      </c>
      <c r="Q89" s="189">
        <f t="shared" si="73"/>
        <v>4.5046780835561167E-3</v>
      </c>
      <c r="R89" s="189">
        <f t="shared" si="73"/>
        <v>4.4600773104516009E-3</v>
      </c>
      <c r="S89" s="189">
        <f t="shared" si="73"/>
        <v>4.4159181291600009E-3</v>
      </c>
      <c r="T89" s="189">
        <f t="shared" si="73"/>
        <v>4.3721961674851491E-3</v>
      </c>
      <c r="U89" s="189">
        <f t="shared" si="73"/>
        <v>4.3289070965199499E-3</v>
      </c>
      <c r="V89" s="189">
        <f t="shared" si="73"/>
        <v>6.3449364374001619E-3</v>
      </c>
      <c r="W89" s="189">
        <f t="shared" si="73"/>
        <v>6.2821152845546156E-3</v>
      </c>
      <c r="X89" s="189">
        <f t="shared" si="73"/>
        <v>6.2199161233214006E-3</v>
      </c>
      <c r="Y89" s="189">
        <f t="shared" si="73"/>
        <v>6.1583327953677229E-3</v>
      </c>
      <c r="Z89" s="189">
        <f t="shared" si="73"/>
        <v>6.0973592033343798E-3</v>
      </c>
      <c r="AA89" s="189">
        <f t="shared" si="73"/>
        <v>6.0369893102320583E-3</v>
      </c>
      <c r="AB89" s="189">
        <f t="shared" si="73"/>
        <v>5.9772171388436223E-3</v>
      </c>
      <c r="AC89" s="189">
        <f t="shared" si="73"/>
        <v>5.9180367711322993E-3</v>
      </c>
      <c r="AD89" s="189">
        <f t="shared" si="73"/>
        <v>5.8594423476557422E-3</v>
      </c>
      <c r="AE89" s="189">
        <f t="shared" si="73"/>
        <v>5.801428066985883E-3</v>
      </c>
      <c r="AF89" s="189">
        <f t="shared" si="73"/>
        <v>5.7439881851345373E-3</v>
      </c>
      <c r="AG89" s="189">
        <f t="shared" si="73"/>
        <v>5.6871170149846908E-3</v>
      </c>
      <c r="AH89" s="189">
        <f t="shared" si="73"/>
        <v>7.9210985456927285E-3</v>
      </c>
      <c r="AI89" s="189">
        <f t="shared" si="73"/>
        <v>7.8426718274185424E-3</v>
      </c>
      <c r="AJ89" s="189">
        <f t="shared" si="73"/>
        <v>7.7650216113054876E-3</v>
      </c>
      <c r="AK89" s="189">
        <f t="shared" si="73"/>
        <v>7.6881402092133537E-3</v>
      </c>
      <c r="AL89" s="189">
        <f t="shared" si="73"/>
        <v>7.6120200091221325E-3</v>
      </c>
      <c r="AM89" s="189">
        <f t="shared" si="73"/>
        <v>7.5366534743783499E-3</v>
      </c>
      <c r="AN89" s="189">
        <f t="shared" si="73"/>
        <v>7.4620331429488601E-3</v>
      </c>
      <c r="AO89" s="189">
        <f t="shared" si="73"/>
        <v>7.3881516266820404E-3</v>
      </c>
      <c r="AP89" s="189">
        <f t="shared" ref="AP89:BU89" si="74">AP77*AP87</f>
        <v>7.3150016105762768E-3</v>
      </c>
      <c r="AQ89" s="189">
        <f t="shared" si="74"/>
        <v>7.2425758520557205E-3</v>
      </c>
      <c r="AR89" s="189">
        <f t="shared" si="74"/>
        <v>7.1708671802531883E-3</v>
      </c>
      <c r="AS89" s="189">
        <f t="shared" si="74"/>
        <v>7.0998684953001868E-3</v>
      </c>
      <c r="AT89" s="189">
        <f t="shared" si="74"/>
        <v>9.1274178170991701E-3</v>
      </c>
      <c r="AU89" s="189">
        <f t="shared" si="74"/>
        <v>9.0370473436625458E-3</v>
      </c>
      <c r="AV89" s="189">
        <f t="shared" si="74"/>
        <v>8.9475716273886598E-3</v>
      </c>
      <c r="AW89" s="189">
        <f t="shared" si="74"/>
        <v>8.8589818092957018E-3</v>
      </c>
      <c r="AX89" s="189">
        <f t="shared" si="74"/>
        <v>8.7712691181145563E-3</v>
      </c>
      <c r="AY89" s="189">
        <f t="shared" si="74"/>
        <v>8.684424869420353E-3</v>
      </c>
      <c r="AZ89" s="189">
        <f t="shared" si="74"/>
        <v>8.5984404647726272E-3</v>
      </c>
      <c r="BA89" s="189">
        <f t="shared" si="74"/>
        <v>8.5133073908639882E-3</v>
      </c>
      <c r="BB89" s="189">
        <f t="shared" si="74"/>
        <v>8.4290172186772157E-3</v>
      </c>
      <c r="BC89" s="189">
        <f t="shared" si="74"/>
        <v>8.3455616026507085E-3</v>
      </c>
      <c r="BD89" s="189">
        <f t="shared" si="74"/>
        <v>8.2629322798521872E-3</v>
      </c>
      <c r="BE89" s="189">
        <f t="shared" si="74"/>
        <v>8.1811210691605813E-3</v>
      </c>
      <c r="BF89" s="189">
        <f t="shared" si="74"/>
        <v>6.6440676675267969E-3</v>
      </c>
      <c r="BG89" s="189">
        <f t="shared" si="74"/>
        <v>6.5782848193334624E-3</v>
      </c>
      <c r="BH89" s="189">
        <f t="shared" si="74"/>
        <v>6.5131532864687747E-3</v>
      </c>
      <c r="BI89" s="189">
        <f t="shared" si="74"/>
        <v>6.4486666202661141E-3</v>
      </c>
      <c r="BJ89" s="189">
        <f t="shared" si="74"/>
        <v>6.3848184359070444E-3</v>
      </c>
      <c r="BK89" s="189">
        <f t="shared" si="74"/>
        <v>6.3216024117891531E-3</v>
      </c>
      <c r="BL89" s="189">
        <f t="shared" si="74"/>
        <v>6.2590122889001516E-3</v>
      </c>
      <c r="BM89" s="189">
        <f t="shared" si="74"/>
        <v>6.19704187019817E-3</v>
      </c>
      <c r="BN89" s="189">
        <f t="shared" si="74"/>
        <v>6.1356850199981881E-3</v>
      </c>
      <c r="BO89" s="189">
        <f t="shared" si="74"/>
        <v>6.0749356633645422E-3</v>
      </c>
      <c r="BP89" s="189">
        <f t="shared" si="74"/>
        <v>6.0147877855094472E-3</v>
      </c>
      <c r="BQ89" s="189">
        <f t="shared" si="74"/>
        <v>5.9552354311974733E-3</v>
      </c>
      <c r="BR89" s="189">
        <f t="shared" si="74"/>
        <v>6.0821768367767988E-3</v>
      </c>
      <c r="BS89" s="189">
        <f t="shared" si="74"/>
        <v>6.0219572641354449E-3</v>
      </c>
      <c r="BT89" s="189">
        <f t="shared" si="74"/>
        <v>5.9623339248865781E-3</v>
      </c>
      <c r="BU89" s="189">
        <f t="shared" si="74"/>
        <v>5.9033009157292843E-3</v>
      </c>
      <c r="BV89" s="189">
        <f t="shared" ref="BV89:DA89" si="75">BV77*BV87</f>
        <v>5.8448523918111723E-3</v>
      </c>
      <c r="BW89" s="189">
        <f t="shared" si="75"/>
        <v>5.7869825661496753E-3</v>
      </c>
      <c r="BX89" s="189">
        <f t="shared" si="75"/>
        <v>5.7296857090590849E-3</v>
      </c>
      <c r="BY89" s="189">
        <f t="shared" si="75"/>
        <v>5.6729561475832519E-3</v>
      </c>
      <c r="BZ89" s="189">
        <f t="shared" si="75"/>
        <v>5.6167882649339135E-3</v>
      </c>
      <c r="CA89" s="189">
        <f t="shared" si="75"/>
        <v>5.5611764999345678E-3</v>
      </c>
      <c r="CB89" s="189">
        <f t="shared" si="75"/>
        <v>5.5061153464698691E-3</v>
      </c>
      <c r="CC89" s="189">
        <f t="shared" si="75"/>
        <v>5.4515993529404656E-3</v>
      </c>
      <c r="CD89" s="189">
        <f t="shared" si="75"/>
        <v>5.0117599812033488E-3</v>
      </c>
      <c r="CE89" s="189">
        <f t="shared" si="75"/>
        <v>4.9621385952508396E-3</v>
      </c>
      <c r="CF89" s="189">
        <f t="shared" si="75"/>
        <v>4.9130085101493472E-3</v>
      </c>
      <c r="CG89" s="189">
        <f t="shared" si="75"/>
        <v>4.8643648615340068E-3</v>
      </c>
      <c r="CH89" s="189">
        <f t="shared" si="75"/>
        <v>4.8162028332019869E-3</v>
      </c>
      <c r="CI89" s="189">
        <f t="shared" si="75"/>
        <v>4.7685176566356312E-3</v>
      </c>
      <c r="CJ89" s="189">
        <f t="shared" si="75"/>
        <v>4.7213046105303276E-3</v>
      </c>
      <c r="CK89" s="189">
        <f t="shared" si="75"/>
        <v>4.6745590203270578E-3</v>
      </c>
      <c r="CL89" s="189">
        <f t="shared" si="75"/>
        <v>4.628276257749561E-3</v>
      </c>
      <c r="CM89" s="189">
        <f t="shared" si="75"/>
        <v>4.5824517403461008E-3</v>
      </c>
      <c r="CN89" s="189">
        <f t="shared" si="75"/>
        <v>4.5370809310357439E-3</v>
      </c>
      <c r="CO89" s="189">
        <f t="shared" si="75"/>
        <v>4.4921593376591523E-3</v>
      </c>
      <c r="CP89" s="189">
        <f t="shared" si="75"/>
        <v>3.9280934339667789E-3</v>
      </c>
      <c r="CQ89" s="189">
        <f t="shared" si="75"/>
        <v>3.8892014197690881E-3</v>
      </c>
      <c r="CR89" s="189">
        <f t="shared" si="75"/>
        <v>3.8506944750188988E-3</v>
      </c>
      <c r="CS89" s="189">
        <f t="shared" si="75"/>
        <v>3.8125687871474242E-3</v>
      </c>
      <c r="CT89" s="189">
        <f t="shared" si="75"/>
        <v>3.7748205813340836E-3</v>
      </c>
      <c r="CU89" s="189">
        <f t="shared" si="75"/>
        <v>3.7374461201327559E-3</v>
      </c>
      <c r="CV89" s="189">
        <f t="shared" si="75"/>
        <v>3.7004417031017383E-3</v>
      </c>
      <c r="CW89" s="189">
        <f t="shared" si="75"/>
        <v>3.6638036664373651E-3</v>
      </c>
      <c r="CX89" s="189">
        <f t="shared" si="75"/>
        <v>3.6275283826112522E-3</v>
      </c>
      <c r="CY89" s="189">
        <f t="shared" si="75"/>
        <v>3.5916122600111412E-3</v>
      </c>
      <c r="CZ89" s="189">
        <f t="shared" si="75"/>
        <v>3.5560517425852886E-3</v>
      </c>
      <c r="DA89" s="189">
        <f t="shared" si="75"/>
        <v>3.5208433094903852E-3</v>
      </c>
      <c r="DB89" s="189">
        <f t="shared" ref="DB89:DY89" si="76">DB77*DB87</f>
        <v>2.3181790107040653E-3</v>
      </c>
      <c r="DC89" s="189">
        <f t="shared" si="76"/>
        <v>2.2952267432713521E-3</v>
      </c>
      <c r="DD89" s="189">
        <f t="shared" si="76"/>
        <v>2.27250172601124E-3</v>
      </c>
      <c r="DE89" s="189">
        <f t="shared" si="76"/>
        <v>2.2500017089220193E-3</v>
      </c>
      <c r="DF89" s="189">
        <f t="shared" si="76"/>
        <v>2.227724464279227E-3</v>
      </c>
      <c r="DG89" s="189">
        <f t="shared" si="76"/>
        <v>2.205667786415076E-3</v>
      </c>
      <c r="DH89" s="189">
        <f t="shared" si="76"/>
        <v>2.183829491500075E-3</v>
      </c>
      <c r="DI89" s="189">
        <f t="shared" si="76"/>
        <v>2.162207417326807E-3</v>
      </c>
      <c r="DJ89" s="189">
        <f t="shared" si="76"/>
        <v>2.1407994230958484E-3</v>
      </c>
      <c r="DK89" s="189">
        <f t="shared" si="76"/>
        <v>2.1196033892038105E-3</v>
      </c>
      <c r="DL89" s="189">
        <f t="shared" si="76"/>
        <v>2.0986172170334755E-3</v>
      </c>
      <c r="DM89" s="189">
        <f t="shared" si="76"/>
        <v>2.0778388287460156E-3</v>
      </c>
      <c r="DN89" s="189">
        <f t="shared" si="76"/>
        <v>1.1937557627370934E-3</v>
      </c>
      <c r="DO89" s="189">
        <f t="shared" si="76"/>
        <v>1.1819363987495973E-3</v>
      </c>
      <c r="DP89" s="189">
        <f t="shared" si="76"/>
        <v>1.1702340581679182E-3</v>
      </c>
      <c r="DQ89" s="189">
        <f t="shared" si="76"/>
        <v>1.1586475823444733E-3</v>
      </c>
      <c r="DR89" s="189">
        <f t="shared" si="76"/>
        <v>1.147175824103439E-3</v>
      </c>
      <c r="DS89" s="189">
        <f t="shared" si="76"/>
        <v>1.1358176476271673E-3</v>
      </c>
      <c r="DT89" s="189">
        <f t="shared" si="76"/>
        <v>1.12457192834373E-3</v>
      </c>
      <c r="DU89" s="189">
        <f t="shared" si="76"/>
        <v>1.1134375528155742E-3</v>
      </c>
      <c r="DV89" s="189">
        <f t="shared" si="76"/>
        <v>1.1024134186292814E-3</v>
      </c>
      <c r="DW89" s="189">
        <f t="shared" si="76"/>
        <v>1.0914984342864174E-3</v>
      </c>
      <c r="DX89" s="189">
        <f t="shared" si="76"/>
        <v>1.0806915190954627E-3</v>
      </c>
      <c r="DY89" s="189">
        <f t="shared" si="76"/>
        <v>1.0699916030648146E-3</v>
      </c>
    </row>
    <row r="90" spans="1:129" x14ac:dyDescent="0.35">
      <c r="A90" s="48"/>
      <c r="B90" s="14"/>
      <c r="C90" s="44"/>
      <c r="D90" s="44"/>
      <c r="E90" s="112"/>
      <c r="F90" s="44"/>
      <c r="H90" s="530"/>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row>
    <row r="91" spans="1:129" s="24" customFormat="1" x14ac:dyDescent="0.35">
      <c r="A91" s="48"/>
      <c r="B91" s="48" t="s">
        <v>448</v>
      </c>
      <c r="D91" s="48"/>
      <c r="E91" s="48"/>
      <c r="F91" s="48"/>
      <c r="H91" s="540" t="s">
        <v>855</v>
      </c>
      <c r="J91" s="122">
        <f t="shared" ref="J91:AO91" si="77">(J81+J89)*J83</f>
        <v>536259.64112130064</v>
      </c>
      <c r="K91" s="122">
        <f t="shared" si="77"/>
        <v>536259.64112130075</v>
      </c>
      <c r="L91" s="122">
        <f t="shared" si="77"/>
        <v>536259.64112130064</v>
      </c>
      <c r="M91" s="122">
        <f t="shared" si="77"/>
        <v>536259.64112130075</v>
      </c>
      <c r="N91" s="122">
        <f t="shared" si="77"/>
        <v>536259.64112130064</v>
      </c>
      <c r="O91" s="122">
        <f t="shared" si="77"/>
        <v>536259.64112130075</v>
      </c>
      <c r="P91" s="122">
        <f t="shared" si="77"/>
        <v>536259.64112130064</v>
      </c>
      <c r="Q91" s="122">
        <f t="shared" si="77"/>
        <v>536259.64112130064</v>
      </c>
      <c r="R91" s="122">
        <f t="shared" si="77"/>
        <v>536259.64112130064</v>
      </c>
      <c r="S91" s="122">
        <f t="shared" si="77"/>
        <v>536259.64112130064</v>
      </c>
      <c r="T91" s="122">
        <f t="shared" si="77"/>
        <v>536259.64112130075</v>
      </c>
      <c r="U91" s="122">
        <f t="shared" si="77"/>
        <v>536259.64112130075</v>
      </c>
      <c r="V91" s="122">
        <f t="shared" si="77"/>
        <v>793862.88354142185</v>
      </c>
      <c r="W91" s="122">
        <f t="shared" si="77"/>
        <v>793862.88354142173</v>
      </c>
      <c r="X91" s="122">
        <f t="shared" si="77"/>
        <v>793862.88354142162</v>
      </c>
      <c r="Y91" s="122">
        <f t="shared" si="77"/>
        <v>793862.88354142173</v>
      </c>
      <c r="Z91" s="122">
        <f t="shared" si="77"/>
        <v>397138.78113328636</v>
      </c>
      <c r="AA91" s="122">
        <f t="shared" si="77"/>
        <v>397138.78113328625</v>
      </c>
      <c r="AB91" s="122">
        <f t="shared" si="77"/>
        <v>397138.78113328625</v>
      </c>
      <c r="AC91" s="122">
        <f t="shared" si="77"/>
        <v>397138.78113328625</v>
      </c>
      <c r="AD91" s="122">
        <f t="shared" si="77"/>
        <v>397138.78113328619</v>
      </c>
      <c r="AE91" s="122">
        <f t="shared" si="77"/>
        <v>397138.78113328625</v>
      </c>
      <c r="AF91" s="122">
        <f t="shared" si="77"/>
        <v>397138.78113328619</v>
      </c>
      <c r="AG91" s="122">
        <f t="shared" si="77"/>
        <v>397138.78113328619</v>
      </c>
      <c r="AH91" s="122">
        <f t="shared" si="77"/>
        <v>558672.02442261344</v>
      </c>
      <c r="AI91" s="122">
        <f t="shared" si="77"/>
        <v>558672.02442261344</v>
      </c>
      <c r="AJ91" s="122">
        <f t="shared" si="77"/>
        <v>558672.02442261344</v>
      </c>
      <c r="AK91" s="122">
        <f t="shared" si="77"/>
        <v>558672.02442261332</v>
      </c>
      <c r="AL91" s="122">
        <f t="shared" si="77"/>
        <v>558672.02442261344</v>
      </c>
      <c r="AM91" s="122">
        <f t="shared" si="77"/>
        <v>558672.02442261344</v>
      </c>
      <c r="AN91" s="122">
        <f t="shared" si="77"/>
        <v>558672.02442261344</v>
      </c>
      <c r="AO91" s="122">
        <f t="shared" si="77"/>
        <v>558672.02442261344</v>
      </c>
      <c r="AP91" s="122">
        <f t="shared" ref="AP91:BU91" si="78">(AP81+AP89)*AP83</f>
        <v>558672.02442261332</v>
      </c>
      <c r="AQ91" s="122">
        <f t="shared" si="78"/>
        <v>558672.02442261344</v>
      </c>
      <c r="AR91" s="122">
        <f t="shared" si="78"/>
        <v>558672.02442261344</v>
      </c>
      <c r="AS91" s="122">
        <f t="shared" si="78"/>
        <v>558672.02442261355</v>
      </c>
      <c r="AT91" s="122">
        <f t="shared" si="78"/>
        <v>725397.28347579343</v>
      </c>
      <c r="AU91" s="122">
        <f t="shared" si="78"/>
        <v>725397.28347579343</v>
      </c>
      <c r="AV91" s="122">
        <f t="shared" si="78"/>
        <v>725397.28347579355</v>
      </c>
      <c r="AW91" s="122">
        <f t="shared" si="78"/>
        <v>725397.28347579355</v>
      </c>
      <c r="AX91" s="122">
        <f t="shared" si="78"/>
        <v>725397.28347579343</v>
      </c>
      <c r="AY91" s="122">
        <f t="shared" si="78"/>
        <v>725397.28347579355</v>
      </c>
      <c r="AZ91" s="122">
        <f t="shared" si="78"/>
        <v>725397.28347579355</v>
      </c>
      <c r="BA91" s="122">
        <f t="shared" si="78"/>
        <v>725397.28347579355</v>
      </c>
      <c r="BB91" s="122">
        <f t="shared" si="78"/>
        <v>725397.28347579378</v>
      </c>
      <c r="BC91" s="122">
        <f t="shared" si="78"/>
        <v>725397.28347579367</v>
      </c>
      <c r="BD91" s="122">
        <f t="shared" si="78"/>
        <v>725397.28347579367</v>
      </c>
      <c r="BE91" s="122">
        <f t="shared" si="78"/>
        <v>725397.28347579378</v>
      </c>
      <c r="BF91" s="122">
        <f t="shared" si="78"/>
        <v>595002.13754021376</v>
      </c>
      <c r="BG91" s="122">
        <f t="shared" si="78"/>
        <v>595002.13754021376</v>
      </c>
      <c r="BH91" s="122">
        <f t="shared" si="78"/>
        <v>595002.13754021365</v>
      </c>
      <c r="BI91" s="122">
        <f t="shared" si="78"/>
        <v>595002.13754021376</v>
      </c>
      <c r="BJ91" s="122">
        <f t="shared" si="78"/>
        <v>595002.13754021388</v>
      </c>
      <c r="BK91" s="122">
        <f t="shared" si="78"/>
        <v>595002.13754021388</v>
      </c>
      <c r="BL91" s="122">
        <f t="shared" si="78"/>
        <v>595002.13754021388</v>
      </c>
      <c r="BM91" s="122">
        <f t="shared" si="78"/>
        <v>595002.13754021388</v>
      </c>
      <c r="BN91" s="122">
        <f t="shared" si="78"/>
        <v>595002.13754021388</v>
      </c>
      <c r="BO91" s="122">
        <f t="shared" si="78"/>
        <v>595002.13754021388</v>
      </c>
      <c r="BP91" s="122">
        <f t="shared" si="78"/>
        <v>595002.13754021376</v>
      </c>
      <c r="BQ91" s="122">
        <f t="shared" si="78"/>
        <v>595002.13754021388</v>
      </c>
      <c r="BR91" s="122">
        <f t="shared" si="78"/>
        <v>613762.01548972272</v>
      </c>
      <c r="BS91" s="122">
        <f t="shared" si="78"/>
        <v>613762.01548972283</v>
      </c>
      <c r="BT91" s="122">
        <f t="shared" si="78"/>
        <v>613762.0154897226</v>
      </c>
      <c r="BU91" s="122">
        <f t="shared" si="78"/>
        <v>613762.01548972272</v>
      </c>
      <c r="BV91" s="122">
        <f t="shared" ref="BV91:DA91" si="79">(BV81+BV89)*BV83</f>
        <v>307201.44239166554</v>
      </c>
      <c r="BW91" s="122">
        <f t="shared" si="79"/>
        <v>307201.44239166554</v>
      </c>
      <c r="BX91" s="122">
        <f t="shared" si="79"/>
        <v>307201.44239166548</v>
      </c>
      <c r="BY91" s="122">
        <f t="shared" si="79"/>
        <v>307201.44239166554</v>
      </c>
      <c r="BZ91" s="122">
        <f t="shared" si="79"/>
        <v>307201.44239166559</v>
      </c>
      <c r="CA91" s="122">
        <f t="shared" si="79"/>
        <v>307201.44239166548</v>
      </c>
      <c r="CB91" s="122">
        <f t="shared" si="79"/>
        <v>307201.44239166554</v>
      </c>
      <c r="CC91" s="122">
        <f t="shared" si="79"/>
        <v>307201.44239166559</v>
      </c>
      <c r="CD91" s="122">
        <f t="shared" si="79"/>
        <v>285240.34754300519</v>
      </c>
      <c r="CE91" s="122">
        <f t="shared" si="79"/>
        <v>285240.34754300519</v>
      </c>
      <c r="CF91" s="122">
        <f t="shared" si="79"/>
        <v>285240.34754300513</v>
      </c>
      <c r="CG91" s="122">
        <f t="shared" si="79"/>
        <v>285240.34754300519</v>
      </c>
      <c r="CH91" s="122">
        <f t="shared" si="79"/>
        <v>285240.34754300525</v>
      </c>
      <c r="CI91" s="122">
        <f t="shared" si="79"/>
        <v>285240.34754300525</v>
      </c>
      <c r="CJ91" s="122">
        <f t="shared" si="79"/>
        <v>285240.34754300513</v>
      </c>
      <c r="CK91" s="122">
        <f t="shared" si="79"/>
        <v>285240.34754300525</v>
      </c>
      <c r="CL91" s="122">
        <f t="shared" si="79"/>
        <v>285240.34754300525</v>
      </c>
      <c r="CM91" s="122">
        <f t="shared" si="79"/>
        <v>285240.34754300525</v>
      </c>
      <c r="CN91" s="122">
        <f t="shared" si="79"/>
        <v>285240.34754300531</v>
      </c>
      <c r="CO91" s="122">
        <f t="shared" si="79"/>
        <v>285240.34754300537</v>
      </c>
      <c r="CP91" s="122">
        <f t="shared" si="79"/>
        <v>251917.87703564484</v>
      </c>
      <c r="CQ91" s="122">
        <f t="shared" si="79"/>
        <v>251917.87703564484</v>
      </c>
      <c r="CR91" s="122">
        <f t="shared" si="79"/>
        <v>251917.87703564481</v>
      </c>
      <c r="CS91" s="122">
        <f t="shared" si="79"/>
        <v>251917.87703564481</v>
      </c>
      <c r="CT91" s="122">
        <f t="shared" si="79"/>
        <v>251917.87703564487</v>
      </c>
      <c r="CU91" s="122">
        <f t="shared" si="79"/>
        <v>251917.87703564481</v>
      </c>
      <c r="CV91" s="122">
        <f t="shared" si="79"/>
        <v>251917.87703564481</v>
      </c>
      <c r="CW91" s="122">
        <f t="shared" si="79"/>
        <v>251917.87703564484</v>
      </c>
      <c r="CX91" s="122">
        <f t="shared" si="79"/>
        <v>251917.87703564481</v>
      </c>
      <c r="CY91" s="122">
        <f t="shared" si="79"/>
        <v>251917.87703564484</v>
      </c>
      <c r="CZ91" s="122">
        <f t="shared" si="79"/>
        <v>251917.87703564487</v>
      </c>
      <c r="DA91" s="122">
        <f t="shared" si="79"/>
        <v>251917.87703564492</v>
      </c>
      <c r="DB91" s="122">
        <f t="shared" ref="DB91:DY91" si="80">(DB81+DB89)*DB83</f>
        <v>167525.3882287039</v>
      </c>
      <c r="DC91" s="122">
        <f t="shared" si="80"/>
        <v>167525.38822870387</v>
      </c>
      <c r="DD91" s="122">
        <f t="shared" si="80"/>
        <v>167525.38822870387</v>
      </c>
      <c r="DE91" s="122">
        <f t="shared" si="80"/>
        <v>167525.38822870384</v>
      </c>
      <c r="DF91" s="122">
        <f t="shared" si="80"/>
        <v>167525.3882287039</v>
      </c>
      <c r="DG91" s="122">
        <f t="shared" si="80"/>
        <v>167525.38822870387</v>
      </c>
      <c r="DH91" s="122">
        <f t="shared" si="80"/>
        <v>167525.38822870384</v>
      </c>
      <c r="DI91" s="122">
        <f t="shared" si="80"/>
        <v>167525.3882287039</v>
      </c>
      <c r="DJ91" s="122">
        <f t="shared" si="80"/>
        <v>167525.38822870384</v>
      </c>
      <c r="DK91" s="122">
        <f t="shared" si="80"/>
        <v>167525.3882287039</v>
      </c>
      <c r="DL91" s="122">
        <f t="shared" si="80"/>
        <v>167525.38822870387</v>
      </c>
      <c r="DM91" s="122">
        <f t="shared" si="80"/>
        <v>167525.38822870387</v>
      </c>
      <c r="DN91" s="122">
        <f t="shared" si="80"/>
        <v>97208.810801129483</v>
      </c>
      <c r="DO91" s="122">
        <f t="shared" si="80"/>
        <v>97208.810801129483</v>
      </c>
      <c r="DP91" s="122">
        <f t="shared" si="80"/>
        <v>97208.810801129497</v>
      </c>
      <c r="DQ91" s="122">
        <f t="shared" si="80"/>
        <v>97208.810801129483</v>
      </c>
      <c r="DR91" s="122">
        <f t="shared" si="80"/>
        <v>97208.810801129468</v>
      </c>
      <c r="DS91" s="122">
        <f t="shared" si="80"/>
        <v>97208.810801129483</v>
      </c>
      <c r="DT91" s="122">
        <f t="shared" si="80"/>
        <v>97208.810801129453</v>
      </c>
      <c r="DU91" s="122">
        <f t="shared" si="80"/>
        <v>97208.810801129453</v>
      </c>
      <c r="DV91" s="122">
        <f t="shared" si="80"/>
        <v>97208.810801129483</v>
      </c>
      <c r="DW91" s="122">
        <f t="shared" si="80"/>
        <v>97208.810801129497</v>
      </c>
      <c r="DX91" s="122">
        <f t="shared" si="80"/>
        <v>97208.810801129497</v>
      </c>
      <c r="DY91" s="122">
        <f t="shared" si="80"/>
        <v>97208.810801129497</v>
      </c>
    </row>
    <row r="92" spans="1:129" s="24" customFormat="1" x14ac:dyDescent="0.35">
      <c r="A92" s="48"/>
      <c r="B92" s="48"/>
      <c r="C92" s="48"/>
      <c r="D92" s="48"/>
      <c r="E92" s="48"/>
      <c r="F92" s="48"/>
      <c r="G92" s="48"/>
      <c r="H92" s="540"/>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row>
    <row r="93" spans="1:129" s="24" customFormat="1" x14ac:dyDescent="0.35">
      <c r="A93" s="48"/>
      <c r="B93" s="48"/>
      <c r="C93" s="48"/>
      <c r="D93" s="48"/>
      <c r="E93" s="48"/>
      <c r="F93" s="48"/>
      <c r="G93" s="48"/>
      <c r="H93" s="49"/>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row>
    <row r="94" spans="1:129" s="24" customFormat="1" x14ac:dyDescent="0.35">
      <c r="A94" s="48"/>
      <c r="B94" s="25" t="s">
        <v>565</v>
      </c>
      <c r="C94" s="25"/>
      <c r="D94" s="25"/>
      <c r="E94" s="25"/>
      <c r="F94" s="25"/>
      <c r="G94" s="25"/>
      <c r="H94" s="31"/>
      <c r="I94"/>
      <c r="J94" s="25"/>
      <c r="K94" s="25"/>
      <c r="L94" s="25"/>
      <c r="M94" s="25"/>
      <c r="N94" s="25"/>
      <c r="O94" s="25"/>
      <c r="P94" s="25"/>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row>
    <row r="95" spans="1:129" x14ac:dyDescent="0.35">
      <c r="B95" s="14"/>
    </row>
    <row r="96" spans="1:129" x14ac:dyDescent="0.35">
      <c r="A96" s="123"/>
      <c r="B96" s="14"/>
      <c r="C96" s="524" t="s">
        <v>593</v>
      </c>
      <c r="E96" s="44"/>
      <c r="F96" s="44"/>
      <c r="H96" s="45" t="s">
        <v>100</v>
      </c>
      <c r="J96" s="66">
        <f>SUM(J81:U81)</f>
        <v>105.04855111909309</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row>
    <row r="97" spans="2:16" x14ac:dyDescent="0.35">
      <c r="B97" s="14"/>
      <c r="C97" s="14"/>
      <c r="D97" t="s">
        <v>646</v>
      </c>
      <c r="H97" s="45" t="s">
        <v>100</v>
      </c>
      <c r="J97" s="66">
        <f>SUM(V81:AG81)</f>
        <v>92.926582239003309</v>
      </c>
    </row>
    <row r="98" spans="2:16" x14ac:dyDescent="0.35">
      <c r="B98" s="14"/>
      <c r="C98" s="14"/>
      <c r="D98" t="s">
        <v>647</v>
      </c>
      <c r="H98" s="45" t="s">
        <v>100</v>
      </c>
      <c r="J98" s="66">
        <f>SUM(AH81:AS81)</f>
        <v>86.145403670935877</v>
      </c>
    </row>
    <row r="99" spans="2:16" x14ac:dyDescent="0.35">
      <c r="B99" s="14"/>
      <c r="C99" s="14"/>
      <c r="D99" t="s">
        <v>648</v>
      </c>
      <c r="H99" s="45" t="s">
        <v>100</v>
      </c>
      <c r="J99" s="66">
        <f>SUM(AT81:BE81)</f>
        <v>99.264652218581517</v>
      </c>
    </row>
    <row r="100" spans="2:16" x14ac:dyDescent="0.35">
      <c r="B100" s="14"/>
      <c r="C100" s="14"/>
      <c r="D100" t="s">
        <v>649</v>
      </c>
      <c r="H100" s="45" t="s">
        <v>100</v>
      </c>
      <c r="J100" s="66">
        <f>SUM(BF81:BQ81)</f>
        <v>72.257135539279517</v>
      </c>
    </row>
    <row r="101" spans="2:16" x14ac:dyDescent="0.35">
      <c r="B101" s="14"/>
      <c r="C101" s="14"/>
      <c r="D101" t="s">
        <v>650</v>
      </c>
      <c r="H101" s="45" t="s">
        <v>100</v>
      </c>
      <c r="J101" s="66">
        <f>SUM(BR81:CC81)</f>
        <v>44.539130658847803</v>
      </c>
    </row>
    <row r="102" spans="2:16" x14ac:dyDescent="0.35">
      <c r="B102" s="14"/>
      <c r="C102" s="14"/>
      <c r="D102" t="s">
        <v>651</v>
      </c>
      <c r="H102" s="45" t="s">
        <v>100</v>
      </c>
      <c r="J102" s="66">
        <f>SUM(CD81:CO81)</f>
        <v>27.252538533141507</v>
      </c>
    </row>
    <row r="103" spans="2:16" x14ac:dyDescent="0.35">
      <c r="B103" s="14"/>
      <c r="C103" s="14"/>
      <c r="D103" t="s">
        <v>652</v>
      </c>
      <c r="H103" s="45" t="s">
        <v>100</v>
      </c>
      <c r="J103" s="66">
        <f>SUM(CP81:DA81)</f>
        <v>21.359865211513267</v>
      </c>
    </row>
    <row r="104" spans="2:16" x14ac:dyDescent="0.35">
      <c r="B104" s="14"/>
      <c r="C104" s="14"/>
      <c r="D104" t="s">
        <v>653</v>
      </c>
      <c r="H104" s="45" t="s">
        <v>100</v>
      </c>
      <c r="J104" s="66">
        <f>SUM(DB81:DM81)</f>
        <v>12.605604229427495</v>
      </c>
    </row>
    <row r="105" spans="2:16" x14ac:dyDescent="0.35">
      <c r="B105" s="14"/>
      <c r="C105" s="14"/>
      <c r="D105" t="s">
        <v>654</v>
      </c>
      <c r="H105" s="45" t="s">
        <v>100</v>
      </c>
      <c r="J105" s="66">
        <f>SUM(DN81:DY81)</f>
        <v>6.4913074539018645</v>
      </c>
    </row>
    <row r="106" spans="2:16" x14ac:dyDescent="0.35">
      <c r="B106" s="14"/>
      <c r="C106" s="14"/>
      <c r="D106" t="s">
        <v>655</v>
      </c>
    </row>
    <row r="108" spans="2:16" x14ac:dyDescent="0.35">
      <c r="B108" s="25" t="s">
        <v>566</v>
      </c>
      <c r="C108" s="25"/>
      <c r="D108" s="25"/>
      <c r="E108" s="25"/>
      <c r="F108" s="25"/>
      <c r="G108" s="25"/>
      <c r="H108" s="31"/>
      <c r="J108" s="25"/>
      <c r="K108" s="25"/>
      <c r="L108" s="25"/>
      <c r="M108" s="25"/>
      <c r="N108" s="25"/>
      <c r="O108" s="25"/>
      <c r="P108" s="25"/>
    </row>
    <row r="109" spans="2:16" x14ac:dyDescent="0.35">
      <c r="B109" s="529"/>
      <c r="C109" s="516"/>
      <c r="D109" s="516"/>
    </row>
    <row r="110" spans="2:16" x14ac:dyDescent="0.35">
      <c r="B110" s="14"/>
      <c r="C110" t="s">
        <v>853</v>
      </c>
      <c r="H110" s="215" t="s">
        <v>54</v>
      </c>
      <c r="J110" s="37">
        <f>'1.1 Assumptions'!$J$19</f>
        <v>0.84110949999999995</v>
      </c>
    </row>
    <row r="111" spans="2:16" x14ac:dyDescent="0.35">
      <c r="B111" s="331"/>
      <c r="C111" s="331"/>
      <c r="D111" s="320"/>
      <c r="E111" s="44"/>
      <c r="F111" s="44"/>
      <c r="H111" s="45" t="s">
        <v>41</v>
      </c>
      <c r="J111" s="435">
        <f>SUM(J91:U91)*$J$110</f>
        <v>5412636.9433646007</v>
      </c>
      <c r="K111" s="66"/>
      <c r="L111" s="66"/>
      <c r="M111" s="66"/>
      <c r="N111" s="66"/>
      <c r="O111" s="66"/>
      <c r="P111" s="66"/>
    </row>
    <row r="112" spans="2:16" x14ac:dyDescent="0.35">
      <c r="B112" s="14"/>
      <c r="C112" s="14"/>
      <c r="D112" t="s">
        <v>567</v>
      </c>
      <c r="H112" s="45" t="s">
        <v>41</v>
      </c>
      <c r="J112" s="435">
        <f>SUM(V91:AG91)*$J$110</f>
        <v>5343200.065213358</v>
      </c>
    </row>
    <row r="113" spans="2:10" x14ac:dyDescent="0.35">
      <c r="B113" s="14"/>
      <c r="C113" s="14"/>
      <c r="D113" t="s">
        <v>568</v>
      </c>
      <c r="H113" s="45" t="s">
        <v>41</v>
      </c>
      <c r="J113" s="435">
        <f>SUM(AH91:AS91)*$J$110</f>
        <v>5638852.1655131057</v>
      </c>
    </row>
    <row r="114" spans="2:10" x14ac:dyDescent="0.35">
      <c r="B114" s="14"/>
      <c r="C114" s="14"/>
      <c r="D114" t="s">
        <v>569</v>
      </c>
      <c r="H114" s="45" t="s">
        <v>41</v>
      </c>
      <c r="J114" s="435">
        <f>SUM(AT91:BE91)*$J$110</f>
        <v>7321662.5568681955</v>
      </c>
    </row>
    <row r="115" spans="2:10" x14ac:dyDescent="0.35">
      <c r="B115" s="14"/>
      <c r="C115" s="14"/>
      <c r="D115" t="s">
        <v>570</v>
      </c>
      <c r="H115" s="45" t="s">
        <v>41</v>
      </c>
      <c r="J115" s="435">
        <f>SUM(BF91:BQ91)*$J$110</f>
        <v>6005543.4048645645</v>
      </c>
    </row>
    <row r="116" spans="2:10" x14ac:dyDescent="0.35">
      <c r="B116" s="14"/>
      <c r="C116" s="14"/>
      <c r="D116" t="s">
        <v>571</v>
      </c>
      <c r="H116" s="45" t="s">
        <v>41</v>
      </c>
      <c r="J116" s="435">
        <f>SUM(BR91:CC91)*$J$110</f>
        <v>4132084.6607448729</v>
      </c>
    </row>
    <row r="117" spans="2:10" x14ac:dyDescent="0.35">
      <c r="B117" s="14"/>
      <c r="C117" s="14"/>
      <c r="D117" t="s">
        <v>572</v>
      </c>
      <c r="H117" s="45" t="s">
        <v>41</v>
      </c>
      <c r="J117" s="435">
        <f>SUM(CD91:CO91)*$J$110</f>
        <v>2879020.3932206803</v>
      </c>
    </row>
    <row r="118" spans="2:10" x14ac:dyDescent="0.35">
      <c r="B118" s="14"/>
      <c r="C118" s="14"/>
      <c r="D118" t="s">
        <v>573</v>
      </c>
      <c r="H118" s="45" t="s">
        <v>41</v>
      </c>
      <c r="J118" s="435">
        <f>SUM(CP91:DA91)*$J$110</f>
        <v>2542686.2351341522</v>
      </c>
    </row>
    <row r="119" spans="2:10" x14ac:dyDescent="0.35">
      <c r="B119" s="14"/>
      <c r="C119" s="14"/>
      <c r="D119" t="s">
        <v>574</v>
      </c>
      <c r="H119" s="45" t="s">
        <v>41</v>
      </c>
      <c r="J119" s="435">
        <f>SUM(DB91:DM91)*$J$110</f>
        <v>1690886.346364212</v>
      </c>
    </row>
    <row r="120" spans="2:10" x14ac:dyDescent="0.35">
      <c r="B120" s="14"/>
      <c r="C120" s="14"/>
      <c r="D120" t="s">
        <v>575</v>
      </c>
      <c r="H120" s="45" t="s">
        <v>41</v>
      </c>
      <c r="J120" s="435">
        <f>SUM(DN91:DY91)*$J$110</f>
        <v>981159.05098239135</v>
      </c>
    </row>
    <row r="121" spans="2:10" x14ac:dyDescent="0.35">
      <c r="B121" s="14"/>
      <c r="C121" s="14"/>
      <c r="D121" t="s">
        <v>576</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37381-13CE-4AA8-AB25-E3469284EDDA}">
  <sheetPr>
    <tabColor theme="4" tint="0.79998168889431442"/>
  </sheetPr>
  <dimension ref="A1:DY118"/>
  <sheetViews>
    <sheetView showGridLines="0" zoomScale="83" zoomScaleNormal="83" workbookViewId="0">
      <pane ySplit="5" topLeftCell="A42" activePane="bottomLeft" state="frozen"/>
      <selection activeCell="J10" sqref="J10"/>
      <selection pane="bottomLeft" activeCell="J10" sqref="J10"/>
    </sheetView>
  </sheetViews>
  <sheetFormatPr defaultColWidth="9" defaultRowHeight="14.5" outlineLevelRow="1" x14ac:dyDescent="0.35"/>
  <cols>
    <col min="1" max="5" width="3" customWidth="1"/>
    <col min="6" max="6" width="6.26953125" customWidth="1"/>
    <col min="7" max="7" width="33.08984375" customWidth="1"/>
    <col min="8" max="8" width="8.26953125" customWidth="1"/>
    <col min="9" max="9" width="3" customWidth="1"/>
    <col min="10" max="10" width="19" bestFit="1" customWidth="1"/>
    <col min="11" max="129" width="12.26953125" customWidth="1"/>
  </cols>
  <sheetData>
    <row r="1" spans="1:129" ht="31" x14ac:dyDescent="0.7">
      <c r="A1" s="12" t="s">
        <v>577</v>
      </c>
      <c r="B1" s="12"/>
    </row>
    <row r="2" spans="1:129" x14ac:dyDescent="0.35">
      <c r="A2" t="s">
        <v>578</v>
      </c>
    </row>
    <row r="3" spans="1:129" x14ac:dyDescent="0.35">
      <c r="J3" s="577" t="s">
        <v>418</v>
      </c>
      <c r="K3" s="578"/>
      <c r="L3" s="578"/>
      <c r="M3" s="578"/>
      <c r="N3" s="578"/>
      <c r="O3" s="578"/>
      <c r="P3" s="578"/>
      <c r="Q3" s="578"/>
      <c r="R3" s="578"/>
      <c r="S3" s="578"/>
      <c r="T3" s="578"/>
      <c r="U3" s="579"/>
      <c r="V3" s="577" t="s">
        <v>419</v>
      </c>
      <c r="W3" s="578"/>
      <c r="X3" s="578"/>
      <c r="Y3" s="578"/>
      <c r="Z3" s="578"/>
      <c r="AA3" s="578"/>
      <c r="AB3" s="578"/>
      <c r="AC3" s="578"/>
      <c r="AD3" s="578"/>
      <c r="AE3" s="578"/>
      <c r="AF3" s="578"/>
      <c r="AG3" s="579"/>
      <c r="AH3" s="577" t="s">
        <v>420</v>
      </c>
      <c r="AI3" s="578"/>
      <c r="AJ3" s="578"/>
      <c r="AK3" s="578"/>
      <c r="AL3" s="578"/>
      <c r="AM3" s="578"/>
      <c r="AN3" s="578"/>
      <c r="AO3" s="578"/>
      <c r="AP3" s="578"/>
      <c r="AQ3" s="578"/>
      <c r="AR3" s="578"/>
      <c r="AS3" s="579"/>
      <c r="AT3" s="577" t="s">
        <v>421</v>
      </c>
      <c r="AU3" s="578"/>
      <c r="AV3" s="578"/>
      <c r="AW3" s="578"/>
      <c r="AX3" s="578"/>
      <c r="AY3" s="578"/>
      <c r="AZ3" s="578"/>
      <c r="BA3" s="578"/>
      <c r="BB3" s="578"/>
      <c r="BC3" s="578"/>
      <c r="BD3" s="578"/>
      <c r="BE3" s="579"/>
      <c r="BF3" s="577" t="s">
        <v>422</v>
      </c>
      <c r="BG3" s="578"/>
      <c r="BH3" s="578"/>
      <c r="BI3" s="578"/>
      <c r="BJ3" s="578"/>
      <c r="BK3" s="578"/>
      <c r="BL3" s="578"/>
      <c r="BM3" s="578"/>
      <c r="BN3" s="578"/>
      <c r="BO3" s="578"/>
      <c r="BP3" s="578"/>
      <c r="BQ3" s="579"/>
      <c r="BR3" s="577" t="s">
        <v>423</v>
      </c>
      <c r="BS3" s="578"/>
      <c r="BT3" s="578"/>
      <c r="BU3" s="578"/>
      <c r="BV3" s="578"/>
      <c r="BW3" s="578"/>
      <c r="BX3" s="578"/>
      <c r="BY3" s="578"/>
      <c r="BZ3" s="578"/>
      <c r="CA3" s="578"/>
      <c r="CB3" s="578"/>
      <c r="CC3" s="579"/>
      <c r="CD3" s="577" t="s">
        <v>424</v>
      </c>
      <c r="CE3" s="578"/>
      <c r="CF3" s="578"/>
      <c r="CG3" s="578"/>
      <c r="CH3" s="578"/>
      <c r="CI3" s="578"/>
      <c r="CJ3" s="578"/>
      <c r="CK3" s="578"/>
      <c r="CL3" s="578"/>
      <c r="CM3" s="578"/>
      <c r="CN3" s="578"/>
      <c r="CO3" s="579"/>
      <c r="CP3" s="577" t="s">
        <v>425</v>
      </c>
      <c r="CQ3" s="578"/>
      <c r="CR3" s="578"/>
      <c r="CS3" s="578"/>
      <c r="CT3" s="578"/>
      <c r="CU3" s="578"/>
      <c r="CV3" s="578"/>
      <c r="CW3" s="578"/>
      <c r="CX3" s="578"/>
      <c r="CY3" s="578"/>
      <c r="CZ3" s="578"/>
      <c r="DA3" s="579"/>
      <c r="DB3" s="577" t="s">
        <v>426</v>
      </c>
      <c r="DC3" s="578"/>
      <c r="DD3" s="578"/>
      <c r="DE3" s="578"/>
      <c r="DF3" s="578"/>
      <c r="DG3" s="578"/>
      <c r="DH3" s="578"/>
      <c r="DI3" s="578"/>
      <c r="DJ3" s="578"/>
      <c r="DK3" s="578"/>
      <c r="DL3" s="578"/>
      <c r="DM3" s="579"/>
      <c r="DN3" s="577" t="s">
        <v>427</v>
      </c>
      <c r="DO3" s="578"/>
      <c r="DP3" s="578"/>
      <c r="DQ3" s="578"/>
      <c r="DR3" s="578"/>
      <c r="DS3" s="578"/>
      <c r="DT3" s="578"/>
      <c r="DU3" s="578"/>
      <c r="DV3" s="578"/>
      <c r="DW3" s="578"/>
      <c r="DX3" s="578"/>
      <c r="DY3" s="579"/>
    </row>
    <row r="4" spans="1:129" s="101" customFormat="1" x14ac:dyDescent="0.35">
      <c r="H4" s="175" t="s">
        <v>444</v>
      </c>
      <c r="J4" s="101">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445</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536</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H8" s="30"/>
    </row>
    <row r="9" spans="1:129" x14ac:dyDescent="0.35">
      <c r="B9" s="14"/>
      <c r="C9" s="24" t="s">
        <v>579</v>
      </c>
      <c r="H9" s="525"/>
    </row>
    <row r="10" spans="1:129" x14ac:dyDescent="0.35">
      <c r="B10" s="14"/>
      <c r="C10" s="14"/>
      <c r="E10" s="37" t="str">
        <f>'1.1 Assumptions'!$J$27</f>
        <v>Bitmain Antminer S19 Pro</v>
      </c>
      <c r="F10" s="37"/>
      <c r="G10" s="37"/>
      <c r="H10" s="525" t="s">
        <v>45</v>
      </c>
      <c r="J10" s="341">
        <f>'1.4.8 CF'!J47</f>
        <v>405</v>
      </c>
      <c r="K10" s="341">
        <f>'1.4.8 CF'!K47</f>
        <v>405</v>
      </c>
      <c r="L10" s="341">
        <f>'1.4.8 CF'!L47</f>
        <v>405</v>
      </c>
      <c r="M10" s="341">
        <f>'1.4.8 CF'!M47</f>
        <v>405</v>
      </c>
      <c r="N10" s="341">
        <f>'1.4.8 CF'!N47</f>
        <v>405</v>
      </c>
      <c r="O10" s="341">
        <f>'1.4.8 CF'!O47</f>
        <v>405</v>
      </c>
      <c r="P10" s="341">
        <f>'1.4.8 CF'!P47</f>
        <v>405</v>
      </c>
      <c r="Q10" s="341">
        <f>'1.4.8 CF'!Q47</f>
        <v>405</v>
      </c>
      <c r="R10" s="341">
        <f>'1.4.8 CF'!R47</f>
        <v>405</v>
      </c>
      <c r="S10" s="341">
        <f>'1.4.8 CF'!S47</f>
        <v>405</v>
      </c>
      <c r="T10" s="341">
        <f>'1.4.8 CF'!T47</f>
        <v>405</v>
      </c>
      <c r="U10" s="341">
        <f>'1.4.8 CF'!U47</f>
        <v>405</v>
      </c>
      <c r="V10" s="341">
        <f>'1.4.8 CF'!V47</f>
        <v>571</v>
      </c>
      <c r="W10" s="341">
        <f>'1.4.8 CF'!W47</f>
        <v>571</v>
      </c>
      <c r="X10" s="341">
        <f>'1.4.8 CF'!X47</f>
        <v>571</v>
      </c>
      <c r="Y10" s="341">
        <f>'1.4.8 CF'!Y47</f>
        <v>571</v>
      </c>
      <c r="Z10" s="341">
        <f>'1.4.8 CF'!Z47</f>
        <v>571</v>
      </c>
      <c r="AA10" s="341">
        <f>'1.4.8 CF'!AA47</f>
        <v>571</v>
      </c>
      <c r="AB10" s="341">
        <f>'1.4.8 CF'!AB47</f>
        <v>571</v>
      </c>
      <c r="AC10" s="341">
        <f>'1.4.8 CF'!AC47</f>
        <v>571</v>
      </c>
      <c r="AD10" s="341">
        <f>'1.4.8 CF'!AD47</f>
        <v>571</v>
      </c>
      <c r="AE10" s="341">
        <f>'1.4.8 CF'!AE47</f>
        <v>571</v>
      </c>
      <c r="AF10" s="341">
        <f>'1.4.8 CF'!AF47</f>
        <v>571</v>
      </c>
      <c r="AG10" s="341">
        <f>'1.4.8 CF'!AG47</f>
        <v>571</v>
      </c>
      <c r="AH10" s="341">
        <f>'1.4.8 CF'!AH47</f>
        <v>765</v>
      </c>
      <c r="AI10" s="341">
        <f>'1.4.8 CF'!AI47</f>
        <v>765</v>
      </c>
      <c r="AJ10" s="341">
        <f>'1.4.8 CF'!AJ47</f>
        <v>765</v>
      </c>
      <c r="AK10" s="341">
        <f>'1.4.8 CF'!AK47</f>
        <v>765</v>
      </c>
      <c r="AL10" s="341">
        <f>'1.4.8 CF'!AL47</f>
        <v>765</v>
      </c>
      <c r="AM10" s="341">
        <f>'1.4.8 CF'!AM47</f>
        <v>765</v>
      </c>
      <c r="AN10" s="341">
        <f>'1.4.8 CF'!AN47</f>
        <v>765</v>
      </c>
      <c r="AO10" s="341">
        <f>'1.4.8 CF'!AO47</f>
        <v>765</v>
      </c>
      <c r="AP10" s="341">
        <f>'1.4.8 CF'!AP47</f>
        <v>765</v>
      </c>
      <c r="AQ10" s="341">
        <f>'1.4.8 CF'!AQ47</f>
        <v>765</v>
      </c>
      <c r="AR10" s="341">
        <f>'1.4.8 CF'!AR47</f>
        <v>765</v>
      </c>
      <c r="AS10" s="341">
        <f>'1.4.8 CF'!AS47</f>
        <v>765</v>
      </c>
      <c r="AT10" s="341">
        <f>'1.4.8 CF'!AT47</f>
        <v>946</v>
      </c>
      <c r="AU10" s="341">
        <f>'1.4.8 CF'!AU47</f>
        <v>946</v>
      </c>
      <c r="AV10" s="341">
        <f>'1.4.8 CF'!AV47</f>
        <v>946</v>
      </c>
      <c r="AW10" s="341">
        <f>'1.4.8 CF'!AW47</f>
        <v>946</v>
      </c>
      <c r="AX10" s="341">
        <f>'1.4.8 CF'!AX47</f>
        <v>946</v>
      </c>
      <c r="AY10" s="341">
        <f>'1.4.8 CF'!AY47</f>
        <v>946</v>
      </c>
      <c r="AZ10" s="341">
        <f>'1.4.8 CF'!AZ47</f>
        <v>946</v>
      </c>
      <c r="BA10" s="341">
        <f>'1.4.8 CF'!BA47</f>
        <v>946</v>
      </c>
      <c r="BB10" s="341">
        <f>'1.4.8 CF'!BB47</f>
        <v>946</v>
      </c>
      <c r="BC10" s="341">
        <f>'1.4.8 CF'!BC47</f>
        <v>946</v>
      </c>
      <c r="BD10" s="341">
        <f>'1.4.8 CF'!BD47</f>
        <v>946</v>
      </c>
      <c r="BE10" s="341">
        <f>'1.4.8 CF'!BE47</f>
        <v>946</v>
      </c>
      <c r="BF10" s="341">
        <f>'1.4.8 CF'!BF47</f>
        <v>739</v>
      </c>
      <c r="BG10" s="341">
        <f>'1.4.8 CF'!BG47</f>
        <v>739</v>
      </c>
      <c r="BH10" s="341">
        <f>'1.4.8 CF'!BH47</f>
        <v>739</v>
      </c>
      <c r="BI10" s="341">
        <f>'1.4.8 CF'!BI47</f>
        <v>739</v>
      </c>
      <c r="BJ10" s="341">
        <f>'1.4.8 CF'!BJ47</f>
        <v>739</v>
      </c>
      <c r="BK10" s="341">
        <f>'1.4.8 CF'!BK47</f>
        <v>739</v>
      </c>
      <c r="BL10" s="341">
        <f>'1.4.8 CF'!BL47</f>
        <v>739</v>
      </c>
      <c r="BM10" s="341">
        <f>'1.4.8 CF'!BM47</f>
        <v>739</v>
      </c>
      <c r="BN10" s="341">
        <f>'1.4.8 CF'!BN47</f>
        <v>739</v>
      </c>
      <c r="BO10" s="341">
        <f>'1.4.8 CF'!BO47</f>
        <v>739</v>
      </c>
      <c r="BP10" s="341">
        <f>'1.4.8 CF'!BP47</f>
        <v>739</v>
      </c>
      <c r="BQ10" s="341">
        <f>'1.4.8 CF'!BQ47</f>
        <v>739</v>
      </c>
      <c r="BR10" s="341">
        <f>'1.4.8 CF'!BR47</f>
        <v>726</v>
      </c>
      <c r="BS10" s="341">
        <f>'1.4.8 CF'!BS47</f>
        <v>726</v>
      </c>
      <c r="BT10" s="341">
        <f>'1.4.8 CF'!BT47</f>
        <v>726</v>
      </c>
      <c r="BU10" s="341">
        <f>'1.4.8 CF'!BU47</f>
        <v>726</v>
      </c>
      <c r="BV10" s="341">
        <f>'1.4.8 CF'!BV47</f>
        <v>726</v>
      </c>
      <c r="BW10" s="341">
        <f>'1.4.8 CF'!BW47</f>
        <v>726</v>
      </c>
      <c r="BX10" s="341">
        <f>'1.4.8 CF'!BX47</f>
        <v>726</v>
      </c>
      <c r="BY10" s="341">
        <f>'1.4.8 CF'!BY47</f>
        <v>726</v>
      </c>
      <c r="BZ10" s="341">
        <f>'1.4.8 CF'!BZ47</f>
        <v>726</v>
      </c>
      <c r="CA10" s="341">
        <f>'1.4.8 CF'!CA47</f>
        <v>726</v>
      </c>
      <c r="CB10" s="341">
        <f>'1.4.8 CF'!CB47</f>
        <v>726</v>
      </c>
      <c r="CC10" s="341">
        <f>'1.4.8 CF'!CC47</f>
        <v>726</v>
      </c>
      <c r="CD10" s="341">
        <f>'1.4.8 CF'!CD47</f>
        <v>642</v>
      </c>
      <c r="CE10" s="341">
        <f>'1.4.8 CF'!CE47</f>
        <v>642</v>
      </c>
      <c r="CF10" s="341">
        <f>'1.4.8 CF'!CF47</f>
        <v>642</v>
      </c>
      <c r="CG10" s="341">
        <f>'1.4.8 CF'!CG47</f>
        <v>642</v>
      </c>
      <c r="CH10" s="341">
        <f>'1.4.8 CF'!CH47</f>
        <v>642</v>
      </c>
      <c r="CI10" s="341">
        <f>'1.4.8 CF'!CI47</f>
        <v>642</v>
      </c>
      <c r="CJ10" s="341">
        <f>'1.4.8 CF'!CJ47</f>
        <v>642</v>
      </c>
      <c r="CK10" s="341">
        <f>'1.4.8 CF'!CK47</f>
        <v>642</v>
      </c>
      <c r="CL10" s="341">
        <f>'1.4.8 CF'!CL47</f>
        <v>642</v>
      </c>
      <c r="CM10" s="341">
        <f>'1.4.8 CF'!CM47</f>
        <v>642</v>
      </c>
      <c r="CN10" s="341">
        <f>'1.4.8 CF'!CN47</f>
        <v>642</v>
      </c>
      <c r="CO10" s="341">
        <f>'1.4.8 CF'!CO47</f>
        <v>642</v>
      </c>
      <c r="CP10" s="341">
        <f>'1.4.8 CF'!CP47</f>
        <v>540</v>
      </c>
      <c r="CQ10" s="341">
        <f>'1.4.8 CF'!CQ47</f>
        <v>540</v>
      </c>
      <c r="CR10" s="341">
        <f>'1.4.8 CF'!CR47</f>
        <v>540</v>
      </c>
      <c r="CS10" s="341">
        <f>'1.4.8 CF'!CS47</f>
        <v>540</v>
      </c>
      <c r="CT10" s="341">
        <f>'1.4.8 CF'!CT47</f>
        <v>540</v>
      </c>
      <c r="CU10" s="341">
        <f>'1.4.8 CF'!CU47</f>
        <v>540</v>
      </c>
      <c r="CV10" s="341">
        <f>'1.4.8 CF'!CV47</f>
        <v>540</v>
      </c>
      <c r="CW10" s="341">
        <f>'1.4.8 CF'!CW47</f>
        <v>540</v>
      </c>
      <c r="CX10" s="341">
        <f>'1.4.8 CF'!CX47</f>
        <v>540</v>
      </c>
      <c r="CY10" s="341">
        <f>'1.4.8 CF'!CY47</f>
        <v>540</v>
      </c>
      <c r="CZ10" s="341">
        <f>'1.4.8 CF'!CZ47</f>
        <v>540</v>
      </c>
      <c r="DA10" s="341">
        <f>'1.4.8 CF'!DA47</f>
        <v>540</v>
      </c>
      <c r="DB10" s="341">
        <f>'1.4.8 CF'!DB47</f>
        <v>342</v>
      </c>
      <c r="DC10" s="341">
        <f>'1.4.8 CF'!DC47</f>
        <v>342</v>
      </c>
      <c r="DD10" s="341">
        <f>'1.4.8 CF'!DD47</f>
        <v>342</v>
      </c>
      <c r="DE10" s="341">
        <f>'1.4.8 CF'!DE47</f>
        <v>342</v>
      </c>
      <c r="DF10" s="341">
        <f>'1.4.8 CF'!DF47</f>
        <v>342</v>
      </c>
      <c r="DG10" s="341">
        <f>'1.4.8 CF'!DG47</f>
        <v>342</v>
      </c>
      <c r="DH10" s="341">
        <f>'1.4.8 CF'!DH47</f>
        <v>342</v>
      </c>
      <c r="DI10" s="341">
        <f>'1.4.8 CF'!DI47</f>
        <v>342</v>
      </c>
      <c r="DJ10" s="341">
        <f>'1.4.8 CF'!DJ47</f>
        <v>342</v>
      </c>
      <c r="DK10" s="341">
        <f>'1.4.8 CF'!DK47</f>
        <v>342</v>
      </c>
      <c r="DL10" s="341">
        <f>'1.4.8 CF'!DL47</f>
        <v>342</v>
      </c>
      <c r="DM10" s="341">
        <f>'1.4.8 CF'!DM47</f>
        <v>342</v>
      </c>
      <c r="DN10" s="341">
        <f>'1.4.8 CF'!DN47</f>
        <v>189</v>
      </c>
      <c r="DO10" s="341">
        <f>'1.4.8 CF'!DO47</f>
        <v>189</v>
      </c>
      <c r="DP10" s="341">
        <f>'1.4.8 CF'!DP47</f>
        <v>189</v>
      </c>
      <c r="DQ10" s="341">
        <f>'1.4.8 CF'!DQ47</f>
        <v>189</v>
      </c>
      <c r="DR10" s="341">
        <f>'1.4.8 CF'!DR47</f>
        <v>189</v>
      </c>
      <c r="DS10" s="341">
        <f>'1.4.8 CF'!DS47</f>
        <v>189</v>
      </c>
      <c r="DT10" s="341">
        <f>'1.4.8 CF'!DT47</f>
        <v>189</v>
      </c>
      <c r="DU10" s="341">
        <f>'1.4.8 CF'!DU47</f>
        <v>189</v>
      </c>
      <c r="DV10" s="341">
        <f>'1.4.8 CF'!DV47</f>
        <v>189</v>
      </c>
      <c r="DW10" s="341">
        <f>'1.4.8 CF'!DW47</f>
        <v>189</v>
      </c>
      <c r="DX10" s="341">
        <f>'1.4.8 CF'!DX47</f>
        <v>189</v>
      </c>
      <c r="DY10" s="341">
        <f>'1.4.8 CF'!DY47</f>
        <v>189</v>
      </c>
    </row>
    <row r="11" spans="1:129" x14ac:dyDescent="0.35">
      <c r="B11" s="14"/>
      <c r="C11" s="14"/>
      <c r="E11" s="37" t="str">
        <f>'1.1 Assumptions'!$J$28</f>
        <v>MicroBT Whatsminer M30s</v>
      </c>
      <c r="F11" s="37"/>
      <c r="G11" s="37"/>
      <c r="H11" s="525" t="s">
        <v>45</v>
      </c>
      <c r="J11" s="341">
        <f>'1.4.8 CF'!J48</f>
        <v>0</v>
      </c>
      <c r="K11" s="341">
        <f>'1.4.8 CF'!K48</f>
        <v>0</v>
      </c>
      <c r="L11" s="341">
        <f>'1.4.8 CF'!L48</f>
        <v>0</v>
      </c>
      <c r="M11" s="341">
        <f>'1.4.8 CF'!M48</f>
        <v>0</v>
      </c>
      <c r="N11" s="341">
        <f>'1.4.8 CF'!N48</f>
        <v>0</v>
      </c>
      <c r="O11" s="341">
        <f>'1.4.8 CF'!O48</f>
        <v>0</v>
      </c>
      <c r="P11" s="341">
        <f>'1.4.8 CF'!P48</f>
        <v>0</v>
      </c>
      <c r="Q11" s="341">
        <f>'1.4.8 CF'!Q48</f>
        <v>0</v>
      </c>
      <c r="R11" s="341">
        <f>'1.4.8 CF'!R48</f>
        <v>0</v>
      </c>
      <c r="S11" s="341">
        <f>'1.4.8 CF'!S48</f>
        <v>0</v>
      </c>
      <c r="T11" s="341">
        <f>'1.4.8 CF'!T48</f>
        <v>0</v>
      </c>
      <c r="U11" s="341">
        <f>'1.4.8 CF'!U48</f>
        <v>0</v>
      </c>
      <c r="V11" s="341">
        <f>'1.4.8 CF'!V48</f>
        <v>0</v>
      </c>
      <c r="W11" s="341">
        <f>'1.4.8 CF'!W48</f>
        <v>0</v>
      </c>
      <c r="X11" s="341">
        <f>'1.4.8 CF'!X48</f>
        <v>0</v>
      </c>
      <c r="Y11" s="341">
        <f>'1.4.8 CF'!Y48</f>
        <v>0</v>
      </c>
      <c r="Z11" s="341">
        <f>'1.4.8 CF'!Z48</f>
        <v>0</v>
      </c>
      <c r="AA11" s="341">
        <f>'1.4.8 CF'!AA48</f>
        <v>0</v>
      </c>
      <c r="AB11" s="341">
        <f>'1.4.8 CF'!AB48</f>
        <v>0</v>
      </c>
      <c r="AC11" s="341">
        <f>'1.4.8 CF'!AC48</f>
        <v>0</v>
      </c>
      <c r="AD11" s="341">
        <f>'1.4.8 CF'!AD48</f>
        <v>0</v>
      </c>
      <c r="AE11" s="341">
        <f>'1.4.8 CF'!AE48</f>
        <v>0</v>
      </c>
      <c r="AF11" s="341">
        <f>'1.4.8 CF'!AF48</f>
        <v>0</v>
      </c>
      <c r="AG11" s="341">
        <f>'1.4.8 CF'!AG48</f>
        <v>0</v>
      </c>
      <c r="AH11" s="341">
        <f>'1.4.8 CF'!AH48</f>
        <v>0</v>
      </c>
      <c r="AI11" s="341">
        <f>'1.4.8 CF'!AI48</f>
        <v>0</v>
      </c>
      <c r="AJ11" s="341">
        <f>'1.4.8 CF'!AJ48</f>
        <v>0</v>
      </c>
      <c r="AK11" s="341">
        <f>'1.4.8 CF'!AK48</f>
        <v>0</v>
      </c>
      <c r="AL11" s="341">
        <f>'1.4.8 CF'!AL48</f>
        <v>0</v>
      </c>
      <c r="AM11" s="341">
        <f>'1.4.8 CF'!AM48</f>
        <v>0</v>
      </c>
      <c r="AN11" s="341">
        <f>'1.4.8 CF'!AN48</f>
        <v>0</v>
      </c>
      <c r="AO11" s="341">
        <f>'1.4.8 CF'!AO48</f>
        <v>0</v>
      </c>
      <c r="AP11" s="341">
        <f>'1.4.8 CF'!AP48</f>
        <v>0</v>
      </c>
      <c r="AQ11" s="341">
        <f>'1.4.8 CF'!AQ48</f>
        <v>0</v>
      </c>
      <c r="AR11" s="341">
        <f>'1.4.8 CF'!AR48</f>
        <v>0</v>
      </c>
      <c r="AS11" s="341">
        <f>'1.4.8 CF'!AS48</f>
        <v>0</v>
      </c>
      <c r="AT11" s="341">
        <f>'1.4.8 CF'!AT48</f>
        <v>0</v>
      </c>
      <c r="AU11" s="341">
        <f>'1.4.8 CF'!AU48</f>
        <v>0</v>
      </c>
      <c r="AV11" s="341">
        <f>'1.4.8 CF'!AV48</f>
        <v>0</v>
      </c>
      <c r="AW11" s="341">
        <f>'1.4.8 CF'!AW48</f>
        <v>0</v>
      </c>
      <c r="AX11" s="341">
        <f>'1.4.8 CF'!AX48</f>
        <v>0</v>
      </c>
      <c r="AY11" s="341">
        <f>'1.4.8 CF'!AY48</f>
        <v>0</v>
      </c>
      <c r="AZ11" s="341">
        <f>'1.4.8 CF'!AZ48</f>
        <v>0</v>
      </c>
      <c r="BA11" s="341">
        <f>'1.4.8 CF'!BA48</f>
        <v>0</v>
      </c>
      <c r="BB11" s="341">
        <f>'1.4.8 CF'!BB48</f>
        <v>0</v>
      </c>
      <c r="BC11" s="341">
        <f>'1.4.8 CF'!BC48</f>
        <v>0</v>
      </c>
      <c r="BD11" s="341">
        <f>'1.4.8 CF'!BD48</f>
        <v>0</v>
      </c>
      <c r="BE11" s="341">
        <f>'1.4.8 CF'!BE48</f>
        <v>0</v>
      </c>
      <c r="BF11" s="341">
        <f>'1.4.8 CF'!BF48</f>
        <v>0</v>
      </c>
      <c r="BG11" s="341">
        <f>'1.4.8 CF'!BG48</f>
        <v>0</v>
      </c>
      <c r="BH11" s="341">
        <f>'1.4.8 CF'!BH48</f>
        <v>0</v>
      </c>
      <c r="BI11" s="341">
        <f>'1.4.8 CF'!BI48</f>
        <v>0</v>
      </c>
      <c r="BJ11" s="341">
        <f>'1.4.8 CF'!BJ48</f>
        <v>0</v>
      </c>
      <c r="BK11" s="341">
        <f>'1.4.8 CF'!BK48</f>
        <v>0</v>
      </c>
      <c r="BL11" s="341">
        <f>'1.4.8 CF'!BL48</f>
        <v>0</v>
      </c>
      <c r="BM11" s="341">
        <f>'1.4.8 CF'!BM48</f>
        <v>0</v>
      </c>
      <c r="BN11" s="341">
        <f>'1.4.8 CF'!BN48</f>
        <v>0</v>
      </c>
      <c r="BO11" s="341">
        <f>'1.4.8 CF'!BO48</f>
        <v>0</v>
      </c>
      <c r="BP11" s="341">
        <f>'1.4.8 CF'!BP48</f>
        <v>0</v>
      </c>
      <c r="BQ11" s="341">
        <f>'1.4.8 CF'!BQ48</f>
        <v>0</v>
      </c>
      <c r="BR11" s="341">
        <f>'1.4.8 CF'!BR48</f>
        <v>0</v>
      </c>
      <c r="BS11" s="341">
        <f>'1.4.8 CF'!BS48</f>
        <v>0</v>
      </c>
      <c r="BT11" s="341">
        <f>'1.4.8 CF'!BT48</f>
        <v>0</v>
      </c>
      <c r="BU11" s="341">
        <f>'1.4.8 CF'!BU48</f>
        <v>0</v>
      </c>
      <c r="BV11" s="341">
        <f>'1.4.8 CF'!BV48</f>
        <v>0</v>
      </c>
      <c r="BW11" s="341">
        <f>'1.4.8 CF'!BW48</f>
        <v>0</v>
      </c>
      <c r="BX11" s="341">
        <f>'1.4.8 CF'!BX48</f>
        <v>0</v>
      </c>
      <c r="BY11" s="341">
        <f>'1.4.8 CF'!BY48</f>
        <v>0</v>
      </c>
      <c r="BZ11" s="341">
        <f>'1.4.8 CF'!BZ48</f>
        <v>0</v>
      </c>
      <c r="CA11" s="341">
        <f>'1.4.8 CF'!CA48</f>
        <v>0</v>
      </c>
      <c r="CB11" s="341">
        <f>'1.4.8 CF'!CB48</f>
        <v>0</v>
      </c>
      <c r="CC11" s="341">
        <f>'1.4.8 CF'!CC48</f>
        <v>0</v>
      </c>
      <c r="CD11" s="341">
        <f>'1.4.8 CF'!CD48</f>
        <v>0</v>
      </c>
      <c r="CE11" s="341">
        <f>'1.4.8 CF'!CE48</f>
        <v>0</v>
      </c>
      <c r="CF11" s="341">
        <f>'1.4.8 CF'!CF48</f>
        <v>0</v>
      </c>
      <c r="CG11" s="341">
        <f>'1.4.8 CF'!CG48</f>
        <v>0</v>
      </c>
      <c r="CH11" s="341">
        <f>'1.4.8 CF'!CH48</f>
        <v>0</v>
      </c>
      <c r="CI11" s="341">
        <f>'1.4.8 CF'!CI48</f>
        <v>0</v>
      </c>
      <c r="CJ11" s="341">
        <f>'1.4.8 CF'!CJ48</f>
        <v>0</v>
      </c>
      <c r="CK11" s="341">
        <f>'1.4.8 CF'!CK48</f>
        <v>0</v>
      </c>
      <c r="CL11" s="341">
        <f>'1.4.8 CF'!CL48</f>
        <v>0</v>
      </c>
      <c r="CM11" s="341">
        <f>'1.4.8 CF'!CM48</f>
        <v>0</v>
      </c>
      <c r="CN11" s="341">
        <f>'1.4.8 CF'!CN48</f>
        <v>0</v>
      </c>
      <c r="CO11" s="341">
        <f>'1.4.8 CF'!CO48</f>
        <v>0</v>
      </c>
      <c r="CP11" s="341">
        <f>'1.4.8 CF'!CP48</f>
        <v>0</v>
      </c>
      <c r="CQ11" s="341">
        <f>'1.4.8 CF'!CQ48</f>
        <v>0</v>
      </c>
      <c r="CR11" s="341">
        <f>'1.4.8 CF'!CR48</f>
        <v>0</v>
      </c>
      <c r="CS11" s="341">
        <f>'1.4.8 CF'!CS48</f>
        <v>0</v>
      </c>
      <c r="CT11" s="341">
        <f>'1.4.8 CF'!CT48</f>
        <v>0</v>
      </c>
      <c r="CU11" s="341">
        <f>'1.4.8 CF'!CU48</f>
        <v>0</v>
      </c>
      <c r="CV11" s="341">
        <f>'1.4.8 CF'!CV48</f>
        <v>0</v>
      </c>
      <c r="CW11" s="341">
        <f>'1.4.8 CF'!CW48</f>
        <v>0</v>
      </c>
      <c r="CX11" s="341">
        <f>'1.4.8 CF'!CX48</f>
        <v>0</v>
      </c>
      <c r="CY11" s="341">
        <f>'1.4.8 CF'!CY48</f>
        <v>0</v>
      </c>
      <c r="CZ11" s="341">
        <f>'1.4.8 CF'!CZ48</f>
        <v>0</v>
      </c>
      <c r="DA11" s="341">
        <f>'1.4.8 CF'!DA48</f>
        <v>0</v>
      </c>
      <c r="DB11" s="341">
        <f>'1.4.8 CF'!DB48</f>
        <v>0</v>
      </c>
      <c r="DC11" s="341">
        <f>'1.4.8 CF'!DC48</f>
        <v>0</v>
      </c>
      <c r="DD11" s="341">
        <f>'1.4.8 CF'!DD48</f>
        <v>0</v>
      </c>
      <c r="DE11" s="341">
        <f>'1.4.8 CF'!DE48</f>
        <v>0</v>
      </c>
      <c r="DF11" s="341">
        <f>'1.4.8 CF'!DF48</f>
        <v>0</v>
      </c>
      <c r="DG11" s="341">
        <f>'1.4.8 CF'!DG48</f>
        <v>0</v>
      </c>
      <c r="DH11" s="341">
        <f>'1.4.8 CF'!DH48</f>
        <v>0</v>
      </c>
      <c r="DI11" s="341">
        <f>'1.4.8 CF'!DI48</f>
        <v>0</v>
      </c>
      <c r="DJ11" s="341">
        <f>'1.4.8 CF'!DJ48</f>
        <v>0</v>
      </c>
      <c r="DK11" s="341">
        <f>'1.4.8 CF'!DK48</f>
        <v>0</v>
      </c>
      <c r="DL11" s="341">
        <f>'1.4.8 CF'!DL48</f>
        <v>0</v>
      </c>
      <c r="DM11" s="341">
        <f>'1.4.8 CF'!DM48</f>
        <v>0</v>
      </c>
      <c r="DN11" s="341">
        <f>'1.4.8 CF'!DN48</f>
        <v>0</v>
      </c>
      <c r="DO11" s="341">
        <f>'1.4.8 CF'!DO48</f>
        <v>0</v>
      </c>
      <c r="DP11" s="341">
        <f>'1.4.8 CF'!DP48</f>
        <v>0</v>
      </c>
      <c r="DQ11" s="341">
        <f>'1.4.8 CF'!DQ48</f>
        <v>0</v>
      </c>
      <c r="DR11" s="341">
        <f>'1.4.8 CF'!DR48</f>
        <v>0</v>
      </c>
      <c r="DS11" s="341">
        <f>'1.4.8 CF'!DS48</f>
        <v>0</v>
      </c>
      <c r="DT11" s="341">
        <f>'1.4.8 CF'!DT48</f>
        <v>0</v>
      </c>
      <c r="DU11" s="341">
        <f>'1.4.8 CF'!DU48</f>
        <v>0</v>
      </c>
      <c r="DV11" s="341">
        <f>'1.4.8 CF'!DV48</f>
        <v>0</v>
      </c>
      <c r="DW11" s="341">
        <f>'1.4.8 CF'!DW48</f>
        <v>0</v>
      </c>
      <c r="DX11" s="341">
        <f>'1.4.8 CF'!DX48</f>
        <v>0</v>
      </c>
      <c r="DY11" s="341">
        <f>'1.4.8 CF'!DY48</f>
        <v>0</v>
      </c>
    </row>
    <row r="12" spans="1:129" x14ac:dyDescent="0.35">
      <c r="B12" s="14"/>
      <c r="H12" s="525"/>
    </row>
    <row r="13" spans="1:129" x14ac:dyDescent="0.35">
      <c r="B13" s="14"/>
      <c r="C13" s="24" t="s">
        <v>580</v>
      </c>
      <c r="H13" s="525"/>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row>
    <row r="14" spans="1:129" x14ac:dyDescent="0.35">
      <c r="B14" s="14"/>
      <c r="C14" s="14"/>
      <c r="E14" s="37" t="str">
        <f>'1.1 Assumptions'!$J$27</f>
        <v>Bitmain Antminer S19 Pro</v>
      </c>
      <c r="F14" s="37"/>
      <c r="G14" s="37"/>
      <c r="H14" s="525" t="s">
        <v>45</v>
      </c>
      <c r="J14" s="126">
        <f>IF('1.1 Assumptions'!$J$35="Bitcoin Cash", J10, 0)</f>
        <v>0</v>
      </c>
      <c r="K14" s="126">
        <f>IF('1.1 Assumptions'!$J$35="Bitcoin Cash", K10, 0)</f>
        <v>0</v>
      </c>
      <c r="L14" s="126">
        <f>IF('1.1 Assumptions'!$J$35="Bitcoin Cash", L10, 0)</f>
        <v>0</v>
      </c>
      <c r="M14" s="126">
        <f>IF('1.1 Assumptions'!$J$35="Bitcoin Cash", M10, 0)</f>
        <v>0</v>
      </c>
      <c r="N14" s="126">
        <f>IF('1.1 Assumptions'!$J$35="Bitcoin Cash", N10, 0)</f>
        <v>0</v>
      </c>
      <c r="O14" s="126">
        <f>IF('1.1 Assumptions'!$J$35="Bitcoin Cash", O10, 0)</f>
        <v>0</v>
      </c>
      <c r="P14" s="126">
        <f>IF('1.1 Assumptions'!$J$35="Bitcoin Cash", P10, 0)</f>
        <v>0</v>
      </c>
      <c r="Q14" s="126">
        <f>IF('1.1 Assumptions'!$J$35="Bitcoin Cash", Q10, 0)</f>
        <v>0</v>
      </c>
      <c r="R14" s="126">
        <f>IF('1.1 Assumptions'!$J$35="Bitcoin Cash", R10, 0)</f>
        <v>0</v>
      </c>
      <c r="S14" s="126">
        <f>IF('1.1 Assumptions'!$J$35="Bitcoin Cash", S10, 0)</f>
        <v>0</v>
      </c>
      <c r="T14" s="126">
        <f>IF('1.1 Assumptions'!$J$35="Bitcoin Cash", T10, 0)</f>
        <v>0</v>
      </c>
      <c r="U14" s="126">
        <f>IF('1.1 Assumptions'!$J$35="Bitcoin Cash", U10, 0)</f>
        <v>0</v>
      </c>
      <c r="V14" s="126">
        <f>IF('1.1 Assumptions'!$J$35="Bitcoin Cash", V10, 0)</f>
        <v>0</v>
      </c>
      <c r="W14" s="126">
        <f>IF('1.1 Assumptions'!$J$35="Bitcoin Cash", W10, 0)</f>
        <v>0</v>
      </c>
      <c r="X14" s="126">
        <f>IF('1.1 Assumptions'!$J$35="Bitcoin Cash", X10, 0)</f>
        <v>0</v>
      </c>
      <c r="Y14" s="126">
        <f>IF('1.1 Assumptions'!$J$35="Bitcoin Cash", Y10, 0)</f>
        <v>0</v>
      </c>
      <c r="Z14" s="126">
        <f>IF('1.1 Assumptions'!$J$35="Bitcoin Cash", Z10, 0)</f>
        <v>0</v>
      </c>
      <c r="AA14" s="126">
        <f>IF('1.1 Assumptions'!$J$35="Bitcoin Cash", AA10, 0)</f>
        <v>0</v>
      </c>
      <c r="AB14" s="126">
        <f>IF('1.1 Assumptions'!$J$35="Bitcoin Cash", AB10, 0)</f>
        <v>0</v>
      </c>
      <c r="AC14" s="126">
        <f>IF('1.1 Assumptions'!$J$35="Bitcoin Cash", AC10, 0)</f>
        <v>0</v>
      </c>
      <c r="AD14" s="126">
        <f>IF('1.1 Assumptions'!$J$35="Bitcoin Cash", AD10, 0)</f>
        <v>0</v>
      </c>
      <c r="AE14" s="126">
        <f>IF('1.1 Assumptions'!$J$35="Bitcoin Cash", AE10, 0)</f>
        <v>0</v>
      </c>
      <c r="AF14" s="126">
        <f>IF('1.1 Assumptions'!$J$35="Bitcoin Cash", AF10, 0)</f>
        <v>0</v>
      </c>
      <c r="AG14" s="126">
        <f>IF('1.1 Assumptions'!$J$35="Bitcoin Cash", AG10, 0)</f>
        <v>0</v>
      </c>
      <c r="AH14" s="126">
        <f>IF('1.1 Assumptions'!$J$35="Bitcoin Cash", AH10, 0)</f>
        <v>0</v>
      </c>
      <c r="AI14" s="126">
        <f>IF('1.1 Assumptions'!$J$35="Bitcoin Cash", AI10, 0)</f>
        <v>0</v>
      </c>
      <c r="AJ14" s="126">
        <f>IF('1.1 Assumptions'!$J$35="Bitcoin Cash", AJ10, 0)</f>
        <v>0</v>
      </c>
      <c r="AK14" s="126">
        <f>IF('1.1 Assumptions'!$J$35="Bitcoin Cash", AK10, 0)</f>
        <v>0</v>
      </c>
      <c r="AL14" s="126">
        <f>IF('1.1 Assumptions'!$J$35="Bitcoin Cash", AL10, 0)</f>
        <v>0</v>
      </c>
      <c r="AM14" s="126">
        <f>IF('1.1 Assumptions'!$J$35="Bitcoin Cash", AM10, 0)</f>
        <v>0</v>
      </c>
      <c r="AN14" s="126">
        <f>IF('1.1 Assumptions'!$J$35="Bitcoin Cash", AN10, 0)</f>
        <v>0</v>
      </c>
      <c r="AO14" s="126">
        <f>IF('1.1 Assumptions'!$J$35="Bitcoin Cash", AO10, 0)</f>
        <v>0</v>
      </c>
      <c r="AP14" s="126">
        <f>IF('1.1 Assumptions'!$J$35="Bitcoin Cash", AP10, 0)</f>
        <v>0</v>
      </c>
      <c r="AQ14" s="126">
        <f>IF('1.1 Assumptions'!$J$35="Bitcoin Cash", AQ10, 0)</f>
        <v>0</v>
      </c>
      <c r="AR14" s="126">
        <f>IF('1.1 Assumptions'!$J$35="Bitcoin Cash", AR10, 0)</f>
        <v>0</v>
      </c>
      <c r="AS14" s="126">
        <f>IF('1.1 Assumptions'!$J$35="Bitcoin Cash", AS10, 0)</f>
        <v>0</v>
      </c>
      <c r="AT14" s="126">
        <f>IF('1.1 Assumptions'!$J$35="Bitcoin Cash", AT10, 0)</f>
        <v>0</v>
      </c>
      <c r="AU14" s="126">
        <f>IF('1.1 Assumptions'!$J$35="Bitcoin Cash", AU10, 0)</f>
        <v>0</v>
      </c>
      <c r="AV14" s="126">
        <f>IF('1.1 Assumptions'!$J$35="Bitcoin Cash", AV10, 0)</f>
        <v>0</v>
      </c>
      <c r="AW14" s="126">
        <f>IF('1.1 Assumptions'!$J$35="Bitcoin Cash", AW10, 0)</f>
        <v>0</v>
      </c>
      <c r="AX14" s="126">
        <f>IF('1.1 Assumptions'!$J$35="Bitcoin Cash", AX10, 0)</f>
        <v>0</v>
      </c>
      <c r="AY14" s="126">
        <f>IF('1.1 Assumptions'!$J$35="Bitcoin Cash", AY10, 0)</f>
        <v>0</v>
      </c>
      <c r="AZ14" s="126">
        <f>IF('1.1 Assumptions'!$J$35="Bitcoin Cash", AZ10, 0)</f>
        <v>0</v>
      </c>
      <c r="BA14" s="126">
        <f>IF('1.1 Assumptions'!$J$35="Bitcoin Cash", BA10, 0)</f>
        <v>0</v>
      </c>
      <c r="BB14" s="126">
        <f>IF('1.1 Assumptions'!$J$35="Bitcoin Cash", BB10, 0)</f>
        <v>0</v>
      </c>
      <c r="BC14" s="126">
        <f>IF('1.1 Assumptions'!$J$35="Bitcoin Cash", BC10, 0)</f>
        <v>0</v>
      </c>
      <c r="BD14" s="126">
        <f>IF('1.1 Assumptions'!$J$35="Bitcoin Cash", BD10, 0)</f>
        <v>0</v>
      </c>
      <c r="BE14" s="126">
        <f>IF('1.1 Assumptions'!$J$35="Bitcoin Cash", BE10, 0)</f>
        <v>0</v>
      </c>
      <c r="BF14" s="126">
        <f>IF('1.1 Assumptions'!$J$35="Bitcoin Cash", BF10, 0)</f>
        <v>0</v>
      </c>
      <c r="BG14" s="126">
        <f>IF('1.1 Assumptions'!$J$35="Bitcoin Cash", BG10, 0)</f>
        <v>0</v>
      </c>
      <c r="BH14" s="126">
        <f>IF('1.1 Assumptions'!$J$35="Bitcoin Cash", BH10, 0)</f>
        <v>0</v>
      </c>
      <c r="BI14" s="126">
        <f>IF('1.1 Assumptions'!$J$35="Bitcoin Cash", BI10, 0)</f>
        <v>0</v>
      </c>
      <c r="BJ14" s="126">
        <f>IF('1.1 Assumptions'!$J$35="Bitcoin Cash", BJ10, 0)</f>
        <v>0</v>
      </c>
      <c r="BK14" s="126">
        <f>IF('1.1 Assumptions'!$J$35="Bitcoin Cash", BK10, 0)</f>
        <v>0</v>
      </c>
      <c r="BL14" s="126">
        <f>IF('1.1 Assumptions'!$J$35="Bitcoin Cash", BL10, 0)</f>
        <v>0</v>
      </c>
      <c r="BM14" s="126">
        <f>IF('1.1 Assumptions'!$J$35="Bitcoin Cash", BM10, 0)</f>
        <v>0</v>
      </c>
      <c r="BN14" s="126">
        <f>IF('1.1 Assumptions'!$J$35="Bitcoin Cash", BN10, 0)</f>
        <v>0</v>
      </c>
      <c r="BO14" s="126">
        <f>IF('1.1 Assumptions'!$J$35="Bitcoin Cash", BO10, 0)</f>
        <v>0</v>
      </c>
      <c r="BP14" s="126">
        <f>IF('1.1 Assumptions'!$J$35="Bitcoin Cash", BP10, 0)</f>
        <v>0</v>
      </c>
      <c r="BQ14" s="126">
        <f>IF('1.1 Assumptions'!$J$35="Bitcoin Cash", BQ10, 0)</f>
        <v>0</v>
      </c>
      <c r="BR14" s="126">
        <f>IF('1.1 Assumptions'!$J$35="Bitcoin Cash", BR10, 0)</f>
        <v>0</v>
      </c>
      <c r="BS14" s="126">
        <f>IF('1.1 Assumptions'!$J$35="Bitcoin Cash", BS10, 0)</f>
        <v>0</v>
      </c>
      <c r="BT14" s="126">
        <f>IF('1.1 Assumptions'!$J$35="Bitcoin Cash", BT10, 0)</f>
        <v>0</v>
      </c>
      <c r="BU14" s="126">
        <f>IF('1.1 Assumptions'!$J$35="Bitcoin Cash", BU10, 0)</f>
        <v>0</v>
      </c>
      <c r="BV14" s="126">
        <f>IF('1.1 Assumptions'!$J$35="Bitcoin Cash", BV10, 0)</f>
        <v>0</v>
      </c>
      <c r="BW14" s="126">
        <f>IF('1.1 Assumptions'!$J$35="Bitcoin Cash", BW10, 0)</f>
        <v>0</v>
      </c>
      <c r="BX14" s="126">
        <f>IF('1.1 Assumptions'!$J$35="Bitcoin Cash", BX10, 0)</f>
        <v>0</v>
      </c>
      <c r="BY14" s="126">
        <f>IF('1.1 Assumptions'!$J$35="Bitcoin Cash", BY10, 0)</f>
        <v>0</v>
      </c>
      <c r="BZ14" s="126">
        <f>IF('1.1 Assumptions'!$J$35="Bitcoin Cash", BZ10, 0)</f>
        <v>0</v>
      </c>
      <c r="CA14" s="126">
        <f>IF('1.1 Assumptions'!$J$35="Bitcoin Cash", CA10, 0)</f>
        <v>0</v>
      </c>
      <c r="CB14" s="126">
        <f>IF('1.1 Assumptions'!$J$35="Bitcoin Cash", CB10, 0)</f>
        <v>0</v>
      </c>
      <c r="CC14" s="126">
        <f>IF('1.1 Assumptions'!$J$35="Bitcoin Cash", CC10, 0)</f>
        <v>0</v>
      </c>
      <c r="CD14" s="126">
        <f>IF('1.1 Assumptions'!$J$35="Bitcoin Cash", CD10, 0)</f>
        <v>0</v>
      </c>
      <c r="CE14" s="126">
        <f>IF('1.1 Assumptions'!$J$35="Bitcoin Cash", CE10, 0)</f>
        <v>0</v>
      </c>
      <c r="CF14" s="126">
        <f>IF('1.1 Assumptions'!$J$35="Bitcoin Cash", CF10, 0)</f>
        <v>0</v>
      </c>
      <c r="CG14" s="126">
        <f>IF('1.1 Assumptions'!$J$35="Bitcoin Cash", CG10, 0)</f>
        <v>0</v>
      </c>
      <c r="CH14" s="126">
        <f>IF('1.1 Assumptions'!$J$35="Bitcoin Cash", CH10, 0)</f>
        <v>0</v>
      </c>
      <c r="CI14" s="126">
        <f>IF('1.1 Assumptions'!$J$35="Bitcoin Cash", CI10, 0)</f>
        <v>0</v>
      </c>
      <c r="CJ14" s="126">
        <f>IF('1.1 Assumptions'!$J$35="Bitcoin Cash", CJ10, 0)</f>
        <v>0</v>
      </c>
      <c r="CK14" s="126">
        <f>IF('1.1 Assumptions'!$J$35="Bitcoin Cash", CK10, 0)</f>
        <v>0</v>
      </c>
      <c r="CL14" s="126">
        <f>IF('1.1 Assumptions'!$J$35="Bitcoin Cash", CL10, 0)</f>
        <v>0</v>
      </c>
      <c r="CM14" s="126">
        <f>IF('1.1 Assumptions'!$J$35="Bitcoin Cash", CM10, 0)</f>
        <v>0</v>
      </c>
      <c r="CN14" s="126">
        <f>IF('1.1 Assumptions'!$J$35="Bitcoin Cash", CN10, 0)</f>
        <v>0</v>
      </c>
      <c r="CO14" s="126">
        <f>IF('1.1 Assumptions'!$J$35="Bitcoin Cash", CO10, 0)</f>
        <v>0</v>
      </c>
      <c r="CP14" s="126">
        <f>IF('1.1 Assumptions'!$J$35="Bitcoin Cash", CP10, 0)</f>
        <v>0</v>
      </c>
      <c r="CQ14" s="126">
        <f>IF('1.1 Assumptions'!$J$35="Bitcoin Cash", CQ10, 0)</f>
        <v>0</v>
      </c>
      <c r="CR14" s="126">
        <f>IF('1.1 Assumptions'!$J$35="Bitcoin Cash", CR10, 0)</f>
        <v>0</v>
      </c>
      <c r="CS14" s="126">
        <f>IF('1.1 Assumptions'!$J$35="Bitcoin Cash", CS10, 0)</f>
        <v>0</v>
      </c>
      <c r="CT14" s="126">
        <f>IF('1.1 Assumptions'!$J$35="Bitcoin Cash", CT10, 0)</f>
        <v>0</v>
      </c>
      <c r="CU14" s="126">
        <f>IF('1.1 Assumptions'!$J$35="Bitcoin Cash", CU10, 0)</f>
        <v>0</v>
      </c>
      <c r="CV14" s="126">
        <f>IF('1.1 Assumptions'!$J$35="Bitcoin Cash", CV10, 0)</f>
        <v>0</v>
      </c>
      <c r="CW14" s="126">
        <f>IF('1.1 Assumptions'!$J$35="Bitcoin Cash", CW10, 0)</f>
        <v>0</v>
      </c>
      <c r="CX14" s="126">
        <f>IF('1.1 Assumptions'!$J$35="Bitcoin Cash", CX10, 0)</f>
        <v>0</v>
      </c>
      <c r="CY14" s="126">
        <f>IF('1.1 Assumptions'!$J$35="Bitcoin Cash", CY10, 0)</f>
        <v>0</v>
      </c>
      <c r="CZ14" s="126">
        <f>IF('1.1 Assumptions'!$J$35="Bitcoin Cash", CZ10, 0)</f>
        <v>0</v>
      </c>
      <c r="DA14" s="126">
        <f>IF('1.1 Assumptions'!$J$35="Bitcoin Cash", DA10, 0)</f>
        <v>0</v>
      </c>
      <c r="DB14" s="126">
        <f>IF('1.1 Assumptions'!$J$35="Bitcoin Cash", DB10, 0)</f>
        <v>0</v>
      </c>
      <c r="DC14" s="126">
        <f>IF('1.1 Assumptions'!$J$35="Bitcoin Cash", DC10, 0)</f>
        <v>0</v>
      </c>
      <c r="DD14" s="126">
        <f>IF('1.1 Assumptions'!$J$35="Bitcoin Cash", DD10, 0)</f>
        <v>0</v>
      </c>
      <c r="DE14" s="126">
        <f>IF('1.1 Assumptions'!$J$35="Bitcoin Cash", DE10, 0)</f>
        <v>0</v>
      </c>
      <c r="DF14" s="126">
        <f>IF('1.1 Assumptions'!$J$35="Bitcoin Cash", DF10, 0)</f>
        <v>0</v>
      </c>
      <c r="DG14" s="126">
        <f>IF('1.1 Assumptions'!$J$35="Bitcoin Cash", DG10, 0)</f>
        <v>0</v>
      </c>
      <c r="DH14" s="126">
        <f>IF('1.1 Assumptions'!$J$35="Bitcoin Cash", DH10, 0)</f>
        <v>0</v>
      </c>
      <c r="DI14" s="126">
        <f>IF('1.1 Assumptions'!$J$35="Bitcoin Cash", DI10, 0)</f>
        <v>0</v>
      </c>
      <c r="DJ14" s="126">
        <f>IF('1.1 Assumptions'!$J$35="Bitcoin Cash", DJ10, 0)</f>
        <v>0</v>
      </c>
      <c r="DK14" s="126">
        <f>IF('1.1 Assumptions'!$J$35="Bitcoin Cash", DK10, 0)</f>
        <v>0</v>
      </c>
      <c r="DL14" s="126">
        <f>IF('1.1 Assumptions'!$J$35="Bitcoin Cash", DL10, 0)</f>
        <v>0</v>
      </c>
      <c r="DM14" s="126">
        <f>IF('1.1 Assumptions'!$J$35="Bitcoin Cash", DM10, 0)</f>
        <v>0</v>
      </c>
      <c r="DN14" s="126">
        <f>IF('1.1 Assumptions'!$J$35="Bitcoin Cash", DN10, 0)</f>
        <v>0</v>
      </c>
      <c r="DO14" s="126">
        <f>IF('1.1 Assumptions'!$J$35="Bitcoin Cash", DO10, 0)</f>
        <v>0</v>
      </c>
      <c r="DP14" s="126">
        <f>IF('1.1 Assumptions'!$J$35="Bitcoin Cash", DP10, 0)</f>
        <v>0</v>
      </c>
      <c r="DQ14" s="126">
        <f>IF('1.1 Assumptions'!$J$35="Bitcoin Cash", DQ10, 0)</f>
        <v>0</v>
      </c>
      <c r="DR14" s="126">
        <f>IF('1.1 Assumptions'!$J$35="Bitcoin Cash", DR10, 0)</f>
        <v>0</v>
      </c>
      <c r="DS14" s="126">
        <f>IF('1.1 Assumptions'!$J$35="Bitcoin Cash", DS10, 0)</f>
        <v>0</v>
      </c>
      <c r="DT14" s="126">
        <f>IF('1.1 Assumptions'!$J$35="Bitcoin Cash", DT10, 0)</f>
        <v>0</v>
      </c>
      <c r="DU14" s="126">
        <f>IF('1.1 Assumptions'!$J$35="Bitcoin Cash", DU10, 0)</f>
        <v>0</v>
      </c>
      <c r="DV14" s="126">
        <f>IF('1.1 Assumptions'!$J$35="Bitcoin Cash", DV10, 0)</f>
        <v>0</v>
      </c>
      <c r="DW14" s="126">
        <f>IF('1.1 Assumptions'!$J$35="Bitcoin Cash", DW10, 0)</f>
        <v>0</v>
      </c>
      <c r="DX14" s="126">
        <f>IF('1.1 Assumptions'!$J$35="Bitcoin Cash", DX10, 0)</f>
        <v>0</v>
      </c>
      <c r="DY14" s="126">
        <f>IF('1.1 Assumptions'!$J$35="Bitcoin Cash", DY10, 0)</f>
        <v>0</v>
      </c>
    </row>
    <row r="15" spans="1:129" x14ac:dyDescent="0.35">
      <c r="B15" s="14"/>
      <c r="C15" s="14"/>
      <c r="E15" s="37" t="str">
        <f>'1.1 Assumptions'!$J$28</f>
        <v>MicroBT Whatsminer M30s</v>
      </c>
      <c r="F15" s="37"/>
      <c r="G15" s="37"/>
      <c r="H15" s="525" t="s">
        <v>45</v>
      </c>
      <c r="J15" s="127">
        <f>IF('1.1 Assumptions'!$J$36="Bitcoin Cash", J11,0)</f>
        <v>0</v>
      </c>
      <c r="K15" s="127">
        <f>IF('1.1 Assumptions'!$J$36="Bitcoin Cash", K11,0)</f>
        <v>0</v>
      </c>
      <c r="L15" s="127">
        <f>IF('1.1 Assumptions'!$J$36="Bitcoin Cash", L11,0)</f>
        <v>0</v>
      </c>
      <c r="M15" s="127">
        <f>IF('1.1 Assumptions'!$J$36="Bitcoin Cash", M11,0)</f>
        <v>0</v>
      </c>
      <c r="N15" s="127">
        <f>IF('1.1 Assumptions'!$J$36="Bitcoin Cash", N11,0)</f>
        <v>0</v>
      </c>
      <c r="O15" s="127">
        <f>IF('1.1 Assumptions'!$J$36="Bitcoin Cash", O11,0)</f>
        <v>0</v>
      </c>
      <c r="P15" s="127">
        <f>IF('1.1 Assumptions'!$J$36="Bitcoin Cash", P11,0)</f>
        <v>0</v>
      </c>
      <c r="Q15" s="127">
        <f>IF('1.1 Assumptions'!$J$36="Bitcoin Cash", Q11,0)</f>
        <v>0</v>
      </c>
      <c r="R15" s="127">
        <f>IF('1.1 Assumptions'!$J$36="Bitcoin Cash", R11,0)</f>
        <v>0</v>
      </c>
      <c r="S15" s="127">
        <f>IF('1.1 Assumptions'!$J$36="Bitcoin Cash", S11,0)</f>
        <v>0</v>
      </c>
      <c r="T15" s="127">
        <f>IF('1.1 Assumptions'!$J$36="Bitcoin Cash", T11,0)</f>
        <v>0</v>
      </c>
      <c r="U15" s="127">
        <f>IF('1.1 Assumptions'!$J$36="Bitcoin Cash", U11,0)</f>
        <v>0</v>
      </c>
      <c r="V15" s="127">
        <f>IF('1.1 Assumptions'!$J$36="Bitcoin Cash", V11,0)</f>
        <v>0</v>
      </c>
      <c r="W15" s="127">
        <f>IF('1.1 Assumptions'!$J$36="Bitcoin Cash", W11,0)</f>
        <v>0</v>
      </c>
      <c r="X15" s="127">
        <f>IF('1.1 Assumptions'!$J$36="Bitcoin Cash", X11,0)</f>
        <v>0</v>
      </c>
      <c r="Y15" s="127">
        <f>IF('1.1 Assumptions'!$J$36="Bitcoin Cash", Y11,0)</f>
        <v>0</v>
      </c>
      <c r="Z15" s="127">
        <f>IF('1.1 Assumptions'!$J$36="Bitcoin Cash", Z11,0)</f>
        <v>0</v>
      </c>
      <c r="AA15" s="127">
        <f>IF('1.1 Assumptions'!$J$36="Bitcoin Cash", AA11,0)</f>
        <v>0</v>
      </c>
      <c r="AB15" s="127">
        <f>IF('1.1 Assumptions'!$J$36="Bitcoin Cash", AB11,0)</f>
        <v>0</v>
      </c>
      <c r="AC15" s="127">
        <f>IF('1.1 Assumptions'!$J$36="Bitcoin Cash", AC11,0)</f>
        <v>0</v>
      </c>
      <c r="AD15" s="127">
        <f>IF('1.1 Assumptions'!$J$36="Bitcoin Cash", AD11,0)</f>
        <v>0</v>
      </c>
      <c r="AE15" s="127">
        <f>IF('1.1 Assumptions'!$J$36="Bitcoin Cash", AE11,0)</f>
        <v>0</v>
      </c>
      <c r="AF15" s="127">
        <f>IF('1.1 Assumptions'!$J$36="Bitcoin Cash", AF11,0)</f>
        <v>0</v>
      </c>
      <c r="AG15" s="127">
        <f>IF('1.1 Assumptions'!$J$36="Bitcoin Cash", AG11,0)</f>
        <v>0</v>
      </c>
      <c r="AH15" s="127">
        <f>IF('1.1 Assumptions'!$J$36="Bitcoin Cash", AH11,0)</f>
        <v>0</v>
      </c>
      <c r="AI15" s="127">
        <f>IF('1.1 Assumptions'!$J$36="Bitcoin Cash", AI11,0)</f>
        <v>0</v>
      </c>
      <c r="AJ15" s="127">
        <f>IF('1.1 Assumptions'!$J$36="Bitcoin Cash", AJ11,0)</f>
        <v>0</v>
      </c>
      <c r="AK15" s="127">
        <f>IF('1.1 Assumptions'!$J$36="Bitcoin Cash", AK11,0)</f>
        <v>0</v>
      </c>
      <c r="AL15" s="127">
        <f>IF('1.1 Assumptions'!$J$36="Bitcoin Cash", AL11,0)</f>
        <v>0</v>
      </c>
      <c r="AM15" s="127">
        <f>IF('1.1 Assumptions'!$J$36="Bitcoin Cash", AM11,0)</f>
        <v>0</v>
      </c>
      <c r="AN15" s="127">
        <f>IF('1.1 Assumptions'!$J$36="Bitcoin Cash", AN11,0)</f>
        <v>0</v>
      </c>
      <c r="AO15" s="127">
        <f>IF('1.1 Assumptions'!$J$36="Bitcoin Cash", AO11,0)</f>
        <v>0</v>
      </c>
      <c r="AP15" s="127">
        <f>IF('1.1 Assumptions'!$J$36="Bitcoin Cash", AP11,0)</f>
        <v>0</v>
      </c>
      <c r="AQ15" s="127">
        <f>IF('1.1 Assumptions'!$J$36="Bitcoin Cash", AQ11,0)</f>
        <v>0</v>
      </c>
      <c r="AR15" s="127">
        <f>IF('1.1 Assumptions'!$J$36="Bitcoin Cash", AR11,0)</f>
        <v>0</v>
      </c>
      <c r="AS15" s="127">
        <f>IF('1.1 Assumptions'!$J$36="Bitcoin Cash", AS11,0)</f>
        <v>0</v>
      </c>
      <c r="AT15" s="127">
        <f>IF('1.1 Assumptions'!$J$36="Bitcoin Cash", AT11,0)</f>
        <v>0</v>
      </c>
      <c r="AU15" s="127">
        <f>IF('1.1 Assumptions'!$J$36="Bitcoin Cash", AU11,0)</f>
        <v>0</v>
      </c>
      <c r="AV15" s="127">
        <f>IF('1.1 Assumptions'!$J$36="Bitcoin Cash", AV11,0)</f>
        <v>0</v>
      </c>
      <c r="AW15" s="127">
        <f>IF('1.1 Assumptions'!$J$36="Bitcoin Cash", AW11,0)</f>
        <v>0</v>
      </c>
      <c r="AX15" s="127">
        <f>IF('1.1 Assumptions'!$J$36="Bitcoin Cash", AX11,0)</f>
        <v>0</v>
      </c>
      <c r="AY15" s="127">
        <f>IF('1.1 Assumptions'!$J$36="Bitcoin Cash", AY11,0)</f>
        <v>0</v>
      </c>
      <c r="AZ15" s="127">
        <f>IF('1.1 Assumptions'!$J$36="Bitcoin Cash", AZ11,0)</f>
        <v>0</v>
      </c>
      <c r="BA15" s="127">
        <f>IF('1.1 Assumptions'!$J$36="Bitcoin Cash", BA11,0)</f>
        <v>0</v>
      </c>
      <c r="BB15" s="127">
        <f>IF('1.1 Assumptions'!$J$36="Bitcoin Cash", BB11,0)</f>
        <v>0</v>
      </c>
      <c r="BC15" s="127">
        <f>IF('1.1 Assumptions'!$J$36="Bitcoin Cash", BC11,0)</f>
        <v>0</v>
      </c>
      <c r="BD15" s="127">
        <f>IF('1.1 Assumptions'!$J$36="Bitcoin Cash", BD11,0)</f>
        <v>0</v>
      </c>
      <c r="BE15" s="127">
        <f>IF('1.1 Assumptions'!$J$36="Bitcoin Cash", BE11,0)</f>
        <v>0</v>
      </c>
      <c r="BF15" s="127">
        <f>IF('1.1 Assumptions'!$J$36="Bitcoin Cash", BF11,0)</f>
        <v>0</v>
      </c>
      <c r="BG15" s="127">
        <f>IF('1.1 Assumptions'!$J$36="Bitcoin Cash", BG11,0)</f>
        <v>0</v>
      </c>
      <c r="BH15" s="127">
        <f>IF('1.1 Assumptions'!$J$36="Bitcoin Cash", BH11,0)</f>
        <v>0</v>
      </c>
      <c r="BI15" s="127">
        <f>IF('1.1 Assumptions'!$J$36="Bitcoin Cash", BI11,0)</f>
        <v>0</v>
      </c>
      <c r="BJ15" s="127">
        <f>IF('1.1 Assumptions'!$J$36="Bitcoin Cash", BJ11,0)</f>
        <v>0</v>
      </c>
      <c r="BK15" s="127">
        <f>IF('1.1 Assumptions'!$J$36="Bitcoin Cash", BK11,0)</f>
        <v>0</v>
      </c>
      <c r="BL15" s="127">
        <f>IF('1.1 Assumptions'!$J$36="Bitcoin Cash", BL11,0)</f>
        <v>0</v>
      </c>
      <c r="BM15" s="127">
        <f>IF('1.1 Assumptions'!$J$36="Bitcoin Cash", BM11,0)</f>
        <v>0</v>
      </c>
      <c r="BN15" s="127">
        <f>IF('1.1 Assumptions'!$J$36="Bitcoin Cash", BN11,0)</f>
        <v>0</v>
      </c>
      <c r="BO15" s="127">
        <f>IF('1.1 Assumptions'!$J$36="Bitcoin Cash", BO11,0)</f>
        <v>0</v>
      </c>
      <c r="BP15" s="127">
        <f>IF('1.1 Assumptions'!$J$36="Bitcoin Cash", BP11,0)</f>
        <v>0</v>
      </c>
      <c r="BQ15" s="127">
        <f>IF('1.1 Assumptions'!$J$36="Bitcoin Cash", BQ11,0)</f>
        <v>0</v>
      </c>
      <c r="BR15" s="127">
        <f>IF('1.1 Assumptions'!$J$36="Bitcoin Cash", BR11,0)</f>
        <v>0</v>
      </c>
      <c r="BS15" s="127">
        <f>IF('1.1 Assumptions'!$J$36="Bitcoin Cash", BS11,0)</f>
        <v>0</v>
      </c>
      <c r="BT15" s="127">
        <f>IF('1.1 Assumptions'!$J$36="Bitcoin Cash", BT11,0)</f>
        <v>0</v>
      </c>
      <c r="BU15" s="127">
        <f>IF('1.1 Assumptions'!$J$36="Bitcoin Cash", BU11,0)</f>
        <v>0</v>
      </c>
      <c r="BV15" s="127">
        <f>IF('1.1 Assumptions'!$J$36="Bitcoin Cash", BV11,0)</f>
        <v>0</v>
      </c>
      <c r="BW15" s="127">
        <f>IF('1.1 Assumptions'!$J$36="Bitcoin Cash", BW11,0)</f>
        <v>0</v>
      </c>
      <c r="BX15" s="127">
        <f>IF('1.1 Assumptions'!$J$36="Bitcoin Cash", BX11,0)</f>
        <v>0</v>
      </c>
      <c r="BY15" s="127">
        <f>IF('1.1 Assumptions'!$J$36="Bitcoin Cash", BY11,0)</f>
        <v>0</v>
      </c>
      <c r="BZ15" s="127">
        <f>IF('1.1 Assumptions'!$J$36="Bitcoin Cash", BZ11,0)</f>
        <v>0</v>
      </c>
      <c r="CA15" s="127">
        <f>IF('1.1 Assumptions'!$J$36="Bitcoin Cash", CA11,0)</f>
        <v>0</v>
      </c>
      <c r="CB15" s="127">
        <f>IF('1.1 Assumptions'!$J$36="Bitcoin Cash", CB11,0)</f>
        <v>0</v>
      </c>
      <c r="CC15" s="127">
        <f>IF('1.1 Assumptions'!$J$36="Bitcoin Cash", CC11,0)</f>
        <v>0</v>
      </c>
      <c r="CD15" s="127">
        <f>IF('1.1 Assumptions'!$J$36="Bitcoin Cash", CD11,0)</f>
        <v>0</v>
      </c>
      <c r="CE15" s="127">
        <f>IF('1.1 Assumptions'!$J$36="Bitcoin Cash", CE11,0)</f>
        <v>0</v>
      </c>
      <c r="CF15" s="127">
        <f>IF('1.1 Assumptions'!$J$36="Bitcoin Cash", CF11,0)</f>
        <v>0</v>
      </c>
      <c r="CG15" s="127">
        <f>IF('1.1 Assumptions'!$J$36="Bitcoin Cash", CG11,0)</f>
        <v>0</v>
      </c>
      <c r="CH15" s="127">
        <f>IF('1.1 Assumptions'!$J$36="Bitcoin Cash", CH11,0)</f>
        <v>0</v>
      </c>
      <c r="CI15" s="127">
        <f>IF('1.1 Assumptions'!$J$36="Bitcoin Cash", CI11,0)</f>
        <v>0</v>
      </c>
      <c r="CJ15" s="127">
        <f>IF('1.1 Assumptions'!$J$36="Bitcoin Cash", CJ11,0)</f>
        <v>0</v>
      </c>
      <c r="CK15" s="127">
        <f>IF('1.1 Assumptions'!$J$36="Bitcoin Cash", CK11,0)</f>
        <v>0</v>
      </c>
      <c r="CL15" s="127">
        <f>IF('1.1 Assumptions'!$J$36="Bitcoin Cash", CL11,0)</f>
        <v>0</v>
      </c>
      <c r="CM15" s="127">
        <f>IF('1.1 Assumptions'!$J$36="Bitcoin Cash", CM11,0)</f>
        <v>0</v>
      </c>
      <c r="CN15" s="127">
        <f>IF('1.1 Assumptions'!$J$36="Bitcoin Cash", CN11,0)</f>
        <v>0</v>
      </c>
      <c r="CO15" s="127">
        <f>IF('1.1 Assumptions'!$J$36="Bitcoin Cash", CO11,0)</f>
        <v>0</v>
      </c>
      <c r="CP15" s="127">
        <f>IF('1.1 Assumptions'!$J$36="Bitcoin Cash", CP11,0)</f>
        <v>0</v>
      </c>
      <c r="CQ15" s="127">
        <f>IF('1.1 Assumptions'!$J$36="Bitcoin Cash", CQ11,0)</f>
        <v>0</v>
      </c>
      <c r="CR15" s="127">
        <f>IF('1.1 Assumptions'!$J$36="Bitcoin Cash", CR11,0)</f>
        <v>0</v>
      </c>
      <c r="CS15" s="127">
        <f>IF('1.1 Assumptions'!$J$36="Bitcoin Cash", CS11,0)</f>
        <v>0</v>
      </c>
      <c r="CT15" s="127">
        <f>IF('1.1 Assumptions'!$J$36="Bitcoin Cash", CT11,0)</f>
        <v>0</v>
      </c>
      <c r="CU15" s="127">
        <f>IF('1.1 Assumptions'!$J$36="Bitcoin Cash", CU11,0)</f>
        <v>0</v>
      </c>
      <c r="CV15" s="127">
        <f>IF('1.1 Assumptions'!$J$36="Bitcoin Cash", CV11,0)</f>
        <v>0</v>
      </c>
      <c r="CW15" s="127">
        <f>IF('1.1 Assumptions'!$J$36="Bitcoin Cash", CW11,0)</f>
        <v>0</v>
      </c>
      <c r="CX15" s="127">
        <f>IF('1.1 Assumptions'!$J$36="Bitcoin Cash", CX11,0)</f>
        <v>0</v>
      </c>
      <c r="CY15" s="127">
        <f>IF('1.1 Assumptions'!$J$36="Bitcoin Cash", CY11,0)</f>
        <v>0</v>
      </c>
      <c r="CZ15" s="127">
        <f>IF('1.1 Assumptions'!$J$36="Bitcoin Cash", CZ11,0)</f>
        <v>0</v>
      </c>
      <c r="DA15" s="127">
        <f>IF('1.1 Assumptions'!$J$36="Bitcoin Cash", DA11,0)</f>
        <v>0</v>
      </c>
      <c r="DB15" s="127">
        <f>IF('1.1 Assumptions'!$J$36="Bitcoin Cash", DB11,0)</f>
        <v>0</v>
      </c>
      <c r="DC15" s="127">
        <f>IF('1.1 Assumptions'!$J$36="Bitcoin Cash", DC11,0)</f>
        <v>0</v>
      </c>
      <c r="DD15" s="127">
        <f>IF('1.1 Assumptions'!$J$36="Bitcoin Cash", DD11,0)</f>
        <v>0</v>
      </c>
      <c r="DE15" s="127">
        <f>IF('1.1 Assumptions'!$J$36="Bitcoin Cash", DE11,0)</f>
        <v>0</v>
      </c>
      <c r="DF15" s="127">
        <f>IF('1.1 Assumptions'!$J$36="Bitcoin Cash", DF11,0)</f>
        <v>0</v>
      </c>
      <c r="DG15" s="127">
        <f>IF('1.1 Assumptions'!$J$36="Bitcoin Cash", DG11,0)</f>
        <v>0</v>
      </c>
      <c r="DH15" s="127">
        <f>IF('1.1 Assumptions'!$J$36="Bitcoin Cash", DH11,0)</f>
        <v>0</v>
      </c>
      <c r="DI15" s="127">
        <f>IF('1.1 Assumptions'!$J$36="Bitcoin Cash", DI11,0)</f>
        <v>0</v>
      </c>
      <c r="DJ15" s="127">
        <f>IF('1.1 Assumptions'!$J$36="Bitcoin Cash", DJ11,0)</f>
        <v>0</v>
      </c>
      <c r="DK15" s="127">
        <f>IF('1.1 Assumptions'!$J$36="Bitcoin Cash", DK11,0)</f>
        <v>0</v>
      </c>
      <c r="DL15" s="127">
        <f>IF('1.1 Assumptions'!$J$36="Bitcoin Cash", DL11,0)</f>
        <v>0</v>
      </c>
      <c r="DM15" s="127">
        <f>IF('1.1 Assumptions'!$J$36="Bitcoin Cash", DM11,0)</f>
        <v>0</v>
      </c>
      <c r="DN15" s="127">
        <f>IF('1.1 Assumptions'!$J$36="Bitcoin Cash", DN11,0)</f>
        <v>0</v>
      </c>
      <c r="DO15" s="127">
        <f>IF('1.1 Assumptions'!$J$36="Bitcoin Cash", DO11,0)</f>
        <v>0</v>
      </c>
      <c r="DP15" s="127">
        <f>IF('1.1 Assumptions'!$J$36="Bitcoin Cash", DP11,0)</f>
        <v>0</v>
      </c>
      <c r="DQ15" s="127">
        <f>IF('1.1 Assumptions'!$J$36="Bitcoin Cash", DQ11,0)</f>
        <v>0</v>
      </c>
      <c r="DR15" s="127">
        <f>IF('1.1 Assumptions'!$J$36="Bitcoin Cash", DR11,0)</f>
        <v>0</v>
      </c>
      <c r="DS15" s="127">
        <f>IF('1.1 Assumptions'!$J$36="Bitcoin Cash", DS11,0)</f>
        <v>0</v>
      </c>
      <c r="DT15" s="127">
        <f>IF('1.1 Assumptions'!$J$36="Bitcoin Cash", DT11,0)</f>
        <v>0</v>
      </c>
      <c r="DU15" s="127">
        <f>IF('1.1 Assumptions'!$J$36="Bitcoin Cash", DU11,0)</f>
        <v>0</v>
      </c>
      <c r="DV15" s="127">
        <f>IF('1.1 Assumptions'!$J$36="Bitcoin Cash", DV11,0)</f>
        <v>0</v>
      </c>
      <c r="DW15" s="127">
        <f>IF('1.1 Assumptions'!$J$36="Bitcoin Cash", DW11,0)</f>
        <v>0</v>
      </c>
      <c r="DX15" s="127">
        <f>IF('1.1 Assumptions'!$J$36="Bitcoin Cash", DX11,0)</f>
        <v>0</v>
      </c>
      <c r="DY15" s="127">
        <f>IF('1.1 Assumptions'!$J$36="Bitcoin Cash", DY11,0)</f>
        <v>0</v>
      </c>
    </row>
    <row r="16" spans="1:129" x14ac:dyDescent="0.35">
      <c r="B16" s="14"/>
      <c r="H16" s="525"/>
      <c r="P16" s="33"/>
    </row>
    <row r="17" spans="2:129" x14ac:dyDescent="0.35">
      <c r="B17" s="14"/>
      <c r="C17" s="24" t="s">
        <v>581</v>
      </c>
      <c r="H17" s="525"/>
      <c r="P17" s="33"/>
    </row>
    <row r="18" spans="2:129" x14ac:dyDescent="0.35">
      <c r="B18" s="14"/>
      <c r="C18" s="14"/>
      <c r="D18" t="s">
        <v>540</v>
      </c>
      <c r="H18" s="525"/>
    </row>
    <row r="19" spans="2:129" x14ac:dyDescent="0.35">
      <c r="B19" s="14"/>
      <c r="C19" s="14"/>
      <c r="E19" s="37" t="str">
        <f>'1.1 Assumptions'!$J$27</f>
        <v>Bitmain Antminer S19 Pro</v>
      </c>
      <c r="F19" s="37"/>
      <c r="G19" s="37"/>
      <c r="H19" s="525" t="s">
        <v>155</v>
      </c>
      <c r="J19" s="40">
        <f>J22</f>
        <v>0.11</v>
      </c>
      <c r="K19" s="40">
        <f>J19*K25</f>
        <v>0.11</v>
      </c>
      <c r="L19" s="40">
        <f t="shared" ref="L19:BW19" si="7">K19*L25</f>
        <v>0.11</v>
      </c>
      <c r="M19" s="40">
        <f t="shared" si="7"/>
        <v>0.11</v>
      </c>
      <c r="N19" s="40">
        <f t="shared" si="7"/>
        <v>0.11</v>
      </c>
      <c r="O19" s="40">
        <f t="shared" si="7"/>
        <v>0.11</v>
      </c>
      <c r="P19" s="40">
        <f t="shared" si="7"/>
        <v>0.11</v>
      </c>
      <c r="Q19" s="40">
        <f t="shared" si="7"/>
        <v>0.11</v>
      </c>
      <c r="R19" s="40">
        <f t="shared" si="7"/>
        <v>0.11</v>
      </c>
      <c r="S19" s="40">
        <f t="shared" si="7"/>
        <v>0.11</v>
      </c>
      <c r="T19" s="40">
        <f t="shared" si="7"/>
        <v>0.11</v>
      </c>
      <c r="U19" s="40">
        <f t="shared" si="7"/>
        <v>0.11</v>
      </c>
      <c r="V19" s="40">
        <f t="shared" si="7"/>
        <v>0.11550000000000001</v>
      </c>
      <c r="W19" s="40">
        <f t="shared" si="7"/>
        <v>0.11550000000000001</v>
      </c>
      <c r="X19" s="40">
        <f t="shared" si="7"/>
        <v>0.11550000000000001</v>
      </c>
      <c r="Y19" s="40">
        <f t="shared" si="7"/>
        <v>0.11550000000000001</v>
      </c>
      <c r="Z19" s="40">
        <f t="shared" si="7"/>
        <v>0.11550000000000001</v>
      </c>
      <c r="AA19" s="40">
        <f t="shared" si="7"/>
        <v>0.11550000000000001</v>
      </c>
      <c r="AB19" s="40">
        <f t="shared" si="7"/>
        <v>0.11550000000000001</v>
      </c>
      <c r="AC19" s="40">
        <f t="shared" si="7"/>
        <v>0.11550000000000001</v>
      </c>
      <c r="AD19" s="40">
        <f t="shared" si="7"/>
        <v>0.11550000000000001</v>
      </c>
      <c r="AE19" s="40">
        <f t="shared" si="7"/>
        <v>0.11550000000000001</v>
      </c>
      <c r="AF19" s="40">
        <f t="shared" si="7"/>
        <v>0.11550000000000001</v>
      </c>
      <c r="AG19" s="40">
        <f t="shared" si="7"/>
        <v>0.11550000000000001</v>
      </c>
      <c r="AH19" s="40">
        <f t="shared" si="7"/>
        <v>0.12127500000000001</v>
      </c>
      <c r="AI19" s="40">
        <f t="shared" si="7"/>
        <v>0.12127500000000001</v>
      </c>
      <c r="AJ19" s="40">
        <f t="shared" si="7"/>
        <v>0.12127500000000001</v>
      </c>
      <c r="AK19" s="40">
        <f t="shared" si="7"/>
        <v>0.12127500000000001</v>
      </c>
      <c r="AL19" s="40">
        <f t="shared" si="7"/>
        <v>0.12127500000000001</v>
      </c>
      <c r="AM19" s="40">
        <f t="shared" si="7"/>
        <v>0.12127500000000001</v>
      </c>
      <c r="AN19" s="40">
        <f t="shared" si="7"/>
        <v>0.12127500000000001</v>
      </c>
      <c r="AO19" s="40">
        <f t="shared" si="7"/>
        <v>0.12127500000000001</v>
      </c>
      <c r="AP19" s="40">
        <f t="shared" si="7"/>
        <v>0.12127500000000001</v>
      </c>
      <c r="AQ19" s="40">
        <f t="shared" si="7"/>
        <v>0.12127500000000001</v>
      </c>
      <c r="AR19" s="40">
        <f t="shared" si="7"/>
        <v>0.12127500000000001</v>
      </c>
      <c r="AS19" s="40">
        <f t="shared" si="7"/>
        <v>0.12127500000000001</v>
      </c>
      <c r="AT19" s="40">
        <f t="shared" si="7"/>
        <v>0.12733875</v>
      </c>
      <c r="AU19" s="40">
        <f t="shared" si="7"/>
        <v>0.12733875</v>
      </c>
      <c r="AV19" s="40">
        <f t="shared" si="7"/>
        <v>0.12733875</v>
      </c>
      <c r="AW19" s="40">
        <f t="shared" si="7"/>
        <v>0.12733875</v>
      </c>
      <c r="AX19" s="40">
        <f t="shared" si="7"/>
        <v>0.12733875</v>
      </c>
      <c r="AY19" s="40">
        <f t="shared" si="7"/>
        <v>0.12733875</v>
      </c>
      <c r="AZ19" s="40">
        <f t="shared" si="7"/>
        <v>0.12733875</v>
      </c>
      <c r="BA19" s="40">
        <f t="shared" si="7"/>
        <v>0.12733875</v>
      </c>
      <c r="BB19" s="40">
        <f t="shared" si="7"/>
        <v>0.12733875</v>
      </c>
      <c r="BC19" s="40">
        <f t="shared" si="7"/>
        <v>0.12733875</v>
      </c>
      <c r="BD19" s="40">
        <f t="shared" si="7"/>
        <v>0.12733875</v>
      </c>
      <c r="BE19" s="40">
        <f t="shared" si="7"/>
        <v>0.12733875</v>
      </c>
      <c r="BF19" s="40">
        <f t="shared" si="7"/>
        <v>0.1337056875</v>
      </c>
      <c r="BG19" s="40">
        <f t="shared" si="7"/>
        <v>0.1337056875</v>
      </c>
      <c r="BH19" s="40">
        <f t="shared" si="7"/>
        <v>0.1337056875</v>
      </c>
      <c r="BI19" s="40">
        <f t="shared" si="7"/>
        <v>0.1337056875</v>
      </c>
      <c r="BJ19" s="40">
        <f t="shared" si="7"/>
        <v>0.1337056875</v>
      </c>
      <c r="BK19" s="40">
        <f t="shared" si="7"/>
        <v>0.1337056875</v>
      </c>
      <c r="BL19" s="40">
        <f t="shared" si="7"/>
        <v>0.1337056875</v>
      </c>
      <c r="BM19" s="40">
        <f t="shared" si="7"/>
        <v>0.1337056875</v>
      </c>
      <c r="BN19" s="40">
        <f t="shared" si="7"/>
        <v>0.1337056875</v>
      </c>
      <c r="BO19" s="40">
        <f t="shared" si="7"/>
        <v>0.1337056875</v>
      </c>
      <c r="BP19" s="40">
        <f t="shared" si="7"/>
        <v>0.1337056875</v>
      </c>
      <c r="BQ19" s="40">
        <f t="shared" si="7"/>
        <v>0.1337056875</v>
      </c>
      <c r="BR19" s="40">
        <f t="shared" si="7"/>
        <v>0.14039097187500002</v>
      </c>
      <c r="BS19" s="40">
        <f t="shared" si="7"/>
        <v>0.14039097187500002</v>
      </c>
      <c r="BT19" s="40">
        <f t="shared" si="7"/>
        <v>0.14039097187500002</v>
      </c>
      <c r="BU19" s="40">
        <f t="shared" si="7"/>
        <v>0.14039097187500002</v>
      </c>
      <c r="BV19" s="40">
        <f t="shared" si="7"/>
        <v>0.14039097187500002</v>
      </c>
      <c r="BW19" s="40">
        <f t="shared" si="7"/>
        <v>0.14039097187500002</v>
      </c>
      <c r="BX19" s="40">
        <f t="shared" ref="BX19:DY19" si="8">BW19*BX25</f>
        <v>0.14039097187500002</v>
      </c>
      <c r="BY19" s="40">
        <f t="shared" si="8"/>
        <v>0.14039097187500002</v>
      </c>
      <c r="BZ19" s="40">
        <f t="shared" si="8"/>
        <v>0.14039097187500002</v>
      </c>
      <c r="CA19" s="40">
        <f t="shared" si="8"/>
        <v>0.14039097187500002</v>
      </c>
      <c r="CB19" s="40">
        <f t="shared" si="8"/>
        <v>0.14039097187500002</v>
      </c>
      <c r="CC19" s="40">
        <f t="shared" si="8"/>
        <v>0.14039097187500002</v>
      </c>
      <c r="CD19" s="40">
        <f t="shared" si="8"/>
        <v>0.14741052046875003</v>
      </c>
      <c r="CE19" s="40">
        <f t="shared" si="8"/>
        <v>0.14741052046875003</v>
      </c>
      <c r="CF19" s="40">
        <f t="shared" si="8"/>
        <v>0.14741052046875003</v>
      </c>
      <c r="CG19" s="40">
        <f t="shared" si="8"/>
        <v>0.14741052046875003</v>
      </c>
      <c r="CH19" s="40">
        <f t="shared" si="8"/>
        <v>0.14741052046875003</v>
      </c>
      <c r="CI19" s="40">
        <f t="shared" si="8"/>
        <v>0.14741052046875003</v>
      </c>
      <c r="CJ19" s="40">
        <f t="shared" si="8"/>
        <v>0.14741052046875003</v>
      </c>
      <c r="CK19" s="40">
        <f t="shared" si="8"/>
        <v>0.14741052046875003</v>
      </c>
      <c r="CL19" s="40">
        <f t="shared" si="8"/>
        <v>0.14741052046875003</v>
      </c>
      <c r="CM19" s="40">
        <f t="shared" si="8"/>
        <v>0.14741052046875003</v>
      </c>
      <c r="CN19" s="40">
        <f t="shared" si="8"/>
        <v>0.14741052046875003</v>
      </c>
      <c r="CO19" s="40">
        <f t="shared" si="8"/>
        <v>0.14741052046875003</v>
      </c>
      <c r="CP19" s="40">
        <f t="shared" si="8"/>
        <v>0.15478104649218755</v>
      </c>
      <c r="CQ19" s="40">
        <f t="shared" si="8"/>
        <v>0.15478104649218755</v>
      </c>
      <c r="CR19" s="40">
        <f t="shared" si="8"/>
        <v>0.15478104649218755</v>
      </c>
      <c r="CS19" s="40">
        <f t="shared" si="8"/>
        <v>0.15478104649218755</v>
      </c>
      <c r="CT19" s="40">
        <f t="shared" si="8"/>
        <v>0.15478104649218755</v>
      </c>
      <c r="CU19" s="40">
        <f t="shared" si="8"/>
        <v>0.15478104649218755</v>
      </c>
      <c r="CV19" s="40">
        <f t="shared" si="8"/>
        <v>0.15478104649218755</v>
      </c>
      <c r="CW19" s="40">
        <f t="shared" si="8"/>
        <v>0.15478104649218755</v>
      </c>
      <c r="CX19" s="40">
        <f t="shared" si="8"/>
        <v>0.15478104649218755</v>
      </c>
      <c r="CY19" s="40">
        <f t="shared" si="8"/>
        <v>0.15478104649218755</v>
      </c>
      <c r="CZ19" s="40">
        <f t="shared" si="8"/>
        <v>0.15478104649218755</v>
      </c>
      <c r="DA19" s="40">
        <f t="shared" si="8"/>
        <v>0.15478104649218755</v>
      </c>
      <c r="DB19" s="40">
        <f t="shared" si="8"/>
        <v>0.16252009881679694</v>
      </c>
      <c r="DC19" s="40">
        <f t="shared" si="8"/>
        <v>0.16252009881679694</v>
      </c>
      <c r="DD19" s="40">
        <f t="shared" si="8"/>
        <v>0.16252009881679694</v>
      </c>
      <c r="DE19" s="40">
        <f t="shared" si="8"/>
        <v>0.16252009881679694</v>
      </c>
      <c r="DF19" s="40">
        <f t="shared" si="8"/>
        <v>0.16252009881679694</v>
      </c>
      <c r="DG19" s="40">
        <f t="shared" si="8"/>
        <v>0.16252009881679694</v>
      </c>
      <c r="DH19" s="40">
        <f t="shared" si="8"/>
        <v>0.16252009881679694</v>
      </c>
      <c r="DI19" s="40">
        <f t="shared" si="8"/>
        <v>0.16252009881679694</v>
      </c>
      <c r="DJ19" s="40">
        <f t="shared" si="8"/>
        <v>0.16252009881679694</v>
      </c>
      <c r="DK19" s="40">
        <f t="shared" si="8"/>
        <v>0.16252009881679694</v>
      </c>
      <c r="DL19" s="40">
        <f t="shared" si="8"/>
        <v>0.16252009881679694</v>
      </c>
      <c r="DM19" s="40">
        <f t="shared" si="8"/>
        <v>0.16252009881679694</v>
      </c>
      <c r="DN19" s="40">
        <f t="shared" si="8"/>
        <v>0.17064610375763678</v>
      </c>
      <c r="DO19" s="40">
        <f t="shared" si="8"/>
        <v>0.17064610375763678</v>
      </c>
      <c r="DP19" s="40">
        <f t="shared" si="8"/>
        <v>0.17064610375763678</v>
      </c>
      <c r="DQ19" s="40">
        <f t="shared" si="8"/>
        <v>0.17064610375763678</v>
      </c>
      <c r="DR19" s="40">
        <f t="shared" si="8"/>
        <v>0.17064610375763678</v>
      </c>
      <c r="DS19" s="40">
        <f t="shared" si="8"/>
        <v>0.17064610375763678</v>
      </c>
      <c r="DT19" s="40">
        <f t="shared" si="8"/>
        <v>0.17064610375763678</v>
      </c>
      <c r="DU19" s="40">
        <f t="shared" si="8"/>
        <v>0.17064610375763678</v>
      </c>
      <c r="DV19" s="40">
        <f t="shared" si="8"/>
        <v>0.17064610375763678</v>
      </c>
      <c r="DW19" s="40">
        <f t="shared" si="8"/>
        <v>0.17064610375763678</v>
      </c>
      <c r="DX19" s="40">
        <f t="shared" si="8"/>
        <v>0.17064610375763678</v>
      </c>
      <c r="DY19" s="40">
        <f t="shared" si="8"/>
        <v>0.17064610375763678</v>
      </c>
    </row>
    <row r="20" spans="2:129" x14ac:dyDescent="0.35">
      <c r="B20" s="14"/>
      <c r="C20" s="14"/>
      <c r="E20" s="37" t="str">
        <f>'1.1 Assumptions'!$J$28</f>
        <v>MicroBT Whatsminer M30s</v>
      </c>
      <c r="F20" s="37"/>
      <c r="G20" s="37"/>
      <c r="H20" s="525" t="s">
        <v>155</v>
      </c>
      <c r="J20" s="40">
        <f>J23</f>
        <v>8.5999999999999993E-2</v>
      </c>
      <c r="K20" s="40">
        <f>J20*K25</f>
        <v>8.5999999999999993E-2</v>
      </c>
      <c r="L20" s="40">
        <f t="shared" ref="L20:BW20" si="9">K20*L25</f>
        <v>8.5999999999999993E-2</v>
      </c>
      <c r="M20" s="40">
        <f t="shared" si="9"/>
        <v>8.5999999999999993E-2</v>
      </c>
      <c r="N20" s="40">
        <f t="shared" si="9"/>
        <v>8.5999999999999993E-2</v>
      </c>
      <c r="O20" s="40">
        <f t="shared" si="9"/>
        <v>8.5999999999999993E-2</v>
      </c>
      <c r="P20" s="40">
        <f t="shared" si="9"/>
        <v>8.5999999999999993E-2</v>
      </c>
      <c r="Q20" s="40">
        <f t="shared" si="9"/>
        <v>8.5999999999999993E-2</v>
      </c>
      <c r="R20" s="40">
        <f t="shared" si="9"/>
        <v>8.5999999999999993E-2</v>
      </c>
      <c r="S20" s="40">
        <f t="shared" si="9"/>
        <v>8.5999999999999993E-2</v>
      </c>
      <c r="T20" s="40">
        <f t="shared" si="9"/>
        <v>8.5999999999999993E-2</v>
      </c>
      <c r="U20" s="40">
        <f t="shared" si="9"/>
        <v>8.5999999999999993E-2</v>
      </c>
      <c r="V20" s="40">
        <f t="shared" si="9"/>
        <v>9.0299999999999991E-2</v>
      </c>
      <c r="W20" s="40">
        <f t="shared" si="9"/>
        <v>9.0299999999999991E-2</v>
      </c>
      <c r="X20" s="40">
        <f t="shared" si="9"/>
        <v>9.0299999999999991E-2</v>
      </c>
      <c r="Y20" s="40">
        <f t="shared" si="9"/>
        <v>9.0299999999999991E-2</v>
      </c>
      <c r="Z20" s="40">
        <f t="shared" si="9"/>
        <v>9.0299999999999991E-2</v>
      </c>
      <c r="AA20" s="40">
        <f t="shared" si="9"/>
        <v>9.0299999999999991E-2</v>
      </c>
      <c r="AB20" s="40">
        <f t="shared" si="9"/>
        <v>9.0299999999999991E-2</v>
      </c>
      <c r="AC20" s="40">
        <f t="shared" si="9"/>
        <v>9.0299999999999991E-2</v>
      </c>
      <c r="AD20" s="40">
        <f t="shared" si="9"/>
        <v>9.0299999999999991E-2</v>
      </c>
      <c r="AE20" s="40">
        <f t="shared" si="9"/>
        <v>9.0299999999999991E-2</v>
      </c>
      <c r="AF20" s="40">
        <f t="shared" si="9"/>
        <v>9.0299999999999991E-2</v>
      </c>
      <c r="AG20" s="40">
        <f t="shared" si="9"/>
        <v>9.0299999999999991E-2</v>
      </c>
      <c r="AH20" s="40">
        <f t="shared" si="9"/>
        <v>9.4814999999999997E-2</v>
      </c>
      <c r="AI20" s="40">
        <f t="shared" si="9"/>
        <v>9.4814999999999997E-2</v>
      </c>
      <c r="AJ20" s="40">
        <f t="shared" si="9"/>
        <v>9.4814999999999997E-2</v>
      </c>
      <c r="AK20" s="40">
        <f t="shared" si="9"/>
        <v>9.4814999999999997E-2</v>
      </c>
      <c r="AL20" s="40">
        <f t="shared" si="9"/>
        <v>9.4814999999999997E-2</v>
      </c>
      <c r="AM20" s="40">
        <f t="shared" si="9"/>
        <v>9.4814999999999997E-2</v>
      </c>
      <c r="AN20" s="40">
        <f t="shared" si="9"/>
        <v>9.4814999999999997E-2</v>
      </c>
      <c r="AO20" s="40">
        <f t="shared" si="9"/>
        <v>9.4814999999999997E-2</v>
      </c>
      <c r="AP20" s="40">
        <f t="shared" si="9"/>
        <v>9.4814999999999997E-2</v>
      </c>
      <c r="AQ20" s="40">
        <f t="shared" si="9"/>
        <v>9.4814999999999997E-2</v>
      </c>
      <c r="AR20" s="40">
        <f t="shared" si="9"/>
        <v>9.4814999999999997E-2</v>
      </c>
      <c r="AS20" s="40">
        <f t="shared" si="9"/>
        <v>9.4814999999999997E-2</v>
      </c>
      <c r="AT20" s="40">
        <f t="shared" si="9"/>
        <v>9.9555749999999998E-2</v>
      </c>
      <c r="AU20" s="40">
        <f t="shared" si="9"/>
        <v>9.9555749999999998E-2</v>
      </c>
      <c r="AV20" s="40">
        <f t="shared" si="9"/>
        <v>9.9555749999999998E-2</v>
      </c>
      <c r="AW20" s="40">
        <f t="shared" si="9"/>
        <v>9.9555749999999998E-2</v>
      </c>
      <c r="AX20" s="40">
        <f t="shared" si="9"/>
        <v>9.9555749999999998E-2</v>
      </c>
      <c r="AY20" s="40">
        <f t="shared" si="9"/>
        <v>9.9555749999999998E-2</v>
      </c>
      <c r="AZ20" s="40">
        <f t="shared" si="9"/>
        <v>9.9555749999999998E-2</v>
      </c>
      <c r="BA20" s="40">
        <f t="shared" si="9"/>
        <v>9.9555749999999998E-2</v>
      </c>
      <c r="BB20" s="40">
        <f t="shared" si="9"/>
        <v>9.9555749999999998E-2</v>
      </c>
      <c r="BC20" s="40">
        <f t="shared" si="9"/>
        <v>9.9555749999999998E-2</v>
      </c>
      <c r="BD20" s="40">
        <f t="shared" si="9"/>
        <v>9.9555749999999998E-2</v>
      </c>
      <c r="BE20" s="40">
        <f t="shared" si="9"/>
        <v>9.9555749999999998E-2</v>
      </c>
      <c r="BF20" s="40">
        <f t="shared" si="9"/>
        <v>0.10453353750000001</v>
      </c>
      <c r="BG20" s="40">
        <f t="shared" si="9"/>
        <v>0.10453353750000001</v>
      </c>
      <c r="BH20" s="40">
        <f t="shared" si="9"/>
        <v>0.10453353750000001</v>
      </c>
      <c r="BI20" s="40">
        <f t="shared" si="9"/>
        <v>0.10453353750000001</v>
      </c>
      <c r="BJ20" s="40">
        <f t="shared" si="9"/>
        <v>0.10453353750000001</v>
      </c>
      <c r="BK20" s="40">
        <f t="shared" si="9"/>
        <v>0.10453353750000001</v>
      </c>
      <c r="BL20" s="40">
        <f t="shared" si="9"/>
        <v>0.10453353750000001</v>
      </c>
      <c r="BM20" s="40">
        <f t="shared" si="9"/>
        <v>0.10453353750000001</v>
      </c>
      <c r="BN20" s="40">
        <f t="shared" si="9"/>
        <v>0.10453353750000001</v>
      </c>
      <c r="BO20" s="40">
        <f t="shared" si="9"/>
        <v>0.10453353750000001</v>
      </c>
      <c r="BP20" s="40">
        <f t="shared" si="9"/>
        <v>0.10453353750000001</v>
      </c>
      <c r="BQ20" s="40">
        <f t="shared" si="9"/>
        <v>0.10453353750000001</v>
      </c>
      <c r="BR20" s="40">
        <f t="shared" si="9"/>
        <v>0.10976021437500001</v>
      </c>
      <c r="BS20" s="40">
        <f t="shared" si="9"/>
        <v>0.10976021437500001</v>
      </c>
      <c r="BT20" s="40">
        <f t="shared" si="9"/>
        <v>0.10976021437500001</v>
      </c>
      <c r="BU20" s="40">
        <f t="shared" si="9"/>
        <v>0.10976021437500001</v>
      </c>
      <c r="BV20" s="40">
        <f t="shared" si="9"/>
        <v>0.10976021437500001</v>
      </c>
      <c r="BW20" s="40">
        <f t="shared" si="9"/>
        <v>0.10976021437500001</v>
      </c>
      <c r="BX20" s="40">
        <f t="shared" ref="BX20:DY20" si="10">BW20*BX25</f>
        <v>0.10976021437500001</v>
      </c>
      <c r="BY20" s="40">
        <f t="shared" si="10"/>
        <v>0.10976021437500001</v>
      </c>
      <c r="BZ20" s="40">
        <f t="shared" si="10"/>
        <v>0.10976021437500001</v>
      </c>
      <c r="CA20" s="40">
        <f t="shared" si="10"/>
        <v>0.10976021437500001</v>
      </c>
      <c r="CB20" s="40">
        <f t="shared" si="10"/>
        <v>0.10976021437500001</v>
      </c>
      <c r="CC20" s="40">
        <f t="shared" si="10"/>
        <v>0.10976021437500001</v>
      </c>
      <c r="CD20" s="40">
        <f t="shared" si="10"/>
        <v>0.11524822509375002</v>
      </c>
      <c r="CE20" s="40">
        <f t="shared" si="10"/>
        <v>0.11524822509375002</v>
      </c>
      <c r="CF20" s="40">
        <f t="shared" si="10"/>
        <v>0.11524822509375002</v>
      </c>
      <c r="CG20" s="40">
        <f t="shared" si="10"/>
        <v>0.11524822509375002</v>
      </c>
      <c r="CH20" s="40">
        <f t="shared" si="10"/>
        <v>0.11524822509375002</v>
      </c>
      <c r="CI20" s="40">
        <f t="shared" si="10"/>
        <v>0.11524822509375002</v>
      </c>
      <c r="CJ20" s="40">
        <f t="shared" si="10"/>
        <v>0.11524822509375002</v>
      </c>
      <c r="CK20" s="40">
        <f t="shared" si="10"/>
        <v>0.11524822509375002</v>
      </c>
      <c r="CL20" s="40">
        <f t="shared" si="10"/>
        <v>0.11524822509375002</v>
      </c>
      <c r="CM20" s="40">
        <f t="shared" si="10"/>
        <v>0.11524822509375002</v>
      </c>
      <c r="CN20" s="40">
        <f t="shared" si="10"/>
        <v>0.11524822509375002</v>
      </c>
      <c r="CO20" s="40">
        <f t="shared" si="10"/>
        <v>0.11524822509375002</v>
      </c>
      <c r="CP20" s="40">
        <f t="shared" si="10"/>
        <v>0.12101063634843752</v>
      </c>
      <c r="CQ20" s="40">
        <f t="shared" si="10"/>
        <v>0.12101063634843752</v>
      </c>
      <c r="CR20" s="40">
        <f t="shared" si="10"/>
        <v>0.12101063634843752</v>
      </c>
      <c r="CS20" s="40">
        <f t="shared" si="10"/>
        <v>0.12101063634843752</v>
      </c>
      <c r="CT20" s="40">
        <f t="shared" si="10"/>
        <v>0.12101063634843752</v>
      </c>
      <c r="CU20" s="40">
        <f t="shared" si="10"/>
        <v>0.12101063634843752</v>
      </c>
      <c r="CV20" s="40">
        <f t="shared" si="10"/>
        <v>0.12101063634843752</v>
      </c>
      <c r="CW20" s="40">
        <f t="shared" si="10"/>
        <v>0.12101063634843752</v>
      </c>
      <c r="CX20" s="40">
        <f t="shared" si="10"/>
        <v>0.12101063634843752</v>
      </c>
      <c r="CY20" s="40">
        <f t="shared" si="10"/>
        <v>0.12101063634843752</v>
      </c>
      <c r="CZ20" s="40">
        <f t="shared" si="10"/>
        <v>0.12101063634843752</v>
      </c>
      <c r="DA20" s="40">
        <f t="shared" si="10"/>
        <v>0.12101063634843752</v>
      </c>
      <c r="DB20" s="40">
        <f t="shared" si="10"/>
        <v>0.12706116816585941</v>
      </c>
      <c r="DC20" s="40">
        <f t="shared" si="10"/>
        <v>0.12706116816585941</v>
      </c>
      <c r="DD20" s="40">
        <f t="shared" si="10"/>
        <v>0.12706116816585941</v>
      </c>
      <c r="DE20" s="40">
        <f t="shared" si="10"/>
        <v>0.12706116816585941</v>
      </c>
      <c r="DF20" s="40">
        <f t="shared" si="10"/>
        <v>0.12706116816585941</v>
      </c>
      <c r="DG20" s="40">
        <f t="shared" si="10"/>
        <v>0.12706116816585941</v>
      </c>
      <c r="DH20" s="40">
        <f t="shared" si="10"/>
        <v>0.12706116816585941</v>
      </c>
      <c r="DI20" s="40">
        <f t="shared" si="10"/>
        <v>0.12706116816585941</v>
      </c>
      <c r="DJ20" s="40">
        <f t="shared" si="10"/>
        <v>0.12706116816585941</v>
      </c>
      <c r="DK20" s="40">
        <f t="shared" si="10"/>
        <v>0.12706116816585941</v>
      </c>
      <c r="DL20" s="40">
        <f t="shared" si="10"/>
        <v>0.12706116816585941</v>
      </c>
      <c r="DM20" s="40">
        <f t="shared" si="10"/>
        <v>0.12706116816585941</v>
      </c>
      <c r="DN20" s="40">
        <f t="shared" si="10"/>
        <v>0.13341422657415239</v>
      </c>
      <c r="DO20" s="40">
        <f t="shared" si="10"/>
        <v>0.13341422657415239</v>
      </c>
      <c r="DP20" s="40">
        <f t="shared" si="10"/>
        <v>0.13341422657415239</v>
      </c>
      <c r="DQ20" s="40">
        <f t="shared" si="10"/>
        <v>0.13341422657415239</v>
      </c>
      <c r="DR20" s="40">
        <f t="shared" si="10"/>
        <v>0.13341422657415239</v>
      </c>
      <c r="DS20" s="40">
        <f t="shared" si="10"/>
        <v>0.13341422657415239</v>
      </c>
      <c r="DT20" s="40">
        <f t="shared" si="10"/>
        <v>0.13341422657415239</v>
      </c>
      <c r="DU20" s="40">
        <f t="shared" si="10"/>
        <v>0.13341422657415239</v>
      </c>
      <c r="DV20" s="40">
        <f t="shared" si="10"/>
        <v>0.13341422657415239</v>
      </c>
      <c r="DW20" s="40">
        <f t="shared" si="10"/>
        <v>0.13341422657415239</v>
      </c>
      <c r="DX20" s="40">
        <f t="shared" si="10"/>
        <v>0.13341422657415239</v>
      </c>
      <c r="DY20" s="40">
        <f t="shared" si="10"/>
        <v>0.13341422657415239</v>
      </c>
    </row>
    <row r="21" spans="2:129" x14ac:dyDescent="0.35">
      <c r="B21" s="14"/>
      <c r="C21" s="14"/>
      <c r="E21" t="s">
        <v>541</v>
      </c>
      <c r="H21" s="525"/>
    </row>
    <row r="22" spans="2:129" x14ac:dyDescent="0.35">
      <c r="B22" s="14"/>
      <c r="C22" s="14"/>
      <c r="E22" s="37" t="str">
        <f>'1.1 Assumptions'!$J$27</f>
        <v>Bitmain Antminer S19 Pro</v>
      </c>
      <c r="F22" s="37"/>
      <c r="G22" s="37"/>
      <c r="H22" s="525" t="s">
        <v>155</v>
      </c>
      <c r="J22" s="38">
        <f>'2.1 Miner Sourcing'!$K$8</f>
        <v>0.11</v>
      </c>
      <c r="K22" s="38">
        <f>'2.1 Miner Sourcing'!$K$8</f>
        <v>0.11</v>
      </c>
      <c r="L22" s="38">
        <f>'2.1 Miner Sourcing'!$K$8</f>
        <v>0.11</v>
      </c>
      <c r="M22" s="38">
        <f>'2.1 Miner Sourcing'!$K$8</f>
        <v>0.11</v>
      </c>
      <c r="N22" s="38">
        <f>'2.1 Miner Sourcing'!$K$8</f>
        <v>0.11</v>
      </c>
      <c r="O22" s="38">
        <f>'2.1 Miner Sourcing'!$K$8</f>
        <v>0.11</v>
      </c>
      <c r="P22" s="38">
        <f>'2.1 Miner Sourcing'!$K$8</f>
        <v>0.11</v>
      </c>
      <c r="Q22" s="38">
        <f>'2.1 Miner Sourcing'!$K$8</f>
        <v>0.11</v>
      </c>
      <c r="R22" s="38">
        <f>'2.1 Miner Sourcing'!$K$8</f>
        <v>0.11</v>
      </c>
      <c r="S22" s="38">
        <f>'2.1 Miner Sourcing'!$K$8</f>
        <v>0.11</v>
      </c>
      <c r="T22" s="38">
        <f>'2.1 Miner Sourcing'!$K$8</f>
        <v>0.11</v>
      </c>
      <c r="U22" s="38">
        <f>'2.1 Miner Sourcing'!$K$8</f>
        <v>0.11</v>
      </c>
      <c r="V22" s="38">
        <f>'2.1 Miner Sourcing'!$K$8</f>
        <v>0.11</v>
      </c>
      <c r="W22" s="38">
        <f>'2.1 Miner Sourcing'!$K$8</f>
        <v>0.11</v>
      </c>
      <c r="X22" s="38">
        <f>'2.1 Miner Sourcing'!$K$8</f>
        <v>0.11</v>
      </c>
      <c r="Y22" s="38">
        <f>'2.1 Miner Sourcing'!$K$8</f>
        <v>0.11</v>
      </c>
      <c r="Z22" s="38">
        <f>'2.1 Miner Sourcing'!$K$8</f>
        <v>0.11</v>
      </c>
      <c r="AA22" s="38">
        <f>'2.1 Miner Sourcing'!$K$8</f>
        <v>0.11</v>
      </c>
      <c r="AB22" s="38">
        <f>'2.1 Miner Sourcing'!$K$8</f>
        <v>0.11</v>
      </c>
      <c r="AC22" s="38">
        <f>'2.1 Miner Sourcing'!$K$8</f>
        <v>0.11</v>
      </c>
      <c r="AD22" s="38">
        <f>'2.1 Miner Sourcing'!$K$8</f>
        <v>0.11</v>
      </c>
      <c r="AE22" s="38">
        <f>'2.1 Miner Sourcing'!$K$8</f>
        <v>0.11</v>
      </c>
      <c r="AF22" s="38">
        <f>'2.1 Miner Sourcing'!$K$8</f>
        <v>0.11</v>
      </c>
      <c r="AG22" s="38">
        <f>'2.1 Miner Sourcing'!$K$8</f>
        <v>0.11</v>
      </c>
      <c r="AH22" s="38">
        <f>'2.1 Miner Sourcing'!$K$8</f>
        <v>0.11</v>
      </c>
      <c r="AI22" s="38">
        <f>'2.1 Miner Sourcing'!$K$8</f>
        <v>0.11</v>
      </c>
      <c r="AJ22" s="38">
        <f>'2.1 Miner Sourcing'!$K$8</f>
        <v>0.11</v>
      </c>
      <c r="AK22" s="38">
        <f>'2.1 Miner Sourcing'!$K$8</f>
        <v>0.11</v>
      </c>
      <c r="AL22" s="38">
        <f>'2.1 Miner Sourcing'!$K$8</f>
        <v>0.11</v>
      </c>
      <c r="AM22" s="38">
        <f>'2.1 Miner Sourcing'!$K$8</f>
        <v>0.11</v>
      </c>
      <c r="AN22" s="38">
        <f>'2.1 Miner Sourcing'!$K$8</f>
        <v>0.11</v>
      </c>
      <c r="AO22" s="38">
        <f>'2.1 Miner Sourcing'!$K$8</f>
        <v>0.11</v>
      </c>
      <c r="AP22" s="38">
        <f>'2.1 Miner Sourcing'!$K$8</f>
        <v>0.11</v>
      </c>
      <c r="AQ22" s="38">
        <f>'2.1 Miner Sourcing'!$K$8</f>
        <v>0.11</v>
      </c>
      <c r="AR22" s="38">
        <f>'2.1 Miner Sourcing'!$K$8</f>
        <v>0.11</v>
      </c>
      <c r="AS22" s="38">
        <f>'2.1 Miner Sourcing'!$K$8</f>
        <v>0.11</v>
      </c>
      <c r="AT22" s="38">
        <f>'2.1 Miner Sourcing'!$K$8</f>
        <v>0.11</v>
      </c>
      <c r="AU22" s="38">
        <f>'2.1 Miner Sourcing'!$K$8</f>
        <v>0.11</v>
      </c>
      <c r="AV22" s="38">
        <f>'2.1 Miner Sourcing'!$K$8</f>
        <v>0.11</v>
      </c>
      <c r="AW22" s="38">
        <f>'2.1 Miner Sourcing'!$K$8</f>
        <v>0.11</v>
      </c>
      <c r="AX22" s="38">
        <f>'2.1 Miner Sourcing'!$K$8</f>
        <v>0.11</v>
      </c>
      <c r="AY22" s="38">
        <f>'2.1 Miner Sourcing'!$K$8</f>
        <v>0.11</v>
      </c>
      <c r="AZ22" s="38">
        <f>'2.1 Miner Sourcing'!$K$8</f>
        <v>0.11</v>
      </c>
      <c r="BA22" s="38">
        <f>'2.1 Miner Sourcing'!$K$8</f>
        <v>0.11</v>
      </c>
      <c r="BB22" s="38">
        <f>'2.1 Miner Sourcing'!$K$8</f>
        <v>0.11</v>
      </c>
      <c r="BC22" s="38">
        <f>'2.1 Miner Sourcing'!$K$8</f>
        <v>0.11</v>
      </c>
      <c r="BD22" s="38">
        <f>'2.1 Miner Sourcing'!$K$8</f>
        <v>0.11</v>
      </c>
      <c r="BE22" s="38">
        <f>'2.1 Miner Sourcing'!$K$8</f>
        <v>0.11</v>
      </c>
      <c r="BF22" s="38">
        <f>'2.1 Miner Sourcing'!$K$8</f>
        <v>0.11</v>
      </c>
      <c r="BG22" s="38">
        <f>'2.1 Miner Sourcing'!$K$8</f>
        <v>0.11</v>
      </c>
      <c r="BH22" s="38">
        <f>'2.1 Miner Sourcing'!$K$8</f>
        <v>0.11</v>
      </c>
      <c r="BI22" s="38">
        <f>'2.1 Miner Sourcing'!$K$8</f>
        <v>0.11</v>
      </c>
      <c r="BJ22" s="38">
        <f>'2.1 Miner Sourcing'!$K$8</f>
        <v>0.11</v>
      </c>
      <c r="BK22" s="38">
        <f>'2.1 Miner Sourcing'!$K$8</f>
        <v>0.11</v>
      </c>
      <c r="BL22" s="38">
        <f>'2.1 Miner Sourcing'!$K$8</f>
        <v>0.11</v>
      </c>
      <c r="BM22" s="38">
        <f>'2.1 Miner Sourcing'!$K$8</f>
        <v>0.11</v>
      </c>
      <c r="BN22" s="38">
        <f>'2.1 Miner Sourcing'!$K$8</f>
        <v>0.11</v>
      </c>
      <c r="BO22" s="38">
        <f>'2.1 Miner Sourcing'!$K$8</f>
        <v>0.11</v>
      </c>
      <c r="BP22" s="38">
        <f>'2.1 Miner Sourcing'!$K$8</f>
        <v>0.11</v>
      </c>
      <c r="BQ22" s="38">
        <f>'2.1 Miner Sourcing'!$K$8</f>
        <v>0.11</v>
      </c>
      <c r="BR22" s="38">
        <f>'2.1 Miner Sourcing'!$K$8</f>
        <v>0.11</v>
      </c>
      <c r="BS22" s="38">
        <f>'2.1 Miner Sourcing'!$K$8</f>
        <v>0.11</v>
      </c>
      <c r="BT22" s="38">
        <f>'2.1 Miner Sourcing'!$K$8</f>
        <v>0.11</v>
      </c>
      <c r="BU22" s="38">
        <f>'2.1 Miner Sourcing'!$K$8</f>
        <v>0.11</v>
      </c>
      <c r="BV22" s="38">
        <f>'2.1 Miner Sourcing'!$K$8</f>
        <v>0.11</v>
      </c>
      <c r="BW22" s="38">
        <f>'2.1 Miner Sourcing'!$K$8</f>
        <v>0.11</v>
      </c>
      <c r="BX22" s="38">
        <f>'2.1 Miner Sourcing'!$K$8</f>
        <v>0.11</v>
      </c>
      <c r="BY22" s="38">
        <f>'2.1 Miner Sourcing'!$K$8</f>
        <v>0.11</v>
      </c>
      <c r="BZ22" s="38">
        <f>'2.1 Miner Sourcing'!$K$8</f>
        <v>0.11</v>
      </c>
      <c r="CA22" s="38">
        <f>'2.1 Miner Sourcing'!$K$8</f>
        <v>0.11</v>
      </c>
      <c r="CB22" s="38">
        <f>'2.1 Miner Sourcing'!$K$8</f>
        <v>0.11</v>
      </c>
      <c r="CC22" s="38">
        <f>'2.1 Miner Sourcing'!$K$8</f>
        <v>0.11</v>
      </c>
      <c r="CD22" s="38">
        <f>'2.1 Miner Sourcing'!$K$8</f>
        <v>0.11</v>
      </c>
      <c r="CE22" s="38">
        <f>'2.1 Miner Sourcing'!$K$8</f>
        <v>0.11</v>
      </c>
      <c r="CF22" s="38">
        <f>'2.1 Miner Sourcing'!$K$8</f>
        <v>0.11</v>
      </c>
      <c r="CG22" s="38">
        <f>'2.1 Miner Sourcing'!$K$8</f>
        <v>0.11</v>
      </c>
      <c r="CH22" s="38">
        <f>'2.1 Miner Sourcing'!$K$8</f>
        <v>0.11</v>
      </c>
      <c r="CI22" s="38">
        <f>'2.1 Miner Sourcing'!$K$8</f>
        <v>0.11</v>
      </c>
      <c r="CJ22" s="38">
        <f>'2.1 Miner Sourcing'!$K$8</f>
        <v>0.11</v>
      </c>
      <c r="CK22" s="38">
        <f>'2.1 Miner Sourcing'!$K$8</f>
        <v>0.11</v>
      </c>
      <c r="CL22" s="38">
        <f>'2.1 Miner Sourcing'!$K$8</f>
        <v>0.11</v>
      </c>
      <c r="CM22" s="38">
        <f>'2.1 Miner Sourcing'!$K$8</f>
        <v>0.11</v>
      </c>
      <c r="CN22" s="38">
        <f>'2.1 Miner Sourcing'!$K$8</f>
        <v>0.11</v>
      </c>
      <c r="CO22" s="38">
        <f>'2.1 Miner Sourcing'!$K$8</f>
        <v>0.11</v>
      </c>
      <c r="CP22" s="38">
        <f>'2.1 Miner Sourcing'!$K$8</f>
        <v>0.11</v>
      </c>
      <c r="CQ22" s="38">
        <f>'2.1 Miner Sourcing'!$K$8</f>
        <v>0.11</v>
      </c>
      <c r="CR22" s="38">
        <f>'2.1 Miner Sourcing'!$K$8</f>
        <v>0.11</v>
      </c>
      <c r="CS22" s="38">
        <f>'2.1 Miner Sourcing'!$K$8</f>
        <v>0.11</v>
      </c>
      <c r="CT22" s="38">
        <f>'2.1 Miner Sourcing'!$K$8</f>
        <v>0.11</v>
      </c>
      <c r="CU22" s="38">
        <f>'2.1 Miner Sourcing'!$K$8</f>
        <v>0.11</v>
      </c>
      <c r="CV22" s="38">
        <f>'2.1 Miner Sourcing'!$K$8</f>
        <v>0.11</v>
      </c>
      <c r="CW22" s="38">
        <f>'2.1 Miner Sourcing'!$K$8</f>
        <v>0.11</v>
      </c>
      <c r="CX22" s="38">
        <f>'2.1 Miner Sourcing'!$K$8</f>
        <v>0.11</v>
      </c>
      <c r="CY22" s="38">
        <f>'2.1 Miner Sourcing'!$K$8</f>
        <v>0.11</v>
      </c>
      <c r="CZ22" s="38">
        <f>'2.1 Miner Sourcing'!$K$8</f>
        <v>0.11</v>
      </c>
      <c r="DA22" s="38">
        <f>'2.1 Miner Sourcing'!$K$8</f>
        <v>0.11</v>
      </c>
      <c r="DB22" s="38">
        <f>'2.1 Miner Sourcing'!$K$8</f>
        <v>0.11</v>
      </c>
      <c r="DC22" s="38">
        <f>'2.1 Miner Sourcing'!$K$8</f>
        <v>0.11</v>
      </c>
      <c r="DD22" s="38">
        <f>'2.1 Miner Sourcing'!$K$8</f>
        <v>0.11</v>
      </c>
      <c r="DE22" s="38">
        <f>'2.1 Miner Sourcing'!$K$8</f>
        <v>0.11</v>
      </c>
      <c r="DF22" s="38">
        <f>'2.1 Miner Sourcing'!$K$8</f>
        <v>0.11</v>
      </c>
      <c r="DG22" s="38">
        <f>'2.1 Miner Sourcing'!$K$8</f>
        <v>0.11</v>
      </c>
      <c r="DH22" s="38">
        <f>'2.1 Miner Sourcing'!$K$8</f>
        <v>0.11</v>
      </c>
      <c r="DI22" s="38">
        <f>'2.1 Miner Sourcing'!$K$8</f>
        <v>0.11</v>
      </c>
      <c r="DJ22" s="38">
        <f>'2.1 Miner Sourcing'!$K$8</f>
        <v>0.11</v>
      </c>
      <c r="DK22" s="38">
        <f>'2.1 Miner Sourcing'!$K$8</f>
        <v>0.11</v>
      </c>
      <c r="DL22" s="38">
        <f>'2.1 Miner Sourcing'!$K$8</f>
        <v>0.11</v>
      </c>
      <c r="DM22" s="38">
        <f>'2.1 Miner Sourcing'!$K$8</f>
        <v>0.11</v>
      </c>
      <c r="DN22" s="38">
        <f>'2.1 Miner Sourcing'!$K$8</f>
        <v>0.11</v>
      </c>
      <c r="DO22" s="38">
        <f>'2.1 Miner Sourcing'!$K$8</f>
        <v>0.11</v>
      </c>
      <c r="DP22" s="38">
        <f>'2.1 Miner Sourcing'!$K$8</f>
        <v>0.11</v>
      </c>
      <c r="DQ22" s="38">
        <f>'2.1 Miner Sourcing'!$K$8</f>
        <v>0.11</v>
      </c>
      <c r="DR22" s="38">
        <f>'2.1 Miner Sourcing'!$K$8</f>
        <v>0.11</v>
      </c>
      <c r="DS22" s="38">
        <f>'2.1 Miner Sourcing'!$K$8</f>
        <v>0.11</v>
      </c>
      <c r="DT22" s="38">
        <f>'2.1 Miner Sourcing'!$K$8</f>
        <v>0.11</v>
      </c>
      <c r="DU22" s="38">
        <f>'2.1 Miner Sourcing'!$K$8</f>
        <v>0.11</v>
      </c>
      <c r="DV22" s="38">
        <f>'2.1 Miner Sourcing'!$K$8</f>
        <v>0.11</v>
      </c>
      <c r="DW22" s="38">
        <f>'2.1 Miner Sourcing'!$K$8</f>
        <v>0.11</v>
      </c>
      <c r="DX22" s="38">
        <f>'2.1 Miner Sourcing'!$K$8</f>
        <v>0.11</v>
      </c>
      <c r="DY22" s="38">
        <f>'2.1 Miner Sourcing'!$K$8</f>
        <v>0.11</v>
      </c>
    </row>
    <row r="23" spans="2:129" x14ac:dyDescent="0.35">
      <c r="B23" s="14"/>
      <c r="C23" s="14"/>
      <c r="E23" s="37" t="str">
        <f>'1.1 Assumptions'!$J$28</f>
        <v>MicroBT Whatsminer M30s</v>
      </c>
      <c r="F23" s="37"/>
      <c r="G23" s="37"/>
      <c r="H23" s="525" t="s">
        <v>155</v>
      </c>
      <c r="J23" s="38">
        <f>'2.1 Miner Sourcing'!$K$9</f>
        <v>8.5999999999999993E-2</v>
      </c>
      <c r="K23" s="38">
        <f>'2.1 Miner Sourcing'!$K$9</f>
        <v>8.5999999999999993E-2</v>
      </c>
      <c r="L23" s="38">
        <f>'2.1 Miner Sourcing'!$K$9</f>
        <v>8.5999999999999993E-2</v>
      </c>
      <c r="M23" s="38">
        <f>'2.1 Miner Sourcing'!$K$9</f>
        <v>8.5999999999999993E-2</v>
      </c>
      <c r="N23" s="38">
        <f>'2.1 Miner Sourcing'!$K$9</f>
        <v>8.5999999999999993E-2</v>
      </c>
      <c r="O23" s="38">
        <f>'2.1 Miner Sourcing'!$K$9</f>
        <v>8.5999999999999993E-2</v>
      </c>
      <c r="P23" s="38">
        <f>'2.1 Miner Sourcing'!$K$9</f>
        <v>8.5999999999999993E-2</v>
      </c>
      <c r="Q23" s="38">
        <f>'2.1 Miner Sourcing'!$K$9</f>
        <v>8.5999999999999993E-2</v>
      </c>
      <c r="R23" s="38">
        <f>'2.1 Miner Sourcing'!$K$9</f>
        <v>8.5999999999999993E-2</v>
      </c>
      <c r="S23" s="38">
        <f>'2.1 Miner Sourcing'!$K$9</f>
        <v>8.5999999999999993E-2</v>
      </c>
      <c r="T23" s="38">
        <f>'2.1 Miner Sourcing'!$K$9</f>
        <v>8.5999999999999993E-2</v>
      </c>
      <c r="U23" s="38">
        <f>'2.1 Miner Sourcing'!$K$9</f>
        <v>8.5999999999999993E-2</v>
      </c>
      <c r="V23" s="38">
        <f>'2.1 Miner Sourcing'!$K$9</f>
        <v>8.5999999999999993E-2</v>
      </c>
      <c r="W23" s="38">
        <f>'2.1 Miner Sourcing'!$K$9</f>
        <v>8.5999999999999993E-2</v>
      </c>
      <c r="X23" s="38">
        <f>'2.1 Miner Sourcing'!$K$9</f>
        <v>8.5999999999999993E-2</v>
      </c>
      <c r="Y23" s="38">
        <f>'2.1 Miner Sourcing'!$K$9</f>
        <v>8.5999999999999993E-2</v>
      </c>
      <c r="Z23" s="38">
        <f>'2.1 Miner Sourcing'!$K$9</f>
        <v>8.5999999999999993E-2</v>
      </c>
      <c r="AA23" s="38">
        <f>'2.1 Miner Sourcing'!$K$9</f>
        <v>8.5999999999999993E-2</v>
      </c>
      <c r="AB23" s="38">
        <f>'2.1 Miner Sourcing'!$K$9</f>
        <v>8.5999999999999993E-2</v>
      </c>
      <c r="AC23" s="38">
        <f>'2.1 Miner Sourcing'!$K$9</f>
        <v>8.5999999999999993E-2</v>
      </c>
      <c r="AD23" s="38">
        <f>'2.1 Miner Sourcing'!$K$9</f>
        <v>8.5999999999999993E-2</v>
      </c>
      <c r="AE23" s="38">
        <f>'2.1 Miner Sourcing'!$K$9</f>
        <v>8.5999999999999993E-2</v>
      </c>
      <c r="AF23" s="38">
        <f>'2.1 Miner Sourcing'!$K$9</f>
        <v>8.5999999999999993E-2</v>
      </c>
      <c r="AG23" s="38">
        <f>'2.1 Miner Sourcing'!$K$9</f>
        <v>8.5999999999999993E-2</v>
      </c>
      <c r="AH23" s="38">
        <f>'2.1 Miner Sourcing'!$K$9</f>
        <v>8.5999999999999993E-2</v>
      </c>
      <c r="AI23" s="38">
        <f>'2.1 Miner Sourcing'!$K$9</f>
        <v>8.5999999999999993E-2</v>
      </c>
      <c r="AJ23" s="38">
        <f>'2.1 Miner Sourcing'!$K$9</f>
        <v>8.5999999999999993E-2</v>
      </c>
      <c r="AK23" s="38">
        <f>'2.1 Miner Sourcing'!$K$9</f>
        <v>8.5999999999999993E-2</v>
      </c>
      <c r="AL23" s="38">
        <f>'2.1 Miner Sourcing'!$K$9</f>
        <v>8.5999999999999993E-2</v>
      </c>
      <c r="AM23" s="38">
        <f>'2.1 Miner Sourcing'!$K$9</f>
        <v>8.5999999999999993E-2</v>
      </c>
      <c r="AN23" s="38">
        <f>'2.1 Miner Sourcing'!$K$9</f>
        <v>8.5999999999999993E-2</v>
      </c>
      <c r="AO23" s="38">
        <f>'2.1 Miner Sourcing'!$K$9</f>
        <v>8.5999999999999993E-2</v>
      </c>
      <c r="AP23" s="38">
        <f>'2.1 Miner Sourcing'!$K$9</f>
        <v>8.5999999999999993E-2</v>
      </c>
      <c r="AQ23" s="38">
        <f>'2.1 Miner Sourcing'!$K$9</f>
        <v>8.5999999999999993E-2</v>
      </c>
      <c r="AR23" s="38">
        <f>'2.1 Miner Sourcing'!$K$9</f>
        <v>8.5999999999999993E-2</v>
      </c>
      <c r="AS23" s="38">
        <f>'2.1 Miner Sourcing'!$K$9</f>
        <v>8.5999999999999993E-2</v>
      </c>
      <c r="AT23" s="38">
        <f>'2.1 Miner Sourcing'!$K$9</f>
        <v>8.5999999999999993E-2</v>
      </c>
      <c r="AU23" s="38">
        <f>'2.1 Miner Sourcing'!$K$9</f>
        <v>8.5999999999999993E-2</v>
      </c>
      <c r="AV23" s="38">
        <f>'2.1 Miner Sourcing'!$K$9</f>
        <v>8.5999999999999993E-2</v>
      </c>
      <c r="AW23" s="38">
        <f>'2.1 Miner Sourcing'!$K$9</f>
        <v>8.5999999999999993E-2</v>
      </c>
      <c r="AX23" s="38">
        <f>'2.1 Miner Sourcing'!$K$9</f>
        <v>8.5999999999999993E-2</v>
      </c>
      <c r="AY23" s="38">
        <f>'2.1 Miner Sourcing'!$K$9</f>
        <v>8.5999999999999993E-2</v>
      </c>
      <c r="AZ23" s="38">
        <f>'2.1 Miner Sourcing'!$K$9</f>
        <v>8.5999999999999993E-2</v>
      </c>
      <c r="BA23" s="38">
        <f>'2.1 Miner Sourcing'!$K$9</f>
        <v>8.5999999999999993E-2</v>
      </c>
      <c r="BB23" s="38">
        <f>'2.1 Miner Sourcing'!$K$9</f>
        <v>8.5999999999999993E-2</v>
      </c>
      <c r="BC23" s="38">
        <f>'2.1 Miner Sourcing'!$K$9</f>
        <v>8.5999999999999993E-2</v>
      </c>
      <c r="BD23" s="38">
        <f>'2.1 Miner Sourcing'!$K$9</f>
        <v>8.5999999999999993E-2</v>
      </c>
      <c r="BE23" s="38">
        <f>'2.1 Miner Sourcing'!$K$9</f>
        <v>8.5999999999999993E-2</v>
      </c>
      <c r="BF23" s="38">
        <f>'2.1 Miner Sourcing'!$K$9</f>
        <v>8.5999999999999993E-2</v>
      </c>
      <c r="BG23" s="38">
        <f>'2.1 Miner Sourcing'!$K$9</f>
        <v>8.5999999999999993E-2</v>
      </c>
      <c r="BH23" s="38">
        <f>'2.1 Miner Sourcing'!$K$9</f>
        <v>8.5999999999999993E-2</v>
      </c>
      <c r="BI23" s="38">
        <f>'2.1 Miner Sourcing'!$K$9</f>
        <v>8.5999999999999993E-2</v>
      </c>
      <c r="BJ23" s="38">
        <f>'2.1 Miner Sourcing'!$K$9</f>
        <v>8.5999999999999993E-2</v>
      </c>
      <c r="BK23" s="38">
        <f>'2.1 Miner Sourcing'!$K$9</f>
        <v>8.5999999999999993E-2</v>
      </c>
      <c r="BL23" s="38">
        <f>'2.1 Miner Sourcing'!$K$9</f>
        <v>8.5999999999999993E-2</v>
      </c>
      <c r="BM23" s="38">
        <f>'2.1 Miner Sourcing'!$K$9</f>
        <v>8.5999999999999993E-2</v>
      </c>
      <c r="BN23" s="38">
        <f>'2.1 Miner Sourcing'!$K$9</f>
        <v>8.5999999999999993E-2</v>
      </c>
      <c r="BO23" s="38">
        <f>'2.1 Miner Sourcing'!$K$9</f>
        <v>8.5999999999999993E-2</v>
      </c>
      <c r="BP23" s="38">
        <f>'2.1 Miner Sourcing'!$K$9</f>
        <v>8.5999999999999993E-2</v>
      </c>
      <c r="BQ23" s="38">
        <f>'2.1 Miner Sourcing'!$K$9</f>
        <v>8.5999999999999993E-2</v>
      </c>
      <c r="BR23" s="38">
        <f>'2.1 Miner Sourcing'!$K$9</f>
        <v>8.5999999999999993E-2</v>
      </c>
      <c r="BS23" s="38">
        <f>'2.1 Miner Sourcing'!$K$9</f>
        <v>8.5999999999999993E-2</v>
      </c>
      <c r="BT23" s="38">
        <f>'2.1 Miner Sourcing'!$K$9</f>
        <v>8.5999999999999993E-2</v>
      </c>
      <c r="BU23" s="38">
        <f>'2.1 Miner Sourcing'!$K$9</f>
        <v>8.5999999999999993E-2</v>
      </c>
      <c r="BV23" s="38">
        <f>'2.1 Miner Sourcing'!$K$9</f>
        <v>8.5999999999999993E-2</v>
      </c>
      <c r="BW23" s="38">
        <f>'2.1 Miner Sourcing'!$K$9</f>
        <v>8.5999999999999993E-2</v>
      </c>
      <c r="BX23" s="38">
        <f>'2.1 Miner Sourcing'!$K$9</f>
        <v>8.5999999999999993E-2</v>
      </c>
      <c r="BY23" s="38">
        <f>'2.1 Miner Sourcing'!$K$9</f>
        <v>8.5999999999999993E-2</v>
      </c>
      <c r="BZ23" s="38">
        <f>'2.1 Miner Sourcing'!$K$9</f>
        <v>8.5999999999999993E-2</v>
      </c>
      <c r="CA23" s="38">
        <f>'2.1 Miner Sourcing'!$K$9</f>
        <v>8.5999999999999993E-2</v>
      </c>
      <c r="CB23" s="38">
        <f>'2.1 Miner Sourcing'!$K$9</f>
        <v>8.5999999999999993E-2</v>
      </c>
      <c r="CC23" s="38">
        <f>'2.1 Miner Sourcing'!$K$9</f>
        <v>8.5999999999999993E-2</v>
      </c>
      <c r="CD23" s="38">
        <f>'2.1 Miner Sourcing'!$K$9</f>
        <v>8.5999999999999993E-2</v>
      </c>
      <c r="CE23" s="38">
        <f>'2.1 Miner Sourcing'!$K$9</f>
        <v>8.5999999999999993E-2</v>
      </c>
      <c r="CF23" s="38">
        <f>'2.1 Miner Sourcing'!$K$9</f>
        <v>8.5999999999999993E-2</v>
      </c>
      <c r="CG23" s="38">
        <f>'2.1 Miner Sourcing'!$K$9</f>
        <v>8.5999999999999993E-2</v>
      </c>
      <c r="CH23" s="38">
        <f>'2.1 Miner Sourcing'!$K$9</f>
        <v>8.5999999999999993E-2</v>
      </c>
      <c r="CI23" s="38">
        <f>'2.1 Miner Sourcing'!$K$9</f>
        <v>8.5999999999999993E-2</v>
      </c>
      <c r="CJ23" s="38">
        <f>'2.1 Miner Sourcing'!$K$9</f>
        <v>8.5999999999999993E-2</v>
      </c>
      <c r="CK23" s="38">
        <f>'2.1 Miner Sourcing'!$K$9</f>
        <v>8.5999999999999993E-2</v>
      </c>
      <c r="CL23" s="38">
        <f>'2.1 Miner Sourcing'!$K$9</f>
        <v>8.5999999999999993E-2</v>
      </c>
      <c r="CM23" s="38">
        <f>'2.1 Miner Sourcing'!$K$9</f>
        <v>8.5999999999999993E-2</v>
      </c>
      <c r="CN23" s="38">
        <f>'2.1 Miner Sourcing'!$K$9</f>
        <v>8.5999999999999993E-2</v>
      </c>
      <c r="CO23" s="38">
        <f>'2.1 Miner Sourcing'!$K$9</f>
        <v>8.5999999999999993E-2</v>
      </c>
      <c r="CP23" s="38">
        <f>'2.1 Miner Sourcing'!$K$9</f>
        <v>8.5999999999999993E-2</v>
      </c>
      <c r="CQ23" s="38">
        <f>'2.1 Miner Sourcing'!$K$9</f>
        <v>8.5999999999999993E-2</v>
      </c>
      <c r="CR23" s="38">
        <f>'2.1 Miner Sourcing'!$K$9</f>
        <v>8.5999999999999993E-2</v>
      </c>
      <c r="CS23" s="38">
        <f>'2.1 Miner Sourcing'!$K$9</f>
        <v>8.5999999999999993E-2</v>
      </c>
      <c r="CT23" s="38">
        <f>'2.1 Miner Sourcing'!$K$9</f>
        <v>8.5999999999999993E-2</v>
      </c>
      <c r="CU23" s="38">
        <f>'2.1 Miner Sourcing'!$K$9</f>
        <v>8.5999999999999993E-2</v>
      </c>
      <c r="CV23" s="38">
        <f>'2.1 Miner Sourcing'!$K$9</f>
        <v>8.5999999999999993E-2</v>
      </c>
      <c r="CW23" s="38">
        <f>'2.1 Miner Sourcing'!$K$9</f>
        <v>8.5999999999999993E-2</v>
      </c>
      <c r="CX23" s="38">
        <f>'2.1 Miner Sourcing'!$K$9</f>
        <v>8.5999999999999993E-2</v>
      </c>
      <c r="CY23" s="38">
        <f>'2.1 Miner Sourcing'!$K$9</f>
        <v>8.5999999999999993E-2</v>
      </c>
      <c r="CZ23" s="38">
        <f>'2.1 Miner Sourcing'!$K$9</f>
        <v>8.5999999999999993E-2</v>
      </c>
      <c r="DA23" s="38">
        <f>'2.1 Miner Sourcing'!$K$9</f>
        <v>8.5999999999999993E-2</v>
      </c>
      <c r="DB23" s="38">
        <f>'2.1 Miner Sourcing'!$K$9</f>
        <v>8.5999999999999993E-2</v>
      </c>
      <c r="DC23" s="38">
        <f>'2.1 Miner Sourcing'!$K$9</f>
        <v>8.5999999999999993E-2</v>
      </c>
      <c r="DD23" s="38">
        <f>'2.1 Miner Sourcing'!$K$9</f>
        <v>8.5999999999999993E-2</v>
      </c>
      <c r="DE23" s="38">
        <f>'2.1 Miner Sourcing'!$K$9</f>
        <v>8.5999999999999993E-2</v>
      </c>
      <c r="DF23" s="38">
        <f>'2.1 Miner Sourcing'!$K$9</f>
        <v>8.5999999999999993E-2</v>
      </c>
      <c r="DG23" s="38">
        <f>'2.1 Miner Sourcing'!$K$9</f>
        <v>8.5999999999999993E-2</v>
      </c>
      <c r="DH23" s="38">
        <f>'2.1 Miner Sourcing'!$K$9</f>
        <v>8.5999999999999993E-2</v>
      </c>
      <c r="DI23" s="38">
        <f>'2.1 Miner Sourcing'!$K$9</f>
        <v>8.5999999999999993E-2</v>
      </c>
      <c r="DJ23" s="38">
        <f>'2.1 Miner Sourcing'!$K$9</f>
        <v>8.5999999999999993E-2</v>
      </c>
      <c r="DK23" s="38">
        <f>'2.1 Miner Sourcing'!$K$9</f>
        <v>8.5999999999999993E-2</v>
      </c>
      <c r="DL23" s="38">
        <f>'2.1 Miner Sourcing'!$K$9</f>
        <v>8.5999999999999993E-2</v>
      </c>
      <c r="DM23" s="38">
        <f>'2.1 Miner Sourcing'!$K$9</f>
        <v>8.5999999999999993E-2</v>
      </c>
      <c r="DN23" s="38">
        <f>'2.1 Miner Sourcing'!$K$9</f>
        <v>8.5999999999999993E-2</v>
      </c>
      <c r="DO23" s="38">
        <f>'2.1 Miner Sourcing'!$K$9</f>
        <v>8.5999999999999993E-2</v>
      </c>
      <c r="DP23" s="38">
        <f>'2.1 Miner Sourcing'!$K$9</f>
        <v>8.5999999999999993E-2</v>
      </c>
      <c r="DQ23" s="38">
        <f>'2.1 Miner Sourcing'!$K$9</f>
        <v>8.5999999999999993E-2</v>
      </c>
      <c r="DR23" s="38">
        <f>'2.1 Miner Sourcing'!$K$9</f>
        <v>8.5999999999999993E-2</v>
      </c>
      <c r="DS23" s="38">
        <f>'2.1 Miner Sourcing'!$K$9</f>
        <v>8.5999999999999993E-2</v>
      </c>
      <c r="DT23" s="38">
        <f>'2.1 Miner Sourcing'!$K$9</f>
        <v>8.5999999999999993E-2</v>
      </c>
      <c r="DU23" s="38">
        <f>'2.1 Miner Sourcing'!$K$9</f>
        <v>8.5999999999999993E-2</v>
      </c>
      <c r="DV23" s="38">
        <f>'2.1 Miner Sourcing'!$K$9</f>
        <v>8.5999999999999993E-2</v>
      </c>
      <c r="DW23" s="38">
        <f>'2.1 Miner Sourcing'!$K$9</f>
        <v>8.5999999999999993E-2</v>
      </c>
      <c r="DX23" s="38">
        <f>'2.1 Miner Sourcing'!$K$9</f>
        <v>8.5999999999999993E-2</v>
      </c>
      <c r="DY23" s="38">
        <f>'2.1 Miner Sourcing'!$K$9</f>
        <v>8.5999999999999993E-2</v>
      </c>
    </row>
    <row r="24" spans="2:129" outlineLevel="1" x14ac:dyDescent="0.35">
      <c r="B24" s="14"/>
      <c r="C24" s="14"/>
      <c r="F24" s="516" t="s">
        <v>582</v>
      </c>
      <c r="G24" s="516"/>
      <c r="H24" s="526" t="s">
        <v>48</v>
      </c>
      <c r="J24" s="474">
        <f>'1.1 Assumptions'!$J$144</f>
        <v>0.05</v>
      </c>
      <c r="K24" s="474">
        <f>'1.1 Assumptions'!$J$144</f>
        <v>0.05</v>
      </c>
      <c r="L24" s="474">
        <f>'1.1 Assumptions'!$J$144</f>
        <v>0.05</v>
      </c>
      <c r="M24" s="474">
        <f>'1.1 Assumptions'!$J$144</f>
        <v>0.05</v>
      </c>
      <c r="N24" s="474">
        <f>'1.1 Assumptions'!$J$144</f>
        <v>0.05</v>
      </c>
      <c r="O24" s="474">
        <f>'1.1 Assumptions'!$J$144</f>
        <v>0.05</v>
      </c>
      <c r="P24" s="474">
        <f>'1.1 Assumptions'!$J$144</f>
        <v>0.05</v>
      </c>
      <c r="Q24" s="474">
        <f>'1.1 Assumptions'!$J$144</f>
        <v>0.05</v>
      </c>
      <c r="R24" s="474">
        <f>'1.1 Assumptions'!$J$144</f>
        <v>0.05</v>
      </c>
      <c r="S24" s="474">
        <f>'1.1 Assumptions'!$J$144</f>
        <v>0.05</v>
      </c>
      <c r="T24" s="474">
        <f>'1.1 Assumptions'!$J$144</f>
        <v>0.05</v>
      </c>
      <c r="U24" s="474">
        <f>'1.1 Assumptions'!$J$144</f>
        <v>0.05</v>
      </c>
      <c r="V24" s="474">
        <f>'1.1 Assumptions'!$J$144</f>
        <v>0.05</v>
      </c>
      <c r="W24" s="474">
        <f>'1.1 Assumptions'!$J$144</f>
        <v>0.05</v>
      </c>
      <c r="X24" s="474">
        <f>'1.1 Assumptions'!$J$144</f>
        <v>0.05</v>
      </c>
      <c r="Y24" s="474">
        <f>'1.1 Assumptions'!$J$144</f>
        <v>0.05</v>
      </c>
      <c r="Z24" s="474">
        <f>'1.1 Assumptions'!$J$144</f>
        <v>0.05</v>
      </c>
      <c r="AA24" s="474">
        <f>'1.1 Assumptions'!$J$144</f>
        <v>0.05</v>
      </c>
      <c r="AB24" s="474">
        <f>'1.1 Assumptions'!$J$144</f>
        <v>0.05</v>
      </c>
      <c r="AC24" s="474">
        <f>'1.1 Assumptions'!$J$144</f>
        <v>0.05</v>
      </c>
      <c r="AD24" s="474">
        <f>'1.1 Assumptions'!$J$144</f>
        <v>0.05</v>
      </c>
      <c r="AE24" s="474">
        <f>'1.1 Assumptions'!$J$144</f>
        <v>0.05</v>
      </c>
      <c r="AF24" s="474">
        <f>'1.1 Assumptions'!$J$144</f>
        <v>0.05</v>
      </c>
      <c r="AG24" s="474">
        <f>'1.1 Assumptions'!$J$144</f>
        <v>0.05</v>
      </c>
      <c r="AH24" s="474">
        <f>'1.1 Assumptions'!$J$144</f>
        <v>0.05</v>
      </c>
      <c r="AI24" s="474">
        <f>'1.1 Assumptions'!$J$144</f>
        <v>0.05</v>
      </c>
      <c r="AJ24" s="474">
        <f>'1.1 Assumptions'!$J$144</f>
        <v>0.05</v>
      </c>
      <c r="AK24" s="474">
        <f>'1.1 Assumptions'!$J$144</f>
        <v>0.05</v>
      </c>
      <c r="AL24" s="474">
        <f>'1.1 Assumptions'!$J$144</f>
        <v>0.05</v>
      </c>
      <c r="AM24" s="474">
        <f>'1.1 Assumptions'!$J$144</f>
        <v>0.05</v>
      </c>
      <c r="AN24" s="474">
        <f>'1.1 Assumptions'!$J$144</f>
        <v>0.05</v>
      </c>
      <c r="AO24" s="474">
        <f>'1.1 Assumptions'!$J$144</f>
        <v>0.05</v>
      </c>
      <c r="AP24" s="474">
        <f>'1.1 Assumptions'!$J$144</f>
        <v>0.05</v>
      </c>
      <c r="AQ24" s="474">
        <f>'1.1 Assumptions'!$J$144</f>
        <v>0.05</v>
      </c>
      <c r="AR24" s="474">
        <f>'1.1 Assumptions'!$J$144</f>
        <v>0.05</v>
      </c>
      <c r="AS24" s="474">
        <f>'1.1 Assumptions'!$J$144</f>
        <v>0.05</v>
      </c>
      <c r="AT24" s="474">
        <f>'1.1 Assumptions'!$J$144</f>
        <v>0.05</v>
      </c>
      <c r="AU24" s="474">
        <f>'1.1 Assumptions'!$J$144</f>
        <v>0.05</v>
      </c>
      <c r="AV24" s="474">
        <f>'1.1 Assumptions'!$J$144</f>
        <v>0.05</v>
      </c>
      <c r="AW24" s="474">
        <f>'1.1 Assumptions'!$J$144</f>
        <v>0.05</v>
      </c>
      <c r="AX24" s="474">
        <f>'1.1 Assumptions'!$J$144</f>
        <v>0.05</v>
      </c>
      <c r="AY24" s="474">
        <f>'1.1 Assumptions'!$J$144</f>
        <v>0.05</v>
      </c>
      <c r="AZ24" s="474">
        <f>'1.1 Assumptions'!$J$144</f>
        <v>0.05</v>
      </c>
      <c r="BA24" s="474">
        <f>'1.1 Assumptions'!$J$144</f>
        <v>0.05</v>
      </c>
      <c r="BB24" s="474">
        <f>'1.1 Assumptions'!$J$144</f>
        <v>0.05</v>
      </c>
      <c r="BC24" s="474">
        <f>'1.1 Assumptions'!$J$144</f>
        <v>0.05</v>
      </c>
      <c r="BD24" s="474">
        <f>'1.1 Assumptions'!$J$144</f>
        <v>0.05</v>
      </c>
      <c r="BE24" s="474">
        <f>'1.1 Assumptions'!$J$144</f>
        <v>0.05</v>
      </c>
      <c r="BF24" s="474">
        <f>'1.1 Assumptions'!$J$144</f>
        <v>0.05</v>
      </c>
      <c r="BG24" s="474">
        <f>'1.1 Assumptions'!$J$144</f>
        <v>0.05</v>
      </c>
      <c r="BH24" s="474">
        <f>'1.1 Assumptions'!$J$144</f>
        <v>0.05</v>
      </c>
      <c r="BI24" s="474">
        <f>'1.1 Assumptions'!$J$144</f>
        <v>0.05</v>
      </c>
      <c r="BJ24" s="474">
        <f>'1.1 Assumptions'!$J$144</f>
        <v>0.05</v>
      </c>
      <c r="BK24" s="474">
        <f>'1.1 Assumptions'!$J$144</f>
        <v>0.05</v>
      </c>
      <c r="BL24" s="474">
        <f>'1.1 Assumptions'!$J$144</f>
        <v>0.05</v>
      </c>
      <c r="BM24" s="474">
        <f>'1.1 Assumptions'!$J$144</f>
        <v>0.05</v>
      </c>
      <c r="BN24" s="474">
        <f>'1.1 Assumptions'!$J$144</f>
        <v>0.05</v>
      </c>
      <c r="BO24" s="474">
        <f>'1.1 Assumptions'!$J$144</f>
        <v>0.05</v>
      </c>
      <c r="BP24" s="474">
        <f>'1.1 Assumptions'!$J$144</f>
        <v>0.05</v>
      </c>
      <c r="BQ24" s="474">
        <f>'1.1 Assumptions'!$J$144</f>
        <v>0.05</v>
      </c>
      <c r="BR24" s="474">
        <f>'1.1 Assumptions'!$J$144</f>
        <v>0.05</v>
      </c>
      <c r="BS24" s="474">
        <f>'1.1 Assumptions'!$J$144</f>
        <v>0.05</v>
      </c>
      <c r="BT24" s="474">
        <f>'1.1 Assumptions'!$J$144</f>
        <v>0.05</v>
      </c>
      <c r="BU24" s="474">
        <f>'1.1 Assumptions'!$J$144</f>
        <v>0.05</v>
      </c>
      <c r="BV24" s="474">
        <f>'1.1 Assumptions'!$J$144</f>
        <v>0.05</v>
      </c>
      <c r="BW24" s="474">
        <f>'1.1 Assumptions'!$J$144</f>
        <v>0.05</v>
      </c>
      <c r="BX24" s="474">
        <f>'1.1 Assumptions'!$J$144</f>
        <v>0.05</v>
      </c>
      <c r="BY24" s="474">
        <f>'1.1 Assumptions'!$J$144</f>
        <v>0.05</v>
      </c>
      <c r="BZ24" s="474">
        <f>'1.1 Assumptions'!$J$144</f>
        <v>0.05</v>
      </c>
      <c r="CA24" s="474">
        <f>'1.1 Assumptions'!$J$144</f>
        <v>0.05</v>
      </c>
      <c r="CB24" s="474">
        <f>'1.1 Assumptions'!$J$144</f>
        <v>0.05</v>
      </c>
      <c r="CC24" s="474">
        <f>'1.1 Assumptions'!$J$144</f>
        <v>0.05</v>
      </c>
      <c r="CD24" s="474">
        <f>'1.1 Assumptions'!$J$144</f>
        <v>0.05</v>
      </c>
      <c r="CE24" s="474">
        <f>'1.1 Assumptions'!$J$144</f>
        <v>0.05</v>
      </c>
      <c r="CF24" s="474">
        <f>'1.1 Assumptions'!$J$144</f>
        <v>0.05</v>
      </c>
      <c r="CG24" s="474">
        <f>'1.1 Assumptions'!$J$144</f>
        <v>0.05</v>
      </c>
      <c r="CH24" s="474">
        <f>'1.1 Assumptions'!$J$144</f>
        <v>0.05</v>
      </c>
      <c r="CI24" s="474">
        <f>'1.1 Assumptions'!$J$144</f>
        <v>0.05</v>
      </c>
      <c r="CJ24" s="474">
        <f>'1.1 Assumptions'!$J$144</f>
        <v>0.05</v>
      </c>
      <c r="CK24" s="474">
        <f>'1.1 Assumptions'!$J$144</f>
        <v>0.05</v>
      </c>
      <c r="CL24" s="474">
        <f>'1.1 Assumptions'!$J$144</f>
        <v>0.05</v>
      </c>
      <c r="CM24" s="474">
        <f>'1.1 Assumptions'!$J$144</f>
        <v>0.05</v>
      </c>
      <c r="CN24" s="474">
        <f>'1.1 Assumptions'!$J$144</f>
        <v>0.05</v>
      </c>
      <c r="CO24" s="474">
        <f>'1.1 Assumptions'!$J$144</f>
        <v>0.05</v>
      </c>
      <c r="CP24" s="474">
        <f>'1.1 Assumptions'!$J$144</f>
        <v>0.05</v>
      </c>
      <c r="CQ24" s="474">
        <f>'1.1 Assumptions'!$J$144</f>
        <v>0.05</v>
      </c>
      <c r="CR24" s="474">
        <f>'1.1 Assumptions'!$J$144</f>
        <v>0.05</v>
      </c>
      <c r="CS24" s="474">
        <f>'1.1 Assumptions'!$J$144</f>
        <v>0.05</v>
      </c>
      <c r="CT24" s="474">
        <f>'1.1 Assumptions'!$J$144</f>
        <v>0.05</v>
      </c>
      <c r="CU24" s="474">
        <f>'1.1 Assumptions'!$J$144</f>
        <v>0.05</v>
      </c>
      <c r="CV24" s="474">
        <f>'1.1 Assumptions'!$J$144</f>
        <v>0.05</v>
      </c>
      <c r="CW24" s="474">
        <f>'1.1 Assumptions'!$J$144</f>
        <v>0.05</v>
      </c>
      <c r="CX24" s="474">
        <f>'1.1 Assumptions'!$J$144</f>
        <v>0.05</v>
      </c>
      <c r="CY24" s="474">
        <f>'1.1 Assumptions'!$J$144</f>
        <v>0.05</v>
      </c>
      <c r="CZ24" s="474">
        <f>'1.1 Assumptions'!$J$144</f>
        <v>0.05</v>
      </c>
      <c r="DA24" s="474">
        <f>'1.1 Assumptions'!$J$144</f>
        <v>0.05</v>
      </c>
      <c r="DB24" s="474">
        <f>'1.1 Assumptions'!$J$144</f>
        <v>0.05</v>
      </c>
      <c r="DC24" s="474">
        <f>'1.1 Assumptions'!$J$144</f>
        <v>0.05</v>
      </c>
      <c r="DD24" s="474">
        <f>'1.1 Assumptions'!$J$144</f>
        <v>0.05</v>
      </c>
      <c r="DE24" s="474">
        <f>'1.1 Assumptions'!$J$144</f>
        <v>0.05</v>
      </c>
      <c r="DF24" s="474">
        <f>'1.1 Assumptions'!$J$144</f>
        <v>0.05</v>
      </c>
      <c r="DG24" s="474">
        <f>'1.1 Assumptions'!$J$144</f>
        <v>0.05</v>
      </c>
      <c r="DH24" s="474">
        <f>'1.1 Assumptions'!$J$144</f>
        <v>0.05</v>
      </c>
      <c r="DI24" s="474">
        <f>'1.1 Assumptions'!$J$144</f>
        <v>0.05</v>
      </c>
      <c r="DJ24" s="474">
        <f>'1.1 Assumptions'!$J$144</f>
        <v>0.05</v>
      </c>
      <c r="DK24" s="474">
        <f>'1.1 Assumptions'!$J$144</f>
        <v>0.05</v>
      </c>
      <c r="DL24" s="474">
        <f>'1.1 Assumptions'!$J$144</f>
        <v>0.05</v>
      </c>
      <c r="DM24" s="474">
        <f>'1.1 Assumptions'!$J$144</f>
        <v>0.05</v>
      </c>
      <c r="DN24" s="474">
        <f>'1.1 Assumptions'!$J$144</f>
        <v>0.05</v>
      </c>
      <c r="DO24" s="474">
        <f>'1.1 Assumptions'!$J$144</f>
        <v>0.05</v>
      </c>
      <c r="DP24" s="474">
        <f>'1.1 Assumptions'!$J$144</f>
        <v>0.05</v>
      </c>
      <c r="DQ24" s="474">
        <f>'1.1 Assumptions'!$J$144</f>
        <v>0.05</v>
      </c>
      <c r="DR24" s="474">
        <f>'1.1 Assumptions'!$J$144</f>
        <v>0.05</v>
      </c>
      <c r="DS24" s="474">
        <f>'1.1 Assumptions'!$J$144</f>
        <v>0.05</v>
      </c>
      <c r="DT24" s="474">
        <f>'1.1 Assumptions'!$J$144</f>
        <v>0.05</v>
      </c>
      <c r="DU24" s="474">
        <f>'1.1 Assumptions'!$J$144</f>
        <v>0.05</v>
      </c>
      <c r="DV24" s="474">
        <f>'1.1 Assumptions'!$J$144</f>
        <v>0.05</v>
      </c>
      <c r="DW24" s="474">
        <f>'1.1 Assumptions'!$J$144</f>
        <v>0.05</v>
      </c>
      <c r="DX24" s="474">
        <f>'1.1 Assumptions'!$J$144</f>
        <v>0.05</v>
      </c>
      <c r="DY24" s="474">
        <f>'1.1 Assumptions'!$J$144</f>
        <v>0.05</v>
      </c>
    </row>
    <row r="25" spans="2:129" outlineLevel="1" x14ac:dyDescent="0.35">
      <c r="B25" s="14"/>
      <c r="C25" s="14"/>
      <c r="F25" s="516" t="s">
        <v>543</v>
      </c>
      <c r="G25" s="516"/>
      <c r="H25" s="526" t="s">
        <v>45</v>
      </c>
      <c r="J25">
        <f>IF(OR(J$5=12+1,J$5=24+1,J$5=36+1,J$5=48+1,J$5=48+12+1,J$5=48+24+1,,J$5=48+36+1,,J$5=48*2+1,,J$5=48+48+12+1,),(1+J24),1)</f>
        <v>1</v>
      </c>
      <c r="K25">
        <f t="shared" ref="K25:BV25" si="11">IF(OR(K$5=12+1,K$5=24+1,K$5=36+1,K$5=48+1,K$5=48+12+1,K$5=48+24+1,,K$5=48+36+1,,K$5=48*2+1,,K$5=48+48+12+1,),(1+K24),1)</f>
        <v>1</v>
      </c>
      <c r="L25">
        <f t="shared" si="11"/>
        <v>1</v>
      </c>
      <c r="M25">
        <f t="shared" si="11"/>
        <v>1</v>
      </c>
      <c r="N25">
        <f t="shared" si="11"/>
        <v>1</v>
      </c>
      <c r="O25">
        <f t="shared" si="11"/>
        <v>1</v>
      </c>
      <c r="P25">
        <f t="shared" si="11"/>
        <v>1</v>
      </c>
      <c r="Q25">
        <f t="shared" si="11"/>
        <v>1</v>
      </c>
      <c r="R25">
        <f t="shared" si="11"/>
        <v>1</v>
      </c>
      <c r="S25">
        <f t="shared" si="11"/>
        <v>1</v>
      </c>
      <c r="T25">
        <f t="shared" si="11"/>
        <v>1</v>
      </c>
      <c r="U25">
        <f t="shared" si="11"/>
        <v>1</v>
      </c>
      <c r="V25">
        <f t="shared" si="11"/>
        <v>1.05</v>
      </c>
      <c r="W25">
        <f t="shared" si="11"/>
        <v>1</v>
      </c>
      <c r="X25">
        <f t="shared" si="11"/>
        <v>1</v>
      </c>
      <c r="Y25">
        <f t="shared" si="11"/>
        <v>1</v>
      </c>
      <c r="Z25">
        <f t="shared" si="11"/>
        <v>1</v>
      </c>
      <c r="AA25">
        <f t="shared" si="11"/>
        <v>1</v>
      </c>
      <c r="AB25">
        <f t="shared" si="11"/>
        <v>1</v>
      </c>
      <c r="AC25">
        <f t="shared" si="11"/>
        <v>1</v>
      </c>
      <c r="AD25">
        <f t="shared" si="11"/>
        <v>1</v>
      </c>
      <c r="AE25">
        <f t="shared" si="11"/>
        <v>1</v>
      </c>
      <c r="AF25">
        <f t="shared" si="11"/>
        <v>1</v>
      </c>
      <c r="AG25">
        <f t="shared" si="11"/>
        <v>1</v>
      </c>
      <c r="AH25">
        <f t="shared" si="11"/>
        <v>1.05</v>
      </c>
      <c r="AI25">
        <f t="shared" si="11"/>
        <v>1</v>
      </c>
      <c r="AJ25">
        <f t="shared" si="11"/>
        <v>1</v>
      </c>
      <c r="AK25">
        <f t="shared" si="11"/>
        <v>1</v>
      </c>
      <c r="AL25">
        <f t="shared" si="11"/>
        <v>1</v>
      </c>
      <c r="AM25">
        <f t="shared" si="11"/>
        <v>1</v>
      </c>
      <c r="AN25">
        <f t="shared" si="11"/>
        <v>1</v>
      </c>
      <c r="AO25">
        <f t="shared" si="11"/>
        <v>1</v>
      </c>
      <c r="AP25">
        <f t="shared" si="11"/>
        <v>1</v>
      </c>
      <c r="AQ25">
        <f t="shared" si="11"/>
        <v>1</v>
      </c>
      <c r="AR25">
        <f t="shared" si="11"/>
        <v>1</v>
      </c>
      <c r="AS25">
        <f t="shared" si="11"/>
        <v>1</v>
      </c>
      <c r="AT25">
        <f t="shared" si="11"/>
        <v>1.05</v>
      </c>
      <c r="AU25">
        <f t="shared" si="11"/>
        <v>1</v>
      </c>
      <c r="AV25">
        <f t="shared" si="11"/>
        <v>1</v>
      </c>
      <c r="AW25">
        <f t="shared" si="11"/>
        <v>1</v>
      </c>
      <c r="AX25">
        <f t="shared" si="11"/>
        <v>1</v>
      </c>
      <c r="AY25">
        <f t="shared" si="11"/>
        <v>1</v>
      </c>
      <c r="AZ25">
        <f t="shared" si="11"/>
        <v>1</v>
      </c>
      <c r="BA25">
        <f t="shared" si="11"/>
        <v>1</v>
      </c>
      <c r="BB25">
        <f t="shared" si="11"/>
        <v>1</v>
      </c>
      <c r="BC25">
        <f t="shared" si="11"/>
        <v>1</v>
      </c>
      <c r="BD25">
        <f t="shared" si="11"/>
        <v>1</v>
      </c>
      <c r="BE25">
        <f t="shared" si="11"/>
        <v>1</v>
      </c>
      <c r="BF25">
        <f t="shared" si="11"/>
        <v>1.05</v>
      </c>
      <c r="BG25">
        <f t="shared" si="11"/>
        <v>1</v>
      </c>
      <c r="BH25">
        <f t="shared" si="11"/>
        <v>1</v>
      </c>
      <c r="BI25">
        <f t="shared" si="11"/>
        <v>1</v>
      </c>
      <c r="BJ25">
        <f t="shared" si="11"/>
        <v>1</v>
      </c>
      <c r="BK25">
        <f t="shared" si="11"/>
        <v>1</v>
      </c>
      <c r="BL25">
        <f t="shared" si="11"/>
        <v>1</v>
      </c>
      <c r="BM25">
        <f t="shared" si="11"/>
        <v>1</v>
      </c>
      <c r="BN25">
        <f t="shared" si="11"/>
        <v>1</v>
      </c>
      <c r="BO25">
        <f t="shared" si="11"/>
        <v>1</v>
      </c>
      <c r="BP25">
        <f t="shared" si="11"/>
        <v>1</v>
      </c>
      <c r="BQ25">
        <f t="shared" si="11"/>
        <v>1</v>
      </c>
      <c r="BR25">
        <f t="shared" si="11"/>
        <v>1.05</v>
      </c>
      <c r="BS25">
        <f t="shared" si="11"/>
        <v>1</v>
      </c>
      <c r="BT25">
        <f t="shared" si="11"/>
        <v>1</v>
      </c>
      <c r="BU25">
        <f t="shared" si="11"/>
        <v>1</v>
      </c>
      <c r="BV25">
        <f t="shared" si="11"/>
        <v>1</v>
      </c>
      <c r="BW25">
        <f t="shared" ref="BW25:DY25" si="12">IF(OR(BW$5=12+1,BW$5=24+1,BW$5=36+1,BW$5=48+1,BW$5=48+12+1,BW$5=48+24+1,,BW$5=48+36+1,,BW$5=48*2+1,,BW$5=48+48+12+1,),(1+BW24),1)</f>
        <v>1</v>
      </c>
      <c r="BX25">
        <f t="shared" si="12"/>
        <v>1</v>
      </c>
      <c r="BY25">
        <f t="shared" si="12"/>
        <v>1</v>
      </c>
      <c r="BZ25">
        <f t="shared" si="12"/>
        <v>1</v>
      </c>
      <c r="CA25">
        <f t="shared" si="12"/>
        <v>1</v>
      </c>
      <c r="CB25">
        <f t="shared" si="12"/>
        <v>1</v>
      </c>
      <c r="CC25">
        <f t="shared" si="12"/>
        <v>1</v>
      </c>
      <c r="CD25">
        <f t="shared" si="12"/>
        <v>1.05</v>
      </c>
      <c r="CE25">
        <f t="shared" si="12"/>
        <v>1</v>
      </c>
      <c r="CF25">
        <f t="shared" si="12"/>
        <v>1</v>
      </c>
      <c r="CG25">
        <f t="shared" si="12"/>
        <v>1</v>
      </c>
      <c r="CH25">
        <f t="shared" si="12"/>
        <v>1</v>
      </c>
      <c r="CI25">
        <f t="shared" si="12"/>
        <v>1</v>
      </c>
      <c r="CJ25">
        <f t="shared" si="12"/>
        <v>1</v>
      </c>
      <c r="CK25">
        <f t="shared" si="12"/>
        <v>1</v>
      </c>
      <c r="CL25">
        <f t="shared" si="12"/>
        <v>1</v>
      </c>
      <c r="CM25">
        <f t="shared" si="12"/>
        <v>1</v>
      </c>
      <c r="CN25">
        <f t="shared" si="12"/>
        <v>1</v>
      </c>
      <c r="CO25">
        <f t="shared" si="12"/>
        <v>1</v>
      </c>
      <c r="CP25">
        <f t="shared" si="12"/>
        <v>1.05</v>
      </c>
      <c r="CQ25">
        <f t="shared" si="12"/>
        <v>1</v>
      </c>
      <c r="CR25">
        <f t="shared" si="12"/>
        <v>1</v>
      </c>
      <c r="CS25">
        <f t="shared" si="12"/>
        <v>1</v>
      </c>
      <c r="CT25">
        <f t="shared" si="12"/>
        <v>1</v>
      </c>
      <c r="CU25">
        <f t="shared" si="12"/>
        <v>1</v>
      </c>
      <c r="CV25">
        <f t="shared" si="12"/>
        <v>1</v>
      </c>
      <c r="CW25">
        <f t="shared" si="12"/>
        <v>1</v>
      </c>
      <c r="CX25">
        <f t="shared" si="12"/>
        <v>1</v>
      </c>
      <c r="CY25">
        <f t="shared" si="12"/>
        <v>1</v>
      </c>
      <c r="CZ25">
        <f t="shared" si="12"/>
        <v>1</v>
      </c>
      <c r="DA25">
        <f t="shared" si="12"/>
        <v>1</v>
      </c>
      <c r="DB25">
        <f t="shared" si="12"/>
        <v>1.05</v>
      </c>
      <c r="DC25">
        <f t="shared" si="12"/>
        <v>1</v>
      </c>
      <c r="DD25">
        <f t="shared" si="12"/>
        <v>1</v>
      </c>
      <c r="DE25">
        <f t="shared" si="12"/>
        <v>1</v>
      </c>
      <c r="DF25">
        <f t="shared" si="12"/>
        <v>1</v>
      </c>
      <c r="DG25">
        <f t="shared" si="12"/>
        <v>1</v>
      </c>
      <c r="DH25">
        <f t="shared" si="12"/>
        <v>1</v>
      </c>
      <c r="DI25">
        <f t="shared" si="12"/>
        <v>1</v>
      </c>
      <c r="DJ25">
        <f t="shared" si="12"/>
        <v>1</v>
      </c>
      <c r="DK25">
        <f t="shared" si="12"/>
        <v>1</v>
      </c>
      <c r="DL25">
        <f t="shared" si="12"/>
        <v>1</v>
      </c>
      <c r="DM25">
        <f t="shared" si="12"/>
        <v>1</v>
      </c>
      <c r="DN25">
        <f t="shared" si="12"/>
        <v>1.05</v>
      </c>
      <c r="DO25">
        <f t="shared" si="12"/>
        <v>1</v>
      </c>
      <c r="DP25">
        <f t="shared" si="12"/>
        <v>1</v>
      </c>
      <c r="DQ25">
        <f t="shared" si="12"/>
        <v>1</v>
      </c>
      <c r="DR25">
        <f t="shared" si="12"/>
        <v>1</v>
      </c>
      <c r="DS25">
        <f t="shared" si="12"/>
        <v>1</v>
      </c>
      <c r="DT25">
        <f t="shared" si="12"/>
        <v>1</v>
      </c>
      <c r="DU25">
        <f t="shared" si="12"/>
        <v>1</v>
      </c>
      <c r="DV25">
        <f t="shared" si="12"/>
        <v>1</v>
      </c>
      <c r="DW25">
        <f t="shared" si="12"/>
        <v>1</v>
      </c>
      <c r="DX25">
        <f t="shared" si="12"/>
        <v>1</v>
      </c>
      <c r="DY25">
        <f t="shared" si="12"/>
        <v>1</v>
      </c>
    </row>
    <row r="26" spans="2:129" outlineLevel="1" x14ac:dyDescent="0.35">
      <c r="B26" s="14"/>
      <c r="C26" s="14"/>
      <c r="H26" s="526"/>
    </row>
    <row r="27" spans="2:129" x14ac:dyDescent="0.35">
      <c r="B27" s="113"/>
      <c r="C27" s="113"/>
      <c r="D27" s="2" t="s">
        <v>544</v>
      </c>
      <c r="E27" s="2"/>
      <c r="F27" s="2"/>
      <c r="G27" s="2"/>
      <c r="H27" s="525"/>
      <c r="I27" s="2"/>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row>
    <row r="28" spans="2:129" x14ac:dyDescent="0.35">
      <c r="B28" s="109"/>
      <c r="C28" s="109"/>
      <c r="D28" s="40"/>
      <c r="E28" s="108" t="str">
        <f>'1.1 Assumptions'!$J$27</f>
        <v>Bitmain Antminer S19 Pro</v>
      </c>
      <c r="F28" s="108"/>
      <c r="G28" s="108"/>
      <c r="H28" s="527" t="s">
        <v>155</v>
      </c>
      <c r="I28" s="40"/>
      <c r="J28" s="40">
        <f>IFERROR(J14*J19,"")</f>
        <v>0</v>
      </c>
      <c r="K28" s="40">
        <f t="shared" ref="K28:BV28" si="13">IFERROR(K14*K19,"")</f>
        <v>0</v>
      </c>
      <c r="L28" s="40">
        <f t="shared" si="13"/>
        <v>0</v>
      </c>
      <c r="M28" s="40">
        <f t="shared" si="13"/>
        <v>0</v>
      </c>
      <c r="N28" s="40">
        <f t="shared" si="13"/>
        <v>0</v>
      </c>
      <c r="O28" s="40">
        <f t="shared" si="13"/>
        <v>0</v>
      </c>
      <c r="P28" s="40">
        <f t="shared" si="13"/>
        <v>0</v>
      </c>
      <c r="Q28" s="40">
        <f t="shared" si="13"/>
        <v>0</v>
      </c>
      <c r="R28" s="40">
        <f t="shared" si="13"/>
        <v>0</v>
      </c>
      <c r="S28" s="40">
        <f t="shared" si="13"/>
        <v>0</v>
      </c>
      <c r="T28" s="40">
        <f t="shared" si="13"/>
        <v>0</v>
      </c>
      <c r="U28" s="40">
        <f t="shared" si="13"/>
        <v>0</v>
      </c>
      <c r="V28" s="40">
        <f t="shared" si="13"/>
        <v>0</v>
      </c>
      <c r="W28" s="40">
        <f t="shared" si="13"/>
        <v>0</v>
      </c>
      <c r="X28" s="40">
        <f t="shared" si="13"/>
        <v>0</v>
      </c>
      <c r="Y28" s="40">
        <f t="shared" si="13"/>
        <v>0</v>
      </c>
      <c r="Z28" s="40">
        <f t="shared" si="13"/>
        <v>0</v>
      </c>
      <c r="AA28" s="40">
        <f t="shared" si="13"/>
        <v>0</v>
      </c>
      <c r="AB28" s="40">
        <f t="shared" si="13"/>
        <v>0</v>
      </c>
      <c r="AC28" s="40">
        <f t="shared" si="13"/>
        <v>0</v>
      </c>
      <c r="AD28" s="40">
        <f t="shared" si="13"/>
        <v>0</v>
      </c>
      <c r="AE28" s="40">
        <f t="shared" si="13"/>
        <v>0</v>
      </c>
      <c r="AF28" s="40">
        <f t="shared" si="13"/>
        <v>0</v>
      </c>
      <c r="AG28" s="40">
        <f t="shared" si="13"/>
        <v>0</v>
      </c>
      <c r="AH28" s="40">
        <f t="shared" si="13"/>
        <v>0</v>
      </c>
      <c r="AI28" s="40">
        <f t="shared" si="13"/>
        <v>0</v>
      </c>
      <c r="AJ28" s="40">
        <f t="shared" si="13"/>
        <v>0</v>
      </c>
      <c r="AK28" s="40">
        <f t="shared" si="13"/>
        <v>0</v>
      </c>
      <c r="AL28" s="40">
        <f t="shared" si="13"/>
        <v>0</v>
      </c>
      <c r="AM28" s="40">
        <f t="shared" si="13"/>
        <v>0</v>
      </c>
      <c r="AN28" s="40">
        <f t="shared" si="13"/>
        <v>0</v>
      </c>
      <c r="AO28" s="40">
        <f t="shared" si="13"/>
        <v>0</v>
      </c>
      <c r="AP28" s="40">
        <f t="shared" si="13"/>
        <v>0</v>
      </c>
      <c r="AQ28" s="40">
        <f t="shared" si="13"/>
        <v>0</v>
      </c>
      <c r="AR28" s="40">
        <f t="shared" si="13"/>
        <v>0</v>
      </c>
      <c r="AS28" s="40">
        <f t="shared" si="13"/>
        <v>0</v>
      </c>
      <c r="AT28" s="40">
        <f t="shared" si="13"/>
        <v>0</v>
      </c>
      <c r="AU28" s="40">
        <f t="shared" si="13"/>
        <v>0</v>
      </c>
      <c r="AV28" s="40">
        <f t="shared" si="13"/>
        <v>0</v>
      </c>
      <c r="AW28" s="40">
        <f t="shared" si="13"/>
        <v>0</v>
      </c>
      <c r="AX28" s="40">
        <f t="shared" si="13"/>
        <v>0</v>
      </c>
      <c r="AY28" s="40">
        <f t="shared" si="13"/>
        <v>0</v>
      </c>
      <c r="AZ28" s="40">
        <f t="shared" si="13"/>
        <v>0</v>
      </c>
      <c r="BA28" s="40">
        <f t="shared" si="13"/>
        <v>0</v>
      </c>
      <c r="BB28" s="40">
        <f t="shared" si="13"/>
        <v>0</v>
      </c>
      <c r="BC28" s="40">
        <f t="shared" si="13"/>
        <v>0</v>
      </c>
      <c r="BD28" s="40">
        <f t="shared" si="13"/>
        <v>0</v>
      </c>
      <c r="BE28" s="40">
        <f t="shared" si="13"/>
        <v>0</v>
      </c>
      <c r="BF28" s="40">
        <f t="shared" si="13"/>
        <v>0</v>
      </c>
      <c r="BG28" s="40">
        <f t="shared" si="13"/>
        <v>0</v>
      </c>
      <c r="BH28" s="40">
        <f t="shared" si="13"/>
        <v>0</v>
      </c>
      <c r="BI28" s="40">
        <f t="shared" si="13"/>
        <v>0</v>
      </c>
      <c r="BJ28" s="40">
        <f t="shared" si="13"/>
        <v>0</v>
      </c>
      <c r="BK28" s="40">
        <f t="shared" si="13"/>
        <v>0</v>
      </c>
      <c r="BL28" s="40">
        <f t="shared" si="13"/>
        <v>0</v>
      </c>
      <c r="BM28" s="40">
        <f t="shared" si="13"/>
        <v>0</v>
      </c>
      <c r="BN28" s="40">
        <f t="shared" si="13"/>
        <v>0</v>
      </c>
      <c r="BO28" s="40">
        <f t="shared" si="13"/>
        <v>0</v>
      </c>
      <c r="BP28" s="40">
        <f t="shared" si="13"/>
        <v>0</v>
      </c>
      <c r="BQ28" s="40">
        <f t="shared" si="13"/>
        <v>0</v>
      </c>
      <c r="BR28" s="40">
        <f t="shared" si="13"/>
        <v>0</v>
      </c>
      <c r="BS28" s="40">
        <f t="shared" si="13"/>
        <v>0</v>
      </c>
      <c r="BT28" s="40">
        <f t="shared" si="13"/>
        <v>0</v>
      </c>
      <c r="BU28" s="40">
        <f t="shared" si="13"/>
        <v>0</v>
      </c>
      <c r="BV28" s="40">
        <f t="shared" si="13"/>
        <v>0</v>
      </c>
      <c r="BW28" s="40">
        <f t="shared" ref="BW28:DY28" si="14">IFERROR(BW14*BW19,"")</f>
        <v>0</v>
      </c>
      <c r="BX28" s="40">
        <f t="shared" si="14"/>
        <v>0</v>
      </c>
      <c r="BY28" s="40">
        <f t="shared" si="14"/>
        <v>0</v>
      </c>
      <c r="BZ28" s="40">
        <f t="shared" si="14"/>
        <v>0</v>
      </c>
      <c r="CA28" s="40">
        <f t="shared" si="14"/>
        <v>0</v>
      </c>
      <c r="CB28" s="40">
        <f t="shared" si="14"/>
        <v>0</v>
      </c>
      <c r="CC28" s="40">
        <f t="shared" si="14"/>
        <v>0</v>
      </c>
      <c r="CD28" s="40">
        <f t="shared" si="14"/>
        <v>0</v>
      </c>
      <c r="CE28" s="40">
        <f t="shared" si="14"/>
        <v>0</v>
      </c>
      <c r="CF28" s="40">
        <f t="shared" si="14"/>
        <v>0</v>
      </c>
      <c r="CG28" s="40">
        <f t="shared" si="14"/>
        <v>0</v>
      </c>
      <c r="CH28" s="40">
        <f t="shared" si="14"/>
        <v>0</v>
      </c>
      <c r="CI28" s="40">
        <f t="shared" si="14"/>
        <v>0</v>
      </c>
      <c r="CJ28" s="40">
        <f t="shared" si="14"/>
        <v>0</v>
      </c>
      <c r="CK28" s="40">
        <f t="shared" si="14"/>
        <v>0</v>
      </c>
      <c r="CL28" s="40">
        <f t="shared" si="14"/>
        <v>0</v>
      </c>
      <c r="CM28" s="40">
        <f t="shared" si="14"/>
        <v>0</v>
      </c>
      <c r="CN28" s="40">
        <f t="shared" si="14"/>
        <v>0</v>
      </c>
      <c r="CO28" s="40">
        <f t="shared" si="14"/>
        <v>0</v>
      </c>
      <c r="CP28" s="40">
        <f t="shared" si="14"/>
        <v>0</v>
      </c>
      <c r="CQ28" s="40">
        <f t="shared" si="14"/>
        <v>0</v>
      </c>
      <c r="CR28" s="40">
        <f t="shared" si="14"/>
        <v>0</v>
      </c>
      <c r="CS28" s="40">
        <f t="shared" si="14"/>
        <v>0</v>
      </c>
      <c r="CT28" s="40">
        <f t="shared" si="14"/>
        <v>0</v>
      </c>
      <c r="CU28" s="40">
        <f t="shared" si="14"/>
        <v>0</v>
      </c>
      <c r="CV28" s="40">
        <f t="shared" si="14"/>
        <v>0</v>
      </c>
      <c r="CW28" s="40">
        <f t="shared" si="14"/>
        <v>0</v>
      </c>
      <c r="CX28" s="40">
        <f t="shared" si="14"/>
        <v>0</v>
      </c>
      <c r="CY28" s="40">
        <f t="shared" si="14"/>
        <v>0</v>
      </c>
      <c r="CZ28" s="40">
        <f t="shared" si="14"/>
        <v>0</v>
      </c>
      <c r="DA28" s="40">
        <f t="shared" si="14"/>
        <v>0</v>
      </c>
      <c r="DB28" s="40">
        <f t="shared" si="14"/>
        <v>0</v>
      </c>
      <c r="DC28" s="40">
        <f t="shared" si="14"/>
        <v>0</v>
      </c>
      <c r="DD28" s="40">
        <f t="shared" si="14"/>
        <v>0</v>
      </c>
      <c r="DE28" s="40">
        <f t="shared" si="14"/>
        <v>0</v>
      </c>
      <c r="DF28" s="40">
        <f t="shared" si="14"/>
        <v>0</v>
      </c>
      <c r="DG28" s="40">
        <f t="shared" si="14"/>
        <v>0</v>
      </c>
      <c r="DH28" s="40">
        <f t="shared" si="14"/>
        <v>0</v>
      </c>
      <c r="DI28" s="40">
        <f t="shared" si="14"/>
        <v>0</v>
      </c>
      <c r="DJ28" s="40">
        <f t="shared" si="14"/>
        <v>0</v>
      </c>
      <c r="DK28" s="40">
        <f t="shared" si="14"/>
        <v>0</v>
      </c>
      <c r="DL28" s="40">
        <f t="shared" si="14"/>
        <v>0</v>
      </c>
      <c r="DM28" s="40">
        <f t="shared" si="14"/>
        <v>0</v>
      </c>
      <c r="DN28" s="40">
        <f t="shared" si="14"/>
        <v>0</v>
      </c>
      <c r="DO28" s="40">
        <f t="shared" si="14"/>
        <v>0</v>
      </c>
      <c r="DP28" s="40">
        <f t="shared" si="14"/>
        <v>0</v>
      </c>
      <c r="DQ28" s="40">
        <f t="shared" si="14"/>
        <v>0</v>
      </c>
      <c r="DR28" s="40">
        <f t="shared" si="14"/>
        <v>0</v>
      </c>
      <c r="DS28" s="40">
        <f t="shared" si="14"/>
        <v>0</v>
      </c>
      <c r="DT28" s="40">
        <f t="shared" si="14"/>
        <v>0</v>
      </c>
      <c r="DU28" s="40">
        <f t="shared" si="14"/>
        <v>0</v>
      </c>
      <c r="DV28" s="40">
        <f t="shared" si="14"/>
        <v>0</v>
      </c>
      <c r="DW28" s="40">
        <f t="shared" si="14"/>
        <v>0</v>
      </c>
      <c r="DX28" s="40">
        <f t="shared" si="14"/>
        <v>0</v>
      </c>
      <c r="DY28" s="40">
        <f t="shared" si="14"/>
        <v>0</v>
      </c>
    </row>
    <row r="29" spans="2:129" x14ac:dyDescent="0.35">
      <c r="B29" s="14"/>
      <c r="C29" s="109"/>
      <c r="D29" s="40"/>
      <c r="E29" s="108" t="str">
        <f>'1.1 Assumptions'!$J$28</f>
        <v>MicroBT Whatsminer M30s</v>
      </c>
      <c r="F29" s="108"/>
      <c r="G29" s="108"/>
      <c r="H29" s="527" t="s">
        <v>155</v>
      </c>
      <c r="I29" s="40"/>
      <c r="J29" s="40">
        <f>IFERROR(J15*J20,"")</f>
        <v>0</v>
      </c>
      <c r="K29" s="40">
        <f t="shared" ref="K29:BV29" si="15">IFERROR(K15*K20,"")</f>
        <v>0</v>
      </c>
      <c r="L29" s="40">
        <f t="shared" si="15"/>
        <v>0</v>
      </c>
      <c r="M29" s="40">
        <f t="shared" si="15"/>
        <v>0</v>
      </c>
      <c r="N29" s="40">
        <f t="shared" si="15"/>
        <v>0</v>
      </c>
      <c r="O29" s="40">
        <f t="shared" si="15"/>
        <v>0</v>
      </c>
      <c r="P29" s="40">
        <f t="shared" si="15"/>
        <v>0</v>
      </c>
      <c r="Q29" s="40">
        <f t="shared" si="15"/>
        <v>0</v>
      </c>
      <c r="R29" s="40">
        <f t="shared" si="15"/>
        <v>0</v>
      </c>
      <c r="S29" s="40">
        <f t="shared" si="15"/>
        <v>0</v>
      </c>
      <c r="T29" s="40">
        <f t="shared" si="15"/>
        <v>0</v>
      </c>
      <c r="U29" s="40">
        <f t="shared" si="15"/>
        <v>0</v>
      </c>
      <c r="V29" s="40">
        <f t="shared" si="15"/>
        <v>0</v>
      </c>
      <c r="W29" s="40">
        <f t="shared" si="15"/>
        <v>0</v>
      </c>
      <c r="X29" s="40">
        <f t="shared" si="15"/>
        <v>0</v>
      </c>
      <c r="Y29" s="40">
        <f t="shared" si="15"/>
        <v>0</v>
      </c>
      <c r="Z29" s="40">
        <f t="shared" si="15"/>
        <v>0</v>
      </c>
      <c r="AA29" s="40">
        <f t="shared" si="15"/>
        <v>0</v>
      </c>
      <c r="AB29" s="40">
        <f t="shared" si="15"/>
        <v>0</v>
      </c>
      <c r="AC29" s="40">
        <f t="shared" si="15"/>
        <v>0</v>
      </c>
      <c r="AD29" s="40">
        <f t="shared" si="15"/>
        <v>0</v>
      </c>
      <c r="AE29" s="40">
        <f t="shared" si="15"/>
        <v>0</v>
      </c>
      <c r="AF29" s="40">
        <f t="shared" si="15"/>
        <v>0</v>
      </c>
      <c r="AG29" s="40">
        <f t="shared" si="15"/>
        <v>0</v>
      </c>
      <c r="AH29" s="40">
        <f t="shared" si="15"/>
        <v>0</v>
      </c>
      <c r="AI29" s="40">
        <f t="shared" si="15"/>
        <v>0</v>
      </c>
      <c r="AJ29" s="40">
        <f t="shared" si="15"/>
        <v>0</v>
      </c>
      <c r="AK29" s="40">
        <f t="shared" si="15"/>
        <v>0</v>
      </c>
      <c r="AL29" s="40">
        <f t="shared" si="15"/>
        <v>0</v>
      </c>
      <c r="AM29" s="40">
        <f t="shared" si="15"/>
        <v>0</v>
      </c>
      <c r="AN29" s="40">
        <f t="shared" si="15"/>
        <v>0</v>
      </c>
      <c r="AO29" s="40">
        <f t="shared" si="15"/>
        <v>0</v>
      </c>
      <c r="AP29" s="40">
        <f t="shared" si="15"/>
        <v>0</v>
      </c>
      <c r="AQ29" s="40">
        <f t="shared" si="15"/>
        <v>0</v>
      </c>
      <c r="AR29" s="40">
        <f t="shared" si="15"/>
        <v>0</v>
      </c>
      <c r="AS29" s="40">
        <f t="shared" si="15"/>
        <v>0</v>
      </c>
      <c r="AT29" s="40">
        <f t="shared" si="15"/>
        <v>0</v>
      </c>
      <c r="AU29" s="40">
        <f t="shared" si="15"/>
        <v>0</v>
      </c>
      <c r="AV29" s="40">
        <f t="shared" si="15"/>
        <v>0</v>
      </c>
      <c r="AW29" s="40">
        <f t="shared" si="15"/>
        <v>0</v>
      </c>
      <c r="AX29" s="40">
        <f t="shared" si="15"/>
        <v>0</v>
      </c>
      <c r="AY29" s="40">
        <f t="shared" si="15"/>
        <v>0</v>
      </c>
      <c r="AZ29" s="40">
        <f t="shared" si="15"/>
        <v>0</v>
      </c>
      <c r="BA29" s="40">
        <f t="shared" si="15"/>
        <v>0</v>
      </c>
      <c r="BB29" s="40">
        <f t="shared" si="15"/>
        <v>0</v>
      </c>
      <c r="BC29" s="40">
        <f t="shared" si="15"/>
        <v>0</v>
      </c>
      <c r="BD29" s="40">
        <f t="shared" si="15"/>
        <v>0</v>
      </c>
      <c r="BE29" s="40">
        <f t="shared" si="15"/>
        <v>0</v>
      </c>
      <c r="BF29" s="40">
        <f t="shared" si="15"/>
        <v>0</v>
      </c>
      <c r="BG29" s="40">
        <f t="shared" si="15"/>
        <v>0</v>
      </c>
      <c r="BH29" s="40">
        <f t="shared" si="15"/>
        <v>0</v>
      </c>
      <c r="BI29" s="40">
        <f t="shared" si="15"/>
        <v>0</v>
      </c>
      <c r="BJ29" s="40">
        <f t="shared" si="15"/>
        <v>0</v>
      </c>
      <c r="BK29" s="40">
        <f t="shared" si="15"/>
        <v>0</v>
      </c>
      <c r="BL29" s="40">
        <f t="shared" si="15"/>
        <v>0</v>
      </c>
      <c r="BM29" s="40">
        <f t="shared" si="15"/>
        <v>0</v>
      </c>
      <c r="BN29" s="40">
        <f t="shared" si="15"/>
        <v>0</v>
      </c>
      <c r="BO29" s="40">
        <f t="shared" si="15"/>
        <v>0</v>
      </c>
      <c r="BP29" s="40">
        <f t="shared" si="15"/>
        <v>0</v>
      </c>
      <c r="BQ29" s="40">
        <f t="shared" si="15"/>
        <v>0</v>
      </c>
      <c r="BR29" s="40">
        <f t="shared" si="15"/>
        <v>0</v>
      </c>
      <c r="BS29" s="40">
        <f t="shared" si="15"/>
        <v>0</v>
      </c>
      <c r="BT29" s="40">
        <f t="shared" si="15"/>
        <v>0</v>
      </c>
      <c r="BU29" s="40">
        <f t="shared" si="15"/>
        <v>0</v>
      </c>
      <c r="BV29" s="40">
        <f t="shared" si="15"/>
        <v>0</v>
      </c>
      <c r="BW29" s="40">
        <f t="shared" ref="BW29:DY29" si="16">IFERROR(BW15*BW20,"")</f>
        <v>0</v>
      </c>
      <c r="BX29" s="40">
        <f t="shared" si="16"/>
        <v>0</v>
      </c>
      <c r="BY29" s="40">
        <f t="shared" si="16"/>
        <v>0</v>
      </c>
      <c r="BZ29" s="40">
        <f t="shared" si="16"/>
        <v>0</v>
      </c>
      <c r="CA29" s="40">
        <f t="shared" si="16"/>
        <v>0</v>
      </c>
      <c r="CB29" s="40">
        <f t="shared" si="16"/>
        <v>0</v>
      </c>
      <c r="CC29" s="40">
        <f t="shared" si="16"/>
        <v>0</v>
      </c>
      <c r="CD29" s="40">
        <f t="shared" si="16"/>
        <v>0</v>
      </c>
      <c r="CE29" s="40">
        <f t="shared" si="16"/>
        <v>0</v>
      </c>
      <c r="CF29" s="40">
        <f t="shared" si="16"/>
        <v>0</v>
      </c>
      <c r="CG29" s="40">
        <f t="shared" si="16"/>
        <v>0</v>
      </c>
      <c r="CH29" s="40">
        <f t="shared" si="16"/>
        <v>0</v>
      </c>
      <c r="CI29" s="40">
        <f t="shared" si="16"/>
        <v>0</v>
      </c>
      <c r="CJ29" s="40">
        <f t="shared" si="16"/>
        <v>0</v>
      </c>
      <c r="CK29" s="40">
        <f t="shared" si="16"/>
        <v>0</v>
      </c>
      <c r="CL29" s="40">
        <f t="shared" si="16"/>
        <v>0</v>
      </c>
      <c r="CM29" s="40">
        <f t="shared" si="16"/>
        <v>0</v>
      </c>
      <c r="CN29" s="40">
        <f t="shared" si="16"/>
        <v>0</v>
      </c>
      <c r="CO29" s="40">
        <f t="shared" si="16"/>
        <v>0</v>
      </c>
      <c r="CP29" s="40">
        <f t="shared" si="16"/>
        <v>0</v>
      </c>
      <c r="CQ29" s="40">
        <f t="shared" si="16"/>
        <v>0</v>
      </c>
      <c r="CR29" s="40">
        <f t="shared" si="16"/>
        <v>0</v>
      </c>
      <c r="CS29" s="40">
        <f t="shared" si="16"/>
        <v>0</v>
      </c>
      <c r="CT29" s="40">
        <f t="shared" si="16"/>
        <v>0</v>
      </c>
      <c r="CU29" s="40">
        <f t="shared" si="16"/>
        <v>0</v>
      </c>
      <c r="CV29" s="40">
        <f t="shared" si="16"/>
        <v>0</v>
      </c>
      <c r="CW29" s="40">
        <f t="shared" si="16"/>
        <v>0</v>
      </c>
      <c r="CX29" s="40">
        <f t="shared" si="16"/>
        <v>0</v>
      </c>
      <c r="CY29" s="40">
        <f t="shared" si="16"/>
        <v>0</v>
      </c>
      <c r="CZ29" s="40">
        <f t="shared" si="16"/>
        <v>0</v>
      </c>
      <c r="DA29" s="40">
        <f t="shared" si="16"/>
        <v>0</v>
      </c>
      <c r="DB29" s="40">
        <f t="shared" si="16"/>
        <v>0</v>
      </c>
      <c r="DC29" s="40">
        <f t="shared" si="16"/>
        <v>0</v>
      </c>
      <c r="DD29" s="40">
        <f t="shared" si="16"/>
        <v>0</v>
      </c>
      <c r="DE29" s="40">
        <f t="shared" si="16"/>
        <v>0</v>
      </c>
      <c r="DF29" s="40">
        <f t="shared" si="16"/>
        <v>0</v>
      </c>
      <c r="DG29" s="40">
        <f t="shared" si="16"/>
        <v>0</v>
      </c>
      <c r="DH29" s="40">
        <f t="shared" si="16"/>
        <v>0</v>
      </c>
      <c r="DI29" s="40">
        <f t="shared" si="16"/>
        <v>0</v>
      </c>
      <c r="DJ29" s="40">
        <f t="shared" si="16"/>
        <v>0</v>
      </c>
      <c r="DK29" s="40">
        <f t="shared" si="16"/>
        <v>0</v>
      </c>
      <c r="DL29" s="40">
        <f t="shared" si="16"/>
        <v>0</v>
      </c>
      <c r="DM29" s="40">
        <f t="shared" si="16"/>
        <v>0</v>
      </c>
      <c r="DN29" s="40">
        <f t="shared" si="16"/>
        <v>0</v>
      </c>
      <c r="DO29" s="40">
        <f t="shared" si="16"/>
        <v>0</v>
      </c>
      <c r="DP29" s="40">
        <f t="shared" si="16"/>
        <v>0</v>
      </c>
      <c r="DQ29" s="40">
        <f t="shared" si="16"/>
        <v>0</v>
      </c>
      <c r="DR29" s="40">
        <f t="shared" si="16"/>
        <v>0</v>
      </c>
      <c r="DS29" s="40">
        <f t="shared" si="16"/>
        <v>0</v>
      </c>
      <c r="DT29" s="40">
        <f t="shared" si="16"/>
        <v>0</v>
      </c>
      <c r="DU29" s="40">
        <f t="shared" si="16"/>
        <v>0</v>
      </c>
      <c r="DV29" s="40">
        <f t="shared" si="16"/>
        <v>0</v>
      </c>
      <c r="DW29" s="40">
        <f t="shared" si="16"/>
        <v>0</v>
      </c>
      <c r="DX29" s="40">
        <f t="shared" si="16"/>
        <v>0</v>
      </c>
      <c r="DY29" s="40">
        <f t="shared" si="16"/>
        <v>0</v>
      </c>
    </row>
    <row r="30" spans="2:129" x14ac:dyDescent="0.35">
      <c r="B30" s="14"/>
      <c r="C30" s="109"/>
      <c r="D30" s="40" t="s">
        <v>545</v>
      </c>
      <c r="E30" s="40"/>
      <c r="F30" s="40"/>
      <c r="G30" s="40"/>
      <c r="H30" s="527"/>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row>
    <row r="31" spans="2:129" x14ac:dyDescent="0.35">
      <c r="B31" s="14"/>
      <c r="C31" s="14"/>
      <c r="E31" s="37" t="str">
        <f>'1.1 Assumptions'!$J$27</f>
        <v>Bitmain Antminer S19 Pro</v>
      </c>
      <c r="F31" s="37"/>
      <c r="G31" s="37"/>
      <c r="H31" s="525" t="s">
        <v>155</v>
      </c>
      <c r="J31" s="52">
        <f>IFERROR(J28*J37*J34,"")</f>
        <v>0</v>
      </c>
      <c r="K31" s="52">
        <f t="shared" ref="K31:BV31" si="17">IFERROR(K28*K37*K34,"")</f>
        <v>0</v>
      </c>
      <c r="L31" s="52">
        <f t="shared" si="17"/>
        <v>0</v>
      </c>
      <c r="M31" s="52">
        <f t="shared" si="17"/>
        <v>0</v>
      </c>
      <c r="N31" s="52">
        <f t="shared" si="17"/>
        <v>0</v>
      </c>
      <c r="O31" s="52">
        <f t="shared" si="17"/>
        <v>0</v>
      </c>
      <c r="P31" s="52">
        <f t="shared" si="17"/>
        <v>0</v>
      </c>
      <c r="Q31" s="52">
        <f t="shared" si="17"/>
        <v>0</v>
      </c>
      <c r="R31" s="52">
        <f t="shared" si="17"/>
        <v>0</v>
      </c>
      <c r="S31" s="52">
        <f t="shared" si="17"/>
        <v>0</v>
      </c>
      <c r="T31" s="52">
        <f t="shared" si="17"/>
        <v>0</v>
      </c>
      <c r="U31" s="52">
        <f t="shared" si="17"/>
        <v>0</v>
      </c>
      <c r="V31" s="52">
        <f t="shared" si="17"/>
        <v>0</v>
      </c>
      <c r="W31" s="52">
        <f t="shared" si="17"/>
        <v>0</v>
      </c>
      <c r="X31" s="52">
        <f t="shared" si="17"/>
        <v>0</v>
      </c>
      <c r="Y31" s="52">
        <f t="shared" si="17"/>
        <v>0</v>
      </c>
      <c r="Z31" s="52">
        <f t="shared" si="17"/>
        <v>0</v>
      </c>
      <c r="AA31" s="52">
        <f t="shared" si="17"/>
        <v>0</v>
      </c>
      <c r="AB31" s="52">
        <f t="shared" si="17"/>
        <v>0</v>
      </c>
      <c r="AC31" s="52">
        <f t="shared" si="17"/>
        <v>0</v>
      </c>
      <c r="AD31" s="52">
        <f t="shared" si="17"/>
        <v>0</v>
      </c>
      <c r="AE31" s="52">
        <f t="shared" si="17"/>
        <v>0</v>
      </c>
      <c r="AF31" s="52">
        <f t="shared" si="17"/>
        <v>0</v>
      </c>
      <c r="AG31" s="52">
        <f t="shared" si="17"/>
        <v>0</v>
      </c>
      <c r="AH31" s="52">
        <f t="shared" si="17"/>
        <v>0</v>
      </c>
      <c r="AI31" s="52">
        <f t="shared" si="17"/>
        <v>0</v>
      </c>
      <c r="AJ31" s="52">
        <f t="shared" si="17"/>
        <v>0</v>
      </c>
      <c r="AK31" s="52">
        <f t="shared" si="17"/>
        <v>0</v>
      </c>
      <c r="AL31" s="52">
        <f t="shared" si="17"/>
        <v>0</v>
      </c>
      <c r="AM31" s="52">
        <f t="shared" si="17"/>
        <v>0</v>
      </c>
      <c r="AN31" s="52">
        <f t="shared" si="17"/>
        <v>0</v>
      </c>
      <c r="AO31" s="52">
        <f t="shared" si="17"/>
        <v>0</v>
      </c>
      <c r="AP31" s="52">
        <f t="shared" si="17"/>
        <v>0</v>
      </c>
      <c r="AQ31" s="52">
        <f t="shared" si="17"/>
        <v>0</v>
      </c>
      <c r="AR31" s="52">
        <f t="shared" si="17"/>
        <v>0</v>
      </c>
      <c r="AS31" s="52">
        <f t="shared" si="17"/>
        <v>0</v>
      </c>
      <c r="AT31" s="52">
        <f t="shared" si="17"/>
        <v>0</v>
      </c>
      <c r="AU31" s="52">
        <f t="shared" si="17"/>
        <v>0</v>
      </c>
      <c r="AV31" s="52">
        <f t="shared" si="17"/>
        <v>0</v>
      </c>
      <c r="AW31" s="52">
        <f t="shared" si="17"/>
        <v>0</v>
      </c>
      <c r="AX31" s="52">
        <f t="shared" si="17"/>
        <v>0</v>
      </c>
      <c r="AY31" s="52">
        <f t="shared" si="17"/>
        <v>0</v>
      </c>
      <c r="AZ31" s="52">
        <f t="shared" si="17"/>
        <v>0</v>
      </c>
      <c r="BA31" s="52">
        <f t="shared" si="17"/>
        <v>0</v>
      </c>
      <c r="BB31" s="52">
        <f t="shared" si="17"/>
        <v>0</v>
      </c>
      <c r="BC31" s="52">
        <f t="shared" si="17"/>
        <v>0</v>
      </c>
      <c r="BD31" s="52">
        <f t="shared" si="17"/>
        <v>0</v>
      </c>
      <c r="BE31" s="52">
        <f t="shared" si="17"/>
        <v>0</v>
      </c>
      <c r="BF31" s="52">
        <f t="shared" si="17"/>
        <v>0</v>
      </c>
      <c r="BG31" s="52">
        <f t="shared" si="17"/>
        <v>0</v>
      </c>
      <c r="BH31" s="52">
        <f t="shared" si="17"/>
        <v>0</v>
      </c>
      <c r="BI31" s="52">
        <f t="shared" si="17"/>
        <v>0</v>
      </c>
      <c r="BJ31" s="52">
        <f t="shared" si="17"/>
        <v>0</v>
      </c>
      <c r="BK31" s="52">
        <f t="shared" si="17"/>
        <v>0</v>
      </c>
      <c r="BL31" s="52">
        <f t="shared" si="17"/>
        <v>0</v>
      </c>
      <c r="BM31" s="52">
        <f t="shared" si="17"/>
        <v>0</v>
      </c>
      <c r="BN31" s="52">
        <f t="shared" si="17"/>
        <v>0</v>
      </c>
      <c r="BO31" s="52">
        <f t="shared" si="17"/>
        <v>0</v>
      </c>
      <c r="BP31" s="52">
        <f t="shared" si="17"/>
        <v>0</v>
      </c>
      <c r="BQ31" s="52">
        <f t="shared" si="17"/>
        <v>0</v>
      </c>
      <c r="BR31" s="52">
        <f t="shared" si="17"/>
        <v>0</v>
      </c>
      <c r="BS31" s="52">
        <f t="shared" si="17"/>
        <v>0</v>
      </c>
      <c r="BT31" s="52">
        <f t="shared" si="17"/>
        <v>0</v>
      </c>
      <c r="BU31" s="52">
        <f t="shared" si="17"/>
        <v>0</v>
      </c>
      <c r="BV31" s="52">
        <f t="shared" si="17"/>
        <v>0</v>
      </c>
      <c r="BW31" s="52">
        <f t="shared" ref="BW31:DY31" si="18">IFERROR(BW28*BW37*BW34,"")</f>
        <v>0</v>
      </c>
      <c r="BX31" s="52">
        <f t="shared" si="18"/>
        <v>0</v>
      </c>
      <c r="BY31" s="52">
        <f t="shared" si="18"/>
        <v>0</v>
      </c>
      <c r="BZ31" s="52">
        <f t="shared" si="18"/>
        <v>0</v>
      </c>
      <c r="CA31" s="52">
        <f t="shared" si="18"/>
        <v>0</v>
      </c>
      <c r="CB31" s="52">
        <f t="shared" si="18"/>
        <v>0</v>
      </c>
      <c r="CC31" s="52">
        <f t="shared" si="18"/>
        <v>0</v>
      </c>
      <c r="CD31" s="52">
        <f t="shared" si="18"/>
        <v>0</v>
      </c>
      <c r="CE31" s="52">
        <f t="shared" si="18"/>
        <v>0</v>
      </c>
      <c r="CF31" s="52">
        <f t="shared" si="18"/>
        <v>0</v>
      </c>
      <c r="CG31" s="52">
        <f t="shared" si="18"/>
        <v>0</v>
      </c>
      <c r="CH31" s="52">
        <f t="shared" si="18"/>
        <v>0</v>
      </c>
      <c r="CI31" s="52">
        <f t="shared" si="18"/>
        <v>0</v>
      </c>
      <c r="CJ31" s="52">
        <f t="shared" si="18"/>
        <v>0</v>
      </c>
      <c r="CK31" s="52">
        <f t="shared" si="18"/>
        <v>0</v>
      </c>
      <c r="CL31" s="52">
        <f t="shared" si="18"/>
        <v>0</v>
      </c>
      <c r="CM31" s="52">
        <f t="shared" si="18"/>
        <v>0</v>
      </c>
      <c r="CN31" s="52">
        <f t="shared" si="18"/>
        <v>0</v>
      </c>
      <c r="CO31" s="52">
        <f t="shared" si="18"/>
        <v>0</v>
      </c>
      <c r="CP31" s="52">
        <f t="shared" si="18"/>
        <v>0</v>
      </c>
      <c r="CQ31" s="52">
        <f t="shared" si="18"/>
        <v>0</v>
      </c>
      <c r="CR31" s="52">
        <f t="shared" si="18"/>
        <v>0</v>
      </c>
      <c r="CS31" s="52">
        <f t="shared" si="18"/>
        <v>0</v>
      </c>
      <c r="CT31" s="52">
        <f t="shared" si="18"/>
        <v>0</v>
      </c>
      <c r="CU31" s="52">
        <f t="shared" si="18"/>
        <v>0</v>
      </c>
      <c r="CV31" s="52">
        <f t="shared" si="18"/>
        <v>0</v>
      </c>
      <c r="CW31" s="52">
        <f t="shared" si="18"/>
        <v>0</v>
      </c>
      <c r="CX31" s="52">
        <f t="shared" si="18"/>
        <v>0</v>
      </c>
      <c r="CY31" s="52">
        <f t="shared" si="18"/>
        <v>0</v>
      </c>
      <c r="CZ31" s="52">
        <f t="shared" si="18"/>
        <v>0</v>
      </c>
      <c r="DA31" s="52">
        <f t="shared" si="18"/>
        <v>0</v>
      </c>
      <c r="DB31" s="52">
        <f t="shared" si="18"/>
        <v>0</v>
      </c>
      <c r="DC31" s="52">
        <f t="shared" si="18"/>
        <v>0</v>
      </c>
      <c r="DD31" s="52">
        <f t="shared" si="18"/>
        <v>0</v>
      </c>
      <c r="DE31" s="52">
        <f t="shared" si="18"/>
        <v>0</v>
      </c>
      <c r="DF31" s="52">
        <f t="shared" si="18"/>
        <v>0</v>
      </c>
      <c r="DG31" s="52">
        <f t="shared" si="18"/>
        <v>0</v>
      </c>
      <c r="DH31" s="52">
        <f t="shared" si="18"/>
        <v>0</v>
      </c>
      <c r="DI31" s="52">
        <f t="shared" si="18"/>
        <v>0</v>
      </c>
      <c r="DJ31" s="52">
        <f t="shared" si="18"/>
        <v>0</v>
      </c>
      <c r="DK31" s="52">
        <f t="shared" si="18"/>
        <v>0</v>
      </c>
      <c r="DL31" s="52">
        <f t="shared" si="18"/>
        <v>0</v>
      </c>
      <c r="DM31" s="52">
        <f t="shared" si="18"/>
        <v>0</v>
      </c>
      <c r="DN31" s="52">
        <f t="shared" si="18"/>
        <v>0</v>
      </c>
      <c r="DO31" s="52">
        <f t="shared" si="18"/>
        <v>0</v>
      </c>
      <c r="DP31" s="52">
        <f t="shared" si="18"/>
        <v>0</v>
      </c>
      <c r="DQ31" s="52">
        <f t="shared" si="18"/>
        <v>0</v>
      </c>
      <c r="DR31" s="52">
        <f t="shared" si="18"/>
        <v>0</v>
      </c>
      <c r="DS31" s="52">
        <f t="shared" si="18"/>
        <v>0</v>
      </c>
      <c r="DT31" s="52">
        <f t="shared" si="18"/>
        <v>0</v>
      </c>
      <c r="DU31" s="52">
        <f t="shared" si="18"/>
        <v>0</v>
      </c>
      <c r="DV31" s="52">
        <f t="shared" si="18"/>
        <v>0</v>
      </c>
      <c r="DW31" s="52">
        <f t="shared" si="18"/>
        <v>0</v>
      </c>
      <c r="DX31" s="52">
        <f t="shared" si="18"/>
        <v>0</v>
      </c>
      <c r="DY31" s="52">
        <f t="shared" si="18"/>
        <v>0</v>
      </c>
    </row>
    <row r="32" spans="2:129" x14ac:dyDescent="0.35">
      <c r="B32" s="14"/>
      <c r="C32" s="14"/>
      <c r="E32" s="37" t="str">
        <f>'1.1 Assumptions'!$J$28</f>
        <v>MicroBT Whatsminer M30s</v>
      </c>
      <c r="F32" s="37"/>
      <c r="G32" s="37"/>
      <c r="H32" s="525" t="s">
        <v>155</v>
      </c>
      <c r="J32" s="52">
        <f>IFERROR(J29*J37*J35,"")</f>
        <v>0</v>
      </c>
      <c r="K32" s="52">
        <f t="shared" ref="K32:BV32" si="19">IFERROR(K29*K37*K35,"")</f>
        <v>0</v>
      </c>
      <c r="L32" s="52">
        <f t="shared" si="19"/>
        <v>0</v>
      </c>
      <c r="M32" s="52">
        <f t="shared" si="19"/>
        <v>0</v>
      </c>
      <c r="N32" s="52">
        <f t="shared" si="19"/>
        <v>0</v>
      </c>
      <c r="O32" s="52">
        <f t="shared" si="19"/>
        <v>0</v>
      </c>
      <c r="P32" s="52">
        <f t="shared" si="19"/>
        <v>0</v>
      </c>
      <c r="Q32" s="52">
        <f t="shared" si="19"/>
        <v>0</v>
      </c>
      <c r="R32" s="52">
        <f t="shared" si="19"/>
        <v>0</v>
      </c>
      <c r="S32" s="52">
        <f t="shared" si="19"/>
        <v>0</v>
      </c>
      <c r="T32" s="52">
        <f t="shared" si="19"/>
        <v>0</v>
      </c>
      <c r="U32" s="52">
        <f t="shared" si="19"/>
        <v>0</v>
      </c>
      <c r="V32" s="52">
        <f t="shared" si="19"/>
        <v>0</v>
      </c>
      <c r="W32" s="52">
        <f t="shared" si="19"/>
        <v>0</v>
      </c>
      <c r="X32" s="52">
        <f t="shared" si="19"/>
        <v>0</v>
      </c>
      <c r="Y32" s="52">
        <f t="shared" si="19"/>
        <v>0</v>
      </c>
      <c r="Z32" s="52">
        <f t="shared" si="19"/>
        <v>0</v>
      </c>
      <c r="AA32" s="52">
        <f t="shared" si="19"/>
        <v>0</v>
      </c>
      <c r="AB32" s="52">
        <f t="shared" si="19"/>
        <v>0</v>
      </c>
      <c r="AC32" s="52">
        <f t="shared" si="19"/>
        <v>0</v>
      </c>
      <c r="AD32" s="52">
        <f t="shared" si="19"/>
        <v>0</v>
      </c>
      <c r="AE32" s="52">
        <f t="shared" si="19"/>
        <v>0</v>
      </c>
      <c r="AF32" s="52">
        <f t="shared" si="19"/>
        <v>0</v>
      </c>
      <c r="AG32" s="52">
        <f t="shared" si="19"/>
        <v>0</v>
      </c>
      <c r="AH32" s="52">
        <f t="shared" si="19"/>
        <v>0</v>
      </c>
      <c r="AI32" s="52">
        <f t="shared" si="19"/>
        <v>0</v>
      </c>
      <c r="AJ32" s="52">
        <f t="shared" si="19"/>
        <v>0</v>
      </c>
      <c r="AK32" s="52">
        <f t="shared" si="19"/>
        <v>0</v>
      </c>
      <c r="AL32" s="52">
        <f t="shared" si="19"/>
        <v>0</v>
      </c>
      <c r="AM32" s="52">
        <f t="shared" si="19"/>
        <v>0</v>
      </c>
      <c r="AN32" s="52">
        <f t="shared" si="19"/>
        <v>0</v>
      </c>
      <c r="AO32" s="52">
        <f t="shared" si="19"/>
        <v>0</v>
      </c>
      <c r="AP32" s="52">
        <f t="shared" si="19"/>
        <v>0</v>
      </c>
      <c r="AQ32" s="52">
        <f t="shared" si="19"/>
        <v>0</v>
      </c>
      <c r="AR32" s="52">
        <f t="shared" si="19"/>
        <v>0</v>
      </c>
      <c r="AS32" s="52">
        <f t="shared" si="19"/>
        <v>0</v>
      </c>
      <c r="AT32" s="52">
        <f t="shared" si="19"/>
        <v>0</v>
      </c>
      <c r="AU32" s="52">
        <f t="shared" si="19"/>
        <v>0</v>
      </c>
      <c r="AV32" s="52">
        <f t="shared" si="19"/>
        <v>0</v>
      </c>
      <c r="AW32" s="52">
        <f t="shared" si="19"/>
        <v>0</v>
      </c>
      <c r="AX32" s="52">
        <f t="shared" si="19"/>
        <v>0</v>
      </c>
      <c r="AY32" s="52">
        <f t="shared" si="19"/>
        <v>0</v>
      </c>
      <c r="AZ32" s="52">
        <f t="shared" si="19"/>
        <v>0</v>
      </c>
      <c r="BA32" s="52">
        <f t="shared" si="19"/>
        <v>0</v>
      </c>
      <c r="BB32" s="52">
        <f t="shared" si="19"/>
        <v>0</v>
      </c>
      <c r="BC32" s="52">
        <f t="shared" si="19"/>
        <v>0</v>
      </c>
      <c r="BD32" s="52">
        <f t="shared" si="19"/>
        <v>0</v>
      </c>
      <c r="BE32" s="52">
        <f t="shared" si="19"/>
        <v>0</v>
      </c>
      <c r="BF32" s="52">
        <f t="shared" si="19"/>
        <v>0</v>
      </c>
      <c r="BG32" s="52">
        <f t="shared" si="19"/>
        <v>0</v>
      </c>
      <c r="BH32" s="52">
        <f t="shared" si="19"/>
        <v>0</v>
      </c>
      <c r="BI32" s="52">
        <f t="shared" si="19"/>
        <v>0</v>
      </c>
      <c r="BJ32" s="52">
        <f t="shared" si="19"/>
        <v>0</v>
      </c>
      <c r="BK32" s="52">
        <f t="shared" si="19"/>
        <v>0</v>
      </c>
      <c r="BL32" s="52">
        <f t="shared" si="19"/>
        <v>0</v>
      </c>
      <c r="BM32" s="52">
        <f t="shared" si="19"/>
        <v>0</v>
      </c>
      <c r="BN32" s="52">
        <f t="shared" si="19"/>
        <v>0</v>
      </c>
      <c r="BO32" s="52">
        <f t="shared" si="19"/>
        <v>0</v>
      </c>
      <c r="BP32" s="52">
        <f t="shared" si="19"/>
        <v>0</v>
      </c>
      <c r="BQ32" s="52">
        <f t="shared" si="19"/>
        <v>0</v>
      </c>
      <c r="BR32" s="52">
        <f t="shared" si="19"/>
        <v>0</v>
      </c>
      <c r="BS32" s="52">
        <f t="shared" si="19"/>
        <v>0</v>
      </c>
      <c r="BT32" s="52">
        <f t="shared" si="19"/>
        <v>0</v>
      </c>
      <c r="BU32" s="52">
        <f t="shared" si="19"/>
        <v>0</v>
      </c>
      <c r="BV32" s="52">
        <f t="shared" si="19"/>
        <v>0</v>
      </c>
      <c r="BW32" s="52">
        <f t="shared" ref="BW32:DY32" si="20">IFERROR(BW29*BW37*BW35,"")</f>
        <v>0</v>
      </c>
      <c r="BX32" s="52">
        <f t="shared" si="20"/>
        <v>0</v>
      </c>
      <c r="BY32" s="52">
        <f t="shared" si="20"/>
        <v>0</v>
      </c>
      <c r="BZ32" s="52">
        <f t="shared" si="20"/>
        <v>0</v>
      </c>
      <c r="CA32" s="52">
        <f t="shared" si="20"/>
        <v>0</v>
      </c>
      <c r="CB32" s="52">
        <f t="shared" si="20"/>
        <v>0</v>
      </c>
      <c r="CC32" s="52">
        <f t="shared" si="20"/>
        <v>0</v>
      </c>
      <c r="CD32" s="52">
        <f t="shared" si="20"/>
        <v>0</v>
      </c>
      <c r="CE32" s="52">
        <f t="shared" si="20"/>
        <v>0</v>
      </c>
      <c r="CF32" s="52">
        <f t="shared" si="20"/>
        <v>0</v>
      </c>
      <c r="CG32" s="52">
        <f t="shared" si="20"/>
        <v>0</v>
      </c>
      <c r="CH32" s="52">
        <f t="shared" si="20"/>
        <v>0</v>
      </c>
      <c r="CI32" s="52">
        <f t="shared" si="20"/>
        <v>0</v>
      </c>
      <c r="CJ32" s="52">
        <f t="shared" si="20"/>
        <v>0</v>
      </c>
      <c r="CK32" s="52">
        <f t="shared" si="20"/>
        <v>0</v>
      </c>
      <c r="CL32" s="52">
        <f t="shared" si="20"/>
        <v>0</v>
      </c>
      <c r="CM32" s="52">
        <f t="shared" si="20"/>
        <v>0</v>
      </c>
      <c r="CN32" s="52">
        <f t="shared" si="20"/>
        <v>0</v>
      </c>
      <c r="CO32" s="52">
        <f t="shared" si="20"/>
        <v>0</v>
      </c>
      <c r="CP32" s="52">
        <f t="shared" si="20"/>
        <v>0</v>
      </c>
      <c r="CQ32" s="52">
        <f t="shared" si="20"/>
        <v>0</v>
      </c>
      <c r="CR32" s="52">
        <f t="shared" si="20"/>
        <v>0</v>
      </c>
      <c r="CS32" s="52">
        <f t="shared" si="20"/>
        <v>0</v>
      </c>
      <c r="CT32" s="52">
        <f t="shared" si="20"/>
        <v>0</v>
      </c>
      <c r="CU32" s="52">
        <f t="shared" si="20"/>
        <v>0</v>
      </c>
      <c r="CV32" s="52">
        <f t="shared" si="20"/>
        <v>0</v>
      </c>
      <c r="CW32" s="52">
        <f t="shared" si="20"/>
        <v>0</v>
      </c>
      <c r="CX32" s="52">
        <f t="shared" si="20"/>
        <v>0</v>
      </c>
      <c r="CY32" s="52">
        <f t="shared" si="20"/>
        <v>0</v>
      </c>
      <c r="CZ32" s="52">
        <f t="shared" si="20"/>
        <v>0</v>
      </c>
      <c r="DA32" s="52">
        <f t="shared" si="20"/>
        <v>0</v>
      </c>
      <c r="DB32" s="52">
        <f t="shared" si="20"/>
        <v>0</v>
      </c>
      <c r="DC32" s="52">
        <f t="shared" si="20"/>
        <v>0</v>
      </c>
      <c r="DD32" s="52">
        <f t="shared" si="20"/>
        <v>0</v>
      </c>
      <c r="DE32" s="52">
        <f t="shared" si="20"/>
        <v>0</v>
      </c>
      <c r="DF32" s="52">
        <f t="shared" si="20"/>
        <v>0</v>
      </c>
      <c r="DG32" s="52">
        <f t="shared" si="20"/>
        <v>0</v>
      </c>
      <c r="DH32" s="52">
        <f t="shared" si="20"/>
        <v>0</v>
      </c>
      <c r="DI32" s="52">
        <f t="shared" si="20"/>
        <v>0</v>
      </c>
      <c r="DJ32" s="52">
        <f t="shared" si="20"/>
        <v>0</v>
      </c>
      <c r="DK32" s="52">
        <f t="shared" si="20"/>
        <v>0</v>
      </c>
      <c r="DL32" s="52">
        <f t="shared" si="20"/>
        <v>0</v>
      </c>
      <c r="DM32" s="52">
        <f t="shared" si="20"/>
        <v>0</v>
      </c>
      <c r="DN32" s="52">
        <f t="shared" si="20"/>
        <v>0</v>
      </c>
      <c r="DO32" s="52">
        <f t="shared" si="20"/>
        <v>0</v>
      </c>
      <c r="DP32" s="52">
        <f t="shared" si="20"/>
        <v>0</v>
      </c>
      <c r="DQ32" s="52">
        <f t="shared" si="20"/>
        <v>0</v>
      </c>
      <c r="DR32" s="52">
        <f t="shared" si="20"/>
        <v>0</v>
      </c>
      <c r="DS32" s="52">
        <f t="shared" si="20"/>
        <v>0</v>
      </c>
      <c r="DT32" s="52">
        <f t="shared" si="20"/>
        <v>0</v>
      </c>
      <c r="DU32" s="52">
        <f t="shared" si="20"/>
        <v>0</v>
      </c>
      <c r="DV32" s="52">
        <f t="shared" si="20"/>
        <v>0</v>
      </c>
      <c r="DW32" s="52">
        <f t="shared" si="20"/>
        <v>0</v>
      </c>
      <c r="DX32" s="52">
        <f t="shared" si="20"/>
        <v>0</v>
      </c>
      <c r="DY32" s="52">
        <f t="shared" si="20"/>
        <v>0</v>
      </c>
    </row>
    <row r="33" spans="2:129" x14ac:dyDescent="0.35">
      <c r="B33" s="14"/>
      <c r="C33" s="14"/>
      <c r="F33" t="s">
        <v>546</v>
      </c>
      <c r="H33" s="525"/>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row>
    <row r="34" spans="2:129" x14ac:dyDescent="0.35">
      <c r="B34" s="14"/>
      <c r="C34" s="14"/>
      <c r="G34" s="37" t="str">
        <f>'1.1 Assumptions'!$J$27</f>
        <v>Bitmain Antminer S19 Pro</v>
      </c>
      <c r="H34" s="525" t="s">
        <v>48</v>
      </c>
      <c r="J34" s="39">
        <f>'1.1 Assumptions'!$J$128</f>
        <v>1.3</v>
      </c>
      <c r="K34" s="39">
        <f>'1.1 Assumptions'!$J$128</f>
        <v>1.3</v>
      </c>
      <c r="L34" s="39">
        <f>'1.1 Assumptions'!$J$128</f>
        <v>1.3</v>
      </c>
      <c r="M34" s="39">
        <f>'1.1 Assumptions'!$J$128</f>
        <v>1.3</v>
      </c>
      <c r="N34" s="39">
        <f>'1.1 Assumptions'!$J$128</f>
        <v>1.3</v>
      </c>
      <c r="O34" s="39">
        <f>'1.1 Assumptions'!$J$128</f>
        <v>1.3</v>
      </c>
      <c r="P34" s="39">
        <f>'1.1 Assumptions'!$J$128</f>
        <v>1.3</v>
      </c>
      <c r="Q34" s="39">
        <f>'1.1 Assumptions'!$J$128</f>
        <v>1.3</v>
      </c>
      <c r="R34" s="39">
        <f>'1.1 Assumptions'!$J$128</f>
        <v>1.3</v>
      </c>
      <c r="S34" s="39">
        <f>'1.1 Assumptions'!$J$128</f>
        <v>1.3</v>
      </c>
      <c r="T34" s="39">
        <f>'1.1 Assumptions'!$J$128</f>
        <v>1.3</v>
      </c>
      <c r="U34" s="39">
        <f>'1.1 Assumptions'!$J$128</f>
        <v>1.3</v>
      </c>
      <c r="V34" s="39">
        <f>'1.1 Assumptions'!$J$128</f>
        <v>1.3</v>
      </c>
      <c r="W34" s="39">
        <f>'1.1 Assumptions'!$J$128</f>
        <v>1.3</v>
      </c>
      <c r="X34" s="39">
        <f>'1.1 Assumptions'!$J$128</f>
        <v>1.3</v>
      </c>
      <c r="Y34" s="39">
        <f>'1.1 Assumptions'!$J$128</f>
        <v>1.3</v>
      </c>
      <c r="Z34" s="39">
        <f>'1.1 Assumptions'!$J$128</f>
        <v>1.3</v>
      </c>
      <c r="AA34" s="39">
        <f>'1.1 Assumptions'!$J$128</f>
        <v>1.3</v>
      </c>
      <c r="AB34" s="39">
        <f>'1.1 Assumptions'!$J$128</f>
        <v>1.3</v>
      </c>
      <c r="AC34" s="39">
        <f>'1.1 Assumptions'!$J$128</f>
        <v>1.3</v>
      </c>
      <c r="AD34" s="39">
        <f>'1.1 Assumptions'!$J$128</f>
        <v>1.3</v>
      </c>
      <c r="AE34" s="39">
        <f>'1.1 Assumptions'!$J$128</f>
        <v>1.3</v>
      </c>
      <c r="AF34" s="39">
        <f>'1.1 Assumptions'!$J$128</f>
        <v>1.3</v>
      </c>
      <c r="AG34" s="39">
        <f>'1.1 Assumptions'!$J$128</f>
        <v>1.3</v>
      </c>
      <c r="AH34" s="39">
        <f>'1.1 Assumptions'!$J$128</f>
        <v>1.3</v>
      </c>
      <c r="AI34" s="39">
        <f>'1.1 Assumptions'!$J$128</f>
        <v>1.3</v>
      </c>
      <c r="AJ34" s="39">
        <f>'1.1 Assumptions'!$J$128</f>
        <v>1.3</v>
      </c>
      <c r="AK34" s="39">
        <f>'1.1 Assumptions'!$J$128</f>
        <v>1.3</v>
      </c>
      <c r="AL34" s="39">
        <f>'1.1 Assumptions'!$J$128</f>
        <v>1.3</v>
      </c>
      <c r="AM34" s="39">
        <f>'1.1 Assumptions'!$J$128</f>
        <v>1.3</v>
      </c>
      <c r="AN34" s="39">
        <f>'1.1 Assumptions'!$J$128</f>
        <v>1.3</v>
      </c>
      <c r="AO34" s="39">
        <f>'1.1 Assumptions'!$J$128</f>
        <v>1.3</v>
      </c>
      <c r="AP34" s="39">
        <f>'1.1 Assumptions'!$J$128</f>
        <v>1.3</v>
      </c>
      <c r="AQ34" s="39">
        <f>'1.1 Assumptions'!$J$128</f>
        <v>1.3</v>
      </c>
      <c r="AR34" s="39">
        <f>'1.1 Assumptions'!$J$128</f>
        <v>1.3</v>
      </c>
      <c r="AS34" s="39">
        <f>'1.1 Assumptions'!$J$128</f>
        <v>1.3</v>
      </c>
      <c r="AT34" s="39">
        <f>'1.1 Assumptions'!$J$128</f>
        <v>1.3</v>
      </c>
      <c r="AU34" s="39">
        <f>'1.1 Assumptions'!$J$128</f>
        <v>1.3</v>
      </c>
      <c r="AV34" s="39">
        <f>'1.1 Assumptions'!$J$128</f>
        <v>1.3</v>
      </c>
      <c r="AW34" s="39">
        <f>'1.1 Assumptions'!$J$128</f>
        <v>1.3</v>
      </c>
      <c r="AX34" s="39">
        <f>'1.1 Assumptions'!$J$128</f>
        <v>1.3</v>
      </c>
      <c r="AY34" s="39">
        <f>'1.1 Assumptions'!$J$128</f>
        <v>1.3</v>
      </c>
      <c r="AZ34" s="39">
        <f>'1.1 Assumptions'!$J$128</f>
        <v>1.3</v>
      </c>
      <c r="BA34" s="39">
        <f>'1.1 Assumptions'!$J$128</f>
        <v>1.3</v>
      </c>
      <c r="BB34" s="39">
        <f>'1.1 Assumptions'!$J$128</f>
        <v>1.3</v>
      </c>
      <c r="BC34" s="39">
        <f>'1.1 Assumptions'!$J$128</f>
        <v>1.3</v>
      </c>
      <c r="BD34" s="39">
        <f>'1.1 Assumptions'!$J$128</f>
        <v>1.3</v>
      </c>
      <c r="BE34" s="39">
        <f>'1.1 Assumptions'!$J$128</f>
        <v>1.3</v>
      </c>
      <c r="BF34" s="39">
        <f>'1.1 Assumptions'!$J$128</f>
        <v>1.3</v>
      </c>
      <c r="BG34" s="39">
        <f>'1.1 Assumptions'!$J$128</f>
        <v>1.3</v>
      </c>
      <c r="BH34" s="39">
        <f>'1.1 Assumptions'!$J$128</f>
        <v>1.3</v>
      </c>
      <c r="BI34" s="39">
        <f>'1.1 Assumptions'!$J$128</f>
        <v>1.3</v>
      </c>
      <c r="BJ34" s="39">
        <f>'1.1 Assumptions'!$J$128</f>
        <v>1.3</v>
      </c>
      <c r="BK34" s="39">
        <f>'1.1 Assumptions'!$J$128</f>
        <v>1.3</v>
      </c>
      <c r="BL34" s="39">
        <f>'1.1 Assumptions'!$J$128</f>
        <v>1.3</v>
      </c>
      <c r="BM34" s="39">
        <f>'1.1 Assumptions'!$J$128</f>
        <v>1.3</v>
      </c>
      <c r="BN34" s="39">
        <f>'1.1 Assumptions'!$J$128</f>
        <v>1.3</v>
      </c>
      <c r="BO34" s="39">
        <f>'1.1 Assumptions'!$J$128</f>
        <v>1.3</v>
      </c>
      <c r="BP34" s="39">
        <f>'1.1 Assumptions'!$J$128</f>
        <v>1.3</v>
      </c>
      <c r="BQ34" s="39">
        <f>'1.1 Assumptions'!$J$128</f>
        <v>1.3</v>
      </c>
      <c r="BR34" s="39">
        <f>'1.1 Assumptions'!$J$128</f>
        <v>1.3</v>
      </c>
      <c r="BS34" s="39">
        <f>'1.1 Assumptions'!$J$128</f>
        <v>1.3</v>
      </c>
      <c r="BT34" s="39">
        <f>'1.1 Assumptions'!$J$128</f>
        <v>1.3</v>
      </c>
      <c r="BU34" s="39">
        <f>'1.1 Assumptions'!$J$128</f>
        <v>1.3</v>
      </c>
      <c r="BV34" s="39">
        <f>'1.1 Assumptions'!$J$128</f>
        <v>1.3</v>
      </c>
      <c r="BW34" s="39">
        <f>'1.1 Assumptions'!$J$128</f>
        <v>1.3</v>
      </c>
      <c r="BX34" s="39">
        <f>'1.1 Assumptions'!$J$128</f>
        <v>1.3</v>
      </c>
      <c r="BY34" s="39">
        <f>'1.1 Assumptions'!$J$128</f>
        <v>1.3</v>
      </c>
      <c r="BZ34" s="39">
        <f>'1.1 Assumptions'!$J$128</f>
        <v>1.3</v>
      </c>
      <c r="CA34" s="39">
        <f>'1.1 Assumptions'!$J$128</f>
        <v>1.3</v>
      </c>
      <c r="CB34" s="39">
        <f>'1.1 Assumptions'!$J$128</f>
        <v>1.3</v>
      </c>
      <c r="CC34" s="39">
        <f>'1.1 Assumptions'!$J$128</f>
        <v>1.3</v>
      </c>
      <c r="CD34" s="39">
        <f>'1.1 Assumptions'!$J$128</f>
        <v>1.3</v>
      </c>
      <c r="CE34" s="39">
        <f>'1.1 Assumptions'!$J$128</f>
        <v>1.3</v>
      </c>
      <c r="CF34" s="39">
        <f>'1.1 Assumptions'!$J$128</f>
        <v>1.3</v>
      </c>
      <c r="CG34" s="39">
        <f>'1.1 Assumptions'!$J$128</f>
        <v>1.3</v>
      </c>
      <c r="CH34" s="39">
        <f>'1.1 Assumptions'!$J$128</f>
        <v>1.3</v>
      </c>
      <c r="CI34" s="39">
        <f>'1.1 Assumptions'!$J$128</f>
        <v>1.3</v>
      </c>
      <c r="CJ34" s="39">
        <f>'1.1 Assumptions'!$J$128</f>
        <v>1.3</v>
      </c>
      <c r="CK34" s="39">
        <f>'1.1 Assumptions'!$J$128</f>
        <v>1.3</v>
      </c>
      <c r="CL34" s="39">
        <f>'1.1 Assumptions'!$J$128</f>
        <v>1.3</v>
      </c>
      <c r="CM34" s="39">
        <f>'1.1 Assumptions'!$J$128</f>
        <v>1.3</v>
      </c>
      <c r="CN34" s="39">
        <f>'1.1 Assumptions'!$J$128</f>
        <v>1.3</v>
      </c>
      <c r="CO34" s="39">
        <f>'1.1 Assumptions'!$J$128</f>
        <v>1.3</v>
      </c>
      <c r="CP34" s="39">
        <f>'1.1 Assumptions'!$J$128</f>
        <v>1.3</v>
      </c>
      <c r="CQ34" s="39">
        <f>'1.1 Assumptions'!$J$128</f>
        <v>1.3</v>
      </c>
      <c r="CR34" s="39">
        <f>'1.1 Assumptions'!$J$128</f>
        <v>1.3</v>
      </c>
      <c r="CS34" s="39">
        <f>'1.1 Assumptions'!$J$128</f>
        <v>1.3</v>
      </c>
      <c r="CT34" s="39">
        <f>'1.1 Assumptions'!$J$128</f>
        <v>1.3</v>
      </c>
      <c r="CU34" s="39">
        <f>'1.1 Assumptions'!$J$128</f>
        <v>1.3</v>
      </c>
      <c r="CV34" s="39">
        <f>'1.1 Assumptions'!$J$128</f>
        <v>1.3</v>
      </c>
      <c r="CW34" s="39">
        <f>'1.1 Assumptions'!$J$128</f>
        <v>1.3</v>
      </c>
      <c r="CX34" s="39">
        <f>'1.1 Assumptions'!$J$128</f>
        <v>1.3</v>
      </c>
      <c r="CY34" s="39">
        <f>'1.1 Assumptions'!$J$128</f>
        <v>1.3</v>
      </c>
      <c r="CZ34" s="39">
        <f>'1.1 Assumptions'!$J$128</f>
        <v>1.3</v>
      </c>
      <c r="DA34" s="39">
        <f>'1.1 Assumptions'!$J$128</f>
        <v>1.3</v>
      </c>
      <c r="DB34" s="39">
        <f>'1.1 Assumptions'!$J$128</f>
        <v>1.3</v>
      </c>
      <c r="DC34" s="39">
        <f>'1.1 Assumptions'!$J$128</f>
        <v>1.3</v>
      </c>
      <c r="DD34" s="39">
        <f>'1.1 Assumptions'!$J$128</f>
        <v>1.3</v>
      </c>
      <c r="DE34" s="39">
        <f>'1.1 Assumptions'!$J$128</f>
        <v>1.3</v>
      </c>
      <c r="DF34" s="39">
        <f>'1.1 Assumptions'!$J$128</f>
        <v>1.3</v>
      </c>
      <c r="DG34" s="39">
        <f>'1.1 Assumptions'!$J$128</f>
        <v>1.3</v>
      </c>
      <c r="DH34" s="39">
        <f>'1.1 Assumptions'!$J$128</f>
        <v>1.3</v>
      </c>
      <c r="DI34" s="39">
        <f>'1.1 Assumptions'!$J$128</f>
        <v>1.3</v>
      </c>
      <c r="DJ34" s="39">
        <f>'1.1 Assumptions'!$J$128</f>
        <v>1.3</v>
      </c>
      <c r="DK34" s="39">
        <f>'1.1 Assumptions'!$J$128</f>
        <v>1.3</v>
      </c>
      <c r="DL34" s="39">
        <f>'1.1 Assumptions'!$J$128</f>
        <v>1.3</v>
      </c>
      <c r="DM34" s="39">
        <f>'1.1 Assumptions'!$J$128</f>
        <v>1.3</v>
      </c>
      <c r="DN34" s="39">
        <f>'1.1 Assumptions'!$J$128</f>
        <v>1.3</v>
      </c>
      <c r="DO34" s="39">
        <f>'1.1 Assumptions'!$J$128</f>
        <v>1.3</v>
      </c>
      <c r="DP34" s="39">
        <f>'1.1 Assumptions'!$J$128</f>
        <v>1.3</v>
      </c>
      <c r="DQ34" s="39">
        <f>'1.1 Assumptions'!$J$128</f>
        <v>1.3</v>
      </c>
      <c r="DR34" s="39">
        <f>'1.1 Assumptions'!$J$128</f>
        <v>1.3</v>
      </c>
      <c r="DS34" s="39">
        <f>'1.1 Assumptions'!$J$128</f>
        <v>1.3</v>
      </c>
      <c r="DT34" s="39">
        <f>'1.1 Assumptions'!$J$128</f>
        <v>1.3</v>
      </c>
      <c r="DU34" s="39">
        <f>'1.1 Assumptions'!$J$128</f>
        <v>1.3</v>
      </c>
      <c r="DV34" s="39">
        <f>'1.1 Assumptions'!$J$128</f>
        <v>1.3</v>
      </c>
      <c r="DW34" s="39">
        <f>'1.1 Assumptions'!$J$128</f>
        <v>1.3</v>
      </c>
      <c r="DX34" s="39">
        <f>'1.1 Assumptions'!$J$128</f>
        <v>1.3</v>
      </c>
      <c r="DY34" s="39">
        <f>'1.1 Assumptions'!$J$128</f>
        <v>1.3</v>
      </c>
    </row>
    <row r="35" spans="2:129" x14ac:dyDescent="0.35">
      <c r="B35" s="14"/>
      <c r="C35" s="14"/>
      <c r="G35" s="37" t="str">
        <f>'1.1 Assumptions'!$J$28</f>
        <v>MicroBT Whatsminer M30s</v>
      </c>
      <c r="H35" s="525" t="s">
        <v>48</v>
      </c>
      <c r="J35" s="39">
        <f>'1.1 Assumptions'!$J$129</f>
        <v>1.3</v>
      </c>
      <c r="K35" s="39">
        <f>'1.1 Assumptions'!$J$129</f>
        <v>1.3</v>
      </c>
      <c r="L35" s="39">
        <f>'1.1 Assumptions'!$J$129</f>
        <v>1.3</v>
      </c>
      <c r="M35" s="39">
        <f>'1.1 Assumptions'!$J$129</f>
        <v>1.3</v>
      </c>
      <c r="N35" s="39">
        <f>'1.1 Assumptions'!$J$129</f>
        <v>1.3</v>
      </c>
      <c r="O35" s="39">
        <f>'1.1 Assumptions'!$J$129</f>
        <v>1.3</v>
      </c>
      <c r="P35" s="39">
        <f>'1.1 Assumptions'!$J$129</f>
        <v>1.3</v>
      </c>
      <c r="Q35" s="39">
        <f>'1.1 Assumptions'!$J$129</f>
        <v>1.3</v>
      </c>
      <c r="R35" s="39">
        <f>'1.1 Assumptions'!$J$129</f>
        <v>1.3</v>
      </c>
      <c r="S35" s="39">
        <f>'1.1 Assumptions'!$J$129</f>
        <v>1.3</v>
      </c>
      <c r="T35" s="39">
        <f>'1.1 Assumptions'!$J$129</f>
        <v>1.3</v>
      </c>
      <c r="U35" s="39">
        <f>'1.1 Assumptions'!$J$129</f>
        <v>1.3</v>
      </c>
      <c r="V35" s="39">
        <f>'1.1 Assumptions'!$J$129</f>
        <v>1.3</v>
      </c>
      <c r="W35" s="39">
        <f>'1.1 Assumptions'!$J$129</f>
        <v>1.3</v>
      </c>
      <c r="X35" s="39">
        <f>'1.1 Assumptions'!$J$129</f>
        <v>1.3</v>
      </c>
      <c r="Y35" s="39">
        <f>'1.1 Assumptions'!$J$129</f>
        <v>1.3</v>
      </c>
      <c r="Z35" s="39">
        <f>'1.1 Assumptions'!$J$129</f>
        <v>1.3</v>
      </c>
      <c r="AA35" s="39">
        <f>'1.1 Assumptions'!$J$129</f>
        <v>1.3</v>
      </c>
      <c r="AB35" s="39">
        <f>'1.1 Assumptions'!$J$129</f>
        <v>1.3</v>
      </c>
      <c r="AC35" s="39">
        <f>'1.1 Assumptions'!$J$129</f>
        <v>1.3</v>
      </c>
      <c r="AD35" s="39">
        <f>'1.1 Assumptions'!$J$129</f>
        <v>1.3</v>
      </c>
      <c r="AE35" s="39">
        <f>'1.1 Assumptions'!$J$129</f>
        <v>1.3</v>
      </c>
      <c r="AF35" s="39">
        <f>'1.1 Assumptions'!$J$129</f>
        <v>1.3</v>
      </c>
      <c r="AG35" s="39">
        <f>'1.1 Assumptions'!$J$129</f>
        <v>1.3</v>
      </c>
      <c r="AH35" s="39">
        <f>'1.1 Assumptions'!$J$129</f>
        <v>1.3</v>
      </c>
      <c r="AI35" s="39">
        <f>'1.1 Assumptions'!$J$129</f>
        <v>1.3</v>
      </c>
      <c r="AJ35" s="39">
        <f>'1.1 Assumptions'!$J$129</f>
        <v>1.3</v>
      </c>
      <c r="AK35" s="39">
        <f>'1.1 Assumptions'!$J$129</f>
        <v>1.3</v>
      </c>
      <c r="AL35" s="39">
        <f>'1.1 Assumptions'!$J$129</f>
        <v>1.3</v>
      </c>
      <c r="AM35" s="39">
        <f>'1.1 Assumptions'!$J$129</f>
        <v>1.3</v>
      </c>
      <c r="AN35" s="39">
        <f>'1.1 Assumptions'!$J$129</f>
        <v>1.3</v>
      </c>
      <c r="AO35" s="39">
        <f>'1.1 Assumptions'!$J$129</f>
        <v>1.3</v>
      </c>
      <c r="AP35" s="39">
        <f>'1.1 Assumptions'!$J$129</f>
        <v>1.3</v>
      </c>
      <c r="AQ35" s="39">
        <f>'1.1 Assumptions'!$J$129</f>
        <v>1.3</v>
      </c>
      <c r="AR35" s="39">
        <f>'1.1 Assumptions'!$J$129</f>
        <v>1.3</v>
      </c>
      <c r="AS35" s="39">
        <f>'1.1 Assumptions'!$J$129</f>
        <v>1.3</v>
      </c>
      <c r="AT35" s="39">
        <f>'1.1 Assumptions'!$J$129</f>
        <v>1.3</v>
      </c>
      <c r="AU35" s="39">
        <f>'1.1 Assumptions'!$J$129</f>
        <v>1.3</v>
      </c>
      <c r="AV35" s="39">
        <f>'1.1 Assumptions'!$J$129</f>
        <v>1.3</v>
      </c>
      <c r="AW35" s="39">
        <f>'1.1 Assumptions'!$J$129</f>
        <v>1.3</v>
      </c>
      <c r="AX35" s="39">
        <f>'1.1 Assumptions'!$J$129</f>
        <v>1.3</v>
      </c>
      <c r="AY35" s="39">
        <f>'1.1 Assumptions'!$J$129</f>
        <v>1.3</v>
      </c>
      <c r="AZ35" s="39">
        <f>'1.1 Assumptions'!$J$129</f>
        <v>1.3</v>
      </c>
      <c r="BA35" s="39">
        <f>'1.1 Assumptions'!$J$129</f>
        <v>1.3</v>
      </c>
      <c r="BB35" s="39">
        <f>'1.1 Assumptions'!$J$129</f>
        <v>1.3</v>
      </c>
      <c r="BC35" s="39">
        <f>'1.1 Assumptions'!$J$129</f>
        <v>1.3</v>
      </c>
      <c r="BD35" s="39">
        <f>'1.1 Assumptions'!$J$129</f>
        <v>1.3</v>
      </c>
      <c r="BE35" s="39">
        <f>'1.1 Assumptions'!$J$129</f>
        <v>1.3</v>
      </c>
      <c r="BF35" s="39">
        <f>'1.1 Assumptions'!$J$129</f>
        <v>1.3</v>
      </c>
      <c r="BG35" s="39">
        <f>'1.1 Assumptions'!$J$129</f>
        <v>1.3</v>
      </c>
      <c r="BH35" s="39">
        <f>'1.1 Assumptions'!$J$129</f>
        <v>1.3</v>
      </c>
      <c r="BI35" s="39">
        <f>'1.1 Assumptions'!$J$129</f>
        <v>1.3</v>
      </c>
      <c r="BJ35" s="39">
        <f>'1.1 Assumptions'!$J$129</f>
        <v>1.3</v>
      </c>
      <c r="BK35" s="39">
        <f>'1.1 Assumptions'!$J$129</f>
        <v>1.3</v>
      </c>
      <c r="BL35" s="39">
        <f>'1.1 Assumptions'!$J$129</f>
        <v>1.3</v>
      </c>
      <c r="BM35" s="39">
        <f>'1.1 Assumptions'!$J$129</f>
        <v>1.3</v>
      </c>
      <c r="BN35" s="39">
        <f>'1.1 Assumptions'!$J$129</f>
        <v>1.3</v>
      </c>
      <c r="BO35" s="39">
        <f>'1.1 Assumptions'!$J$129</f>
        <v>1.3</v>
      </c>
      <c r="BP35" s="39">
        <f>'1.1 Assumptions'!$J$129</f>
        <v>1.3</v>
      </c>
      <c r="BQ35" s="39">
        <f>'1.1 Assumptions'!$J$129</f>
        <v>1.3</v>
      </c>
      <c r="BR35" s="39">
        <f>'1.1 Assumptions'!$J$129</f>
        <v>1.3</v>
      </c>
      <c r="BS35" s="39">
        <f>'1.1 Assumptions'!$J$129</f>
        <v>1.3</v>
      </c>
      <c r="BT35" s="39">
        <f>'1.1 Assumptions'!$J$129</f>
        <v>1.3</v>
      </c>
      <c r="BU35" s="39">
        <f>'1.1 Assumptions'!$J$129</f>
        <v>1.3</v>
      </c>
      <c r="BV35" s="39">
        <f>'1.1 Assumptions'!$J$129</f>
        <v>1.3</v>
      </c>
      <c r="BW35" s="39">
        <f>'1.1 Assumptions'!$J$129</f>
        <v>1.3</v>
      </c>
      <c r="BX35" s="39">
        <f>'1.1 Assumptions'!$J$129</f>
        <v>1.3</v>
      </c>
      <c r="BY35" s="39">
        <f>'1.1 Assumptions'!$J$129</f>
        <v>1.3</v>
      </c>
      <c r="BZ35" s="39">
        <f>'1.1 Assumptions'!$J$129</f>
        <v>1.3</v>
      </c>
      <c r="CA35" s="39">
        <f>'1.1 Assumptions'!$J$129</f>
        <v>1.3</v>
      </c>
      <c r="CB35" s="39">
        <f>'1.1 Assumptions'!$J$129</f>
        <v>1.3</v>
      </c>
      <c r="CC35" s="39">
        <f>'1.1 Assumptions'!$J$129</f>
        <v>1.3</v>
      </c>
      <c r="CD35" s="39">
        <f>'1.1 Assumptions'!$J$129</f>
        <v>1.3</v>
      </c>
      <c r="CE35" s="39">
        <f>'1.1 Assumptions'!$J$129</f>
        <v>1.3</v>
      </c>
      <c r="CF35" s="39">
        <f>'1.1 Assumptions'!$J$129</f>
        <v>1.3</v>
      </c>
      <c r="CG35" s="39">
        <f>'1.1 Assumptions'!$J$129</f>
        <v>1.3</v>
      </c>
      <c r="CH35" s="39">
        <f>'1.1 Assumptions'!$J$129</f>
        <v>1.3</v>
      </c>
      <c r="CI35" s="39">
        <f>'1.1 Assumptions'!$J$129</f>
        <v>1.3</v>
      </c>
      <c r="CJ35" s="39">
        <f>'1.1 Assumptions'!$J$129</f>
        <v>1.3</v>
      </c>
      <c r="CK35" s="39">
        <f>'1.1 Assumptions'!$J$129</f>
        <v>1.3</v>
      </c>
      <c r="CL35" s="39">
        <f>'1.1 Assumptions'!$J$129</f>
        <v>1.3</v>
      </c>
      <c r="CM35" s="39">
        <f>'1.1 Assumptions'!$J$129</f>
        <v>1.3</v>
      </c>
      <c r="CN35" s="39">
        <f>'1.1 Assumptions'!$J$129</f>
        <v>1.3</v>
      </c>
      <c r="CO35" s="39">
        <f>'1.1 Assumptions'!$J$129</f>
        <v>1.3</v>
      </c>
      <c r="CP35" s="39">
        <f>'1.1 Assumptions'!$J$129</f>
        <v>1.3</v>
      </c>
      <c r="CQ35" s="39">
        <f>'1.1 Assumptions'!$J$129</f>
        <v>1.3</v>
      </c>
      <c r="CR35" s="39">
        <f>'1.1 Assumptions'!$J$129</f>
        <v>1.3</v>
      </c>
      <c r="CS35" s="39">
        <f>'1.1 Assumptions'!$J$129</f>
        <v>1.3</v>
      </c>
      <c r="CT35" s="39">
        <f>'1.1 Assumptions'!$J$129</f>
        <v>1.3</v>
      </c>
      <c r="CU35" s="39">
        <f>'1.1 Assumptions'!$J$129</f>
        <v>1.3</v>
      </c>
      <c r="CV35" s="39">
        <f>'1.1 Assumptions'!$J$129</f>
        <v>1.3</v>
      </c>
      <c r="CW35" s="39">
        <f>'1.1 Assumptions'!$J$129</f>
        <v>1.3</v>
      </c>
      <c r="CX35" s="39">
        <f>'1.1 Assumptions'!$J$129</f>
        <v>1.3</v>
      </c>
      <c r="CY35" s="39">
        <f>'1.1 Assumptions'!$J$129</f>
        <v>1.3</v>
      </c>
      <c r="CZ35" s="39">
        <f>'1.1 Assumptions'!$J$129</f>
        <v>1.3</v>
      </c>
      <c r="DA35" s="39">
        <f>'1.1 Assumptions'!$J$129</f>
        <v>1.3</v>
      </c>
      <c r="DB35" s="39">
        <f>'1.1 Assumptions'!$J$129</f>
        <v>1.3</v>
      </c>
      <c r="DC35" s="39">
        <f>'1.1 Assumptions'!$J$129</f>
        <v>1.3</v>
      </c>
      <c r="DD35" s="39">
        <f>'1.1 Assumptions'!$J$129</f>
        <v>1.3</v>
      </c>
      <c r="DE35" s="39">
        <f>'1.1 Assumptions'!$J$129</f>
        <v>1.3</v>
      </c>
      <c r="DF35" s="39">
        <f>'1.1 Assumptions'!$J$129</f>
        <v>1.3</v>
      </c>
      <c r="DG35" s="39">
        <f>'1.1 Assumptions'!$J$129</f>
        <v>1.3</v>
      </c>
      <c r="DH35" s="39">
        <f>'1.1 Assumptions'!$J$129</f>
        <v>1.3</v>
      </c>
      <c r="DI35" s="39">
        <f>'1.1 Assumptions'!$J$129</f>
        <v>1.3</v>
      </c>
      <c r="DJ35" s="39">
        <f>'1.1 Assumptions'!$J$129</f>
        <v>1.3</v>
      </c>
      <c r="DK35" s="39">
        <f>'1.1 Assumptions'!$J$129</f>
        <v>1.3</v>
      </c>
      <c r="DL35" s="39">
        <f>'1.1 Assumptions'!$J$129</f>
        <v>1.3</v>
      </c>
      <c r="DM35" s="39">
        <f>'1.1 Assumptions'!$J$129</f>
        <v>1.3</v>
      </c>
      <c r="DN35" s="39">
        <f>'1.1 Assumptions'!$J$129</f>
        <v>1.3</v>
      </c>
      <c r="DO35" s="39">
        <f>'1.1 Assumptions'!$J$129</f>
        <v>1.3</v>
      </c>
      <c r="DP35" s="39">
        <f>'1.1 Assumptions'!$J$129</f>
        <v>1.3</v>
      </c>
      <c r="DQ35" s="39">
        <f>'1.1 Assumptions'!$J$129</f>
        <v>1.3</v>
      </c>
      <c r="DR35" s="39">
        <f>'1.1 Assumptions'!$J$129</f>
        <v>1.3</v>
      </c>
      <c r="DS35" s="39">
        <f>'1.1 Assumptions'!$J$129</f>
        <v>1.3</v>
      </c>
      <c r="DT35" s="39">
        <f>'1.1 Assumptions'!$J$129</f>
        <v>1.3</v>
      </c>
      <c r="DU35" s="39">
        <f>'1.1 Assumptions'!$J$129</f>
        <v>1.3</v>
      </c>
      <c r="DV35" s="39">
        <f>'1.1 Assumptions'!$J$129</f>
        <v>1.3</v>
      </c>
      <c r="DW35" s="39">
        <f>'1.1 Assumptions'!$J$129</f>
        <v>1.3</v>
      </c>
      <c r="DX35" s="39">
        <f>'1.1 Assumptions'!$J$129</f>
        <v>1.3</v>
      </c>
      <c r="DY35" s="39">
        <f>'1.1 Assumptions'!$J$129</f>
        <v>1.3</v>
      </c>
    </row>
    <row r="36" spans="2:129" x14ac:dyDescent="0.35">
      <c r="B36" s="14"/>
      <c r="C36" s="14"/>
      <c r="H36" s="525"/>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row>
    <row r="37" spans="2:129" x14ac:dyDescent="0.35">
      <c r="B37" s="14"/>
      <c r="C37" s="14"/>
      <c r="E37" s="516" t="s">
        <v>201</v>
      </c>
      <c r="F37" s="516"/>
      <c r="G37" s="516"/>
      <c r="H37" s="525" t="s">
        <v>48</v>
      </c>
      <c r="J37" s="39">
        <f>'1.1 Assumptions'!$J$170</f>
        <v>0.98</v>
      </c>
      <c r="K37" s="39">
        <f>'1.1 Assumptions'!$J$170</f>
        <v>0.98</v>
      </c>
      <c r="L37" s="39">
        <f>'1.1 Assumptions'!$J$170</f>
        <v>0.98</v>
      </c>
      <c r="M37" s="39">
        <f>'1.1 Assumptions'!$J$170</f>
        <v>0.98</v>
      </c>
      <c r="N37" s="39">
        <f>'1.1 Assumptions'!$J$170</f>
        <v>0.98</v>
      </c>
      <c r="O37" s="39">
        <f>'1.1 Assumptions'!$J$170</f>
        <v>0.98</v>
      </c>
      <c r="P37" s="39">
        <f>'1.1 Assumptions'!$J$170</f>
        <v>0.98</v>
      </c>
      <c r="Q37" s="39">
        <f>'1.1 Assumptions'!$J$170</f>
        <v>0.98</v>
      </c>
      <c r="R37" s="39">
        <f>'1.1 Assumptions'!$J$170</f>
        <v>0.98</v>
      </c>
      <c r="S37" s="39">
        <f>'1.1 Assumptions'!$J$170</f>
        <v>0.98</v>
      </c>
      <c r="T37" s="39">
        <f>'1.1 Assumptions'!$J$170</f>
        <v>0.98</v>
      </c>
      <c r="U37" s="39">
        <f>'1.1 Assumptions'!$J$170</f>
        <v>0.98</v>
      </c>
      <c r="V37" s="39">
        <f>'1.1 Assumptions'!$J$170</f>
        <v>0.98</v>
      </c>
      <c r="W37" s="39">
        <f>'1.1 Assumptions'!$J$170</f>
        <v>0.98</v>
      </c>
      <c r="X37" s="39">
        <f>'1.1 Assumptions'!$J$170</f>
        <v>0.98</v>
      </c>
      <c r="Y37" s="39">
        <f>'1.1 Assumptions'!$J$170</f>
        <v>0.98</v>
      </c>
      <c r="Z37" s="39">
        <f>'1.1 Assumptions'!$J$170</f>
        <v>0.98</v>
      </c>
      <c r="AA37" s="39">
        <f>'1.1 Assumptions'!$J$170</f>
        <v>0.98</v>
      </c>
      <c r="AB37" s="39">
        <f>'1.1 Assumptions'!$J$170</f>
        <v>0.98</v>
      </c>
      <c r="AC37" s="39">
        <f>'1.1 Assumptions'!$J$170</f>
        <v>0.98</v>
      </c>
      <c r="AD37" s="39">
        <f>'1.1 Assumptions'!$J$170</f>
        <v>0.98</v>
      </c>
      <c r="AE37" s="39">
        <f>'1.1 Assumptions'!$J$170</f>
        <v>0.98</v>
      </c>
      <c r="AF37" s="39">
        <f>'1.1 Assumptions'!$J$170</f>
        <v>0.98</v>
      </c>
      <c r="AG37" s="39">
        <f>'1.1 Assumptions'!$J$170</f>
        <v>0.98</v>
      </c>
      <c r="AH37" s="39">
        <f>'1.1 Assumptions'!$J$170</f>
        <v>0.98</v>
      </c>
      <c r="AI37" s="39">
        <f>'1.1 Assumptions'!$J$170</f>
        <v>0.98</v>
      </c>
      <c r="AJ37" s="39">
        <f>'1.1 Assumptions'!$J$170</f>
        <v>0.98</v>
      </c>
      <c r="AK37" s="39">
        <f>'1.1 Assumptions'!$J$170</f>
        <v>0.98</v>
      </c>
      <c r="AL37" s="39">
        <f>'1.1 Assumptions'!$J$170</f>
        <v>0.98</v>
      </c>
      <c r="AM37" s="39">
        <f>'1.1 Assumptions'!$J$170</f>
        <v>0.98</v>
      </c>
      <c r="AN37" s="39">
        <f>'1.1 Assumptions'!$J$170</f>
        <v>0.98</v>
      </c>
      <c r="AO37" s="39">
        <f>'1.1 Assumptions'!$J$170</f>
        <v>0.98</v>
      </c>
      <c r="AP37" s="39">
        <f>'1.1 Assumptions'!$J$170</f>
        <v>0.98</v>
      </c>
      <c r="AQ37" s="39">
        <f>'1.1 Assumptions'!$J$170</f>
        <v>0.98</v>
      </c>
      <c r="AR37" s="39">
        <f>'1.1 Assumptions'!$J$170</f>
        <v>0.98</v>
      </c>
      <c r="AS37" s="39">
        <f>'1.1 Assumptions'!$J$170</f>
        <v>0.98</v>
      </c>
      <c r="AT37" s="39">
        <f>'1.1 Assumptions'!$J$170</f>
        <v>0.98</v>
      </c>
      <c r="AU37" s="39">
        <f>'1.1 Assumptions'!$J$170</f>
        <v>0.98</v>
      </c>
      <c r="AV37" s="39">
        <f>'1.1 Assumptions'!$J$170</f>
        <v>0.98</v>
      </c>
      <c r="AW37" s="39">
        <f>'1.1 Assumptions'!$J$170</f>
        <v>0.98</v>
      </c>
      <c r="AX37" s="39">
        <f>'1.1 Assumptions'!$J$170</f>
        <v>0.98</v>
      </c>
      <c r="AY37" s="39">
        <f>'1.1 Assumptions'!$J$170</f>
        <v>0.98</v>
      </c>
      <c r="AZ37" s="39">
        <f>'1.1 Assumptions'!$J$170</f>
        <v>0.98</v>
      </c>
      <c r="BA37" s="39">
        <f>'1.1 Assumptions'!$J$170</f>
        <v>0.98</v>
      </c>
      <c r="BB37" s="39">
        <f>'1.1 Assumptions'!$J$170</f>
        <v>0.98</v>
      </c>
      <c r="BC37" s="39">
        <f>'1.1 Assumptions'!$J$170</f>
        <v>0.98</v>
      </c>
      <c r="BD37" s="39">
        <f>'1.1 Assumptions'!$J$170</f>
        <v>0.98</v>
      </c>
      <c r="BE37" s="39">
        <f>'1.1 Assumptions'!$J$170</f>
        <v>0.98</v>
      </c>
      <c r="BF37" s="39">
        <f>'1.1 Assumptions'!$J$170</f>
        <v>0.98</v>
      </c>
      <c r="BG37" s="39">
        <f>'1.1 Assumptions'!$J$170</f>
        <v>0.98</v>
      </c>
      <c r="BH37" s="39">
        <f>'1.1 Assumptions'!$J$170</f>
        <v>0.98</v>
      </c>
      <c r="BI37" s="39">
        <f>'1.1 Assumptions'!$J$170</f>
        <v>0.98</v>
      </c>
      <c r="BJ37" s="39">
        <f>'1.1 Assumptions'!$J$170</f>
        <v>0.98</v>
      </c>
      <c r="BK37" s="39">
        <f>'1.1 Assumptions'!$J$170</f>
        <v>0.98</v>
      </c>
      <c r="BL37" s="39">
        <f>'1.1 Assumptions'!$J$170</f>
        <v>0.98</v>
      </c>
      <c r="BM37" s="39">
        <f>'1.1 Assumptions'!$J$170</f>
        <v>0.98</v>
      </c>
      <c r="BN37" s="39">
        <f>'1.1 Assumptions'!$J$170</f>
        <v>0.98</v>
      </c>
      <c r="BO37" s="39">
        <f>'1.1 Assumptions'!$J$170</f>
        <v>0.98</v>
      </c>
      <c r="BP37" s="39">
        <f>'1.1 Assumptions'!$J$170</f>
        <v>0.98</v>
      </c>
      <c r="BQ37" s="39">
        <f>'1.1 Assumptions'!$J$170</f>
        <v>0.98</v>
      </c>
      <c r="BR37" s="39">
        <f>'1.1 Assumptions'!$J$170</f>
        <v>0.98</v>
      </c>
      <c r="BS37" s="39">
        <f>'1.1 Assumptions'!$J$170</f>
        <v>0.98</v>
      </c>
      <c r="BT37" s="39">
        <f>'1.1 Assumptions'!$J$170</f>
        <v>0.98</v>
      </c>
      <c r="BU37" s="39">
        <f>'1.1 Assumptions'!$J$170</f>
        <v>0.98</v>
      </c>
      <c r="BV37" s="39">
        <f>'1.1 Assumptions'!$J$170</f>
        <v>0.98</v>
      </c>
      <c r="BW37" s="39">
        <f>'1.1 Assumptions'!$J$170</f>
        <v>0.98</v>
      </c>
      <c r="BX37" s="39">
        <f>'1.1 Assumptions'!$J$170</f>
        <v>0.98</v>
      </c>
      <c r="BY37" s="39">
        <f>'1.1 Assumptions'!$J$170</f>
        <v>0.98</v>
      </c>
      <c r="BZ37" s="39">
        <f>'1.1 Assumptions'!$J$170</f>
        <v>0.98</v>
      </c>
      <c r="CA37" s="39">
        <f>'1.1 Assumptions'!$J$170</f>
        <v>0.98</v>
      </c>
      <c r="CB37" s="39">
        <f>'1.1 Assumptions'!$J$170</f>
        <v>0.98</v>
      </c>
      <c r="CC37" s="39">
        <f>'1.1 Assumptions'!$J$170</f>
        <v>0.98</v>
      </c>
      <c r="CD37" s="39">
        <f>'1.1 Assumptions'!$J$170</f>
        <v>0.98</v>
      </c>
      <c r="CE37" s="39">
        <f>'1.1 Assumptions'!$J$170</f>
        <v>0.98</v>
      </c>
      <c r="CF37" s="39">
        <f>'1.1 Assumptions'!$J$170</f>
        <v>0.98</v>
      </c>
      <c r="CG37" s="39">
        <f>'1.1 Assumptions'!$J$170</f>
        <v>0.98</v>
      </c>
      <c r="CH37" s="39">
        <f>'1.1 Assumptions'!$J$170</f>
        <v>0.98</v>
      </c>
      <c r="CI37" s="39">
        <f>'1.1 Assumptions'!$J$170</f>
        <v>0.98</v>
      </c>
      <c r="CJ37" s="39">
        <f>'1.1 Assumptions'!$J$170</f>
        <v>0.98</v>
      </c>
      <c r="CK37" s="39">
        <f>'1.1 Assumptions'!$J$170</f>
        <v>0.98</v>
      </c>
      <c r="CL37" s="39">
        <f>'1.1 Assumptions'!$J$170</f>
        <v>0.98</v>
      </c>
      <c r="CM37" s="39">
        <f>'1.1 Assumptions'!$J$170</f>
        <v>0.98</v>
      </c>
      <c r="CN37" s="39">
        <f>'1.1 Assumptions'!$J$170</f>
        <v>0.98</v>
      </c>
      <c r="CO37" s="39">
        <f>'1.1 Assumptions'!$J$170</f>
        <v>0.98</v>
      </c>
      <c r="CP37" s="39">
        <f>'1.1 Assumptions'!$J$170</f>
        <v>0.98</v>
      </c>
      <c r="CQ37" s="39">
        <f>'1.1 Assumptions'!$J$170</f>
        <v>0.98</v>
      </c>
      <c r="CR37" s="39">
        <f>'1.1 Assumptions'!$J$170</f>
        <v>0.98</v>
      </c>
      <c r="CS37" s="39">
        <f>'1.1 Assumptions'!$J$170</f>
        <v>0.98</v>
      </c>
      <c r="CT37" s="39">
        <f>'1.1 Assumptions'!$J$170</f>
        <v>0.98</v>
      </c>
      <c r="CU37" s="39">
        <f>'1.1 Assumptions'!$J$170</f>
        <v>0.98</v>
      </c>
      <c r="CV37" s="39">
        <f>'1.1 Assumptions'!$J$170</f>
        <v>0.98</v>
      </c>
      <c r="CW37" s="39">
        <f>'1.1 Assumptions'!$J$170</f>
        <v>0.98</v>
      </c>
      <c r="CX37" s="39">
        <f>'1.1 Assumptions'!$J$170</f>
        <v>0.98</v>
      </c>
      <c r="CY37" s="39">
        <f>'1.1 Assumptions'!$J$170</f>
        <v>0.98</v>
      </c>
      <c r="CZ37" s="39">
        <f>'1.1 Assumptions'!$J$170</f>
        <v>0.98</v>
      </c>
      <c r="DA37" s="39">
        <f>'1.1 Assumptions'!$J$170</f>
        <v>0.98</v>
      </c>
      <c r="DB37" s="39">
        <f>'1.1 Assumptions'!$J$170</f>
        <v>0.98</v>
      </c>
      <c r="DC37" s="39">
        <f>'1.1 Assumptions'!$J$170</f>
        <v>0.98</v>
      </c>
      <c r="DD37" s="39">
        <f>'1.1 Assumptions'!$J$170</f>
        <v>0.98</v>
      </c>
      <c r="DE37" s="39">
        <f>'1.1 Assumptions'!$J$170</f>
        <v>0.98</v>
      </c>
      <c r="DF37" s="39">
        <f>'1.1 Assumptions'!$J$170</f>
        <v>0.98</v>
      </c>
      <c r="DG37" s="39">
        <f>'1.1 Assumptions'!$J$170</f>
        <v>0.98</v>
      </c>
      <c r="DH37" s="39">
        <f>'1.1 Assumptions'!$J$170</f>
        <v>0.98</v>
      </c>
      <c r="DI37" s="39">
        <f>'1.1 Assumptions'!$J$170</f>
        <v>0.98</v>
      </c>
      <c r="DJ37" s="39">
        <f>'1.1 Assumptions'!$J$170</f>
        <v>0.98</v>
      </c>
      <c r="DK37" s="39">
        <f>'1.1 Assumptions'!$J$170</f>
        <v>0.98</v>
      </c>
      <c r="DL37" s="39">
        <f>'1.1 Assumptions'!$J$170</f>
        <v>0.98</v>
      </c>
      <c r="DM37" s="39">
        <f>'1.1 Assumptions'!$J$170</f>
        <v>0.98</v>
      </c>
      <c r="DN37" s="39">
        <f>'1.1 Assumptions'!$J$170</f>
        <v>0.98</v>
      </c>
      <c r="DO37" s="39">
        <f>'1.1 Assumptions'!$J$170</f>
        <v>0.98</v>
      </c>
      <c r="DP37" s="39">
        <f>'1.1 Assumptions'!$J$170</f>
        <v>0.98</v>
      </c>
      <c r="DQ37" s="39">
        <f>'1.1 Assumptions'!$J$170</f>
        <v>0.98</v>
      </c>
      <c r="DR37" s="39">
        <f>'1.1 Assumptions'!$J$170</f>
        <v>0.98</v>
      </c>
      <c r="DS37" s="39">
        <f>'1.1 Assumptions'!$J$170</f>
        <v>0.98</v>
      </c>
      <c r="DT37" s="39">
        <f>'1.1 Assumptions'!$J$170</f>
        <v>0.98</v>
      </c>
      <c r="DU37" s="39">
        <f>'1.1 Assumptions'!$J$170</f>
        <v>0.98</v>
      </c>
      <c r="DV37" s="39">
        <f>'1.1 Assumptions'!$J$170</f>
        <v>0.98</v>
      </c>
      <c r="DW37" s="39">
        <f>'1.1 Assumptions'!$J$170</f>
        <v>0.98</v>
      </c>
      <c r="DX37" s="39">
        <f>'1.1 Assumptions'!$J$170</f>
        <v>0.98</v>
      </c>
      <c r="DY37" s="39">
        <f>'1.1 Assumptions'!$J$170</f>
        <v>0.98</v>
      </c>
    </row>
    <row r="38" spans="2:129" x14ac:dyDescent="0.35">
      <c r="B38" s="14"/>
      <c r="C38" s="14"/>
      <c r="H38" s="525"/>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row>
    <row r="39" spans="2:129" x14ac:dyDescent="0.35">
      <c r="B39" s="14"/>
      <c r="C39" s="24" t="s">
        <v>583</v>
      </c>
      <c r="H39" s="54" t="s">
        <v>155</v>
      </c>
      <c r="J39" s="110">
        <f>J31+J32</f>
        <v>0</v>
      </c>
      <c r="K39" s="110">
        <f t="shared" ref="K39:BV39" si="21">K31+K32</f>
        <v>0</v>
      </c>
      <c r="L39" s="110">
        <f t="shared" si="21"/>
        <v>0</v>
      </c>
      <c r="M39" s="110">
        <f t="shared" si="21"/>
        <v>0</v>
      </c>
      <c r="N39" s="110">
        <f t="shared" si="21"/>
        <v>0</v>
      </c>
      <c r="O39" s="110">
        <f t="shared" si="21"/>
        <v>0</v>
      </c>
      <c r="P39" s="110">
        <f t="shared" si="21"/>
        <v>0</v>
      </c>
      <c r="Q39" s="110">
        <f t="shared" si="21"/>
        <v>0</v>
      </c>
      <c r="R39" s="110">
        <f t="shared" si="21"/>
        <v>0</v>
      </c>
      <c r="S39" s="110">
        <f t="shared" si="21"/>
        <v>0</v>
      </c>
      <c r="T39" s="110">
        <f t="shared" si="21"/>
        <v>0</v>
      </c>
      <c r="U39" s="110">
        <f t="shared" si="21"/>
        <v>0</v>
      </c>
      <c r="V39" s="110">
        <f t="shared" si="21"/>
        <v>0</v>
      </c>
      <c r="W39" s="110">
        <f t="shared" si="21"/>
        <v>0</v>
      </c>
      <c r="X39" s="110">
        <f t="shared" si="21"/>
        <v>0</v>
      </c>
      <c r="Y39" s="110">
        <f t="shared" si="21"/>
        <v>0</v>
      </c>
      <c r="Z39" s="110">
        <f t="shared" si="21"/>
        <v>0</v>
      </c>
      <c r="AA39" s="110">
        <f t="shared" si="21"/>
        <v>0</v>
      </c>
      <c r="AB39" s="110">
        <f t="shared" si="21"/>
        <v>0</v>
      </c>
      <c r="AC39" s="110">
        <f t="shared" si="21"/>
        <v>0</v>
      </c>
      <c r="AD39" s="110">
        <f t="shared" si="21"/>
        <v>0</v>
      </c>
      <c r="AE39" s="110">
        <f t="shared" si="21"/>
        <v>0</v>
      </c>
      <c r="AF39" s="110">
        <f t="shared" si="21"/>
        <v>0</v>
      </c>
      <c r="AG39" s="110">
        <f t="shared" si="21"/>
        <v>0</v>
      </c>
      <c r="AH39" s="110">
        <f t="shared" si="21"/>
        <v>0</v>
      </c>
      <c r="AI39" s="110">
        <f t="shared" si="21"/>
        <v>0</v>
      </c>
      <c r="AJ39" s="110">
        <f t="shared" si="21"/>
        <v>0</v>
      </c>
      <c r="AK39" s="110">
        <f t="shared" si="21"/>
        <v>0</v>
      </c>
      <c r="AL39" s="110">
        <f t="shared" si="21"/>
        <v>0</v>
      </c>
      <c r="AM39" s="110">
        <f t="shared" si="21"/>
        <v>0</v>
      </c>
      <c r="AN39" s="110">
        <f t="shared" si="21"/>
        <v>0</v>
      </c>
      <c r="AO39" s="110">
        <f t="shared" si="21"/>
        <v>0</v>
      </c>
      <c r="AP39" s="110">
        <f t="shared" si="21"/>
        <v>0</v>
      </c>
      <c r="AQ39" s="110">
        <f t="shared" si="21"/>
        <v>0</v>
      </c>
      <c r="AR39" s="110">
        <f t="shared" si="21"/>
        <v>0</v>
      </c>
      <c r="AS39" s="110">
        <f t="shared" si="21"/>
        <v>0</v>
      </c>
      <c r="AT39" s="110">
        <f t="shared" si="21"/>
        <v>0</v>
      </c>
      <c r="AU39" s="110">
        <f t="shared" si="21"/>
        <v>0</v>
      </c>
      <c r="AV39" s="110">
        <f t="shared" si="21"/>
        <v>0</v>
      </c>
      <c r="AW39" s="110">
        <f t="shared" si="21"/>
        <v>0</v>
      </c>
      <c r="AX39" s="110">
        <f t="shared" si="21"/>
        <v>0</v>
      </c>
      <c r="AY39" s="110">
        <f t="shared" si="21"/>
        <v>0</v>
      </c>
      <c r="AZ39" s="110">
        <f t="shared" si="21"/>
        <v>0</v>
      </c>
      <c r="BA39" s="110">
        <f t="shared" si="21"/>
        <v>0</v>
      </c>
      <c r="BB39" s="110">
        <f t="shared" si="21"/>
        <v>0</v>
      </c>
      <c r="BC39" s="110">
        <f t="shared" si="21"/>
        <v>0</v>
      </c>
      <c r="BD39" s="110">
        <f t="shared" si="21"/>
        <v>0</v>
      </c>
      <c r="BE39" s="110">
        <f t="shared" si="21"/>
        <v>0</v>
      </c>
      <c r="BF39" s="110">
        <f t="shared" si="21"/>
        <v>0</v>
      </c>
      <c r="BG39" s="110">
        <f t="shared" si="21"/>
        <v>0</v>
      </c>
      <c r="BH39" s="110">
        <f t="shared" si="21"/>
        <v>0</v>
      </c>
      <c r="BI39" s="110">
        <f t="shared" si="21"/>
        <v>0</v>
      </c>
      <c r="BJ39" s="110">
        <f t="shared" si="21"/>
        <v>0</v>
      </c>
      <c r="BK39" s="110">
        <f t="shared" si="21"/>
        <v>0</v>
      </c>
      <c r="BL39" s="110">
        <f t="shared" si="21"/>
        <v>0</v>
      </c>
      <c r="BM39" s="110">
        <f t="shared" si="21"/>
        <v>0</v>
      </c>
      <c r="BN39" s="110">
        <f t="shared" si="21"/>
        <v>0</v>
      </c>
      <c r="BO39" s="110">
        <f t="shared" si="21"/>
        <v>0</v>
      </c>
      <c r="BP39" s="110">
        <f t="shared" si="21"/>
        <v>0</v>
      </c>
      <c r="BQ39" s="110">
        <f t="shared" si="21"/>
        <v>0</v>
      </c>
      <c r="BR39" s="110">
        <f t="shared" si="21"/>
        <v>0</v>
      </c>
      <c r="BS39" s="110">
        <f t="shared" si="21"/>
        <v>0</v>
      </c>
      <c r="BT39" s="110">
        <f t="shared" si="21"/>
        <v>0</v>
      </c>
      <c r="BU39" s="110">
        <f t="shared" si="21"/>
        <v>0</v>
      </c>
      <c r="BV39" s="110">
        <f t="shared" si="21"/>
        <v>0</v>
      </c>
      <c r="BW39" s="110">
        <f t="shared" ref="BW39:DY39" si="22">BW31+BW32</f>
        <v>0</v>
      </c>
      <c r="BX39" s="110">
        <f t="shared" si="22"/>
        <v>0</v>
      </c>
      <c r="BY39" s="110">
        <f t="shared" si="22"/>
        <v>0</v>
      </c>
      <c r="BZ39" s="110">
        <f t="shared" si="22"/>
        <v>0</v>
      </c>
      <c r="CA39" s="110">
        <f t="shared" si="22"/>
        <v>0</v>
      </c>
      <c r="CB39" s="110">
        <f t="shared" si="22"/>
        <v>0</v>
      </c>
      <c r="CC39" s="110">
        <f t="shared" si="22"/>
        <v>0</v>
      </c>
      <c r="CD39" s="110">
        <f t="shared" si="22"/>
        <v>0</v>
      </c>
      <c r="CE39" s="110">
        <f t="shared" si="22"/>
        <v>0</v>
      </c>
      <c r="CF39" s="110">
        <f t="shared" si="22"/>
        <v>0</v>
      </c>
      <c r="CG39" s="110">
        <f t="shared" si="22"/>
        <v>0</v>
      </c>
      <c r="CH39" s="110">
        <f t="shared" si="22"/>
        <v>0</v>
      </c>
      <c r="CI39" s="110">
        <f t="shared" si="22"/>
        <v>0</v>
      </c>
      <c r="CJ39" s="110">
        <f t="shared" si="22"/>
        <v>0</v>
      </c>
      <c r="CK39" s="110">
        <f t="shared" si="22"/>
        <v>0</v>
      </c>
      <c r="CL39" s="110">
        <f t="shared" si="22"/>
        <v>0</v>
      </c>
      <c r="CM39" s="110">
        <f t="shared" si="22"/>
        <v>0</v>
      </c>
      <c r="CN39" s="110">
        <f t="shared" si="22"/>
        <v>0</v>
      </c>
      <c r="CO39" s="110">
        <f t="shared" si="22"/>
        <v>0</v>
      </c>
      <c r="CP39" s="110">
        <f t="shared" si="22"/>
        <v>0</v>
      </c>
      <c r="CQ39" s="110">
        <f t="shared" si="22"/>
        <v>0</v>
      </c>
      <c r="CR39" s="110">
        <f t="shared" si="22"/>
        <v>0</v>
      </c>
      <c r="CS39" s="110">
        <f t="shared" si="22"/>
        <v>0</v>
      </c>
      <c r="CT39" s="110">
        <f t="shared" si="22"/>
        <v>0</v>
      </c>
      <c r="CU39" s="110">
        <f t="shared" si="22"/>
        <v>0</v>
      </c>
      <c r="CV39" s="110">
        <f t="shared" si="22"/>
        <v>0</v>
      </c>
      <c r="CW39" s="110">
        <f t="shared" si="22"/>
        <v>0</v>
      </c>
      <c r="CX39" s="110">
        <f t="shared" si="22"/>
        <v>0</v>
      </c>
      <c r="CY39" s="110">
        <f t="shared" si="22"/>
        <v>0</v>
      </c>
      <c r="CZ39" s="110">
        <f t="shared" si="22"/>
        <v>0</v>
      </c>
      <c r="DA39" s="110">
        <f t="shared" si="22"/>
        <v>0</v>
      </c>
      <c r="DB39" s="110">
        <f t="shared" si="22"/>
        <v>0</v>
      </c>
      <c r="DC39" s="110">
        <f t="shared" si="22"/>
        <v>0</v>
      </c>
      <c r="DD39" s="110">
        <f t="shared" si="22"/>
        <v>0</v>
      </c>
      <c r="DE39" s="110">
        <f t="shared" si="22"/>
        <v>0</v>
      </c>
      <c r="DF39" s="110">
        <f t="shared" si="22"/>
        <v>0</v>
      </c>
      <c r="DG39" s="110">
        <f t="shared" si="22"/>
        <v>0</v>
      </c>
      <c r="DH39" s="110">
        <f t="shared" si="22"/>
        <v>0</v>
      </c>
      <c r="DI39" s="110">
        <f t="shared" si="22"/>
        <v>0</v>
      </c>
      <c r="DJ39" s="110">
        <f t="shared" si="22"/>
        <v>0</v>
      </c>
      <c r="DK39" s="110">
        <f t="shared" si="22"/>
        <v>0</v>
      </c>
      <c r="DL39" s="110">
        <f t="shared" si="22"/>
        <v>0</v>
      </c>
      <c r="DM39" s="110">
        <f t="shared" si="22"/>
        <v>0</v>
      </c>
      <c r="DN39" s="110">
        <f t="shared" si="22"/>
        <v>0</v>
      </c>
      <c r="DO39" s="110">
        <f t="shared" si="22"/>
        <v>0</v>
      </c>
      <c r="DP39" s="110">
        <f t="shared" si="22"/>
        <v>0</v>
      </c>
      <c r="DQ39" s="110">
        <f t="shared" si="22"/>
        <v>0</v>
      </c>
      <c r="DR39" s="110">
        <f t="shared" si="22"/>
        <v>0</v>
      </c>
      <c r="DS39" s="110">
        <f t="shared" si="22"/>
        <v>0</v>
      </c>
      <c r="DT39" s="110">
        <f t="shared" si="22"/>
        <v>0</v>
      </c>
      <c r="DU39" s="110">
        <f t="shared" si="22"/>
        <v>0</v>
      </c>
      <c r="DV39" s="110">
        <f t="shared" si="22"/>
        <v>0</v>
      </c>
      <c r="DW39" s="110">
        <f t="shared" si="22"/>
        <v>0</v>
      </c>
      <c r="DX39" s="110">
        <f t="shared" si="22"/>
        <v>0</v>
      </c>
      <c r="DY39" s="110">
        <f t="shared" si="22"/>
        <v>0</v>
      </c>
    </row>
    <row r="40" spans="2:129" x14ac:dyDescent="0.35">
      <c r="B40" s="2"/>
      <c r="C40" s="2"/>
      <c r="D40" s="2"/>
      <c r="E40" s="2"/>
      <c r="F40" s="2"/>
      <c r="G40" s="2"/>
      <c r="H40" s="114"/>
      <c r="I40" s="2"/>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row>
    <row r="41" spans="2:129" x14ac:dyDescent="0.35">
      <c r="B41" s="25" t="s">
        <v>548</v>
      </c>
      <c r="C41" s="25"/>
      <c r="D41" s="25"/>
      <c r="E41" s="25"/>
      <c r="F41" s="25"/>
      <c r="G41" s="25"/>
      <c r="H41" s="31"/>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row>
    <row r="42" spans="2:129" x14ac:dyDescent="0.35">
      <c r="B42" s="113"/>
      <c r="C42" s="2"/>
      <c r="D42" s="2"/>
      <c r="E42" s="2"/>
      <c r="F42" s="2"/>
      <c r="G42" s="2"/>
      <c r="H42" s="114"/>
      <c r="I42" s="2"/>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row>
    <row r="43" spans="2:129" x14ac:dyDescent="0.35">
      <c r="B43" s="14"/>
      <c r="C43" s="24" t="s">
        <v>584</v>
      </c>
      <c r="H43" s="30"/>
    </row>
    <row r="44" spans="2:129" x14ac:dyDescent="0.35">
      <c r="B44" s="14"/>
      <c r="C44" s="14"/>
      <c r="D44" t="s">
        <v>550</v>
      </c>
      <c r="H44" s="525"/>
    </row>
    <row r="45" spans="2:129" x14ac:dyDescent="0.35">
      <c r="B45" s="14"/>
      <c r="C45" s="14"/>
      <c r="E45" s="37" t="str">
        <f>'1.1 Assumptions'!$J$27</f>
        <v>Bitmain Antminer S19 Pro</v>
      </c>
      <c r="F45" s="37"/>
      <c r="G45" s="37"/>
      <c r="H45" s="525" t="s">
        <v>462</v>
      </c>
      <c r="J45" s="177">
        <f>'2.1 Miner Sourcing'!$J$8</f>
        <v>2556.75</v>
      </c>
      <c r="K45" s="177">
        <f>'2.1 Miner Sourcing'!$J$8</f>
        <v>2556.75</v>
      </c>
      <c r="L45" s="177">
        <f>'2.1 Miner Sourcing'!$J$8</f>
        <v>2556.75</v>
      </c>
      <c r="M45" s="177">
        <f>'2.1 Miner Sourcing'!$J$8</f>
        <v>2556.75</v>
      </c>
      <c r="N45" s="177">
        <f>'2.1 Miner Sourcing'!$J$8</f>
        <v>2556.75</v>
      </c>
      <c r="O45" s="177">
        <f>'2.1 Miner Sourcing'!$J$8</f>
        <v>2556.75</v>
      </c>
      <c r="P45" s="177">
        <f>'2.1 Miner Sourcing'!$J$8</f>
        <v>2556.75</v>
      </c>
      <c r="Q45" s="177">
        <f>'2.1 Miner Sourcing'!$J$8</f>
        <v>2556.75</v>
      </c>
      <c r="R45" s="177">
        <f>'2.1 Miner Sourcing'!$J$8</f>
        <v>2556.75</v>
      </c>
      <c r="S45" s="177">
        <f>'2.1 Miner Sourcing'!$J$8</f>
        <v>2556.75</v>
      </c>
      <c r="T45" s="177">
        <f>'2.1 Miner Sourcing'!$J$8</f>
        <v>2556.75</v>
      </c>
      <c r="U45" s="177">
        <f>'2.1 Miner Sourcing'!$J$8</f>
        <v>2556.75</v>
      </c>
      <c r="V45" s="177">
        <f>'2.1 Miner Sourcing'!$J$8</f>
        <v>2556.75</v>
      </c>
      <c r="W45" s="177">
        <f>'2.1 Miner Sourcing'!$J$8</f>
        <v>2556.75</v>
      </c>
      <c r="X45" s="177">
        <f>'2.1 Miner Sourcing'!$J$8</f>
        <v>2556.75</v>
      </c>
      <c r="Y45" s="177">
        <f>'2.1 Miner Sourcing'!$J$8</f>
        <v>2556.75</v>
      </c>
      <c r="Z45" s="177">
        <f>'2.1 Miner Sourcing'!$J$8</f>
        <v>2556.75</v>
      </c>
      <c r="AA45" s="177">
        <f>'2.1 Miner Sourcing'!$J$8</f>
        <v>2556.75</v>
      </c>
      <c r="AB45" s="177">
        <f>'2.1 Miner Sourcing'!$J$8</f>
        <v>2556.75</v>
      </c>
      <c r="AC45" s="177">
        <f>'2.1 Miner Sourcing'!$J$8</f>
        <v>2556.75</v>
      </c>
      <c r="AD45" s="177">
        <f>'2.1 Miner Sourcing'!$J$8</f>
        <v>2556.75</v>
      </c>
      <c r="AE45" s="177">
        <f>'2.1 Miner Sourcing'!$J$8</f>
        <v>2556.75</v>
      </c>
      <c r="AF45" s="177">
        <f>'2.1 Miner Sourcing'!$J$8</f>
        <v>2556.75</v>
      </c>
      <c r="AG45" s="177">
        <f>'2.1 Miner Sourcing'!$J$8</f>
        <v>2556.75</v>
      </c>
      <c r="AH45" s="177">
        <f>'2.1 Miner Sourcing'!$J$8</f>
        <v>2556.75</v>
      </c>
      <c r="AI45" s="177">
        <f>'2.1 Miner Sourcing'!$J$8</f>
        <v>2556.75</v>
      </c>
      <c r="AJ45" s="177">
        <f>'2.1 Miner Sourcing'!$J$8</f>
        <v>2556.75</v>
      </c>
      <c r="AK45" s="177">
        <f>'2.1 Miner Sourcing'!$J$8</f>
        <v>2556.75</v>
      </c>
      <c r="AL45" s="177">
        <f>'2.1 Miner Sourcing'!$J$8</f>
        <v>2556.75</v>
      </c>
      <c r="AM45" s="177">
        <f>'2.1 Miner Sourcing'!$J$8</f>
        <v>2556.75</v>
      </c>
      <c r="AN45" s="177">
        <f>'2.1 Miner Sourcing'!$J$8</f>
        <v>2556.75</v>
      </c>
      <c r="AO45" s="177">
        <f>'2.1 Miner Sourcing'!$J$8</f>
        <v>2556.75</v>
      </c>
      <c r="AP45" s="177">
        <f>'2.1 Miner Sourcing'!$J$8</f>
        <v>2556.75</v>
      </c>
      <c r="AQ45" s="177">
        <f>'2.1 Miner Sourcing'!$J$8</f>
        <v>2556.75</v>
      </c>
      <c r="AR45" s="177">
        <f>'2.1 Miner Sourcing'!$J$8</f>
        <v>2556.75</v>
      </c>
      <c r="AS45" s="177">
        <f>'2.1 Miner Sourcing'!$J$8</f>
        <v>2556.75</v>
      </c>
      <c r="AT45" s="177">
        <f>'2.1 Miner Sourcing'!$J$8</f>
        <v>2556.75</v>
      </c>
      <c r="AU45" s="177">
        <f>'2.1 Miner Sourcing'!$J$8</f>
        <v>2556.75</v>
      </c>
      <c r="AV45" s="177">
        <f>'2.1 Miner Sourcing'!$J$8</f>
        <v>2556.75</v>
      </c>
      <c r="AW45" s="177">
        <f>'2.1 Miner Sourcing'!$J$8</f>
        <v>2556.75</v>
      </c>
      <c r="AX45" s="177">
        <f>'2.1 Miner Sourcing'!$J$8</f>
        <v>2556.75</v>
      </c>
      <c r="AY45" s="177">
        <f>'2.1 Miner Sourcing'!$J$8</f>
        <v>2556.75</v>
      </c>
      <c r="AZ45" s="177">
        <f>'2.1 Miner Sourcing'!$J$8</f>
        <v>2556.75</v>
      </c>
      <c r="BA45" s="177">
        <f>'2.1 Miner Sourcing'!$J$8</f>
        <v>2556.75</v>
      </c>
      <c r="BB45" s="177">
        <f>'2.1 Miner Sourcing'!$J$8</f>
        <v>2556.75</v>
      </c>
      <c r="BC45" s="177">
        <f>'2.1 Miner Sourcing'!$J$8</f>
        <v>2556.75</v>
      </c>
      <c r="BD45" s="177">
        <f>'2.1 Miner Sourcing'!$J$8</f>
        <v>2556.75</v>
      </c>
      <c r="BE45" s="177">
        <f>'2.1 Miner Sourcing'!$J$8</f>
        <v>2556.75</v>
      </c>
      <c r="BF45" s="177">
        <f>'2.1 Miner Sourcing'!$J$8</f>
        <v>2556.75</v>
      </c>
      <c r="BG45" s="177">
        <f>'2.1 Miner Sourcing'!$J$8</f>
        <v>2556.75</v>
      </c>
      <c r="BH45" s="177">
        <f>'2.1 Miner Sourcing'!$J$8</f>
        <v>2556.75</v>
      </c>
      <c r="BI45" s="177">
        <f>'2.1 Miner Sourcing'!$J$8</f>
        <v>2556.75</v>
      </c>
      <c r="BJ45" s="177">
        <f>'2.1 Miner Sourcing'!$J$8</f>
        <v>2556.75</v>
      </c>
      <c r="BK45" s="177">
        <f>'2.1 Miner Sourcing'!$J$8</f>
        <v>2556.75</v>
      </c>
      <c r="BL45" s="177">
        <f>'2.1 Miner Sourcing'!$J$8</f>
        <v>2556.75</v>
      </c>
      <c r="BM45" s="177">
        <f>'2.1 Miner Sourcing'!$J$8</f>
        <v>2556.75</v>
      </c>
      <c r="BN45" s="177">
        <f>'2.1 Miner Sourcing'!$J$8</f>
        <v>2556.75</v>
      </c>
      <c r="BO45" s="177">
        <f>'2.1 Miner Sourcing'!$J$8</f>
        <v>2556.75</v>
      </c>
      <c r="BP45" s="177">
        <f>'2.1 Miner Sourcing'!$J$8</f>
        <v>2556.75</v>
      </c>
      <c r="BQ45" s="177">
        <f>'2.1 Miner Sourcing'!$J$8</f>
        <v>2556.75</v>
      </c>
      <c r="BR45" s="177">
        <f>'2.1 Miner Sourcing'!$J$8</f>
        <v>2556.75</v>
      </c>
      <c r="BS45" s="177">
        <f>'2.1 Miner Sourcing'!$J$8</f>
        <v>2556.75</v>
      </c>
      <c r="BT45" s="177">
        <f>'2.1 Miner Sourcing'!$J$8</f>
        <v>2556.75</v>
      </c>
      <c r="BU45" s="177">
        <f>'2.1 Miner Sourcing'!$J$8</f>
        <v>2556.75</v>
      </c>
      <c r="BV45" s="177">
        <f>'2.1 Miner Sourcing'!$J$8</f>
        <v>2556.75</v>
      </c>
      <c r="BW45" s="177">
        <f>'2.1 Miner Sourcing'!$J$8</f>
        <v>2556.75</v>
      </c>
      <c r="BX45" s="177">
        <f>'2.1 Miner Sourcing'!$J$8</f>
        <v>2556.75</v>
      </c>
      <c r="BY45" s="177">
        <f>'2.1 Miner Sourcing'!$J$8</f>
        <v>2556.75</v>
      </c>
      <c r="BZ45" s="177">
        <f>'2.1 Miner Sourcing'!$J$8</f>
        <v>2556.75</v>
      </c>
      <c r="CA45" s="177">
        <f>'2.1 Miner Sourcing'!$J$8</f>
        <v>2556.75</v>
      </c>
      <c r="CB45" s="177">
        <f>'2.1 Miner Sourcing'!$J$8</f>
        <v>2556.75</v>
      </c>
      <c r="CC45" s="177">
        <f>'2.1 Miner Sourcing'!$J$8</f>
        <v>2556.75</v>
      </c>
      <c r="CD45" s="177">
        <f>'2.1 Miner Sourcing'!$J$8</f>
        <v>2556.75</v>
      </c>
      <c r="CE45" s="177">
        <f>'2.1 Miner Sourcing'!$J$8</f>
        <v>2556.75</v>
      </c>
      <c r="CF45" s="177">
        <f>'2.1 Miner Sourcing'!$J$8</f>
        <v>2556.75</v>
      </c>
      <c r="CG45" s="177">
        <f>'2.1 Miner Sourcing'!$J$8</f>
        <v>2556.75</v>
      </c>
      <c r="CH45" s="177">
        <f>'2.1 Miner Sourcing'!$J$8</f>
        <v>2556.75</v>
      </c>
      <c r="CI45" s="177">
        <f>'2.1 Miner Sourcing'!$J$8</f>
        <v>2556.75</v>
      </c>
      <c r="CJ45" s="177">
        <f>'2.1 Miner Sourcing'!$J$8</f>
        <v>2556.75</v>
      </c>
      <c r="CK45" s="177">
        <f>'2.1 Miner Sourcing'!$J$8</f>
        <v>2556.75</v>
      </c>
      <c r="CL45" s="177">
        <f>'2.1 Miner Sourcing'!$J$8</f>
        <v>2556.75</v>
      </c>
      <c r="CM45" s="177">
        <f>'2.1 Miner Sourcing'!$J$8</f>
        <v>2556.75</v>
      </c>
      <c r="CN45" s="177">
        <f>'2.1 Miner Sourcing'!$J$8</f>
        <v>2556.75</v>
      </c>
      <c r="CO45" s="177">
        <f>'2.1 Miner Sourcing'!$J$8</f>
        <v>2556.75</v>
      </c>
      <c r="CP45" s="177">
        <f>'2.1 Miner Sourcing'!$J$8</f>
        <v>2556.75</v>
      </c>
      <c r="CQ45" s="177">
        <f>'2.1 Miner Sourcing'!$J$8</f>
        <v>2556.75</v>
      </c>
      <c r="CR45" s="177">
        <f>'2.1 Miner Sourcing'!$J$8</f>
        <v>2556.75</v>
      </c>
      <c r="CS45" s="177">
        <f>'2.1 Miner Sourcing'!$J$8</f>
        <v>2556.75</v>
      </c>
      <c r="CT45" s="177">
        <f>'2.1 Miner Sourcing'!$J$8</f>
        <v>2556.75</v>
      </c>
      <c r="CU45" s="177">
        <f>'2.1 Miner Sourcing'!$J$8</f>
        <v>2556.75</v>
      </c>
      <c r="CV45" s="177">
        <f>'2.1 Miner Sourcing'!$J$8</f>
        <v>2556.75</v>
      </c>
      <c r="CW45" s="177">
        <f>'2.1 Miner Sourcing'!$J$8</f>
        <v>2556.75</v>
      </c>
      <c r="CX45" s="177">
        <f>'2.1 Miner Sourcing'!$J$8</f>
        <v>2556.75</v>
      </c>
      <c r="CY45" s="177">
        <f>'2.1 Miner Sourcing'!$J$8</f>
        <v>2556.75</v>
      </c>
      <c r="CZ45" s="177">
        <f>'2.1 Miner Sourcing'!$J$8</f>
        <v>2556.75</v>
      </c>
      <c r="DA45" s="177">
        <f>'2.1 Miner Sourcing'!$J$8</f>
        <v>2556.75</v>
      </c>
      <c r="DB45" s="177">
        <f>'2.1 Miner Sourcing'!$J$8</f>
        <v>2556.75</v>
      </c>
      <c r="DC45" s="177">
        <f>'2.1 Miner Sourcing'!$J$8</f>
        <v>2556.75</v>
      </c>
      <c r="DD45" s="177">
        <f>'2.1 Miner Sourcing'!$J$8</f>
        <v>2556.75</v>
      </c>
      <c r="DE45" s="177">
        <f>'2.1 Miner Sourcing'!$J$8</f>
        <v>2556.75</v>
      </c>
      <c r="DF45" s="177">
        <f>'2.1 Miner Sourcing'!$J$8</f>
        <v>2556.75</v>
      </c>
      <c r="DG45" s="177">
        <f>'2.1 Miner Sourcing'!$J$8</f>
        <v>2556.75</v>
      </c>
      <c r="DH45" s="177">
        <f>'2.1 Miner Sourcing'!$J$8</f>
        <v>2556.75</v>
      </c>
      <c r="DI45" s="177">
        <f>'2.1 Miner Sourcing'!$J$8</f>
        <v>2556.75</v>
      </c>
      <c r="DJ45" s="177">
        <f>'2.1 Miner Sourcing'!$J$8</f>
        <v>2556.75</v>
      </c>
      <c r="DK45" s="177">
        <f>'2.1 Miner Sourcing'!$J$8</f>
        <v>2556.75</v>
      </c>
      <c r="DL45" s="177">
        <f>'2.1 Miner Sourcing'!$J$8</f>
        <v>2556.75</v>
      </c>
      <c r="DM45" s="177">
        <f>'2.1 Miner Sourcing'!$J$8</f>
        <v>2556.75</v>
      </c>
      <c r="DN45" s="177">
        <f>'2.1 Miner Sourcing'!$J$8</f>
        <v>2556.75</v>
      </c>
      <c r="DO45" s="177">
        <f>'2.1 Miner Sourcing'!$J$8</f>
        <v>2556.75</v>
      </c>
      <c r="DP45" s="177">
        <f>'2.1 Miner Sourcing'!$J$8</f>
        <v>2556.75</v>
      </c>
      <c r="DQ45" s="177">
        <f>'2.1 Miner Sourcing'!$J$8</f>
        <v>2556.75</v>
      </c>
      <c r="DR45" s="177">
        <f>'2.1 Miner Sourcing'!$J$8</f>
        <v>2556.75</v>
      </c>
      <c r="DS45" s="177">
        <f>'2.1 Miner Sourcing'!$J$8</f>
        <v>2556.75</v>
      </c>
      <c r="DT45" s="177">
        <f>'2.1 Miner Sourcing'!$J$8</f>
        <v>2556.75</v>
      </c>
      <c r="DU45" s="177">
        <f>'2.1 Miner Sourcing'!$J$8</f>
        <v>2556.75</v>
      </c>
      <c r="DV45" s="177">
        <f>'2.1 Miner Sourcing'!$J$8</f>
        <v>2556.75</v>
      </c>
      <c r="DW45" s="177">
        <f>'2.1 Miner Sourcing'!$J$8</f>
        <v>2556.75</v>
      </c>
      <c r="DX45" s="177">
        <f>'2.1 Miner Sourcing'!$J$8</f>
        <v>2556.75</v>
      </c>
      <c r="DY45" s="177">
        <f>'2.1 Miner Sourcing'!$J$8</f>
        <v>2556.75</v>
      </c>
    </row>
    <row r="46" spans="2:129" x14ac:dyDescent="0.35">
      <c r="B46" s="14"/>
      <c r="C46" s="14"/>
      <c r="E46" s="37" t="str">
        <f>'1.1 Assumptions'!$J$28</f>
        <v>MicroBT Whatsminer M30s</v>
      </c>
      <c r="F46" s="37"/>
      <c r="G46" s="37"/>
      <c r="H46" s="525" t="s">
        <v>462</v>
      </c>
      <c r="J46" s="177">
        <f>'2.1 Miner Sourcing'!$J$9</f>
        <v>2387.2739999999999</v>
      </c>
      <c r="K46" s="177">
        <f>'2.1 Miner Sourcing'!$J$9</f>
        <v>2387.2739999999999</v>
      </c>
      <c r="L46" s="177">
        <f>'2.1 Miner Sourcing'!$J$9</f>
        <v>2387.2739999999999</v>
      </c>
      <c r="M46" s="177">
        <f>'2.1 Miner Sourcing'!$J$9</f>
        <v>2387.2739999999999</v>
      </c>
      <c r="N46" s="177">
        <f>'2.1 Miner Sourcing'!$J$9</f>
        <v>2387.2739999999999</v>
      </c>
      <c r="O46" s="177">
        <f>'2.1 Miner Sourcing'!$J$9</f>
        <v>2387.2739999999999</v>
      </c>
      <c r="P46" s="177">
        <f>'2.1 Miner Sourcing'!$J$9</f>
        <v>2387.2739999999999</v>
      </c>
      <c r="Q46" s="177">
        <f>'2.1 Miner Sourcing'!$J$9</f>
        <v>2387.2739999999999</v>
      </c>
      <c r="R46" s="177">
        <f>'2.1 Miner Sourcing'!$J$9</f>
        <v>2387.2739999999999</v>
      </c>
      <c r="S46" s="177">
        <f>'2.1 Miner Sourcing'!$J$9</f>
        <v>2387.2739999999999</v>
      </c>
      <c r="T46" s="177">
        <f>'2.1 Miner Sourcing'!$J$9</f>
        <v>2387.2739999999999</v>
      </c>
      <c r="U46" s="177">
        <f>'2.1 Miner Sourcing'!$J$9</f>
        <v>2387.2739999999999</v>
      </c>
      <c r="V46" s="177">
        <f>'2.1 Miner Sourcing'!$J$9</f>
        <v>2387.2739999999999</v>
      </c>
      <c r="W46" s="177">
        <f>'2.1 Miner Sourcing'!$J$9</f>
        <v>2387.2739999999999</v>
      </c>
      <c r="X46" s="177">
        <f>'2.1 Miner Sourcing'!$J$9</f>
        <v>2387.2739999999999</v>
      </c>
      <c r="Y46" s="177">
        <f>'2.1 Miner Sourcing'!$J$9</f>
        <v>2387.2739999999999</v>
      </c>
      <c r="Z46" s="177">
        <f>'2.1 Miner Sourcing'!$J$9</f>
        <v>2387.2739999999999</v>
      </c>
      <c r="AA46" s="177">
        <f>'2.1 Miner Sourcing'!$J$9</f>
        <v>2387.2739999999999</v>
      </c>
      <c r="AB46" s="177">
        <f>'2.1 Miner Sourcing'!$J$9</f>
        <v>2387.2739999999999</v>
      </c>
      <c r="AC46" s="177">
        <f>'2.1 Miner Sourcing'!$J$9</f>
        <v>2387.2739999999999</v>
      </c>
      <c r="AD46" s="177">
        <f>'2.1 Miner Sourcing'!$J$9</f>
        <v>2387.2739999999999</v>
      </c>
      <c r="AE46" s="177">
        <f>'2.1 Miner Sourcing'!$J$9</f>
        <v>2387.2739999999999</v>
      </c>
      <c r="AF46" s="177">
        <f>'2.1 Miner Sourcing'!$J$9</f>
        <v>2387.2739999999999</v>
      </c>
      <c r="AG46" s="177">
        <f>'2.1 Miner Sourcing'!$J$9</f>
        <v>2387.2739999999999</v>
      </c>
      <c r="AH46" s="177">
        <f>'2.1 Miner Sourcing'!$J$9</f>
        <v>2387.2739999999999</v>
      </c>
      <c r="AI46" s="177">
        <f>'2.1 Miner Sourcing'!$J$9</f>
        <v>2387.2739999999999</v>
      </c>
      <c r="AJ46" s="177">
        <f>'2.1 Miner Sourcing'!$J$9</f>
        <v>2387.2739999999999</v>
      </c>
      <c r="AK46" s="177">
        <f>'2.1 Miner Sourcing'!$J$9</f>
        <v>2387.2739999999999</v>
      </c>
      <c r="AL46" s="177">
        <f>'2.1 Miner Sourcing'!$J$9</f>
        <v>2387.2739999999999</v>
      </c>
      <c r="AM46" s="177">
        <f>'2.1 Miner Sourcing'!$J$9</f>
        <v>2387.2739999999999</v>
      </c>
      <c r="AN46" s="177">
        <f>'2.1 Miner Sourcing'!$J$9</f>
        <v>2387.2739999999999</v>
      </c>
      <c r="AO46" s="177">
        <f>'2.1 Miner Sourcing'!$J$9</f>
        <v>2387.2739999999999</v>
      </c>
      <c r="AP46" s="177">
        <f>'2.1 Miner Sourcing'!$J$9</f>
        <v>2387.2739999999999</v>
      </c>
      <c r="AQ46" s="177">
        <f>'2.1 Miner Sourcing'!$J$9</f>
        <v>2387.2739999999999</v>
      </c>
      <c r="AR46" s="177">
        <f>'2.1 Miner Sourcing'!$J$9</f>
        <v>2387.2739999999999</v>
      </c>
      <c r="AS46" s="177">
        <f>'2.1 Miner Sourcing'!$J$9</f>
        <v>2387.2739999999999</v>
      </c>
      <c r="AT46" s="177">
        <f>'2.1 Miner Sourcing'!$J$9</f>
        <v>2387.2739999999999</v>
      </c>
      <c r="AU46" s="177">
        <f>'2.1 Miner Sourcing'!$J$9</f>
        <v>2387.2739999999999</v>
      </c>
      <c r="AV46" s="177">
        <f>'2.1 Miner Sourcing'!$J$9</f>
        <v>2387.2739999999999</v>
      </c>
      <c r="AW46" s="177">
        <f>'2.1 Miner Sourcing'!$J$9</f>
        <v>2387.2739999999999</v>
      </c>
      <c r="AX46" s="177">
        <f>'2.1 Miner Sourcing'!$J$9</f>
        <v>2387.2739999999999</v>
      </c>
      <c r="AY46" s="177">
        <f>'2.1 Miner Sourcing'!$J$9</f>
        <v>2387.2739999999999</v>
      </c>
      <c r="AZ46" s="177">
        <f>'2.1 Miner Sourcing'!$J$9</f>
        <v>2387.2739999999999</v>
      </c>
      <c r="BA46" s="177">
        <f>'2.1 Miner Sourcing'!$J$9</f>
        <v>2387.2739999999999</v>
      </c>
      <c r="BB46" s="177">
        <f>'2.1 Miner Sourcing'!$J$9</f>
        <v>2387.2739999999999</v>
      </c>
      <c r="BC46" s="177">
        <f>'2.1 Miner Sourcing'!$J$9</f>
        <v>2387.2739999999999</v>
      </c>
      <c r="BD46" s="177">
        <f>'2.1 Miner Sourcing'!$J$9</f>
        <v>2387.2739999999999</v>
      </c>
      <c r="BE46" s="177">
        <f>'2.1 Miner Sourcing'!$J$9</f>
        <v>2387.2739999999999</v>
      </c>
      <c r="BF46" s="177">
        <f>'2.1 Miner Sourcing'!$J$9</f>
        <v>2387.2739999999999</v>
      </c>
      <c r="BG46" s="177">
        <f>'2.1 Miner Sourcing'!$J$9</f>
        <v>2387.2739999999999</v>
      </c>
      <c r="BH46" s="177">
        <f>'2.1 Miner Sourcing'!$J$9</f>
        <v>2387.2739999999999</v>
      </c>
      <c r="BI46" s="177">
        <f>'2.1 Miner Sourcing'!$J$9</f>
        <v>2387.2739999999999</v>
      </c>
      <c r="BJ46" s="177">
        <f>'2.1 Miner Sourcing'!$J$9</f>
        <v>2387.2739999999999</v>
      </c>
      <c r="BK46" s="177">
        <f>'2.1 Miner Sourcing'!$J$9</f>
        <v>2387.2739999999999</v>
      </c>
      <c r="BL46" s="177">
        <f>'2.1 Miner Sourcing'!$J$9</f>
        <v>2387.2739999999999</v>
      </c>
      <c r="BM46" s="177">
        <f>'2.1 Miner Sourcing'!$J$9</f>
        <v>2387.2739999999999</v>
      </c>
      <c r="BN46" s="177">
        <f>'2.1 Miner Sourcing'!$J$9</f>
        <v>2387.2739999999999</v>
      </c>
      <c r="BO46" s="177">
        <f>'2.1 Miner Sourcing'!$J$9</f>
        <v>2387.2739999999999</v>
      </c>
      <c r="BP46" s="177">
        <f>'2.1 Miner Sourcing'!$J$9</f>
        <v>2387.2739999999999</v>
      </c>
      <c r="BQ46" s="177">
        <f>'2.1 Miner Sourcing'!$J$9</f>
        <v>2387.2739999999999</v>
      </c>
      <c r="BR46" s="177">
        <f>'2.1 Miner Sourcing'!$J$9</f>
        <v>2387.2739999999999</v>
      </c>
      <c r="BS46" s="177">
        <f>'2.1 Miner Sourcing'!$J$9</f>
        <v>2387.2739999999999</v>
      </c>
      <c r="BT46" s="177">
        <f>'2.1 Miner Sourcing'!$J$9</f>
        <v>2387.2739999999999</v>
      </c>
      <c r="BU46" s="177">
        <f>'2.1 Miner Sourcing'!$J$9</f>
        <v>2387.2739999999999</v>
      </c>
      <c r="BV46" s="177">
        <f>'2.1 Miner Sourcing'!$J$9</f>
        <v>2387.2739999999999</v>
      </c>
      <c r="BW46" s="177">
        <f>'2.1 Miner Sourcing'!$J$9</f>
        <v>2387.2739999999999</v>
      </c>
      <c r="BX46" s="177">
        <f>'2.1 Miner Sourcing'!$J$9</f>
        <v>2387.2739999999999</v>
      </c>
      <c r="BY46" s="177">
        <f>'2.1 Miner Sourcing'!$J$9</f>
        <v>2387.2739999999999</v>
      </c>
      <c r="BZ46" s="177">
        <f>'2.1 Miner Sourcing'!$J$9</f>
        <v>2387.2739999999999</v>
      </c>
      <c r="CA46" s="177">
        <f>'2.1 Miner Sourcing'!$J$9</f>
        <v>2387.2739999999999</v>
      </c>
      <c r="CB46" s="177">
        <f>'2.1 Miner Sourcing'!$J$9</f>
        <v>2387.2739999999999</v>
      </c>
      <c r="CC46" s="177">
        <f>'2.1 Miner Sourcing'!$J$9</f>
        <v>2387.2739999999999</v>
      </c>
      <c r="CD46" s="177">
        <f>'2.1 Miner Sourcing'!$J$9</f>
        <v>2387.2739999999999</v>
      </c>
      <c r="CE46" s="177">
        <f>'2.1 Miner Sourcing'!$J$9</f>
        <v>2387.2739999999999</v>
      </c>
      <c r="CF46" s="177">
        <f>'2.1 Miner Sourcing'!$J$9</f>
        <v>2387.2739999999999</v>
      </c>
      <c r="CG46" s="177">
        <f>'2.1 Miner Sourcing'!$J$9</f>
        <v>2387.2739999999999</v>
      </c>
      <c r="CH46" s="177">
        <f>'2.1 Miner Sourcing'!$J$9</f>
        <v>2387.2739999999999</v>
      </c>
      <c r="CI46" s="177">
        <f>'2.1 Miner Sourcing'!$J$9</f>
        <v>2387.2739999999999</v>
      </c>
      <c r="CJ46" s="177">
        <f>'2.1 Miner Sourcing'!$J$9</f>
        <v>2387.2739999999999</v>
      </c>
      <c r="CK46" s="177">
        <f>'2.1 Miner Sourcing'!$J$9</f>
        <v>2387.2739999999999</v>
      </c>
      <c r="CL46" s="177">
        <f>'2.1 Miner Sourcing'!$J$9</f>
        <v>2387.2739999999999</v>
      </c>
      <c r="CM46" s="177">
        <f>'2.1 Miner Sourcing'!$J$9</f>
        <v>2387.2739999999999</v>
      </c>
      <c r="CN46" s="177">
        <f>'2.1 Miner Sourcing'!$J$9</f>
        <v>2387.2739999999999</v>
      </c>
      <c r="CO46" s="177">
        <f>'2.1 Miner Sourcing'!$J$9</f>
        <v>2387.2739999999999</v>
      </c>
      <c r="CP46" s="177">
        <f>'2.1 Miner Sourcing'!$J$9</f>
        <v>2387.2739999999999</v>
      </c>
      <c r="CQ46" s="177">
        <f>'2.1 Miner Sourcing'!$J$9</f>
        <v>2387.2739999999999</v>
      </c>
      <c r="CR46" s="177">
        <f>'2.1 Miner Sourcing'!$J$9</f>
        <v>2387.2739999999999</v>
      </c>
      <c r="CS46" s="177">
        <f>'2.1 Miner Sourcing'!$J$9</f>
        <v>2387.2739999999999</v>
      </c>
      <c r="CT46" s="177">
        <f>'2.1 Miner Sourcing'!$J$9</f>
        <v>2387.2739999999999</v>
      </c>
      <c r="CU46" s="177">
        <f>'2.1 Miner Sourcing'!$J$9</f>
        <v>2387.2739999999999</v>
      </c>
      <c r="CV46" s="177">
        <f>'2.1 Miner Sourcing'!$J$9</f>
        <v>2387.2739999999999</v>
      </c>
      <c r="CW46" s="177">
        <f>'2.1 Miner Sourcing'!$J$9</f>
        <v>2387.2739999999999</v>
      </c>
      <c r="CX46" s="177">
        <f>'2.1 Miner Sourcing'!$J$9</f>
        <v>2387.2739999999999</v>
      </c>
      <c r="CY46" s="177">
        <f>'2.1 Miner Sourcing'!$J$9</f>
        <v>2387.2739999999999</v>
      </c>
      <c r="CZ46" s="177">
        <f>'2.1 Miner Sourcing'!$J$9</f>
        <v>2387.2739999999999</v>
      </c>
      <c r="DA46" s="177">
        <f>'2.1 Miner Sourcing'!$J$9</f>
        <v>2387.2739999999999</v>
      </c>
      <c r="DB46" s="177">
        <f>'2.1 Miner Sourcing'!$J$9</f>
        <v>2387.2739999999999</v>
      </c>
      <c r="DC46" s="177">
        <f>'2.1 Miner Sourcing'!$J$9</f>
        <v>2387.2739999999999</v>
      </c>
      <c r="DD46" s="177">
        <f>'2.1 Miner Sourcing'!$J$9</f>
        <v>2387.2739999999999</v>
      </c>
      <c r="DE46" s="177">
        <f>'2.1 Miner Sourcing'!$J$9</f>
        <v>2387.2739999999999</v>
      </c>
      <c r="DF46" s="177">
        <f>'2.1 Miner Sourcing'!$J$9</f>
        <v>2387.2739999999999</v>
      </c>
      <c r="DG46" s="177">
        <f>'2.1 Miner Sourcing'!$J$9</f>
        <v>2387.2739999999999</v>
      </c>
      <c r="DH46" s="177">
        <f>'2.1 Miner Sourcing'!$J$9</f>
        <v>2387.2739999999999</v>
      </c>
      <c r="DI46" s="177">
        <f>'2.1 Miner Sourcing'!$J$9</f>
        <v>2387.2739999999999</v>
      </c>
      <c r="DJ46" s="177">
        <f>'2.1 Miner Sourcing'!$J$9</f>
        <v>2387.2739999999999</v>
      </c>
      <c r="DK46" s="177">
        <f>'2.1 Miner Sourcing'!$J$9</f>
        <v>2387.2739999999999</v>
      </c>
      <c r="DL46" s="177">
        <f>'2.1 Miner Sourcing'!$J$9</f>
        <v>2387.2739999999999</v>
      </c>
      <c r="DM46" s="177">
        <f>'2.1 Miner Sourcing'!$J$9</f>
        <v>2387.2739999999999</v>
      </c>
      <c r="DN46" s="177">
        <f>'2.1 Miner Sourcing'!$J$9</f>
        <v>2387.2739999999999</v>
      </c>
      <c r="DO46" s="177">
        <f>'2.1 Miner Sourcing'!$J$9</f>
        <v>2387.2739999999999</v>
      </c>
      <c r="DP46" s="177">
        <f>'2.1 Miner Sourcing'!$J$9</f>
        <v>2387.2739999999999</v>
      </c>
      <c r="DQ46" s="177">
        <f>'2.1 Miner Sourcing'!$J$9</f>
        <v>2387.2739999999999</v>
      </c>
      <c r="DR46" s="177">
        <f>'2.1 Miner Sourcing'!$J$9</f>
        <v>2387.2739999999999</v>
      </c>
      <c r="DS46" s="177">
        <f>'2.1 Miner Sourcing'!$J$9</f>
        <v>2387.2739999999999</v>
      </c>
      <c r="DT46" s="177">
        <f>'2.1 Miner Sourcing'!$J$9</f>
        <v>2387.2739999999999</v>
      </c>
      <c r="DU46" s="177">
        <f>'2.1 Miner Sourcing'!$J$9</f>
        <v>2387.2739999999999</v>
      </c>
      <c r="DV46" s="177">
        <f>'2.1 Miner Sourcing'!$J$9</f>
        <v>2387.2739999999999</v>
      </c>
      <c r="DW46" s="177">
        <f>'2.1 Miner Sourcing'!$J$9</f>
        <v>2387.2739999999999</v>
      </c>
      <c r="DX46" s="177">
        <f>'2.1 Miner Sourcing'!$J$9</f>
        <v>2387.2739999999999</v>
      </c>
      <c r="DY46" s="177">
        <f>'2.1 Miner Sourcing'!$J$9</f>
        <v>2387.2739999999999</v>
      </c>
    </row>
    <row r="47" spans="2:129" x14ac:dyDescent="0.35">
      <c r="B47" s="14"/>
      <c r="C47" s="60"/>
      <c r="H47" s="525"/>
    </row>
    <row r="48" spans="2:129" outlineLevel="1" x14ac:dyDescent="0.35">
      <c r="B48" s="14"/>
      <c r="C48" s="60"/>
      <c r="D48" s="516" t="s">
        <v>854</v>
      </c>
      <c r="E48" s="516"/>
      <c r="F48" s="516"/>
      <c r="G48" s="516"/>
      <c r="H48" s="525"/>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row>
    <row r="49" spans="1:129" outlineLevel="1" x14ac:dyDescent="0.35">
      <c r="B49" s="14"/>
      <c r="C49" s="14"/>
      <c r="E49" s="37" t="str">
        <f>'1.1 Assumptions'!$J$27</f>
        <v>Bitmain Antminer S19 Pro</v>
      </c>
      <c r="F49" s="37"/>
      <c r="G49" s="37"/>
      <c r="H49" s="525" t="s">
        <v>48</v>
      </c>
      <c r="J49" s="39">
        <f>'1.1 Assumptions'!$J$154</f>
        <v>1.42</v>
      </c>
      <c r="K49" s="39">
        <f>'1.1 Assumptions'!$J$154</f>
        <v>1.42</v>
      </c>
      <c r="L49" s="39">
        <f>'1.1 Assumptions'!$J$154</f>
        <v>1.42</v>
      </c>
      <c r="M49" s="39">
        <f>'1.1 Assumptions'!$J$154</f>
        <v>1.42</v>
      </c>
      <c r="N49" s="39">
        <f>'1.1 Assumptions'!$J$154</f>
        <v>1.42</v>
      </c>
      <c r="O49" s="39">
        <f>'1.1 Assumptions'!$J$154</f>
        <v>1.42</v>
      </c>
      <c r="P49" s="39">
        <f>'1.1 Assumptions'!$J$154</f>
        <v>1.42</v>
      </c>
      <c r="Q49" s="39">
        <f>'1.1 Assumptions'!$J$154</f>
        <v>1.42</v>
      </c>
      <c r="R49" s="39">
        <f>'1.1 Assumptions'!$J$154</f>
        <v>1.42</v>
      </c>
      <c r="S49" s="39">
        <f>'1.1 Assumptions'!$J$154</f>
        <v>1.42</v>
      </c>
      <c r="T49" s="39">
        <f>'1.1 Assumptions'!$J$154</f>
        <v>1.42</v>
      </c>
      <c r="U49" s="39">
        <f>'1.1 Assumptions'!$J$154</f>
        <v>1.42</v>
      </c>
      <c r="V49" s="39">
        <f>'1.1 Assumptions'!$J$154</f>
        <v>1.42</v>
      </c>
      <c r="W49" s="39">
        <f>'1.1 Assumptions'!$J$154</f>
        <v>1.42</v>
      </c>
      <c r="X49" s="39">
        <f>'1.1 Assumptions'!$J$154</f>
        <v>1.42</v>
      </c>
      <c r="Y49" s="39">
        <f>'1.1 Assumptions'!$J$154</f>
        <v>1.42</v>
      </c>
      <c r="Z49" s="39">
        <f>'1.1 Assumptions'!$J$154</f>
        <v>1.42</v>
      </c>
      <c r="AA49" s="39">
        <f>'1.1 Assumptions'!$J$154</f>
        <v>1.42</v>
      </c>
      <c r="AB49" s="39">
        <f>'1.1 Assumptions'!$J$154</f>
        <v>1.42</v>
      </c>
      <c r="AC49" s="39">
        <f>'1.1 Assumptions'!$J$154</f>
        <v>1.42</v>
      </c>
      <c r="AD49" s="39">
        <f>'1.1 Assumptions'!$J$154</f>
        <v>1.42</v>
      </c>
      <c r="AE49" s="39">
        <f>'1.1 Assumptions'!$J$154</f>
        <v>1.42</v>
      </c>
      <c r="AF49" s="39">
        <f>'1.1 Assumptions'!$J$154</f>
        <v>1.42</v>
      </c>
      <c r="AG49" s="39">
        <f>'1.1 Assumptions'!$J$154</f>
        <v>1.42</v>
      </c>
      <c r="AH49" s="39">
        <f>'1.1 Assumptions'!$J$154</f>
        <v>1.42</v>
      </c>
      <c r="AI49" s="39">
        <f>'1.1 Assumptions'!$J$154</f>
        <v>1.42</v>
      </c>
      <c r="AJ49" s="39">
        <f>'1.1 Assumptions'!$J$154</f>
        <v>1.42</v>
      </c>
      <c r="AK49" s="39">
        <f>'1.1 Assumptions'!$J$154</f>
        <v>1.42</v>
      </c>
      <c r="AL49" s="39">
        <f>'1.1 Assumptions'!$J$154</f>
        <v>1.42</v>
      </c>
      <c r="AM49" s="39">
        <f>'1.1 Assumptions'!$J$154</f>
        <v>1.42</v>
      </c>
      <c r="AN49" s="39">
        <f>'1.1 Assumptions'!$J$154</f>
        <v>1.42</v>
      </c>
      <c r="AO49" s="39">
        <f>'1.1 Assumptions'!$J$154</f>
        <v>1.42</v>
      </c>
      <c r="AP49" s="39">
        <f>'1.1 Assumptions'!$J$154</f>
        <v>1.42</v>
      </c>
      <c r="AQ49" s="39">
        <f>'1.1 Assumptions'!$J$154</f>
        <v>1.42</v>
      </c>
      <c r="AR49" s="39">
        <f>'1.1 Assumptions'!$J$154</f>
        <v>1.42</v>
      </c>
      <c r="AS49" s="39">
        <f>'1.1 Assumptions'!$J$154</f>
        <v>1.42</v>
      </c>
      <c r="AT49" s="39">
        <f>'1.1 Assumptions'!$J$154</f>
        <v>1.42</v>
      </c>
      <c r="AU49" s="39">
        <f>'1.1 Assumptions'!$J$154</f>
        <v>1.42</v>
      </c>
      <c r="AV49" s="39">
        <f>'1.1 Assumptions'!$J$154</f>
        <v>1.42</v>
      </c>
      <c r="AW49" s="39">
        <f>'1.1 Assumptions'!$J$154</f>
        <v>1.42</v>
      </c>
      <c r="AX49" s="39">
        <f>'1.1 Assumptions'!$J$154</f>
        <v>1.42</v>
      </c>
      <c r="AY49" s="39">
        <f>'1.1 Assumptions'!$J$154</f>
        <v>1.42</v>
      </c>
      <c r="AZ49" s="39">
        <f>'1.1 Assumptions'!$J$154</f>
        <v>1.42</v>
      </c>
      <c r="BA49" s="39">
        <f>'1.1 Assumptions'!$J$154</f>
        <v>1.42</v>
      </c>
      <c r="BB49" s="39">
        <f>'1.1 Assumptions'!$J$154</f>
        <v>1.42</v>
      </c>
      <c r="BC49" s="39">
        <f>'1.1 Assumptions'!$J$154</f>
        <v>1.42</v>
      </c>
      <c r="BD49" s="39">
        <f>'1.1 Assumptions'!$J$154</f>
        <v>1.42</v>
      </c>
      <c r="BE49" s="39">
        <f>'1.1 Assumptions'!$J$154</f>
        <v>1.42</v>
      </c>
      <c r="BF49" s="39">
        <f>'1.1 Assumptions'!$J$154</f>
        <v>1.42</v>
      </c>
      <c r="BG49" s="39">
        <f>'1.1 Assumptions'!$J$154</f>
        <v>1.42</v>
      </c>
      <c r="BH49" s="39">
        <f>'1.1 Assumptions'!$J$154</f>
        <v>1.42</v>
      </c>
      <c r="BI49" s="39">
        <f>'1.1 Assumptions'!$J$154</f>
        <v>1.42</v>
      </c>
      <c r="BJ49" s="39">
        <f>'1.1 Assumptions'!$J$154</f>
        <v>1.42</v>
      </c>
      <c r="BK49" s="39">
        <f>'1.1 Assumptions'!$J$154</f>
        <v>1.42</v>
      </c>
      <c r="BL49" s="39">
        <f>'1.1 Assumptions'!$J$154</f>
        <v>1.42</v>
      </c>
      <c r="BM49" s="39">
        <f>'1.1 Assumptions'!$J$154</f>
        <v>1.42</v>
      </c>
      <c r="BN49" s="39">
        <f>'1.1 Assumptions'!$J$154</f>
        <v>1.42</v>
      </c>
      <c r="BO49" s="39">
        <f>'1.1 Assumptions'!$J$154</f>
        <v>1.42</v>
      </c>
      <c r="BP49" s="39">
        <f>'1.1 Assumptions'!$J$154</f>
        <v>1.42</v>
      </c>
      <c r="BQ49" s="39">
        <f>'1.1 Assumptions'!$J$154</f>
        <v>1.42</v>
      </c>
      <c r="BR49" s="39">
        <f>'1.1 Assumptions'!$J$154</f>
        <v>1.42</v>
      </c>
      <c r="BS49" s="39">
        <f>'1.1 Assumptions'!$J$154</f>
        <v>1.42</v>
      </c>
      <c r="BT49" s="39">
        <f>'1.1 Assumptions'!$J$154</f>
        <v>1.42</v>
      </c>
      <c r="BU49" s="39">
        <f>'1.1 Assumptions'!$J$154</f>
        <v>1.42</v>
      </c>
      <c r="BV49" s="39">
        <f>'1.1 Assumptions'!$J$154</f>
        <v>1.42</v>
      </c>
      <c r="BW49" s="39">
        <f>'1.1 Assumptions'!$J$154</f>
        <v>1.42</v>
      </c>
      <c r="BX49" s="39">
        <f>'1.1 Assumptions'!$J$154</f>
        <v>1.42</v>
      </c>
      <c r="BY49" s="39">
        <f>'1.1 Assumptions'!$J$154</f>
        <v>1.42</v>
      </c>
      <c r="BZ49" s="39">
        <f>'1.1 Assumptions'!$J$154</f>
        <v>1.42</v>
      </c>
      <c r="CA49" s="39">
        <f>'1.1 Assumptions'!$J$154</f>
        <v>1.42</v>
      </c>
      <c r="CB49" s="39">
        <f>'1.1 Assumptions'!$J$154</f>
        <v>1.42</v>
      </c>
      <c r="CC49" s="39">
        <f>'1.1 Assumptions'!$J$154</f>
        <v>1.42</v>
      </c>
      <c r="CD49" s="39">
        <f>'1.1 Assumptions'!$J$154</f>
        <v>1.42</v>
      </c>
      <c r="CE49" s="39">
        <f>'1.1 Assumptions'!$J$154</f>
        <v>1.42</v>
      </c>
      <c r="CF49" s="39">
        <f>'1.1 Assumptions'!$J$154</f>
        <v>1.42</v>
      </c>
      <c r="CG49" s="39">
        <f>'1.1 Assumptions'!$J$154</f>
        <v>1.42</v>
      </c>
      <c r="CH49" s="39">
        <f>'1.1 Assumptions'!$J$154</f>
        <v>1.42</v>
      </c>
      <c r="CI49" s="39">
        <f>'1.1 Assumptions'!$J$154</f>
        <v>1.42</v>
      </c>
      <c r="CJ49" s="39">
        <f>'1.1 Assumptions'!$J$154</f>
        <v>1.42</v>
      </c>
      <c r="CK49" s="39">
        <f>'1.1 Assumptions'!$J$154</f>
        <v>1.42</v>
      </c>
      <c r="CL49" s="39">
        <f>'1.1 Assumptions'!$J$154</f>
        <v>1.42</v>
      </c>
      <c r="CM49" s="39">
        <f>'1.1 Assumptions'!$J$154</f>
        <v>1.42</v>
      </c>
      <c r="CN49" s="39">
        <f>'1.1 Assumptions'!$J$154</f>
        <v>1.42</v>
      </c>
      <c r="CO49" s="39">
        <f>'1.1 Assumptions'!$J$154</f>
        <v>1.42</v>
      </c>
      <c r="CP49" s="39">
        <f>'1.1 Assumptions'!$J$154</f>
        <v>1.42</v>
      </c>
      <c r="CQ49" s="39">
        <f>'1.1 Assumptions'!$J$154</f>
        <v>1.42</v>
      </c>
      <c r="CR49" s="39">
        <f>'1.1 Assumptions'!$J$154</f>
        <v>1.42</v>
      </c>
      <c r="CS49" s="39">
        <f>'1.1 Assumptions'!$J$154</f>
        <v>1.42</v>
      </c>
      <c r="CT49" s="39">
        <f>'1.1 Assumptions'!$J$154</f>
        <v>1.42</v>
      </c>
      <c r="CU49" s="39">
        <f>'1.1 Assumptions'!$J$154</f>
        <v>1.42</v>
      </c>
      <c r="CV49" s="39">
        <f>'1.1 Assumptions'!$J$154</f>
        <v>1.42</v>
      </c>
      <c r="CW49" s="39">
        <f>'1.1 Assumptions'!$J$154</f>
        <v>1.42</v>
      </c>
      <c r="CX49" s="39">
        <f>'1.1 Assumptions'!$J$154</f>
        <v>1.42</v>
      </c>
      <c r="CY49" s="39">
        <f>'1.1 Assumptions'!$J$154</f>
        <v>1.42</v>
      </c>
      <c r="CZ49" s="39">
        <f>'1.1 Assumptions'!$J$154</f>
        <v>1.42</v>
      </c>
      <c r="DA49" s="39">
        <f>'1.1 Assumptions'!$J$154</f>
        <v>1.42</v>
      </c>
      <c r="DB49" s="39">
        <f>'1.1 Assumptions'!$J$154</f>
        <v>1.42</v>
      </c>
      <c r="DC49" s="39">
        <f>'1.1 Assumptions'!$J$154</f>
        <v>1.42</v>
      </c>
      <c r="DD49" s="39">
        <f>'1.1 Assumptions'!$J$154</f>
        <v>1.42</v>
      </c>
      <c r="DE49" s="39">
        <f>'1.1 Assumptions'!$J$154</f>
        <v>1.42</v>
      </c>
      <c r="DF49" s="39">
        <f>'1.1 Assumptions'!$J$154</f>
        <v>1.42</v>
      </c>
      <c r="DG49" s="39">
        <f>'1.1 Assumptions'!$J$154</f>
        <v>1.42</v>
      </c>
      <c r="DH49" s="39">
        <f>'1.1 Assumptions'!$J$154</f>
        <v>1.42</v>
      </c>
      <c r="DI49" s="39">
        <f>'1.1 Assumptions'!$J$154</f>
        <v>1.42</v>
      </c>
      <c r="DJ49" s="39">
        <f>'1.1 Assumptions'!$J$154</f>
        <v>1.42</v>
      </c>
      <c r="DK49" s="39">
        <f>'1.1 Assumptions'!$J$154</f>
        <v>1.42</v>
      </c>
      <c r="DL49" s="39">
        <f>'1.1 Assumptions'!$J$154</f>
        <v>1.42</v>
      </c>
      <c r="DM49" s="39">
        <f>'1.1 Assumptions'!$J$154</f>
        <v>1.42</v>
      </c>
      <c r="DN49" s="39">
        <f>'1.1 Assumptions'!$J$154</f>
        <v>1.42</v>
      </c>
      <c r="DO49" s="39">
        <f>'1.1 Assumptions'!$J$154</f>
        <v>1.42</v>
      </c>
      <c r="DP49" s="39">
        <f>'1.1 Assumptions'!$J$154</f>
        <v>1.42</v>
      </c>
      <c r="DQ49" s="39">
        <f>'1.1 Assumptions'!$J$154</f>
        <v>1.42</v>
      </c>
      <c r="DR49" s="39">
        <f>'1.1 Assumptions'!$J$154</f>
        <v>1.42</v>
      </c>
      <c r="DS49" s="39">
        <f>'1.1 Assumptions'!$J$154</f>
        <v>1.42</v>
      </c>
      <c r="DT49" s="39">
        <f>'1.1 Assumptions'!$J$154</f>
        <v>1.42</v>
      </c>
      <c r="DU49" s="39">
        <f>'1.1 Assumptions'!$J$154</f>
        <v>1.42</v>
      </c>
      <c r="DV49" s="39">
        <f>'1.1 Assumptions'!$J$154</f>
        <v>1.42</v>
      </c>
      <c r="DW49" s="39">
        <f>'1.1 Assumptions'!$J$154</f>
        <v>1.42</v>
      </c>
      <c r="DX49" s="39">
        <f>'1.1 Assumptions'!$J$154</f>
        <v>1.42</v>
      </c>
      <c r="DY49" s="39">
        <f>'1.1 Assumptions'!$J$154</f>
        <v>1.42</v>
      </c>
    </row>
    <row r="50" spans="1:129" outlineLevel="1" x14ac:dyDescent="0.35">
      <c r="B50" s="14"/>
      <c r="C50" s="14"/>
      <c r="E50" s="37" t="str">
        <f>'1.1 Assumptions'!$J$28</f>
        <v>MicroBT Whatsminer M30s</v>
      </c>
      <c r="F50" s="37"/>
      <c r="G50" s="37"/>
      <c r="H50" s="525" t="s">
        <v>48</v>
      </c>
      <c r="J50" s="39">
        <f>'1.1 Assumptions'!$J$155</f>
        <v>1.42</v>
      </c>
      <c r="K50" s="39">
        <f>'1.1 Assumptions'!$J$155</f>
        <v>1.42</v>
      </c>
      <c r="L50" s="39">
        <f>'1.1 Assumptions'!$J$155</f>
        <v>1.42</v>
      </c>
      <c r="M50" s="39">
        <f>'1.1 Assumptions'!$J$155</f>
        <v>1.42</v>
      </c>
      <c r="N50" s="39">
        <f>'1.1 Assumptions'!$J$155</f>
        <v>1.42</v>
      </c>
      <c r="O50" s="39">
        <f>'1.1 Assumptions'!$J$155</f>
        <v>1.42</v>
      </c>
      <c r="P50" s="39">
        <f>'1.1 Assumptions'!$J$155</f>
        <v>1.42</v>
      </c>
      <c r="Q50" s="39">
        <f>'1.1 Assumptions'!$J$155</f>
        <v>1.42</v>
      </c>
      <c r="R50" s="39">
        <f>'1.1 Assumptions'!$J$155</f>
        <v>1.42</v>
      </c>
      <c r="S50" s="39">
        <f>'1.1 Assumptions'!$J$155</f>
        <v>1.42</v>
      </c>
      <c r="T50" s="39">
        <f>'1.1 Assumptions'!$J$155</f>
        <v>1.42</v>
      </c>
      <c r="U50" s="39">
        <f>'1.1 Assumptions'!$J$155</f>
        <v>1.42</v>
      </c>
      <c r="V50" s="39">
        <f>'1.1 Assumptions'!$J$155</f>
        <v>1.42</v>
      </c>
      <c r="W50" s="39">
        <f>'1.1 Assumptions'!$J$155</f>
        <v>1.42</v>
      </c>
      <c r="X50" s="39">
        <f>'1.1 Assumptions'!$J$155</f>
        <v>1.42</v>
      </c>
      <c r="Y50" s="39">
        <f>'1.1 Assumptions'!$J$155</f>
        <v>1.42</v>
      </c>
      <c r="Z50" s="39">
        <f>'1.1 Assumptions'!$J$155</f>
        <v>1.42</v>
      </c>
      <c r="AA50" s="39">
        <f>'1.1 Assumptions'!$J$155</f>
        <v>1.42</v>
      </c>
      <c r="AB50" s="39">
        <f>'1.1 Assumptions'!$J$155</f>
        <v>1.42</v>
      </c>
      <c r="AC50" s="39">
        <f>'1.1 Assumptions'!$J$155</f>
        <v>1.42</v>
      </c>
      <c r="AD50" s="39">
        <f>'1.1 Assumptions'!$J$155</f>
        <v>1.42</v>
      </c>
      <c r="AE50" s="39">
        <f>'1.1 Assumptions'!$J$155</f>
        <v>1.42</v>
      </c>
      <c r="AF50" s="39">
        <f>'1.1 Assumptions'!$J$155</f>
        <v>1.42</v>
      </c>
      <c r="AG50" s="39">
        <f>'1.1 Assumptions'!$J$155</f>
        <v>1.42</v>
      </c>
      <c r="AH50" s="39">
        <f>'1.1 Assumptions'!$J$155</f>
        <v>1.42</v>
      </c>
      <c r="AI50" s="39">
        <f>'1.1 Assumptions'!$J$155</f>
        <v>1.42</v>
      </c>
      <c r="AJ50" s="39">
        <f>'1.1 Assumptions'!$J$155</f>
        <v>1.42</v>
      </c>
      <c r="AK50" s="39">
        <f>'1.1 Assumptions'!$J$155</f>
        <v>1.42</v>
      </c>
      <c r="AL50" s="39">
        <f>'1.1 Assumptions'!$J$155</f>
        <v>1.42</v>
      </c>
      <c r="AM50" s="39">
        <f>'1.1 Assumptions'!$J$155</f>
        <v>1.42</v>
      </c>
      <c r="AN50" s="39">
        <f>'1.1 Assumptions'!$J$155</f>
        <v>1.42</v>
      </c>
      <c r="AO50" s="39">
        <f>'1.1 Assumptions'!$J$155</f>
        <v>1.42</v>
      </c>
      <c r="AP50" s="39">
        <f>'1.1 Assumptions'!$J$155</f>
        <v>1.42</v>
      </c>
      <c r="AQ50" s="39">
        <f>'1.1 Assumptions'!$J$155</f>
        <v>1.42</v>
      </c>
      <c r="AR50" s="39">
        <f>'1.1 Assumptions'!$J$155</f>
        <v>1.42</v>
      </c>
      <c r="AS50" s="39">
        <f>'1.1 Assumptions'!$J$155</f>
        <v>1.42</v>
      </c>
      <c r="AT50" s="39">
        <f>'1.1 Assumptions'!$J$155</f>
        <v>1.42</v>
      </c>
      <c r="AU50" s="39">
        <f>'1.1 Assumptions'!$J$155</f>
        <v>1.42</v>
      </c>
      <c r="AV50" s="39">
        <f>'1.1 Assumptions'!$J$155</f>
        <v>1.42</v>
      </c>
      <c r="AW50" s="39">
        <f>'1.1 Assumptions'!$J$155</f>
        <v>1.42</v>
      </c>
      <c r="AX50" s="39">
        <f>'1.1 Assumptions'!$J$155</f>
        <v>1.42</v>
      </c>
      <c r="AY50" s="39">
        <f>'1.1 Assumptions'!$J$155</f>
        <v>1.42</v>
      </c>
      <c r="AZ50" s="39">
        <f>'1.1 Assumptions'!$J$155</f>
        <v>1.42</v>
      </c>
      <c r="BA50" s="39">
        <f>'1.1 Assumptions'!$J$155</f>
        <v>1.42</v>
      </c>
      <c r="BB50" s="39">
        <f>'1.1 Assumptions'!$J$155</f>
        <v>1.42</v>
      </c>
      <c r="BC50" s="39">
        <f>'1.1 Assumptions'!$J$155</f>
        <v>1.42</v>
      </c>
      <c r="BD50" s="39">
        <f>'1.1 Assumptions'!$J$155</f>
        <v>1.42</v>
      </c>
      <c r="BE50" s="39">
        <f>'1.1 Assumptions'!$J$155</f>
        <v>1.42</v>
      </c>
      <c r="BF50" s="39">
        <f>'1.1 Assumptions'!$J$155</f>
        <v>1.42</v>
      </c>
      <c r="BG50" s="39">
        <f>'1.1 Assumptions'!$J$155</f>
        <v>1.42</v>
      </c>
      <c r="BH50" s="39">
        <f>'1.1 Assumptions'!$J$155</f>
        <v>1.42</v>
      </c>
      <c r="BI50" s="39">
        <f>'1.1 Assumptions'!$J$155</f>
        <v>1.42</v>
      </c>
      <c r="BJ50" s="39">
        <f>'1.1 Assumptions'!$J$155</f>
        <v>1.42</v>
      </c>
      <c r="BK50" s="39">
        <f>'1.1 Assumptions'!$J$155</f>
        <v>1.42</v>
      </c>
      <c r="BL50" s="39">
        <f>'1.1 Assumptions'!$J$155</f>
        <v>1.42</v>
      </c>
      <c r="BM50" s="39">
        <f>'1.1 Assumptions'!$J$155</f>
        <v>1.42</v>
      </c>
      <c r="BN50" s="39">
        <f>'1.1 Assumptions'!$J$155</f>
        <v>1.42</v>
      </c>
      <c r="BO50" s="39">
        <f>'1.1 Assumptions'!$J$155</f>
        <v>1.42</v>
      </c>
      <c r="BP50" s="39">
        <f>'1.1 Assumptions'!$J$155</f>
        <v>1.42</v>
      </c>
      <c r="BQ50" s="39">
        <f>'1.1 Assumptions'!$J$155</f>
        <v>1.42</v>
      </c>
      <c r="BR50" s="39">
        <f>'1.1 Assumptions'!$J$155</f>
        <v>1.42</v>
      </c>
      <c r="BS50" s="39">
        <f>'1.1 Assumptions'!$J$155</f>
        <v>1.42</v>
      </c>
      <c r="BT50" s="39">
        <f>'1.1 Assumptions'!$J$155</f>
        <v>1.42</v>
      </c>
      <c r="BU50" s="39">
        <f>'1.1 Assumptions'!$J$155</f>
        <v>1.42</v>
      </c>
      <c r="BV50" s="39">
        <f>'1.1 Assumptions'!$J$155</f>
        <v>1.42</v>
      </c>
      <c r="BW50" s="39">
        <f>'1.1 Assumptions'!$J$155</f>
        <v>1.42</v>
      </c>
      <c r="BX50" s="39">
        <f>'1.1 Assumptions'!$J$155</f>
        <v>1.42</v>
      </c>
      <c r="BY50" s="39">
        <f>'1.1 Assumptions'!$J$155</f>
        <v>1.42</v>
      </c>
      <c r="BZ50" s="39">
        <f>'1.1 Assumptions'!$J$155</f>
        <v>1.42</v>
      </c>
      <c r="CA50" s="39">
        <f>'1.1 Assumptions'!$J$155</f>
        <v>1.42</v>
      </c>
      <c r="CB50" s="39">
        <f>'1.1 Assumptions'!$J$155</f>
        <v>1.42</v>
      </c>
      <c r="CC50" s="39">
        <f>'1.1 Assumptions'!$J$155</f>
        <v>1.42</v>
      </c>
      <c r="CD50" s="39">
        <f>'1.1 Assumptions'!$J$155</f>
        <v>1.42</v>
      </c>
      <c r="CE50" s="39">
        <f>'1.1 Assumptions'!$J$155</f>
        <v>1.42</v>
      </c>
      <c r="CF50" s="39">
        <f>'1.1 Assumptions'!$J$155</f>
        <v>1.42</v>
      </c>
      <c r="CG50" s="39">
        <f>'1.1 Assumptions'!$J$155</f>
        <v>1.42</v>
      </c>
      <c r="CH50" s="39">
        <f>'1.1 Assumptions'!$J$155</f>
        <v>1.42</v>
      </c>
      <c r="CI50" s="39">
        <f>'1.1 Assumptions'!$J$155</f>
        <v>1.42</v>
      </c>
      <c r="CJ50" s="39">
        <f>'1.1 Assumptions'!$J$155</f>
        <v>1.42</v>
      </c>
      <c r="CK50" s="39">
        <f>'1.1 Assumptions'!$J$155</f>
        <v>1.42</v>
      </c>
      <c r="CL50" s="39">
        <f>'1.1 Assumptions'!$J$155</f>
        <v>1.42</v>
      </c>
      <c r="CM50" s="39">
        <f>'1.1 Assumptions'!$J$155</f>
        <v>1.42</v>
      </c>
      <c r="CN50" s="39">
        <f>'1.1 Assumptions'!$J$155</f>
        <v>1.42</v>
      </c>
      <c r="CO50" s="39">
        <f>'1.1 Assumptions'!$J$155</f>
        <v>1.42</v>
      </c>
      <c r="CP50" s="39">
        <f>'1.1 Assumptions'!$J$155</f>
        <v>1.42</v>
      </c>
      <c r="CQ50" s="39">
        <f>'1.1 Assumptions'!$J$155</f>
        <v>1.42</v>
      </c>
      <c r="CR50" s="39">
        <f>'1.1 Assumptions'!$J$155</f>
        <v>1.42</v>
      </c>
      <c r="CS50" s="39">
        <f>'1.1 Assumptions'!$J$155</f>
        <v>1.42</v>
      </c>
      <c r="CT50" s="39">
        <f>'1.1 Assumptions'!$J$155</f>
        <v>1.42</v>
      </c>
      <c r="CU50" s="39">
        <f>'1.1 Assumptions'!$J$155</f>
        <v>1.42</v>
      </c>
      <c r="CV50" s="39">
        <f>'1.1 Assumptions'!$J$155</f>
        <v>1.42</v>
      </c>
      <c r="CW50" s="39">
        <f>'1.1 Assumptions'!$J$155</f>
        <v>1.42</v>
      </c>
      <c r="CX50" s="39">
        <f>'1.1 Assumptions'!$J$155</f>
        <v>1.42</v>
      </c>
      <c r="CY50" s="39">
        <f>'1.1 Assumptions'!$J$155</f>
        <v>1.42</v>
      </c>
      <c r="CZ50" s="39">
        <f>'1.1 Assumptions'!$J$155</f>
        <v>1.42</v>
      </c>
      <c r="DA50" s="39">
        <f>'1.1 Assumptions'!$J$155</f>
        <v>1.42</v>
      </c>
      <c r="DB50" s="39">
        <f>'1.1 Assumptions'!$J$155</f>
        <v>1.42</v>
      </c>
      <c r="DC50" s="39">
        <f>'1.1 Assumptions'!$J$155</f>
        <v>1.42</v>
      </c>
      <c r="DD50" s="39">
        <f>'1.1 Assumptions'!$J$155</f>
        <v>1.42</v>
      </c>
      <c r="DE50" s="39">
        <f>'1.1 Assumptions'!$J$155</f>
        <v>1.42</v>
      </c>
      <c r="DF50" s="39">
        <f>'1.1 Assumptions'!$J$155</f>
        <v>1.42</v>
      </c>
      <c r="DG50" s="39">
        <f>'1.1 Assumptions'!$J$155</f>
        <v>1.42</v>
      </c>
      <c r="DH50" s="39">
        <f>'1.1 Assumptions'!$J$155</f>
        <v>1.42</v>
      </c>
      <c r="DI50" s="39">
        <f>'1.1 Assumptions'!$J$155</f>
        <v>1.42</v>
      </c>
      <c r="DJ50" s="39">
        <f>'1.1 Assumptions'!$J$155</f>
        <v>1.42</v>
      </c>
      <c r="DK50" s="39">
        <f>'1.1 Assumptions'!$J$155</f>
        <v>1.42</v>
      </c>
      <c r="DL50" s="39">
        <f>'1.1 Assumptions'!$J$155</f>
        <v>1.42</v>
      </c>
      <c r="DM50" s="39">
        <f>'1.1 Assumptions'!$J$155</f>
        <v>1.42</v>
      </c>
      <c r="DN50" s="39">
        <f>'1.1 Assumptions'!$J$155</f>
        <v>1.42</v>
      </c>
      <c r="DO50" s="39">
        <f>'1.1 Assumptions'!$J$155</f>
        <v>1.42</v>
      </c>
      <c r="DP50" s="39">
        <f>'1.1 Assumptions'!$J$155</f>
        <v>1.42</v>
      </c>
      <c r="DQ50" s="39">
        <f>'1.1 Assumptions'!$J$155</f>
        <v>1.42</v>
      </c>
      <c r="DR50" s="39">
        <f>'1.1 Assumptions'!$J$155</f>
        <v>1.42</v>
      </c>
      <c r="DS50" s="39">
        <f>'1.1 Assumptions'!$J$155</f>
        <v>1.42</v>
      </c>
      <c r="DT50" s="39">
        <f>'1.1 Assumptions'!$J$155</f>
        <v>1.42</v>
      </c>
      <c r="DU50" s="39">
        <f>'1.1 Assumptions'!$J$155</f>
        <v>1.42</v>
      </c>
      <c r="DV50" s="39">
        <f>'1.1 Assumptions'!$J$155</f>
        <v>1.42</v>
      </c>
      <c r="DW50" s="39">
        <f>'1.1 Assumptions'!$J$155</f>
        <v>1.42</v>
      </c>
      <c r="DX50" s="39">
        <f>'1.1 Assumptions'!$J$155</f>
        <v>1.42</v>
      </c>
      <c r="DY50" s="39">
        <f>'1.1 Assumptions'!$J$155</f>
        <v>1.42</v>
      </c>
    </row>
    <row r="51" spans="1:129" x14ac:dyDescent="0.35">
      <c r="B51" s="14"/>
      <c r="C51" s="14"/>
      <c r="H51" s="525"/>
    </row>
    <row r="52" spans="1:129" x14ac:dyDescent="0.35">
      <c r="B52" s="14"/>
      <c r="C52" s="14"/>
      <c r="D52" t="s">
        <v>551</v>
      </c>
      <c r="H52" s="525"/>
    </row>
    <row r="53" spans="1:129" x14ac:dyDescent="0.35">
      <c r="B53" s="14"/>
      <c r="C53" s="14"/>
      <c r="E53" s="37" t="str">
        <f>'1.1 Assumptions'!$J$27</f>
        <v>Bitmain Antminer S19 Pro</v>
      </c>
      <c r="F53" s="37"/>
      <c r="G53" s="37"/>
      <c r="H53" s="525" t="s">
        <v>462</v>
      </c>
      <c r="J53" s="178">
        <f t="shared" ref="J53:AO53" si="23">IFERROR(J45*J37*J49,"")</f>
        <v>3557.9732999999997</v>
      </c>
      <c r="K53" s="178">
        <f t="shared" si="23"/>
        <v>3557.9732999999997</v>
      </c>
      <c r="L53" s="178">
        <f t="shared" si="23"/>
        <v>3557.9732999999997</v>
      </c>
      <c r="M53" s="178">
        <f t="shared" si="23"/>
        <v>3557.9732999999997</v>
      </c>
      <c r="N53" s="178">
        <f t="shared" si="23"/>
        <v>3557.9732999999997</v>
      </c>
      <c r="O53" s="178">
        <f t="shared" si="23"/>
        <v>3557.9732999999997</v>
      </c>
      <c r="P53" s="178">
        <f t="shared" si="23"/>
        <v>3557.9732999999997</v>
      </c>
      <c r="Q53" s="178">
        <f t="shared" si="23"/>
        <v>3557.9732999999997</v>
      </c>
      <c r="R53" s="178">
        <f t="shared" si="23"/>
        <v>3557.9732999999997</v>
      </c>
      <c r="S53" s="178">
        <f t="shared" si="23"/>
        <v>3557.9732999999997</v>
      </c>
      <c r="T53" s="178">
        <f t="shared" si="23"/>
        <v>3557.9732999999997</v>
      </c>
      <c r="U53" s="178">
        <f t="shared" si="23"/>
        <v>3557.9732999999997</v>
      </c>
      <c r="V53" s="178">
        <f t="shared" si="23"/>
        <v>3557.9732999999997</v>
      </c>
      <c r="W53" s="178">
        <f t="shared" si="23"/>
        <v>3557.9732999999997</v>
      </c>
      <c r="X53" s="178">
        <f t="shared" si="23"/>
        <v>3557.9732999999997</v>
      </c>
      <c r="Y53" s="178">
        <f t="shared" si="23"/>
        <v>3557.9732999999997</v>
      </c>
      <c r="Z53" s="178">
        <f t="shared" si="23"/>
        <v>3557.9732999999997</v>
      </c>
      <c r="AA53" s="178">
        <f t="shared" si="23"/>
        <v>3557.9732999999997</v>
      </c>
      <c r="AB53" s="178">
        <f t="shared" si="23"/>
        <v>3557.9732999999997</v>
      </c>
      <c r="AC53" s="178">
        <f t="shared" si="23"/>
        <v>3557.9732999999997</v>
      </c>
      <c r="AD53" s="178">
        <f t="shared" si="23"/>
        <v>3557.9732999999997</v>
      </c>
      <c r="AE53" s="178">
        <f t="shared" si="23"/>
        <v>3557.9732999999997</v>
      </c>
      <c r="AF53" s="178">
        <f t="shared" si="23"/>
        <v>3557.9732999999997</v>
      </c>
      <c r="AG53" s="178">
        <f t="shared" si="23"/>
        <v>3557.9732999999997</v>
      </c>
      <c r="AH53" s="178">
        <f t="shared" si="23"/>
        <v>3557.9732999999997</v>
      </c>
      <c r="AI53" s="178">
        <f t="shared" si="23"/>
        <v>3557.9732999999997</v>
      </c>
      <c r="AJ53" s="178">
        <f t="shared" si="23"/>
        <v>3557.9732999999997</v>
      </c>
      <c r="AK53" s="178">
        <f t="shared" si="23"/>
        <v>3557.9732999999997</v>
      </c>
      <c r="AL53" s="178">
        <f t="shared" si="23"/>
        <v>3557.9732999999997</v>
      </c>
      <c r="AM53" s="178">
        <f t="shared" si="23"/>
        <v>3557.9732999999997</v>
      </c>
      <c r="AN53" s="178">
        <f t="shared" si="23"/>
        <v>3557.9732999999997</v>
      </c>
      <c r="AO53" s="178">
        <f t="shared" si="23"/>
        <v>3557.9732999999997</v>
      </c>
      <c r="AP53" s="178">
        <f t="shared" ref="AP53:BU53" si="24">IFERROR(AP45*AP37*AP49,"")</f>
        <v>3557.9732999999997</v>
      </c>
      <c r="AQ53" s="178">
        <f t="shared" si="24"/>
        <v>3557.9732999999997</v>
      </c>
      <c r="AR53" s="178">
        <f t="shared" si="24"/>
        <v>3557.9732999999997</v>
      </c>
      <c r="AS53" s="178">
        <f t="shared" si="24"/>
        <v>3557.9732999999997</v>
      </c>
      <c r="AT53" s="178">
        <f t="shared" si="24"/>
        <v>3557.9732999999997</v>
      </c>
      <c r="AU53" s="178">
        <f t="shared" si="24"/>
        <v>3557.9732999999997</v>
      </c>
      <c r="AV53" s="178">
        <f t="shared" si="24"/>
        <v>3557.9732999999997</v>
      </c>
      <c r="AW53" s="178">
        <f t="shared" si="24"/>
        <v>3557.9732999999997</v>
      </c>
      <c r="AX53" s="178">
        <f t="shared" si="24"/>
        <v>3557.9732999999997</v>
      </c>
      <c r="AY53" s="178">
        <f t="shared" si="24"/>
        <v>3557.9732999999997</v>
      </c>
      <c r="AZ53" s="178">
        <f t="shared" si="24"/>
        <v>3557.9732999999997</v>
      </c>
      <c r="BA53" s="178">
        <f t="shared" si="24"/>
        <v>3557.9732999999997</v>
      </c>
      <c r="BB53" s="178">
        <f t="shared" si="24"/>
        <v>3557.9732999999997</v>
      </c>
      <c r="BC53" s="178">
        <f t="shared" si="24"/>
        <v>3557.9732999999997</v>
      </c>
      <c r="BD53" s="178">
        <f t="shared" si="24"/>
        <v>3557.9732999999997</v>
      </c>
      <c r="BE53" s="178">
        <f t="shared" si="24"/>
        <v>3557.9732999999997</v>
      </c>
      <c r="BF53" s="178">
        <f t="shared" si="24"/>
        <v>3557.9732999999997</v>
      </c>
      <c r="BG53" s="178">
        <f t="shared" si="24"/>
        <v>3557.9732999999997</v>
      </c>
      <c r="BH53" s="178">
        <f t="shared" si="24"/>
        <v>3557.9732999999997</v>
      </c>
      <c r="BI53" s="178">
        <f t="shared" si="24"/>
        <v>3557.9732999999997</v>
      </c>
      <c r="BJ53" s="178">
        <f t="shared" si="24"/>
        <v>3557.9732999999997</v>
      </c>
      <c r="BK53" s="178">
        <f t="shared" si="24"/>
        <v>3557.9732999999997</v>
      </c>
      <c r="BL53" s="178">
        <f t="shared" si="24"/>
        <v>3557.9732999999997</v>
      </c>
      <c r="BM53" s="178">
        <f t="shared" si="24"/>
        <v>3557.9732999999997</v>
      </c>
      <c r="BN53" s="178">
        <f t="shared" si="24"/>
        <v>3557.9732999999997</v>
      </c>
      <c r="BO53" s="178">
        <f t="shared" si="24"/>
        <v>3557.9732999999997</v>
      </c>
      <c r="BP53" s="178">
        <f t="shared" si="24"/>
        <v>3557.9732999999997</v>
      </c>
      <c r="BQ53" s="178">
        <f t="shared" si="24"/>
        <v>3557.9732999999997</v>
      </c>
      <c r="BR53" s="178">
        <f t="shared" si="24"/>
        <v>3557.9732999999997</v>
      </c>
      <c r="BS53" s="178">
        <f t="shared" si="24"/>
        <v>3557.9732999999997</v>
      </c>
      <c r="BT53" s="178">
        <f t="shared" si="24"/>
        <v>3557.9732999999997</v>
      </c>
      <c r="BU53" s="178">
        <f t="shared" si="24"/>
        <v>3557.9732999999997</v>
      </c>
      <c r="BV53" s="178">
        <f t="shared" ref="BV53:DA53" si="25">IFERROR(BV45*BV37*BV49,"")</f>
        <v>3557.9732999999997</v>
      </c>
      <c r="BW53" s="178">
        <f t="shared" si="25"/>
        <v>3557.9732999999997</v>
      </c>
      <c r="BX53" s="178">
        <f t="shared" si="25"/>
        <v>3557.9732999999997</v>
      </c>
      <c r="BY53" s="178">
        <f t="shared" si="25"/>
        <v>3557.9732999999997</v>
      </c>
      <c r="BZ53" s="178">
        <f t="shared" si="25"/>
        <v>3557.9732999999997</v>
      </c>
      <c r="CA53" s="178">
        <f t="shared" si="25"/>
        <v>3557.9732999999997</v>
      </c>
      <c r="CB53" s="178">
        <f t="shared" si="25"/>
        <v>3557.9732999999997</v>
      </c>
      <c r="CC53" s="178">
        <f t="shared" si="25"/>
        <v>3557.9732999999997</v>
      </c>
      <c r="CD53" s="178">
        <f t="shared" si="25"/>
        <v>3557.9732999999997</v>
      </c>
      <c r="CE53" s="178">
        <f t="shared" si="25"/>
        <v>3557.9732999999997</v>
      </c>
      <c r="CF53" s="178">
        <f t="shared" si="25"/>
        <v>3557.9732999999997</v>
      </c>
      <c r="CG53" s="178">
        <f t="shared" si="25"/>
        <v>3557.9732999999997</v>
      </c>
      <c r="CH53" s="178">
        <f t="shared" si="25"/>
        <v>3557.9732999999997</v>
      </c>
      <c r="CI53" s="178">
        <f t="shared" si="25"/>
        <v>3557.9732999999997</v>
      </c>
      <c r="CJ53" s="178">
        <f t="shared" si="25"/>
        <v>3557.9732999999997</v>
      </c>
      <c r="CK53" s="178">
        <f t="shared" si="25"/>
        <v>3557.9732999999997</v>
      </c>
      <c r="CL53" s="178">
        <f t="shared" si="25"/>
        <v>3557.9732999999997</v>
      </c>
      <c r="CM53" s="178">
        <f t="shared" si="25"/>
        <v>3557.9732999999997</v>
      </c>
      <c r="CN53" s="178">
        <f t="shared" si="25"/>
        <v>3557.9732999999997</v>
      </c>
      <c r="CO53" s="178">
        <f t="shared" si="25"/>
        <v>3557.9732999999997</v>
      </c>
      <c r="CP53" s="178">
        <f t="shared" si="25"/>
        <v>3557.9732999999997</v>
      </c>
      <c r="CQ53" s="178">
        <f t="shared" si="25"/>
        <v>3557.9732999999997</v>
      </c>
      <c r="CR53" s="178">
        <f t="shared" si="25"/>
        <v>3557.9732999999997</v>
      </c>
      <c r="CS53" s="178">
        <f t="shared" si="25"/>
        <v>3557.9732999999997</v>
      </c>
      <c r="CT53" s="178">
        <f t="shared" si="25"/>
        <v>3557.9732999999997</v>
      </c>
      <c r="CU53" s="178">
        <f t="shared" si="25"/>
        <v>3557.9732999999997</v>
      </c>
      <c r="CV53" s="178">
        <f t="shared" si="25"/>
        <v>3557.9732999999997</v>
      </c>
      <c r="CW53" s="178">
        <f t="shared" si="25"/>
        <v>3557.9732999999997</v>
      </c>
      <c r="CX53" s="178">
        <f t="shared" si="25"/>
        <v>3557.9732999999997</v>
      </c>
      <c r="CY53" s="178">
        <f t="shared" si="25"/>
        <v>3557.9732999999997</v>
      </c>
      <c r="CZ53" s="178">
        <f t="shared" si="25"/>
        <v>3557.9732999999997</v>
      </c>
      <c r="DA53" s="178">
        <f t="shared" si="25"/>
        <v>3557.9732999999997</v>
      </c>
      <c r="DB53" s="178">
        <f t="shared" ref="DB53:DY53" si="26">IFERROR(DB45*DB37*DB49,"")</f>
        <v>3557.9732999999997</v>
      </c>
      <c r="DC53" s="178">
        <f t="shared" si="26"/>
        <v>3557.9732999999997</v>
      </c>
      <c r="DD53" s="178">
        <f t="shared" si="26"/>
        <v>3557.9732999999997</v>
      </c>
      <c r="DE53" s="178">
        <f t="shared" si="26"/>
        <v>3557.9732999999997</v>
      </c>
      <c r="DF53" s="178">
        <f t="shared" si="26"/>
        <v>3557.9732999999997</v>
      </c>
      <c r="DG53" s="178">
        <f t="shared" si="26"/>
        <v>3557.9732999999997</v>
      </c>
      <c r="DH53" s="178">
        <f t="shared" si="26"/>
        <v>3557.9732999999997</v>
      </c>
      <c r="DI53" s="178">
        <f t="shared" si="26"/>
        <v>3557.9732999999997</v>
      </c>
      <c r="DJ53" s="178">
        <f t="shared" si="26"/>
        <v>3557.9732999999997</v>
      </c>
      <c r="DK53" s="178">
        <f t="shared" si="26"/>
        <v>3557.9732999999997</v>
      </c>
      <c r="DL53" s="178">
        <f t="shared" si="26"/>
        <v>3557.9732999999997</v>
      </c>
      <c r="DM53" s="178">
        <f t="shared" si="26"/>
        <v>3557.9732999999997</v>
      </c>
      <c r="DN53" s="178">
        <f t="shared" si="26"/>
        <v>3557.9732999999997</v>
      </c>
      <c r="DO53" s="178">
        <f t="shared" si="26"/>
        <v>3557.9732999999997</v>
      </c>
      <c r="DP53" s="178">
        <f t="shared" si="26"/>
        <v>3557.9732999999997</v>
      </c>
      <c r="DQ53" s="178">
        <f t="shared" si="26"/>
        <v>3557.9732999999997</v>
      </c>
      <c r="DR53" s="178">
        <f t="shared" si="26"/>
        <v>3557.9732999999997</v>
      </c>
      <c r="DS53" s="178">
        <f t="shared" si="26"/>
        <v>3557.9732999999997</v>
      </c>
      <c r="DT53" s="178">
        <f t="shared" si="26"/>
        <v>3557.9732999999997</v>
      </c>
      <c r="DU53" s="178">
        <f t="shared" si="26"/>
        <v>3557.9732999999997</v>
      </c>
      <c r="DV53" s="178">
        <f t="shared" si="26"/>
        <v>3557.9732999999997</v>
      </c>
      <c r="DW53" s="178">
        <f t="shared" si="26"/>
        <v>3557.9732999999997</v>
      </c>
      <c r="DX53" s="178">
        <f t="shared" si="26"/>
        <v>3557.9732999999997</v>
      </c>
      <c r="DY53" s="178">
        <f t="shared" si="26"/>
        <v>3557.9732999999997</v>
      </c>
    </row>
    <row r="54" spans="1:129" x14ac:dyDescent="0.35">
      <c r="B54" s="14"/>
      <c r="C54" s="14"/>
      <c r="E54" s="37" t="str">
        <f>'1.1 Assumptions'!$J$28</f>
        <v>MicroBT Whatsminer M30s</v>
      </c>
      <c r="F54" s="37"/>
      <c r="G54" s="37"/>
      <c r="H54" s="525" t="s">
        <v>462</v>
      </c>
      <c r="J54" s="178">
        <f t="shared" ref="J54:AO54" si="27">IFERROR(J46*J37*J50,"")</f>
        <v>3322.1304983999994</v>
      </c>
      <c r="K54" s="178">
        <f t="shared" si="27"/>
        <v>3322.1304983999994</v>
      </c>
      <c r="L54" s="178">
        <f t="shared" si="27"/>
        <v>3322.1304983999994</v>
      </c>
      <c r="M54" s="178">
        <f t="shared" si="27"/>
        <v>3322.1304983999994</v>
      </c>
      <c r="N54" s="178">
        <f t="shared" si="27"/>
        <v>3322.1304983999994</v>
      </c>
      <c r="O54" s="178">
        <f t="shared" si="27"/>
        <v>3322.1304983999994</v>
      </c>
      <c r="P54" s="178">
        <f t="shared" si="27"/>
        <v>3322.1304983999994</v>
      </c>
      <c r="Q54" s="178">
        <f t="shared" si="27"/>
        <v>3322.1304983999994</v>
      </c>
      <c r="R54" s="178">
        <f t="shared" si="27"/>
        <v>3322.1304983999994</v>
      </c>
      <c r="S54" s="178">
        <f t="shared" si="27"/>
        <v>3322.1304983999994</v>
      </c>
      <c r="T54" s="178">
        <f t="shared" si="27"/>
        <v>3322.1304983999994</v>
      </c>
      <c r="U54" s="178">
        <f t="shared" si="27"/>
        <v>3322.1304983999994</v>
      </c>
      <c r="V54" s="178">
        <f t="shared" si="27"/>
        <v>3322.1304983999994</v>
      </c>
      <c r="W54" s="178">
        <f t="shared" si="27"/>
        <v>3322.1304983999994</v>
      </c>
      <c r="X54" s="178">
        <f t="shared" si="27"/>
        <v>3322.1304983999994</v>
      </c>
      <c r="Y54" s="178">
        <f t="shared" si="27"/>
        <v>3322.1304983999994</v>
      </c>
      <c r="Z54" s="178">
        <f t="shared" si="27"/>
        <v>3322.1304983999994</v>
      </c>
      <c r="AA54" s="178">
        <f t="shared" si="27"/>
        <v>3322.1304983999994</v>
      </c>
      <c r="AB54" s="178">
        <f t="shared" si="27"/>
        <v>3322.1304983999994</v>
      </c>
      <c r="AC54" s="178">
        <f t="shared" si="27"/>
        <v>3322.1304983999994</v>
      </c>
      <c r="AD54" s="178">
        <f t="shared" si="27"/>
        <v>3322.1304983999994</v>
      </c>
      <c r="AE54" s="178">
        <f t="shared" si="27"/>
        <v>3322.1304983999994</v>
      </c>
      <c r="AF54" s="178">
        <f t="shared" si="27"/>
        <v>3322.1304983999994</v>
      </c>
      <c r="AG54" s="178">
        <f t="shared" si="27"/>
        <v>3322.1304983999994</v>
      </c>
      <c r="AH54" s="178">
        <f t="shared" si="27"/>
        <v>3322.1304983999994</v>
      </c>
      <c r="AI54" s="178">
        <f t="shared" si="27"/>
        <v>3322.1304983999994</v>
      </c>
      <c r="AJ54" s="178">
        <f t="shared" si="27"/>
        <v>3322.1304983999994</v>
      </c>
      <c r="AK54" s="178">
        <f t="shared" si="27"/>
        <v>3322.1304983999994</v>
      </c>
      <c r="AL54" s="178">
        <f t="shared" si="27"/>
        <v>3322.1304983999994</v>
      </c>
      <c r="AM54" s="178">
        <f t="shared" si="27"/>
        <v>3322.1304983999994</v>
      </c>
      <c r="AN54" s="178">
        <f t="shared" si="27"/>
        <v>3322.1304983999994</v>
      </c>
      <c r="AO54" s="178">
        <f t="shared" si="27"/>
        <v>3322.1304983999994</v>
      </c>
      <c r="AP54" s="178">
        <f t="shared" ref="AP54:BU54" si="28">IFERROR(AP46*AP37*AP50,"")</f>
        <v>3322.1304983999994</v>
      </c>
      <c r="AQ54" s="178">
        <f t="shared" si="28"/>
        <v>3322.1304983999994</v>
      </c>
      <c r="AR54" s="178">
        <f t="shared" si="28"/>
        <v>3322.1304983999994</v>
      </c>
      <c r="AS54" s="178">
        <f t="shared" si="28"/>
        <v>3322.1304983999994</v>
      </c>
      <c r="AT54" s="178">
        <f t="shared" si="28"/>
        <v>3322.1304983999994</v>
      </c>
      <c r="AU54" s="178">
        <f t="shared" si="28"/>
        <v>3322.1304983999994</v>
      </c>
      <c r="AV54" s="178">
        <f t="shared" si="28"/>
        <v>3322.1304983999994</v>
      </c>
      <c r="AW54" s="178">
        <f t="shared" si="28"/>
        <v>3322.1304983999994</v>
      </c>
      <c r="AX54" s="178">
        <f t="shared" si="28"/>
        <v>3322.1304983999994</v>
      </c>
      <c r="AY54" s="178">
        <f t="shared" si="28"/>
        <v>3322.1304983999994</v>
      </c>
      <c r="AZ54" s="178">
        <f t="shared" si="28"/>
        <v>3322.1304983999994</v>
      </c>
      <c r="BA54" s="178">
        <f t="shared" si="28"/>
        <v>3322.1304983999994</v>
      </c>
      <c r="BB54" s="178">
        <f t="shared" si="28"/>
        <v>3322.1304983999994</v>
      </c>
      <c r="BC54" s="178">
        <f t="shared" si="28"/>
        <v>3322.1304983999994</v>
      </c>
      <c r="BD54" s="178">
        <f t="shared" si="28"/>
        <v>3322.1304983999994</v>
      </c>
      <c r="BE54" s="178">
        <f t="shared" si="28"/>
        <v>3322.1304983999994</v>
      </c>
      <c r="BF54" s="178">
        <f t="shared" si="28"/>
        <v>3322.1304983999994</v>
      </c>
      <c r="BG54" s="178">
        <f t="shared" si="28"/>
        <v>3322.1304983999994</v>
      </c>
      <c r="BH54" s="178">
        <f t="shared" si="28"/>
        <v>3322.1304983999994</v>
      </c>
      <c r="BI54" s="178">
        <f t="shared" si="28"/>
        <v>3322.1304983999994</v>
      </c>
      <c r="BJ54" s="178">
        <f t="shared" si="28"/>
        <v>3322.1304983999994</v>
      </c>
      <c r="BK54" s="178">
        <f t="shared" si="28"/>
        <v>3322.1304983999994</v>
      </c>
      <c r="BL54" s="178">
        <f t="shared" si="28"/>
        <v>3322.1304983999994</v>
      </c>
      <c r="BM54" s="178">
        <f t="shared" si="28"/>
        <v>3322.1304983999994</v>
      </c>
      <c r="BN54" s="178">
        <f t="shared" si="28"/>
        <v>3322.1304983999994</v>
      </c>
      <c r="BO54" s="178">
        <f t="shared" si="28"/>
        <v>3322.1304983999994</v>
      </c>
      <c r="BP54" s="178">
        <f t="shared" si="28"/>
        <v>3322.1304983999994</v>
      </c>
      <c r="BQ54" s="178">
        <f t="shared" si="28"/>
        <v>3322.1304983999994</v>
      </c>
      <c r="BR54" s="178">
        <f t="shared" si="28"/>
        <v>3322.1304983999994</v>
      </c>
      <c r="BS54" s="178">
        <f t="shared" si="28"/>
        <v>3322.1304983999994</v>
      </c>
      <c r="BT54" s="178">
        <f t="shared" si="28"/>
        <v>3322.1304983999994</v>
      </c>
      <c r="BU54" s="178">
        <f t="shared" si="28"/>
        <v>3322.1304983999994</v>
      </c>
      <c r="BV54" s="178">
        <f t="shared" ref="BV54:DA54" si="29">IFERROR(BV46*BV37*BV50,"")</f>
        <v>3322.1304983999994</v>
      </c>
      <c r="BW54" s="178">
        <f t="shared" si="29"/>
        <v>3322.1304983999994</v>
      </c>
      <c r="BX54" s="178">
        <f t="shared" si="29"/>
        <v>3322.1304983999994</v>
      </c>
      <c r="BY54" s="178">
        <f t="shared" si="29"/>
        <v>3322.1304983999994</v>
      </c>
      <c r="BZ54" s="178">
        <f t="shared" si="29"/>
        <v>3322.1304983999994</v>
      </c>
      <c r="CA54" s="178">
        <f t="shared" si="29"/>
        <v>3322.1304983999994</v>
      </c>
      <c r="CB54" s="178">
        <f t="shared" si="29"/>
        <v>3322.1304983999994</v>
      </c>
      <c r="CC54" s="178">
        <f t="shared" si="29"/>
        <v>3322.1304983999994</v>
      </c>
      <c r="CD54" s="178">
        <f t="shared" si="29"/>
        <v>3322.1304983999994</v>
      </c>
      <c r="CE54" s="178">
        <f t="shared" si="29"/>
        <v>3322.1304983999994</v>
      </c>
      <c r="CF54" s="178">
        <f t="shared" si="29"/>
        <v>3322.1304983999994</v>
      </c>
      <c r="CG54" s="178">
        <f t="shared" si="29"/>
        <v>3322.1304983999994</v>
      </c>
      <c r="CH54" s="178">
        <f t="shared" si="29"/>
        <v>3322.1304983999994</v>
      </c>
      <c r="CI54" s="178">
        <f t="shared" si="29"/>
        <v>3322.1304983999994</v>
      </c>
      <c r="CJ54" s="178">
        <f t="shared" si="29"/>
        <v>3322.1304983999994</v>
      </c>
      <c r="CK54" s="178">
        <f t="shared" si="29"/>
        <v>3322.1304983999994</v>
      </c>
      <c r="CL54" s="178">
        <f t="shared" si="29"/>
        <v>3322.1304983999994</v>
      </c>
      <c r="CM54" s="178">
        <f t="shared" si="29"/>
        <v>3322.1304983999994</v>
      </c>
      <c r="CN54" s="178">
        <f t="shared" si="29"/>
        <v>3322.1304983999994</v>
      </c>
      <c r="CO54" s="178">
        <f t="shared" si="29"/>
        <v>3322.1304983999994</v>
      </c>
      <c r="CP54" s="178">
        <f t="shared" si="29"/>
        <v>3322.1304983999994</v>
      </c>
      <c r="CQ54" s="178">
        <f t="shared" si="29"/>
        <v>3322.1304983999994</v>
      </c>
      <c r="CR54" s="178">
        <f t="shared" si="29"/>
        <v>3322.1304983999994</v>
      </c>
      <c r="CS54" s="178">
        <f t="shared" si="29"/>
        <v>3322.1304983999994</v>
      </c>
      <c r="CT54" s="178">
        <f t="shared" si="29"/>
        <v>3322.1304983999994</v>
      </c>
      <c r="CU54" s="178">
        <f t="shared" si="29"/>
        <v>3322.1304983999994</v>
      </c>
      <c r="CV54" s="178">
        <f t="shared" si="29"/>
        <v>3322.1304983999994</v>
      </c>
      <c r="CW54" s="178">
        <f t="shared" si="29"/>
        <v>3322.1304983999994</v>
      </c>
      <c r="CX54" s="178">
        <f t="shared" si="29"/>
        <v>3322.1304983999994</v>
      </c>
      <c r="CY54" s="178">
        <f t="shared" si="29"/>
        <v>3322.1304983999994</v>
      </c>
      <c r="CZ54" s="178">
        <f t="shared" si="29"/>
        <v>3322.1304983999994</v>
      </c>
      <c r="DA54" s="178">
        <f t="shared" si="29"/>
        <v>3322.1304983999994</v>
      </c>
      <c r="DB54" s="178">
        <f t="shared" ref="DB54:DY54" si="30">IFERROR(DB46*DB37*DB50,"")</f>
        <v>3322.1304983999994</v>
      </c>
      <c r="DC54" s="178">
        <f t="shared" si="30"/>
        <v>3322.1304983999994</v>
      </c>
      <c r="DD54" s="178">
        <f t="shared" si="30"/>
        <v>3322.1304983999994</v>
      </c>
      <c r="DE54" s="178">
        <f t="shared" si="30"/>
        <v>3322.1304983999994</v>
      </c>
      <c r="DF54" s="178">
        <f t="shared" si="30"/>
        <v>3322.1304983999994</v>
      </c>
      <c r="DG54" s="178">
        <f t="shared" si="30"/>
        <v>3322.1304983999994</v>
      </c>
      <c r="DH54" s="178">
        <f t="shared" si="30"/>
        <v>3322.1304983999994</v>
      </c>
      <c r="DI54" s="178">
        <f t="shared" si="30"/>
        <v>3322.1304983999994</v>
      </c>
      <c r="DJ54" s="178">
        <f t="shared" si="30"/>
        <v>3322.1304983999994</v>
      </c>
      <c r="DK54" s="178">
        <f t="shared" si="30"/>
        <v>3322.1304983999994</v>
      </c>
      <c r="DL54" s="178">
        <f t="shared" si="30"/>
        <v>3322.1304983999994</v>
      </c>
      <c r="DM54" s="178">
        <f t="shared" si="30"/>
        <v>3322.1304983999994</v>
      </c>
      <c r="DN54" s="178">
        <f t="shared" si="30"/>
        <v>3322.1304983999994</v>
      </c>
      <c r="DO54" s="178">
        <f t="shared" si="30"/>
        <v>3322.1304983999994</v>
      </c>
      <c r="DP54" s="178">
        <f t="shared" si="30"/>
        <v>3322.1304983999994</v>
      </c>
      <c r="DQ54" s="178">
        <f t="shared" si="30"/>
        <v>3322.1304983999994</v>
      </c>
      <c r="DR54" s="178">
        <f t="shared" si="30"/>
        <v>3322.1304983999994</v>
      </c>
      <c r="DS54" s="178">
        <f t="shared" si="30"/>
        <v>3322.1304983999994</v>
      </c>
      <c r="DT54" s="178">
        <f t="shared" si="30"/>
        <v>3322.1304983999994</v>
      </c>
      <c r="DU54" s="178">
        <f t="shared" si="30"/>
        <v>3322.1304983999994</v>
      </c>
      <c r="DV54" s="178">
        <f t="shared" si="30"/>
        <v>3322.1304983999994</v>
      </c>
      <c r="DW54" s="178">
        <f t="shared" si="30"/>
        <v>3322.1304983999994</v>
      </c>
      <c r="DX54" s="178">
        <f t="shared" si="30"/>
        <v>3322.1304983999994</v>
      </c>
      <c r="DY54" s="178">
        <f t="shared" si="30"/>
        <v>3322.1304983999994</v>
      </c>
    </row>
    <row r="55" spans="1:129" x14ac:dyDescent="0.35">
      <c r="B55" s="14"/>
      <c r="C55" s="14"/>
      <c r="H55" s="525"/>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row>
    <row r="56" spans="1:129" x14ac:dyDescent="0.35">
      <c r="B56" s="14"/>
      <c r="C56" s="14"/>
      <c r="D56" t="s">
        <v>552</v>
      </c>
      <c r="H56" s="516"/>
    </row>
    <row r="57" spans="1:129" x14ac:dyDescent="0.35">
      <c r="B57" s="14"/>
      <c r="C57" s="14"/>
      <c r="E57" s="37" t="str">
        <f>'1.1 Assumptions'!$J$27</f>
        <v>Bitmain Antminer S19 Pro</v>
      </c>
      <c r="F57" s="37"/>
      <c r="G57" s="37"/>
      <c r="H57" s="525" t="s">
        <v>462</v>
      </c>
      <c r="J57" s="35">
        <f t="shared" ref="J57:AO57" si="31">IFERROR(J14*J53,"")</f>
        <v>0</v>
      </c>
      <c r="K57" s="35">
        <f t="shared" si="31"/>
        <v>0</v>
      </c>
      <c r="L57" s="35">
        <f t="shared" si="31"/>
        <v>0</v>
      </c>
      <c r="M57" s="35">
        <f t="shared" si="31"/>
        <v>0</v>
      </c>
      <c r="N57" s="35">
        <f t="shared" si="31"/>
        <v>0</v>
      </c>
      <c r="O57" s="35">
        <f t="shared" si="31"/>
        <v>0</v>
      </c>
      <c r="P57" s="35">
        <f t="shared" si="31"/>
        <v>0</v>
      </c>
      <c r="Q57" s="35">
        <f t="shared" si="31"/>
        <v>0</v>
      </c>
      <c r="R57" s="35">
        <f t="shared" si="31"/>
        <v>0</v>
      </c>
      <c r="S57" s="35">
        <f t="shared" si="31"/>
        <v>0</v>
      </c>
      <c r="T57" s="35">
        <f t="shared" si="31"/>
        <v>0</v>
      </c>
      <c r="U57" s="35">
        <f t="shared" si="31"/>
        <v>0</v>
      </c>
      <c r="V57" s="35">
        <f t="shared" si="31"/>
        <v>0</v>
      </c>
      <c r="W57" s="35">
        <f t="shared" si="31"/>
        <v>0</v>
      </c>
      <c r="X57" s="35">
        <f t="shared" si="31"/>
        <v>0</v>
      </c>
      <c r="Y57" s="35">
        <f t="shared" si="31"/>
        <v>0</v>
      </c>
      <c r="Z57" s="35">
        <f t="shared" si="31"/>
        <v>0</v>
      </c>
      <c r="AA57" s="35">
        <f t="shared" si="31"/>
        <v>0</v>
      </c>
      <c r="AB57" s="35">
        <f t="shared" si="31"/>
        <v>0</v>
      </c>
      <c r="AC57" s="35">
        <f t="shared" si="31"/>
        <v>0</v>
      </c>
      <c r="AD57" s="35">
        <f t="shared" si="31"/>
        <v>0</v>
      </c>
      <c r="AE57" s="35">
        <f t="shared" si="31"/>
        <v>0</v>
      </c>
      <c r="AF57" s="35">
        <f t="shared" si="31"/>
        <v>0</v>
      </c>
      <c r="AG57" s="35">
        <f t="shared" si="31"/>
        <v>0</v>
      </c>
      <c r="AH57" s="35">
        <f t="shared" si="31"/>
        <v>0</v>
      </c>
      <c r="AI57" s="35">
        <f t="shared" si="31"/>
        <v>0</v>
      </c>
      <c r="AJ57" s="35">
        <f t="shared" si="31"/>
        <v>0</v>
      </c>
      <c r="AK57" s="35">
        <f t="shared" si="31"/>
        <v>0</v>
      </c>
      <c r="AL57" s="35">
        <f t="shared" si="31"/>
        <v>0</v>
      </c>
      <c r="AM57" s="35">
        <f t="shared" si="31"/>
        <v>0</v>
      </c>
      <c r="AN57" s="35">
        <f t="shared" si="31"/>
        <v>0</v>
      </c>
      <c r="AO57" s="35">
        <f t="shared" si="31"/>
        <v>0</v>
      </c>
      <c r="AP57" s="35">
        <f t="shared" ref="AP57:BU57" si="32">IFERROR(AP14*AP53,"")</f>
        <v>0</v>
      </c>
      <c r="AQ57" s="35">
        <f t="shared" si="32"/>
        <v>0</v>
      </c>
      <c r="AR57" s="35">
        <f t="shared" si="32"/>
        <v>0</v>
      </c>
      <c r="AS57" s="35">
        <f t="shared" si="32"/>
        <v>0</v>
      </c>
      <c r="AT57" s="35">
        <f t="shared" si="32"/>
        <v>0</v>
      </c>
      <c r="AU57" s="35">
        <f t="shared" si="32"/>
        <v>0</v>
      </c>
      <c r="AV57" s="35">
        <f t="shared" si="32"/>
        <v>0</v>
      </c>
      <c r="AW57" s="35">
        <f t="shared" si="32"/>
        <v>0</v>
      </c>
      <c r="AX57" s="35">
        <f t="shared" si="32"/>
        <v>0</v>
      </c>
      <c r="AY57" s="35">
        <f t="shared" si="32"/>
        <v>0</v>
      </c>
      <c r="AZ57" s="35">
        <f t="shared" si="32"/>
        <v>0</v>
      </c>
      <c r="BA57" s="35">
        <f t="shared" si="32"/>
        <v>0</v>
      </c>
      <c r="BB57" s="35">
        <f t="shared" si="32"/>
        <v>0</v>
      </c>
      <c r="BC57" s="35">
        <f t="shared" si="32"/>
        <v>0</v>
      </c>
      <c r="BD57" s="35">
        <f t="shared" si="32"/>
        <v>0</v>
      </c>
      <c r="BE57" s="35">
        <f t="shared" si="32"/>
        <v>0</v>
      </c>
      <c r="BF57" s="35">
        <f t="shared" si="32"/>
        <v>0</v>
      </c>
      <c r="BG57" s="35">
        <f t="shared" si="32"/>
        <v>0</v>
      </c>
      <c r="BH57" s="35">
        <f t="shared" si="32"/>
        <v>0</v>
      </c>
      <c r="BI57" s="35">
        <f t="shared" si="32"/>
        <v>0</v>
      </c>
      <c r="BJ57" s="35">
        <f t="shared" si="32"/>
        <v>0</v>
      </c>
      <c r="BK57" s="35">
        <f t="shared" si="32"/>
        <v>0</v>
      </c>
      <c r="BL57" s="35">
        <f t="shared" si="32"/>
        <v>0</v>
      </c>
      <c r="BM57" s="35">
        <f t="shared" si="32"/>
        <v>0</v>
      </c>
      <c r="BN57" s="35">
        <f t="shared" si="32"/>
        <v>0</v>
      </c>
      <c r="BO57" s="35">
        <f t="shared" si="32"/>
        <v>0</v>
      </c>
      <c r="BP57" s="35">
        <f t="shared" si="32"/>
        <v>0</v>
      </c>
      <c r="BQ57" s="35">
        <f t="shared" si="32"/>
        <v>0</v>
      </c>
      <c r="BR57" s="35">
        <f t="shared" si="32"/>
        <v>0</v>
      </c>
      <c r="BS57" s="35">
        <f t="shared" si="32"/>
        <v>0</v>
      </c>
      <c r="BT57" s="35">
        <f t="shared" si="32"/>
        <v>0</v>
      </c>
      <c r="BU57" s="35">
        <f t="shared" si="32"/>
        <v>0</v>
      </c>
      <c r="BV57" s="35">
        <f t="shared" ref="BV57:DA57" si="33">IFERROR(BV14*BV53,"")</f>
        <v>0</v>
      </c>
      <c r="BW57" s="35">
        <f t="shared" si="33"/>
        <v>0</v>
      </c>
      <c r="BX57" s="35">
        <f t="shared" si="33"/>
        <v>0</v>
      </c>
      <c r="BY57" s="35">
        <f t="shared" si="33"/>
        <v>0</v>
      </c>
      <c r="BZ57" s="35">
        <f t="shared" si="33"/>
        <v>0</v>
      </c>
      <c r="CA57" s="35">
        <f t="shared" si="33"/>
        <v>0</v>
      </c>
      <c r="CB57" s="35">
        <f t="shared" si="33"/>
        <v>0</v>
      </c>
      <c r="CC57" s="35">
        <f t="shared" si="33"/>
        <v>0</v>
      </c>
      <c r="CD57" s="35">
        <f t="shared" si="33"/>
        <v>0</v>
      </c>
      <c r="CE57" s="35">
        <f t="shared" si="33"/>
        <v>0</v>
      </c>
      <c r="CF57" s="35">
        <f t="shared" si="33"/>
        <v>0</v>
      </c>
      <c r="CG57" s="35">
        <f t="shared" si="33"/>
        <v>0</v>
      </c>
      <c r="CH57" s="35">
        <f t="shared" si="33"/>
        <v>0</v>
      </c>
      <c r="CI57" s="35">
        <f t="shared" si="33"/>
        <v>0</v>
      </c>
      <c r="CJ57" s="35">
        <f t="shared" si="33"/>
        <v>0</v>
      </c>
      <c r="CK57" s="35">
        <f t="shared" si="33"/>
        <v>0</v>
      </c>
      <c r="CL57" s="35">
        <f t="shared" si="33"/>
        <v>0</v>
      </c>
      <c r="CM57" s="35">
        <f t="shared" si="33"/>
        <v>0</v>
      </c>
      <c r="CN57" s="35">
        <f t="shared" si="33"/>
        <v>0</v>
      </c>
      <c r="CO57" s="35">
        <f t="shared" si="33"/>
        <v>0</v>
      </c>
      <c r="CP57" s="35">
        <f t="shared" si="33"/>
        <v>0</v>
      </c>
      <c r="CQ57" s="35">
        <f t="shared" si="33"/>
        <v>0</v>
      </c>
      <c r="CR57" s="35">
        <f t="shared" si="33"/>
        <v>0</v>
      </c>
      <c r="CS57" s="35">
        <f t="shared" si="33"/>
        <v>0</v>
      </c>
      <c r="CT57" s="35">
        <f t="shared" si="33"/>
        <v>0</v>
      </c>
      <c r="CU57" s="35">
        <f t="shared" si="33"/>
        <v>0</v>
      </c>
      <c r="CV57" s="35">
        <f t="shared" si="33"/>
        <v>0</v>
      </c>
      <c r="CW57" s="35">
        <f t="shared" si="33"/>
        <v>0</v>
      </c>
      <c r="CX57" s="35">
        <f t="shared" si="33"/>
        <v>0</v>
      </c>
      <c r="CY57" s="35">
        <f t="shared" si="33"/>
        <v>0</v>
      </c>
      <c r="CZ57" s="35">
        <f t="shared" si="33"/>
        <v>0</v>
      </c>
      <c r="DA57" s="35">
        <f t="shared" si="33"/>
        <v>0</v>
      </c>
      <c r="DB57" s="35">
        <f t="shared" ref="DB57:DY57" si="34">IFERROR(DB14*DB53,"")</f>
        <v>0</v>
      </c>
      <c r="DC57" s="35">
        <f t="shared" si="34"/>
        <v>0</v>
      </c>
      <c r="DD57" s="35">
        <f t="shared" si="34"/>
        <v>0</v>
      </c>
      <c r="DE57" s="35">
        <f t="shared" si="34"/>
        <v>0</v>
      </c>
      <c r="DF57" s="35">
        <f t="shared" si="34"/>
        <v>0</v>
      </c>
      <c r="DG57" s="35">
        <f t="shared" si="34"/>
        <v>0</v>
      </c>
      <c r="DH57" s="35">
        <f t="shared" si="34"/>
        <v>0</v>
      </c>
      <c r="DI57" s="35">
        <f t="shared" si="34"/>
        <v>0</v>
      </c>
      <c r="DJ57" s="35">
        <f t="shared" si="34"/>
        <v>0</v>
      </c>
      <c r="DK57" s="35">
        <f t="shared" si="34"/>
        <v>0</v>
      </c>
      <c r="DL57" s="35">
        <f t="shared" si="34"/>
        <v>0</v>
      </c>
      <c r="DM57" s="35">
        <f t="shared" si="34"/>
        <v>0</v>
      </c>
      <c r="DN57" s="35">
        <f t="shared" si="34"/>
        <v>0</v>
      </c>
      <c r="DO57" s="35">
        <f t="shared" si="34"/>
        <v>0</v>
      </c>
      <c r="DP57" s="35">
        <f t="shared" si="34"/>
        <v>0</v>
      </c>
      <c r="DQ57" s="35">
        <f t="shared" si="34"/>
        <v>0</v>
      </c>
      <c r="DR57" s="35">
        <f t="shared" si="34"/>
        <v>0</v>
      </c>
      <c r="DS57" s="35">
        <f t="shared" si="34"/>
        <v>0</v>
      </c>
      <c r="DT57" s="35">
        <f t="shared" si="34"/>
        <v>0</v>
      </c>
      <c r="DU57" s="35">
        <f t="shared" si="34"/>
        <v>0</v>
      </c>
      <c r="DV57" s="35">
        <f t="shared" si="34"/>
        <v>0</v>
      </c>
      <c r="DW57" s="35">
        <f t="shared" si="34"/>
        <v>0</v>
      </c>
      <c r="DX57" s="35">
        <f t="shared" si="34"/>
        <v>0</v>
      </c>
      <c r="DY57" s="35">
        <f t="shared" si="34"/>
        <v>0</v>
      </c>
    </row>
    <row r="58" spans="1:129" x14ac:dyDescent="0.35">
      <c r="B58" s="14"/>
      <c r="C58" s="14"/>
      <c r="E58" s="37" t="s">
        <v>585</v>
      </c>
      <c r="F58" s="37"/>
      <c r="G58" s="37"/>
      <c r="H58" s="525" t="s">
        <v>462</v>
      </c>
      <c r="J58" s="35">
        <f t="shared" ref="J58:AO58" si="35">IFERROR(J15*J54,"")</f>
        <v>0</v>
      </c>
      <c r="K58" s="35">
        <f t="shared" si="35"/>
        <v>0</v>
      </c>
      <c r="L58" s="35">
        <f t="shared" si="35"/>
        <v>0</v>
      </c>
      <c r="M58" s="35">
        <f t="shared" si="35"/>
        <v>0</v>
      </c>
      <c r="N58" s="35">
        <f t="shared" si="35"/>
        <v>0</v>
      </c>
      <c r="O58" s="35">
        <f t="shared" si="35"/>
        <v>0</v>
      </c>
      <c r="P58" s="35">
        <f t="shared" si="35"/>
        <v>0</v>
      </c>
      <c r="Q58" s="35">
        <f t="shared" si="35"/>
        <v>0</v>
      </c>
      <c r="R58" s="35">
        <f t="shared" si="35"/>
        <v>0</v>
      </c>
      <c r="S58" s="35">
        <f t="shared" si="35"/>
        <v>0</v>
      </c>
      <c r="T58" s="35">
        <f t="shared" si="35"/>
        <v>0</v>
      </c>
      <c r="U58" s="35">
        <f t="shared" si="35"/>
        <v>0</v>
      </c>
      <c r="V58" s="35">
        <f t="shared" si="35"/>
        <v>0</v>
      </c>
      <c r="W58" s="35">
        <f t="shared" si="35"/>
        <v>0</v>
      </c>
      <c r="X58" s="35">
        <f t="shared" si="35"/>
        <v>0</v>
      </c>
      <c r="Y58" s="35">
        <f t="shared" si="35"/>
        <v>0</v>
      </c>
      <c r="Z58" s="35">
        <f t="shared" si="35"/>
        <v>0</v>
      </c>
      <c r="AA58" s="35">
        <f t="shared" si="35"/>
        <v>0</v>
      </c>
      <c r="AB58" s="35">
        <f t="shared" si="35"/>
        <v>0</v>
      </c>
      <c r="AC58" s="35">
        <f t="shared" si="35"/>
        <v>0</v>
      </c>
      <c r="AD58" s="35">
        <f t="shared" si="35"/>
        <v>0</v>
      </c>
      <c r="AE58" s="35">
        <f t="shared" si="35"/>
        <v>0</v>
      </c>
      <c r="AF58" s="35">
        <f t="shared" si="35"/>
        <v>0</v>
      </c>
      <c r="AG58" s="35">
        <f t="shared" si="35"/>
        <v>0</v>
      </c>
      <c r="AH58" s="35">
        <f t="shared" si="35"/>
        <v>0</v>
      </c>
      <c r="AI58" s="35">
        <f t="shared" si="35"/>
        <v>0</v>
      </c>
      <c r="AJ58" s="35">
        <f t="shared" si="35"/>
        <v>0</v>
      </c>
      <c r="AK58" s="35">
        <f t="shared" si="35"/>
        <v>0</v>
      </c>
      <c r="AL58" s="35">
        <f t="shared" si="35"/>
        <v>0</v>
      </c>
      <c r="AM58" s="35">
        <f t="shared" si="35"/>
        <v>0</v>
      </c>
      <c r="AN58" s="35">
        <f t="shared" si="35"/>
        <v>0</v>
      </c>
      <c r="AO58" s="35">
        <f t="shared" si="35"/>
        <v>0</v>
      </c>
      <c r="AP58" s="35">
        <f t="shared" ref="AP58:BU58" si="36">IFERROR(AP15*AP54,"")</f>
        <v>0</v>
      </c>
      <c r="AQ58" s="35">
        <f t="shared" si="36"/>
        <v>0</v>
      </c>
      <c r="AR58" s="35">
        <f t="shared" si="36"/>
        <v>0</v>
      </c>
      <c r="AS58" s="35">
        <f t="shared" si="36"/>
        <v>0</v>
      </c>
      <c r="AT58" s="35">
        <f t="shared" si="36"/>
        <v>0</v>
      </c>
      <c r="AU58" s="35">
        <f t="shared" si="36"/>
        <v>0</v>
      </c>
      <c r="AV58" s="35">
        <f t="shared" si="36"/>
        <v>0</v>
      </c>
      <c r="AW58" s="35">
        <f t="shared" si="36"/>
        <v>0</v>
      </c>
      <c r="AX58" s="35">
        <f t="shared" si="36"/>
        <v>0</v>
      </c>
      <c r="AY58" s="35">
        <f t="shared" si="36"/>
        <v>0</v>
      </c>
      <c r="AZ58" s="35">
        <f t="shared" si="36"/>
        <v>0</v>
      </c>
      <c r="BA58" s="35">
        <f t="shared" si="36"/>
        <v>0</v>
      </c>
      <c r="BB58" s="35">
        <f t="shared" si="36"/>
        <v>0</v>
      </c>
      <c r="BC58" s="35">
        <f t="shared" si="36"/>
        <v>0</v>
      </c>
      <c r="BD58" s="35">
        <f t="shared" si="36"/>
        <v>0</v>
      </c>
      <c r="BE58" s="35">
        <f t="shared" si="36"/>
        <v>0</v>
      </c>
      <c r="BF58" s="35">
        <f t="shared" si="36"/>
        <v>0</v>
      </c>
      <c r="BG58" s="35">
        <f t="shared" si="36"/>
        <v>0</v>
      </c>
      <c r="BH58" s="35">
        <f t="shared" si="36"/>
        <v>0</v>
      </c>
      <c r="BI58" s="35">
        <f t="shared" si="36"/>
        <v>0</v>
      </c>
      <c r="BJ58" s="35">
        <f t="shared" si="36"/>
        <v>0</v>
      </c>
      <c r="BK58" s="35">
        <f t="shared" si="36"/>
        <v>0</v>
      </c>
      <c r="BL58" s="35">
        <f t="shared" si="36"/>
        <v>0</v>
      </c>
      <c r="BM58" s="35">
        <f t="shared" si="36"/>
        <v>0</v>
      </c>
      <c r="BN58" s="35">
        <f t="shared" si="36"/>
        <v>0</v>
      </c>
      <c r="BO58" s="35">
        <f t="shared" si="36"/>
        <v>0</v>
      </c>
      <c r="BP58" s="35">
        <f t="shared" si="36"/>
        <v>0</v>
      </c>
      <c r="BQ58" s="35">
        <f t="shared" si="36"/>
        <v>0</v>
      </c>
      <c r="BR58" s="35">
        <f t="shared" si="36"/>
        <v>0</v>
      </c>
      <c r="BS58" s="35">
        <f t="shared" si="36"/>
        <v>0</v>
      </c>
      <c r="BT58" s="35">
        <f t="shared" si="36"/>
        <v>0</v>
      </c>
      <c r="BU58" s="35">
        <f t="shared" si="36"/>
        <v>0</v>
      </c>
      <c r="BV58" s="35">
        <f t="shared" ref="BV58:DA58" si="37">IFERROR(BV15*BV54,"")</f>
        <v>0</v>
      </c>
      <c r="BW58" s="35">
        <f t="shared" si="37"/>
        <v>0</v>
      </c>
      <c r="BX58" s="35">
        <f t="shared" si="37"/>
        <v>0</v>
      </c>
      <c r="BY58" s="35">
        <f t="shared" si="37"/>
        <v>0</v>
      </c>
      <c r="BZ58" s="35">
        <f t="shared" si="37"/>
        <v>0</v>
      </c>
      <c r="CA58" s="35">
        <f t="shared" si="37"/>
        <v>0</v>
      </c>
      <c r="CB58" s="35">
        <f t="shared" si="37"/>
        <v>0</v>
      </c>
      <c r="CC58" s="35">
        <f t="shared" si="37"/>
        <v>0</v>
      </c>
      <c r="CD58" s="35">
        <f t="shared" si="37"/>
        <v>0</v>
      </c>
      <c r="CE58" s="35">
        <f t="shared" si="37"/>
        <v>0</v>
      </c>
      <c r="CF58" s="35">
        <f t="shared" si="37"/>
        <v>0</v>
      </c>
      <c r="CG58" s="35">
        <f t="shared" si="37"/>
        <v>0</v>
      </c>
      <c r="CH58" s="35">
        <f t="shared" si="37"/>
        <v>0</v>
      </c>
      <c r="CI58" s="35">
        <f t="shared" si="37"/>
        <v>0</v>
      </c>
      <c r="CJ58" s="35">
        <f t="shared" si="37"/>
        <v>0</v>
      </c>
      <c r="CK58" s="35">
        <f t="shared" si="37"/>
        <v>0</v>
      </c>
      <c r="CL58" s="35">
        <f t="shared" si="37"/>
        <v>0</v>
      </c>
      <c r="CM58" s="35">
        <f t="shared" si="37"/>
        <v>0</v>
      </c>
      <c r="CN58" s="35">
        <f t="shared" si="37"/>
        <v>0</v>
      </c>
      <c r="CO58" s="35">
        <f t="shared" si="37"/>
        <v>0</v>
      </c>
      <c r="CP58" s="35">
        <f t="shared" si="37"/>
        <v>0</v>
      </c>
      <c r="CQ58" s="35">
        <f t="shared" si="37"/>
        <v>0</v>
      </c>
      <c r="CR58" s="35">
        <f t="shared" si="37"/>
        <v>0</v>
      </c>
      <c r="CS58" s="35">
        <f t="shared" si="37"/>
        <v>0</v>
      </c>
      <c r="CT58" s="35">
        <f t="shared" si="37"/>
        <v>0</v>
      </c>
      <c r="CU58" s="35">
        <f t="shared" si="37"/>
        <v>0</v>
      </c>
      <c r="CV58" s="35">
        <f t="shared" si="37"/>
        <v>0</v>
      </c>
      <c r="CW58" s="35">
        <f t="shared" si="37"/>
        <v>0</v>
      </c>
      <c r="CX58" s="35">
        <f t="shared" si="37"/>
        <v>0</v>
      </c>
      <c r="CY58" s="35">
        <f t="shared" si="37"/>
        <v>0</v>
      </c>
      <c r="CZ58" s="35">
        <f t="shared" si="37"/>
        <v>0</v>
      </c>
      <c r="DA58" s="35">
        <f t="shared" si="37"/>
        <v>0</v>
      </c>
      <c r="DB58" s="35">
        <f t="shared" ref="DB58:DY58" si="38">IFERROR(DB15*DB54,"")</f>
        <v>0</v>
      </c>
      <c r="DC58" s="35">
        <f t="shared" si="38"/>
        <v>0</v>
      </c>
      <c r="DD58" s="35">
        <f t="shared" si="38"/>
        <v>0</v>
      </c>
      <c r="DE58" s="35">
        <f t="shared" si="38"/>
        <v>0</v>
      </c>
      <c r="DF58" s="35">
        <f t="shared" si="38"/>
        <v>0</v>
      </c>
      <c r="DG58" s="35">
        <f t="shared" si="38"/>
        <v>0</v>
      </c>
      <c r="DH58" s="35">
        <f t="shared" si="38"/>
        <v>0</v>
      </c>
      <c r="DI58" s="35">
        <f t="shared" si="38"/>
        <v>0</v>
      </c>
      <c r="DJ58" s="35">
        <f t="shared" si="38"/>
        <v>0</v>
      </c>
      <c r="DK58" s="35">
        <f t="shared" si="38"/>
        <v>0</v>
      </c>
      <c r="DL58" s="35">
        <f t="shared" si="38"/>
        <v>0</v>
      </c>
      <c r="DM58" s="35">
        <f t="shared" si="38"/>
        <v>0</v>
      </c>
      <c r="DN58" s="35">
        <f t="shared" si="38"/>
        <v>0</v>
      </c>
      <c r="DO58" s="35">
        <f t="shared" si="38"/>
        <v>0</v>
      </c>
      <c r="DP58" s="35">
        <f t="shared" si="38"/>
        <v>0</v>
      </c>
      <c r="DQ58" s="35">
        <f t="shared" si="38"/>
        <v>0</v>
      </c>
      <c r="DR58" s="35">
        <f t="shared" si="38"/>
        <v>0</v>
      </c>
      <c r="DS58" s="35">
        <f t="shared" si="38"/>
        <v>0</v>
      </c>
      <c r="DT58" s="35">
        <f t="shared" si="38"/>
        <v>0</v>
      </c>
      <c r="DU58" s="35">
        <f t="shared" si="38"/>
        <v>0</v>
      </c>
      <c r="DV58" s="35">
        <f t="shared" si="38"/>
        <v>0</v>
      </c>
      <c r="DW58" s="35">
        <f t="shared" si="38"/>
        <v>0</v>
      </c>
      <c r="DX58" s="35">
        <f t="shared" si="38"/>
        <v>0</v>
      </c>
      <c r="DY58" s="35">
        <f t="shared" si="38"/>
        <v>0</v>
      </c>
    </row>
    <row r="59" spans="1:129" x14ac:dyDescent="0.35">
      <c r="B59" s="14"/>
      <c r="C59" s="14"/>
      <c r="H59" s="525"/>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row>
    <row r="60" spans="1:129" x14ac:dyDescent="0.35">
      <c r="B60" s="14"/>
      <c r="C60" s="24" t="s">
        <v>586</v>
      </c>
      <c r="F60" s="24"/>
      <c r="H60" s="528" t="s">
        <v>462</v>
      </c>
      <c r="J60" s="172">
        <f>J57+J58</f>
        <v>0</v>
      </c>
      <c r="K60" s="172">
        <f t="shared" ref="K60:BV60" si="39">K57+K58</f>
        <v>0</v>
      </c>
      <c r="L60" s="172">
        <f t="shared" si="39"/>
        <v>0</v>
      </c>
      <c r="M60" s="172">
        <f t="shared" si="39"/>
        <v>0</v>
      </c>
      <c r="N60" s="172">
        <f t="shared" si="39"/>
        <v>0</v>
      </c>
      <c r="O60" s="172">
        <f t="shared" si="39"/>
        <v>0</v>
      </c>
      <c r="P60" s="172">
        <f t="shared" si="39"/>
        <v>0</v>
      </c>
      <c r="Q60" s="172">
        <f t="shared" si="39"/>
        <v>0</v>
      </c>
      <c r="R60" s="172">
        <f t="shared" si="39"/>
        <v>0</v>
      </c>
      <c r="S60" s="172">
        <f t="shared" si="39"/>
        <v>0</v>
      </c>
      <c r="T60" s="172">
        <f t="shared" si="39"/>
        <v>0</v>
      </c>
      <c r="U60" s="172">
        <f t="shared" si="39"/>
        <v>0</v>
      </c>
      <c r="V60" s="172">
        <f t="shared" si="39"/>
        <v>0</v>
      </c>
      <c r="W60" s="172">
        <f t="shared" si="39"/>
        <v>0</v>
      </c>
      <c r="X60" s="172">
        <f t="shared" si="39"/>
        <v>0</v>
      </c>
      <c r="Y60" s="172">
        <f t="shared" si="39"/>
        <v>0</v>
      </c>
      <c r="Z60" s="172">
        <f t="shared" si="39"/>
        <v>0</v>
      </c>
      <c r="AA60" s="172">
        <f t="shared" si="39"/>
        <v>0</v>
      </c>
      <c r="AB60" s="172">
        <f t="shared" si="39"/>
        <v>0</v>
      </c>
      <c r="AC60" s="172">
        <f t="shared" si="39"/>
        <v>0</v>
      </c>
      <c r="AD60" s="172">
        <f t="shared" si="39"/>
        <v>0</v>
      </c>
      <c r="AE60" s="172">
        <f t="shared" si="39"/>
        <v>0</v>
      </c>
      <c r="AF60" s="172">
        <f t="shared" si="39"/>
        <v>0</v>
      </c>
      <c r="AG60" s="172">
        <f t="shared" si="39"/>
        <v>0</v>
      </c>
      <c r="AH60" s="172">
        <f t="shared" si="39"/>
        <v>0</v>
      </c>
      <c r="AI60" s="172">
        <f t="shared" si="39"/>
        <v>0</v>
      </c>
      <c r="AJ60" s="172">
        <f t="shared" si="39"/>
        <v>0</v>
      </c>
      <c r="AK60" s="172">
        <f t="shared" si="39"/>
        <v>0</v>
      </c>
      <c r="AL60" s="172">
        <f t="shared" si="39"/>
        <v>0</v>
      </c>
      <c r="AM60" s="172">
        <f t="shared" si="39"/>
        <v>0</v>
      </c>
      <c r="AN60" s="172">
        <f t="shared" si="39"/>
        <v>0</v>
      </c>
      <c r="AO60" s="172">
        <f t="shared" si="39"/>
        <v>0</v>
      </c>
      <c r="AP60" s="172">
        <f t="shared" si="39"/>
        <v>0</v>
      </c>
      <c r="AQ60" s="172">
        <f t="shared" si="39"/>
        <v>0</v>
      </c>
      <c r="AR60" s="172">
        <f t="shared" si="39"/>
        <v>0</v>
      </c>
      <c r="AS60" s="172">
        <f t="shared" si="39"/>
        <v>0</v>
      </c>
      <c r="AT60" s="172">
        <f t="shared" si="39"/>
        <v>0</v>
      </c>
      <c r="AU60" s="172">
        <f t="shared" si="39"/>
        <v>0</v>
      </c>
      <c r="AV60" s="172">
        <f t="shared" si="39"/>
        <v>0</v>
      </c>
      <c r="AW60" s="172">
        <f t="shared" si="39"/>
        <v>0</v>
      </c>
      <c r="AX60" s="172">
        <f t="shared" si="39"/>
        <v>0</v>
      </c>
      <c r="AY60" s="172">
        <f t="shared" si="39"/>
        <v>0</v>
      </c>
      <c r="AZ60" s="172">
        <f t="shared" si="39"/>
        <v>0</v>
      </c>
      <c r="BA60" s="172">
        <f t="shared" si="39"/>
        <v>0</v>
      </c>
      <c r="BB60" s="172">
        <f t="shared" si="39"/>
        <v>0</v>
      </c>
      <c r="BC60" s="172">
        <f t="shared" si="39"/>
        <v>0</v>
      </c>
      <c r="BD60" s="172">
        <f t="shared" si="39"/>
        <v>0</v>
      </c>
      <c r="BE60" s="172">
        <f t="shared" si="39"/>
        <v>0</v>
      </c>
      <c r="BF60" s="172">
        <f t="shared" si="39"/>
        <v>0</v>
      </c>
      <c r="BG60" s="172">
        <f t="shared" si="39"/>
        <v>0</v>
      </c>
      <c r="BH60" s="172">
        <f t="shared" si="39"/>
        <v>0</v>
      </c>
      <c r="BI60" s="172">
        <f t="shared" si="39"/>
        <v>0</v>
      </c>
      <c r="BJ60" s="172">
        <f t="shared" si="39"/>
        <v>0</v>
      </c>
      <c r="BK60" s="172">
        <f t="shared" si="39"/>
        <v>0</v>
      </c>
      <c r="BL60" s="172">
        <f t="shared" si="39"/>
        <v>0</v>
      </c>
      <c r="BM60" s="172">
        <f t="shared" si="39"/>
        <v>0</v>
      </c>
      <c r="BN60" s="172">
        <f t="shared" si="39"/>
        <v>0</v>
      </c>
      <c r="BO60" s="172">
        <f t="shared" si="39"/>
        <v>0</v>
      </c>
      <c r="BP60" s="172">
        <f t="shared" si="39"/>
        <v>0</v>
      </c>
      <c r="BQ60" s="172">
        <f t="shared" si="39"/>
        <v>0</v>
      </c>
      <c r="BR60" s="172">
        <f t="shared" si="39"/>
        <v>0</v>
      </c>
      <c r="BS60" s="172">
        <f t="shared" si="39"/>
        <v>0</v>
      </c>
      <c r="BT60" s="172">
        <f t="shared" si="39"/>
        <v>0</v>
      </c>
      <c r="BU60" s="172">
        <f t="shared" si="39"/>
        <v>0</v>
      </c>
      <c r="BV60" s="172">
        <f t="shared" si="39"/>
        <v>0</v>
      </c>
      <c r="BW60" s="172">
        <f t="shared" ref="BW60:DY60" si="40">BW57+BW58</f>
        <v>0</v>
      </c>
      <c r="BX60" s="172">
        <f t="shared" si="40"/>
        <v>0</v>
      </c>
      <c r="BY60" s="172">
        <f t="shared" si="40"/>
        <v>0</v>
      </c>
      <c r="BZ60" s="172">
        <f t="shared" si="40"/>
        <v>0</v>
      </c>
      <c r="CA60" s="172">
        <f t="shared" si="40"/>
        <v>0</v>
      </c>
      <c r="CB60" s="172">
        <f t="shared" si="40"/>
        <v>0</v>
      </c>
      <c r="CC60" s="172">
        <f t="shared" si="40"/>
        <v>0</v>
      </c>
      <c r="CD60" s="172">
        <f t="shared" si="40"/>
        <v>0</v>
      </c>
      <c r="CE60" s="172">
        <f t="shared" si="40"/>
        <v>0</v>
      </c>
      <c r="CF60" s="172">
        <f t="shared" si="40"/>
        <v>0</v>
      </c>
      <c r="CG60" s="172">
        <f t="shared" si="40"/>
        <v>0</v>
      </c>
      <c r="CH60" s="172">
        <f t="shared" si="40"/>
        <v>0</v>
      </c>
      <c r="CI60" s="172">
        <f t="shared" si="40"/>
        <v>0</v>
      </c>
      <c r="CJ60" s="172">
        <f t="shared" si="40"/>
        <v>0</v>
      </c>
      <c r="CK60" s="172">
        <f t="shared" si="40"/>
        <v>0</v>
      </c>
      <c r="CL60" s="172">
        <f t="shared" si="40"/>
        <v>0</v>
      </c>
      <c r="CM60" s="172">
        <f t="shared" si="40"/>
        <v>0</v>
      </c>
      <c r="CN60" s="172">
        <f t="shared" si="40"/>
        <v>0</v>
      </c>
      <c r="CO60" s="172">
        <f t="shared" si="40"/>
        <v>0</v>
      </c>
      <c r="CP60" s="172">
        <f t="shared" si="40"/>
        <v>0</v>
      </c>
      <c r="CQ60" s="172">
        <f t="shared" si="40"/>
        <v>0</v>
      </c>
      <c r="CR60" s="172">
        <f t="shared" si="40"/>
        <v>0</v>
      </c>
      <c r="CS60" s="172">
        <f t="shared" si="40"/>
        <v>0</v>
      </c>
      <c r="CT60" s="172">
        <f t="shared" si="40"/>
        <v>0</v>
      </c>
      <c r="CU60" s="172">
        <f t="shared" si="40"/>
        <v>0</v>
      </c>
      <c r="CV60" s="172">
        <f t="shared" si="40"/>
        <v>0</v>
      </c>
      <c r="CW60" s="172">
        <f t="shared" si="40"/>
        <v>0</v>
      </c>
      <c r="CX60" s="172">
        <f t="shared" si="40"/>
        <v>0</v>
      </c>
      <c r="CY60" s="172">
        <f t="shared" si="40"/>
        <v>0</v>
      </c>
      <c r="CZ60" s="172">
        <f t="shared" si="40"/>
        <v>0</v>
      </c>
      <c r="DA60" s="172">
        <f t="shared" si="40"/>
        <v>0</v>
      </c>
      <c r="DB60" s="172">
        <f t="shared" si="40"/>
        <v>0</v>
      </c>
      <c r="DC60" s="172">
        <f t="shared" si="40"/>
        <v>0</v>
      </c>
      <c r="DD60" s="172">
        <f t="shared" si="40"/>
        <v>0</v>
      </c>
      <c r="DE60" s="172">
        <f t="shared" si="40"/>
        <v>0</v>
      </c>
      <c r="DF60" s="172">
        <f t="shared" si="40"/>
        <v>0</v>
      </c>
      <c r="DG60" s="172">
        <f t="shared" si="40"/>
        <v>0</v>
      </c>
      <c r="DH60" s="172">
        <f t="shared" si="40"/>
        <v>0</v>
      </c>
      <c r="DI60" s="172">
        <f t="shared" si="40"/>
        <v>0</v>
      </c>
      <c r="DJ60" s="172">
        <f t="shared" si="40"/>
        <v>0</v>
      </c>
      <c r="DK60" s="172">
        <f t="shared" si="40"/>
        <v>0</v>
      </c>
      <c r="DL60" s="172">
        <f t="shared" si="40"/>
        <v>0</v>
      </c>
      <c r="DM60" s="172">
        <f t="shared" si="40"/>
        <v>0</v>
      </c>
      <c r="DN60" s="172">
        <f t="shared" si="40"/>
        <v>0</v>
      </c>
      <c r="DO60" s="172">
        <f t="shared" si="40"/>
        <v>0</v>
      </c>
      <c r="DP60" s="172">
        <f t="shared" si="40"/>
        <v>0</v>
      </c>
      <c r="DQ60" s="172">
        <f t="shared" si="40"/>
        <v>0</v>
      </c>
      <c r="DR60" s="172">
        <f t="shared" si="40"/>
        <v>0</v>
      </c>
      <c r="DS60" s="172">
        <f t="shared" si="40"/>
        <v>0</v>
      </c>
      <c r="DT60" s="172">
        <f t="shared" si="40"/>
        <v>0</v>
      </c>
      <c r="DU60" s="172">
        <f t="shared" si="40"/>
        <v>0</v>
      </c>
      <c r="DV60" s="172">
        <f t="shared" si="40"/>
        <v>0</v>
      </c>
      <c r="DW60" s="172">
        <f t="shared" si="40"/>
        <v>0</v>
      </c>
      <c r="DX60" s="172">
        <f t="shared" si="40"/>
        <v>0</v>
      </c>
      <c r="DY60" s="172">
        <f t="shared" si="40"/>
        <v>0</v>
      </c>
    </row>
    <row r="61" spans="1:129" x14ac:dyDescent="0.35">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69"/>
    </row>
    <row r="62" spans="1:129" x14ac:dyDescent="0.35">
      <c r="B62" s="25" t="s">
        <v>84</v>
      </c>
      <c r="C62" s="25"/>
      <c r="D62" s="25"/>
      <c r="E62" s="25"/>
      <c r="F62" s="25"/>
      <c r="G62" s="25"/>
      <c r="H62" s="31"/>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row>
    <row r="63" spans="1:129" s="24" customFormat="1" x14ac:dyDescent="0.35">
      <c r="A63" s="48"/>
      <c r="B63" s="136"/>
      <c r="C63"/>
      <c r="D63"/>
      <c r="E63"/>
      <c r="F63"/>
      <c r="G63"/>
      <c r="H63" s="30"/>
      <c r="I63"/>
      <c r="J63"/>
      <c r="K63"/>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row>
    <row r="64" spans="1:129" s="24" customFormat="1" x14ac:dyDescent="0.35">
      <c r="A64" s="48"/>
      <c r="B64" s="113"/>
      <c r="C64" s="43" t="s">
        <v>587</v>
      </c>
      <c r="D64"/>
      <c r="E64"/>
      <c r="F64" s="44"/>
      <c r="G64"/>
      <c r="H64" s="45"/>
      <c r="I64"/>
      <c r="J64"/>
      <c r="K64"/>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row>
    <row r="65" spans="1:129" s="24" customFormat="1" x14ac:dyDescent="0.35">
      <c r="A65" s="48"/>
      <c r="B65" s="113"/>
      <c r="C65" s="187"/>
      <c r="D65" t="s">
        <v>146</v>
      </c>
      <c r="E65"/>
      <c r="F65" s="44"/>
      <c r="G65"/>
      <c r="H65" s="45" t="s">
        <v>414</v>
      </c>
      <c r="I65"/>
      <c r="J65">
        <v>6.25</v>
      </c>
      <c r="K65">
        <v>6.25</v>
      </c>
      <c r="L65">
        <v>6.25</v>
      </c>
      <c r="M65">
        <v>6.25</v>
      </c>
      <c r="N65">
        <v>6.25</v>
      </c>
      <c r="O65">
        <v>6.25</v>
      </c>
      <c r="P65">
        <v>6.25</v>
      </c>
      <c r="Q65">
        <v>6.25</v>
      </c>
      <c r="R65">
        <v>6.25</v>
      </c>
      <c r="S65">
        <v>6.25</v>
      </c>
      <c r="T65">
        <v>6.25</v>
      </c>
      <c r="U65">
        <v>6.25</v>
      </c>
      <c r="V65">
        <v>6.25</v>
      </c>
      <c r="W65">
        <v>6.25</v>
      </c>
      <c r="X65">
        <v>6.25</v>
      </c>
      <c r="Y65">
        <v>6.25</v>
      </c>
      <c r="Z65">
        <v>6.25</v>
      </c>
      <c r="AA65">
        <v>6.25</v>
      </c>
      <c r="AB65">
        <v>6.25</v>
      </c>
      <c r="AC65">
        <v>6.25</v>
      </c>
      <c r="AD65">
        <v>6.25</v>
      </c>
      <c r="AE65">
        <v>6.25</v>
      </c>
      <c r="AF65">
        <v>6.25</v>
      </c>
      <c r="AG65">
        <v>6.25</v>
      </c>
      <c r="AH65">
        <v>6.25</v>
      </c>
      <c r="AI65">
        <v>6.25</v>
      </c>
      <c r="AJ65">
        <v>6.25</v>
      </c>
      <c r="AK65">
        <v>6.25</v>
      </c>
      <c r="AL65">
        <v>6.25</v>
      </c>
      <c r="AM65">
        <v>6.25</v>
      </c>
      <c r="AN65">
        <v>6.25</v>
      </c>
      <c r="AO65">
        <v>6.25</v>
      </c>
      <c r="AP65">
        <v>6.25</v>
      </c>
      <c r="AQ65">
        <v>6.25</v>
      </c>
      <c r="AR65">
        <v>6.25</v>
      </c>
      <c r="AS65">
        <v>6.25</v>
      </c>
      <c r="AT65">
        <v>6.25</v>
      </c>
      <c r="AU65">
        <v>6.25</v>
      </c>
      <c r="AV65">
        <v>6.25</v>
      </c>
      <c r="AW65">
        <v>6.25</v>
      </c>
      <c r="AX65">
        <v>6.25</v>
      </c>
      <c r="AY65">
        <v>6.25</v>
      </c>
      <c r="AZ65">
        <v>6.25</v>
      </c>
      <c r="BA65">
        <v>6.25</v>
      </c>
      <c r="BB65">
        <v>6.25</v>
      </c>
      <c r="BC65">
        <v>6.25</v>
      </c>
      <c r="BD65">
        <v>6.25</v>
      </c>
      <c r="BE65">
        <v>6.25</v>
      </c>
      <c r="BF65">
        <v>6.25</v>
      </c>
      <c r="BG65">
        <v>6.25</v>
      </c>
      <c r="BH65">
        <v>6.25</v>
      </c>
      <c r="BI65">
        <v>6.25</v>
      </c>
      <c r="BJ65">
        <v>6.25</v>
      </c>
      <c r="BK65">
        <v>6.25</v>
      </c>
      <c r="BL65">
        <v>6.25</v>
      </c>
      <c r="BM65">
        <v>6.25</v>
      </c>
      <c r="BN65">
        <v>6.25</v>
      </c>
      <c r="BO65">
        <v>6.25</v>
      </c>
      <c r="BP65">
        <v>6.25</v>
      </c>
      <c r="BQ65">
        <v>6.25</v>
      </c>
      <c r="BR65">
        <v>6.25</v>
      </c>
      <c r="BS65">
        <v>6.25</v>
      </c>
      <c r="BT65">
        <v>6.25</v>
      </c>
      <c r="BU65">
        <v>6.25</v>
      </c>
      <c r="BV65">
        <v>6.25</v>
      </c>
      <c r="BW65">
        <v>6.25</v>
      </c>
      <c r="BX65">
        <v>6.25</v>
      </c>
      <c r="BY65">
        <v>6.25</v>
      </c>
      <c r="BZ65">
        <v>6.25</v>
      </c>
      <c r="CA65">
        <v>6.25</v>
      </c>
      <c r="CB65">
        <v>6.25</v>
      </c>
      <c r="CC65">
        <v>6.25</v>
      </c>
      <c r="CD65">
        <v>6.25</v>
      </c>
      <c r="CE65">
        <v>6.25</v>
      </c>
      <c r="CF65">
        <v>6.25</v>
      </c>
      <c r="CG65">
        <v>6.25</v>
      </c>
      <c r="CH65">
        <v>6.25</v>
      </c>
      <c r="CI65">
        <v>6.25</v>
      </c>
      <c r="CJ65">
        <v>6.25</v>
      </c>
      <c r="CK65">
        <v>6.25</v>
      </c>
      <c r="CL65">
        <v>6.25</v>
      </c>
      <c r="CM65">
        <v>6.25</v>
      </c>
      <c r="CN65">
        <v>6.25</v>
      </c>
      <c r="CO65">
        <v>6.25</v>
      </c>
      <c r="CP65">
        <v>6.25</v>
      </c>
      <c r="CQ65">
        <v>6.25</v>
      </c>
      <c r="CR65">
        <v>6.25</v>
      </c>
      <c r="CS65">
        <v>6.25</v>
      </c>
      <c r="CT65">
        <v>6.25</v>
      </c>
      <c r="CU65">
        <v>6.25</v>
      </c>
      <c r="CV65">
        <v>6.25</v>
      </c>
      <c r="CW65">
        <v>6.25</v>
      </c>
      <c r="CX65">
        <v>6.25</v>
      </c>
      <c r="CY65">
        <v>6.25</v>
      </c>
      <c r="CZ65">
        <v>6.25</v>
      </c>
      <c r="DA65">
        <v>6.25</v>
      </c>
      <c r="DB65">
        <v>6.25</v>
      </c>
      <c r="DC65">
        <v>6.25</v>
      </c>
      <c r="DD65">
        <v>6.25</v>
      </c>
      <c r="DE65">
        <v>6.25</v>
      </c>
      <c r="DF65">
        <v>6.25</v>
      </c>
      <c r="DG65">
        <v>6.25</v>
      </c>
      <c r="DH65">
        <v>6.25</v>
      </c>
      <c r="DI65">
        <v>6.25</v>
      </c>
      <c r="DJ65">
        <v>6.25</v>
      </c>
      <c r="DK65">
        <v>6.25</v>
      </c>
      <c r="DL65">
        <v>6.25</v>
      </c>
      <c r="DM65">
        <v>6.25</v>
      </c>
      <c r="DN65">
        <v>6.25</v>
      </c>
      <c r="DO65">
        <v>6.25</v>
      </c>
      <c r="DP65">
        <v>6.25</v>
      </c>
      <c r="DQ65">
        <v>6.25</v>
      </c>
      <c r="DR65">
        <v>6.25</v>
      </c>
      <c r="DS65">
        <v>6.25</v>
      </c>
      <c r="DT65">
        <v>6.25</v>
      </c>
      <c r="DU65">
        <v>6.25</v>
      </c>
      <c r="DV65">
        <v>6.25</v>
      </c>
      <c r="DW65">
        <v>6.25</v>
      </c>
      <c r="DX65">
        <v>6.25</v>
      </c>
      <c r="DY65">
        <v>6.25</v>
      </c>
    </row>
    <row r="66" spans="1:129" s="24" customFormat="1" x14ac:dyDescent="0.35">
      <c r="A66" s="48"/>
      <c r="B66" s="14"/>
      <c r="C66" s="119"/>
      <c r="D66" t="s">
        <v>555</v>
      </c>
      <c r="E66"/>
      <c r="F66" s="44"/>
      <c r="G66" s="516"/>
      <c r="H66" s="530" t="s">
        <v>414</v>
      </c>
      <c r="I66" s="516"/>
      <c r="J66" s="50" cm="1">
        <f t="array" ref="J66:DY66">IF($J$4:$DY$4&gt;='1.1 Assumptions'!$J$72, IF($J$4:$DY$4&gt;='1.1 Assumptions'!$J$73, J65/2/2, J65/2), J65)</f>
        <v>6.25</v>
      </c>
      <c r="K66" s="163">
        <v>6.25</v>
      </c>
      <c r="L66" s="163">
        <v>6.25</v>
      </c>
      <c r="M66" s="163">
        <v>6.25</v>
      </c>
      <c r="N66" s="163">
        <v>6.25</v>
      </c>
      <c r="O66" s="163">
        <v>6.25</v>
      </c>
      <c r="P66" s="163">
        <v>6.25</v>
      </c>
      <c r="Q66" s="163">
        <v>6.25</v>
      </c>
      <c r="R66" s="163">
        <v>6.25</v>
      </c>
      <c r="S66" s="163">
        <v>6.25</v>
      </c>
      <c r="T66" s="163">
        <v>6.25</v>
      </c>
      <c r="U66" s="163">
        <v>6.25</v>
      </c>
      <c r="V66" s="163">
        <v>3.125</v>
      </c>
      <c r="W66" s="163">
        <v>3.125</v>
      </c>
      <c r="X66" s="163">
        <v>3.125</v>
      </c>
      <c r="Y66" s="163">
        <v>3.125</v>
      </c>
      <c r="Z66" s="163">
        <v>3.125</v>
      </c>
      <c r="AA66" s="163">
        <v>3.125</v>
      </c>
      <c r="AB66" s="163">
        <v>3.125</v>
      </c>
      <c r="AC66" s="163">
        <v>3.125</v>
      </c>
      <c r="AD66" s="163">
        <v>3.125</v>
      </c>
      <c r="AE66" s="163">
        <v>3.125</v>
      </c>
      <c r="AF66" s="163">
        <v>3.125</v>
      </c>
      <c r="AG66" s="163">
        <v>3.125</v>
      </c>
      <c r="AH66" s="163">
        <v>3.125</v>
      </c>
      <c r="AI66" s="163">
        <v>3.125</v>
      </c>
      <c r="AJ66" s="163">
        <v>3.125</v>
      </c>
      <c r="AK66" s="163">
        <v>3.125</v>
      </c>
      <c r="AL66" s="163">
        <v>3.125</v>
      </c>
      <c r="AM66" s="163">
        <v>3.125</v>
      </c>
      <c r="AN66" s="163">
        <v>3.125</v>
      </c>
      <c r="AO66" s="163">
        <v>3.125</v>
      </c>
      <c r="AP66" s="163">
        <v>3.125</v>
      </c>
      <c r="AQ66" s="163">
        <v>3.125</v>
      </c>
      <c r="AR66" s="163">
        <v>3.125</v>
      </c>
      <c r="AS66" s="163">
        <v>3.125</v>
      </c>
      <c r="AT66" s="163">
        <v>3.125</v>
      </c>
      <c r="AU66" s="163">
        <v>3.125</v>
      </c>
      <c r="AV66" s="163">
        <v>3.125</v>
      </c>
      <c r="AW66" s="163">
        <v>3.125</v>
      </c>
      <c r="AX66" s="163">
        <v>3.125</v>
      </c>
      <c r="AY66" s="163">
        <v>3.125</v>
      </c>
      <c r="AZ66" s="163">
        <v>3.125</v>
      </c>
      <c r="BA66" s="163">
        <v>3.125</v>
      </c>
      <c r="BB66" s="163">
        <v>3.125</v>
      </c>
      <c r="BC66" s="163">
        <v>3.125</v>
      </c>
      <c r="BD66" s="163">
        <v>3.125</v>
      </c>
      <c r="BE66" s="163">
        <v>3.125</v>
      </c>
      <c r="BF66" s="163">
        <v>3.125</v>
      </c>
      <c r="BG66" s="163">
        <v>3.125</v>
      </c>
      <c r="BH66" s="163">
        <v>3.125</v>
      </c>
      <c r="BI66" s="163">
        <v>3.125</v>
      </c>
      <c r="BJ66" s="163">
        <v>3.125</v>
      </c>
      <c r="BK66" s="163">
        <v>3.125</v>
      </c>
      <c r="BL66" s="163">
        <v>3.125</v>
      </c>
      <c r="BM66" s="163">
        <v>3.125</v>
      </c>
      <c r="BN66" s="163">
        <v>3.125</v>
      </c>
      <c r="BO66" s="163">
        <v>3.125</v>
      </c>
      <c r="BP66" s="163">
        <v>3.125</v>
      </c>
      <c r="BQ66" s="163">
        <v>3.125</v>
      </c>
      <c r="BR66" s="163">
        <v>1.5625</v>
      </c>
      <c r="BS66" s="163">
        <v>1.5625</v>
      </c>
      <c r="BT66" s="163">
        <v>1.5625</v>
      </c>
      <c r="BU66" s="163">
        <v>1.5625</v>
      </c>
      <c r="BV66" s="163">
        <v>1.5625</v>
      </c>
      <c r="BW66" s="163">
        <v>1.5625</v>
      </c>
      <c r="BX66" s="163">
        <v>1.5625</v>
      </c>
      <c r="BY66" s="163">
        <v>1.5625</v>
      </c>
      <c r="BZ66" s="163">
        <v>1.5625</v>
      </c>
      <c r="CA66" s="163">
        <v>1.5625</v>
      </c>
      <c r="CB66" s="163">
        <v>1.5625</v>
      </c>
      <c r="CC66" s="163">
        <v>1.5625</v>
      </c>
      <c r="CD66" s="163">
        <v>1.5625</v>
      </c>
      <c r="CE66" s="163">
        <v>1.5625</v>
      </c>
      <c r="CF66" s="163">
        <v>1.5625</v>
      </c>
      <c r="CG66" s="163">
        <v>1.5625</v>
      </c>
      <c r="CH66" s="163">
        <v>1.5625</v>
      </c>
      <c r="CI66" s="163">
        <v>1.5625</v>
      </c>
      <c r="CJ66" s="163">
        <v>1.5625</v>
      </c>
      <c r="CK66" s="163">
        <v>1.5625</v>
      </c>
      <c r="CL66" s="163">
        <v>1.5625</v>
      </c>
      <c r="CM66" s="163">
        <v>1.5625</v>
      </c>
      <c r="CN66" s="163">
        <v>1.5625</v>
      </c>
      <c r="CO66" s="163">
        <v>1.5625</v>
      </c>
      <c r="CP66" s="163">
        <v>1.5625</v>
      </c>
      <c r="CQ66" s="163">
        <v>1.5625</v>
      </c>
      <c r="CR66" s="163">
        <v>1.5625</v>
      </c>
      <c r="CS66" s="163">
        <v>1.5625</v>
      </c>
      <c r="CT66" s="163">
        <v>1.5625</v>
      </c>
      <c r="CU66" s="163">
        <v>1.5625</v>
      </c>
      <c r="CV66" s="163">
        <v>1.5625</v>
      </c>
      <c r="CW66" s="163">
        <v>1.5625</v>
      </c>
      <c r="CX66" s="163">
        <v>1.5625</v>
      </c>
      <c r="CY66" s="163">
        <v>1.5625</v>
      </c>
      <c r="CZ66" s="163">
        <v>1.5625</v>
      </c>
      <c r="DA66" s="163">
        <v>1.5625</v>
      </c>
      <c r="DB66" s="163">
        <v>1.5625</v>
      </c>
      <c r="DC66" s="163">
        <v>1.5625</v>
      </c>
      <c r="DD66" s="163">
        <v>1.5625</v>
      </c>
      <c r="DE66" s="163">
        <v>1.5625</v>
      </c>
      <c r="DF66" s="163">
        <v>1.5625</v>
      </c>
      <c r="DG66" s="163">
        <v>1.5625</v>
      </c>
      <c r="DH66" s="163">
        <v>1.5625</v>
      </c>
      <c r="DI66" s="163">
        <v>1.5625</v>
      </c>
      <c r="DJ66" s="163">
        <v>1.5625</v>
      </c>
      <c r="DK66" s="163">
        <v>1.5625</v>
      </c>
      <c r="DL66" s="163">
        <v>1.5625</v>
      </c>
      <c r="DM66" s="163">
        <v>1.5625</v>
      </c>
      <c r="DN66" s="163">
        <v>1.5625</v>
      </c>
      <c r="DO66" s="163">
        <v>1.5625</v>
      </c>
      <c r="DP66" s="163">
        <v>1.5625</v>
      </c>
      <c r="DQ66" s="163">
        <v>1.5625</v>
      </c>
      <c r="DR66" s="163">
        <v>1.5625</v>
      </c>
      <c r="DS66" s="163">
        <v>1.5625</v>
      </c>
      <c r="DT66" s="163">
        <v>1.5625</v>
      </c>
      <c r="DU66" s="163">
        <v>1.5625</v>
      </c>
      <c r="DV66" s="163">
        <v>1.5625</v>
      </c>
      <c r="DW66" s="163">
        <v>1.5625</v>
      </c>
      <c r="DX66" s="163">
        <v>1.5625</v>
      </c>
      <c r="DY66" s="163">
        <v>1.5625</v>
      </c>
    </row>
    <row r="67" spans="1:129" s="24" customFormat="1" x14ac:dyDescent="0.35">
      <c r="A67" s="48"/>
      <c r="B67" s="113"/>
      <c r="C67" s="119"/>
      <c r="D67" s="516" t="s">
        <v>89</v>
      </c>
      <c r="E67" s="516"/>
      <c r="F67" s="536"/>
      <c r="G67" s="516"/>
      <c r="H67" s="531" t="s">
        <v>556</v>
      </c>
      <c r="I67" s="516"/>
      <c r="J67" s="51">
        <f>'1.1 Assumptions'!$J$70</f>
        <v>545</v>
      </c>
      <c r="K67" s="51">
        <f>'1.1 Assumptions'!$J$70</f>
        <v>545</v>
      </c>
      <c r="L67" s="51">
        <f>'1.1 Assumptions'!$J$70</f>
        <v>545</v>
      </c>
      <c r="M67" s="51">
        <f>'1.1 Assumptions'!$J$70</f>
        <v>545</v>
      </c>
      <c r="N67" s="51">
        <f>'1.1 Assumptions'!$J$70</f>
        <v>545</v>
      </c>
      <c r="O67" s="51">
        <f>'1.1 Assumptions'!$J$70</f>
        <v>545</v>
      </c>
      <c r="P67" s="51">
        <f>'1.1 Assumptions'!$J$70</f>
        <v>545</v>
      </c>
      <c r="Q67" s="51">
        <f>'1.1 Assumptions'!$J$70</f>
        <v>545</v>
      </c>
      <c r="R67" s="51">
        <f>'1.1 Assumptions'!$J$70</f>
        <v>545</v>
      </c>
      <c r="S67" s="51">
        <f>'1.1 Assumptions'!$J$70</f>
        <v>545</v>
      </c>
      <c r="T67" s="51">
        <f>'1.1 Assumptions'!$J$70</f>
        <v>545</v>
      </c>
      <c r="U67" s="51">
        <f>'1.1 Assumptions'!$J$70</f>
        <v>545</v>
      </c>
      <c r="V67" s="51">
        <f>'1.1 Assumptions'!$J$70</f>
        <v>545</v>
      </c>
      <c r="W67" s="51">
        <f>'1.1 Assumptions'!$J$70</f>
        <v>545</v>
      </c>
      <c r="X67" s="51">
        <f>'1.1 Assumptions'!$J$70</f>
        <v>545</v>
      </c>
      <c r="Y67" s="51">
        <f>'1.1 Assumptions'!$J$70</f>
        <v>545</v>
      </c>
      <c r="Z67" s="51">
        <f>'1.1 Assumptions'!$J$70</f>
        <v>545</v>
      </c>
      <c r="AA67" s="51">
        <f>'1.1 Assumptions'!$J$70</f>
        <v>545</v>
      </c>
      <c r="AB67" s="51">
        <f>'1.1 Assumptions'!$J$70</f>
        <v>545</v>
      </c>
      <c r="AC67" s="51">
        <f>'1.1 Assumptions'!$J$70</f>
        <v>545</v>
      </c>
      <c r="AD67" s="51">
        <f>'1.1 Assumptions'!$J$70</f>
        <v>545</v>
      </c>
      <c r="AE67" s="51">
        <f>'1.1 Assumptions'!$J$70</f>
        <v>545</v>
      </c>
      <c r="AF67" s="51">
        <f>'1.1 Assumptions'!$J$70</f>
        <v>545</v>
      </c>
      <c r="AG67" s="51">
        <f>'1.1 Assumptions'!$J$70</f>
        <v>545</v>
      </c>
      <c r="AH67" s="51">
        <f>'1.1 Assumptions'!$J$70</f>
        <v>545</v>
      </c>
      <c r="AI67" s="51">
        <f>'1.1 Assumptions'!$J$70</f>
        <v>545</v>
      </c>
      <c r="AJ67" s="51">
        <f>'1.1 Assumptions'!$J$70</f>
        <v>545</v>
      </c>
      <c r="AK67" s="51">
        <f>'1.1 Assumptions'!$J$70</f>
        <v>545</v>
      </c>
      <c r="AL67" s="51">
        <f>'1.1 Assumptions'!$J$70</f>
        <v>545</v>
      </c>
      <c r="AM67" s="51">
        <f>'1.1 Assumptions'!$J$70</f>
        <v>545</v>
      </c>
      <c r="AN67" s="51">
        <f>'1.1 Assumptions'!$J$70</f>
        <v>545</v>
      </c>
      <c r="AO67" s="51">
        <f>'1.1 Assumptions'!$J$70</f>
        <v>545</v>
      </c>
      <c r="AP67" s="51">
        <f>'1.1 Assumptions'!$J$70</f>
        <v>545</v>
      </c>
      <c r="AQ67" s="51">
        <f>'1.1 Assumptions'!$J$70</f>
        <v>545</v>
      </c>
      <c r="AR67" s="51">
        <f>'1.1 Assumptions'!$J$70</f>
        <v>545</v>
      </c>
      <c r="AS67" s="51">
        <f>'1.1 Assumptions'!$J$70</f>
        <v>545</v>
      </c>
      <c r="AT67" s="51">
        <f>'1.1 Assumptions'!$J$70</f>
        <v>545</v>
      </c>
      <c r="AU67" s="51">
        <f>'1.1 Assumptions'!$J$70</f>
        <v>545</v>
      </c>
      <c r="AV67" s="51">
        <f>'1.1 Assumptions'!$J$70</f>
        <v>545</v>
      </c>
      <c r="AW67" s="51">
        <f>'1.1 Assumptions'!$J$70</f>
        <v>545</v>
      </c>
      <c r="AX67" s="51">
        <f>'1.1 Assumptions'!$J$70</f>
        <v>545</v>
      </c>
      <c r="AY67" s="51">
        <f>'1.1 Assumptions'!$J$70</f>
        <v>545</v>
      </c>
      <c r="AZ67" s="51">
        <f>'1.1 Assumptions'!$J$70</f>
        <v>545</v>
      </c>
      <c r="BA67" s="51">
        <f>'1.1 Assumptions'!$J$70</f>
        <v>545</v>
      </c>
      <c r="BB67" s="51">
        <f>'1.1 Assumptions'!$J$70</f>
        <v>545</v>
      </c>
      <c r="BC67" s="51">
        <f>'1.1 Assumptions'!$J$70</f>
        <v>545</v>
      </c>
      <c r="BD67" s="51">
        <f>'1.1 Assumptions'!$J$70</f>
        <v>545</v>
      </c>
      <c r="BE67" s="51">
        <f>'1.1 Assumptions'!$J$70</f>
        <v>545</v>
      </c>
      <c r="BF67" s="51">
        <f>'1.1 Assumptions'!$J$70</f>
        <v>545</v>
      </c>
      <c r="BG67" s="51">
        <f>'1.1 Assumptions'!$J$70</f>
        <v>545</v>
      </c>
      <c r="BH67" s="51">
        <f>'1.1 Assumptions'!$J$70</f>
        <v>545</v>
      </c>
      <c r="BI67" s="51">
        <f>'1.1 Assumptions'!$J$70</f>
        <v>545</v>
      </c>
      <c r="BJ67" s="51">
        <f>'1.1 Assumptions'!$J$70</f>
        <v>545</v>
      </c>
      <c r="BK67" s="51">
        <f>'1.1 Assumptions'!$J$70</f>
        <v>545</v>
      </c>
      <c r="BL67" s="51">
        <f>'1.1 Assumptions'!$J$70</f>
        <v>545</v>
      </c>
      <c r="BM67" s="51">
        <f>'1.1 Assumptions'!$J$70</f>
        <v>545</v>
      </c>
      <c r="BN67" s="51">
        <f>'1.1 Assumptions'!$J$70</f>
        <v>545</v>
      </c>
      <c r="BO67" s="51">
        <f>'1.1 Assumptions'!$J$70</f>
        <v>545</v>
      </c>
      <c r="BP67" s="51">
        <f>'1.1 Assumptions'!$J$70</f>
        <v>545</v>
      </c>
      <c r="BQ67" s="51">
        <f>'1.1 Assumptions'!$J$70</f>
        <v>545</v>
      </c>
      <c r="BR67" s="51">
        <f>'1.1 Assumptions'!$J$70</f>
        <v>545</v>
      </c>
      <c r="BS67" s="51">
        <f>'1.1 Assumptions'!$J$70</f>
        <v>545</v>
      </c>
      <c r="BT67" s="51">
        <f>'1.1 Assumptions'!$J$70</f>
        <v>545</v>
      </c>
      <c r="BU67" s="51">
        <f>'1.1 Assumptions'!$J$70</f>
        <v>545</v>
      </c>
      <c r="BV67" s="51">
        <f>'1.1 Assumptions'!$J$70</f>
        <v>545</v>
      </c>
      <c r="BW67" s="51">
        <f>'1.1 Assumptions'!$J$70</f>
        <v>545</v>
      </c>
      <c r="BX67" s="51">
        <f>'1.1 Assumptions'!$J$70</f>
        <v>545</v>
      </c>
      <c r="BY67" s="51">
        <f>'1.1 Assumptions'!$J$70</f>
        <v>545</v>
      </c>
      <c r="BZ67" s="51">
        <f>'1.1 Assumptions'!$J$70</f>
        <v>545</v>
      </c>
      <c r="CA67" s="51">
        <f>'1.1 Assumptions'!$J$70</f>
        <v>545</v>
      </c>
      <c r="CB67" s="51">
        <f>'1.1 Assumptions'!$J$70</f>
        <v>545</v>
      </c>
      <c r="CC67" s="51">
        <f>'1.1 Assumptions'!$J$70</f>
        <v>545</v>
      </c>
      <c r="CD67" s="51">
        <f>'1.1 Assumptions'!$J$70</f>
        <v>545</v>
      </c>
      <c r="CE67" s="51">
        <f>'1.1 Assumptions'!$J$70</f>
        <v>545</v>
      </c>
      <c r="CF67" s="51">
        <f>'1.1 Assumptions'!$J$70</f>
        <v>545</v>
      </c>
      <c r="CG67" s="51">
        <f>'1.1 Assumptions'!$J$70</f>
        <v>545</v>
      </c>
      <c r="CH67" s="51">
        <f>'1.1 Assumptions'!$J$70</f>
        <v>545</v>
      </c>
      <c r="CI67" s="51">
        <f>'1.1 Assumptions'!$J$70</f>
        <v>545</v>
      </c>
      <c r="CJ67" s="51">
        <f>'1.1 Assumptions'!$J$70</f>
        <v>545</v>
      </c>
      <c r="CK67" s="51">
        <f>'1.1 Assumptions'!$J$70</f>
        <v>545</v>
      </c>
      <c r="CL67" s="51">
        <f>'1.1 Assumptions'!$J$70</f>
        <v>545</v>
      </c>
      <c r="CM67" s="51">
        <f>'1.1 Assumptions'!$J$70</f>
        <v>545</v>
      </c>
      <c r="CN67" s="51">
        <f>'1.1 Assumptions'!$J$70</f>
        <v>545</v>
      </c>
      <c r="CO67" s="51">
        <f>'1.1 Assumptions'!$J$70</f>
        <v>545</v>
      </c>
      <c r="CP67" s="51">
        <f>'1.1 Assumptions'!$J$70</f>
        <v>545</v>
      </c>
      <c r="CQ67" s="51">
        <f>'1.1 Assumptions'!$J$70</f>
        <v>545</v>
      </c>
      <c r="CR67" s="51">
        <f>'1.1 Assumptions'!$J$70</f>
        <v>545</v>
      </c>
      <c r="CS67" s="51">
        <f>'1.1 Assumptions'!$J$70</f>
        <v>545</v>
      </c>
      <c r="CT67" s="51">
        <f>'1.1 Assumptions'!$J$70</f>
        <v>545</v>
      </c>
      <c r="CU67" s="51">
        <f>'1.1 Assumptions'!$J$70</f>
        <v>545</v>
      </c>
      <c r="CV67" s="51">
        <f>'1.1 Assumptions'!$J$70</f>
        <v>545</v>
      </c>
      <c r="CW67" s="51">
        <f>'1.1 Assumptions'!$J$70</f>
        <v>545</v>
      </c>
      <c r="CX67" s="51">
        <f>'1.1 Assumptions'!$J$70</f>
        <v>545</v>
      </c>
      <c r="CY67" s="51">
        <f>'1.1 Assumptions'!$J$70</f>
        <v>545</v>
      </c>
      <c r="CZ67" s="51">
        <f>'1.1 Assumptions'!$J$70</f>
        <v>545</v>
      </c>
      <c r="DA67" s="51">
        <f>'1.1 Assumptions'!$J$70</f>
        <v>545</v>
      </c>
      <c r="DB67" s="51">
        <f>'1.1 Assumptions'!$J$70</f>
        <v>545</v>
      </c>
      <c r="DC67" s="51">
        <f>'1.1 Assumptions'!$J$70</f>
        <v>545</v>
      </c>
      <c r="DD67" s="51">
        <f>'1.1 Assumptions'!$J$70</f>
        <v>545</v>
      </c>
      <c r="DE67" s="51">
        <f>'1.1 Assumptions'!$J$70</f>
        <v>545</v>
      </c>
      <c r="DF67" s="51">
        <f>'1.1 Assumptions'!$J$70</f>
        <v>545</v>
      </c>
      <c r="DG67" s="51">
        <f>'1.1 Assumptions'!$J$70</f>
        <v>545</v>
      </c>
      <c r="DH67" s="51">
        <f>'1.1 Assumptions'!$J$70</f>
        <v>545</v>
      </c>
      <c r="DI67" s="51">
        <f>'1.1 Assumptions'!$J$70</f>
        <v>545</v>
      </c>
      <c r="DJ67" s="51">
        <f>'1.1 Assumptions'!$J$70</f>
        <v>545</v>
      </c>
      <c r="DK67" s="51">
        <f>'1.1 Assumptions'!$J$70</f>
        <v>545</v>
      </c>
      <c r="DL67" s="51">
        <f>'1.1 Assumptions'!$J$70</f>
        <v>545</v>
      </c>
      <c r="DM67" s="51">
        <f>'1.1 Assumptions'!$J$70</f>
        <v>545</v>
      </c>
      <c r="DN67" s="51">
        <f>'1.1 Assumptions'!$J$70</f>
        <v>545</v>
      </c>
      <c r="DO67" s="51">
        <f>'1.1 Assumptions'!$J$70</f>
        <v>545</v>
      </c>
      <c r="DP67" s="51">
        <f>'1.1 Assumptions'!$J$70</f>
        <v>545</v>
      </c>
      <c r="DQ67" s="51">
        <f>'1.1 Assumptions'!$J$70</f>
        <v>545</v>
      </c>
      <c r="DR67" s="51">
        <f>'1.1 Assumptions'!$J$70</f>
        <v>545</v>
      </c>
      <c r="DS67" s="51">
        <f>'1.1 Assumptions'!$J$70</f>
        <v>545</v>
      </c>
      <c r="DT67" s="51">
        <f>'1.1 Assumptions'!$J$70</f>
        <v>545</v>
      </c>
      <c r="DU67" s="51">
        <f>'1.1 Assumptions'!$J$70</f>
        <v>545</v>
      </c>
      <c r="DV67" s="51">
        <f>'1.1 Assumptions'!$J$70</f>
        <v>545</v>
      </c>
      <c r="DW67" s="51">
        <f>'1.1 Assumptions'!$J$70</f>
        <v>545</v>
      </c>
      <c r="DX67" s="51">
        <f>'1.1 Assumptions'!$J$70</f>
        <v>545</v>
      </c>
      <c r="DY67" s="51">
        <f>'1.1 Assumptions'!$J$70</f>
        <v>545</v>
      </c>
    </row>
    <row r="68" spans="1:129" s="24" customFormat="1" x14ac:dyDescent="0.35">
      <c r="A68" s="48"/>
      <c r="B68" s="113"/>
      <c r="C68" s="119"/>
      <c r="D68" s="516" t="s">
        <v>92</v>
      </c>
      <c r="E68" s="516"/>
      <c r="F68" s="536"/>
      <c r="G68" s="516"/>
      <c r="H68" s="530" t="s">
        <v>155</v>
      </c>
      <c r="I68" s="516"/>
      <c r="J68" s="32">
        <f>'1.1 Assumptions'!$J$71</f>
        <v>1700</v>
      </c>
      <c r="K68" s="35">
        <f>J68*(1+K69)</f>
        <v>1717</v>
      </c>
      <c r="L68" s="35">
        <f>K68*(1+L69)</f>
        <v>1734.17</v>
      </c>
      <c r="M68" s="35">
        <f t="shared" ref="M68:BX68" si="41">L68*(1+M69)</f>
        <v>1751.5117</v>
      </c>
      <c r="N68" s="35">
        <f t="shared" si="41"/>
        <v>1769.0268169999999</v>
      </c>
      <c r="O68" s="35">
        <f t="shared" si="41"/>
        <v>1786.71708517</v>
      </c>
      <c r="P68" s="35">
        <f t="shared" si="41"/>
        <v>1804.5842560217</v>
      </c>
      <c r="Q68" s="35">
        <f t="shared" si="41"/>
        <v>1822.6300985819171</v>
      </c>
      <c r="R68" s="35">
        <f t="shared" si="41"/>
        <v>1840.8563995677362</v>
      </c>
      <c r="S68" s="35">
        <f t="shared" si="41"/>
        <v>1859.2649635634136</v>
      </c>
      <c r="T68" s="35">
        <f t="shared" si="41"/>
        <v>1877.8576131990478</v>
      </c>
      <c r="U68" s="35">
        <f t="shared" si="41"/>
        <v>1896.6361893310384</v>
      </c>
      <c r="V68" s="35">
        <f t="shared" si="41"/>
        <v>1915.6025512243489</v>
      </c>
      <c r="W68" s="35">
        <f t="shared" si="41"/>
        <v>1934.7585767365924</v>
      </c>
      <c r="X68" s="35">
        <f t="shared" si="41"/>
        <v>1954.1061625039583</v>
      </c>
      <c r="Y68" s="35">
        <f t="shared" si="41"/>
        <v>1973.647224128998</v>
      </c>
      <c r="Z68" s="35">
        <f t="shared" si="41"/>
        <v>1993.3836963702879</v>
      </c>
      <c r="AA68" s="35">
        <f t="shared" si="41"/>
        <v>2013.3175333339907</v>
      </c>
      <c r="AB68" s="35">
        <f t="shared" si="41"/>
        <v>2033.4507086673307</v>
      </c>
      <c r="AC68" s="35">
        <f t="shared" si="41"/>
        <v>2053.7852157540042</v>
      </c>
      <c r="AD68" s="35">
        <f t="shared" si="41"/>
        <v>2074.3230679115441</v>
      </c>
      <c r="AE68" s="35">
        <f t="shared" si="41"/>
        <v>2095.0662985906597</v>
      </c>
      <c r="AF68" s="35">
        <f t="shared" si="41"/>
        <v>2116.0169615765662</v>
      </c>
      <c r="AG68" s="35">
        <f t="shared" si="41"/>
        <v>2137.1771311923321</v>
      </c>
      <c r="AH68" s="35">
        <f t="shared" si="41"/>
        <v>2158.5489025042557</v>
      </c>
      <c r="AI68" s="35">
        <f t="shared" si="41"/>
        <v>2180.1343915292982</v>
      </c>
      <c r="AJ68" s="35">
        <f t="shared" si="41"/>
        <v>2201.935735444591</v>
      </c>
      <c r="AK68" s="35">
        <f t="shared" si="41"/>
        <v>2223.9550927990372</v>
      </c>
      <c r="AL68" s="35">
        <f t="shared" si="41"/>
        <v>2246.1946437270276</v>
      </c>
      <c r="AM68" s="35">
        <f t="shared" si="41"/>
        <v>2268.656590164298</v>
      </c>
      <c r="AN68" s="35">
        <f t="shared" si="41"/>
        <v>2291.343156065941</v>
      </c>
      <c r="AO68" s="35">
        <f t="shared" si="41"/>
        <v>2314.2565876266003</v>
      </c>
      <c r="AP68" s="35">
        <f t="shared" si="41"/>
        <v>2337.3991535028663</v>
      </c>
      <c r="AQ68" s="35">
        <f t="shared" si="41"/>
        <v>2360.7731450378951</v>
      </c>
      <c r="AR68" s="35">
        <f t="shared" si="41"/>
        <v>2384.3808764882742</v>
      </c>
      <c r="AS68" s="35">
        <f t="shared" si="41"/>
        <v>2408.2246852531571</v>
      </c>
      <c r="AT68" s="35">
        <f t="shared" si="41"/>
        <v>2432.3069321056887</v>
      </c>
      <c r="AU68" s="35">
        <f t="shared" si="41"/>
        <v>2456.6300014267458</v>
      </c>
      <c r="AV68" s="35">
        <f t="shared" si="41"/>
        <v>2481.1963014410135</v>
      </c>
      <c r="AW68" s="35">
        <f t="shared" si="41"/>
        <v>2506.0082644554236</v>
      </c>
      <c r="AX68" s="35">
        <f t="shared" si="41"/>
        <v>2531.0683470999779</v>
      </c>
      <c r="AY68" s="35">
        <f t="shared" si="41"/>
        <v>2556.3790305709776</v>
      </c>
      <c r="AZ68" s="35">
        <f t="shared" si="41"/>
        <v>2581.9428208766876</v>
      </c>
      <c r="BA68" s="35">
        <f t="shared" si="41"/>
        <v>2607.7622490854546</v>
      </c>
      <c r="BB68" s="35">
        <f t="shared" si="41"/>
        <v>2633.8398715763092</v>
      </c>
      <c r="BC68" s="35">
        <f t="shared" si="41"/>
        <v>2660.1782702920723</v>
      </c>
      <c r="BD68" s="35">
        <f t="shared" si="41"/>
        <v>2686.7800529949932</v>
      </c>
      <c r="BE68" s="35">
        <f t="shared" si="41"/>
        <v>2713.647853524943</v>
      </c>
      <c r="BF68" s="35">
        <f t="shared" si="41"/>
        <v>2740.7843320601924</v>
      </c>
      <c r="BG68" s="35">
        <f t="shared" si="41"/>
        <v>2768.1921753807942</v>
      </c>
      <c r="BH68" s="35">
        <f t="shared" si="41"/>
        <v>2795.8740971346024</v>
      </c>
      <c r="BI68" s="35">
        <f t="shared" si="41"/>
        <v>2823.8328381059482</v>
      </c>
      <c r="BJ68" s="35">
        <f t="shared" si="41"/>
        <v>2852.0711664870078</v>
      </c>
      <c r="BK68" s="35">
        <f t="shared" si="41"/>
        <v>2880.5918781518781</v>
      </c>
      <c r="BL68" s="35">
        <f t="shared" si="41"/>
        <v>2909.3977969333969</v>
      </c>
      <c r="BM68" s="35">
        <f t="shared" si="41"/>
        <v>2938.4917749027309</v>
      </c>
      <c r="BN68" s="35">
        <f t="shared" si="41"/>
        <v>2967.8766926517583</v>
      </c>
      <c r="BO68" s="35">
        <f t="shared" si="41"/>
        <v>2997.555459578276</v>
      </c>
      <c r="BP68" s="35">
        <f t="shared" si="41"/>
        <v>3027.5310141740588</v>
      </c>
      <c r="BQ68" s="35">
        <f t="shared" si="41"/>
        <v>3057.8063243157994</v>
      </c>
      <c r="BR68" s="35">
        <f t="shared" si="41"/>
        <v>3088.3843875589573</v>
      </c>
      <c r="BS68" s="35">
        <f t="shared" si="41"/>
        <v>3119.268231434547</v>
      </c>
      <c r="BT68" s="35">
        <f t="shared" si="41"/>
        <v>3150.4609137488924</v>
      </c>
      <c r="BU68" s="35">
        <f t="shared" si="41"/>
        <v>3181.9655228863812</v>
      </c>
      <c r="BV68" s="35">
        <f t="shared" si="41"/>
        <v>3213.7851781152449</v>
      </c>
      <c r="BW68" s="35">
        <f t="shared" si="41"/>
        <v>3245.9230298963976</v>
      </c>
      <c r="BX68" s="35">
        <f t="shared" si="41"/>
        <v>3278.3822601953616</v>
      </c>
      <c r="BY68" s="35">
        <f t="shared" ref="BY68:DY68" si="42">BX68*(1+BY69)</f>
        <v>3311.1660827973151</v>
      </c>
      <c r="BZ68" s="35">
        <f t="shared" si="42"/>
        <v>3344.2777436252882</v>
      </c>
      <c r="CA68" s="35">
        <f t="shared" si="42"/>
        <v>3377.7205210615411</v>
      </c>
      <c r="CB68" s="35">
        <f t="shared" si="42"/>
        <v>3411.4977262721568</v>
      </c>
      <c r="CC68" s="35">
        <f t="shared" si="42"/>
        <v>3445.6127035348786</v>
      </c>
      <c r="CD68" s="35">
        <f t="shared" si="42"/>
        <v>3480.0688305702274</v>
      </c>
      <c r="CE68" s="35">
        <f t="shared" si="42"/>
        <v>3514.8695188759298</v>
      </c>
      <c r="CF68" s="35">
        <f t="shared" si="42"/>
        <v>3550.0182140646889</v>
      </c>
      <c r="CG68" s="35">
        <f t="shared" si="42"/>
        <v>3585.5183962053356</v>
      </c>
      <c r="CH68" s="35">
        <f t="shared" si="42"/>
        <v>3621.3735801673893</v>
      </c>
      <c r="CI68" s="35">
        <f t="shared" si="42"/>
        <v>3657.5873159690632</v>
      </c>
      <c r="CJ68" s="35">
        <f t="shared" si="42"/>
        <v>3694.1631891287539</v>
      </c>
      <c r="CK68" s="35">
        <f t="shared" si="42"/>
        <v>3731.1048210200415</v>
      </c>
      <c r="CL68" s="35">
        <f t="shared" si="42"/>
        <v>3768.4158692302422</v>
      </c>
      <c r="CM68" s="35">
        <f t="shared" si="42"/>
        <v>3806.1000279225445</v>
      </c>
      <c r="CN68" s="35">
        <f t="shared" si="42"/>
        <v>3844.16102820177</v>
      </c>
      <c r="CO68" s="35">
        <f t="shared" si="42"/>
        <v>3882.6026384837878</v>
      </c>
      <c r="CP68" s="35">
        <f t="shared" si="42"/>
        <v>3921.4286648686257</v>
      </c>
      <c r="CQ68" s="35">
        <f t="shared" si="42"/>
        <v>3960.6429515173118</v>
      </c>
      <c r="CR68" s="35">
        <f t="shared" si="42"/>
        <v>4000.249381032485</v>
      </c>
      <c r="CS68" s="35">
        <f t="shared" si="42"/>
        <v>4040.2518748428097</v>
      </c>
      <c r="CT68" s="35">
        <f t="shared" si="42"/>
        <v>4080.6543935912377</v>
      </c>
      <c r="CU68" s="35">
        <f t="shared" si="42"/>
        <v>4121.4609375271502</v>
      </c>
      <c r="CV68" s="35">
        <f t="shared" si="42"/>
        <v>4162.675546902422</v>
      </c>
      <c r="CW68" s="35">
        <f t="shared" si="42"/>
        <v>4204.3023023714459</v>
      </c>
      <c r="CX68" s="35">
        <f t="shared" si="42"/>
        <v>4246.3453253951602</v>
      </c>
      <c r="CY68" s="35">
        <f t="shared" si="42"/>
        <v>4288.8087786491114</v>
      </c>
      <c r="CZ68" s="35">
        <f t="shared" si="42"/>
        <v>4331.6968664356027</v>
      </c>
      <c r="DA68" s="35">
        <f t="shared" si="42"/>
        <v>4375.0138350999587</v>
      </c>
      <c r="DB68" s="35">
        <f t="shared" si="42"/>
        <v>4418.7639734509585</v>
      </c>
      <c r="DC68" s="35">
        <f t="shared" si="42"/>
        <v>4462.951613185468</v>
      </c>
      <c r="DD68" s="35">
        <f t="shared" si="42"/>
        <v>4507.5811293173228</v>
      </c>
      <c r="DE68" s="35">
        <f t="shared" si="42"/>
        <v>4552.6569406104963</v>
      </c>
      <c r="DF68" s="35">
        <f t="shared" si="42"/>
        <v>4598.1835100166018</v>
      </c>
      <c r="DG68" s="35">
        <f t="shared" si="42"/>
        <v>4644.1653451167676</v>
      </c>
      <c r="DH68" s="35">
        <f t="shared" si="42"/>
        <v>4690.6069985679351</v>
      </c>
      <c r="DI68" s="35">
        <f t="shared" si="42"/>
        <v>4737.5130685536142</v>
      </c>
      <c r="DJ68" s="35">
        <f t="shared" si="42"/>
        <v>4784.8881992391507</v>
      </c>
      <c r="DK68" s="35">
        <f t="shared" si="42"/>
        <v>4832.7370812315421</v>
      </c>
      <c r="DL68" s="35">
        <f t="shared" si="42"/>
        <v>4881.0644520438573</v>
      </c>
      <c r="DM68" s="35">
        <f t="shared" si="42"/>
        <v>4929.8750965642957</v>
      </c>
      <c r="DN68" s="35">
        <f t="shared" si="42"/>
        <v>4979.1738475299389</v>
      </c>
      <c r="DO68" s="35">
        <f t="shared" si="42"/>
        <v>5028.965586005238</v>
      </c>
      <c r="DP68" s="35">
        <f t="shared" si="42"/>
        <v>5079.2552418652904</v>
      </c>
      <c r="DQ68" s="35">
        <f t="shared" si="42"/>
        <v>5130.0477942839434</v>
      </c>
      <c r="DR68" s="35">
        <f t="shared" si="42"/>
        <v>5181.3482722267827</v>
      </c>
      <c r="DS68" s="35">
        <f t="shared" si="42"/>
        <v>5233.1617549490502</v>
      </c>
      <c r="DT68" s="35">
        <f t="shared" si="42"/>
        <v>5285.4933724985403</v>
      </c>
      <c r="DU68" s="35">
        <f t="shared" si="42"/>
        <v>5338.3483062235255</v>
      </c>
      <c r="DV68" s="35">
        <f t="shared" si="42"/>
        <v>5391.7317892857609</v>
      </c>
      <c r="DW68" s="35">
        <f t="shared" si="42"/>
        <v>5445.6491071786186</v>
      </c>
      <c r="DX68" s="35">
        <f t="shared" si="42"/>
        <v>5500.1055982504049</v>
      </c>
      <c r="DY68" s="35">
        <f t="shared" si="42"/>
        <v>5555.106654232909</v>
      </c>
    </row>
    <row r="69" spans="1:129" s="24" customFormat="1" x14ac:dyDescent="0.35">
      <c r="A69" s="48"/>
      <c r="B69" s="113"/>
      <c r="C69" s="119"/>
      <c r="D69"/>
      <c r="E69" s="37" t="str">
        <f>'2.2 Scenario Assumptions'!$H$5</f>
        <v>Monthly Global Hashrate Increase</v>
      </c>
      <c r="F69" s="80"/>
      <c r="G69" s="37"/>
      <c r="H69" s="530" t="s">
        <v>48</v>
      </c>
      <c r="I69" s="516"/>
      <c r="J69" s="34">
        <f>IF('1.1 Assumptions'!$J$13="Optimistic Scenario",'2.2 Scenario Assumptions'!$H$7,IF('1.1 Assumptions'!$J$13="Base Case Scenario",'2.2 Scenario Assumptions'!$H$8,'2.2 Scenario Assumptions'!$H$9))</f>
        <v>0.01</v>
      </c>
      <c r="K69" s="34">
        <f>IF('1.1 Assumptions'!$J$13="Optimistic Scenario",'2.2 Scenario Assumptions'!$H$7,IF('1.1 Assumptions'!$J$13="Base Case Scenario",'2.2 Scenario Assumptions'!$H$8,'2.2 Scenario Assumptions'!$H$9))</f>
        <v>0.01</v>
      </c>
      <c r="L69" s="34">
        <f>IF('1.1 Assumptions'!$J$13="Optimistic Scenario",'2.2 Scenario Assumptions'!$H$7,IF('1.1 Assumptions'!$J$13="Base Case Scenario",'2.2 Scenario Assumptions'!$H$8,'2.2 Scenario Assumptions'!$H$9))</f>
        <v>0.01</v>
      </c>
      <c r="M69" s="34">
        <f>IF('1.1 Assumptions'!$J$13="Optimistic Scenario",'2.2 Scenario Assumptions'!$H$7,IF('1.1 Assumptions'!$J$13="Base Case Scenario",'2.2 Scenario Assumptions'!$H$8,'2.2 Scenario Assumptions'!$H$9))</f>
        <v>0.01</v>
      </c>
      <c r="N69" s="34">
        <f>IF('1.1 Assumptions'!$J$13="Optimistic Scenario",'2.2 Scenario Assumptions'!$H$7,IF('1.1 Assumptions'!$J$13="Base Case Scenario",'2.2 Scenario Assumptions'!$H$8,'2.2 Scenario Assumptions'!$H$9))</f>
        <v>0.01</v>
      </c>
      <c r="O69" s="34">
        <f>IF('1.1 Assumptions'!$J$13="Optimistic Scenario",'2.2 Scenario Assumptions'!$H$7,IF('1.1 Assumptions'!$J$13="Base Case Scenario",'2.2 Scenario Assumptions'!$H$8,'2.2 Scenario Assumptions'!$H$9))</f>
        <v>0.01</v>
      </c>
      <c r="P69" s="34">
        <f>IF('1.1 Assumptions'!$J$13="Optimistic Scenario",'2.2 Scenario Assumptions'!$H$7,IF('1.1 Assumptions'!$J$13="Base Case Scenario",'2.2 Scenario Assumptions'!$H$8,'2.2 Scenario Assumptions'!$H$9))</f>
        <v>0.01</v>
      </c>
      <c r="Q69" s="34">
        <f>IF('1.1 Assumptions'!$J$13="Optimistic Scenario",'2.2 Scenario Assumptions'!$H$7,IF('1.1 Assumptions'!$J$13="Base Case Scenario",'2.2 Scenario Assumptions'!$H$8,'2.2 Scenario Assumptions'!$H$9))</f>
        <v>0.01</v>
      </c>
      <c r="R69" s="34">
        <f>IF('1.1 Assumptions'!$J$13="Optimistic Scenario",'2.2 Scenario Assumptions'!$H$7,IF('1.1 Assumptions'!$J$13="Base Case Scenario",'2.2 Scenario Assumptions'!$H$8,'2.2 Scenario Assumptions'!$H$9))</f>
        <v>0.01</v>
      </c>
      <c r="S69" s="34">
        <f>IF('1.1 Assumptions'!$J$13="Optimistic Scenario",'2.2 Scenario Assumptions'!$H$7,IF('1.1 Assumptions'!$J$13="Base Case Scenario",'2.2 Scenario Assumptions'!$H$8,'2.2 Scenario Assumptions'!$H$9))</f>
        <v>0.01</v>
      </c>
      <c r="T69" s="34">
        <f>IF('1.1 Assumptions'!$J$13="Optimistic Scenario",'2.2 Scenario Assumptions'!$H$7,IF('1.1 Assumptions'!$J$13="Base Case Scenario",'2.2 Scenario Assumptions'!$H$8,'2.2 Scenario Assumptions'!$H$9))</f>
        <v>0.01</v>
      </c>
      <c r="U69" s="34">
        <f>IF('1.1 Assumptions'!$J$13="Optimistic Scenario",'2.2 Scenario Assumptions'!$H$7,IF('1.1 Assumptions'!$J$13="Base Case Scenario",'2.2 Scenario Assumptions'!$H$8,'2.2 Scenario Assumptions'!$H$9))</f>
        <v>0.01</v>
      </c>
      <c r="V69" s="34">
        <f>IF('1.1 Assumptions'!$J$13="Optimistic Scenario",'2.2 Scenario Assumptions'!$H$7,IF('1.1 Assumptions'!$J$13="Base Case Scenario",'2.2 Scenario Assumptions'!$H$8,'2.2 Scenario Assumptions'!$H$9))</f>
        <v>0.01</v>
      </c>
      <c r="W69" s="34">
        <f>IF('1.1 Assumptions'!$J$13="Optimistic Scenario",'2.2 Scenario Assumptions'!$H$7,IF('1.1 Assumptions'!$J$13="Base Case Scenario",'2.2 Scenario Assumptions'!$H$8,'2.2 Scenario Assumptions'!$H$9))</f>
        <v>0.01</v>
      </c>
      <c r="X69" s="34">
        <f>IF('1.1 Assumptions'!$J$13="Optimistic Scenario",'2.2 Scenario Assumptions'!$H$7,IF('1.1 Assumptions'!$J$13="Base Case Scenario",'2.2 Scenario Assumptions'!$H$8,'2.2 Scenario Assumptions'!$H$9))</f>
        <v>0.01</v>
      </c>
      <c r="Y69" s="34">
        <f>IF('1.1 Assumptions'!$J$13="Optimistic Scenario",'2.2 Scenario Assumptions'!$H$7,IF('1.1 Assumptions'!$J$13="Base Case Scenario",'2.2 Scenario Assumptions'!$H$8,'2.2 Scenario Assumptions'!$H$9))</f>
        <v>0.01</v>
      </c>
      <c r="Z69" s="34">
        <f>IF('1.1 Assumptions'!$J$13="Optimistic Scenario",'2.2 Scenario Assumptions'!$H$7,IF('1.1 Assumptions'!$J$13="Base Case Scenario",'2.2 Scenario Assumptions'!$H$8,'2.2 Scenario Assumptions'!$H$9))</f>
        <v>0.01</v>
      </c>
      <c r="AA69" s="34">
        <f>IF('1.1 Assumptions'!$J$13="Optimistic Scenario",'2.2 Scenario Assumptions'!$H$7,IF('1.1 Assumptions'!$J$13="Base Case Scenario",'2.2 Scenario Assumptions'!$H$8,'2.2 Scenario Assumptions'!$H$9))</f>
        <v>0.01</v>
      </c>
      <c r="AB69" s="34">
        <f>IF('1.1 Assumptions'!$J$13="Optimistic Scenario",'2.2 Scenario Assumptions'!$H$7,IF('1.1 Assumptions'!$J$13="Base Case Scenario",'2.2 Scenario Assumptions'!$H$8,'2.2 Scenario Assumptions'!$H$9))</f>
        <v>0.01</v>
      </c>
      <c r="AC69" s="34">
        <f>IF('1.1 Assumptions'!$J$13="Optimistic Scenario",'2.2 Scenario Assumptions'!$H$7,IF('1.1 Assumptions'!$J$13="Base Case Scenario",'2.2 Scenario Assumptions'!$H$8,'2.2 Scenario Assumptions'!$H$9))</f>
        <v>0.01</v>
      </c>
      <c r="AD69" s="34">
        <f>IF('1.1 Assumptions'!$J$13="Optimistic Scenario",'2.2 Scenario Assumptions'!$H$7,IF('1.1 Assumptions'!$J$13="Base Case Scenario",'2.2 Scenario Assumptions'!$H$8,'2.2 Scenario Assumptions'!$H$9))</f>
        <v>0.01</v>
      </c>
      <c r="AE69" s="34">
        <f>IF('1.1 Assumptions'!$J$13="Optimistic Scenario",'2.2 Scenario Assumptions'!$H$7,IF('1.1 Assumptions'!$J$13="Base Case Scenario",'2.2 Scenario Assumptions'!$H$8,'2.2 Scenario Assumptions'!$H$9))</f>
        <v>0.01</v>
      </c>
      <c r="AF69" s="34">
        <f>IF('1.1 Assumptions'!$J$13="Optimistic Scenario",'2.2 Scenario Assumptions'!$H$7,IF('1.1 Assumptions'!$J$13="Base Case Scenario",'2.2 Scenario Assumptions'!$H$8,'2.2 Scenario Assumptions'!$H$9))</f>
        <v>0.01</v>
      </c>
      <c r="AG69" s="34">
        <f>IF('1.1 Assumptions'!$J$13="Optimistic Scenario",'2.2 Scenario Assumptions'!$H$7,IF('1.1 Assumptions'!$J$13="Base Case Scenario",'2.2 Scenario Assumptions'!$H$8,'2.2 Scenario Assumptions'!$H$9))</f>
        <v>0.01</v>
      </c>
      <c r="AH69" s="34">
        <f>IF('1.1 Assumptions'!$J$13="Optimistic Scenario",'2.2 Scenario Assumptions'!$H$7,IF('1.1 Assumptions'!$J$13="Base Case Scenario",'2.2 Scenario Assumptions'!$H$8,'2.2 Scenario Assumptions'!$H$9))</f>
        <v>0.01</v>
      </c>
      <c r="AI69" s="34">
        <f>IF('1.1 Assumptions'!$J$13="Optimistic Scenario",'2.2 Scenario Assumptions'!$H$7,IF('1.1 Assumptions'!$J$13="Base Case Scenario",'2.2 Scenario Assumptions'!$H$8,'2.2 Scenario Assumptions'!$H$9))</f>
        <v>0.01</v>
      </c>
      <c r="AJ69" s="34">
        <f>IF('1.1 Assumptions'!$J$13="Optimistic Scenario",'2.2 Scenario Assumptions'!$H$7,IF('1.1 Assumptions'!$J$13="Base Case Scenario",'2.2 Scenario Assumptions'!$H$8,'2.2 Scenario Assumptions'!$H$9))</f>
        <v>0.01</v>
      </c>
      <c r="AK69" s="34">
        <f>IF('1.1 Assumptions'!$J$13="Optimistic Scenario",'2.2 Scenario Assumptions'!$H$7,IF('1.1 Assumptions'!$J$13="Base Case Scenario",'2.2 Scenario Assumptions'!$H$8,'2.2 Scenario Assumptions'!$H$9))</f>
        <v>0.01</v>
      </c>
      <c r="AL69" s="34">
        <f>IF('1.1 Assumptions'!$J$13="Optimistic Scenario",'2.2 Scenario Assumptions'!$H$7,IF('1.1 Assumptions'!$J$13="Base Case Scenario",'2.2 Scenario Assumptions'!$H$8,'2.2 Scenario Assumptions'!$H$9))</f>
        <v>0.01</v>
      </c>
      <c r="AM69" s="34">
        <f>IF('1.1 Assumptions'!$J$13="Optimistic Scenario",'2.2 Scenario Assumptions'!$H$7,IF('1.1 Assumptions'!$J$13="Base Case Scenario",'2.2 Scenario Assumptions'!$H$8,'2.2 Scenario Assumptions'!$H$9))</f>
        <v>0.01</v>
      </c>
      <c r="AN69" s="34">
        <f>IF('1.1 Assumptions'!$J$13="Optimistic Scenario",'2.2 Scenario Assumptions'!$H$7,IF('1.1 Assumptions'!$J$13="Base Case Scenario",'2.2 Scenario Assumptions'!$H$8,'2.2 Scenario Assumptions'!$H$9))</f>
        <v>0.01</v>
      </c>
      <c r="AO69" s="34">
        <f>IF('1.1 Assumptions'!$J$13="Optimistic Scenario",'2.2 Scenario Assumptions'!$H$7,IF('1.1 Assumptions'!$J$13="Base Case Scenario",'2.2 Scenario Assumptions'!$H$8,'2.2 Scenario Assumptions'!$H$9))</f>
        <v>0.01</v>
      </c>
      <c r="AP69" s="34">
        <f>IF('1.1 Assumptions'!$J$13="Optimistic Scenario",'2.2 Scenario Assumptions'!$H$7,IF('1.1 Assumptions'!$J$13="Base Case Scenario",'2.2 Scenario Assumptions'!$H$8,'2.2 Scenario Assumptions'!$H$9))</f>
        <v>0.01</v>
      </c>
      <c r="AQ69" s="34">
        <f>IF('1.1 Assumptions'!$J$13="Optimistic Scenario",'2.2 Scenario Assumptions'!$H$7,IF('1.1 Assumptions'!$J$13="Base Case Scenario",'2.2 Scenario Assumptions'!$H$8,'2.2 Scenario Assumptions'!$H$9))</f>
        <v>0.01</v>
      </c>
      <c r="AR69" s="34">
        <f>IF('1.1 Assumptions'!$J$13="Optimistic Scenario",'2.2 Scenario Assumptions'!$H$7,IF('1.1 Assumptions'!$J$13="Base Case Scenario",'2.2 Scenario Assumptions'!$H$8,'2.2 Scenario Assumptions'!$H$9))</f>
        <v>0.01</v>
      </c>
      <c r="AS69" s="34">
        <f>IF('1.1 Assumptions'!$J$13="Optimistic Scenario",'2.2 Scenario Assumptions'!$H$7,IF('1.1 Assumptions'!$J$13="Base Case Scenario",'2.2 Scenario Assumptions'!$H$8,'2.2 Scenario Assumptions'!$H$9))</f>
        <v>0.01</v>
      </c>
      <c r="AT69" s="34">
        <f>IF('1.1 Assumptions'!$J$13="Optimistic Scenario",'2.2 Scenario Assumptions'!$H$7,IF('1.1 Assumptions'!$J$13="Base Case Scenario",'2.2 Scenario Assumptions'!$H$8,'2.2 Scenario Assumptions'!$H$9))</f>
        <v>0.01</v>
      </c>
      <c r="AU69" s="34">
        <f>IF('1.1 Assumptions'!$J$13="Optimistic Scenario",'2.2 Scenario Assumptions'!$H$7,IF('1.1 Assumptions'!$J$13="Base Case Scenario",'2.2 Scenario Assumptions'!$H$8,'2.2 Scenario Assumptions'!$H$9))</f>
        <v>0.01</v>
      </c>
      <c r="AV69" s="34">
        <f>IF('1.1 Assumptions'!$J$13="Optimistic Scenario",'2.2 Scenario Assumptions'!$H$7,IF('1.1 Assumptions'!$J$13="Base Case Scenario",'2.2 Scenario Assumptions'!$H$8,'2.2 Scenario Assumptions'!$H$9))</f>
        <v>0.01</v>
      </c>
      <c r="AW69" s="34">
        <f>IF('1.1 Assumptions'!$J$13="Optimistic Scenario",'2.2 Scenario Assumptions'!$H$7,IF('1.1 Assumptions'!$J$13="Base Case Scenario",'2.2 Scenario Assumptions'!$H$8,'2.2 Scenario Assumptions'!$H$9))</f>
        <v>0.01</v>
      </c>
      <c r="AX69" s="34">
        <f>IF('1.1 Assumptions'!$J$13="Optimistic Scenario",'2.2 Scenario Assumptions'!$H$7,IF('1.1 Assumptions'!$J$13="Base Case Scenario",'2.2 Scenario Assumptions'!$H$8,'2.2 Scenario Assumptions'!$H$9))</f>
        <v>0.01</v>
      </c>
      <c r="AY69" s="34">
        <f>IF('1.1 Assumptions'!$J$13="Optimistic Scenario",'2.2 Scenario Assumptions'!$H$7,IF('1.1 Assumptions'!$J$13="Base Case Scenario",'2.2 Scenario Assumptions'!$H$8,'2.2 Scenario Assumptions'!$H$9))</f>
        <v>0.01</v>
      </c>
      <c r="AZ69" s="34">
        <f>IF('1.1 Assumptions'!$J$13="Optimistic Scenario",'2.2 Scenario Assumptions'!$H$7,IF('1.1 Assumptions'!$J$13="Base Case Scenario",'2.2 Scenario Assumptions'!$H$8,'2.2 Scenario Assumptions'!$H$9))</f>
        <v>0.01</v>
      </c>
      <c r="BA69" s="34">
        <f>IF('1.1 Assumptions'!$J$13="Optimistic Scenario",'2.2 Scenario Assumptions'!$H$7,IF('1.1 Assumptions'!$J$13="Base Case Scenario",'2.2 Scenario Assumptions'!$H$8,'2.2 Scenario Assumptions'!$H$9))</f>
        <v>0.01</v>
      </c>
      <c r="BB69" s="34">
        <f>IF('1.1 Assumptions'!$J$13="Optimistic Scenario",'2.2 Scenario Assumptions'!$H$7,IF('1.1 Assumptions'!$J$13="Base Case Scenario",'2.2 Scenario Assumptions'!$H$8,'2.2 Scenario Assumptions'!$H$9))</f>
        <v>0.01</v>
      </c>
      <c r="BC69" s="34">
        <f>IF('1.1 Assumptions'!$J$13="Optimistic Scenario",'2.2 Scenario Assumptions'!$H$7,IF('1.1 Assumptions'!$J$13="Base Case Scenario",'2.2 Scenario Assumptions'!$H$8,'2.2 Scenario Assumptions'!$H$9))</f>
        <v>0.01</v>
      </c>
      <c r="BD69" s="34">
        <f>IF('1.1 Assumptions'!$J$13="Optimistic Scenario",'2.2 Scenario Assumptions'!$H$7,IF('1.1 Assumptions'!$J$13="Base Case Scenario",'2.2 Scenario Assumptions'!$H$8,'2.2 Scenario Assumptions'!$H$9))</f>
        <v>0.01</v>
      </c>
      <c r="BE69" s="34">
        <f>IF('1.1 Assumptions'!$J$13="Optimistic Scenario",'2.2 Scenario Assumptions'!$H$7,IF('1.1 Assumptions'!$J$13="Base Case Scenario",'2.2 Scenario Assumptions'!$H$8,'2.2 Scenario Assumptions'!$H$9))</f>
        <v>0.01</v>
      </c>
      <c r="BF69" s="34">
        <f>IF('1.1 Assumptions'!$J$13="Optimistic Scenario",'2.2 Scenario Assumptions'!$H$7,IF('1.1 Assumptions'!$J$13="Base Case Scenario",'2.2 Scenario Assumptions'!$H$8,'2.2 Scenario Assumptions'!$H$9))</f>
        <v>0.01</v>
      </c>
      <c r="BG69" s="34">
        <f>IF('1.1 Assumptions'!$J$13="Optimistic Scenario",'2.2 Scenario Assumptions'!$H$7,IF('1.1 Assumptions'!$J$13="Base Case Scenario",'2.2 Scenario Assumptions'!$H$8,'2.2 Scenario Assumptions'!$H$9))</f>
        <v>0.01</v>
      </c>
      <c r="BH69" s="34">
        <f>IF('1.1 Assumptions'!$J$13="Optimistic Scenario",'2.2 Scenario Assumptions'!$H$7,IF('1.1 Assumptions'!$J$13="Base Case Scenario",'2.2 Scenario Assumptions'!$H$8,'2.2 Scenario Assumptions'!$H$9))</f>
        <v>0.01</v>
      </c>
      <c r="BI69" s="34">
        <f>IF('1.1 Assumptions'!$J$13="Optimistic Scenario",'2.2 Scenario Assumptions'!$H$7,IF('1.1 Assumptions'!$J$13="Base Case Scenario",'2.2 Scenario Assumptions'!$H$8,'2.2 Scenario Assumptions'!$H$9))</f>
        <v>0.01</v>
      </c>
      <c r="BJ69" s="34">
        <f>IF('1.1 Assumptions'!$J$13="Optimistic Scenario",'2.2 Scenario Assumptions'!$H$7,IF('1.1 Assumptions'!$J$13="Base Case Scenario",'2.2 Scenario Assumptions'!$H$8,'2.2 Scenario Assumptions'!$H$9))</f>
        <v>0.01</v>
      </c>
      <c r="BK69" s="34">
        <f>IF('1.1 Assumptions'!$J$13="Optimistic Scenario",'2.2 Scenario Assumptions'!$H$7,IF('1.1 Assumptions'!$J$13="Base Case Scenario",'2.2 Scenario Assumptions'!$H$8,'2.2 Scenario Assumptions'!$H$9))</f>
        <v>0.01</v>
      </c>
      <c r="BL69" s="34">
        <f>IF('1.1 Assumptions'!$J$13="Optimistic Scenario",'2.2 Scenario Assumptions'!$H$7,IF('1.1 Assumptions'!$J$13="Base Case Scenario",'2.2 Scenario Assumptions'!$H$8,'2.2 Scenario Assumptions'!$H$9))</f>
        <v>0.01</v>
      </c>
      <c r="BM69" s="34">
        <f>IF('1.1 Assumptions'!$J$13="Optimistic Scenario",'2.2 Scenario Assumptions'!$H$7,IF('1.1 Assumptions'!$J$13="Base Case Scenario",'2.2 Scenario Assumptions'!$H$8,'2.2 Scenario Assumptions'!$H$9))</f>
        <v>0.01</v>
      </c>
      <c r="BN69" s="34">
        <f>IF('1.1 Assumptions'!$J$13="Optimistic Scenario",'2.2 Scenario Assumptions'!$H$7,IF('1.1 Assumptions'!$J$13="Base Case Scenario",'2.2 Scenario Assumptions'!$H$8,'2.2 Scenario Assumptions'!$H$9))</f>
        <v>0.01</v>
      </c>
      <c r="BO69" s="34">
        <f>IF('1.1 Assumptions'!$J$13="Optimistic Scenario",'2.2 Scenario Assumptions'!$H$7,IF('1.1 Assumptions'!$J$13="Base Case Scenario",'2.2 Scenario Assumptions'!$H$8,'2.2 Scenario Assumptions'!$H$9))</f>
        <v>0.01</v>
      </c>
      <c r="BP69" s="34">
        <f>IF('1.1 Assumptions'!$J$13="Optimistic Scenario",'2.2 Scenario Assumptions'!$H$7,IF('1.1 Assumptions'!$J$13="Base Case Scenario",'2.2 Scenario Assumptions'!$H$8,'2.2 Scenario Assumptions'!$H$9))</f>
        <v>0.01</v>
      </c>
      <c r="BQ69" s="34">
        <f>IF('1.1 Assumptions'!$J$13="Optimistic Scenario",'2.2 Scenario Assumptions'!$H$7,IF('1.1 Assumptions'!$J$13="Base Case Scenario",'2.2 Scenario Assumptions'!$H$8,'2.2 Scenario Assumptions'!$H$9))</f>
        <v>0.01</v>
      </c>
      <c r="BR69" s="34">
        <f>IF('1.1 Assumptions'!$J$13="Optimistic Scenario",'2.2 Scenario Assumptions'!$H$7,IF('1.1 Assumptions'!$J$13="Base Case Scenario",'2.2 Scenario Assumptions'!$H$8,'2.2 Scenario Assumptions'!$H$9))</f>
        <v>0.01</v>
      </c>
      <c r="BS69" s="34">
        <f>IF('1.1 Assumptions'!$J$13="Optimistic Scenario",'2.2 Scenario Assumptions'!$H$7,IF('1.1 Assumptions'!$J$13="Base Case Scenario",'2.2 Scenario Assumptions'!$H$8,'2.2 Scenario Assumptions'!$H$9))</f>
        <v>0.01</v>
      </c>
      <c r="BT69" s="34">
        <f>IF('1.1 Assumptions'!$J$13="Optimistic Scenario",'2.2 Scenario Assumptions'!$H$7,IF('1.1 Assumptions'!$J$13="Base Case Scenario",'2.2 Scenario Assumptions'!$H$8,'2.2 Scenario Assumptions'!$H$9))</f>
        <v>0.01</v>
      </c>
      <c r="BU69" s="34">
        <f>IF('1.1 Assumptions'!$J$13="Optimistic Scenario",'2.2 Scenario Assumptions'!$H$7,IF('1.1 Assumptions'!$J$13="Base Case Scenario",'2.2 Scenario Assumptions'!$H$8,'2.2 Scenario Assumptions'!$H$9))</f>
        <v>0.01</v>
      </c>
      <c r="BV69" s="34">
        <f>IF('1.1 Assumptions'!$J$13="Optimistic Scenario",'2.2 Scenario Assumptions'!$H$7,IF('1.1 Assumptions'!$J$13="Base Case Scenario",'2.2 Scenario Assumptions'!$H$8,'2.2 Scenario Assumptions'!$H$9))</f>
        <v>0.01</v>
      </c>
      <c r="BW69" s="34">
        <f>IF('1.1 Assumptions'!$J$13="Optimistic Scenario",'2.2 Scenario Assumptions'!$H$7,IF('1.1 Assumptions'!$J$13="Base Case Scenario",'2.2 Scenario Assumptions'!$H$8,'2.2 Scenario Assumptions'!$H$9))</f>
        <v>0.01</v>
      </c>
      <c r="BX69" s="34">
        <f>IF('1.1 Assumptions'!$J$13="Optimistic Scenario",'2.2 Scenario Assumptions'!$H$7,IF('1.1 Assumptions'!$J$13="Base Case Scenario",'2.2 Scenario Assumptions'!$H$8,'2.2 Scenario Assumptions'!$H$9))</f>
        <v>0.01</v>
      </c>
      <c r="BY69" s="34">
        <f>IF('1.1 Assumptions'!$J$13="Optimistic Scenario",'2.2 Scenario Assumptions'!$H$7,IF('1.1 Assumptions'!$J$13="Base Case Scenario",'2.2 Scenario Assumptions'!$H$8,'2.2 Scenario Assumptions'!$H$9))</f>
        <v>0.01</v>
      </c>
      <c r="BZ69" s="34">
        <f>IF('1.1 Assumptions'!$J$13="Optimistic Scenario",'2.2 Scenario Assumptions'!$H$7,IF('1.1 Assumptions'!$J$13="Base Case Scenario",'2.2 Scenario Assumptions'!$H$8,'2.2 Scenario Assumptions'!$H$9))</f>
        <v>0.01</v>
      </c>
      <c r="CA69" s="34">
        <f>IF('1.1 Assumptions'!$J$13="Optimistic Scenario",'2.2 Scenario Assumptions'!$H$7,IF('1.1 Assumptions'!$J$13="Base Case Scenario",'2.2 Scenario Assumptions'!$H$8,'2.2 Scenario Assumptions'!$H$9))</f>
        <v>0.01</v>
      </c>
      <c r="CB69" s="34">
        <f>IF('1.1 Assumptions'!$J$13="Optimistic Scenario",'2.2 Scenario Assumptions'!$H$7,IF('1.1 Assumptions'!$J$13="Base Case Scenario",'2.2 Scenario Assumptions'!$H$8,'2.2 Scenario Assumptions'!$H$9))</f>
        <v>0.01</v>
      </c>
      <c r="CC69" s="34">
        <f>IF('1.1 Assumptions'!$J$13="Optimistic Scenario",'2.2 Scenario Assumptions'!$H$7,IF('1.1 Assumptions'!$J$13="Base Case Scenario",'2.2 Scenario Assumptions'!$H$8,'2.2 Scenario Assumptions'!$H$9))</f>
        <v>0.01</v>
      </c>
      <c r="CD69" s="34">
        <f>IF('1.1 Assumptions'!$J$13="Optimistic Scenario",'2.2 Scenario Assumptions'!$H$7,IF('1.1 Assumptions'!$J$13="Base Case Scenario",'2.2 Scenario Assumptions'!$H$8,'2.2 Scenario Assumptions'!$H$9))</f>
        <v>0.01</v>
      </c>
      <c r="CE69" s="34">
        <f>IF('1.1 Assumptions'!$J$13="Optimistic Scenario",'2.2 Scenario Assumptions'!$H$7,IF('1.1 Assumptions'!$J$13="Base Case Scenario",'2.2 Scenario Assumptions'!$H$8,'2.2 Scenario Assumptions'!$H$9))</f>
        <v>0.01</v>
      </c>
      <c r="CF69" s="34">
        <f>IF('1.1 Assumptions'!$J$13="Optimistic Scenario",'2.2 Scenario Assumptions'!$H$7,IF('1.1 Assumptions'!$J$13="Base Case Scenario",'2.2 Scenario Assumptions'!$H$8,'2.2 Scenario Assumptions'!$H$9))</f>
        <v>0.01</v>
      </c>
      <c r="CG69" s="34">
        <f>IF('1.1 Assumptions'!$J$13="Optimistic Scenario",'2.2 Scenario Assumptions'!$H$7,IF('1.1 Assumptions'!$J$13="Base Case Scenario",'2.2 Scenario Assumptions'!$H$8,'2.2 Scenario Assumptions'!$H$9))</f>
        <v>0.01</v>
      </c>
      <c r="CH69" s="34">
        <f>IF('1.1 Assumptions'!$J$13="Optimistic Scenario",'2.2 Scenario Assumptions'!$H$7,IF('1.1 Assumptions'!$J$13="Base Case Scenario",'2.2 Scenario Assumptions'!$H$8,'2.2 Scenario Assumptions'!$H$9))</f>
        <v>0.01</v>
      </c>
      <c r="CI69" s="34">
        <f>IF('1.1 Assumptions'!$J$13="Optimistic Scenario",'2.2 Scenario Assumptions'!$H$7,IF('1.1 Assumptions'!$J$13="Base Case Scenario",'2.2 Scenario Assumptions'!$H$8,'2.2 Scenario Assumptions'!$H$9))</f>
        <v>0.01</v>
      </c>
      <c r="CJ69" s="34">
        <f>IF('1.1 Assumptions'!$J$13="Optimistic Scenario",'2.2 Scenario Assumptions'!$H$7,IF('1.1 Assumptions'!$J$13="Base Case Scenario",'2.2 Scenario Assumptions'!$H$8,'2.2 Scenario Assumptions'!$H$9))</f>
        <v>0.01</v>
      </c>
      <c r="CK69" s="34">
        <f>IF('1.1 Assumptions'!$J$13="Optimistic Scenario",'2.2 Scenario Assumptions'!$H$7,IF('1.1 Assumptions'!$J$13="Base Case Scenario",'2.2 Scenario Assumptions'!$H$8,'2.2 Scenario Assumptions'!$H$9))</f>
        <v>0.01</v>
      </c>
      <c r="CL69" s="34">
        <f>IF('1.1 Assumptions'!$J$13="Optimistic Scenario",'2.2 Scenario Assumptions'!$H$7,IF('1.1 Assumptions'!$J$13="Base Case Scenario",'2.2 Scenario Assumptions'!$H$8,'2.2 Scenario Assumptions'!$H$9))</f>
        <v>0.01</v>
      </c>
      <c r="CM69" s="34">
        <f>IF('1.1 Assumptions'!$J$13="Optimistic Scenario",'2.2 Scenario Assumptions'!$H$7,IF('1.1 Assumptions'!$J$13="Base Case Scenario",'2.2 Scenario Assumptions'!$H$8,'2.2 Scenario Assumptions'!$H$9))</f>
        <v>0.01</v>
      </c>
      <c r="CN69" s="34">
        <f>IF('1.1 Assumptions'!$J$13="Optimistic Scenario",'2.2 Scenario Assumptions'!$H$7,IF('1.1 Assumptions'!$J$13="Base Case Scenario",'2.2 Scenario Assumptions'!$H$8,'2.2 Scenario Assumptions'!$H$9))</f>
        <v>0.01</v>
      </c>
      <c r="CO69" s="34">
        <f>IF('1.1 Assumptions'!$J$13="Optimistic Scenario",'2.2 Scenario Assumptions'!$H$7,IF('1.1 Assumptions'!$J$13="Base Case Scenario",'2.2 Scenario Assumptions'!$H$8,'2.2 Scenario Assumptions'!$H$9))</f>
        <v>0.01</v>
      </c>
      <c r="CP69" s="34">
        <f>IF('1.1 Assumptions'!$J$13="Optimistic Scenario",'2.2 Scenario Assumptions'!$H$7,IF('1.1 Assumptions'!$J$13="Base Case Scenario",'2.2 Scenario Assumptions'!$H$8,'2.2 Scenario Assumptions'!$H$9))</f>
        <v>0.01</v>
      </c>
      <c r="CQ69" s="34">
        <f>IF('1.1 Assumptions'!$J$13="Optimistic Scenario",'2.2 Scenario Assumptions'!$H$7,IF('1.1 Assumptions'!$J$13="Base Case Scenario",'2.2 Scenario Assumptions'!$H$8,'2.2 Scenario Assumptions'!$H$9))</f>
        <v>0.01</v>
      </c>
      <c r="CR69" s="34">
        <f>IF('1.1 Assumptions'!$J$13="Optimistic Scenario",'2.2 Scenario Assumptions'!$H$7,IF('1.1 Assumptions'!$J$13="Base Case Scenario",'2.2 Scenario Assumptions'!$H$8,'2.2 Scenario Assumptions'!$H$9))</f>
        <v>0.01</v>
      </c>
      <c r="CS69" s="34">
        <f>IF('1.1 Assumptions'!$J$13="Optimistic Scenario",'2.2 Scenario Assumptions'!$H$7,IF('1.1 Assumptions'!$J$13="Base Case Scenario",'2.2 Scenario Assumptions'!$H$8,'2.2 Scenario Assumptions'!$H$9))</f>
        <v>0.01</v>
      </c>
      <c r="CT69" s="34">
        <f>IF('1.1 Assumptions'!$J$13="Optimistic Scenario",'2.2 Scenario Assumptions'!$H$7,IF('1.1 Assumptions'!$J$13="Base Case Scenario",'2.2 Scenario Assumptions'!$H$8,'2.2 Scenario Assumptions'!$H$9))</f>
        <v>0.01</v>
      </c>
      <c r="CU69" s="34">
        <f>IF('1.1 Assumptions'!$J$13="Optimistic Scenario",'2.2 Scenario Assumptions'!$H$7,IF('1.1 Assumptions'!$J$13="Base Case Scenario",'2.2 Scenario Assumptions'!$H$8,'2.2 Scenario Assumptions'!$H$9))</f>
        <v>0.01</v>
      </c>
      <c r="CV69" s="34">
        <f>IF('1.1 Assumptions'!$J$13="Optimistic Scenario",'2.2 Scenario Assumptions'!$H$7,IF('1.1 Assumptions'!$J$13="Base Case Scenario",'2.2 Scenario Assumptions'!$H$8,'2.2 Scenario Assumptions'!$H$9))</f>
        <v>0.01</v>
      </c>
      <c r="CW69" s="34">
        <f>IF('1.1 Assumptions'!$J$13="Optimistic Scenario",'2.2 Scenario Assumptions'!$H$7,IF('1.1 Assumptions'!$J$13="Base Case Scenario",'2.2 Scenario Assumptions'!$H$8,'2.2 Scenario Assumptions'!$H$9))</f>
        <v>0.01</v>
      </c>
      <c r="CX69" s="34">
        <f>IF('1.1 Assumptions'!$J$13="Optimistic Scenario",'2.2 Scenario Assumptions'!$H$7,IF('1.1 Assumptions'!$J$13="Base Case Scenario",'2.2 Scenario Assumptions'!$H$8,'2.2 Scenario Assumptions'!$H$9))</f>
        <v>0.01</v>
      </c>
      <c r="CY69" s="34">
        <f>IF('1.1 Assumptions'!$J$13="Optimistic Scenario",'2.2 Scenario Assumptions'!$H$7,IF('1.1 Assumptions'!$J$13="Base Case Scenario",'2.2 Scenario Assumptions'!$H$8,'2.2 Scenario Assumptions'!$H$9))</f>
        <v>0.01</v>
      </c>
      <c r="CZ69" s="34">
        <f>IF('1.1 Assumptions'!$J$13="Optimistic Scenario",'2.2 Scenario Assumptions'!$H$7,IF('1.1 Assumptions'!$J$13="Base Case Scenario",'2.2 Scenario Assumptions'!$H$8,'2.2 Scenario Assumptions'!$H$9))</f>
        <v>0.01</v>
      </c>
      <c r="DA69" s="34">
        <f>IF('1.1 Assumptions'!$J$13="Optimistic Scenario",'2.2 Scenario Assumptions'!$H$7,IF('1.1 Assumptions'!$J$13="Base Case Scenario",'2.2 Scenario Assumptions'!$H$8,'2.2 Scenario Assumptions'!$H$9))</f>
        <v>0.01</v>
      </c>
      <c r="DB69" s="34">
        <f>IF('1.1 Assumptions'!$J$13="Optimistic Scenario",'2.2 Scenario Assumptions'!$H$7,IF('1.1 Assumptions'!$J$13="Base Case Scenario",'2.2 Scenario Assumptions'!$H$8,'2.2 Scenario Assumptions'!$H$9))</f>
        <v>0.01</v>
      </c>
      <c r="DC69" s="34">
        <f>IF('1.1 Assumptions'!$J$13="Optimistic Scenario",'2.2 Scenario Assumptions'!$H$7,IF('1.1 Assumptions'!$J$13="Base Case Scenario",'2.2 Scenario Assumptions'!$H$8,'2.2 Scenario Assumptions'!$H$9))</f>
        <v>0.01</v>
      </c>
      <c r="DD69" s="34">
        <f>IF('1.1 Assumptions'!$J$13="Optimistic Scenario",'2.2 Scenario Assumptions'!$H$7,IF('1.1 Assumptions'!$J$13="Base Case Scenario",'2.2 Scenario Assumptions'!$H$8,'2.2 Scenario Assumptions'!$H$9))</f>
        <v>0.01</v>
      </c>
      <c r="DE69" s="34">
        <f>IF('1.1 Assumptions'!$J$13="Optimistic Scenario",'2.2 Scenario Assumptions'!$H$7,IF('1.1 Assumptions'!$J$13="Base Case Scenario",'2.2 Scenario Assumptions'!$H$8,'2.2 Scenario Assumptions'!$H$9))</f>
        <v>0.01</v>
      </c>
      <c r="DF69" s="34">
        <f>IF('1.1 Assumptions'!$J$13="Optimistic Scenario",'2.2 Scenario Assumptions'!$H$7,IF('1.1 Assumptions'!$J$13="Base Case Scenario",'2.2 Scenario Assumptions'!$H$8,'2.2 Scenario Assumptions'!$H$9))</f>
        <v>0.01</v>
      </c>
      <c r="DG69" s="34">
        <f>IF('1.1 Assumptions'!$J$13="Optimistic Scenario",'2.2 Scenario Assumptions'!$H$7,IF('1.1 Assumptions'!$J$13="Base Case Scenario",'2.2 Scenario Assumptions'!$H$8,'2.2 Scenario Assumptions'!$H$9))</f>
        <v>0.01</v>
      </c>
      <c r="DH69" s="34">
        <f>IF('1.1 Assumptions'!$J$13="Optimistic Scenario",'2.2 Scenario Assumptions'!$H$7,IF('1.1 Assumptions'!$J$13="Base Case Scenario",'2.2 Scenario Assumptions'!$H$8,'2.2 Scenario Assumptions'!$H$9))</f>
        <v>0.01</v>
      </c>
      <c r="DI69" s="34">
        <f>IF('1.1 Assumptions'!$J$13="Optimistic Scenario",'2.2 Scenario Assumptions'!$H$7,IF('1.1 Assumptions'!$J$13="Base Case Scenario",'2.2 Scenario Assumptions'!$H$8,'2.2 Scenario Assumptions'!$H$9))</f>
        <v>0.01</v>
      </c>
      <c r="DJ69" s="34">
        <f>IF('1.1 Assumptions'!$J$13="Optimistic Scenario",'2.2 Scenario Assumptions'!$H$7,IF('1.1 Assumptions'!$J$13="Base Case Scenario",'2.2 Scenario Assumptions'!$H$8,'2.2 Scenario Assumptions'!$H$9))</f>
        <v>0.01</v>
      </c>
      <c r="DK69" s="34">
        <f>IF('1.1 Assumptions'!$J$13="Optimistic Scenario",'2.2 Scenario Assumptions'!$H$7,IF('1.1 Assumptions'!$J$13="Base Case Scenario",'2.2 Scenario Assumptions'!$H$8,'2.2 Scenario Assumptions'!$H$9))</f>
        <v>0.01</v>
      </c>
      <c r="DL69" s="34">
        <f>IF('1.1 Assumptions'!$J$13="Optimistic Scenario",'2.2 Scenario Assumptions'!$H$7,IF('1.1 Assumptions'!$J$13="Base Case Scenario",'2.2 Scenario Assumptions'!$H$8,'2.2 Scenario Assumptions'!$H$9))</f>
        <v>0.01</v>
      </c>
      <c r="DM69" s="34">
        <f>IF('1.1 Assumptions'!$J$13="Optimistic Scenario",'2.2 Scenario Assumptions'!$H$7,IF('1.1 Assumptions'!$J$13="Base Case Scenario",'2.2 Scenario Assumptions'!$H$8,'2.2 Scenario Assumptions'!$H$9))</f>
        <v>0.01</v>
      </c>
      <c r="DN69" s="34">
        <f>IF('1.1 Assumptions'!$J$13="Optimistic Scenario",'2.2 Scenario Assumptions'!$H$7,IF('1.1 Assumptions'!$J$13="Base Case Scenario",'2.2 Scenario Assumptions'!$H$8,'2.2 Scenario Assumptions'!$H$9))</f>
        <v>0.01</v>
      </c>
      <c r="DO69" s="34">
        <f>IF('1.1 Assumptions'!$J$13="Optimistic Scenario",'2.2 Scenario Assumptions'!$H$7,IF('1.1 Assumptions'!$J$13="Base Case Scenario",'2.2 Scenario Assumptions'!$H$8,'2.2 Scenario Assumptions'!$H$9))</f>
        <v>0.01</v>
      </c>
      <c r="DP69" s="34">
        <f>IF('1.1 Assumptions'!$J$13="Optimistic Scenario",'2.2 Scenario Assumptions'!$H$7,IF('1.1 Assumptions'!$J$13="Base Case Scenario",'2.2 Scenario Assumptions'!$H$8,'2.2 Scenario Assumptions'!$H$9))</f>
        <v>0.01</v>
      </c>
      <c r="DQ69" s="34">
        <f>IF('1.1 Assumptions'!$J$13="Optimistic Scenario",'2.2 Scenario Assumptions'!$H$7,IF('1.1 Assumptions'!$J$13="Base Case Scenario",'2.2 Scenario Assumptions'!$H$8,'2.2 Scenario Assumptions'!$H$9))</f>
        <v>0.01</v>
      </c>
      <c r="DR69" s="34">
        <f>IF('1.1 Assumptions'!$J$13="Optimistic Scenario",'2.2 Scenario Assumptions'!$H$7,IF('1.1 Assumptions'!$J$13="Base Case Scenario",'2.2 Scenario Assumptions'!$H$8,'2.2 Scenario Assumptions'!$H$9))</f>
        <v>0.01</v>
      </c>
      <c r="DS69" s="34">
        <f>IF('1.1 Assumptions'!$J$13="Optimistic Scenario",'2.2 Scenario Assumptions'!$H$7,IF('1.1 Assumptions'!$J$13="Base Case Scenario",'2.2 Scenario Assumptions'!$H$8,'2.2 Scenario Assumptions'!$H$9))</f>
        <v>0.01</v>
      </c>
      <c r="DT69" s="34">
        <f>IF('1.1 Assumptions'!$J$13="Optimistic Scenario",'2.2 Scenario Assumptions'!$H$7,IF('1.1 Assumptions'!$J$13="Base Case Scenario",'2.2 Scenario Assumptions'!$H$8,'2.2 Scenario Assumptions'!$H$9))</f>
        <v>0.01</v>
      </c>
      <c r="DU69" s="34">
        <f>IF('1.1 Assumptions'!$J$13="Optimistic Scenario",'2.2 Scenario Assumptions'!$H$7,IF('1.1 Assumptions'!$J$13="Base Case Scenario",'2.2 Scenario Assumptions'!$H$8,'2.2 Scenario Assumptions'!$H$9))</f>
        <v>0.01</v>
      </c>
      <c r="DV69" s="34">
        <f>IF('1.1 Assumptions'!$J$13="Optimistic Scenario",'2.2 Scenario Assumptions'!$H$7,IF('1.1 Assumptions'!$J$13="Base Case Scenario",'2.2 Scenario Assumptions'!$H$8,'2.2 Scenario Assumptions'!$H$9))</f>
        <v>0.01</v>
      </c>
      <c r="DW69" s="34">
        <f>IF('1.1 Assumptions'!$J$13="Optimistic Scenario",'2.2 Scenario Assumptions'!$H$7,IF('1.1 Assumptions'!$J$13="Base Case Scenario",'2.2 Scenario Assumptions'!$H$8,'2.2 Scenario Assumptions'!$H$9))</f>
        <v>0.01</v>
      </c>
      <c r="DX69" s="34">
        <f>IF('1.1 Assumptions'!$J$13="Optimistic Scenario",'2.2 Scenario Assumptions'!$H$7,IF('1.1 Assumptions'!$J$13="Base Case Scenario",'2.2 Scenario Assumptions'!$H$8,'2.2 Scenario Assumptions'!$H$9))</f>
        <v>0.01</v>
      </c>
      <c r="DY69" s="34">
        <f>IF('1.1 Assumptions'!$J$13="Optimistic Scenario",'2.2 Scenario Assumptions'!$H$7,IF('1.1 Assumptions'!$J$13="Base Case Scenario",'2.2 Scenario Assumptions'!$H$8,'2.2 Scenario Assumptions'!$H$9))</f>
        <v>0.01</v>
      </c>
    </row>
    <row r="70" spans="1:129" s="24" customFormat="1" x14ac:dyDescent="0.35">
      <c r="A70" s="48"/>
      <c r="B70" s="137"/>
      <c r="C70" s="14"/>
      <c r="D70"/>
      <c r="E70"/>
      <c r="F70"/>
      <c r="G70"/>
      <c r="H70" s="516"/>
      <c r="I70" s="516"/>
      <c r="J70"/>
      <c r="K70"/>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v>0</v>
      </c>
    </row>
    <row r="71" spans="1:129" s="24" customFormat="1" x14ac:dyDescent="0.35">
      <c r="A71" s="48"/>
      <c r="B71" s="14"/>
      <c r="C71" s="119"/>
      <c r="D71" s="44" t="s">
        <v>245</v>
      </c>
      <c r="E71" s="44"/>
      <c r="F71" s="44"/>
      <c r="G71"/>
      <c r="H71" s="530" t="s">
        <v>557</v>
      </c>
      <c r="I71" s="516"/>
      <c r="J71" s="293">
        <f>365.25/12</f>
        <v>30.4375</v>
      </c>
      <c r="K71" s="293">
        <f t="shared" ref="K71:BV71" si="43">365.25/12</f>
        <v>30.4375</v>
      </c>
      <c r="L71" s="293">
        <f t="shared" si="43"/>
        <v>30.4375</v>
      </c>
      <c r="M71" s="293">
        <f t="shared" si="43"/>
        <v>30.4375</v>
      </c>
      <c r="N71" s="293">
        <f t="shared" si="43"/>
        <v>30.4375</v>
      </c>
      <c r="O71" s="293">
        <f t="shared" si="43"/>
        <v>30.4375</v>
      </c>
      <c r="P71" s="293">
        <f t="shared" si="43"/>
        <v>30.4375</v>
      </c>
      <c r="Q71" s="293">
        <f t="shared" si="43"/>
        <v>30.4375</v>
      </c>
      <c r="R71" s="293">
        <f t="shared" si="43"/>
        <v>30.4375</v>
      </c>
      <c r="S71" s="293">
        <f t="shared" si="43"/>
        <v>30.4375</v>
      </c>
      <c r="T71" s="293">
        <f t="shared" si="43"/>
        <v>30.4375</v>
      </c>
      <c r="U71" s="293">
        <f t="shared" si="43"/>
        <v>30.4375</v>
      </c>
      <c r="V71" s="293">
        <f t="shared" si="43"/>
        <v>30.4375</v>
      </c>
      <c r="W71" s="293">
        <f t="shared" si="43"/>
        <v>30.4375</v>
      </c>
      <c r="X71" s="293">
        <f t="shared" si="43"/>
        <v>30.4375</v>
      </c>
      <c r="Y71" s="293">
        <f t="shared" si="43"/>
        <v>30.4375</v>
      </c>
      <c r="Z71" s="293">
        <f t="shared" si="43"/>
        <v>30.4375</v>
      </c>
      <c r="AA71" s="293">
        <f t="shared" si="43"/>
        <v>30.4375</v>
      </c>
      <c r="AB71" s="293">
        <f t="shared" si="43"/>
        <v>30.4375</v>
      </c>
      <c r="AC71" s="293">
        <f t="shared" si="43"/>
        <v>30.4375</v>
      </c>
      <c r="AD71" s="293">
        <f t="shared" si="43"/>
        <v>30.4375</v>
      </c>
      <c r="AE71" s="293">
        <f t="shared" si="43"/>
        <v>30.4375</v>
      </c>
      <c r="AF71" s="293">
        <f t="shared" si="43"/>
        <v>30.4375</v>
      </c>
      <c r="AG71" s="293">
        <f t="shared" si="43"/>
        <v>30.4375</v>
      </c>
      <c r="AH71" s="293">
        <f t="shared" si="43"/>
        <v>30.4375</v>
      </c>
      <c r="AI71" s="293">
        <f t="shared" si="43"/>
        <v>30.4375</v>
      </c>
      <c r="AJ71" s="293">
        <f t="shared" si="43"/>
        <v>30.4375</v>
      </c>
      <c r="AK71" s="293">
        <f t="shared" si="43"/>
        <v>30.4375</v>
      </c>
      <c r="AL71" s="293">
        <f t="shared" si="43"/>
        <v>30.4375</v>
      </c>
      <c r="AM71" s="293">
        <f t="shared" si="43"/>
        <v>30.4375</v>
      </c>
      <c r="AN71" s="293">
        <f t="shared" si="43"/>
        <v>30.4375</v>
      </c>
      <c r="AO71" s="293">
        <f t="shared" si="43"/>
        <v>30.4375</v>
      </c>
      <c r="AP71" s="293">
        <f t="shared" si="43"/>
        <v>30.4375</v>
      </c>
      <c r="AQ71" s="293">
        <f t="shared" si="43"/>
        <v>30.4375</v>
      </c>
      <c r="AR71" s="293">
        <f t="shared" si="43"/>
        <v>30.4375</v>
      </c>
      <c r="AS71" s="293">
        <f t="shared" si="43"/>
        <v>30.4375</v>
      </c>
      <c r="AT71" s="293">
        <f t="shared" si="43"/>
        <v>30.4375</v>
      </c>
      <c r="AU71" s="293">
        <f t="shared" si="43"/>
        <v>30.4375</v>
      </c>
      <c r="AV71" s="293">
        <f t="shared" si="43"/>
        <v>30.4375</v>
      </c>
      <c r="AW71" s="293">
        <f t="shared" si="43"/>
        <v>30.4375</v>
      </c>
      <c r="AX71" s="293">
        <f t="shared" si="43"/>
        <v>30.4375</v>
      </c>
      <c r="AY71" s="293">
        <f t="shared" si="43"/>
        <v>30.4375</v>
      </c>
      <c r="AZ71" s="293">
        <f t="shared" si="43"/>
        <v>30.4375</v>
      </c>
      <c r="BA71" s="293">
        <f t="shared" si="43"/>
        <v>30.4375</v>
      </c>
      <c r="BB71" s="293">
        <f t="shared" si="43"/>
        <v>30.4375</v>
      </c>
      <c r="BC71" s="293">
        <f t="shared" si="43"/>
        <v>30.4375</v>
      </c>
      <c r="BD71" s="293">
        <f t="shared" si="43"/>
        <v>30.4375</v>
      </c>
      <c r="BE71" s="293">
        <f t="shared" si="43"/>
        <v>30.4375</v>
      </c>
      <c r="BF71" s="293">
        <f t="shared" si="43"/>
        <v>30.4375</v>
      </c>
      <c r="BG71" s="293">
        <f t="shared" si="43"/>
        <v>30.4375</v>
      </c>
      <c r="BH71" s="293">
        <f t="shared" si="43"/>
        <v>30.4375</v>
      </c>
      <c r="BI71" s="293">
        <f t="shared" si="43"/>
        <v>30.4375</v>
      </c>
      <c r="BJ71" s="293">
        <f t="shared" si="43"/>
        <v>30.4375</v>
      </c>
      <c r="BK71" s="293">
        <f t="shared" si="43"/>
        <v>30.4375</v>
      </c>
      <c r="BL71" s="293">
        <f t="shared" si="43"/>
        <v>30.4375</v>
      </c>
      <c r="BM71" s="293">
        <f t="shared" si="43"/>
        <v>30.4375</v>
      </c>
      <c r="BN71" s="293">
        <f t="shared" si="43"/>
        <v>30.4375</v>
      </c>
      <c r="BO71" s="293">
        <f t="shared" si="43"/>
        <v>30.4375</v>
      </c>
      <c r="BP71" s="293">
        <f t="shared" si="43"/>
        <v>30.4375</v>
      </c>
      <c r="BQ71" s="293">
        <f t="shared" si="43"/>
        <v>30.4375</v>
      </c>
      <c r="BR71" s="293">
        <f t="shared" si="43"/>
        <v>30.4375</v>
      </c>
      <c r="BS71" s="293">
        <f t="shared" si="43"/>
        <v>30.4375</v>
      </c>
      <c r="BT71" s="293">
        <f t="shared" si="43"/>
        <v>30.4375</v>
      </c>
      <c r="BU71" s="293">
        <f t="shared" si="43"/>
        <v>30.4375</v>
      </c>
      <c r="BV71" s="293">
        <f t="shared" si="43"/>
        <v>30.4375</v>
      </c>
      <c r="BW71" s="293">
        <f t="shared" ref="BW71:DY71" si="44">365.25/12</f>
        <v>30.4375</v>
      </c>
      <c r="BX71" s="293">
        <f t="shared" si="44"/>
        <v>30.4375</v>
      </c>
      <c r="BY71" s="293">
        <f t="shared" si="44"/>
        <v>30.4375</v>
      </c>
      <c r="BZ71" s="293">
        <f t="shared" si="44"/>
        <v>30.4375</v>
      </c>
      <c r="CA71" s="293">
        <f t="shared" si="44"/>
        <v>30.4375</v>
      </c>
      <c r="CB71" s="293">
        <f t="shared" si="44"/>
        <v>30.4375</v>
      </c>
      <c r="CC71" s="293">
        <f t="shared" si="44"/>
        <v>30.4375</v>
      </c>
      <c r="CD71" s="293">
        <f t="shared" si="44"/>
        <v>30.4375</v>
      </c>
      <c r="CE71" s="293">
        <f t="shared" si="44"/>
        <v>30.4375</v>
      </c>
      <c r="CF71" s="293">
        <f t="shared" si="44"/>
        <v>30.4375</v>
      </c>
      <c r="CG71" s="293">
        <f t="shared" si="44"/>
        <v>30.4375</v>
      </c>
      <c r="CH71" s="293">
        <f t="shared" si="44"/>
        <v>30.4375</v>
      </c>
      <c r="CI71" s="293">
        <f t="shared" si="44"/>
        <v>30.4375</v>
      </c>
      <c r="CJ71" s="293">
        <f t="shared" si="44"/>
        <v>30.4375</v>
      </c>
      <c r="CK71" s="293">
        <f t="shared" si="44"/>
        <v>30.4375</v>
      </c>
      <c r="CL71" s="293">
        <f t="shared" si="44"/>
        <v>30.4375</v>
      </c>
      <c r="CM71" s="293">
        <f t="shared" si="44"/>
        <v>30.4375</v>
      </c>
      <c r="CN71" s="293">
        <f t="shared" si="44"/>
        <v>30.4375</v>
      </c>
      <c r="CO71" s="293">
        <f t="shared" si="44"/>
        <v>30.4375</v>
      </c>
      <c r="CP71" s="293">
        <f t="shared" si="44"/>
        <v>30.4375</v>
      </c>
      <c r="CQ71" s="293">
        <f t="shared" si="44"/>
        <v>30.4375</v>
      </c>
      <c r="CR71" s="293">
        <f t="shared" si="44"/>
        <v>30.4375</v>
      </c>
      <c r="CS71" s="293">
        <f t="shared" si="44"/>
        <v>30.4375</v>
      </c>
      <c r="CT71" s="293">
        <f t="shared" si="44"/>
        <v>30.4375</v>
      </c>
      <c r="CU71" s="293">
        <f t="shared" si="44"/>
        <v>30.4375</v>
      </c>
      <c r="CV71" s="293">
        <f t="shared" si="44"/>
        <v>30.4375</v>
      </c>
      <c r="CW71" s="293">
        <f t="shared" si="44"/>
        <v>30.4375</v>
      </c>
      <c r="CX71" s="293">
        <f t="shared" si="44"/>
        <v>30.4375</v>
      </c>
      <c r="CY71" s="293">
        <f t="shared" si="44"/>
        <v>30.4375</v>
      </c>
      <c r="CZ71" s="293">
        <f t="shared" si="44"/>
        <v>30.4375</v>
      </c>
      <c r="DA71" s="293">
        <f t="shared" si="44"/>
        <v>30.4375</v>
      </c>
      <c r="DB71" s="293">
        <f t="shared" si="44"/>
        <v>30.4375</v>
      </c>
      <c r="DC71" s="293">
        <f t="shared" si="44"/>
        <v>30.4375</v>
      </c>
      <c r="DD71" s="293">
        <f t="shared" si="44"/>
        <v>30.4375</v>
      </c>
      <c r="DE71" s="293">
        <f t="shared" si="44"/>
        <v>30.4375</v>
      </c>
      <c r="DF71" s="293">
        <f t="shared" si="44"/>
        <v>30.4375</v>
      </c>
      <c r="DG71" s="293">
        <f t="shared" si="44"/>
        <v>30.4375</v>
      </c>
      <c r="DH71" s="293">
        <f t="shared" si="44"/>
        <v>30.4375</v>
      </c>
      <c r="DI71" s="293">
        <f t="shared" si="44"/>
        <v>30.4375</v>
      </c>
      <c r="DJ71" s="293">
        <f t="shared" si="44"/>
        <v>30.4375</v>
      </c>
      <c r="DK71" s="293">
        <f t="shared" si="44"/>
        <v>30.4375</v>
      </c>
      <c r="DL71" s="293">
        <f t="shared" si="44"/>
        <v>30.4375</v>
      </c>
      <c r="DM71" s="293">
        <f t="shared" si="44"/>
        <v>30.4375</v>
      </c>
      <c r="DN71" s="293">
        <f t="shared" si="44"/>
        <v>30.4375</v>
      </c>
      <c r="DO71" s="293">
        <f t="shared" si="44"/>
        <v>30.4375</v>
      </c>
      <c r="DP71" s="293">
        <f t="shared" si="44"/>
        <v>30.4375</v>
      </c>
      <c r="DQ71" s="293">
        <f t="shared" si="44"/>
        <v>30.4375</v>
      </c>
      <c r="DR71" s="293">
        <f t="shared" si="44"/>
        <v>30.4375</v>
      </c>
      <c r="DS71" s="293">
        <f t="shared" si="44"/>
        <v>30.4375</v>
      </c>
      <c r="DT71" s="293">
        <f t="shared" si="44"/>
        <v>30.4375</v>
      </c>
      <c r="DU71" s="293">
        <f t="shared" si="44"/>
        <v>30.4375</v>
      </c>
      <c r="DV71" s="293">
        <f t="shared" si="44"/>
        <v>30.4375</v>
      </c>
      <c r="DW71" s="293">
        <f t="shared" si="44"/>
        <v>30.4375</v>
      </c>
      <c r="DX71" s="293">
        <f t="shared" si="44"/>
        <v>30.4375</v>
      </c>
      <c r="DY71" s="293">
        <f t="shared" si="44"/>
        <v>30.4375</v>
      </c>
    </row>
    <row r="72" spans="1:129" s="24" customFormat="1" x14ac:dyDescent="0.35">
      <c r="A72" s="48"/>
      <c r="B72" s="113"/>
      <c r="C72" s="48" t="s">
        <v>588</v>
      </c>
      <c r="D72"/>
      <c r="E72" s="47"/>
      <c r="F72" s="47"/>
      <c r="G72"/>
      <c r="H72" s="531" t="s">
        <v>414</v>
      </c>
      <c r="I72" s="516"/>
      <c r="J72" s="35">
        <f>((24*60*60)/J67)*J66*J71</f>
        <v>30158.256880733941</v>
      </c>
      <c r="K72" s="35">
        <f t="shared" ref="K72:BV72" si="45">((24*60*60)/K67)*K66*K71</f>
        <v>30158.256880733941</v>
      </c>
      <c r="L72" s="35">
        <f t="shared" si="45"/>
        <v>30158.256880733941</v>
      </c>
      <c r="M72" s="35">
        <f t="shared" si="45"/>
        <v>30158.256880733941</v>
      </c>
      <c r="N72" s="35">
        <f t="shared" si="45"/>
        <v>30158.256880733941</v>
      </c>
      <c r="O72" s="35">
        <f t="shared" si="45"/>
        <v>30158.256880733941</v>
      </c>
      <c r="P72" s="35">
        <f t="shared" si="45"/>
        <v>30158.256880733941</v>
      </c>
      <c r="Q72" s="35">
        <f t="shared" si="45"/>
        <v>30158.256880733941</v>
      </c>
      <c r="R72" s="35">
        <f t="shared" si="45"/>
        <v>30158.256880733941</v>
      </c>
      <c r="S72" s="35">
        <f t="shared" si="45"/>
        <v>30158.256880733941</v>
      </c>
      <c r="T72" s="35">
        <f t="shared" si="45"/>
        <v>30158.256880733941</v>
      </c>
      <c r="U72" s="35">
        <f t="shared" si="45"/>
        <v>30158.256880733941</v>
      </c>
      <c r="V72" s="35">
        <f t="shared" si="45"/>
        <v>15079.128440366971</v>
      </c>
      <c r="W72" s="35">
        <f t="shared" si="45"/>
        <v>15079.128440366971</v>
      </c>
      <c r="X72" s="35">
        <f t="shared" si="45"/>
        <v>15079.128440366971</v>
      </c>
      <c r="Y72" s="35">
        <f t="shared" si="45"/>
        <v>15079.128440366971</v>
      </c>
      <c r="Z72" s="35">
        <f t="shared" si="45"/>
        <v>15079.128440366971</v>
      </c>
      <c r="AA72" s="35">
        <f t="shared" si="45"/>
        <v>15079.128440366971</v>
      </c>
      <c r="AB72" s="35">
        <f t="shared" si="45"/>
        <v>15079.128440366971</v>
      </c>
      <c r="AC72" s="35">
        <f t="shared" si="45"/>
        <v>15079.128440366971</v>
      </c>
      <c r="AD72" s="35">
        <f t="shared" si="45"/>
        <v>15079.128440366971</v>
      </c>
      <c r="AE72" s="35">
        <f t="shared" si="45"/>
        <v>15079.128440366971</v>
      </c>
      <c r="AF72" s="35">
        <f t="shared" si="45"/>
        <v>15079.128440366971</v>
      </c>
      <c r="AG72" s="35">
        <f t="shared" si="45"/>
        <v>15079.128440366971</v>
      </c>
      <c r="AH72" s="35">
        <f t="shared" si="45"/>
        <v>15079.128440366971</v>
      </c>
      <c r="AI72" s="35">
        <f t="shared" si="45"/>
        <v>15079.128440366971</v>
      </c>
      <c r="AJ72" s="35">
        <f t="shared" si="45"/>
        <v>15079.128440366971</v>
      </c>
      <c r="AK72" s="35">
        <f t="shared" si="45"/>
        <v>15079.128440366971</v>
      </c>
      <c r="AL72" s="35">
        <f t="shared" si="45"/>
        <v>15079.128440366971</v>
      </c>
      <c r="AM72" s="35">
        <f t="shared" si="45"/>
        <v>15079.128440366971</v>
      </c>
      <c r="AN72" s="35">
        <f t="shared" si="45"/>
        <v>15079.128440366971</v>
      </c>
      <c r="AO72" s="35">
        <f t="shared" si="45"/>
        <v>15079.128440366971</v>
      </c>
      <c r="AP72" s="35">
        <f t="shared" si="45"/>
        <v>15079.128440366971</v>
      </c>
      <c r="AQ72" s="35">
        <f t="shared" si="45"/>
        <v>15079.128440366971</v>
      </c>
      <c r="AR72" s="35">
        <f t="shared" si="45"/>
        <v>15079.128440366971</v>
      </c>
      <c r="AS72" s="35">
        <f t="shared" si="45"/>
        <v>15079.128440366971</v>
      </c>
      <c r="AT72" s="35">
        <f t="shared" si="45"/>
        <v>15079.128440366971</v>
      </c>
      <c r="AU72" s="35">
        <f t="shared" si="45"/>
        <v>15079.128440366971</v>
      </c>
      <c r="AV72" s="35">
        <f t="shared" si="45"/>
        <v>15079.128440366971</v>
      </c>
      <c r="AW72" s="35">
        <f t="shared" si="45"/>
        <v>15079.128440366971</v>
      </c>
      <c r="AX72" s="35">
        <f t="shared" si="45"/>
        <v>15079.128440366971</v>
      </c>
      <c r="AY72" s="35">
        <f t="shared" si="45"/>
        <v>15079.128440366971</v>
      </c>
      <c r="AZ72" s="35">
        <f t="shared" si="45"/>
        <v>15079.128440366971</v>
      </c>
      <c r="BA72" s="35">
        <f t="shared" si="45"/>
        <v>15079.128440366971</v>
      </c>
      <c r="BB72" s="35">
        <f t="shared" si="45"/>
        <v>15079.128440366971</v>
      </c>
      <c r="BC72" s="35">
        <f t="shared" si="45"/>
        <v>15079.128440366971</v>
      </c>
      <c r="BD72" s="35">
        <f t="shared" si="45"/>
        <v>15079.128440366971</v>
      </c>
      <c r="BE72" s="35">
        <f t="shared" si="45"/>
        <v>15079.128440366971</v>
      </c>
      <c r="BF72" s="35">
        <f t="shared" si="45"/>
        <v>15079.128440366971</v>
      </c>
      <c r="BG72" s="35">
        <f t="shared" si="45"/>
        <v>15079.128440366971</v>
      </c>
      <c r="BH72" s="35">
        <f t="shared" si="45"/>
        <v>15079.128440366971</v>
      </c>
      <c r="BI72" s="35">
        <f t="shared" si="45"/>
        <v>15079.128440366971</v>
      </c>
      <c r="BJ72" s="35">
        <f t="shared" si="45"/>
        <v>15079.128440366971</v>
      </c>
      <c r="BK72" s="35">
        <f t="shared" si="45"/>
        <v>15079.128440366971</v>
      </c>
      <c r="BL72" s="35">
        <f t="shared" si="45"/>
        <v>15079.128440366971</v>
      </c>
      <c r="BM72" s="35">
        <f t="shared" si="45"/>
        <v>15079.128440366971</v>
      </c>
      <c r="BN72" s="35">
        <f t="shared" si="45"/>
        <v>15079.128440366971</v>
      </c>
      <c r="BO72" s="35">
        <f t="shared" si="45"/>
        <v>15079.128440366971</v>
      </c>
      <c r="BP72" s="35">
        <f t="shared" si="45"/>
        <v>15079.128440366971</v>
      </c>
      <c r="BQ72" s="35">
        <f t="shared" si="45"/>
        <v>15079.128440366971</v>
      </c>
      <c r="BR72" s="35">
        <f t="shared" si="45"/>
        <v>7539.5642201834853</v>
      </c>
      <c r="BS72" s="35">
        <f t="shared" si="45"/>
        <v>7539.5642201834853</v>
      </c>
      <c r="BT72" s="35">
        <f t="shared" si="45"/>
        <v>7539.5642201834853</v>
      </c>
      <c r="BU72" s="35">
        <f t="shared" si="45"/>
        <v>7539.5642201834853</v>
      </c>
      <c r="BV72" s="35">
        <f t="shared" si="45"/>
        <v>7539.5642201834853</v>
      </c>
      <c r="BW72" s="35">
        <f t="shared" ref="BW72:DY72" si="46">((24*60*60)/BW67)*BW66*BW71</f>
        <v>7539.5642201834853</v>
      </c>
      <c r="BX72" s="35">
        <f t="shared" si="46"/>
        <v>7539.5642201834853</v>
      </c>
      <c r="BY72" s="35">
        <f t="shared" si="46"/>
        <v>7539.5642201834853</v>
      </c>
      <c r="BZ72" s="35">
        <f t="shared" si="46"/>
        <v>7539.5642201834853</v>
      </c>
      <c r="CA72" s="35">
        <f t="shared" si="46"/>
        <v>7539.5642201834853</v>
      </c>
      <c r="CB72" s="35">
        <f t="shared" si="46"/>
        <v>7539.5642201834853</v>
      </c>
      <c r="CC72" s="35">
        <f t="shared" si="46"/>
        <v>7539.5642201834853</v>
      </c>
      <c r="CD72" s="35">
        <f t="shared" si="46"/>
        <v>7539.5642201834853</v>
      </c>
      <c r="CE72" s="35">
        <f t="shared" si="46"/>
        <v>7539.5642201834853</v>
      </c>
      <c r="CF72" s="35">
        <f t="shared" si="46"/>
        <v>7539.5642201834853</v>
      </c>
      <c r="CG72" s="35">
        <f t="shared" si="46"/>
        <v>7539.5642201834853</v>
      </c>
      <c r="CH72" s="35">
        <f t="shared" si="46"/>
        <v>7539.5642201834853</v>
      </c>
      <c r="CI72" s="35">
        <f t="shared" si="46"/>
        <v>7539.5642201834853</v>
      </c>
      <c r="CJ72" s="35">
        <f t="shared" si="46"/>
        <v>7539.5642201834853</v>
      </c>
      <c r="CK72" s="35">
        <f t="shared" si="46"/>
        <v>7539.5642201834853</v>
      </c>
      <c r="CL72" s="35">
        <f t="shared" si="46"/>
        <v>7539.5642201834853</v>
      </c>
      <c r="CM72" s="35">
        <f t="shared" si="46"/>
        <v>7539.5642201834853</v>
      </c>
      <c r="CN72" s="35">
        <f t="shared" si="46"/>
        <v>7539.5642201834853</v>
      </c>
      <c r="CO72" s="35">
        <f t="shared" si="46"/>
        <v>7539.5642201834853</v>
      </c>
      <c r="CP72" s="35">
        <f t="shared" si="46"/>
        <v>7539.5642201834853</v>
      </c>
      <c r="CQ72" s="35">
        <f t="shared" si="46"/>
        <v>7539.5642201834853</v>
      </c>
      <c r="CR72" s="35">
        <f t="shared" si="46"/>
        <v>7539.5642201834853</v>
      </c>
      <c r="CS72" s="35">
        <f t="shared" si="46"/>
        <v>7539.5642201834853</v>
      </c>
      <c r="CT72" s="35">
        <f t="shared" si="46"/>
        <v>7539.5642201834853</v>
      </c>
      <c r="CU72" s="35">
        <f t="shared" si="46"/>
        <v>7539.5642201834853</v>
      </c>
      <c r="CV72" s="35">
        <f t="shared" si="46"/>
        <v>7539.5642201834853</v>
      </c>
      <c r="CW72" s="35">
        <f t="shared" si="46"/>
        <v>7539.5642201834853</v>
      </c>
      <c r="CX72" s="35">
        <f t="shared" si="46"/>
        <v>7539.5642201834853</v>
      </c>
      <c r="CY72" s="35">
        <f t="shared" si="46"/>
        <v>7539.5642201834853</v>
      </c>
      <c r="CZ72" s="35">
        <f t="shared" si="46"/>
        <v>7539.5642201834853</v>
      </c>
      <c r="DA72" s="35">
        <f t="shared" si="46"/>
        <v>7539.5642201834853</v>
      </c>
      <c r="DB72" s="35">
        <f t="shared" si="46"/>
        <v>7539.5642201834853</v>
      </c>
      <c r="DC72" s="35">
        <f t="shared" si="46"/>
        <v>7539.5642201834853</v>
      </c>
      <c r="DD72" s="35">
        <f t="shared" si="46"/>
        <v>7539.5642201834853</v>
      </c>
      <c r="DE72" s="35">
        <f t="shared" si="46"/>
        <v>7539.5642201834853</v>
      </c>
      <c r="DF72" s="35">
        <f t="shared" si="46"/>
        <v>7539.5642201834853</v>
      </c>
      <c r="DG72" s="35">
        <f t="shared" si="46"/>
        <v>7539.5642201834853</v>
      </c>
      <c r="DH72" s="35">
        <f t="shared" si="46"/>
        <v>7539.5642201834853</v>
      </c>
      <c r="DI72" s="35">
        <f t="shared" si="46"/>
        <v>7539.5642201834853</v>
      </c>
      <c r="DJ72" s="35">
        <f t="shared" si="46"/>
        <v>7539.5642201834853</v>
      </c>
      <c r="DK72" s="35">
        <f t="shared" si="46"/>
        <v>7539.5642201834853</v>
      </c>
      <c r="DL72" s="35">
        <f t="shared" si="46"/>
        <v>7539.5642201834853</v>
      </c>
      <c r="DM72" s="35">
        <f t="shared" si="46"/>
        <v>7539.5642201834853</v>
      </c>
      <c r="DN72" s="35">
        <f t="shared" si="46"/>
        <v>7539.5642201834853</v>
      </c>
      <c r="DO72" s="35">
        <f t="shared" si="46"/>
        <v>7539.5642201834853</v>
      </c>
      <c r="DP72" s="35">
        <f t="shared" si="46"/>
        <v>7539.5642201834853</v>
      </c>
      <c r="DQ72" s="35">
        <f t="shared" si="46"/>
        <v>7539.5642201834853</v>
      </c>
      <c r="DR72" s="35">
        <f t="shared" si="46"/>
        <v>7539.5642201834853</v>
      </c>
      <c r="DS72" s="35">
        <f t="shared" si="46"/>
        <v>7539.5642201834853</v>
      </c>
      <c r="DT72" s="35">
        <f t="shared" si="46"/>
        <v>7539.5642201834853</v>
      </c>
      <c r="DU72" s="35">
        <f t="shared" si="46"/>
        <v>7539.5642201834853</v>
      </c>
      <c r="DV72" s="35">
        <f t="shared" si="46"/>
        <v>7539.5642201834853</v>
      </c>
      <c r="DW72" s="35">
        <f t="shared" si="46"/>
        <v>7539.5642201834853</v>
      </c>
      <c r="DX72" s="35">
        <f t="shared" si="46"/>
        <v>7539.5642201834853</v>
      </c>
      <c r="DY72" s="35">
        <f t="shared" si="46"/>
        <v>7539.5642201834853</v>
      </c>
    </row>
    <row r="73" spans="1:129" s="24" customFormat="1" x14ac:dyDescent="0.35">
      <c r="A73" s="48"/>
      <c r="B73" s="113"/>
      <c r="C73" s="44"/>
      <c r="D73" s="44"/>
      <c r="E73" s="44"/>
      <c r="F73" s="44"/>
      <c r="G73"/>
      <c r="H73" s="530"/>
      <c r="I73" s="516"/>
      <c r="J73" s="118"/>
      <c r="K73" s="118"/>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v>0</v>
      </c>
    </row>
    <row r="74" spans="1:129" s="24" customFormat="1" x14ac:dyDescent="0.35">
      <c r="A74" s="48"/>
      <c r="B74" s="113"/>
      <c r="C74" s="43" t="s">
        <v>589</v>
      </c>
      <c r="D74" s="44"/>
      <c r="E74" s="44"/>
      <c r="F74" s="44"/>
      <c r="G74"/>
      <c r="H74" s="530"/>
      <c r="I74" s="516"/>
      <c r="J74" s="118"/>
      <c r="K74" s="118"/>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v>0</v>
      </c>
    </row>
    <row r="75" spans="1:129" s="24" customFormat="1" x14ac:dyDescent="0.35">
      <c r="A75" s="48"/>
      <c r="B75" s="113"/>
      <c r="C75" s="14"/>
      <c r="D75" s="123" t="s">
        <v>560</v>
      </c>
      <c r="E75" s="47"/>
      <c r="F75" s="47"/>
      <c r="G75"/>
      <c r="H75" s="530" t="s">
        <v>48</v>
      </c>
      <c r="I75" s="516"/>
      <c r="J75" s="111">
        <f t="shared" ref="J75:AO75" si="47">J39/J68</f>
        <v>0</v>
      </c>
      <c r="K75" s="111">
        <f t="shared" si="47"/>
        <v>0</v>
      </c>
      <c r="L75" s="111">
        <f t="shared" si="47"/>
        <v>0</v>
      </c>
      <c r="M75" s="111">
        <f t="shared" si="47"/>
        <v>0</v>
      </c>
      <c r="N75" s="111">
        <f t="shared" si="47"/>
        <v>0</v>
      </c>
      <c r="O75" s="111">
        <f t="shared" si="47"/>
        <v>0</v>
      </c>
      <c r="P75" s="111">
        <f t="shared" si="47"/>
        <v>0</v>
      </c>
      <c r="Q75" s="111">
        <f t="shared" si="47"/>
        <v>0</v>
      </c>
      <c r="R75" s="111">
        <f t="shared" si="47"/>
        <v>0</v>
      </c>
      <c r="S75" s="111">
        <f t="shared" si="47"/>
        <v>0</v>
      </c>
      <c r="T75" s="111">
        <f t="shared" si="47"/>
        <v>0</v>
      </c>
      <c r="U75" s="111">
        <f t="shared" si="47"/>
        <v>0</v>
      </c>
      <c r="V75" s="111">
        <f t="shared" si="47"/>
        <v>0</v>
      </c>
      <c r="W75" s="111">
        <f t="shared" si="47"/>
        <v>0</v>
      </c>
      <c r="X75" s="111">
        <f t="shared" si="47"/>
        <v>0</v>
      </c>
      <c r="Y75" s="111">
        <f t="shared" si="47"/>
        <v>0</v>
      </c>
      <c r="Z75" s="111">
        <f t="shared" si="47"/>
        <v>0</v>
      </c>
      <c r="AA75" s="111">
        <f t="shared" si="47"/>
        <v>0</v>
      </c>
      <c r="AB75" s="111">
        <f t="shared" si="47"/>
        <v>0</v>
      </c>
      <c r="AC75" s="111">
        <f t="shared" si="47"/>
        <v>0</v>
      </c>
      <c r="AD75" s="111">
        <f t="shared" si="47"/>
        <v>0</v>
      </c>
      <c r="AE75" s="111">
        <f t="shared" si="47"/>
        <v>0</v>
      </c>
      <c r="AF75" s="111">
        <f t="shared" si="47"/>
        <v>0</v>
      </c>
      <c r="AG75" s="111">
        <f t="shared" si="47"/>
        <v>0</v>
      </c>
      <c r="AH75" s="111">
        <f t="shared" si="47"/>
        <v>0</v>
      </c>
      <c r="AI75" s="111">
        <f t="shared" si="47"/>
        <v>0</v>
      </c>
      <c r="AJ75" s="111">
        <f t="shared" si="47"/>
        <v>0</v>
      </c>
      <c r="AK75" s="111">
        <f t="shared" si="47"/>
        <v>0</v>
      </c>
      <c r="AL75" s="111">
        <f t="shared" si="47"/>
        <v>0</v>
      </c>
      <c r="AM75" s="111">
        <f t="shared" si="47"/>
        <v>0</v>
      </c>
      <c r="AN75" s="111">
        <f t="shared" si="47"/>
        <v>0</v>
      </c>
      <c r="AO75" s="111">
        <f t="shared" si="47"/>
        <v>0</v>
      </c>
      <c r="AP75" s="111">
        <f t="shared" ref="AP75:BU75" si="48">AP39/AP68</f>
        <v>0</v>
      </c>
      <c r="AQ75" s="111">
        <f t="shared" si="48"/>
        <v>0</v>
      </c>
      <c r="AR75" s="111">
        <f t="shared" si="48"/>
        <v>0</v>
      </c>
      <c r="AS75" s="111">
        <f t="shared" si="48"/>
        <v>0</v>
      </c>
      <c r="AT75" s="111">
        <f t="shared" si="48"/>
        <v>0</v>
      </c>
      <c r="AU75" s="111">
        <f t="shared" si="48"/>
        <v>0</v>
      </c>
      <c r="AV75" s="111">
        <f t="shared" si="48"/>
        <v>0</v>
      </c>
      <c r="AW75" s="111">
        <f t="shared" si="48"/>
        <v>0</v>
      </c>
      <c r="AX75" s="111">
        <f t="shared" si="48"/>
        <v>0</v>
      </c>
      <c r="AY75" s="111">
        <f t="shared" si="48"/>
        <v>0</v>
      </c>
      <c r="AZ75" s="111">
        <f t="shared" si="48"/>
        <v>0</v>
      </c>
      <c r="BA75" s="111">
        <f t="shared" si="48"/>
        <v>0</v>
      </c>
      <c r="BB75" s="111">
        <f t="shared" si="48"/>
        <v>0</v>
      </c>
      <c r="BC75" s="111">
        <f t="shared" si="48"/>
        <v>0</v>
      </c>
      <c r="BD75" s="111">
        <f t="shared" si="48"/>
        <v>0</v>
      </c>
      <c r="BE75" s="111">
        <f t="shared" si="48"/>
        <v>0</v>
      </c>
      <c r="BF75" s="111">
        <f t="shared" si="48"/>
        <v>0</v>
      </c>
      <c r="BG75" s="111">
        <f t="shared" si="48"/>
        <v>0</v>
      </c>
      <c r="BH75" s="111">
        <f t="shared" si="48"/>
        <v>0</v>
      </c>
      <c r="BI75" s="111">
        <f t="shared" si="48"/>
        <v>0</v>
      </c>
      <c r="BJ75" s="111">
        <f t="shared" si="48"/>
        <v>0</v>
      </c>
      <c r="BK75" s="111">
        <f t="shared" si="48"/>
        <v>0</v>
      </c>
      <c r="BL75" s="111">
        <f t="shared" si="48"/>
        <v>0</v>
      </c>
      <c r="BM75" s="111">
        <f t="shared" si="48"/>
        <v>0</v>
      </c>
      <c r="BN75" s="111">
        <f t="shared" si="48"/>
        <v>0</v>
      </c>
      <c r="BO75" s="111">
        <f t="shared" si="48"/>
        <v>0</v>
      </c>
      <c r="BP75" s="111">
        <f t="shared" si="48"/>
        <v>0</v>
      </c>
      <c r="BQ75" s="111">
        <f t="shared" si="48"/>
        <v>0</v>
      </c>
      <c r="BR75" s="111">
        <f t="shared" si="48"/>
        <v>0</v>
      </c>
      <c r="BS75" s="111">
        <f t="shared" si="48"/>
        <v>0</v>
      </c>
      <c r="BT75" s="111">
        <f t="shared" si="48"/>
        <v>0</v>
      </c>
      <c r="BU75" s="111">
        <f t="shared" si="48"/>
        <v>0</v>
      </c>
      <c r="BV75" s="111">
        <f t="shared" ref="BV75:DA75" si="49">BV39/BV68</f>
        <v>0</v>
      </c>
      <c r="BW75" s="111">
        <f t="shared" si="49"/>
        <v>0</v>
      </c>
      <c r="BX75" s="111">
        <f t="shared" si="49"/>
        <v>0</v>
      </c>
      <c r="BY75" s="111">
        <f t="shared" si="49"/>
        <v>0</v>
      </c>
      <c r="BZ75" s="111">
        <f t="shared" si="49"/>
        <v>0</v>
      </c>
      <c r="CA75" s="111">
        <f t="shared" si="49"/>
        <v>0</v>
      </c>
      <c r="CB75" s="111">
        <f t="shared" si="49"/>
        <v>0</v>
      </c>
      <c r="CC75" s="111">
        <f t="shared" si="49"/>
        <v>0</v>
      </c>
      <c r="CD75" s="111">
        <f t="shared" si="49"/>
        <v>0</v>
      </c>
      <c r="CE75" s="111">
        <f t="shared" si="49"/>
        <v>0</v>
      </c>
      <c r="CF75" s="111">
        <f t="shared" si="49"/>
        <v>0</v>
      </c>
      <c r="CG75" s="111">
        <f t="shared" si="49"/>
        <v>0</v>
      </c>
      <c r="CH75" s="111">
        <f t="shared" si="49"/>
        <v>0</v>
      </c>
      <c r="CI75" s="111">
        <f t="shared" si="49"/>
        <v>0</v>
      </c>
      <c r="CJ75" s="111">
        <f t="shared" si="49"/>
        <v>0</v>
      </c>
      <c r="CK75" s="111">
        <f t="shared" si="49"/>
        <v>0</v>
      </c>
      <c r="CL75" s="111">
        <f t="shared" si="49"/>
        <v>0</v>
      </c>
      <c r="CM75" s="111">
        <f t="shared" si="49"/>
        <v>0</v>
      </c>
      <c r="CN75" s="111">
        <f t="shared" si="49"/>
        <v>0</v>
      </c>
      <c r="CO75" s="111">
        <f t="shared" si="49"/>
        <v>0</v>
      </c>
      <c r="CP75" s="111">
        <f t="shared" si="49"/>
        <v>0</v>
      </c>
      <c r="CQ75" s="111">
        <f t="shared" si="49"/>
        <v>0</v>
      </c>
      <c r="CR75" s="111">
        <f t="shared" si="49"/>
        <v>0</v>
      </c>
      <c r="CS75" s="111">
        <f t="shared" si="49"/>
        <v>0</v>
      </c>
      <c r="CT75" s="111">
        <f t="shared" si="49"/>
        <v>0</v>
      </c>
      <c r="CU75" s="111">
        <f t="shared" si="49"/>
        <v>0</v>
      </c>
      <c r="CV75" s="111">
        <f t="shared" si="49"/>
        <v>0</v>
      </c>
      <c r="CW75" s="111">
        <f t="shared" si="49"/>
        <v>0</v>
      </c>
      <c r="CX75" s="111">
        <f t="shared" si="49"/>
        <v>0</v>
      </c>
      <c r="CY75" s="111">
        <f t="shared" si="49"/>
        <v>0</v>
      </c>
      <c r="CZ75" s="111">
        <f t="shared" si="49"/>
        <v>0</v>
      </c>
      <c r="DA75" s="111">
        <f t="shared" si="49"/>
        <v>0</v>
      </c>
      <c r="DB75" s="111">
        <f t="shared" ref="DB75:DY75" si="50">DB39/DB68</f>
        <v>0</v>
      </c>
      <c r="DC75" s="111">
        <f t="shared" si="50"/>
        <v>0</v>
      </c>
      <c r="DD75" s="111">
        <f t="shared" si="50"/>
        <v>0</v>
      </c>
      <c r="DE75" s="111">
        <f t="shared" si="50"/>
        <v>0</v>
      </c>
      <c r="DF75" s="111">
        <f t="shared" si="50"/>
        <v>0</v>
      </c>
      <c r="DG75" s="111">
        <f t="shared" si="50"/>
        <v>0</v>
      </c>
      <c r="DH75" s="111">
        <f t="shared" si="50"/>
        <v>0</v>
      </c>
      <c r="DI75" s="111">
        <f t="shared" si="50"/>
        <v>0</v>
      </c>
      <c r="DJ75" s="111">
        <f t="shared" si="50"/>
        <v>0</v>
      </c>
      <c r="DK75" s="111">
        <f t="shared" si="50"/>
        <v>0</v>
      </c>
      <c r="DL75" s="111">
        <f t="shared" si="50"/>
        <v>0</v>
      </c>
      <c r="DM75" s="111">
        <f t="shared" si="50"/>
        <v>0</v>
      </c>
      <c r="DN75" s="111">
        <f t="shared" si="50"/>
        <v>0</v>
      </c>
      <c r="DO75" s="111">
        <f t="shared" si="50"/>
        <v>0</v>
      </c>
      <c r="DP75" s="111">
        <f t="shared" si="50"/>
        <v>0</v>
      </c>
      <c r="DQ75" s="111">
        <f t="shared" si="50"/>
        <v>0</v>
      </c>
      <c r="DR75" s="111">
        <f t="shared" si="50"/>
        <v>0</v>
      </c>
      <c r="DS75" s="111">
        <f t="shared" si="50"/>
        <v>0</v>
      </c>
      <c r="DT75" s="111">
        <f t="shared" si="50"/>
        <v>0</v>
      </c>
      <c r="DU75" s="111">
        <f t="shared" si="50"/>
        <v>0</v>
      </c>
      <c r="DV75" s="111">
        <f t="shared" si="50"/>
        <v>0</v>
      </c>
      <c r="DW75" s="111">
        <f t="shared" si="50"/>
        <v>0</v>
      </c>
      <c r="DX75" s="111">
        <f t="shared" si="50"/>
        <v>0</v>
      </c>
      <c r="DY75" s="111">
        <f t="shared" si="50"/>
        <v>0</v>
      </c>
    </row>
    <row r="76" spans="1:129" s="24" customFormat="1" x14ac:dyDescent="0.35">
      <c r="A76" s="48"/>
      <c r="B76" s="113"/>
      <c r="C76" s="14"/>
      <c r="D76" s="123" t="s">
        <v>590</v>
      </c>
      <c r="E76" s="47"/>
      <c r="F76" s="47"/>
      <c r="G76"/>
      <c r="H76" s="530" t="s">
        <v>414</v>
      </c>
      <c r="I76" s="516"/>
      <c r="J76" s="52">
        <f t="shared" ref="J76:AO76" si="51">IFERROR(J72*J75,"")</f>
        <v>0</v>
      </c>
      <c r="K76" s="52">
        <f t="shared" si="51"/>
        <v>0</v>
      </c>
      <c r="L76" s="52">
        <f t="shared" si="51"/>
        <v>0</v>
      </c>
      <c r="M76" s="52">
        <f t="shared" si="51"/>
        <v>0</v>
      </c>
      <c r="N76" s="52">
        <f t="shared" si="51"/>
        <v>0</v>
      </c>
      <c r="O76" s="52">
        <f t="shared" si="51"/>
        <v>0</v>
      </c>
      <c r="P76" s="52">
        <f t="shared" si="51"/>
        <v>0</v>
      </c>
      <c r="Q76" s="52">
        <f t="shared" si="51"/>
        <v>0</v>
      </c>
      <c r="R76" s="52">
        <f t="shared" si="51"/>
        <v>0</v>
      </c>
      <c r="S76" s="52">
        <f t="shared" si="51"/>
        <v>0</v>
      </c>
      <c r="T76" s="52">
        <f t="shared" si="51"/>
        <v>0</v>
      </c>
      <c r="U76" s="52">
        <f t="shared" si="51"/>
        <v>0</v>
      </c>
      <c r="V76" s="52">
        <f t="shared" si="51"/>
        <v>0</v>
      </c>
      <c r="W76" s="52">
        <f t="shared" si="51"/>
        <v>0</v>
      </c>
      <c r="X76" s="52">
        <f t="shared" si="51"/>
        <v>0</v>
      </c>
      <c r="Y76" s="52">
        <f t="shared" si="51"/>
        <v>0</v>
      </c>
      <c r="Z76" s="52">
        <f t="shared" si="51"/>
        <v>0</v>
      </c>
      <c r="AA76" s="52">
        <f t="shared" si="51"/>
        <v>0</v>
      </c>
      <c r="AB76" s="52">
        <f t="shared" si="51"/>
        <v>0</v>
      </c>
      <c r="AC76" s="52">
        <f t="shared" si="51"/>
        <v>0</v>
      </c>
      <c r="AD76" s="52">
        <f t="shared" si="51"/>
        <v>0</v>
      </c>
      <c r="AE76" s="52">
        <f t="shared" si="51"/>
        <v>0</v>
      </c>
      <c r="AF76" s="52">
        <f t="shared" si="51"/>
        <v>0</v>
      </c>
      <c r="AG76" s="52">
        <f t="shared" si="51"/>
        <v>0</v>
      </c>
      <c r="AH76" s="52">
        <f t="shared" si="51"/>
        <v>0</v>
      </c>
      <c r="AI76" s="52">
        <f t="shared" si="51"/>
        <v>0</v>
      </c>
      <c r="AJ76" s="52">
        <f t="shared" si="51"/>
        <v>0</v>
      </c>
      <c r="AK76" s="52">
        <f t="shared" si="51"/>
        <v>0</v>
      </c>
      <c r="AL76" s="52">
        <f t="shared" si="51"/>
        <v>0</v>
      </c>
      <c r="AM76" s="52">
        <f t="shared" si="51"/>
        <v>0</v>
      </c>
      <c r="AN76" s="52">
        <f t="shared" si="51"/>
        <v>0</v>
      </c>
      <c r="AO76" s="52">
        <f t="shared" si="51"/>
        <v>0</v>
      </c>
      <c r="AP76" s="52">
        <f t="shared" ref="AP76:BU76" si="52">IFERROR(AP72*AP75,"")</f>
        <v>0</v>
      </c>
      <c r="AQ76" s="52">
        <f t="shared" si="52"/>
        <v>0</v>
      </c>
      <c r="AR76" s="52">
        <f t="shared" si="52"/>
        <v>0</v>
      </c>
      <c r="AS76" s="52">
        <f t="shared" si="52"/>
        <v>0</v>
      </c>
      <c r="AT76" s="52">
        <f t="shared" si="52"/>
        <v>0</v>
      </c>
      <c r="AU76" s="52">
        <f t="shared" si="52"/>
        <v>0</v>
      </c>
      <c r="AV76" s="52">
        <f t="shared" si="52"/>
        <v>0</v>
      </c>
      <c r="AW76" s="52">
        <f t="shared" si="52"/>
        <v>0</v>
      </c>
      <c r="AX76" s="52">
        <f t="shared" si="52"/>
        <v>0</v>
      </c>
      <c r="AY76" s="52">
        <f t="shared" si="52"/>
        <v>0</v>
      </c>
      <c r="AZ76" s="52">
        <f t="shared" si="52"/>
        <v>0</v>
      </c>
      <c r="BA76" s="52">
        <f t="shared" si="52"/>
        <v>0</v>
      </c>
      <c r="BB76" s="52">
        <f t="shared" si="52"/>
        <v>0</v>
      </c>
      <c r="BC76" s="52">
        <f t="shared" si="52"/>
        <v>0</v>
      </c>
      <c r="BD76" s="52">
        <f t="shared" si="52"/>
        <v>0</v>
      </c>
      <c r="BE76" s="52">
        <f t="shared" si="52"/>
        <v>0</v>
      </c>
      <c r="BF76" s="52">
        <f t="shared" si="52"/>
        <v>0</v>
      </c>
      <c r="BG76" s="52">
        <f t="shared" si="52"/>
        <v>0</v>
      </c>
      <c r="BH76" s="52">
        <f t="shared" si="52"/>
        <v>0</v>
      </c>
      <c r="BI76" s="52">
        <f t="shared" si="52"/>
        <v>0</v>
      </c>
      <c r="BJ76" s="52">
        <f t="shared" si="52"/>
        <v>0</v>
      </c>
      <c r="BK76" s="52">
        <f t="shared" si="52"/>
        <v>0</v>
      </c>
      <c r="BL76" s="52">
        <f t="shared" si="52"/>
        <v>0</v>
      </c>
      <c r="BM76" s="52">
        <f t="shared" si="52"/>
        <v>0</v>
      </c>
      <c r="BN76" s="52">
        <f t="shared" si="52"/>
        <v>0</v>
      </c>
      <c r="BO76" s="52">
        <f t="shared" si="52"/>
        <v>0</v>
      </c>
      <c r="BP76" s="52">
        <f t="shared" si="52"/>
        <v>0</v>
      </c>
      <c r="BQ76" s="52">
        <f t="shared" si="52"/>
        <v>0</v>
      </c>
      <c r="BR76" s="52">
        <f t="shared" si="52"/>
        <v>0</v>
      </c>
      <c r="BS76" s="52">
        <f t="shared" si="52"/>
        <v>0</v>
      </c>
      <c r="BT76" s="52">
        <f t="shared" si="52"/>
        <v>0</v>
      </c>
      <c r="BU76" s="52">
        <f t="shared" si="52"/>
        <v>0</v>
      </c>
      <c r="BV76" s="52">
        <f t="shared" ref="BV76:DA76" si="53">IFERROR(BV72*BV75,"")</f>
        <v>0</v>
      </c>
      <c r="BW76" s="52">
        <f t="shared" si="53"/>
        <v>0</v>
      </c>
      <c r="BX76" s="52">
        <f t="shared" si="53"/>
        <v>0</v>
      </c>
      <c r="BY76" s="52">
        <f t="shared" si="53"/>
        <v>0</v>
      </c>
      <c r="BZ76" s="52">
        <f t="shared" si="53"/>
        <v>0</v>
      </c>
      <c r="CA76" s="52">
        <f t="shared" si="53"/>
        <v>0</v>
      </c>
      <c r="CB76" s="52">
        <f t="shared" si="53"/>
        <v>0</v>
      </c>
      <c r="CC76" s="52">
        <f t="shared" si="53"/>
        <v>0</v>
      </c>
      <c r="CD76" s="52">
        <f t="shared" si="53"/>
        <v>0</v>
      </c>
      <c r="CE76" s="52">
        <f t="shared" si="53"/>
        <v>0</v>
      </c>
      <c r="CF76" s="52">
        <f t="shared" si="53"/>
        <v>0</v>
      </c>
      <c r="CG76" s="52">
        <f t="shared" si="53"/>
        <v>0</v>
      </c>
      <c r="CH76" s="52">
        <f t="shared" si="53"/>
        <v>0</v>
      </c>
      <c r="CI76" s="52">
        <f t="shared" si="53"/>
        <v>0</v>
      </c>
      <c r="CJ76" s="52">
        <f t="shared" si="53"/>
        <v>0</v>
      </c>
      <c r="CK76" s="52">
        <f t="shared" si="53"/>
        <v>0</v>
      </c>
      <c r="CL76" s="52">
        <f t="shared" si="53"/>
        <v>0</v>
      </c>
      <c r="CM76" s="52">
        <f t="shared" si="53"/>
        <v>0</v>
      </c>
      <c r="CN76" s="52">
        <f t="shared" si="53"/>
        <v>0</v>
      </c>
      <c r="CO76" s="52">
        <f t="shared" si="53"/>
        <v>0</v>
      </c>
      <c r="CP76" s="52">
        <f t="shared" si="53"/>
        <v>0</v>
      </c>
      <c r="CQ76" s="52">
        <f t="shared" si="53"/>
        <v>0</v>
      </c>
      <c r="CR76" s="52">
        <f t="shared" si="53"/>
        <v>0</v>
      </c>
      <c r="CS76" s="52">
        <f t="shared" si="53"/>
        <v>0</v>
      </c>
      <c r="CT76" s="52">
        <f t="shared" si="53"/>
        <v>0</v>
      </c>
      <c r="CU76" s="52">
        <f t="shared" si="53"/>
        <v>0</v>
      </c>
      <c r="CV76" s="52">
        <f t="shared" si="53"/>
        <v>0</v>
      </c>
      <c r="CW76" s="52">
        <f t="shared" si="53"/>
        <v>0</v>
      </c>
      <c r="CX76" s="52">
        <f t="shared" si="53"/>
        <v>0</v>
      </c>
      <c r="CY76" s="52">
        <f t="shared" si="53"/>
        <v>0</v>
      </c>
      <c r="CZ76" s="52">
        <f t="shared" si="53"/>
        <v>0</v>
      </c>
      <c r="DA76" s="52">
        <f t="shared" si="53"/>
        <v>0</v>
      </c>
      <c r="DB76" s="52">
        <f t="shared" ref="DB76:DY76" si="54">IFERROR(DB72*DB75,"")</f>
        <v>0</v>
      </c>
      <c r="DC76" s="52">
        <f t="shared" si="54"/>
        <v>0</v>
      </c>
      <c r="DD76" s="52">
        <f t="shared" si="54"/>
        <v>0</v>
      </c>
      <c r="DE76" s="52">
        <f t="shared" si="54"/>
        <v>0</v>
      </c>
      <c r="DF76" s="52">
        <f t="shared" si="54"/>
        <v>0</v>
      </c>
      <c r="DG76" s="52">
        <f t="shared" si="54"/>
        <v>0</v>
      </c>
      <c r="DH76" s="52">
        <f t="shared" si="54"/>
        <v>0</v>
      </c>
      <c r="DI76" s="52">
        <f t="shared" si="54"/>
        <v>0</v>
      </c>
      <c r="DJ76" s="52">
        <f t="shared" si="54"/>
        <v>0</v>
      </c>
      <c r="DK76" s="52">
        <f t="shared" si="54"/>
        <v>0</v>
      </c>
      <c r="DL76" s="52">
        <f t="shared" si="54"/>
        <v>0</v>
      </c>
      <c r="DM76" s="52">
        <f t="shared" si="54"/>
        <v>0</v>
      </c>
      <c r="DN76" s="52">
        <f t="shared" si="54"/>
        <v>0</v>
      </c>
      <c r="DO76" s="52">
        <f t="shared" si="54"/>
        <v>0</v>
      </c>
      <c r="DP76" s="52">
        <f t="shared" si="54"/>
        <v>0</v>
      </c>
      <c r="DQ76" s="52">
        <f t="shared" si="54"/>
        <v>0</v>
      </c>
      <c r="DR76" s="52">
        <f t="shared" si="54"/>
        <v>0</v>
      </c>
      <c r="DS76" s="52">
        <f t="shared" si="54"/>
        <v>0</v>
      </c>
      <c r="DT76" s="52">
        <f t="shared" si="54"/>
        <v>0</v>
      </c>
      <c r="DU76" s="52">
        <f t="shared" si="54"/>
        <v>0</v>
      </c>
      <c r="DV76" s="52">
        <f t="shared" si="54"/>
        <v>0</v>
      </c>
      <c r="DW76" s="52">
        <f t="shared" si="54"/>
        <v>0</v>
      </c>
      <c r="DX76" s="52">
        <f t="shared" si="54"/>
        <v>0</v>
      </c>
      <c r="DY76" s="52">
        <f t="shared" si="54"/>
        <v>0</v>
      </c>
    </row>
    <row r="77" spans="1:129" s="24" customFormat="1" x14ac:dyDescent="0.35">
      <c r="A77" s="48"/>
      <c r="B77" s="113"/>
      <c r="C77" s="14"/>
      <c r="D77" s="543"/>
      <c r="E77" s="536" t="s">
        <v>174</v>
      </c>
      <c r="F77" s="544"/>
      <c r="G77" s="544"/>
      <c r="H77" s="530" t="s">
        <v>48</v>
      </c>
      <c r="I77" s="516"/>
      <c r="J77" s="134">
        <f>'1.1 Assumptions'!$J$136</f>
        <v>0.97</v>
      </c>
      <c r="K77" s="134">
        <f>'1.1 Assumptions'!$J$136</f>
        <v>0.97</v>
      </c>
      <c r="L77" s="134">
        <f>'1.1 Assumptions'!$J$136</f>
        <v>0.97</v>
      </c>
      <c r="M77" s="134">
        <f>'1.1 Assumptions'!$J$136</f>
        <v>0.97</v>
      </c>
      <c r="N77" s="134">
        <f>'1.1 Assumptions'!$J$136</f>
        <v>0.97</v>
      </c>
      <c r="O77" s="134">
        <f>'1.1 Assumptions'!$J$136</f>
        <v>0.97</v>
      </c>
      <c r="P77" s="134">
        <f>'1.1 Assumptions'!$J$136</f>
        <v>0.97</v>
      </c>
      <c r="Q77" s="134">
        <f>'1.1 Assumptions'!$J$136</f>
        <v>0.97</v>
      </c>
      <c r="R77" s="134">
        <f>'1.1 Assumptions'!$J$136</f>
        <v>0.97</v>
      </c>
      <c r="S77" s="134">
        <f>'1.1 Assumptions'!$J$136</f>
        <v>0.97</v>
      </c>
      <c r="T77" s="134">
        <f>'1.1 Assumptions'!$J$136</f>
        <v>0.97</v>
      </c>
      <c r="U77" s="134">
        <f>'1.1 Assumptions'!$J$136</f>
        <v>0.97</v>
      </c>
      <c r="V77" s="134">
        <f>'1.1 Assumptions'!$J$136</f>
        <v>0.97</v>
      </c>
      <c r="W77" s="134">
        <f>'1.1 Assumptions'!$J$136</f>
        <v>0.97</v>
      </c>
      <c r="X77" s="134">
        <f>'1.1 Assumptions'!$J$136</f>
        <v>0.97</v>
      </c>
      <c r="Y77" s="134">
        <f>'1.1 Assumptions'!$J$136</f>
        <v>0.97</v>
      </c>
      <c r="Z77" s="134">
        <f>'1.1 Assumptions'!$J$136</f>
        <v>0.97</v>
      </c>
      <c r="AA77" s="134">
        <f>'1.1 Assumptions'!$J$136</f>
        <v>0.97</v>
      </c>
      <c r="AB77" s="134">
        <f>'1.1 Assumptions'!$J$136</f>
        <v>0.97</v>
      </c>
      <c r="AC77" s="134">
        <f>'1.1 Assumptions'!$J$136</f>
        <v>0.97</v>
      </c>
      <c r="AD77" s="134">
        <f>'1.1 Assumptions'!$J$136</f>
        <v>0.97</v>
      </c>
      <c r="AE77" s="134">
        <f>'1.1 Assumptions'!$J$136</f>
        <v>0.97</v>
      </c>
      <c r="AF77" s="134">
        <f>'1.1 Assumptions'!$J$136</f>
        <v>0.97</v>
      </c>
      <c r="AG77" s="134">
        <f>'1.1 Assumptions'!$J$136</f>
        <v>0.97</v>
      </c>
      <c r="AH77" s="134">
        <f>'1.1 Assumptions'!$J$136</f>
        <v>0.97</v>
      </c>
      <c r="AI77" s="134">
        <f>'1.1 Assumptions'!$J$136</f>
        <v>0.97</v>
      </c>
      <c r="AJ77" s="134">
        <f>'1.1 Assumptions'!$J$136</f>
        <v>0.97</v>
      </c>
      <c r="AK77" s="134">
        <f>'1.1 Assumptions'!$J$136</f>
        <v>0.97</v>
      </c>
      <c r="AL77" s="134">
        <f>'1.1 Assumptions'!$J$136</f>
        <v>0.97</v>
      </c>
      <c r="AM77" s="134">
        <f>'1.1 Assumptions'!$J$136</f>
        <v>0.97</v>
      </c>
      <c r="AN77" s="134">
        <f>'1.1 Assumptions'!$J$136</f>
        <v>0.97</v>
      </c>
      <c r="AO77" s="134">
        <f>'1.1 Assumptions'!$J$136</f>
        <v>0.97</v>
      </c>
      <c r="AP77" s="134">
        <f>'1.1 Assumptions'!$J$136</f>
        <v>0.97</v>
      </c>
      <c r="AQ77" s="134">
        <f>'1.1 Assumptions'!$J$136</f>
        <v>0.97</v>
      </c>
      <c r="AR77" s="134">
        <f>'1.1 Assumptions'!$J$136</f>
        <v>0.97</v>
      </c>
      <c r="AS77" s="134">
        <f>'1.1 Assumptions'!$J$136</f>
        <v>0.97</v>
      </c>
      <c r="AT77" s="134">
        <f>'1.1 Assumptions'!$J$136</f>
        <v>0.97</v>
      </c>
      <c r="AU77" s="134">
        <f>'1.1 Assumptions'!$J$136</f>
        <v>0.97</v>
      </c>
      <c r="AV77" s="134">
        <f>'1.1 Assumptions'!$J$136</f>
        <v>0.97</v>
      </c>
      <c r="AW77" s="134">
        <f>'1.1 Assumptions'!$J$136</f>
        <v>0.97</v>
      </c>
      <c r="AX77" s="134">
        <f>'1.1 Assumptions'!$J$136</f>
        <v>0.97</v>
      </c>
      <c r="AY77" s="134">
        <f>'1.1 Assumptions'!$J$136</f>
        <v>0.97</v>
      </c>
      <c r="AZ77" s="134">
        <f>'1.1 Assumptions'!$J$136</f>
        <v>0.97</v>
      </c>
      <c r="BA77" s="134">
        <f>'1.1 Assumptions'!$J$136</f>
        <v>0.97</v>
      </c>
      <c r="BB77" s="134">
        <f>'1.1 Assumptions'!$J$136</f>
        <v>0.97</v>
      </c>
      <c r="BC77" s="134">
        <f>'1.1 Assumptions'!$J$136</f>
        <v>0.97</v>
      </c>
      <c r="BD77" s="134">
        <f>'1.1 Assumptions'!$J$136</f>
        <v>0.97</v>
      </c>
      <c r="BE77" s="134">
        <f>'1.1 Assumptions'!$J$136</f>
        <v>0.97</v>
      </c>
      <c r="BF77" s="134">
        <f>'1.1 Assumptions'!$J$136</f>
        <v>0.97</v>
      </c>
      <c r="BG77" s="134">
        <f>'1.1 Assumptions'!$J$136</f>
        <v>0.97</v>
      </c>
      <c r="BH77" s="134">
        <f>'1.1 Assumptions'!$J$136</f>
        <v>0.97</v>
      </c>
      <c r="BI77" s="134">
        <f>'1.1 Assumptions'!$J$136</f>
        <v>0.97</v>
      </c>
      <c r="BJ77" s="134">
        <f>'1.1 Assumptions'!$J$136</f>
        <v>0.97</v>
      </c>
      <c r="BK77" s="134">
        <f>'1.1 Assumptions'!$J$136</f>
        <v>0.97</v>
      </c>
      <c r="BL77" s="134">
        <f>'1.1 Assumptions'!$J$136</f>
        <v>0.97</v>
      </c>
      <c r="BM77" s="134">
        <f>'1.1 Assumptions'!$J$136</f>
        <v>0.97</v>
      </c>
      <c r="BN77" s="134">
        <f>'1.1 Assumptions'!$J$136</f>
        <v>0.97</v>
      </c>
      <c r="BO77" s="134">
        <f>'1.1 Assumptions'!$J$136</f>
        <v>0.97</v>
      </c>
      <c r="BP77" s="134">
        <f>'1.1 Assumptions'!$J$136</f>
        <v>0.97</v>
      </c>
      <c r="BQ77" s="134">
        <f>'1.1 Assumptions'!$J$136</f>
        <v>0.97</v>
      </c>
      <c r="BR77" s="134">
        <f>'1.1 Assumptions'!$J$136</f>
        <v>0.97</v>
      </c>
      <c r="BS77" s="134">
        <f>'1.1 Assumptions'!$J$136</f>
        <v>0.97</v>
      </c>
      <c r="BT77" s="134">
        <f>'1.1 Assumptions'!$J$136</f>
        <v>0.97</v>
      </c>
      <c r="BU77" s="134">
        <f>'1.1 Assumptions'!$J$136</f>
        <v>0.97</v>
      </c>
      <c r="BV77" s="134">
        <f>'1.1 Assumptions'!$J$136</f>
        <v>0.97</v>
      </c>
      <c r="BW77" s="134">
        <f>'1.1 Assumptions'!$J$136</f>
        <v>0.97</v>
      </c>
      <c r="BX77" s="134">
        <f>'1.1 Assumptions'!$J$136</f>
        <v>0.97</v>
      </c>
      <c r="BY77" s="134">
        <f>'1.1 Assumptions'!$J$136</f>
        <v>0.97</v>
      </c>
      <c r="BZ77" s="134">
        <f>'1.1 Assumptions'!$J$136</f>
        <v>0.97</v>
      </c>
      <c r="CA77" s="134">
        <f>'1.1 Assumptions'!$J$136</f>
        <v>0.97</v>
      </c>
      <c r="CB77" s="134">
        <f>'1.1 Assumptions'!$J$136</f>
        <v>0.97</v>
      </c>
      <c r="CC77" s="134">
        <f>'1.1 Assumptions'!$J$136</f>
        <v>0.97</v>
      </c>
      <c r="CD77" s="134">
        <f>'1.1 Assumptions'!$J$136</f>
        <v>0.97</v>
      </c>
      <c r="CE77" s="134">
        <f>'1.1 Assumptions'!$J$136</f>
        <v>0.97</v>
      </c>
      <c r="CF77" s="134">
        <f>'1.1 Assumptions'!$J$136</f>
        <v>0.97</v>
      </c>
      <c r="CG77" s="134">
        <f>'1.1 Assumptions'!$J$136</f>
        <v>0.97</v>
      </c>
      <c r="CH77" s="134">
        <f>'1.1 Assumptions'!$J$136</f>
        <v>0.97</v>
      </c>
      <c r="CI77" s="134">
        <f>'1.1 Assumptions'!$J$136</f>
        <v>0.97</v>
      </c>
      <c r="CJ77" s="134">
        <f>'1.1 Assumptions'!$J$136</f>
        <v>0.97</v>
      </c>
      <c r="CK77" s="134">
        <f>'1.1 Assumptions'!$J$136</f>
        <v>0.97</v>
      </c>
      <c r="CL77" s="134">
        <f>'1.1 Assumptions'!$J$136</f>
        <v>0.97</v>
      </c>
      <c r="CM77" s="134">
        <f>'1.1 Assumptions'!$J$136</f>
        <v>0.97</v>
      </c>
      <c r="CN77" s="134">
        <f>'1.1 Assumptions'!$J$136</f>
        <v>0.97</v>
      </c>
      <c r="CO77" s="134">
        <f>'1.1 Assumptions'!$J$136</f>
        <v>0.97</v>
      </c>
      <c r="CP77" s="134">
        <f>'1.1 Assumptions'!$J$136</f>
        <v>0.97</v>
      </c>
      <c r="CQ77" s="134">
        <f>'1.1 Assumptions'!$J$136</f>
        <v>0.97</v>
      </c>
      <c r="CR77" s="134">
        <f>'1.1 Assumptions'!$J$136</f>
        <v>0.97</v>
      </c>
      <c r="CS77" s="134">
        <f>'1.1 Assumptions'!$J$136</f>
        <v>0.97</v>
      </c>
      <c r="CT77" s="134">
        <f>'1.1 Assumptions'!$J$136</f>
        <v>0.97</v>
      </c>
      <c r="CU77" s="134">
        <f>'1.1 Assumptions'!$J$136</f>
        <v>0.97</v>
      </c>
      <c r="CV77" s="134">
        <f>'1.1 Assumptions'!$J$136</f>
        <v>0.97</v>
      </c>
      <c r="CW77" s="134">
        <f>'1.1 Assumptions'!$J$136</f>
        <v>0.97</v>
      </c>
      <c r="CX77" s="134">
        <f>'1.1 Assumptions'!$J$136</f>
        <v>0.97</v>
      </c>
      <c r="CY77" s="134">
        <f>'1.1 Assumptions'!$J$136</f>
        <v>0.97</v>
      </c>
      <c r="CZ77" s="134">
        <f>'1.1 Assumptions'!$J$136</f>
        <v>0.97</v>
      </c>
      <c r="DA77" s="134">
        <f>'1.1 Assumptions'!$J$136</f>
        <v>0.97</v>
      </c>
      <c r="DB77" s="134">
        <f>'1.1 Assumptions'!$J$136</f>
        <v>0.97</v>
      </c>
      <c r="DC77" s="134">
        <f>'1.1 Assumptions'!$J$136</f>
        <v>0.97</v>
      </c>
      <c r="DD77" s="134">
        <f>'1.1 Assumptions'!$J$136</f>
        <v>0.97</v>
      </c>
      <c r="DE77" s="134">
        <f>'1.1 Assumptions'!$J$136</f>
        <v>0.97</v>
      </c>
      <c r="DF77" s="134">
        <f>'1.1 Assumptions'!$J$136</f>
        <v>0.97</v>
      </c>
      <c r="DG77" s="134">
        <f>'1.1 Assumptions'!$J$136</f>
        <v>0.97</v>
      </c>
      <c r="DH77" s="134">
        <f>'1.1 Assumptions'!$J$136</f>
        <v>0.97</v>
      </c>
      <c r="DI77" s="134">
        <f>'1.1 Assumptions'!$J$136</f>
        <v>0.97</v>
      </c>
      <c r="DJ77" s="134">
        <f>'1.1 Assumptions'!$J$136</f>
        <v>0.97</v>
      </c>
      <c r="DK77" s="134">
        <f>'1.1 Assumptions'!$J$136</f>
        <v>0.97</v>
      </c>
      <c r="DL77" s="134">
        <f>'1.1 Assumptions'!$J$136</f>
        <v>0.97</v>
      </c>
      <c r="DM77" s="134">
        <f>'1.1 Assumptions'!$J$136</f>
        <v>0.97</v>
      </c>
      <c r="DN77" s="134">
        <f>'1.1 Assumptions'!$J$136</f>
        <v>0.97</v>
      </c>
      <c r="DO77" s="134">
        <f>'1.1 Assumptions'!$J$136</f>
        <v>0.97</v>
      </c>
      <c r="DP77" s="134">
        <f>'1.1 Assumptions'!$J$136</f>
        <v>0.97</v>
      </c>
      <c r="DQ77" s="134">
        <f>'1.1 Assumptions'!$J$136</f>
        <v>0.97</v>
      </c>
      <c r="DR77" s="134">
        <f>'1.1 Assumptions'!$J$136</f>
        <v>0.97</v>
      </c>
      <c r="DS77" s="134">
        <f>'1.1 Assumptions'!$J$136</f>
        <v>0.97</v>
      </c>
      <c r="DT77" s="134">
        <f>'1.1 Assumptions'!$J$136</f>
        <v>0.97</v>
      </c>
      <c r="DU77" s="134">
        <f>'1.1 Assumptions'!$J$136</f>
        <v>0.97</v>
      </c>
      <c r="DV77" s="134">
        <f>'1.1 Assumptions'!$J$136</f>
        <v>0.97</v>
      </c>
      <c r="DW77" s="134">
        <f>'1.1 Assumptions'!$J$136</f>
        <v>0.97</v>
      </c>
      <c r="DX77" s="134">
        <f>'1.1 Assumptions'!$J$136</f>
        <v>0.97</v>
      </c>
      <c r="DY77" s="134">
        <f>'1.1 Assumptions'!$J$136</f>
        <v>0.97</v>
      </c>
    </row>
    <row r="78" spans="1:129" s="24" customFormat="1" x14ac:dyDescent="0.35">
      <c r="A78" s="48"/>
      <c r="B78" s="135"/>
      <c r="C78" s="43" t="s">
        <v>591</v>
      </c>
      <c r="E78" s="43"/>
      <c r="F78" s="43"/>
      <c r="H78" s="532" t="s">
        <v>414</v>
      </c>
      <c r="I78" s="515"/>
      <c r="J78" s="53">
        <f>IFERROR(J77*J76,"")</f>
        <v>0</v>
      </c>
      <c r="K78" s="53">
        <f t="shared" ref="K78:BV78" si="55">IFERROR(K77*K76,"")</f>
        <v>0</v>
      </c>
      <c r="L78" s="53">
        <f t="shared" si="55"/>
        <v>0</v>
      </c>
      <c r="M78" s="53">
        <f t="shared" si="55"/>
        <v>0</v>
      </c>
      <c r="N78" s="53">
        <f t="shared" si="55"/>
        <v>0</v>
      </c>
      <c r="O78" s="53">
        <f t="shared" si="55"/>
        <v>0</v>
      </c>
      <c r="P78" s="53">
        <f t="shared" si="55"/>
        <v>0</v>
      </c>
      <c r="Q78" s="53">
        <f t="shared" si="55"/>
        <v>0</v>
      </c>
      <c r="R78" s="53">
        <f t="shared" si="55"/>
        <v>0</v>
      </c>
      <c r="S78" s="53">
        <f t="shared" si="55"/>
        <v>0</v>
      </c>
      <c r="T78" s="53">
        <f t="shared" si="55"/>
        <v>0</v>
      </c>
      <c r="U78" s="53">
        <f t="shared" si="55"/>
        <v>0</v>
      </c>
      <c r="V78" s="53">
        <f t="shared" si="55"/>
        <v>0</v>
      </c>
      <c r="W78" s="53">
        <f t="shared" si="55"/>
        <v>0</v>
      </c>
      <c r="X78" s="53">
        <f t="shared" si="55"/>
        <v>0</v>
      </c>
      <c r="Y78" s="53">
        <f t="shared" si="55"/>
        <v>0</v>
      </c>
      <c r="Z78" s="53">
        <f t="shared" si="55"/>
        <v>0</v>
      </c>
      <c r="AA78" s="53">
        <f t="shared" si="55"/>
        <v>0</v>
      </c>
      <c r="AB78" s="53">
        <f t="shared" si="55"/>
        <v>0</v>
      </c>
      <c r="AC78" s="53">
        <f t="shared" si="55"/>
        <v>0</v>
      </c>
      <c r="AD78" s="53">
        <f t="shared" si="55"/>
        <v>0</v>
      </c>
      <c r="AE78" s="53">
        <f t="shared" si="55"/>
        <v>0</v>
      </c>
      <c r="AF78" s="53">
        <f t="shared" si="55"/>
        <v>0</v>
      </c>
      <c r="AG78" s="53">
        <f t="shared" si="55"/>
        <v>0</v>
      </c>
      <c r="AH78" s="53">
        <f t="shared" si="55"/>
        <v>0</v>
      </c>
      <c r="AI78" s="53">
        <f t="shared" si="55"/>
        <v>0</v>
      </c>
      <c r="AJ78" s="53">
        <f t="shared" si="55"/>
        <v>0</v>
      </c>
      <c r="AK78" s="53">
        <f t="shared" si="55"/>
        <v>0</v>
      </c>
      <c r="AL78" s="53">
        <f t="shared" si="55"/>
        <v>0</v>
      </c>
      <c r="AM78" s="53">
        <f t="shared" si="55"/>
        <v>0</v>
      </c>
      <c r="AN78" s="53">
        <f t="shared" si="55"/>
        <v>0</v>
      </c>
      <c r="AO78" s="53">
        <f t="shared" si="55"/>
        <v>0</v>
      </c>
      <c r="AP78" s="53">
        <f t="shared" si="55"/>
        <v>0</v>
      </c>
      <c r="AQ78" s="53">
        <f t="shared" si="55"/>
        <v>0</v>
      </c>
      <c r="AR78" s="53">
        <f t="shared" si="55"/>
        <v>0</v>
      </c>
      <c r="AS78" s="53">
        <f t="shared" si="55"/>
        <v>0</v>
      </c>
      <c r="AT78" s="53">
        <f t="shared" si="55"/>
        <v>0</v>
      </c>
      <c r="AU78" s="53">
        <f t="shared" si="55"/>
        <v>0</v>
      </c>
      <c r="AV78" s="53">
        <f t="shared" si="55"/>
        <v>0</v>
      </c>
      <c r="AW78" s="53">
        <f t="shared" si="55"/>
        <v>0</v>
      </c>
      <c r="AX78" s="53">
        <f t="shared" si="55"/>
        <v>0</v>
      </c>
      <c r="AY78" s="53">
        <f t="shared" si="55"/>
        <v>0</v>
      </c>
      <c r="AZ78" s="53">
        <f t="shared" si="55"/>
        <v>0</v>
      </c>
      <c r="BA78" s="53">
        <f t="shared" si="55"/>
        <v>0</v>
      </c>
      <c r="BB78" s="53">
        <f t="shared" si="55"/>
        <v>0</v>
      </c>
      <c r="BC78" s="53">
        <f t="shared" si="55"/>
        <v>0</v>
      </c>
      <c r="BD78" s="53">
        <f t="shared" si="55"/>
        <v>0</v>
      </c>
      <c r="BE78" s="53">
        <f t="shared" si="55"/>
        <v>0</v>
      </c>
      <c r="BF78" s="53">
        <f t="shared" si="55"/>
        <v>0</v>
      </c>
      <c r="BG78" s="53">
        <f t="shared" si="55"/>
        <v>0</v>
      </c>
      <c r="BH78" s="53">
        <f t="shared" si="55"/>
        <v>0</v>
      </c>
      <c r="BI78" s="53">
        <f t="shared" si="55"/>
        <v>0</v>
      </c>
      <c r="BJ78" s="53">
        <f t="shared" si="55"/>
        <v>0</v>
      </c>
      <c r="BK78" s="53">
        <f t="shared" si="55"/>
        <v>0</v>
      </c>
      <c r="BL78" s="53">
        <f t="shared" si="55"/>
        <v>0</v>
      </c>
      <c r="BM78" s="53">
        <f t="shared" si="55"/>
        <v>0</v>
      </c>
      <c r="BN78" s="53">
        <f t="shared" si="55"/>
        <v>0</v>
      </c>
      <c r="BO78" s="53">
        <f t="shared" si="55"/>
        <v>0</v>
      </c>
      <c r="BP78" s="53">
        <f t="shared" si="55"/>
        <v>0</v>
      </c>
      <c r="BQ78" s="53">
        <f t="shared" si="55"/>
        <v>0</v>
      </c>
      <c r="BR78" s="53">
        <f t="shared" si="55"/>
        <v>0</v>
      </c>
      <c r="BS78" s="53">
        <f t="shared" si="55"/>
        <v>0</v>
      </c>
      <c r="BT78" s="53">
        <f t="shared" si="55"/>
        <v>0</v>
      </c>
      <c r="BU78" s="53">
        <f t="shared" si="55"/>
        <v>0</v>
      </c>
      <c r="BV78" s="53">
        <f t="shared" si="55"/>
        <v>0</v>
      </c>
      <c r="BW78" s="53">
        <f t="shared" ref="BW78:DY78" si="56">IFERROR(BW77*BW76,"")</f>
        <v>0</v>
      </c>
      <c r="BX78" s="53">
        <f t="shared" si="56"/>
        <v>0</v>
      </c>
      <c r="BY78" s="53">
        <f t="shared" si="56"/>
        <v>0</v>
      </c>
      <c r="BZ78" s="53">
        <f t="shared" si="56"/>
        <v>0</v>
      </c>
      <c r="CA78" s="53">
        <f t="shared" si="56"/>
        <v>0</v>
      </c>
      <c r="CB78" s="53">
        <f t="shared" si="56"/>
        <v>0</v>
      </c>
      <c r="CC78" s="53">
        <f t="shared" si="56"/>
        <v>0</v>
      </c>
      <c r="CD78" s="53">
        <f t="shared" si="56"/>
        <v>0</v>
      </c>
      <c r="CE78" s="53">
        <f t="shared" si="56"/>
        <v>0</v>
      </c>
      <c r="CF78" s="53">
        <f t="shared" si="56"/>
        <v>0</v>
      </c>
      <c r="CG78" s="53">
        <f t="shared" si="56"/>
        <v>0</v>
      </c>
      <c r="CH78" s="53">
        <f t="shared" si="56"/>
        <v>0</v>
      </c>
      <c r="CI78" s="53">
        <f t="shared" si="56"/>
        <v>0</v>
      </c>
      <c r="CJ78" s="53">
        <f t="shared" si="56"/>
        <v>0</v>
      </c>
      <c r="CK78" s="53">
        <f t="shared" si="56"/>
        <v>0</v>
      </c>
      <c r="CL78" s="53">
        <f t="shared" si="56"/>
        <v>0</v>
      </c>
      <c r="CM78" s="53">
        <f t="shared" si="56"/>
        <v>0</v>
      </c>
      <c r="CN78" s="53">
        <f t="shared" si="56"/>
        <v>0</v>
      </c>
      <c r="CO78" s="53">
        <f t="shared" si="56"/>
        <v>0</v>
      </c>
      <c r="CP78" s="53">
        <f t="shared" si="56"/>
        <v>0</v>
      </c>
      <c r="CQ78" s="53">
        <f t="shared" si="56"/>
        <v>0</v>
      </c>
      <c r="CR78" s="53">
        <f t="shared" si="56"/>
        <v>0</v>
      </c>
      <c r="CS78" s="53">
        <f t="shared" si="56"/>
        <v>0</v>
      </c>
      <c r="CT78" s="53">
        <f t="shared" si="56"/>
        <v>0</v>
      </c>
      <c r="CU78" s="53">
        <f t="shared" si="56"/>
        <v>0</v>
      </c>
      <c r="CV78" s="53">
        <f t="shared" si="56"/>
        <v>0</v>
      </c>
      <c r="CW78" s="53">
        <f t="shared" si="56"/>
        <v>0</v>
      </c>
      <c r="CX78" s="53">
        <f t="shared" si="56"/>
        <v>0</v>
      </c>
      <c r="CY78" s="53">
        <f t="shared" si="56"/>
        <v>0</v>
      </c>
      <c r="CZ78" s="53">
        <f t="shared" si="56"/>
        <v>0</v>
      </c>
      <c r="DA78" s="53">
        <f t="shared" si="56"/>
        <v>0</v>
      </c>
      <c r="DB78" s="53">
        <f t="shared" si="56"/>
        <v>0</v>
      </c>
      <c r="DC78" s="53">
        <f t="shared" si="56"/>
        <v>0</v>
      </c>
      <c r="DD78" s="53">
        <f t="shared" si="56"/>
        <v>0</v>
      </c>
      <c r="DE78" s="53">
        <f t="shared" si="56"/>
        <v>0</v>
      </c>
      <c r="DF78" s="53">
        <f t="shared" si="56"/>
        <v>0</v>
      </c>
      <c r="DG78" s="53">
        <f t="shared" si="56"/>
        <v>0</v>
      </c>
      <c r="DH78" s="53">
        <f t="shared" si="56"/>
        <v>0</v>
      </c>
      <c r="DI78" s="53">
        <f t="shared" si="56"/>
        <v>0</v>
      </c>
      <c r="DJ78" s="53">
        <f t="shared" si="56"/>
        <v>0</v>
      </c>
      <c r="DK78" s="53">
        <f t="shared" si="56"/>
        <v>0</v>
      </c>
      <c r="DL78" s="53">
        <f t="shared" si="56"/>
        <v>0</v>
      </c>
      <c r="DM78" s="53">
        <f t="shared" si="56"/>
        <v>0</v>
      </c>
      <c r="DN78" s="53">
        <f t="shared" si="56"/>
        <v>0</v>
      </c>
      <c r="DO78" s="53">
        <f t="shared" si="56"/>
        <v>0</v>
      </c>
      <c r="DP78" s="53">
        <f t="shared" si="56"/>
        <v>0</v>
      </c>
      <c r="DQ78" s="53">
        <f t="shared" si="56"/>
        <v>0</v>
      </c>
      <c r="DR78" s="53">
        <f t="shared" si="56"/>
        <v>0</v>
      </c>
      <c r="DS78" s="53">
        <f t="shared" si="56"/>
        <v>0</v>
      </c>
      <c r="DT78" s="53">
        <f t="shared" si="56"/>
        <v>0</v>
      </c>
      <c r="DU78" s="53">
        <f t="shared" si="56"/>
        <v>0</v>
      </c>
      <c r="DV78" s="53">
        <f t="shared" si="56"/>
        <v>0</v>
      </c>
      <c r="DW78" s="53">
        <f t="shared" si="56"/>
        <v>0</v>
      </c>
      <c r="DX78" s="53">
        <f t="shared" si="56"/>
        <v>0</v>
      </c>
      <c r="DY78" s="53">
        <f t="shared" si="56"/>
        <v>0</v>
      </c>
    </row>
    <row r="79" spans="1:129" s="24" customFormat="1" x14ac:dyDescent="0.35">
      <c r="A79" s="48"/>
      <c r="B79" s="135"/>
      <c r="C79" s="535"/>
      <c r="D79" s="515"/>
      <c r="E79" s="535"/>
      <c r="F79" s="535"/>
      <c r="G79" s="515"/>
      <c r="H79" s="532"/>
      <c r="I79" s="515"/>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row>
    <row r="80" spans="1:129" s="24" customFormat="1" x14ac:dyDescent="0.35">
      <c r="A80" s="48"/>
      <c r="B80" s="135"/>
      <c r="C80" s="535" t="s">
        <v>110</v>
      </c>
      <c r="D80" s="535"/>
      <c r="E80" s="535"/>
      <c r="F80" s="535"/>
      <c r="G80" s="515"/>
      <c r="H80" s="532" t="s">
        <v>111</v>
      </c>
      <c r="I80" s="515"/>
      <c r="J80" s="82">
        <f>'1.1 Assumptions'!$J$75</f>
        <v>630</v>
      </c>
      <c r="K80" s="42">
        <f>J80*(1+K81)</f>
        <v>636.29999999999995</v>
      </c>
      <c r="L80" s="42">
        <f t="shared" ref="L80:BW80" si="57">K80*(1+L81)</f>
        <v>642.66300000000001</v>
      </c>
      <c r="M80" s="42">
        <f t="shared" si="57"/>
        <v>649.08963000000006</v>
      </c>
      <c r="N80" s="42">
        <f t="shared" si="57"/>
        <v>655.58052630000009</v>
      </c>
      <c r="O80" s="42">
        <f t="shared" si="57"/>
        <v>662.13633156300011</v>
      </c>
      <c r="P80" s="42">
        <f t="shared" si="57"/>
        <v>668.7576948786301</v>
      </c>
      <c r="Q80" s="42">
        <f t="shared" si="57"/>
        <v>675.44527182741638</v>
      </c>
      <c r="R80" s="42">
        <f t="shared" si="57"/>
        <v>682.19972454569051</v>
      </c>
      <c r="S80" s="42">
        <f t="shared" si="57"/>
        <v>689.02172179114746</v>
      </c>
      <c r="T80" s="42">
        <f t="shared" si="57"/>
        <v>695.91193900905898</v>
      </c>
      <c r="U80" s="42">
        <f t="shared" si="57"/>
        <v>702.87105839914955</v>
      </c>
      <c r="V80" s="42">
        <f t="shared" si="57"/>
        <v>709.89976898314103</v>
      </c>
      <c r="W80" s="42">
        <f t="shared" si="57"/>
        <v>716.99876667297247</v>
      </c>
      <c r="X80" s="42">
        <f t="shared" si="57"/>
        <v>724.16875433970222</v>
      </c>
      <c r="Y80" s="42">
        <f t="shared" si="57"/>
        <v>731.41044188309922</v>
      </c>
      <c r="Z80" s="42">
        <f t="shared" si="57"/>
        <v>738.72454630193022</v>
      </c>
      <c r="AA80" s="42">
        <f t="shared" si="57"/>
        <v>746.11179176494954</v>
      </c>
      <c r="AB80" s="42">
        <f t="shared" si="57"/>
        <v>753.57290968259906</v>
      </c>
      <c r="AC80" s="42">
        <f t="shared" si="57"/>
        <v>761.10863877942506</v>
      </c>
      <c r="AD80" s="42">
        <f t="shared" si="57"/>
        <v>768.71972516721928</v>
      </c>
      <c r="AE80" s="42">
        <f t="shared" si="57"/>
        <v>776.40692241889144</v>
      </c>
      <c r="AF80" s="42">
        <f t="shared" si="57"/>
        <v>784.17099164308036</v>
      </c>
      <c r="AG80" s="42">
        <f t="shared" si="57"/>
        <v>792.01270155951113</v>
      </c>
      <c r="AH80" s="42">
        <f t="shared" si="57"/>
        <v>799.93282857510621</v>
      </c>
      <c r="AI80" s="42">
        <f t="shared" si="57"/>
        <v>807.93215686085728</v>
      </c>
      <c r="AJ80" s="42">
        <f t="shared" si="57"/>
        <v>816.01147842946591</v>
      </c>
      <c r="AK80" s="42">
        <f t="shared" si="57"/>
        <v>824.17159321376062</v>
      </c>
      <c r="AL80" s="42">
        <f t="shared" si="57"/>
        <v>832.41330914589821</v>
      </c>
      <c r="AM80" s="42">
        <f t="shared" si="57"/>
        <v>840.73744223735719</v>
      </c>
      <c r="AN80" s="42">
        <f t="shared" si="57"/>
        <v>849.14481665973074</v>
      </c>
      <c r="AO80" s="42">
        <f t="shared" si="57"/>
        <v>857.6362648263281</v>
      </c>
      <c r="AP80" s="42">
        <f t="shared" si="57"/>
        <v>866.21262747459139</v>
      </c>
      <c r="AQ80" s="42">
        <f t="shared" si="57"/>
        <v>874.87475374933729</v>
      </c>
      <c r="AR80" s="42">
        <f t="shared" si="57"/>
        <v>883.62350128683067</v>
      </c>
      <c r="AS80" s="42">
        <f t="shared" si="57"/>
        <v>892.45973629969899</v>
      </c>
      <c r="AT80" s="42">
        <f t="shared" si="57"/>
        <v>901.38433366269601</v>
      </c>
      <c r="AU80" s="42">
        <f t="shared" si="57"/>
        <v>910.39817699932303</v>
      </c>
      <c r="AV80" s="42">
        <f t="shared" si="57"/>
        <v>919.50215876931622</v>
      </c>
      <c r="AW80" s="42">
        <f t="shared" si="57"/>
        <v>928.69718035700942</v>
      </c>
      <c r="AX80" s="42">
        <f t="shared" si="57"/>
        <v>937.98415216057947</v>
      </c>
      <c r="AY80" s="42">
        <f t="shared" si="57"/>
        <v>947.36399368218531</v>
      </c>
      <c r="AZ80" s="42">
        <f t="shared" si="57"/>
        <v>956.83763361900719</v>
      </c>
      <c r="BA80" s="42">
        <f t="shared" si="57"/>
        <v>966.40600995519731</v>
      </c>
      <c r="BB80" s="42">
        <f t="shared" si="57"/>
        <v>976.07007005474929</v>
      </c>
      <c r="BC80" s="42">
        <f t="shared" si="57"/>
        <v>985.83077075529684</v>
      </c>
      <c r="BD80" s="42">
        <f t="shared" si="57"/>
        <v>995.68907846284981</v>
      </c>
      <c r="BE80" s="42">
        <f t="shared" si="57"/>
        <v>1005.6459692474783</v>
      </c>
      <c r="BF80" s="42">
        <f t="shared" si="57"/>
        <v>1015.7024289399532</v>
      </c>
      <c r="BG80" s="42">
        <f t="shared" si="57"/>
        <v>1025.8594532293528</v>
      </c>
      <c r="BH80" s="42">
        <f t="shared" si="57"/>
        <v>1036.1180477616463</v>
      </c>
      <c r="BI80" s="42">
        <f t="shared" si="57"/>
        <v>1046.4792282392627</v>
      </c>
      <c r="BJ80" s="42">
        <f t="shared" si="57"/>
        <v>1056.9440205216554</v>
      </c>
      <c r="BK80" s="42">
        <f t="shared" si="57"/>
        <v>1067.5134607268719</v>
      </c>
      <c r="BL80" s="42">
        <f t="shared" si="57"/>
        <v>1078.1885953341407</v>
      </c>
      <c r="BM80" s="42">
        <f t="shared" si="57"/>
        <v>1088.970481287482</v>
      </c>
      <c r="BN80" s="42">
        <f t="shared" si="57"/>
        <v>1099.8601861003569</v>
      </c>
      <c r="BO80" s="42">
        <f t="shared" si="57"/>
        <v>1110.8587879613606</v>
      </c>
      <c r="BP80" s="42">
        <f t="shared" si="57"/>
        <v>1121.9673758409742</v>
      </c>
      <c r="BQ80" s="42">
        <f t="shared" si="57"/>
        <v>1133.187049599384</v>
      </c>
      <c r="BR80" s="42">
        <f t="shared" si="57"/>
        <v>1144.5189200953778</v>
      </c>
      <c r="BS80" s="42">
        <f t="shared" si="57"/>
        <v>1155.9641092963316</v>
      </c>
      <c r="BT80" s="42">
        <f t="shared" si="57"/>
        <v>1167.5237503892949</v>
      </c>
      <c r="BU80" s="42">
        <f t="shared" si="57"/>
        <v>1179.1989878931879</v>
      </c>
      <c r="BV80" s="42">
        <f t="shared" si="57"/>
        <v>1190.9909777721198</v>
      </c>
      <c r="BW80" s="42">
        <f t="shared" si="57"/>
        <v>1202.9008875498409</v>
      </c>
      <c r="BX80" s="42">
        <f t="shared" ref="BX80:DY80" si="58">BW80*(1+BX81)</f>
        <v>1214.9298964253394</v>
      </c>
      <c r="BY80" s="42">
        <f t="shared" si="58"/>
        <v>1227.0791953895928</v>
      </c>
      <c r="BZ80" s="42">
        <f t="shared" si="58"/>
        <v>1239.3499873434887</v>
      </c>
      <c r="CA80" s="42">
        <f t="shared" si="58"/>
        <v>1251.7434872169235</v>
      </c>
      <c r="CB80" s="42">
        <f t="shared" si="58"/>
        <v>1264.2609220890927</v>
      </c>
      <c r="CC80" s="42">
        <f t="shared" si="58"/>
        <v>1276.9035313099837</v>
      </c>
      <c r="CD80" s="42">
        <f t="shared" si="58"/>
        <v>1289.6725666230836</v>
      </c>
      <c r="CE80" s="42">
        <f t="shared" si="58"/>
        <v>1302.5692922893145</v>
      </c>
      <c r="CF80" s="42">
        <f t="shared" si="58"/>
        <v>1315.5949852122076</v>
      </c>
      <c r="CG80" s="42">
        <f t="shared" si="58"/>
        <v>1328.7509350643297</v>
      </c>
      <c r="CH80" s="42">
        <f t="shared" si="58"/>
        <v>1342.0384444149731</v>
      </c>
      <c r="CI80" s="42">
        <f t="shared" si="58"/>
        <v>1355.4588288591228</v>
      </c>
      <c r="CJ80" s="42">
        <f t="shared" si="58"/>
        <v>1369.0134171477141</v>
      </c>
      <c r="CK80" s="42">
        <f t="shared" si="58"/>
        <v>1382.7035513191913</v>
      </c>
      <c r="CL80" s="42">
        <f t="shared" si="58"/>
        <v>1396.5305868323833</v>
      </c>
      <c r="CM80" s="42">
        <f t="shared" si="58"/>
        <v>1410.4958927007071</v>
      </c>
      <c r="CN80" s="42">
        <f t="shared" si="58"/>
        <v>1424.6008516277143</v>
      </c>
      <c r="CO80" s="42">
        <f t="shared" si="58"/>
        <v>1438.8468601439915</v>
      </c>
      <c r="CP80" s="42">
        <f t="shared" si="58"/>
        <v>1453.2353287454314</v>
      </c>
      <c r="CQ80" s="42">
        <f t="shared" si="58"/>
        <v>1467.7676820328857</v>
      </c>
      <c r="CR80" s="42">
        <f t="shared" si="58"/>
        <v>1482.4453588532144</v>
      </c>
      <c r="CS80" s="42">
        <f t="shared" si="58"/>
        <v>1497.2698124417466</v>
      </c>
      <c r="CT80" s="42">
        <f t="shared" si="58"/>
        <v>1512.2425105661641</v>
      </c>
      <c r="CU80" s="42">
        <f t="shared" si="58"/>
        <v>1527.3649356718258</v>
      </c>
      <c r="CV80" s="42">
        <f t="shared" si="58"/>
        <v>1542.6385850285442</v>
      </c>
      <c r="CW80" s="42">
        <f t="shared" si="58"/>
        <v>1558.0649708788296</v>
      </c>
      <c r="CX80" s="42">
        <f t="shared" si="58"/>
        <v>1573.6456205876179</v>
      </c>
      <c r="CY80" s="42">
        <f t="shared" si="58"/>
        <v>1589.3820767934942</v>
      </c>
      <c r="CZ80" s="42">
        <f t="shared" si="58"/>
        <v>1605.2758975614292</v>
      </c>
      <c r="DA80" s="42">
        <f t="shared" si="58"/>
        <v>1621.3286565370436</v>
      </c>
      <c r="DB80" s="42">
        <f t="shared" si="58"/>
        <v>1637.5419431024141</v>
      </c>
      <c r="DC80" s="42">
        <f t="shared" si="58"/>
        <v>1653.9173625334381</v>
      </c>
      <c r="DD80" s="42">
        <f t="shared" si="58"/>
        <v>1670.4565361587725</v>
      </c>
      <c r="DE80" s="42">
        <f t="shared" si="58"/>
        <v>1687.1611015203603</v>
      </c>
      <c r="DF80" s="42">
        <f t="shared" si="58"/>
        <v>1704.0327125355639</v>
      </c>
      <c r="DG80" s="42">
        <f t="shared" si="58"/>
        <v>1721.0730396609194</v>
      </c>
      <c r="DH80" s="42">
        <f t="shared" si="58"/>
        <v>1738.2837700575287</v>
      </c>
      <c r="DI80" s="42">
        <f t="shared" si="58"/>
        <v>1755.666607758104</v>
      </c>
      <c r="DJ80" s="42">
        <f t="shared" si="58"/>
        <v>1773.2232738356849</v>
      </c>
      <c r="DK80" s="42">
        <f t="shared" si="58"/>
        <v>1790.9555065740419</v>
      </c>
      <c r="DL80" s="42">
        <f t="shared" si="58"/>
        <v>1808.8650616397824</v>
      </c>
      <c r="DM80" s="42">
        <f t="shared" si="58"/>
        <v>1826.9537122561803</v>
      </c>
      <c r="DN80" s="42">
        <f t="shared" si="58"/>
        <v>1845.2232493787421</v>
      </c>
      <c r="DO80" s="42">
        <f t="shared" si="58"/>
        <v>1863.6754818725296</v>
      </c>
      <c r="DP80" s="42">
        <f t="shared" si="58"/>
        <v>1882.3122366912551</v>
      </c>
      <c r="DQ80" s="42">
        <f t="shared" si="58"/>
        <v>1901.1353590581675</v>
      </c>
      <c r="DR80" s="42">
        <f t="shared" si="58"/>
        <v>1920.1467126487491</v>
      </c>
      <c r="DS80" s="42">
        <f t="shared" si="58"/>
        <v>1939.3481797752368</v>
      </c>
      <c r="DT80" s="42">
        <f t="shared" si="58"/>
        <v>1958.7416615729892</v>
      </c>
      <c r="DU80" s="42">
        <f t="shared" si="58"/>
        <v>1978.329078188719</v>
      </c>
      <c r="DV80" s="42">
        <f t="shared" si="58"/>
        <v>1998.1123689706062</v>
      </c>
      <c r="DW80" s="42">
        <f t="shared" si="58"/>
        <v>2018.0934926603122</v>
      </c>
      <c r="DX80" s="42">
        <f t="shared" si="58"/>
        <v>2038.2744275869154</v>
      </c>
      <c r="DY80" s="42">
        <f t="shared" si="58"/>
        <v>2058.6571718627847</v>
      </c>
    </row>
    <row r="81" spans="1:129" s="24" customFormat="1" x14ac:dyDescent="0.35">
      <c r="A81" s="48"/>
      <c r="B81" s="113"/>
      <c r="C81" s="119"/>
      <c r="D81" s="37" t="str">
        <f>'2.2 Scenario Assumptions'!$I$5</f>
        <v>Monthly Price Increase</v>
      </c>
      <c r="E81" s="37"/>
      <c r="F81" s="80"/>
      <c r="G81" s="37"/>
      <c r="H81" s="530" t="s">
        <v>48</v>
      </c>
      <c r="I81" s="516"/>
      <c r="J81" s="39">
        <f>IF('1.1 Assumptions'!$J$13="Optimistic Scenario",'2.2 Scenario Assumptions'!$I$7,IF('1.1 Assumptions'!$J$13="Base Case Scenario",'2.2 Scenario Assumptions'!$I$8,'2.2 Scenario Assumptions'!$I$9))</f>
        <v>0.01</v>
      </c>
      <c r="K81" s="39">
        <f>IF('1.1 Assumptions'!$J$13="Optimistic Scenario",'2.2 Scenario Assumptions'!$I$7,IF('1.1 Assumptions'!$J$13="Base Case Scenario",'2.2 Scenario Assumptions'!$I$8,'2.2 Scenario Assumptions'!$I$9))</f>
        <v>0.01</v>
      </c>
      <c r="L81" s="39">
        <f>IF('1.1 Assumptions'!$J$13="Optimistic Scenario",'2.2 Scenario Assumptions'!$I$7,IF('1.1 Assumptions'!$J$13="Base Case Scenario",'2.2 Scenario Assumptions'!$I$8,'2.2 Scenario Assumptions'!$I$9))</f>
        <v>0.01</v>
      </c>
      <c r="M81" s="39">
        <f>IF('1.1 Assumptions'!$J$13="Optimistic Scenario",'2.2 Scenario Assumptions'!$I$7,IF('1.1 Assumptions'!$J$13="Base Case Scenario",'2.2 Scenario Assumptions'!$I$8,'2.2 Scenario Assumptions'!$I$9))</f>
        <v>0.01</v>
      </c>
      <c r="N81" s="39">
        <f>IF('1.1 Assumptions'!$J$13="Optimistic Scenario",'2.2 Scenario Assumptions'!$I$7,IF('1.1 Assumptions'!$J$13="Base Case Scenario",'2.2 Scenario Assumptions'!$I$8,'2.2 Scenario Assumptions'!$I$9))</f>
        <v>0.01</v>
      </c>
      <c r="O81" s="39">
        <f>IF('1.1 Assumptions'!$J$13="Optimistic Scenario",'2.2 Scenario Assumptions'!$I$7,IF('1.1 Assumptions'!$J$13="Base Case Scenario",'2.2 Scenario Assumptions'!$I$8,'2.2 Scenario Assumptions'!$I$9))</f>
        <v>0.01</v>
      </c>
      <c r="P81" s="39">
        <f>IF('1.1 Assumptions'!$J$13="Optimistic Scenario",'2.2 Scenario Assumptions'!$I$7,IF('1.1 Assumptions'!$J$13="Base Case Scenario",'2.2 Scenario Assumptions'!$I$8,'2.2 Scenario Assumptions'!$I$9))</f>
        <v>0.01</v>
      </c>
      <c r="Q81" s="39">
        <f>IF('1.1 Assumptions'!$J$13="Optimistic Scenario",'2.2 Scenario Assumptions'!$I$7,IF('1.1 Assumptions'!$J$13="Base Case Scenario",'2.2 Scenario Assumptions'!$I$8,'2.2 Scenario Assumptions'!$I$9))</f>
        <v>0.01</v>
      </c>
      <c r="R81" s="39">
        <f>IF('1.1 Assumptions'!$J$13="Optimistic Scenario",'2.2 Scenario Assumptions'!$I$7,IF('1.1 Assumptions'!$J$13="Base Case Scenario",'2.2 Scenario Assumptions'!$I$8,'2.2 Scenario Assumptions'!$I$9))</f>
        <v>0.01</v>
      </c>
      <c r="S81" s="39">
        <f>IF('1.1 Assumptions'!$J$13="Optimistic Scenario",'2.2 Scenario Assumptions'!$I$7,IF('1.1 Assumptions'!$J$13="Base Case Scenario",'2.2 Scenario Assumptions'!$I$8,'2.2 Scenario Assumptions'!$I$9))</f>
        <v>0.01</v>
      </c>
      <c r="T81" s="39">
        <f>IF('1.1 Assumptions'!$J$13="Optimistic Scenario",'2.2 Scenario Assumptions'!$I$7,IF('1.1 Assumptions'!$J$13="Base Case Scenario",'2.2 Scenario Assumptions'!$I$8,'2.2 Scenario Assumptions'!$I$9))</f>
        <v>0.01</v>
      </c>
      <c r="U81" s="39">
        <f>IF('1.1 Assumptions'!$J$13="Optimistic Scenario",'2.2 Scenario Assumptions'!$I$7,IF('1.1 Assumptions'!$J$13="Base Case Scenario",'2.2 Scenario Assumptions'!$I$8,'2.2 Scenario Assumptions'!$I$9))</f>
        <v>0.01</v>
      </c>
      <c r="V81" s="39">
        <f>IF('1.1 Assumptions'!$J$13="Optimistic Scenario",'2.2 Scenario Assumptions'!$I$7,IF('1.1 Assumptions'!$J$13="Base Case Scenario",'2.2 Scenario Assumptions'!$I$8,'2.2 Scenario Assumptions'!$I$9))</f>
        <v>0.01</v>
      </c>
      <c r="W81" s="39">
        <f>IF('1.1 Assumptions'!$J$13="Optimistic Scenario",'2.2 Scenario Assumptions'!$I$7,IF('1.1 Assumptions'!$J$13="Base Case Scenario",'2.2 Scenario Assumptions'!$I$8,'2.2 Scenario Assumptions'!$I$9))</f>
        <v>0.01</v>
      </c>
      <c r="X81" s="39">
        <f>IF('1.1 Assumptions'!$J$13="Optimistic Scenario",'2.2 Scenario Assumptions'!$I$7,IF('1.1 Assumptions'!$J$13="Base Case Scenario",'2.2 Scenario Assumptions'!$I$8,'2.2 Scenario Assumptions'!$I$9))</f>
        <v>0.01</v>
      </c>
      <c r="Y81" s="39">
        <f>IF('1.1 Assumptions'!$J$13="Optimistic Scenario",'2.2 Scenario Assumptions'!$I$7,IF('1.1 Assumptions'!$J$13="Base Case Scenario",'2.2 Scenario Assumptions'!$I$8,'2.2 Scenario Assumptions'!$I$9))</f>
        <v>0.01</v>
      </c>
      <c r="Z81" s="39">
        <f>IF('1.1 Assumptions'!$J$13="Optimistic Scenario",'2.2 Scenario Assumptions'!$I$7,IF('1.1 Assumptions'!$J$13="Base Case Scenario",'2.2 Scenario Assumptions'!$I$8,'2.2 Scenario Assumptions'!$I$9))</f>
        <v>0.01</v>
      </c>
      <c r="AA81" s="39">
        <f>IF('1.1 Assumptions'!$J$13="Optimistic Scenario",'2.2 Scenario Assumptions'!$I$7,IF('1.1 Assumptions'!$J$13="Base Case Scenario",'2.2 Scenario Assumptions'!$I$8,'2.2 Scenario Assumptions'!$I$9))</f>
        <v>0.01</v>
      </c>
      <c r="AB81" s="39">
        <f>IF('1.1 Assumptions'!$J$13="Optimistic Scenario",'2.2 Scenario Assumptions'!$I$7,IF('1.1 Assumptions'!$J$13="Base Case Scenario",'2.2 Scenario Assumptions'!$I$8,'2.2 Scenario Assumptions'!$I$9))</f>
        <v>0.01</v>
      </c>
      <c r="AC81" s="39">
        <f>IF('1.1 Assumptions'!$J$13="Optimistic Scenario",'2.2 Scenario Assumptions'!$I$7,IF('1.1 Assumptions'!$J$13="Base Case Scenario",'2.2 Scenario Assumptions'!$I$8,'2.2 Scenario Assumptions'!$I$9))</f>
        <v>0.01</v>
      </c>
      <c r="AD81" s="39">
        <f>IF('1.1 Assumptions'!$J$13="Optimistic Scenario",'2.2 Scenario Assumptions'!$I$7,IF('1.1 Assumptions'!$J$13="Base Case Scenario",'2.2 Scenario Assumptions'!$I$8,'2.2 Scenario Assumptions'!$I$9))</f>
        <v>0.01</v>
      </c>
      <c r="AE81" s="39">
        <f>IF('1.1 Assumptions'!$J$13="Optimistic Scenario",'2.2 Scenario Assumptions'!$I$7,IF('1.1 Assumptions'!$J$13="Base Case Scenario",'2.2 Scenario Assumptions'!$I$8,'2.2 Scenario Assumptions'!$I$9))</f>
        <v>0.01</v>
      </c>
      <c r="AF81" s="39">
        <f>IF('1.1 Assumptions'!$J$13="Optimistic Scenario",'2.2 Scenario Assumptions'!$I$7,IF('1.1 Assumptions'!$J$13="Base Case Scenario",'2.2 Scenario Assumptions'!$I$8,'2.2 Scenario Assumptions'!$I$9))</f>
        <v>0.01</v>
      </c>
      <c r="AG81" s="39">
        <f>IF('1.1 Assumptions'!$J$13="Optimistic Scenario",'2.2 Scenario Assumptions'!$I$7,IF('1.1 Assumptions'!$J$13="Base Case Scenario",'2.2 Scenario Assumptions'!$I$8,'2.2 Scenario Assumptions'!$I$9))</f>
        <v>0.01</v>
      </c>
      <c r="AH81" s="39">
        <f>IF('1.1 Assumptions'!$J$13="Optimistic Scenario",'2.2 Scenario Assumptions'!$I$7,IF('1.1 Assumptions'!$J$13="Base Case Scenario",'2.2 Scenario Assumptions'!$I$8,'2.2 Scenario Assumptions'!$I$9))</f>
        <v>0.01</v>
      </c>
      <c r="AI81" s="39">
        <f>IF('1.1 Assumptions'!$J$13="Optimistic Scenario",'2.2 Scenario Assumptions'!$I$7,IF('1.1 Assumptions'!$J$13="Base Case Scenario",'2.2 Scenario Assumptions'!$I$8,'2.2 Scenario Assumptions'!$I$9))</f>
        <v>0.01</v>
      </c>
      <c r="AJ81" s="39">
        <f>IF('1.1 Assumptions'!$J$13="Optimistic Scenario",'2.2 Scenario Assumptions'!$I$7,IF('1.1 Assumptions'!$J$13="Base Case Scenario",'2.2 Scenario Assumptions'!$I$8,'2.2 Scenario Assumptions'!$I$9))</f>
        <v>0.01</v>
      </c>
      <c r="AK81" s="39">
        <f>IF('1.1 Assumptions'!$J$13="Optimistic Scenario",'2.2 Scenario Assumptions'!$I$7,IF('1.1 Assumptions'!$J$13="Base Case Scenario",'2.2 Scenario Assumptions'!$I$8,'2.2 Scenario Assumptions'!$I$9))</f>
        <v>0.01</v>
      </c>
      <c r="AL81" s="39">
        <f>IF('1.1 Assumptions'!$J$13="Optimistic Scenario",'2.2 Scenario Assumptions'!$I$7,IF('1.1 Assumptions'!$J$13="Base Case Scenario",'2.2 Scenario Assumptions'!$I$8,'2.2 Scenario Assumptions'!$I$9))</f>
        <v>0.01</v>
      </c>
      <c r="AM81" s="39">
        <f>IF('1.1 Assumptions'!$J$13="Optimistic Scenario",'2.2 Scenario Assumptions'!$I$7,IF('1.1 Assumptions'!$J$13="Base Case Scenario",'2.2 Scenario Assumptions'!$I$8,'2.2 Scenario Assumptions'!$I$9))</f>
        <v>0.01</v>
      </c>
      <c r="AN81" s="39">
        <f>IF('1.1 Assumptions'!$J$13="Optimistic Scenario",'2.2 Scenario Assumptions'!$I$7,IF('1.1 Assumptions'!$J$13="Base Case Scenario",'2.2 Scenario Assumptions'!$I$8,'2.2 Scenario Assumptions'!$I$9))</f>
        <v>0.01</v>
      </c>
      <c r="AO81" s="39">
        <f>IF('1.1 Assumptions'!$J$13="Optimistic Scenario",'2.2 Scenario Assumptions'!$I$7,IF('1.1 Assumptions'!$J$13="Base Case Scenario",'2.2 Scenario Assumptions'!$I$8,'2.2 Scenario Assumptions'!$I$9))</f>
        <v>0.01</v>
      </c>
      <c r="AP81" s="39">
        <f>IF('1.1 Assumptions'!$J$13="Optimistic Scenario",'2.2 Scenario Assumptions'!$I$7,IF('1.1 Assumptions'!$J$13="Base Case Scenario",'2.2 Scenario Assumptions'!$I$8,'2.2 Scenario Assumptions'!$I$9))</f>
        <v>0.01</v>
      </c>
      <c r="AQ81" s="39">
        <f>IF('1.1 Assumptions'!$J$13="Optimistic Scenario",'2.2 Scenario Assumptions'!$I$7,IF('1.1 Assumptions'!$J$13="Base Case Scenario",'2.2 Scenario Assumptions'!$I$8,'2.2 Scenario Assumptions'!$I$9))</f>
        <v>0.01</v>
      </c>
      <c r="AR81" s="39">
        <f>IF('1.1 Assumptions'!$J$13="Optimistic Scenario",'2.2 Scenario Assumptions'!$I$7,IF('1.1 Assumptions'!$J$13="Base Case Scenario",'2.2 Scenario Assumptions'!$I$8,'2.2 Scenario Assumptions'!$I$9))</f>
        <v>0.01</v>
      </c>
      <c r="AS81" s="39">
        <f>IF('1.1 Assumptions'!$J$13="Optimistic Scenario",'2.2 Scenario Assumptions'!$I$7,IF('1.1 Assumptions'!$J$13="Base Case Scenario",'2.2 Scenario Assumptions'!$I$8,'2.2 Scenario Assumptions'!$I$9))</f>
        <v>0.01</v>
      </c>
      <c r="AT81" s="39">
        <f>IF('1.1 Assumptions'!$J$13="Optimistic Scenario",'2.2 Scenario Assumptions'!$I$7,IF('1.1 Assumptions'!$J$13="Base Case Scenario",'2.2 Scenario Assumptions'!$I$8,'2.2 Scenario Assumptions'!$I$9))</f>
        <v>0.01</v>
      </c>
      <c r="AU81" s="39">
        <f>IF('1.1 Assumptions'!$J$13="Optimistic Scenario",'2.2 Scenario Assumptions'!$I$7,IF('1.1 Assumptions'!$J$13="Base Case Scenario",'2.2 Scenario Assumptions'!$I$8,'2.2 Scenario Assumptions'!$I$9))</f>
        <v>0.01</v>
      </c>
      <c r="AV81" s="39">
        <f>IF('1.1 Assumptions'!$J$13="Optimistic Scenario",'2.2 Scenario Assumptions'!$I$7,IF('1.1 Assumptions'!$J$13="Base Case Scenario",'2.2 Scenario Assumptions'!$I$8,'2.2 Scenario Assumptions'!$I$9))</f>
        <v>0.01</v>
      </c>
      <c r="AW81" s="39">
        <f>IF('1.1 Assumptions'!$J$13="Optimistic Scenario",'2.2 Scenario Assumptions'!$I$7,IF('1.1 Assumptions'!$J$13="Base Case Scenario",'2.2 Scenario Assumptions'!$I$8,'2.2 Scenario Assumptions'!$I$9))</f>
        <v>0.01</v>
      </c>
      <c r="AX81" s="39">
        <f>IF('1.1 Assumptions'!$J$13="Optimistic Scenario",'2.2 Scenario Assumptions'!$I$7,IF('1.1 Assumptions'!$J$13="Base Case Scenario",'2.2 Scenario Assumptions'!$I$8,'2.2 Scenario Assumptions'!$I$9))</f>
        <v>0.01</v>
      </c>
      <c r="AY81" s="39">
        <f>IF('1.1 Assumptions'!$J$13="Optimistic Scenario",'2.2 Scenario Assumptions'!$I$7,IF('1.1 Assumptions'!$J$13="Base Case Scenario",'2.2 Scenario Assumptions'!$I$8,'2.2 Scenario Assumptions'!$I$9))</f>
        <v>0.01</v>
      </c>
      <c r="AZ81" s="39">
        <f>IF('1.1 Assumptions'!$J$13="Optimistic Scenario",'2.2 Scenario Assumptions'!$I$7,IF('1.1 Assumptions'!$J$13="Base Case Scenario",'2.2 Scenario Assumptions'!$I$8,'2.2 Scenario Assumptions'!$I$9))</f>
        <v>0.01</v>
      </c>
      <c r="BA81" s="39">
        <f>IF('1.1 Assumptions'!$J$13="Optimistic Scenario",'2.2 Scenario Assumptions'!$I$7,IF('1.1 Assumptions'!$J$13="Base Case Scenario",'2.2 Scenario Assumptions'!$I$8,'2.2 Scenario Assumptions'!$I$9))</f>
        <v>0.01</v>
      </c>
      <c r="BB81" s="39">
        <f>IF('1.1 Assumptions'!$J$13="Optimistic Scenario",'2.2 Scenario Assumptions'!$I$7,IF('1.1 Assumptions'!$J$13="Base Case Scenario",'2.2 Scenario Assumptions'!$I$8,'2.2 Scenario Assumptions'!$I$9))</f>
        <v>0.01</v>
      </c>
      <c r="BC81" s="39">
        <f>IF('1.1 Assumptions'!$J$13="Optimistic Scenario",'2.2 Scenario Assumptions'!$I$7,IF('1.1 Assumptions'!$J$13="Base Case Scenario",'2.2 Scenario Assumptions'!$I$8,'2.2 Scenario Assumptions'!$I$9))</f>
        <v>0.01</v>
      </c>
      <c r="BD81" s="39">
        <f>IF('1.1 Assumptions'!$J$13="Optimistic Scenario",'2.2 Scenario Assumptions'!$I$7,IF('1.1 Assumptions'!$J$13="Base Case Scenario",'2.2 Scenario Assumptions'!$I$8,'2.2 Scenario Assumptions'!$I$9))</f>
        <v>0.01</v>
      </c>
      <c r="BE81" s="39">
        <f>IF('1.1 Assumptions'!$J$13="Optimistic Scenario",'2.2 Scenario Assumptions'!$I$7,IF('1.1 Assumptions'!$J$13="Base Case Scenario",'2.2 Scenario Assumptions'!$I$8,'2.2 Scenario Assumptions'!$I$9))</f>
        <v>0.01</v>
      </c>
      <c r="BF81" s="39">
        <f>IF('1.1 Assumptions'!$J$13="Optimistic Scenario",'2.2 Scenario Assumptions'!$I$7,IF('1.1 Assumptions'!$J$13="Base Case Scenario",'2.2 Scenario Assumptions'!$I$8,'2.2 Scenario Assumptions'!$I$9))</f>
        <v>0.01</v>
      </c>
      <c r="BG81" s="39">
        <f>IF('1.1 Assumptions'!$J$13="Optimistic Scenario",'2.2 Scenario Assumptions'!$I$7,IF('1.1 Assumptions'!$J$13="Base Case Scenario",'2.2 Scenario Assumptions'!$I$8,'2.2 Scenario Assumptions'!$I$9))</f>
        <v>0.01</v>
      </c>
      <c r="BH81" s="39">
        <f>IF('1.1 Assumptions'!$J$13="Optimistic Scenario",'2.2 Scenario Assumptions'!$I$7,IF('1.1 Assumptions'!$J$13="Base Case Scenario",'2.2 Scenario Assumptions'!$I$8,'2.2 Scenario Assumptions'!$I$9))</f>
        <v>0.01</v>
      </c>
      <c r="BI81" s="39">
        <f>IF('1.1 Assumptions'!$J$13="Optimistic Scenario",'2.2 Scenario Assumptions'!$I$7,IF('1.1 Assumptions'!$J$13="Base Case Scenario",'2.2 Scenario Assumptions'!$I$8,'2.2 Scenario Assumptions'!$I$9))</f>
        <v>0.01</v>
      </c>
      <c r="BJ81" s="39">
        <f>IF('1.1 Assumptions'!$J$13="Optimistic Scenario",'2.2 Scenario Assumptions'!$I$7,IF('1.1 Assumptions'!$J$13="Base Case Scenario",'2.2 Scenario Assumptions'!$I$8,'2.2 Scenario Assumptions'!$I$9))</f>
        <v>0.01</v>
      </c>
      <c r="BK81" s="39">
        <f>IF('1.1 Assumptions'!$J$13="Optimistic Scenario",'2.2 Scenario Assumptions'!$I$7,IF('1.1 Assumptions'!$J$13="Base Case Scenario",'2.2 Scenario Assumptions'!$I$8,'2.2 Scenario Assumptions'!$I$9))</f>
        <v>0.01</v>
      </c>
      <c r="BL81" s="39">
        <f>IF('1.1 Assumptions'!$J$13="Optimistic Scenario",'2.2 Scenario Assumptions'!$I$7,IF('1.1 Assumptions'!$J$13="Base Case Scenario",'2.2 Scenario Assumptions'!$I$8,'2.2 Scenario Assumptions'!$I$9))</f>
        <v>0.01</v>
      </c>
      <c r="BM81" s="39">
        <f>IF('1.1 Assumptions'!$J$13="Optimistic Scenario",'2.2 Scenario Assumptions'!$I$7,IF('1.1 Assumptions'!$J$13="Base Case Scenario",'2.2 Scenario Assumptions'!$I$8,'2.2 Scenario Assumptions'!$I$9))</f>
        <v>0.01</v>
      </c>
      <c r="BN81" s="39">
        <f>IF('1.1 Assumptions'!$J$13="Optimistic Scenario",'2.2 Scenario Assumptions'!$I$7,IF('1.1 Assumptions'!$J$13="Base Case Scenario",'2.2 Scenario Assumptions'!$I$8,'2.2 Scenario Assumptions'!$I$9))</f>
        <v>0.01</v>
      </c>
      <c r="BO81" s="39">
        <f>IF('1.1 Assumptions'!$J$13="Optimistic Scenario",'2.2 Scenario Assumptions'!$I$7,IF('1.1 Assumptions'!$J$13="Base Case Scenario",'2.2 Scenario Assumptions'!$I$8,'2.2 Scenario Assumptions'!$I$9))</f>
        <v>0.01</v>
      </c>
      <c r="BP81" s="39">
        <f>IF('1.1 Assumptions'!$J$13="Optimistic Scenario",'2.2 Scenario Assumptions'!$I$7,IF('1.1 Assumptions'!$J$13="Base Case Scenario",'2.2 Scenario Assumptions'!$I$8,'2.2 Scenario Assumptions'!$I$9))</f>
        <v>0.01</v>
      </c>
      <c r="BQ81" s="39">
        <f>IF('1.1 Assumptions'!$J$13="Optimistic Scenario",'2.2 Scenario Assumptions'!$I$7,IF('1.1 Assumptions'!$J$13="Base Case Scenario",'2.2 Scenario Assumptions'!$I$8,'2.2 Scenario Assumptions'!$I$9))</f>
        <v>0.01</v>
      </c>
      <c r="BR81" s="39">
        <f>IF('1.1 Assumptions'!$J$13="Optimistic Scenario",'2.2 Scenario Assumptions'!$I$7,IF('1.1 Assumptions'!$J$13="Base Case Scenario",'2.2 Scenario Assumptions'!$I$8,'2.2 Scenario Assumptions'!$I$9))</f>
        <v>0.01</v>
      </c>
      <c r="BS81" s="39">
        <f>IF('1.1 Assumptions'!$J$13="Optimistic Scenario",'2.2 Scenario Assumptions'!$I$7,IF('1.1 Assumptions'!$J$13="Base Case Scenario",'2.2 Scenario Assumptions'!$I$8,'2.2 Scenario Assumptions'!$I$9))</f>
        <v>0.01</v>
      </c>
      <c r="BT81" s="39">
        <f>IF('1.1 Assumptions'!$J$13="Optimistic Scenario",'2.2 Scenario Assumptions'!$I$7,IF('1.1 Assumptions'!$J$13="Base Case Scenario",'2.2 Scenario Assumptions'!$I$8,'2.2 Scenario Assumptions'!$I$9))</f>
        <v>0.01</v>
      </c>
      <c r="BU81" s="39">
        <f>IF('1.1 Assumptions'!$J$13="Optimistic Scenario",'2.2 Scenario Assumptions'!$I$7,IF('1.1 Assumptions'!$J$13="Base Case Scenario",'2.2 Scenario Assumptions'!$I$8,'2.2 Scenario Assumptions'!$I$9))</f>
        <v>0.01</v>
      </c>
      <c r="BV81" s="39">
        <f>IF('1.1 Assumptions'!$J$13="Optimistic Scenario",'2.2 Scenario Assumptions'!$I$7,IF('1.1 Assumptions'!$J$13="Base Case Scenario",'2.2 Scenario Assumptions'!$I$8,'2.2 Scenario Assumptions'!$I$9))</f>
        <v>0.01</v>
      </c>
      <c r="BW81" s="39">
        <f>IF('1.1 Assumptions'!$J$13="Optimistic Scenario",'2.2 Scenario Assumptions'!$I$7,IF('1.1 Assumptions'!$J$13="Base Case Scenario",'2.2 Scenario Assumptions'!$I$8,'2.2 Scenario Assumptions'!$I$9))</f>
        <v>0.01</v>
      </c>
      <c r="BX81" s="39">
        <f>IF('1.1 Assumptions'!$J$13="Optimistic Scenario",'2.2 Scenario Assumptions'!$I$7,IF('1.1 Assumptions'!$J$13="Base Case Scenario",'2.2 Scenario Assumptions'!$I$8,'2.2 Scenario Assumptions'!$I$9))</f>
        <v>0.01</v>
      </c>
      <c r="BY81" s="39">
        <f>IF('1.1 Assumptions'!$J$13="Optimistic Scenario",'2.2 Scenario Assumptions'!$I$7,IF('1.1 Assumptions'!$J$13="Base Case Scenario",'2.2 Scenario Assumptions'!$I$8,'2.2 Scenario Assumptions'!$I$9))</f>
        <v>0.01</v>
      </c>
      <c r="BZ81" s="39">
        <f>IF('1.1 Assumptions'!$J$13="Optimistic Scenario",'2.2 Scenario Assumptions'!$I$7,IF('1.1 Assumptions'!$J$13="Base Case Scenario",'2.2 Scenario Assumptions'!$I$8,'2.2 Scenario Assumptions'!$I$9))</f>
        <v>0.01</v>
      </c>
      <c r="CA81" s="39">
        <f>IF('1.1 Assumptions'!$J$13="Optimistic Scenario",'2.2 Scenario Assumptions'!$I$7,IF('1.1 Assumptions'!$J$13="Base Case Scenario",'2.2 Scenario Assumptions'!$I$8,'2.2 Scenario Assumptions'!$I$9))</f>
        <v>0.01</v>
      </c>
      <c r="CB81" s="39">
        <f>IF('1.1 Assumptions'!$J$13="Optimistic Scenario",'2.2 Scenario Assumptions'!$I$7,IF('1.1 Assumptions'!$J$13="Base Case Scenario",'2.2 Scenario Assumptions'!$I$8,'2.2 Scenario Assumptions'!$I$9))</f>
        <v>0.01</v>
      </c>
      <c r="CC81" s="39">
        <f>IF('1.1 Assumptions'!$J$13="Optimistic Scenario",'2.2 Scenario Assumptions'!$I$7,IF('1.1 Assumptions'!$J$13="Base Case Scenario",'2.2 Scenario Assumptions'!$I$8,'2.2 Scenario Assumptions'!$I$9))</f>
        <v>0.01</v>
      </c>
      <c r="CD81" s="39">
        <f>IF('1.1 Assumptions'!$J$13="Optimistic Scenario",'2.2 Scenario Assumptions'!$I$7,IF('1.1 Assumptions'!$J$13="Base Case Scenario",'2.2 Scenario Assumptions'!$I$8,'2.2 Scenario Assumptions'!$I$9))</f>
        <v>0.01</v>
      </c>
      <c r="CE81" s="39">
        <f>IF('1.1 Assumptions'!$J$13="Optimistic Scenario",'2.2 Scenario Assumptions'!$I$7,IF('1.1 Assumptions'!$J$13="Base Case Scenario",'2.2 Scenario Assumptions'!$I$8,'2.2 Scenario Assumptions'!$I$9))</f>
        <v>0.01</v>
      </c>
      <c r="CF81" s="39">
        <f>IF('1.1 Assumptions'!$J$13="Optimistic Scenario",'2.2 Scenario Assumptions'!$I$7,IF('1.1 Assumptions'!$J$13="Base Case Scenario",'2.2 Scenario Assumptions'!$I$8,'2.2 Scenario Assumptions'!$I$9))</f>
        <v>0.01</v>
      </c>
      <c r="CG81" s="39">
        <f>IF('1.1 Assumptions'!$J$13="Optimistic Scenario",'2.2 Scenario Assumptions'!$I$7,IF('1.1 Assumptions'!$J$13="Base Case Scenario",'2.2 Scenario Assumptions'!$I$8,'2.2 Scenario Assumptions'!$I$9))</f>
        <v>0.01</v>
      </c>
      <c r="CH81" s="39">
        <f>IF('1.1 Assumptions'!$J$13="Optimistic Scenario",'2.2 Scenario Assumptions'!$I$7,IF('1.1 Assumptions'!$J$13="Base Case Scenario",'2.2 Scenario Assumptions'!$I$8,'2.2 Scenario Assumptions'!$I$9))</f>
        <v>0.01</v>
      </c>
      <c r="CI81" s="39">
        <f>IF('1.1 Assumptions'!$J$13="Optimistic Scenario",'2.2 Scenario Assumptions'!$I$7,IF('1.1 Assumptions'!$J$13="Base Case Scenario",'2.2 Scenario Assumptions'!$I$8,'2.2 Scenario Assumptions'!$I$9))</f>
        <v>0.01</v>
      </c>
      <c r="CJ81" s="39">
        <f>IF('1.1 Assumptions'!$J$13="Optimistic Scenario",'2.2 Scenario Assumptions'!$I$7,IF('1.1 Assumptions'!$J$13="Base Case Scenario",'2.2 Scenario Assumptions'!$I$8,'2.2 Scenario Assumptions'!$I$9))</f>
        <v>0.01</v>
      </c>
      <c r="CK81" s="39">
        <f>IF('1.1 Assumptions'!$J$13="Optimistic Scenario",'2.2 Scenario Assumptions'!$I$7,IF('1.1 Assumptions'!$J$13="Base Case Scenario",'2.2 Scenario Assumptions'!$I$8,'2.2 Scenario Assumptions'!$I$9))</f>
        <v>0.01</v>
      </c>
      <c r="CL81" s="39">
        <f>IF('1.1 Assumptions'!$J$13="Optimistic Scenario",'2.2 Scenario Assumptions'!$I$7,IF('1.1 Assumptions'!$J$13="Base Case Scenario",'2.2 Scenario Assumptions'!$I$8,'2.2 Scenario Assumptions'!$I$9))</f>
        <v>0.01</v>
      </c>
      <c r="CM81" s="39">
        <f>IF('1.1 Assumptions'!$J$13="Optimistic Scenario",'2.2 Scenario Assumptions'!$I$7,IF('1.1 Assumptions'!$J$13="Base Case Scenario",'2.2 Scenario Assumptions'!$I$8,'2.2 Scenario Assumptions'!$I$9))</f>
        <v>0.01</v>
      </c>
      <c r="CN81" s="39">
        <f>IF('1.1 Assumptions'!$J$13="Optimistic Scenario",'2.2 Scenario Assumptions'!$I$7,IF('1.1 Assumptions'!$J$13="Base Case Scenario",'2.2 Scenario Assumptions'!$I$8,'2.2 Scenario Assumptions'!$I$9))</f>
        <v>0.01</v>
      </c>
      <c r="CO81" s="39">
        <f>IF('1.1 Assumptions'!$J$13="Optimistic Scenario",'2.2 Scenario Assumptions'!$I$7,IF('1.1 Assumptions'!$J$13="Base Case Scenario",'2.2 Scenario Assumptions'!$I$8,'2.2 Scenario Assumptions'!$I$9))</f>
        <v>0.01</v>
      </c>
      <c r="CP81" s="39">
        <f>IF('1.1 Assumptions'!$J$13="Optimistic Scenario",'2.2 Scenario Assumptions'!$I$7,IF('1.1 Assumptions'!$J$13="Base Case Scenario",'2.2 Scenario Assumptions'!$I$8,'2.2 Scenario Assumptions'!$I$9))</f>
        <v>0.01</v>
      </c>
      <c r="CQ81" s="39">
        <f>IF('1.1 Assumptions'!$J$13="Optimistic Scenario",'2.2 Scenario Assumptions'!$I$7,IF('1.1 Assumptions'!$J$13="Base Case Scenario",'2.2 Scenario Assumptions'!$I$8,'2.2 Scenario Assumptions'!$I$9))</f>
        <v>0.01</v>
      </c>
      <c r="CR81" s="39">
        <f>IF('1.1 Assumptions'!$J$13="Optimistic Scenario",'2.2 Scenario Assumptions'!$I$7,IF('1.1 Assumptions'!$J$13="Base Case Scenario",'2.2 Scenario Assumptions'!$I$8,'2.2 Scenario Assumptions'!$I$9))</f>
        <v>0.01</v>
      </c>
      <c r="CS81" s="39">
        <f>IF('1.1 Assumptions'!$J$13="Optimistic Scenario",'2.2 Scenario Assumptions'!$I$7,IF('1.1 Assumptions'!$J$13="Base Case Scenario",'2.2 Scenario Assumptions'!$I$8,'2.2 Scenario Assumptions'!$I$9))</f>
        <v>0.01</v>
      </c>
      <c r="CT81" s="39">
        <f>IF('1.1 Assumptions'!$J$13="Optimistic Scenario",'2.2 Scenario Assumptions'!$I$7,IF('1.1 Assumptions'!$J$13="Base Case Scenario",'2.2 Scenario Assumptions'!$I$8,'2.2 Scenario Assumptions'!$I$9))</f>
        <v>0.01</v>
      </c>
      <c r="CU81" s="39">
        <f>IF('1.1 Assumptions'!$J$13="Optimistic Scenario",'2.2 Scenario Assumptions'!$I$7,IF('1.1 Assumptions'!$J$13="Base Case Scenario",'2.2 Scenario Assumptions'!$I$8,'2.2 Scenario Assumptions'!$I$9))</f>
        <v>0.01</v>
      </c>
      <c r="CV81" s="39">
        <f>IF('1.1 Assumptions'!$J$13="Optimistic Scenario",'2.2 Scenario Assumptions'!$I$7,IF('1.1 Assumptions'!$J$13="Base Case Scenario",'2.2 Scenario Assumptions'!$I$8,'2.2 Scenario Assumptions'!$I$9))</f>
        <v>0.01</v>
      </c>
      <c r="CW81" s="39">
        <f>IF('1.1 Assumptions'!$J$13="Optimistic Scenario",'2.2 Scenario Assumptions'!$I$7,IF('1.1 Assumptions'!$J$13="Base Case Scenario",'2.2 Scenario Assumptions'!$I$8,'2.2 Scenario Assumptions'!$I$9))</f>
        <v>0.01</v>
      </c>
      <c r="CX81" s="39">
        <f>IF('1.1 Assumptions'!$J$13="Optimistic Scenario",'2.2 Scenario Assumptions'!$I$7,IF('1.1 Assumptions'!$J$13="Base Case Scenario",'2.2 Scenario Assumptions'!$I$8,'2.2 Scenario Assumptions'!$I$9))</f>
        <v>0.01</v>
      </c>
      <c r="CY81" s="39">
        <f>IF('1.1 Assumptions'!$J$13="Optimistic Scenario",'2.2 Scenario Assumptions'!$I$7,IF('1.1 Assumptions'!$J$13="Base Case Scenario",'2.2 Scenario Assumptions'!$I$8,'2.2 Scenario Assumptions'!$I$9))</f>
        <v>0.01</v>
      </c>
      <c r="CZ81" s="39">
        <f>IF('1.1 Assumptions'!$J$13="Optimistic Scenario",'2.2 Scenario Assumptions'!$I$7,IF('1.1 Assumptions'!$J$13="Base Case Scenario",'2.2 Scenario Assumptions'!$I$8,'2.2 Scenario Assumptions'!$I$9))</f>
        <v>0.01</v>
      </c>
      <c r="DA81" s="39">
        <f>IF('1.1 Assumptions'!$J$13="Optimistic Scenario",'2.2 Scenario Assumptions'!$I$7,IF('1.1 Assumptions'!$J$13="Base Case Scenario",'2.2 Scenario Assumptions'!$I$8,'2.2 Scenario Assumptions'!$I$9))</f>
        <v>0.01</v>
      </c>
      <c r="DB81" s="39">
        <f>IF('1.1 Assumptions'!$J$13="Optimistic Scenario",'2.2 Scenario Assumptions'!$I$7,IF('1.1 Assumptions'!$J$13="Base Case Scenario",'2.2 Scenario Assumptions'!$I$8,'2.2 Scenario Assumptions'!$I$9))</f>
        <v>0.01</v>
      </c>
      <c r="DC81" s="39">
        <f>IF('1.1 Assumptions'!$J$13="Optimistic Scenario",'2.2 Scenario Assumptions'!$I$7,IF('1.1 Assumptions'!$J$13="Base Case Scenario",'2.2 Scenario Assumptions'!$I$8,'2.2 Scenario Assumptions'!$I$9))</f>
        <v>0.01</v>
      </c>
      <c r="DD81" s="39">
        <f>IF('1.1 Assumptions'!$J$13="Optimistic Scenario",'2.2 Scenario Assumptions'!$I$7,IF('1.1 Assumptions'!$J$13="Base Case Scenario",'2.2 Scenario Assumptions'!$I$8,'2.2 Scenario Assumptions'!$I$9))</f>
        <v>0.01</v>
      </c>
      <c r="DE81" s="39">
        <f>IF('1.1 Assumptions'!$J$13="Optimistic Scenario",'2.2 Scenario Assumptions'!$I$7,IF('1.1 Assumptions'!$J$13="Base Case Scenario",'2.2 Scenario Assumptions'!$I$8,'2.2 Scenario Assumptions'!$I$9))</f>
        <v>0.01</v>
      </c>
      <c r="DF81" s="39">
        <f>IF('1.1 Assumptions'!$J$13="Optimistic Scenario",'2.2 Scenario Assumptions'!$I$7,IF('1.1 Assumptions'!$J$13="Base Case Scenario",'2.2 Scenario Assumptions'!$I$8,'2.2 Scenario Assumptions'!$I$9))</f>
        <v>0.01</v>
      </c>
      <c r="DG81" s="39">
        <f>IF('1.1 Assumptions'!$J$13="Optimistic Scenario",'2.2 Scenario Assumptions'!$I$7,IF('1.1 Assumptions'!$J$13="Base Case Scenario",'2.2 Scenario Assumptions'!$I$8,'2.2 Scenario Assumptions'!$I$9))</f>
        <v>0.01</v>
      </c>
      <c r="DH81" s="39">
        <f>IF('1.1 Assumptions'!$J$13="Optimistic Scenario",'2.2 Scenario Assumptions'!$I$7,IF('1.1 Assumptions'!$J$13="Base Case Scenario",'2.2 Scenario Assumptions'!$I$8,'2.2 Scenario Assumptions'!$I$9))</f>
        <v>0.01</v>
      </c>
      <c r="DI81" s="39">
        <f>IF('1.1 Assumptions'!$J$13="Optimistic Scenario",'2.2 Scenario Assumptions'!$I$7,IF('1.1 Assumptions'!$J$13="Base Case Scenario",'2.2 Scenario Assumptions'!$I$8,'2.2 Scenario Assumptions'!$I$9))</f>
        <v>0.01</v>
      </c>
      <c r="DJ81" s="39">
        <f>IF('1.1 Assumptions'!$J$13="Optimistic Scenario",'2.2 Scenario Assumptions'!$I$7,IF('1.1 Assumptions'!$J$13="Base Case Scenario",'2.2 Scenario Assumptions'!$I$8,'2.2 Scenario Assumptions'!$I$9))</f>
        <v>0.01</v>
      </c>
      <c r="DK81" s="39">
        <f>IF('1.1 Assumptions'!$J$13="Optimistic Scenario",'2.2 Scenario Assumptions'!$I$7,IF('1.1 Assumptions'!$J$13="Base Case Scenario",'2.2 Scenario Assumptions'!$I$8,'2.2 Scenario Assumptions'!$I$9))</f>
        <v>0.01</v>
      </c>
      <c r="DL81" s="39">
        <f>IF('1.1 Assumptions'!$J$13="Optimistic Scenario",'2.2 Scenario Assumptions'!$I$7,IF('1.1 Assumptions'!$J$13="Base Case Scenario",'2.2 Scenario Assumptions'!$I$8,'2.2 Scenario Assumptions'!$I$9))</f>
        <v>0.01</v>
      </c>
      <c r="DM81" s="39">
        <f>IF('1.1 Assumptions'!$J$13="Optimistic Scenario",'2.2 Scenario Assumptions'!$I$7,IF('1.1 Assumptions'!$J$13="Base Case Scenario",'2.2 Scenario Assumptions'!$I$8,'2.2 Scenario Assumptions'!$I$9))</f>
        <v>0.01</v>
      </c>
      <c r="DN81" s="39">
        <f>IF('1.1 Assumptions'!$J$13="Optimistic Scenario",'2.2 Scenario Assumptions'!$I$7,IF('1.1 Assumptions'!$J$13="Base Case Scenario",'2.2 Scenario Assumptions'!$I$8,'2.2 Scenario Assumptions'!$I$9))</f>
        <v>0.01</v>
      </c>
      <c r="DO81" s="39">
        <f>IF('1.1 Assumptions'!$J$13="Optimistic Scenario",'2.2 Scenario Assumptions'!$I$7,IF('1.1 Assumptions'!$J$13="Base Case Scenario",'2.2 Scenario Assumptions'!$I$8,'2.2 Scenario Assumptions'!$I$9))</f>
        <v>0.01</v>
      </c>
      <c r="DP81" s="39">
        <f>IF('1.1 Assumptions'!$J$13="Optimistic Scenario",'2.2 Scenario Assumptions'!$I$7,IF('1.1 Assumptions'!$J$13="Base Case Scenario",'2.2 Scenario Assumptions'!$I$8,'2.2 Scenario Assumptions'!$I$9))</f>
        <v>0.01</v>
      </c>
      <c r="DQ81" s="39">
        <f>IF('1.1 Assumptions'!$J$13="Optimistic Scenario",'2.2 Scenario Assumptions'!$I$7,IF('1.1 Assumptions'!$J$13="Base Case Scenario",'2.2 Scenario Assumptions'!$I$8,'2.2 Scenario Assumptions'!$I$9))</f>
        <v>0.01</v>
      </c>
      <c r="DR81" s="39">
        <f>IF('1.1 Assumptions'!$J$13="Optimistic Scenario",'2.2 Scenario Assumptions'!$I$7,IF('1.1 Assumptions'!$J$13="Base Case Scenario",'2.2 Scenario Assumptions'!$I$8,'2.2 Scenario Assumptions'!$I$9))</f>
        <v>0.01</v>
      </c>
      <c r="DS81" s="39">
        <f>IF('1.1 Assumptions'!$J$13="Optimistic Scenario",'2.2 Scenario Assumptions'!$I$7,IF('1.1 Assumptions'!$J$13="Base Case Scenario",'2.2 Scenario Assumptions'!$I$8,'2.2 Scenario Assumptions'!$I$9))</f>
        <v>0.01</v>
      </c>
      <c r="DT81" s="39">
        <f>IF('1.1 Assumptions'!$J$13="Optimistic Scenario",'2.2 Scenario Assumptions'!$I$7,IF('1.1 Assumptions'!$J$13="Base Case Scenario",'2.2 Scenario Assumptions'!$I$8,'2.2 Scenario Assumptions'!$I$9))</f>
        <v>0.01</v>
      </c>
      <c r="DU81" s="39">
        <f>IF('1.1 Assumptions'!$J$13="Optimistic Scenario",'2.2 Scenario Assumptions'!$I$7,IF('1.1 Assumptions'!$J$13="Base Case Scenario",'2.2 Scenario Assumptions'!$I$8,'2.2 Scenario Assumptions'!$I$9))</f>
        <v>0.01</v>
      </c>
      <c r="DV81" s="39">
        <f>IF('1.1 Assumptions'!$J$13="Optimistic Scenario",'2.2 Scenario Assumptions'!$I$7,IF('1.1 Assumptions'!$J$13="Base Case Scenario",'2.2 Scenario Assumptions'!$I$8,'2.2 Scenario Assumptions'!$I$9))</f>
        <v>0.01</v>
      </c>
      <c r="DW81" s="39">
        <f>IF('1.1 Assumptions'!$J$13="Optimistic Scenario",'2.2 Scenario Assumptions'!$I$7,IF('1.1 Assumptions'!$J$13="Base Case Scenario",'2.2 Scenario Assumptions'!$I$8,'2.2 Scenario Assumptions'!$I$9))</f>
        <v>0.01</v>
      </c>
      <c r="DX81" s="39">
        <f>IF('1.1 Assumptions'!$J$13="Optimistic Scenario",'2.2 Scenario Assumptions'!$I$7,IF('1.1 Assumptions'!$J$13="Base Case Scenario",'2.2 Scenario Assumptions'!$I$8,'2.2 Scenario Assumptions'!$I$9))</f>
        <v>0.01</v>
      </c>
      <c r="DY81" s="39">
        <f>IF('1.1 Assumptions'!$J$13="Optimistic Scenario",'2.2 Scenario Assumptions'!$I$7,IF('1.1 Assumptions'!$J$13="Base Case Scenario",'2.2 Scenario Assumptions'!$I$8,'2.2 Scenario Assumptions'!$I$9))</f>
        <v>0.01</v>
      </c>
    </row>
    <row r="82" spans="1:129" s="24" customFormat="1" x14ac:dyDescent="0.35">
      <c r="A82" s="48"/>
      <c r="B82" s="113"/>
      <c r="C82" s="44"/>
      <c r="D82" s="44"/>
      <c r="E82" s="112"/>
      <c r="F82" s="44"/>
      <c r="G82"/>
      <c r="H82" s="530"/>
      <c r="I82" s="516"/>
      <c r="J82" s="41"/>
      <c r="K82" s="41"/>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row>
    <row r="83" spans="1:129" s="24" customFormat="1" x14ac:dyDescent="0.35">
      <c r="A83" s="48"/>
      <c r="B83" s="48" t="s">
        <v>450</v>
      </c>
      <c r="D83" s="48"/>
      <c r="E83" s="48"/>
      <c r="F83" s="48"/>
      <c r="H83" s="540" t="s">
        <v>855</v>
      </c>
      <c r="I83" s="515"/>
      <c r="J83" s="122">
        <f t="shared" ref="J83:AO83" si="59">IFERROR(J78*J80,0)</f>
        <v>0</v>
      </c>
      <c r="K83" s="122">
        <f t="shared" si="59"/>
        <v>0</v>
      </c>
      <c r="L83" s="122">
        <f t="shared" si="59"/>
        <v>0</v>
      </c>
      <c r="M83" s="122">
        <f t="shared" si="59"/>
        <v>0</v>
      </c>
      <c r="N83" s="122">
        <f t="shared" si="59"/>
        <v>0</v>
      </c>
      <c r="O83" s="122">
        <f t="shared" si="59"/>
        <v>0</v>
      </c>
      <c r="P83" s="122">
        <f t="shared" si="59"/>
        <v>0</v>
      </c>
      <c r="Q83" s="122">
        <f t="shared" si="59"/>
        <v>0</v>
      </c>
      <c r="R83" s="122">
        <f t="shared" si="59"/>
        <v>0</v>
      </c>
      <c r="S83" s="122">
        <f t="shared" si="59"/>
        <v>0</v>
      </c>
      <c r="T83" s="122">
        <f t="shared" si="59"/>
        <v>0</v>
      </c>
      <c r="U83" s="122">
        <f t="shared" si="59"/>
        <v>0</v>
      </c>
      <c r="V83" s="122">
        <f t="shared" si="59"/>
        <v>0</v>
      </c>
      <c r="W83" s="122">
        <f t="shared" si="59"/>
        <v>0</v>
      </c>
      <c r="X83" s="122">
        <f t="shared" si="59"/>
        <v>0</v>
      </c>
      <c r="Y83" s="122">
        <f t="shared" si="59"/>
        <v>0</v>
      </c>
      <c r="Z83" s="122">
        <f t="shared" si="59"/>
        <v>0</v>
      </c>
      <c r="AA83" s="122">
        <f t="shared" si="59"/>
        <v>0</v>
      </c>
      <c r="AB83" s="122">
        <f t="shared" si="59"/>
        <v>0</v>
      </c>
      <c r="AC83" s="122">
        <f t="shared" si="59"/>
        <v>0</v>
      </c>
      <c r="AD83" s="122">
        <f t="shared" si="59"/>
        <v>0</v>
      </c>
      <c r="AE83" s="122">
        <f t="shared" si="59"/>
        <v>0</v>
      </c>
      <c r="AF83" s="122">
        <f t="shared" si="59"/>
        <v>0</v>
      </c>
      <c r="AG83" s="122">
        <f t="shared" si="59"/>
        <v>0</v>
      </c>
      <c r="AH83" s="122">
        <f t="shared" si="59"/>
        <v>0</v>
      </c>
      <c r="AI83" s="122">
        <f t="shared" si="59"/>
        <v>0</v>
      </c>
      <c r="AJ83" s="122">
        <f t="shared" si="59"/>
        <v>0</v>
      </c>
      <c r="AK83" s="122">
        <f t="shared" si="59"/>
        <v>0</v>
      </c>
      <c r="AL83" s="122">
        <f t="shared" si="59"/>
        <v>0</v>
      </c>
      <c r="AM83" s="122">
        <f t="shared" si="59"/>
        <v>0</v>
      </c>
      <c r="AN83" s="122">
        <f t="shared" si="59"/>
        <v>0</v>
      </c>
      <c r="AO83" s="122">
        <f t="shared" si="59"/>
        <v>0</v>
      </c>
      <c r="AP83" s="122">
        <f t="shared" ref="AP83:BU83" si="60">IFERROR(AP78*AP80,0)</f>
        <v>0</v>
      </c>
      <c r="AQ83" s="122">
        <f t="shared" si="60"/>
        <v>0</v>
      </c>
      <c r="AR83" s="122">
        <f t="shared" si="60"/>
        <v>0</v>
      </c>
      <c r="AS83" s="122">
        <f t="shared" si="60"/>
        <v>0</v>
      </c>
      <c r="AT83" s="122">
        <f t="shared" si="60"/>
        <v>0</v>
      </c>
      <c r="AU83" s="122">
        <f t="shared" si="60"/>
        <v>0</v>
      </c>
      <c r="AV83" s="122">
        <f t="shared" si="60"/>
        <v>0</v>
      </c>
      <c r="AW83" s="122">
        <f t="shared" si="60"/>
        <v>0</v>
      </c>
      <c r="AX83" s="122">
        <f t="shared" si="60"/>
        <v>0</v>
      </c>
      <c r="AY83" s="122">
        <f t="shared" si="60"/>
        <v>0</v>
      </c>
      <c r="AZ83" s="122">
        <f t="shared" si="60"/>
        <v>0</v>
      </c>
      <c r="BA83" s="122">
        <f t="shared" si="60"/>
        <v>0</v>
      </c>
      <c r="BB83" s="122">
        <f t="shared" si="60"/>
        <v>0</v>
      </c>
      <c r="BC83" s="122">
        <f t="shared" si="60"/>
        <v>0</v>
      </c>
      <c r="BD83" s="122">
        <f t="shared" si="60"/>
        <v>0</v>
      </c>
      <c r="BE83" s="122">
        <f t="shared" si="60"/>
        <v>0</v>
      </c>
      <c r="BF83" s="122">
        <f t="shared" si="60"/>
        <v>0</v>
      </c>
      <c r="BG83" s="122">
        <f t="shared" si="60"/>
        <v>0</v>
      </c>
      <c r="BH83" s="122">
        <f t="shared" si="60"/>
        <v>0</v>
      </c>
      <c r="BI83" s="122">
        <f t="shared" si="60"/>
        <v>0</v>
      </c>
      <c r="BJ83" s="122">
        <f t="shared" si="60"/>
        <v>0</v>
      </c>
      <c r="BK83" s="122">
        <f t="shared" si="60"/>
        <v>0</v>
      </c>
      <c r="BL83" s="122">
        <f t="shared" si="60"/>
        <v>0</v>
      </c>
      <c r="BM83" s="122">
        <f t="shared" si="60"/>
        <v>0</v>
      </c>
      <c r="BN83" s="122">
        <f t="shared" si="60"/>
        <v>0</v>
      </c>
      <c r="BO83" s="122">
        <f t="shared" si="60"/>
        <v>0</v>
      </c>
      <c r="BP83" s="122">
        <f t="shared" si="60"/>
        <v>0</v>
      </c>
      <c r="BQ83" s="122">
        <f t="shared" si="60"/>
        <v>0</v>
      </c>
      <c r="BR83" s="122">
        <f t="shared" si="60"/>
        <v>0</v>
      </c>
      <c r="BS83" s="122">
        <f t="shared" si="60"/>
        <v>0</v>
      </c>
      <c r="BT83" s="122">
        <f t="shared" si="60"/>
        <v>0</v>
      </c>
      <c r="BU83" s="122">
        <f t="shared" si="60"/>
        <v>0</v>
      </c>
      <c r="BV83" s="122">
        <f t="shared" ref="BV83:DA83" si="61">IFERROR(BV78*BV80,0)</f>
        <v>0</v>
      </c>
      <c r="BW83" s="122">
        <f t="shared" si="61"/>
        <v>0</v>
      </c>
      <c r="BX83" s="122">
        <f t="shared" si="61"/>
        <v>0</v>
      </c>
      <c r="BY83" s="122">
        <f t="shared" si="61"/>
        <v>0</v>
      </c>
      <c r="BZ83" s="122">
        <f t="shared" si="61"/>
        <v>0</v>
      </c>
      <c r="CA83" s="122">
        <f t="shared" si="61"/>
        <v>0</v>
      </c>
      <c r="CB83" s="122">
        <f t="shared" si="61"/>
        <v>0</v>
      </c>
      <c r="CC83" s="122">
        <f t="shared" si="61"/>
        <v>0</v>
      </c>
      <c r="CD83" s="122">
        <f t="shared" si="61"/>
        <v>0</v>
      </c>
      <c r="CE83" s="122">
        <f t="shared" si="61"/>
        <v>0</v>
      </c>
      <c r="CF83" s="122">
        <f t="shared" si="61"/>
        <v>0</v>
      </c>
      <c r="CG83" s="122">
        <f t="shared" si="61"/>
        <v>0</v>
      </c>
      <c r="CH83" s="122">
        <f t="shared" si="61"/>
        <v>0</v>
      </c>
      <c r="CI83" s="122">
        <f t="shared" si="61"/>
        <v>0</v>
      </c>
      <c r="CJ83" s="122">
        <f t="shared" si="61"/>
        <v>0</v>
      </c>
      <c r="CK83" s="122">
        <f t="shared" si="61"/>
        <v>0</v>
      </c>
      <c r="CL83" s="122">
        <f t="shared" si="61"/>
        <v>0</v>
      </c>
      <c r="CM83" s="122">
        <f t="shared" si="61"/>
        <v>0</v>
      </c>
      <c r="CN83" s="122">
        <f t="shared" si="61"/>
        <v>0</v>
      </c>
      <c r="CO83" s="122">
        <f t="shared" si="61"/>
        <v>0</v>
      </c>
      <c r="CP83" s="122">
        <f t="shared" si="61"/>
        <v>0</v>
      </c>
      <c r="CQ83" s="122">
        <f t="shared" si="61"/>
        <v>0</v>
      </c>
      <c r="CR83" s="122">
        <f t="shared" si="61"/>
        <v>0</v>
      </c>
      <c r="CS83" s="122">
        <f t="shared" si="61"/>
        <v>0</v>
      </c>
      <c r="CT83" s="122">
        <f t="shared" si="61"/>
        <v>0</v>
      </c>
      <c r="CU83" s="122">
        <f t="shared" si="61"/>
        <v>0</v>
      </c>
      <c r="CV83" s="122">
        <f t="shared" si="61"/>
        <v>0</v>
      </c>
      <c r="CW83" s="122">
        <f t="shared" si="61"/>
        <v>0</v>
      </c>
      <c r="CX83" s="122">
        <f t="shared" si="61"/>
        <v>0</v>
      </c>
      <c r="CY83" s="122">
        <f t="shared" si="61"/>
        <v>0</v>
      </c>
      <c r="CZ83" s="122">
        <f t="shared" si="61"/>
        <v>0</v>
      </c>
      <c r="DA83" s="122">
        <f t="shared" si="61"/>
        <v>0</v>
      </c>
      <c r="DB83" s="122">
        <f t="shared" ref="DB83:DY83" si="62">IFERROR(DB78*DB80,0)</f>
        <v>0</v>
      </c>
      <c r="DC83" s="122">
        <f t="shared" si="62"/>
        <v>0</v>
      </c>
      <c r="DD83" s="122">
        <f t="shared" si="62"/>
        <v>0</v>
      </c>
      <c r="DE83" s="122">
        <f t="shared" si="62"/>
        <v>0</v>
      </c>
      <c r="DF83" s="122">
        <f t="shared" si="62"/>
        <v>0</v>
      </c>
      <c r="DG83" s="122">
        <f t="shared" si="62"/>
        <v>0</v>
      </c>
      <c r="DH83" s="122">
        <f t="shared" si="62"/>
        <v>0</v>
      </c>
      <c r="DI83" s="122">
        <f t="shared" si="62"/>
        <v>0</v>
      </c>
      <c r="DJ83" s="122">
        <f t="shared" si="62"/>
        <v>0</v>
      </c>
      <c r="DK83" s="122">
        <f t="shared" si="62"/>
        <v>0</v>
      </c>
      <c r="DL83" s="122">
        <f t="shared" si="62"/>
        <v>0</v>
      </c>
      <c r="DM83" s="122">
        <f t="shared" si="62"/>
        <v>0</v>
      </c>
      <c r="DN83" s="122">
        <f t="shared" si="62"/>
        <v>0</v>
      </c>
      <c r="DO83" s="122">
        <f t="shared" si="62"/>
        <v>0</v>
      </c>
      <c r="DP83" s="122">
        <f t="shared" si="62"/>
        <v>0</v>
      </c>
      <c r="DQ83" s="122">
        <f t="shared" si="62"/>
        <v>0</v>
      </c>
      <c r="DR83" s="122">
        <f t="shared" si="62"/>
        <v>0</v>
      </c>
      <c r="DS83" s="122">
        <f t="shared" si="62"/>
        <v>0</v>
      </c>
      <c r="DT83" s="122">
        <f t="shared" si="62"/>
        <v>0</v>
      </c>
      <c r="DU83" s="122">
        <f t="shared" si="62"/>
        <v>0</v>
      </c>
      <c r="DV83" s="122">
        <f t="shared" si="62"/>
        <v>0</v>
      </c>
      <c r="DW83" s="122">
        <f t="shared" si="62"/>
        <v>0</v>
      </c>
      <c r="DX83" s="122">
        <f t="shared" si="62"/>
        <v>0</v>
      </c>
      <c r="DY83" s="122">
        <f t="shared" si="62"/>
        <v>0</v>
      </c>
    </row>
    <row r="84" spans="1:129" s="24" customFormat="1" x14ac:dyDescent="0.35">
      <c r="A84" s="48"/>
      <c r="B84" s="48"/>
      <c r="C84" s="48"/>
      <c r="D84" s="48"/>
      <c r="E84" s="48"/>
      <c r="F84" s="48"/>
      <c r="G84" s="48"/>
      <c r="H84" s="540"/>
      <c r="I84" s="515"/>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row>
    <row r="85" spans="1:129" s="24" customFormat="1" x14ac:dyDescent="0.35">
      <c r="A85" s="48"/>
      <c r="B85" s="48"/>
      <c r="C85" s="48"/>
      <c r="D85" s="48"/>
      <c r="E85" s="48"/>
      <c r="F85" s="48"/>
      <c r="G85" s="48"/>
      <c r="H85" s="49"/>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row>
    <row r="86" spans="1:129" x14ac:dyDescent="0.35">
      <c r="B86" s="25" t="s">
        <v>592</v>
      </c>
      <c r="C86" s="25"/>
      <c r="D86" s="25"/>
      <c r="E86" s="25"/>
      <c r="F86" s="25"/>
      <c r="G86" s="25"/>
      <c r="H86" s="31"/>
      <c r="J86" s="25"/>
      <c r="K86" s="25"/>
      <c r="L86" s="25"/>
      <c r="M86" s="25"/>
      <c r="N86" s="25"/>
      <c r="O86" s="25"/>
      <c r="P86" s="25"/>
    </row>
    <row r="87" spans="1:129" x14ac:dyDescent="0.35">
      <c r="B87" s="14"/>
    </row>
    <row r="88" spans="1:129" x14ac:dyDescent="0.35">
      <c r="B88" s="14"/>
      <c r="C88" s="524" t="s">
        <v>593</v>
      </c>
    </row>
    <row r="89" spans="1:129" x14ac:dyDescent="0.35">
      <c r="B89" s="14"/>
      <c r="C89" s="14"/>
      <c r="D89" t="s">
        <v>646</v>
      </c>
      <c r="E89" s="44"/>
      <c r="F89" s="44"/>
      <c r="H89" s="45" t="s">
        <v>414</v>
      </c>
      <c r="J89" s="435">
        <f>SUM(J78:U78)</f>
        <v>0</v>
      </c>
      <c r="K89" s="66"/>
      <c r="L89" s="66"/>
      <c r="M89" s="66"/>
      <c r="N89" s="66"/>
      <c r="O89" s="66"/>
      <c r="P89" s="66"/>
    </row>
    <row r="90" spans="1:129" x14ac:dyDescent="0.35">
      <c r="B90" s="14"/>
      <c r="C90" s="14"/>
      <c r="D90" t="s">
        <v>647</v>
      </c>
      <c r="H90" s="45" t="s">
        <v>414</v>
      </c>
      <c r="J90" s="435">
        <f>SUM(V78:AG78)</f>
        <v>0</v>
      </c>
    </row>
    <row r="91" spans="1:129" x14ac:dyDescent="0.35">
      <c r="B91" s="14"/>
      <c r="C91" s="14"/>
      <c r="D91" t="s">
        <v>648</v>
      </c>
      <c r="H91" s="45" t="s">
        <v>414</v>
      </c>
      <c r="J91" s="435">
        <f>SUM(AH78:AS78)</f>
        <v>0</v>
      </c>
    </row>
    <row r="92" spans="1:129" x14ac:dyDescent="0.35">
      <c r="B92" s="14"/>
      <c r="C92" s="14"/>
      <c r="D92" t="s">
        <v>649</v>
      </c>
      <c r="H92" s="45" t="s">
        <v>414</v>
      </c>
      <c r="J92" s="435">
        <f>SUM(AT78:BE78)</f>
        <v>0</v>
      </c>
    </row>
    <row r="93" spans="1:129" x14ac:dyDescent="0.35">
      <c r="B93" s="14"/>
      <c r="C93" s="14"/>
      <c r="D93" t="s">
        <v>650</v>
      </c>
      <c r="H93" s="45" t="s">
        <v>414</v>
      </c>
      <c r="J93" s="435">
        <f>SUM(BF78:BQ78)</f>
        <v>0</v>
      </c>
    </row>
    <row r="94" spans="1:129" x14ac:dyDescent="0.35">
      <c r="B94" s="14"/>
      <c r="C94" s="14"/>
      <c r="D94" t="s">
        <v>651</v>
      </c>
      <c r="H94" s="45" t="s">
        <v>414</v>
      </c>
      <c r="J94" s="435">
        <f>SUM(BR78:CC78)</f>
        <v>0</v>
      </c>
    </row>
    <row r="95" spans="1:129" x14ac:dyDescent="0.35">
      <c r="B95" s="14"/>
      <c r="C95" s="14"/>
      <c r="D95" t="s">
        <v>652</v>
      </c>
      <c r="H95" s="45" t="s">
        <v>414</v>
      </c>
      <c r="J95" s="435">
        <f>SUM(CD78:CO78)</f>
        <v>0</v>
      </c>
    </row>
    <row r="96" spans="1:129" x14ac:dyDescent="0.35">
      <c r="B96" s="14"/>
      <c r="C96" s="14"/>
      <c r="D96" t="s">
        <v>653</v>
      </c>
      <c r="H96" s="45" t="s">
        <v>414</v>
      </c>
      <c r="J96" s="435">
        <f>SUM(CP78:DA78)</f>
        <v>0</v>
      </c>
    </row>
    <row r="97" spans="2:16" x14ac:dyDescent="0.35">
      <c r="B97" s="14"/>
      <c r="C97" s="14"/>
      <c r="D97" t="s">
        <v>654</v>
      </c>
      <c r="H97" s="45" t="s">
        <v>414</v>
      </c>
      <c r="J97" s="435">
        <f>SUM(DB78:DM78)</f>
        <v>0</v>
      </c>
    </row>
    <row r="98" spans="2:16" x14ac:dyDescent="0.35">
      <c r="B98" s="14"/>
      <c r="C98" s="14"/>
      <c r="D98" t="s">
        <v>655</v>
      </c>
      <c r="H98" s="45" t="s">
        <v>414</v>
      </c>
      <c r="J98" s="435">
        <f>SUM(DN78:DY78)</f>
        <v>0</v>
      </c>
    </row>
    <row r="100" spans="2:16" x14ac:dyDescent="0.35">
      <c r="B100" s="25" t="s">
        <v>594</v>
      </c>
      <c r="C100" s="25"/>
      <c r="D100" s="25"/>
      <c r="E100" s="25"/>
      <c r="F100" s="25"/>
      <c r="G100" s="25"/>
      <c r="H100" s="31"/>
      <c r="J100" s="25"/>
      <c r="K100" s="25"/>
      <c r="L100" s="25"/>
      <c r="M100" s="25"/>
      <c r="N100" s="25"/>
      <c r="O100" s="25"/>
      <c r="P100" s="25"/>
    </row>
    <row r="101" spans="2:16" x14ac:dyDescent="0.35">
      <c r="B101" s="529"/>
      <c r="C101" s="516"/>
      <c r="D101" s="516"/>
    </row>
    <row r="102" spans="2:16" x14ac:dyDescent="0.35">
      <c r="B102" s="14"/>
      <c r="C102" t="s">
        <v>853</v>
      </c>
    </row>
    <row r="103" spans="2:16" x14ac:dyDescent="0.35">
      <c r="B103" s="331"/>
      <c r="C103" s="331"/>
      <c r="D103" s="320"/>
      <c r="H103" s="215" t="s">
        <v>54</v>
      </c>
      <c r="J103" s="37">
        <f>'1.1 Assumptions'!$J$19</f>
        <v>0.84110949999999995</v>
      </c>
    </row>
    <row r="104" spans="2:16" x14ac:dyDescent="0.35">
      <c r="B104" s="14"/>
      <c r="C104" s="14"/>
      <c r="D104" t="s">
        <v>567</v>
      </c>
      <c r="E104" s="44"/>
      <c r="F104" s="44"/>
      <c r="H104" s="45" t="s">
        <v>41</v>
      </c>
      <c r="J104" s="435">
        <f>SUM(J83:U83)*$J$103</f>
        <v>0</v>
      </c>
      <c r="K104" s="66"/>
      <c r="L104" s="66"/>
      <c r="M104" s="66"/>
      <c r="N104" s="66"/>
      <c r="O104" s="66"/>
      <c r="P104" s="66"/>
    </row>
    <row r="105" spans="2:16" x14ac:dyDescent="0.35">
      <c r="B105" s="14"/>
      <c r="C105" s="14"/>
      <c r="D105" t="s">
        <v>568</v>
      </c>
      <c r="H105" s="45" t="s">
        <v>41</v>
      </c>
      <c r="J105" s="435">
        <f>SUM(V83:AG83)*$J$103</f>
        <v>0</v>
      </c>
    </row>
    <row r="106" spans="2:16" x14ac:dyDescent="0.35">
      <c r="B106" s="14"/>
      <c r="C106" s="14"/>
      <c r="D106" t="s">
        <v>569</v>
      </c>
      <c r="H106" s="45" t="s">
        <v>41</v>
      </c>
      <c r="J106" s="435">
        <f>SUM(AH83:AS83)*$J$103</f>
        <v>0</v>
      </c>
    </row>
    <row r="107" spans="2:16" x14ac:dyDescent="0.35">
      <c r="B107" s="14"/>
      <c r="C107" s="14"/>
      <c r="D107" t="s">
        <v>570</v>
      </c>
      <c r="H107" s="45" t="s">
        <v>41</v>
      </c>
      <c r="J107" s="435">
        <f>SUM(AT83:BE83)*$J$103</f>
        <v>0</v>
      </c>
    </row>
    <row r="108" spans="2:16" x14ac:dyDescent="0.35">
      <c r="B108" s="14"/>
      <c r="C108" s="14"/>
      <c r="D108" t="s">
        <v>571</v>
      </c>
      <c r="H108" s="45" t="s">
        <v>41</v>
      </c>
      <c r="J108" s="435">
        <f>SUM(BF83:BQ83)*$J$103</f>
        <v>0</v>
      </c>
    </row>
    <row r="109" spans="2:16" x14ac:dyDescent="0.35">
      <c r="B109" s="14"/>
      <c r="C109" s="14"/>
      <c r="D109" t="s">
        <v>572</v>
      </c>
      <c r="H109" s="45" t="s">
        <v>41</v>
      </c>
      <c r="J109" s="435">
        <f>SUM(BR83:CC83)*$J$103</f>
        <v>0</v>
      </c>
    </row>
    <row r="110" spans="2:16" x14ac:dyDescent="0.35">
      <c r="B110" s="14"/>
      <c r="C110" s="14"/>
      <c r="D110" t="s">
        <v>573</v>
      </c>
      <c r="H110" s="45" t="s">
        <v>41</v>
      </c>
      <c r="J110" s="435">
        <f>SUM(CD83:CO83)*$J$103</f>
        <v>0</v>
      </c>
    </row>
    <row r="111" spans="2:16" x14ac:dyDescent="0.35">
      <c r="B111" s="14"/>
      <c r="C111" s="14"/>
      <c r="D111" t="s">
        <v>574</v>
      </c>
      <c r="H111" s="45" t="s">
        <v>41</v>
      </c>
      <c r="J111" s="435">
        <f>SUM(CP83:DA83)*$J$103</f>
        <v>0</v>
      </c>
    </row>
    <row r="112" spans="2:16" x14ac:dyDescent="0.35">
      <c r="B112" s="14"/>
      <c r="C112" s="14"/>
      <c r="D112" t="s">
        <v>575</v>
      </c>
      <c r="H112" s="45" t="s">
        <v>41</v>
      </c>
      <c r="J112" s="435">
        <f>SUM(DB83:DM83)*$J$103</f>
        <v>0</v>
      </c>
    </row>
    <row r="113" spans="2:11" x14ac:dyDescent="0.35">
      <c r="B113" s="14"/>
      <c r="C113" s="14"/>
      <c r="D113" t="s">
        <v>576</v>
      </c>
      <c r="H113" s="45" t="s">
        <v>41</v>
      </c>
      <c r="J113" s="435">
        <f>SUM(DN83:DY83)*$J$103</f>
        <v>0</v>
      </c>
    </row>
    <row r="118" spans="2:11" x14ac:dyDescent="0.35">
      <c r="K118" s="66"/>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20652-5B31-4474-A91B-A2E80513C58B}">
  <sheetPr>
    <tabColor theme="4" tint="0.79998168889431442"/>
  </sheetPr>
  <dimension ref="A1:DY117"/>
  <sheetViews>
    <sheetView showGridLines="0" zoomScale="63" zoomScaleNormal="63" workbookViewId="0">
      <pane ySplit="5" topLeftCell="A6" activePane="bottomLeft" state="frozen"/>
      <selection activeCell="J10" sqref="J10"/>
      <selection pane="bottomLeft" activeCell="J10" sqref="J10"/>
    </sheetView>
  </sheetViews>
  <sheetFormatPr defaultColWidth="9" defaultRowHeight="14.5" outlineLevelRow="1" x14ac:dyDescent="0.35"/>
  <cols>
    <col min="1" max="5" width="3" customWidth="1"/>
    <col min="6" max="6" width="6.26953125" customWidth="1"/>
    <col min="7" max="7" width="33.08984375" customWidth="1"/>
    <col min="8" max="8" width="8.26953125" customWidth="1"/>
    <col min="9" max="9" width="3" customWidth="1"/>
    <col min="10" max="10" width="19" bestFit="1" customWidth="1"/>
    <col min="11" max="129" width="12.26953125" customWidth="1"/>
  </cols>
  <sheetData>
    <row r="1" spans="1:129" ht="31" x14ac:dyDescent="0.7">
      <c r="A1" s="12" t="s">
        <v>595</v>
      </c>
      <c r="B1" s="12"/>
    </row>
    <row r="2" spans="1:129" x14ac:dyDescent="0.35">
      <c r="A2" t="s">
        <v>596</v>
      </c>
    </row>
    <row r="3" spans="1:129" x14ac:dyDescent="0.35">
      <c r="J3" s="577" t="s">
        <v>418</v>
      </c>
      <c r="K3" s="578"/>
      <c r="L3" s="578"/>
      <c r="M3" s="578"/>
      <c r="N3" s="578"/>
      <c r="O3" s="578"/>
      <c r="P3" s="578"/>
      <c r="Q3" s="578"/>
      <c r="R3" s="578"/>
      <c r="S3" s="578"/>
      <c r="T3" s="578"/>
      <c r="U3" s="579"/>
      <c r="V3" s="577" t="s">
        <v>419</v>
      </c>
      <c r="W3" s="578"/>
      <c r="X3" s="578"/>
      <c r="Y3" s="578"/>
      <c r="Z3" s="578"/>
      <c r="AA3" s="578"/>
      <c r="AB3" s="578"/>
      <c r="AC3" s="578"/>
      <c r="AD3" s="578"/>
      <c r="AE3" s="578"/>
      <c r="AF3" s="578"/>
      <c r="AG3" s="579"/>
      <c r="AH3" s="577" t="s">
        <v>420</v>
      </c>
      <c r="AI3" s="578"/>
      <c r="AJ3" s="578"/>
      <c r="AK3" s="578"/>
      <c r="AL3" s="578"/>
      <c r="AM3" s="578"/>
      <c r="AN3" s="578"/>
      <c r="AO3" s="578"/>
      <c r="AP3" s="578"/>
      <c r="AQ3" s="578"/>
      <c r="AR3" s="578"/>
      <c r="AS3" s="579"/>
      <c r="AT3" s="577" t="s">
        <v>421</v>
      </c>
      <c r="AU3" s="578"/>
      <c r="AV3" s="578"/>
      <c r="AW3" s="578"/>
      <c r="AX3" s="578"/>
      <c r="AY3" s="578"/>
      <c r="AZ3" s="578"/>
      <c r="BA3" s="578"/>
      <c r="BB3" s="578"/>
      <c r="BC3" s="578"/>
      <c r="BD3" s="578"/>
      <c r="BE3" s="579"/>
      <c r="BF3" s="577" t="s">
        <v>422</v>
      </c>
      <c r="BG3" s="578"/>
      <c r="BH3" s="578"/>
      <c r="BI3" s="578"/>
      <c r="BJ3" s="578"/>
      <c r="BK3" s="578"/>
      <c r="BL3" s="578"/>
      <c r="BM3" s="578"/>
      <c r="BN3" s="578"/>
      <c r="BO3" s="578"/>
      <c r="BP3" s="578"/>
      <c r="BQ3" s="579"/>
      <c r="BR3" s="577" t="s">
        <v>423</v>
      </c>
      <c r="BS3" s="578"/>
      <c r="BT3" s="578"/>
      <c r="BU3" s="578"/>
      <c r="BV3" s="578"/>
      <c r="BW3" s="578"/>
      <c r="BX3" s="578"/>
      <c r="BY3" s="578"/>
      <c r="BZ3" s="578"/>
      <c r="CA3" s="578"/>
      <c r="CB3" s="578"/>
      <c r="CC3" s="579"/>
      <c r="CD3" s="577" t="s">
        <v>424</v>
      </c>
      <c r="CE3" s="578"/>
      <c r="CF3" s="578"/>
      <c r="CG3" s="578"/>
      <c r="CH3" s="578"/>
      <c r="CI3" s="578"/>
      <c r="CJ3" s="578"/>
      <c r="CK3" s="578"/>
      <c r="CL3" s="578"/>
      <c r="CM3" s="578"/>
      <c r="CN3" s="578"/>
      <c r="CO3" s="579"/>
      <c r="CP3" s="577" t="s">
        <v>425</v>
      </c>
      <c r="CQ3" s="578"/>
      <c r="CR3" s="578"/>
      <c r="CS3" s="578"/>
      <c r="CT3" s="578"/>
      <c r="CU3" s="578"/>
      <c r="CV3" s="578"/>
      <c r="CW3" s="578"/>
      <c r="CX3" s="578"/>
      <c r="CY3" s="578"/>
      <c r="CZ3" s="578"/>
      <c r="DA3" s="579"/>
      <c r="DB3" s="577" t="s">
        <v>426</v>
      </c>
      <c r="DC3" s="578"/>
      <c r="DD3" s="578"/>
      <c r="DE3" s="578"/>
      <c r="DF3" s="578"/>
      <c r="DG3" s="578"/>
      <c r="DH3" s="578"/>
      <c r="DI3" s="578"/>
      <c r="DJ3" s="578"/>
      <c r="DK3" s="578"/>
      <c r="DL3" s="578"/>
      <c r="DM3" s="579"/>
      <c r="DN3" s="577" t="s">
        <v>427</v>
      </c>
      <c r="DO3" s="578"/>
      <c r="DP3" s="578"/>
      <c r="DQ3" s="578"/>
      <c r="DR3" s="578"/>
      <c r="DS3" s="578"/>
      <c r="DT3" s="578"/>
      <c r="DU3" s="578"/>
      <c r="DV3" s="578"/>
      <c r="DW3" s="578"/>
      <c r="DX3" s="578"/>
      <c r="DY3" s="579"/>
    </row>
    <row r="4" spans="1:129" s="101" customFormat="1" x14ac:dyDescent="0.35">
      <c r="H4" s="175" t="s">
        <v>444</v>
      </c>
      <c r="J4" s="101">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445</v>
      </c>
      <c r="J5">
        <v>1</v>
      </c>
      <c r="K5">
        <f t="shared" ref="K5:Q5" si="2">J5+1</f>
        <v>2</v>
      </c>
      <c r="L5">
        <f t="shared" si="2"/>
        <v>3</v>
      </c>
      <c r="M5">
        <f t="shared" si="2"/>
        <v>4</v>
      </c>
      <c r="N5">
        <f t="shared" si="2"/>
        <v>5</v>
      </c>
      <c r="O5">
        <f t="shared" si="2"/>
        <v>6</v>
      </c>
      <c r="P5">
        <f t="shared" si="2"/>
        <v>7</v>
      </c>
      <c r="Q5">
        <f t="shared" si="2"/>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536</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525"/>
    </row>
    <row r="9" spans="1:129" x14ac:dyDescent="0.35">
      <c r="B9" s="14"/>
      <c r="C9" s="24" t="s">
        <v>597</v>
      </c>
      <c r="H9" s="525"/>
    </row>
    <row r="10" spans="1:129" x14ac:dyDescent="0.35">
      <c r="B10" s="14"/>
      <c r="C10" s="14"/>
      <c r="E10" s="37" t="str">
        <f>'1.1 Assumptions'!$J$27</f>
        <v>Bitmain Antminer S19 Pro</v>
      </c>
      <c r="F10" s="37"/>
      <c r="G10" s="37"/>
      <c r="H10" s="525" t="s">
        <v>45</v>
      </c>
      <c r="J10" s="341">
        <f>'1.4.8 CF'!J47</f>
        <v>405</v>
      </c>
      <c r="K10" s="341">
        <f>'1.4.8 CF'!K47</f>
        <v>405</v>
      </c>
      <c r="L10" s="341">
        <f>'1.4.8 CF'!L47</f>
        <v>405</v>
      </c>
      <c r="M10" s="341">
        <f>'1.4.8 CF'!M47</f>
        <v>405</v>
      </c>
      <c r="N10" s="341">
        <f>'1.4.8 CF'!N47</f>
        <v>405</v>
      </c>
      <c r="O10" s="341">
        <f>'1.4.8 CF'!O47</f>
        <v>405</v>
      </c>
      <c r="P10" s="341">
        <f>'1.4.8 CF'!P47</f>
        <v>405</v>
      </c>
      <c r="Q10" s="341">
        <f>'1.4.8 CF'!Q47</f>
        <v>405</v>
      </c>
      <c r="R10" s="341">
        <f>'1.4.8 CF'!R47</f>
        <v>405</v>
      </c>
      <c r="S10" s="341">
        <f>'1.4.8 CF'!S47</f>
        <v>405</v>
      </c>
      <c r="T10" s="341">
        <f>'1.4.8 CF'!T47</f>
        <v>405</v>
      </c>
      <c r="U10" s="341">
        <f>'1.4.8 CF'!U47</f>
        <v>405</v>
      </c>
      <c r="V10" s="341">
        <f>'1.4.8 CF'!V47</f>
        <v>571</v>
      </c>
      <c r="W10" s="341">
        <f>'1.4.8 CF'!W47</f>
        <v>571</v>
      </c>
      <c r="X10" s="341">
        <f>'1.4.8 CF'!X47</f>
        <v>571</v>
      </c>
      <c r="Y10" s="341">
        <f>'1.4.8 CF'!Y47</f>
        <v>571</v>
      </c>
      <c r="Z10" s="341">
        <f>'1.4.8 CF'!Z47</f>
        <v>571</v>
      </c>
      <c r="AA10" s="341">
        <f>'1.4.8 CF'!AA47</f>
        <v>571</v>
      </c>
      <c r="AB10" s="341">
        <f>'1.4.8 CF'!AB47</f>
        <v>571</v>
      </c>
      <c r="AC10" s="341">
        <f>'1.4.8 CF'!AC47</f>
        <v>571</v>
      </c>
      <c r="AD10" s="341">
        <f>'1.4.8 CF'!AD47</f>
        <v>571</v>
      </c>
      <c r="AE10" s="341">
        <f>'1.4.8 CF'!AE47</f>
        <v>571</v>
      </c>
      <c r="AF10" s="341">
        <f>'1.4.8 CF'!AF47</f>
        <v>571</v>
      </c>
      <c r="AG10" s="341">
        <f>'1.4.8 CF'!AG47</f>
        <v>571</v>
      </c>
      <c r="AH10" s="341">
        <f>'1.4.8 CF'!AH47</f>
        <v>765</v>
      </c>
      <c r="AI10" s="341">
        <f>'1.4.8 CF'!AI47</f>
        <v>765</v>
      </c>
      <c r="AJ10" s="341">
        <f>'1.4.8 CF'!AJ47</f>
        <v>765</v>
      </c>
      <c r="AK10" s="341">
        <f>'1.4.8 CF'!AK47</f>
        <v>765</v>
      </c>
      <c r="AL10" s="341">
        <f>'1.4.8 CF'!AL47</f>
        <v>765</v>
      </c>
      <c r="AM10" s="341">
        <f>'1.4.8 CF'!AM47</f>
        <v>765</v>
      </c>
      <c r="AN10" s="341">
        <f>'1.4.8 CF'!AN47</f>
        <v>765</v>
      </c>
      <c r="AO10" s="341">
        <f>'1.4.8 CF'!AO47</f>
        <v>765</v>
      </c>
      <c r="AP10" s="341">
        <f>'1.4.8 CF'!AP47</f>
        <v>765</v>
      </c>
      <c r="AQ10" s="341">
        <f>'1.4.8 CF'!AQ47</f>
        <v>765</v>
      </c>
      <c r="AR10" s="341">
        <f>'1.4.8 CF'!AR47</f>
        <v>765</v>
      </c>
      <c r="AS10" s="341">
        <f>'1.4.8 CF'!AS47</f>
        <v>765</v>
      </c>
      <c r="AT10" s="341">
        <f>'1.4.8 CF'!AT47</f>
        <v>946</v>
      </c>
      <c r="AU10" s="341">
        <f>'1.4.8 CF'!AU47</f>
        <v>946</v>
      </c>
      <c r="AV10" s="341">
        <f>'1.4.8 CF'!AV47</f>
        <v>946</v>
      </c>
      <c r="AW10" s="341">
        <f>'1.4.8 CF'!AW47</f>
        <v>946</v>
      </c>
      <c r="AX10" s="341">
        <f>'1.4.8 CF'!AX47</f>
        <v>946</v>
      </c>
      <c r="AY10" s="341">
        <f>'1.4.8 CF'!AY47</f>
        <v>946</v>
      </c>
      <c r="AZ10" s="341">
        <f>'1.4.8 CF'!AZ47</f>
        <v>946</v>
      </c>
      <c r="BA10" s="341">
        <f>'1.4.8 CF'!BA47</f>
        <v>946</v>
      </c>
      <c r="BB10" s="341">
        <f>'1.4.8 CF'!BB47</f>
        <v>946</v>
      </c>
      <c r="BC10" s="341">
        <f>'1.4.8 CF'!BC47</f>
        <v>946</v>
      </c>
      <c r="BD10" s="341">
        <f>'1.4.8 CF'!BD47</f>
        <v>946</v>
      </c>
      <c r="BE10" s="341">
        <f>'1.4.8 CF'!BE47</f>
        <v>946</v>
      </c>
      <c r="BF10" s="341">
        <f>'1.4.8 CF'!BF47</f>
        <v>739</v>
      </c>
      <c r="BG10" s="341">
        <f>'1.4.8 CF'!BG47</f>
        <v>739</v>
      </c>
      <c r="BH10" s="341">
        <f>'1.4.8 CF'!BH47</f>
        <v>739</v>
      </c>
      <c r="BI10" s="341">
        <f>'1.4.8 CF'!BI47</f>
        <v>739</v>
      </c>
      <c r="BJ10" s="341">
        <f>'1.4.8 CF'!BJ47</f>
        <v>739</v>
      </c>
      <c r="BK10" s="341">
        <f>'1.4.8 CF'!BK47</f>
        <v>739</v>
      </c>
      <c r="BL10" s="341">
        <f>'1.4.8 CF'!BL47</f>
        <v>739</v>
      </c>
      <c r="BM10" s="341">
        <f>'1.4.8 CF'!BM47</f>
        <v>739</v>
      </c>
      <c r="BN10" s="341">
        <f>'1.4.8 CF'!BN47</f>
        <v>739</v>
      </c>
      <c r="BO10" s="341">
        <f>'1.4.8 CF'!BO47</f>
        <v>739</v>
      </c>
      <c r="BP10" s="341">
        <f>'1.4.8 CF'!BP47</f>
        <v>739</v>
      </c>
      <c r="BQ10" s="341">
        <f>'1.4.8 CF'!BQ47</f>
        <v>739</v>
      </c>
      <c r="BR10" s="341">
        <f>'1.4.8 CF'!BR47</f>
        <v>726</v>
      </c>
      <c r="BS10" s="341">
        <f>'1.4.8 CF'!BS47</f>
        <v>726</v>
      </c>
      <c r="BT10" s="341">
        <f>'1.4.8 CF'!BT47</f>
        <v>726</v>
      </c>
      <c r="BU10" s="341">
        <f>'1.4.8 CF'!BU47</f>
        <v>726</v>
      </c>
      <c r="BV10" s="341">
        <f>'1.4.8 CF'!BV47</f>
        <v>726</v>
      </c>
      <c r="BW10" s="341">
        <f>'1.4.8 CF'!BW47</f>
        <v>726</v>
      </c>
      <c r="BX10" s="341">
        <f>'1.4.8 CF'!BX47</f>
        <v>726</v>
      </c>
      <c r="BY10" s="341">
        <f>'1.4.8 CF'!BY47</f>
        <v>726</v>
      </c>
      <c r="BZ10" s="341">
        <f>'1.4.8 CF'!BZ47</f>
        <v>726</v>
      </c>
      <c r="CA10" s="341">
        <f>'1.4.8 CF'!CA47</f>
        <v>726</v>
      </c>
      <c r="CB10" s="341">
        <f>'1.4.8 CF'!CB47</f>
        <v>726</v>
      </c>
      <c r="CC10" s="341">
        <f>'1.4.8 CF'!CC47</f>
        <v>726</v>
      </c>
      <c r="CD10" s="341">
        <f>'1.4.8 CF'!CD47</f>
        <v>642</v>
      </c>
      <c r="CE10" s="341">
        <f>'1.4.8 CF'!CE47</f>
        <v>642</v>
      </c>
      <c r="CF10" s="341">
        <f>'1.4.8 CF'!CF47</f>
        <v>642</v>
      </c>
      <c r="CG10" s="341">
        <f>'1.4.8 CF'!CG47</f>
        <v>642</v>
      </c>
      <c r="CH10" s="341">
        <f>'1.4.8 CF'!CH47</f>
        <v>642</v>
      </c>
      <c r="CI10" s="341">
        <f>'1.4.8 CF'!CI47</f>
        <v>642</v>
      </c>
      <c r="CJ10" s="341">
        <f>'1.4.8 CF'!CJ47</f>
        <v>642</v>
      </c>
      <c r="CK10" s="341">
        <f>'1.4.8 CF'!CK47</f>
        <v>642</v>
      </c>
      <c r="CL10" s="341">
        <f>'1.4.8 CF'!CL47</f>
        <v>642</v>
      </c>
      <c r="CM10" s="341">
        <f>'1.4.8 CF'!CM47</f>
        <v>642</v>
      </c>
      <c r="CN10" s="341">
        <f>'1.4.8 CF'!CN47</f>
        <v>642</v>
      </c>
      <c r="CO10" s="341">
        <f>'1.4.8 CF'!CO47</f>
        <v>642</v>
      </c>
      <c r="CP10" s="341">
        <f>'1.4.8 CF'!CP47</f>
        <v>540</v>
      </c>
      <c r="CQ10" s="341">
        <f>'1.4.8 CF'!CQ47</f>
        <v>540</v>
      </c>
      <c r="CR10" s="341">
        <f>'1.4.8 CF'!CR47</f>
        <v>540</v>
      </c>
      <c r="CS10" s="341">
        <f>'1.4.8 CF'!CS47</f>
        <v>540</v>
      </c>
      <c r="CT10" s="341">
        <f>'1.4.8 CF'!CT47</f>
        <v>540</v>
      </c>
      <c r="CU10" s="341">
        <f>'1.4.8 CF'!CU47</f>
        <v>540</v>
      </c>
      <c r="CV10" s="341">
        <f>'1.4.8 CF'!CV47</f>
        <v>540</v>
      </c>
      <c r="CW10" s="341">
        <f>'1.4.8 CF'!CW47</f>
        <v>540</v>
      </c>
      <c r="CX10" s="341">
        <f>'1.4.8 CF'!CX47</f>
        <v>540</v>
      </c>
      <c r="CY10" s="341">
        <f>'1.4.8 CF'!CY47</f>
        <v>540</v>
      </c>
      <c r="CZ10" s="341">
        <f>'1.4.8 CF'!CZ47</f>
        <v>540</v>
      </c>
      <c r="DA10" s="341">
        <f>'1.4.8 CF'!DA47</f>
        <v>540</v>
      </c>
      <c r="DB10" s="341">
        <f>'1.4.8 CF'!DB47</f>
        <v>342</v>
      </c>
      <c r="DC10" s="341">
        <f>'1.4.8 CF'!DC47</f>
        <v>342</v>
      </c>
      <c r="DD10" s="341">
        <f>'1.4.8 CF'!DD47</f>
        <v>342</v>
      </c>
      <c r="DE10" s="341">
        <f>'1.4.8 CF'!DE47</f>
        <v>342</v>
      </c>
      <c r="DF10" s="341">
        <f>'1.4.8 CF'!DF47</f>
        <v>342</v>
      </c>
      <c r="DG10" s="341">
        <f>'1.4.8 CF'!DG47</f>
        <v>342</v>
      </c>
      <c r="DH10" s="341">
        <f>'1.4.8 CF'!DH47</f>
        <v>342</v>
      </c>
      <c r="DI10" s="341">
        <f>'1.4.8 CF'!DI47</f>
        <v>342</v>
      </c>
      <c r="DJ10" s="341">
        <f>'1.4.8 CF'!DJ47</f>
        <v>342</v>
      </c>
      <c r="DK10" s="341">
        <f>'1.4.8 CF'!DK47</f>
        <v>342</v>
      </c>
      <c r="DL10" s="341">
        <f>'1.4.8 CF'!DL47</f>
        <v>342</v>
      </c>
      <c r="DM10" s="341">
        <f>'1.4.8 CF'!DM47</f>
        <v>342</v>
      </c>
      <c r="DN10" s="341">
        <f>'1.4.8 CF'!DN47</f>
        <v>189</v>
      </c>
      <c r="DO10" s="341">
        <f>'1.4.8 CF'!DO47</f>
        <v>189</v>
      </c>
      <c r="DP10" s="341">
        <f>'1.4.8 CF'!DP47</f>
        <v>189</v>
      </c>
      <c r="DQ10" s="341">
        <f>'1.4.8 CF'!DQ47</f>
        <v>189</v>
      </c>
      <c r="DR10" s="341">
        <f>'1.4.8 CF'!DR47</f>
        <v>189</v>
      </c>
      <c r="DS10" s="341">
        <f>'1.4.8 CF'!DS47</f>
        <v>189</v>
      </c>
      <c r="DT10" s="341">
        <f>'1.4.8 CF'!DT47</f>
        <v>189</v>
      </c>
      <c r="DU10" s="341">
        <f>'1.4.8 CF'!DU47</f>
        <v>189</v>
      </c>
      <c r="DV10" s="341">
        <f>'1.4.8 CF'!DV47</f>
        <v>189</v>
      </c>
      <c r="DW10" s="341">
        <f>'1.4.8 CF'!DW47</f>
        <v>189</v>
      </c>
      <c r="DX10" s="341">
        <f>'1.4.8 CF'!DX47</f>
        <v>189</v>
      </c>
      <c r="DY10" s="341">
        <f>'1.4.8 CF'!DY47</f>
        <v>189</v>
      </c>
    </row>
    <row r="11" spans="1:129" x14ac:dyDescent="0.35">
      <c r="B11" s="14"/>
      <c r="C11" s="14"/>
      <c r="E11" s="37" t="str">
        <f>'1.1 Assumptions'!$J$28</f>
        <v>MicroBT Whatsminer M30s</v>
      </c>
      <c r="F11" s="37"/>
      <c r="G11" s="37"/>
      <c r="H11" s="525" t="s">
        <v>45</v>
      </c>
      <c r="J11" s="341">
        <f>'1.4.8 CF'!J48</f>
        <v>0</v>
      </c>
      <c r="K11" s="341">
        <f>'1.4.8 CF'!K48</f>
        <v>0</v>
      </c>
      <c r="L11" s="341">
        <f>'1.4.8 CF'!L48</f>
        <v>0</v>
      </c>
      <c r="M11" s="341">
        <f>'1.4.8 CF'!M48</f>
        <v>0</v>
      </c>
      <c r="N11" s="341">
        <f>'1.4.8 CF'!N48</f>
        <v>0</v>
      </c>
      <c r="O11" s="341">
        <f>'1.4.8 CF'!O48</f>
        <v>0</v>
      </c>
      <c r="P11" s="341">
        <f>'1.4.8 CF'!P48</f>
        <v>0</v>
      </c>
      <c r="Q11" s="341">
        <f>'1.4.8 CF'!Q48</f>
        <v>0</v>
      </c>
      <c r="R11" s="341">
        <f>'1.4.8 CF'!R48</f>
        <v>0</v>
      </c>
      <c r="S11" s="341">
        <f>'1.4.8 CF'!S48</f>
        <v>0</v>
      </c>
      <c r="T11" s="341">
        <f>'1.4.8 CF'!T48</f>
        <v>0</v>
      </c>
      <c r="U11" s="341">
        <f>'1.4.8 CF'!U48</f>
        <v>0</v>
      </c>
      <c r="V11" s="341">
        <f>'1.4.8 CF'!V48</f>
        <v>0</v>
      </c>
      <c r="W11" s="341">
        <f>'1.4.8 CF'!W48</f>
        <v>0</v>
      </c>
      <c r="X11" s="341">
        <f>'1.4.8 CF'!X48</f>
        <v>0</v>
      </c>
      <c r="Y11" s="341">
        <f>'1.4.8 CF'!Y48</f>
        <v>0</v>
      </c>
      <c r="Z11" s="341">
        <f>'1.4.8 CF'!Z48</f>
        <v>0</v>
      </c>
      <c r="AA11" s="341">
        <f>'1.4.8 CF'!AA48</f>
        <v>0</v>
      </c>
      <c r="AB11" s="341">
        <f>'1.4.8 CF'!AB48</f>
        <v>0</v>
      </c>
      <c r="AC11" s="341">
        <f>'1.4.8 CF'!AC48</f>
        <v>0</v>
      </c>
      <c r="AD11" s="341">
        <f>'1.4.8 CF'!AD48</f>
        <v>0</v>
      </c>
      <c r="AE11" s="341">
        <f>'1.4.8 CF'!AE48</f>
        <v>0</v>
      </c>
      <c r="AF11" s="341">
        <f>'1.4.8 CF'!AF48</f>
        <v>0</v>
      </c>
      <c r="AG11" s="341">
        <f>'1.4.8 CF'!AG48</f>
        <v>0</v>
      </c>
      <c r="AH11" s="341">
        <f>'1.4.8 CF'!AH48</f>
        <v>0</v>
      </c>
      <c r="AI11" s="341">
        <f>'1.4.8 CF'!AI48</f>
        <v>0</v>
      </c>
      <c r="AJ11" s="341">
        <f>'1.4.8 CF'!AJ48</f>
        <v>0</v>
      </c>
      <c r="AK11" s="341">
        <f>'1.4.8 CF'!AK48</f>
        <v>0</v>
      </c>
      <c r="AL11" s="341">
        <f>'1.4.8 CF'!AL48</f>
        <v>0</v>
      </c>
      <c r="AM11" s="341">
        <f>'1.4.8 CF'!AM48</f>
        <v>0</v>
      </c>
      <c r="AN11" s="341">
        <f>'1.4.8 CF'!AN48</f>
        <v>0</v>
      </c>
      <c r="AO11" s="341">
        <f>'1.4.8 CF'!AO48</f>
        <v>0</v>
      </c>
      <c r="AP11" s="341">
        <f>'1.4.8 CF'!AP48</f>
        <v>0</v>
      </c>
      <c r="AQ11" s="341">
        <f>'1.4.8 CF'!AQ48</f>
        <v>0</v>
      </c>
      <c r="AR11" s="341">
        <f>'1.4.8 CF'!AR48</f>
        <v>0</v>
      </c>
      <c r="AS11" s="341">
        <f>'1.4.8 CF'!AS48</f>
        <v>0</v>
      </c>
      <c r="AT11" s="341">
        <f>'1.4.8 CF'!AT48</f>
        <v>0</v>
      </c>
      <c r="AU11" s="341">
        <f>'1.4.8 CF'!AU48</f>
        <v>0</v>
      </c>
      <c r="AV11" s="341">
        <f>'1.4.8 CF'!AV48</f>
        <v>0</v>
      </c>
      <c r="AW11" s="341">
        <f>'1.4.8 CF'!AW48</f>
        <v>0</v>
      </c>
      <c r="AX11" s="341">
        <f>'1.4.8 CF'!AX48</f>
        <v>0</v>
      </c>
      <c r="AY11" s="341">
        <f>'1.4.8 CF'!AY48</f>
        <v>0</v>
      </c>
      <c r="AZ11" s="341">
        <f>'1.4.8 CF'!AZ48</f>
        <v>0</v>
      </c>
      <c r="BA11" s="341">
        <f>'1.4.8 CF'!BA48</f>
        <v>0</v>
      </c>
      <c r="BB11" s="341">
        <f>'1.4.8 CF'!BB48</f>
        <v>0</v>
      </c>
      <c r="BC11" s="341">
        <f>'1.4.8 CF'!BC48</f>
        <v>0</v>
      </c>
      <c r="BD11" s="341">
        <f>'1.4.8 CF'!BD48</f>
        <v>0</v>
      </c>
      <c r="BE11" s="341">
        <f>'1.4.8 CF'!BE48</f>
        <v>0</v>
      </c>
      <c r="BF11" s="341">
        <f>'1.4.8 CF'!BF48</f>
        <v>0</v>
      </c>
      <c r="BG11" s="341">
        <f>'1.4.8 CF'!BG48</f>
        <v>0</v>
      </c>
      <c r="BH11" s="341">
        <f>'1.4.8 CF'!BH48</f>
        <v>0</v>
      </c>
      <c r="BI11" s="341">
        <f>'1.4.8 CF'!BI48</f>
        <v>0</v>
      </c>
      <c r="BJ11" s="341">
        <f>'1.4.8 CF'!BJ48</f>
        <v>0</v>
      </c>
      <c r="BK11" s="341">
        <f>'1.4.8 CF'!BK48</f>
        <v>0</v>
      </c>
      <c r="BL11" s="341">
        <f>'1.4.8 CF'!BL48</f>
        <v>0</v>
      </c>
      <c r="BM11" s="341">
        <f>'1.4.8 CF'!BM48</f>
        <v>0</v>
      </c>
      <c r="BN11" s="341">
        <f>'1.4.8 CF'!BN48</f>
        <v>0</v>
      </c>
      <c r="BO11" s="341">
        <f>'1.4.8 CF'!BO48</f>
        <v>0</v>
      </c>
      <c r="BP11" s="341">
        <f>'1.4.8 CF'!BP48</f>
        <v>0</v>
      </c>
      <c r="BQ11" s="341">
        <f>'1.4.8 CF'!BQ48</f>
        <v>0</v>
      </c>
      <c r="BR11" s="341">
        <f>'1.4.8 CF'!BR48</f>
        <v>0</v>
      </c>
      <c r="BS11" s="341">
        <f>'1.4.8 CF'!BS48</f>
        <v>0</v>
      </c>
      <c r="BT11" s="341">
        <f>'1.4.8 CF'!BT48</f>
        <v>0</v>
      </c>
      <c r="BU11" s="341">
        <f>'1.4.8 CF'!BU48</f>
        <v>0</v>
      </c>
      <c r="BV11" s="341">
        <f>'1.4.8 CF'!BV48</f>
        <v>0</v>
      </c>
      <c r="BW11" s="341">
        <f>'1.4.8 CF'!BW48</f>
        <v>0</v>
      </c>
      <c r="BX11" s="341">
        <f>'1.4.8 CF'!BX48</f>
        <v>0</v>
      </c>
      <c r="BY11" s="341">
        <f>'1.4.8 CF'!BY48</f>
        <v>0</v>
      </c>
      <c r="BZ11" s="341">
        <f>'1.4.8 CF'!BZ48</f>
        <v>0</v>
      </c>
      <c r="CA11" s="341">
        <f>'1.4.8 CF'!CA48</f>
        <v>0</v>
      </c>
      <c r="CB11" s="341">
        <f>'1.4.8 CF'!CB48</f>
        <v>0</v>
      </c>
      <c r="CC11" s="341">
        <f>'1.4.8 CF'!CC48</f>
        <v>0</v>
      </c>
      <c r="CD11" s="341">
        <f>'1.4.8 CF'!CD48</f>
        <v>0</v>
      </c>
      <c r="CE11" s="341">
        <f>'1.4.8 CF'!CE48</f>
        <v>0</v>
      </c>
      <c r="CF11" s="341">
        <f>'1.4.8 CF'!CF48</f>
        <v>0</v>
      </c>
      <c r="CG11" s="341">
        <f>'1.4.8 CF'!CG48</f>
        <v>0</v>
      </c>
      <c r="CH11" s="341">
        <f>'1.4.8 CF'!CH48</f>
        <v>0</v>
      </c>
      <c r="CI11" s="341">
        <f>'1.4.8 CF'!CI48</f>
        <v>0</v>
      </c>
      <c r="CJ11" s="341">
        <f>'1.4.8 CF'!CJ48</f>
        <v>0</v>
      </c>
      <c r="CK11" s="341">
        <f>'1.4.8 CF'!CK48</f>
        <v>0</v>
      </c>
      <c r="CL11" s="341">
        <f>'1.4.8 CF'!CL48</f>
        <v>0</v>
      </c>
      <c r="CM11" s="341">
        <f>'1.4.8 CF'!CM48</f>
        <v>0</v>
      </c>
      <c r="CN11" s="341">
        <f>'1.4.8 CF'!CN48</f>
        <v>0</v>
      </c>
      <c r="CO11" s="341">
        <f>'1.4.8 CF'!CO48</f>
        <v>0</v>
      </c>
      <c r="CP11" s="341">
        <f>'1.4.8 CF'!CP48</f>
        <v>0</v>
      </c>
      <c r="CQ11" s="341">
        <f>'1.4.8 CF'!CQ48</f>
        <v>0</v>
      </c>
      <c r="CR11" s="341">
        <f>'1.4.8 CF'!CR48</f>
        <v>0</v>
      </c>
      <c r="CS11" s="341">
        <f>'1.4.8 CF'!CS48</f>
        <v>0</v>
      </c>
      <c r="CT11" s="341">
        <f>'1.4.8 CF'!CT48</f>
        <v>0</v>
      </c>
      <c r="CU11" s="341">
        <f>'1.4.8 CF'!CU48</f>
        <v>0</v>
      </c>
      <c r="CV11" s="341">
        <f>'1.4.8 CF'!CV48</f>
        <v>0</v>
      </c>
      <c r="CW11" s="341">
        <f>'1.4.8 CF'!CW48</f>
        <v>0</v>
      </c>
      <c r="CX11" s="341">
        <f>'1.4.8 CF'!CX48</f>
        <v>0</v>
      </c>
      <c r="CY11" s="341">
        <f>'1.4.8 CF'!CY48</f>
        <v>0</v>
      </c>
      <c r="CZ11" s="341">
        <f>'1.4.8 CF'!CZ48</f>
        <v>0</v>
      </c>
      <c r="DA11" s="341">
        <f>'1.4.8 CF'!DA48</f>
        <v>0</v>
      </c>
      <c r="DB11" s="341">
        <f>'1.4.8 CF'!DB48</f>
        <v>0</v>
      </c>
      <c r="DC11" s="341">
        <f>'1.4.8 CF'!DC48</f>
        <v>0</v>
      </c>
      <c r="DD11" s="341">
        <f>'1.4.8 CF'!DD48</f>
        <v>0</v>
      </c>
      <c r="DE11" s="341">
        <f>'1.4.8 CF'!DE48</f>
        <v>0</v>
      </c>
      <c r="DF11" s="341">
        <f>'1.4.8 CF'!DF48</f>
        <v>0</v>
      </c>
      <c r="DG11" s="341">
        <f>'1.4.8 CF'!DG48</f>
        <v>0</v>
      </c>
      <c r="DH11" s="341">
        <f>'1.4.8 CF'!DH48</f>
        <v>0</v>
      </c>
      <c r="DI11" s="341">
        <f>'1.4.8 CF'!DI48</f>
        <v>0</v>
      </c>
      <c r="DJ11" s="341">
        <f>'1.4.8 CF'!DJ48</f>
        <v>0</v>
      </c>
      <c r="DK11" s="341">
        <f>'1.4.8 CF'!DK48</f>
        <v>0</v>
      </c>
      <c r="DL11" s="341">
        <f>'1.4.8 CF'!DL48</f>
        <v>0</v>
      </c>
      <c r="DM11" s="341">
        <f>'1.4.8 CF'!DM48</f>
        <v>0</v>
      </c>
      <c r="DN11" s="341">
        <f>'1.4.8 CF'!DN48</f>
        <v>0</v>
      </c>
      <c r="DO11" s="341">
        <f>'1.4.8 CF'!DO48</f>
        <v>0</v>
      </c>
      <c r="DP11" s="341">
        <f>'1.4.8 CF'!DP48</f>
        <v>0</v>
      </c>
      <c r="DQ11" s="341">
        <f>'1.4.8 CF'!DQ48</f>
        <v>0</v>
      </c>
      <c r="DR11" s="341">
        <f>'1.4.8 CF'!DR48</f>
        <v>0</v>
      </c>
      <c r="DS11" s="341">
        <f>'1.4.8 CF'!DS48</f>
        <v>0</v>
      </c>
      <c r="DT11" s="341">
        <f>'1.4.8 CF'!DT48</f>
        <v>0</v>
      </c>
      <c r="DU11" s="341">
        <f>'1.4.8 CF'!DU48</f>
        <v>0</v>
      </c>
      <c r="DV11" s="341">
        <f>'1.4.8 CF'!DV48</f>
        <v>0</v>
      </c>
      <c r="DW11" s="341">
        <f>'1.4.8 CF'!DW48</f>
        <v>0</v>
      </c>
      <c r="DX11" s="341">
        <f>'1.4.8 CF'!DX48</f>
        <v>0</v>
      </c>
      <c r="DY11" s="341">
        <f>'1.4.8 CF'!DY48</f>
        <v>0</v>
      </c>
    </row>
    <row r="12" spans="1:129" x14ac:dyDescent="0.35">
      <c r="B12" s="14"/>
      <c r="H12" s="525"/>
    </row>
    <row r="13" spans="1:129" x14ac:dyDescent="0.35">
      <c r="B13" s="14"/>
      <c r="C13" s="24" t="s">
        <v>598</v>
      </c>
      <c r="H13" s="525"/>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40"/>
    </row>
    <row r="14" spans="1:129" x14ac:dyDescent="0.35">
      <c r="B14" s="14"/>
      <c r="C14" s="14"/>
      <c r="E14" s="37" t="str">
        <f>'1.1 Assumptions'!$J$27</f>
        <v>Bitmain Antminer S19 Pro</v>
      </c>
      <c r="F14" s="37"/>
      <c r="G14" s="37"/>
      <c r="H14" s="525" t="s">
        <v>45</v>
      </c>
      <c r="J14" s="126">
        <f>IF('1.1 Assumptions'!$J$35="Bitcoin Satoshi Vision",J10,0)</f>
        <v>0</v>
      </c>
      <c r="K14" s="126">
        <f>IF('1.1 Assumptions'!$J$35="Bitcoin Satoshi Vision",K10,0)</f>
        <v>0</v>
      </c>
      <c r="L14" s="126">
        <f>IF('1.1 Assumptions'!$J$35="Bitcoin Satoshi Vision",L10,0)</f>
        <v>0</v>
      </c>
      <c r="M14" s="126">
        <f>IF('1.1 Assumptions'!$J$35="Bitcoin Satoshi Vision",M10,0)</f>
        <v>0</v>
      </c>
      <c r="N14" s="126">
        <f>IF('1.1 Assumptions'!$J$35="Bitcoin Satoshi Vision",N10,0)</f>
        <v>0</v>
      </c>
      <c r="O14" s="126">
        <f>IF('1.1 Assumptions'!$J$35="Bitcoin Satoshi Vision",O10,0)</f>
        <v>0</v>
      </c>
      <c r="P14" s="126">
        <f>IF('1.1 Assumptions'!$J$35="Bitcoin Satoshi Vision",P10,0)</f>
        <v>0</v>
      </c>
      <c r="Q14" s="126">
        <f>IF('1.1 Assumptions'!$J$35="Bitcoin Satoshi Vision",Q10,0)</f>
        <v>0</v>
      </c>
      <c r="R14" s="126">
        <f>IF('1.1 Assumptions'!$J$35="Bitcoin Satoshi Vision",R10,0)</f>
        <v>0</v>
      </c>
      <c r="S14" s="126">
        <f>IF('1.1 Assumptions'!$J$35="Bitcoin Satoshi Vision",S10,0)</f>
        <v>0</v>
      </c>
      <c r="T14" s="126">
        <f>IF('1.1 Assumptions'!$J$35="Bitcoin Satoshi Vision",T10,0)</f>
        <v>0</v>
      </c>
      <c r="U14" s="126">
        <f>IF('1.1 Assumptions'!$J$35="Bitcoin Satoshi Vision",U10,0)</f>
        <v>0</v>
      </c>
      <c r="V14" s="126">
        <f>IF('1.1 Assumptions'!$J$35="Bitcoin Satoshi Vision",V10,0)</f>
        <v>0</v>
      </c>
      <c r="W14" s="126">
        <f>IF('1.1 Assumptions'!$J$35="Bitcoin Satoshi Vision",W10,0)</f>
        <v>0</v>
      </c>
      <c r="X14" s="126">
        <f>IF('1.1 Assumptions'!$J$35="Bitcoin Satoshi Vision",X10,0)</f>
        <v>0</v>
      </c>
      <c r="Y14" s="126">
        <f>IF('1.1 Assumptions'!$J$35="Bitcoin Satoshi Vision",Y10,0)</f>
        <v>0</v>
      </c>
      <c r="Z14" s="126">
        <f>IF('1.1 Assumptions'!$J$35="Bitcoin Satoshi Vision",Z10,0)</f>
        <v>0</v>
      </c>
      <c r="AA14" s="126">
        <f>IF('1.1 Assumptions'!$J$35="Bitcoin Satoshi Vision",AA10,0)</f>
        <v>0</v>
      </c>
      <c r="AB14" s="126">
        <f>IF('1.1 Assumptions'!$J$35="Bitcoin Satoshi Vision",AB10,0)</f>
        <v>0</v>
      </c>
      <c r="AC14" s="126">
        <f>IF('1.1 Assumptions'!$J$35="Bitcoin Satoshi Vision",AC10,0)</f>
        <v>0</v>
      </c>
      <c r="AD14" s="126">
        <f>IF('1.1 Assumptions'!$J$35="Bitcoin Satoshi Vision",AD10,0)</f>
        <v>0</v>
      </c>
      <c r="AE14" s="126">
        <f>IF('1.1 Assumptions'!$J$35="Bitcoin Satoshi Vision",AE10,0)</f>
        <v>0</v>
      </c>
      <c r="AF14" s="126">
        <f>IF('1.1 Assumptions'!$J$35="Bitcoin Satoshi Vision",AF10,0)</f>
        <v>0</v>
      </c>
      <c r="AG14" s="126">
        <f>IF('1.1 Assumptions'!$J$35="Bitcoin Satoshi Vision",AG10,0)</f>
        <v>0</v>
      </c>
      <c r="AH14" s="126">
        <f>IF('1.1 Assumptions'!$J$35="Bitcoin Satoshi Vision",AH10,0)</f>
        <v>0</v>
      </c>
      <c r="AI14" s="126">
        <f>IF('1.1 Assumptions'!$J$35="Bitcoin Satoshi Vision",AI10,0)</f>
        <v>0</v>
      </c>
      <c r="AJ14" s="126">
        <f>IF('1.1 Assumptions'!$J$35="Bitcoin Satoshi Vision",AJ10,0)</f>
        <v>0</v>
      </c>
      <c r="AK14" s="126">
        <f>IF('1.1 Assumptions'!$J$35="Bitcoin Satoshi Vision",AK10,0)</f>
        <v>0</v>
      </c>
      <c r="AL14" s="126">
        <f>IF('1.1 Assumptions'!$J$35="Bitcoin Satoshi Vision",AL10,0)</f>
        <v>0</v>
      </c>
      <c r="AM14" s="126">
        <f>IF('1.1 Assumptions'!$J$35="Bitcoin Satoshi Vision",AM10,0)</f>
        <v>0</v>
      </c>
      <c r="AN14" s="126">
        <f>IF('1.1 Assumptions'!$J$35="Bitcoin Satoshi Vision",AN10,0)</f>
        <v>0</v>
      </c>
      <c r="AO14" s="126">
        <f>IF('1.1 Assumptions'!$J$35="Bitcoin Satoshi Vision",AO10,0)</f>
        <v>0</v>
      </c>
      <c r="AP14" s="126">
        <f>IF('1.1 Assumptions'!$J$35="Bitcoin Satoshi Vision",AP10,0)</f>
        <v>0</v>
      </c>
      <c r="AQ14" s="126">
        <f>IF('1.1 Assumptions'!$J$35="Bitcoin Satoshi Vision",AQ10,0)</f>
        <v>0</v>
      </c>
      <c r="AR14" s="126">
        <f>IF('1.1 Assumptions'!$J$35="Bitcoin Satoshi Vision",AR10,0)</f>
        <v>0</v>
      </c>
      <c r="AS14" s="126">
        <f>IF('1.1 Assumptions'!$J$35="Bitcoin Satoshi Vision",AS10,0)</f>
        <v>0</v>
      </c>
      <c r="AT14" s="126">
        <f>IF('1.1 Assumptions'!$J$35="Bitcoin Satoshi Vision",AT10,0)</f>
        <v>0</v>
      </c>
      <c r="AU14" s="126">
        <f>IF('1.1 Assumptions'!$J$35="Bitcoin Satoshi Vision",AU10,0)</f>
        <v>0</v>
      </c>
      <c r="AV14" s="126">
        <f>IF('1.1 Assumptions'!$J$35="Bitcoin Satoshi Vision",AV10,0)</f>
        <v>0</v>
      </c>
      <c r="AW14" s="126">
        <f>IF('1.1 Assumptions'!$J$35="Bitcoin Satoshi Vision",AW10,0)</f>
        <v>0</v>
      </c>
      <c r="AX14" s="126">
        <f>IF('1.1 Assumptions'!$J$35="Bitcoin Satoshi Vision",AX10,0)</f>
        <v>0</v>
      </c>
      <c r="AY14" s="126">
        <f>IF('1.1 Assumptions'!$J$35="Bitcoin Satoshi Vision",AY10,0)</f>
        <v>0</v>
      </c>
      <c r="AZ14" s="126">
        <f>IF('1.1 Assumptions'!$J$35="Bitcoin Satoshi Vision",AZ10,0)</f>
        <v>0</v>
      </c>
      <c r="BA14" s="126">
        <f>IF('1.1 Assumptions'!$J$35="Bitcoin Satoshi Vision",BA10,0)</f>
        <v>0</v>
      </c>
      <c r="BB14" s="126">
        <f>IF('1.1 Assumptions'!$J$35="Bitcoin Satoshi Vision",BB10,0)</f>
        <v>0</v>
      </c>
      <c r="BC14" s="126">
        <f>IF('1.1 Assumptions'!$J$35="Bitcoin Satoshi Vision",BC10,0)</f>
        <v>0</v>
      </c>
      <c r="BD14" s="126">
        <f>IF('1.1 Assumptions'!$J$35="Bitcoin Satoshi Vision",BD10,0)</f>
        <v>0</v>
      </c>
      <c r="BE14" s="126">
        <f>IF('1.1 Assumptions'!$J$35="Bitcoin Satoshi Vision",BE10,0)</f>
        <v>0</v>
      </c>
      <c r="BF14" s="126">
        <f>IF('1.1 Assumptions'!$J$35="Bitcoin Satoshi Vision",BF10,0)</f>
        <v>0</v>
      </c>
      <c r="BG14" s="126">
        <f>IF('1.1 Assumptions'!$J$35="Bitcoin Satoshi Vision",BG10,0)</f>
        <v>0</v>
      </c>
      <c r="BH14" s="126">
        <f>IF('1.1 Assumptions'!$J$35="Bitcoin Satoshi Vision",BH10,0)</f>
        <v>0</v>
      </c>
      <c r="BI14" s="126">
        <f>IF('1.1 Assumptions'!$J$35="Bitcoin Satoshi Vision",BI10,0)</f>
        <v>0</v>
      </c>
      <c r="BJ14" s="126">
        <f>IF('1.1 Assumptions'!$J$35="Bitcoin Satoshi Vision",BJ10,0)</f>
        <v>0</v>
      </c>
      <c r="BK14" s="126">
        <f>IF('1.1 Assumptions'!$J$35="Bitcoin Satoshi Vision",BK10,0)</f>
        <v>0</v>
      </c>
      <c r="BL14" s="126">
        <f>IF('1.1 Assumptions'!$J$35="Bitcoin Satoshi Vision",BL10,0)</f>
        <v>0</v>
      </c>
      <c r="BM14" s="126">
        <f>IF('1.1 Assumptions'!$J$35="Bitcoin Satoshi Vision",BM10,0)</f>
        <v>0</v>
      </c>
      <c r="BN14" s="126">
        <f>IF('1.1 Assumptions'!$J$35="Bitcoin Satoshi Vision",BN10,0)</f>
        <v>0</v>
      </c>
      <c r="BO14" s="126">
        <f>IF('1.1 Assumptions'!$J$35="Bitcoin Satoshi Vision",BO10,0)</f>
        <v>0</v>
      </c>
      <c r="BP14" s="126">
        <f>IF('1.1 Assumptions'!$J$35="Bitcoin Satoshi Vision",BP10,0)</f>
        <v>0</v>
      </c>
      <c r="BQ14" s="126">
        <f>IF('1.1 Assumptions'!$J$35="Bitcoin Satoshi Vision",BQ10,0)</f>
        <v>0</v>
      </c>
      <c r="BR14" s="126">
        <f>IF('1.1 Assumptions'!$J$35="Bitcoin Satoshi Vision",BR10,0)</f>
        <v>0</v>
      </c>
      <c r="BS14" s="126">
        <f>IF('1.1 Assumptions'!$J$35="Bitcoin Satoshi Vision",BS10,0)</f>
        <v>0</v>
      </c>
      <c r="BT14" s="126">
        <f>IF('1.1 Assumptions'!$J$35="Bitcoin Satoshi Vision",BT10,0)</f>
        <v>0</v>
      </c>
      <c r="BU14" s="126">
        <f>IF('1.1 Assumptions'!$J$35="Bitcoin Satoshi Vision",BU10,0)</f>
        <v>0</v>
      </c>
      <c r="BV14" s="126">
        <f>IF('1.1 Assumptions'!$J$35="Bitcoin Satoshi Vision",BV10,0)</f>
        <v>0</v>
      </c>
      <c r="BW14" s="126">
        <f>IF('1.1 Assumptions'!$J$35="Bitcoin Satoshi Vision",BW10,0)</f>
        <v>0</v>
      </c>
      <c r="BX14" s="126">
        <f>IF('1.1 Assumptions'!$J$35="Bitcoin Satoshi Vision",BX10,0)</f>
        <v>0</v>
      </c>
      <c r="BY14" s="126">
        <f>IF('1.1 Assumptions'!$J$35="Bitcoin Satoshi Vision",BY10,0)</f>
        <v>0</v>
      </c>
      <c r="BZ14" s="126">
        <f>IF('1.1 Assumptions'!$J$35="Bitcoin Satoshi Vision",BZ10,0)</f>
        <v>0</v>
      </c>
      <c r="CA14" s="126">
        <f>IF('1.1 Assumptions'!$J$35="Bitcoin Satoshi Vision",CA10,0)</f>
        <v>0</v>
      </c>
      <c r="CB14" s="126">
        <f>IF('1.1 Assumptions'!$J$35="Bitcoin Satoshi Vision",CB10,0)</f>
        <v>0</v>
      </c>
      <c r="CC14" s="126">
        <f>IF('1.1 Assumptions'!$J$35="Bitcoin Satoshi Vision",CC10,0)</f>
        <v>0</v>
      </c>
      <c r="CD14" s="126">
        <f>IF('1.1 Assumptions'!$J$35="Bitcoin Satoshi Vision",CD10,0)</f>
        <v>0</v>
      </c>
      <c r="CE14" s="126">
        <f>IF('1.1 Assumptions'!$J$35="Bitcoin Satoshi Vision",CE10,0)</f>
        <v>0</v>
      </c>
      <c r="CF14" s="126">
        <f>IF('1.1 Assumptions'!$J$35="Bitcoin Satoshi Vision",CF10,0)</f>
        <v>0</v>
      </c>
      <c r="CG14" s="126">
        <f>IF('1.1 Assumptions'!$J$35="Bitcoin Satoshi Vision",CG10,0)</f>
        <v>0</v>
      </c>
      <c r="CH14" s="126">
        <f>IF('1.1 Assumptions'!$J$35="Bitcoin Satoshi Vision",CH10,0)</f>
        <v>0</v>
      </c>
      <c r="CI14" s="126">
        <f>IF('1.1 Assumptions'!$J$35="Bitcoin Satoshi Vision",CI10,0)</f>
        <v>0</v>
      </c>
      <c r="CJ14" s="126">
        <f>IF('1.1 Assumptions'!$J$35="Bitcoin Satoshi Vision",CJ10,0)</f>
        <v>0</v>
      </c>
      <c r="CK14" s="126">
        <f>IF('1.1 Assumptions'!$J$35="Bitcoin Satoshi Vision",CK10,0)</f>
        <v>0</v>
      </c>
      <c r="CL14" s="126">
        <f>IF('1.1 Assumptions'!$J$35="Bitcoin Satoshi Vision",CL10,0)</f>
        <v>0</v>
      </c>
      <c r="CM14" s="126">
        <f>IF('1.1 Assumptions'!$J$35="Bitcoin Satoshi Vision",CM10,0)</f>
        <v>0</v>
      </c>
      <c r="CN14" s="126">
        <f>IF('1.1 Assumptions'!$J$35="Bitcoin Satoshi Vision",CN10,0)</f>
        <v>0</v>
      </c>
      <c r="CO14" s="126">
        <f>IF('1.1 Assumptions'!$J$35="Bitcoin Satoshi Vision",CO10,0)</f>
        <v>0</v>
      </c>
      <c r="CP14" s="126">
        <f>IF('1.1 Assumptions'!$J$35="Bitcoin Satoshi Vision",CP10,0)</f>
        <v>0</v>
      </c>
      <c r="CQ14" s="126">
        <f>IF('1.1 Assumptions'!$J$35="Bitcoin Satoshi Vision",CQ10,0)</f>
        <v>0</v>
      </c>
      <c r="CR14" s="126">
        <f>IF('1.1 Assumptions'!$J$35="Bitcoin Satoshi Vision",CR10,0)</f>
        <v>0</v>
      </c>
      <c r="CS14" s="126">
        <f>IF('1.1 Assumptions'!$J$35="Bitcoin Satoshi Vision",CS10,0)</f>
        <v>0</v>
      </c>
      <c r="CT14" s="126">
        <f>IF('1.1 Assumptions'!$J$35="Bitcoin Satoshi Vision",CT10,0)</f>
        <v>0</v>
      </c>
      <c r="CU14" s="126">
        <f>IF('1.1 Assumptions'!$J$35="Bitcoin Satoshi Vision",CU10,0)</f>
        <v>0</v>
      </c>
      <c r="CV14" s="126">
        <f>IF('1.1 Assumptions'!$J$35="Bitcoin Satoshi Vision",CV10,0)</f>
        <v>0</v>
      </c>
      <c r="CW14" s="126">
        <f>IF('1.1 Assumptions'!$J$35="Bitcoin Satoshi Vision",CW10,0)</f>
        <v>0</v>
      </c>
      <c r="CX14" s="126">
        <f>IF('1.1 Assumptions'!$J$35="Bitcoin Satoshi Vision",CX10,0)</f>
        <v>0</v>
      </c>
      <c r="CY14" s="126">
        <f>IF('1.1 Assumptions'!$J$35="Bitcoin Satoshi Vision",CY10,0)</f>
        <v>0</v>
      </c>
      <c r="CZ14" s="126">
        <f>IF('1.1 Assumptions'!$J$35="Bitcoin Satoshi Vision",CZ10,0)</f>
        <v>0</v>
      </c>
      <c r="DA14" s="126">
        <f>IF('1.1 Assumptions'!$J$35="Bitcoin Satoshi Vision",DA10,0)</f>
        <v>0</v>
      </c>
      <c r="DB14" s="126">
        <f>IF('1.1 Assumptions'!$J$35="Bitcoin Satoshi Vision",DB10,0)</f>
        <v>0</v>
      </c>
      <c r="DC14" s="126">
        <f>IF('1.1 Assumptions'!$J$35="Bitcoin Satoshi Vision",DC10,0)</f>
        <v>0</v>
      </c>
      <c r="DD14" s="126">
        <f>IF('1.1 Assumptions'!$J$35="Bitcoin Satoshi Vision",DD10,0)</f>
        <v>0</v>
      </c>
      <c r="DE14" s="126">
        <f>IF('1.1 Assumptions'!$J$35="Bitcoin Satoshi Vision",DE10,0)</f>
        <v>0</v>
      </c>
      <c r="DF14" s="126">
        <f>IF('1.1 Assumptions'!$J$35="Bitcoin Satoshi Vision",DF10,0)</f>
        <v>0</v>
      </c>
      <c r="DG14" s="126">
        <f>IF('1.1 Assumptions'!$J$35="Bitcoin Satoshi Vision",DG10,0)</f>
        <v>0</v>
      </c>
      <c r="DH14" s="126">
        <f>IF('1.1 Assumptions'!$J$35="Bitcoin Satoshi Vision",DH10,0)</f>
        <v>0</v>
      </c>
      <c r="DI14" s="126">
        <f>IF('1.1 Assumptions'!$J$35="Bitcoin Satoshi Vision",DI10,0)</f>
        <v>0</v>
      </c>
      <c r="DJ14" s="126">
        <f>IF('1.1 Assumptions'!$J$35="Bitcoin Satoshi Vision",DJ10,0)</f>
        <v>0</v>
      </c>
      <c r="DK14" s="126">
        <f>IF('1.1 Assumptions'!$J$35="Bitcoin Satoshi Vision",DK10,0)</f>
        <v>0</v>
      </c>
      <c r="DL14" s="126">
        <f>IF('1.1 Assumptions'!$J$35="Bitcoin Satoshi Vision",DL10,0)</f>
        <v>0</v>
      </c>
      <c r="DM14" s="126">
        <f>IF('1.1 Assumptions'!$J$35="Bitcoin Satoshi Vision",DM10,0)</f>
        <v>0</v>
      </c>
      <c r="DN14" s="126">
        <f>IF('1.1 Assumptions'!$J$35="Bitcoin Satoshi Vision",DN10,0)</f>
        <v>0</v>
      </c>
      <c r="DO14" s="126">
        <f>IF('1.1 Assumptions'!$J$35="Bitcoin Satoshi Vision",DO10,0)</f>
        <v>0</v>
      </c>
      <c r="DP14" s="126">
        <f>IF('1.1 Assumptions'!$J$35="Bitcoin Satoshi Vision",DP10,0)</f>
        <v>0</v>
      </c>
      <c r="DQ14" s="126">
        <f>IF('1.1 Assumptions'!$J$35="Bitcoin Satoshi Vision",DQ10,0)</f>
        <v>0</v>
      </c>
      <c r="DR14" s="126">
        <f>IF('1.1 Assumptions'!$J$35="Bitcoin Satoshi Vision",DR10,0)</f>
        <v>0</v>
      </c>
      <c r="DS14" s="126">
        <f>IF('1.1 Assumptions'!$J$35="Bitcoin Satoshi Vision",DS10,0)</f>
        <v>0</v>
      </c>
      <c r="DT14" s="126">
        <f>IF('1.1 Assumptions'!$J$35="Bitcoin Satoshi Vision",DT10,0)</f>
        <v>0</v>
      </c>
      <c r="DU14" s="126">
        <f>IF('1.1 Assumptions'!$J$35="Bitcoin Satoshi Vision",DU10,0)</f>
        <v>0</v>
      </c>
      <c r="DV14" s="126">
        <f>IF('1.1 Assumptions'!$J$35="Bitcoin Satoshi Vision",DV10,0)</f>
        <v>0</v>
      </c>
      <c r="DW14" s="126">
        <f>IF('1.1 Assumptions'!$J$35="Bitcoin Satoshi Vision",DW10,0)</f>
        <v>0</v>
      </c>
      <c r="DX14" s="126">
        <f>IF('1.1 Assumptions'!$J$35="Bitcoin Satoshi Vision",DX10,0)</f>
        <v>0</v>
      </c>
      <c r="DY14" s="126">
        <f>IF('1.1 Assumptions'!$J$35="Bitcoin Satoshi Vision",DY10,0)</f>
        <v>0</v>
      </c>
    </row>
    <row r="15" spans="1:129" x14ac:dyDescent="0.35">
      <c r="B15" s="14"/>
      <c r="C15" s="14"/>
      <c r="E15" s="37" t="str">
        <f>'1.1 Assumptions'!$J$28</f>
        <v>MicroBT Whatsminer M30s</v>
      </c>
      <c r="F15" s="37"/>
      <c r="G15" s="37"/>
      <c r="H15" s="525" t="s">
        <v>45</v>
      </c>
      <c r="J15" s="127">
        <f>IF('1.1 Assumptions'!$J$36="Bitcoin Satoshi Vision",J11,0)</f>
        <v>0</v>
      </c>
      <c r="K15" s="127">
        <f>IF('1.1 Assumptions'!$J$36="Bitcoin Satoshi Vision",K11,0)</f>
        <v>0</v>
      </c>
      <c r="L15" s="127">
        <f>IF('1.1 Assumptions'!$J$36="Bitcoin Satoshi Vision",L11,0)</f>
        <v>0</v>
      </c>
      <c r="M15" s="127">
        <f>IF('1.1 Assumptions'!$J$36="Bitcoin Satoshi Vision",M11,0)</f>
        <v>0</v>
      </c>
      <c r="N15" s="127">
        <f>IF('1.1 Assumptions'!$J$36="Bitcoin Satoshi Vision",N11,0)</f>
        <v>0</v>
      </c>
      <c r="O15" s="127">
        <f>IF('1.1 Assumptions'!$J$36="Bitcoin Satoshi Vision",O11,0)</f>
        <v>0</v>
      </c>
      <c r="P15" s="127">
        <f>IF('1.1 Assumptions'!$J$36="Bitcoin Satoshi Vision",P11,0)</f>
        <v>0</v>
      </c>
      <c r="Q15" s="127">
        <f>IF('1.1 Assumptions'!$J$36="Bitcoin Satoshi Vision",Q11,0)</f>
        <v>0</v>
      </c>
      <c r="R15" s="127">
        <f>IF('1.1 Assumptions'!$J$36="Bitcoin Satoshi Vision",R11,0)</f>
        <v>0</v>
      </c>
      <c r="S15" s="127">
        <f>IF('1.1 Assumptions'!$J$36="Bitcoin Satoshi Vision",S11,0)</f>
        <v>0</v>
      </c>
      <c r="T15" s="127">
        <f>IF('1.1 Assumptions'!$J$36="Bitcoin Satoshi Vision",T11,0)</f>
        <v>0</v>
      </c>
      <c r="U15" s="127">
        <f>IF('1.1 Assumptions'!$J$36="Bitcoin Satoshi Vision",U11,0)</f>
        <v>0</v>
      </c>
      <c r="V15" s="127">
        <f>IF('1.1 Assumptions'!$J$36="Bitcoin Satoshi Vision",V11,0)</f>
        <v>0</v>
      </c>
      <c r="W15" s="127">
        <f>IF('1.1 Assumptions'!$J$36="Bitcoin Satoshi Vision",W11,0)</f>
        <v>0</v>
      </c>
      <c r="X15" s="127">
        <f>IF('1.1 Assumptions'!$J$36="Bitcoin Satoshi Vision",X11,0)</f>
        <v>0</v>
      </c>
      <c r="Y15" s="127">
        <f>IF('1.1 Assumptions'!$J$36="Bitcoin Satoshi Vision",Y11,0)</f>
        <v>0</v>
      </c>
      <c r="Z15" s="127">
        <f>IF('1.1 Assumptions'!$J$36="Bitcoin Satoshi Vision",Z11,0)</f>
        <v>0</v>
      </c>
      <c r="AA15" s="127">
        <f>IF('1.1 Assumptions'!$J$36="Bitcoin Satoshi Vision",AA11,0)</f>
        <v>0</v>
      </c>
      <c r="AB15" s="127">
        <f>IF('1.1 Assumptions'!$J$36="Bitcoin Satoshi Vision",AB11,0)</f>
        <v>0</v>
      </c>
      <c r="AC15" s="127">
        <f>IF('1.1 Assumptions'!$J$36="Bitcoin Satoshi Vision",AC11,0)</f>
        <v>0</v>
      </c>
      <c r="AD15" s="127">
        <f>IF('1.1 Assumptions'!$J$36="Bitcoin Satoshi Vision",AD11,0)</f>
        <v>0</v>
      </c>
      <c r="AE15" s="127">
        <f>IF('1.1 Assumptions'!$J$36="Bitcoin Satoshi Vision",AE11,0)</f>
        <v>0</v>
      </c>
      <c r="AF15" s="127">
        <f>IF('1.1 Assumptions'!$J$36="Bitcoin Satoshi Vision",AF11,0)</f>
        <v>0</v>
      </c>
      <c r="AG15" s="127">
        <f>IF('1.1 Assumptions'!$J$36="Bitcoin Satoshi Vision",AG11,0)</f>
        <v>0</v>
      </c>
      <c r="AH15" s="127">
        <f>IF('1.1 Assumptions'!$J$36="Bitcoin Satoshi Vision",AH11,0)</f>
        <v>0</v>
      </c>
      <c r="AI15" s="127">
        <f>IF('1.1 Assumptions'!$J$36="Bitcoin Satoshi Vision",AI11,0)</f>
        <v>0</v>
      </c>
      <c r="AJ15" s="127">
        <f>IF('1.1 Assumptions'!$J$36="Bitcoin Satoshi Vision",AJ11,0)</f>
        <v>0</v>
      </c>
      <c r="AK15" s="127">
        <f>IF('1.1 Assumptions'!$J$36="Bitcoin Satoshi Vision",AK11,0)</f>
        <v>0</v>
      </c>
      <c r="AL15" s="127">
        <f>IF('1.1 Assumptions'!$J$36="Bitcoin Satoshi Vision",AL11,0)</f>
        <v>0</v>
      </c>
      <c r="AM15" s="127">
        <f>IF('1.1 Assumptions'!$J$36="Bitcoin Satoshi Vision",AM11,0)</f>
        <v>0</v>
      </c>
      <c r="AN15" s="127">
        <f>IF('1.1 Assumptions'!$J$36="Bitcoin Satoshi Vision",AN11,0)</f>
        <v>0</v>
      </c>
      <c r="AO15" s="127">
        <f>IF('1.1 Assumptions'!$J$36="Bitcoin Satoshi Vision",AO11,0)</f>
        <v>0</v>
      </c>
      <c r="AP15" s="127">
        <f>IF('1.1 Assumptions'!$J$36="Bitcoin Satoshi Vision",AP11,0)</f>
        <v>0</v>
      </c>
      <c r="AQ15" s="127">
        <f>IF('1.1 Assumptions'!$J$36="Bitcoin Satoshi Vision",AQ11,0)</f>
        <v>0</v>
      </c>
      <c r="AR15" s="127">
        <f>IF('1.1 Assumptions'!$J$36="Bitcoin Satoshi Vision",AR11,0)</f>
        <v>0</v>
      </c>
      <c r="AS15" s="127">
        <f>IF('1.1 Assumptions'!$J$36="Bitcoin Satoshi Vision",AS11,0)</f>
        <v>0</v>
      </c>
      <c r="AT15" s="127">
        <f>IF('1.1 Assumptions'!$J$36="Bitcoin Satoshi Vision",AT11,0)</f>
        <v>0</v>
      </c>
      <c r="AU15" s="127">
        <f>IF('1.1 Assumptions'!$J$36="Bitcoin Satoshi Vision",AU11,0)</f>
        <v>0</v>
      </c>
      <c r="AV15" s="127">
        <f>IF('1.1 Assumptions'!$J$36="Bitcoin Satoshi Vision",AV11,0)</f>
        <v>0</v>
      </c>
      <c r="AW15" s="127">
        <f>IF('1.1 Assumptions'!$J$36="Bitcoin Satoshi Vision",AW11,0)</f>
        <v>0</v>
      </c>
      <c r="AX15" s="127">
        <f>IF('1.1 Assumptions'!$J$36="Bitcoin Satoshi Vision",AX11,0)</f>
        <v>0</v>
      </c>
      <c r="AY15" s="127">
        <f>IF('1.1 Assumptions'!$J$36="Bitcoin Satoshi Vision",AY11,0)</f>
        <v>0</v>
      </c>
      <c r="AZ15" s="127">
        <f>IF('1.1 Assumptions'!$J$36="Bitcoin Satoshi Vision",AZ11,0)</f>
        <v>0</v>
      </c>
      <c r="BA15" s="127">
        <f>IF('1.1 Assumptions'!$J$36="Bitcoin Satoshi Vision",BA11,0)</f>
        <v>0</v>
      </c>
      <c r="BB15" s="127">
        <f>IF('1.1 Assumptions'!$J$36="Bitcoin Satoshi Vision",BB11,0)</f>
        <v>0</v>
      </c>
      <c r="BC15" s="127">
        <f>IF('1.1 Assumptions'!$J$36="Bitcoin Satoshi Vision",BC11,0)</f>
        <v>0</v>
      </c>
      <c r="BD15" s="127">
        <f>IF('1.1 Assumptions'!$J$36="Bitcoin Satoshi Vision",BD11,0)</f>
        <v>0</v>
      </c>
      <c r="BE15" s="127">
        <f>IF('1.1 Assumptions'!$J$36="Bitcoin Satoshi Vision",BE11,0)</f>
        <v>0</v>
      </c>
      <c r="BF15" s="127">
        <f>IF('1.1 Assumptions'!$J$36="Bitcoin Satoshi Vision",BF11,0)</f>
        <v>0</v>
      </c>
      <c r="BG15" s="127">
        <f>IF('1.1 Assumptions'!$J$36="Bitcoin Satoshi Vision",BG11,0)</f>
        <v>0</v>
      </c>
      <c r="BH15" s="127">
        <f>IF('1.1 Assumptions'!$J$36="Bitcoin Satoshi Vision",BH11,0)</f>
        <v>0</v>
      </c>
      <c r="BI15" s="127">
        <f>IF('1.1 Assumptions'!$J$36="Bitcoin Satoshi Vision",BI11,0)</f>
        <v>0</v>
      </c>
      <c r="BJ15" s="127">
        <f>IF('1.1 Assumptions'!$J$36="Bitcoin Satoshi Vision",BJ11,0)</f>
        <v>0</v>
      </c>
      <c r="BK15" s="127">
        <f>IF('1.1 Assumptions'!$J$36="Bitcoin Satoshi Vision",BK11,0)</f>
        <v>0</v>
      </c>
      <c r="BL15" s="127">
        <f>IF('1.1 Assumptions'!$J$36="Bitcoin Satoshi Vision",BL11,0)</f>
        <v>0</v>
      </c>
      <c r="BM15" s="127">
        <f>IF('1.1 Assumptions'!$J$36="Bitcoin Satoshi Vision",BM11,0)</f>
        <v>0</v>
      </c>
      <c r="BN15" s="127">
        <f>IF('1.1 Assumptions'!$J$36="Bitcoin Satoshi Vision",BN11,0)</f>
        <v>0</v>
      </c>
      <c r="BO15" s="127">
        <f>IF('1.1 Assumptions'!$J$36="Bitcoin Satoshi Vision",BO11,0)</f>
        <v>0</v>
      </c>
      <c r="BP15" s="127">
        <f>IF('1.1 Assumptions'!$J$36="Bitcoin Satoshi Vision",BP11,0)</f>
        <v>0</v>
      </c>
      <c r="BQ15" s="127">
        <f>IF('1.1 Assumptions'!$J$36="Bitcoin Satoshi Vision",BQ11,0)</f>
        <v>0</v>
      </c>
      <c r="BR15" s="127">
        <f>IF('1.1 Assumptions'!$J$36="Bitcoin Satoshi Vision",BR11,0)</f>
        <v>0</v>
      </c>
      <c r="BS15" s="127">
        <f>IF('1.1 Assumptions'!$J$36="Bitcoin Satoshi Vision",BS11,0)</f>
        <v>0</v>
      </c>
      <c r="BT15" s="127">
        <f>IF('1.1 Assumptions'!$J$36="Bitcoin Satoshi Vision",BT11,0)</f>
        <v>0</v>
      </c>
      <c r="BU15" s="127">
        <f>IF('1.1 Assumptions'!$J$36="Bitcoin Satoshi Vision",BU11,0)</f>
        <v>0</v>
      </c>
      <c r="BV15" s="127">
        <f>IF('1.1 Assumptions'!$J$36="Bitcoin Satoshi Vision",BV11,0)</f>
        <v>0</v>
      </c>
      <c r="BW15" s="127">
        <f>IF('1.1 Assumptions'!$J$36="Bitcoin Satoshi Vision",BW11,0)</f>
        <v>0</v>
      </c>
      <c r="BX15" s="127">
        <f>IF('1.1 Assumptions'!$J$36="Bitcoin Satoshi Vision",BX11,0)</f>
        <v>0</v>
      </c>
      <c r="BY15" s="127">
        <f>IF('1.1 Assumptions'!$J$36="Bitcoin Satoshi Vision",BY11,0)</f>
        <v>0</v>
      </c>
      <c r="BZ15" s="127">
        <f>IF('1.1 Assumptions'!$J$36="Bitcoin Satoshi Vision",BZ11,0)</f>
        <v>0</v>
      </c>
      <c r="CA15" s="127">
        <f>IF('1.1 Assumptions'!$J$36="Bitcoin Satoshi Vision",CA11,0)</f>
        <v>0</v>
      </c>
      <c r="CB15" s="127">
        <f>IF('1.1 Assumptions'!$J$36="Bitcoin Satoshi Vision",CB11,0)</f>
        <v>0</v>
      </c>
      <c r="CC15" s="127">
        <f>IF('1.1 Assumptions'!$J$36="Bitcoin Satoshi Vision",CC11,0)</f>
        <v>0</v>
      </c>
      <c r="CD15" s="127">
        <f>IF('1.1 Assumptions'!$J$36="Bitcoin Satoshi Vision",CD11,0)</f>
        <v>0</v>
      </c>
      <c r="CE15" s="127">
        <f>IF('1.1 Assumptions'!$J$36="Bitcoin Satoshi Vision",CE11,0)</f>
        <v>0</v>
      </c>
      <c r="CF15" s="127">
        <f>IF('1.1 Assumptions'!$J$36="Bitcoin Satoshi Vision",CF11,0)</f>
        <v>0</v>
      </c>
      <c r="CG15" s="127">
        <f>IF('1.1 Assumptions'!$J$36="Bitcoin Satoshi Vision",CG11,0)</f>
        <v>0</v>
      </c>
      <c r="CH15" s="127">
        <f>IF('1.1 Assumptions'!$J$36="Bitcoin Satoshi Vision",CH11,0)</f>
        <v>0</v>
      </c>
      <c r="CI15" s="127">
        <f>IF('1.1 Assumptions'!$J$36="Bitcoin Satoshi Vision",CI11,0)</f>
        <v>0</v>
      </c>
      <c r="CJ15" s="127">
        <f>IF('1.1 Assumptions'!$J$36="Bitcoin Satoshi Vision",CJ11,0)</f>
        <v>0</v>
      </c>
      <c r="CK15" s="127">
        <f>IF('1.1 Assumptions'!$J$36="Bitcoin Satoshi Vision",CK11,0)</f>
        <v>0</v>
      </c>
      <c r="CL15" s="127">
        <f>IF('1.1 Assumptions'!$J$36="Bitcoin Satoshi Vision",CL11,0)</f>
        <v>0</v>
      </c>
      <c r="CM15" s="127">
        <f>IF('1.1 Assumptions'!$J$36="Bitcoin Satoshi Vision",CM11,0)</f>
        <v>0</v>
      </c>
      <c r="CN15" s="127">
        <f>IF('1.1 Assumptions'!$J$36="Bitcoin Satoshi Vision",CN11,0)</f>
        <v>0</v>
      </c>
      <c r="CO15" s="127">
        <f>IF('1.1 Assumptions'!$J$36="Bitcoin Satoshi Vision",CO11,0)</f>
        <v>0</v>
      </c>
      <c r="CP15" s="127">
        <f>IF('1.1 Assumptions'!$J$36="Bitcoin Satoshi Vision",CP11,0)</f>
        <v>0</v>
      </c>
      <c r="CQ15" s="127">
        <f>IF('1.1 Assumptions'!$J$36="Bitcoin Satoshi Vision",CQ11,0)</f>
        <v>0</v>
      </c>
      <c r="CR15" s="127">
        <f>IF('1.1 Assumptions'!$J$36="Bitcoin Satoshi Vision",CR11,0)</f>
        <v>0</v>
      </c>
      <c r="CS15" s="127">
        <f>IF('1.1 Assumptions'!$J$36="Bitcoin Satoshi Vision",CS11,0)</f>
        <v>0</v>
      </c>
      <c r="CT15" s="127">
        <f>IF('1.1 Assumptions'!$J$36="Bitcoin Satoshi Vision",CT11,0)</f>
        <v>0</v>
      </c>
      <c r="CU15" s="127">
        <f>IF('1.1 Assumptions'!$J$36="Bitcoin Satoshi Vision",CU11,0)</f>
        <v>0</v>
      </c>
      <c r="CV15" s="127">
        <f>IF('1.1 Assumptions'!$J$36="Bitcoin Satoshi Vision",CV11,0)</f>
        <v>0</v>
      </c>
      <c r="CW15" s="127">
        <f>IF('1.1 Assumptions'!$J$36="Bitcoin Satoshi Vision",CW11,0)</f>
        <v>0</v>
      </c>
      <c r="CX15" s="127">
        <f>IF('1.1 Assumptions'!$J$36="Bitcoin Satoshi Vision",CX11,0)</f>
        <v>0</v>
      </c>
      <c r="CY15" s="127">
        <f>IF('1.1 Assumptions'!$J$36="Bitcoin Satoshi Vision",CY11,0)</f>
        <v>0</v>
      </c>
      <c r="CZ15" s="127">
        <f>IF('1.1 Assumptions'!$J$36="Bitcoin Satoshi Vision",CZ11,0)</f>
        <v>0</v>
      </c>
      <c r="DA15" s="127">
        <f>IF('1.1 Assumptions'!$J$36="Bitcoin Satoshi Vision",DA11,0)</f>
        <v>0</v>
      </c>
      <c r="DB15" s="127">
        <f>IF('1.1 Assumptions'!$J$36="Bitcoin Satoshi Vision",DB11,0)</f>
        <v>0</v>
      </c>
      <c r="DC15" s="127">
        <f>IF('1.1 Assumptions'!$J$36="Bitcoin Satoshi Vision",DC11,0)</f>
        <v>0</v>
      </c>
      <c r="DD15" s="127">
        <f>IF('1.1 Assumptions'!$J$36="Bitcoin Satoshi Vision",DD11,0)</f>
        <v>0</v>
      </c>
      <c r="DE15" s="127">
        <f>IF('1.1 Assumptions'!$J$36="Bitcoin Satoshi Vision",DE11,0)</f>
        <v>0</v>
      </c>
      <c r="DF15" s="127">
        <f>IF('1.1 Assumptions'!$J$36="Bitcoin Satoshi Vision",DF11,0)</f>
        <v>0</v>
      </c>
      <c r="DG15" s="127">
        <f>IF('1.1 Assumptions'!$J$36="Bitcoin Satoshi Vision",DG11,0)</f>
        <v>0</v>
      </c>
      <c r="DH15" s="127">
        <f>IF('1.1 Assumptions'!$J$36="Bitcoin Satoshi Vision",DH11,0)</f>
        <v>0</v>
      </c>
      <c r="DI15" s="127">
        <f>IF('1.1 Assumptions'!$J$36="Bitcoin Satoshi Vision",DI11,0)</f>
        <v>0</v>
      </c>
      <c r="DJ15" s="127">
        <f>IF('1.1 Assumptions'!$J$36="Bitcoin Satoshi Vision",DJ11,0)</f>
        <v>0</v>
      </c>
      <c r="DK15" s="127">
        <f>IF('1.1 Assumptions'!$J$36="Bitcoin Satoshi Vision",DK11,0)</f>
        <v>0</v>
      </c>
      <c r="DL15" s="127">
        <f>IF('1.1 Assumptions'!$J$36="Bitcoin Satoshi Vision",DL11,0)</f>
        <v>0</v>
      </c>
      <c r="DM15" s="127">
        <f>IF('1.1 Assumptions'!$J$36="Bitcoin Satoshi Vision",DM11,0)</f>
        <v>0</v>
      </c>
      <c r="DN15" s="127">
        <f>IF('1.1 Assumptions'!$J$36="Bitcoin Satoshi Vision",DN11,0)</f>
        <v>0</v>
      </c>
      <c r="DO15" s="127">
        <f>IF('1.1 Assumptions'!$J$36="Bitcoin Satoshi Vision",DO11,0)</f>
        <v>0</v>
      </c>
      <c r="DP15" s="127">
        <f>IF('1.1 Assumptions'!$J$36="Bitcoin Satoshi Vision",DP11,0)</f>
        <v>0</v>
      </c>
      <c r="DQ15" s="127">
        <f>IF('1.1 Assumptions'!$J$36="Bitcoin Satoshi Vision",DQ11,0)</f>
        <v>0</v>
      </c>
      <c r="DR15" s="127">
        <f>IF('1.1 Assumptions'!$J$36="Bitcoin Satoshi Vision",DR11,0)</f>
        <v>0</v>
      </c>
      <c r="DS15" s="127">
        <f>IF('1.1 Assumptions'!$J$36="Bitcoin Satoshi Vision",DS11,0)</f>
        <v>0</v>
      </c>
      <c r="DT15" s="127">
        <f>IF('1.1 Assumptions'!$J$36="Bitcoin Satoshi Vision",DT11,0)</f>
        <v>0</v>
      </c>
      <c r="DU15" s="127">
        <f>IF('1.1 Assumptions'!$J$36="Bitcoin Satoshi Vision",DU11,0)</f>
        <v>0</v>
      </c>
      <c r="DV15" s="127">
        <f>IF('1.1 Assumptions'!$J$36="Bitcoin Satoshi Vision",DV11,0)</f>
        <v>0</v>
      </c>
      <c r="DW15" s="127">
        <f>IF('1.1 Assumptions'!$J$36="Bitcoin Satoshi Vision",DW11,0)</f>
        <v>0</v>
      </c>
      <c r="DX15" s="127">
        <f>IF('1.1 Assumptions'!$J$36="Bitcoin Satoshi Vision",DX11,0)</f>
        <v>0</v>
      </c>
      <c r="DY15" s="127">
        <f>IF('1.1 Assumptions'!$J$36="Bitcoin Satoshi Vision",DY11,0)</f>
        <v>0</v>
      </c>
    </row>
    <row r="16" spans="1:129" x14ac:dyDescent="0.35">
      <c r="B16" s="14"/>
      <c r="H16" s="525"/>
      <c r="P16" s="33"/>
    </row>
    <row r="17" spans="2:129" x14ac:dyDescent="0.35">
      <c r="B17" s="14"/>
      <c r="C17" s="24" t="s">
        <v>599</v>
      </c>
      <c r="H17" s="525"/>
      <c r="P17" s="33"/>
    </row>
    <row r="18" spans="2:129" x14ac:dyDescent="0.35">
      <c r="B18" s="14"/>
      <c r="C18" s="60"/>
      <c r="D18" t="s">
        <v>540</v>
      </c>
      <c r="H18" s="525"/>
      <c r="P18" s="33"/>
    </row>
    <row r="19" spans="2:129" x14ac:dyDescent="0.35">
      <c r="B19" s="14"/>
      <c r="C19" s="60"/>
      <c r="E19" s="37" t="str">
        <f>'1.1 Assumptions'!$J$27</f>
        <v>Bitmain Antminer S19 Pro</v>
      </c>
      <c r="F19" s="37"/>
      <c r="G19" s="37"/>
      <c r="H19" s="525" t="s">
        <v>155</v>
      </c>
      <c r="J19" s="40">
        <f>J22</f>
        <v>0.11</v>
      </c>
      <c r="K19" s="40">
        <f>J19*K25</f>
        <v>0.11</v>
      </c>
      <c r="L19" s="40">
        <f t="shared" ref="L19:BW19" si="7">K19*L25</f>
        <v>0.11</v>
      </c>
      <c r="M19" s="40">
        <f t="shared" si="7"/>
        <v>0.11</v>
      </c>
      <c r="N19" s="40">
        <f t="shared" si="7"/>
        <v>0.11</v>
      </c>
      <c r="O19" s="40">
        <f t="shared" si="7"/>
        <v>0.11</v>
      </c>
      <c r="P19" s="40">
        <f t="shared" si="7"/>
        <v>0.11</v>
      </c>
      <c r="Q19" s="40">
        <f t="shared" si="7"/>
        <v>0.11</v>
      </c>
      <c r="R19" s="40">
        <f t="shared" si="7"/>
        <v>0.11</v>
      </c>
      <c r="S19" s="40">
        <f t="shared" si="7"/>
        <v>0.11</v>
      </c>
      <c r="T19" s="40">
        <f t="shared" si="7"/>
        <v>0.11</v>
      </c>
      <c r="U19" s="40">
        <f t="shared" si="7"/>
        <v>0.11</v>
      </c>
      <c r="V19" s="40">
        <f t="shared" si="7"/>
        <v>0.11550000000000001</v>
      </c>
      <c r="W19" s="40">
        <f t="shared" si="7"/>
        <v>0.11550000000000001</v>
      </c>
      <c r="X19" s="40">
        <f t="shared" si="7"/>
        <v>0.11550000000000001</v>
      </c>
      <c r="Y19" s="40">
        <f t="shared" si="7"/>
        <v>0.11550000000000001</v>
      </c>
      <c r="Z19" s="40">
        <f t="shared" si="7"/>
        <v>0.11550000000000001</v>
      </c>
      <c r="AA19" s="40">
        <f t="shared" si="7"/>
        <v>0.11550000000000001</v>
      </c>
      <c r="AB19" s="40">
        <f t="shared" si="7"/>
        <v>0.11550000000000001</v>
      </c>
      <c r="AC19" s="40">
        <f t="shared" si="7"/>
        <v>0.11550000000000001</v>
      </c>
      <c r="AD19" s="40">
        <f t="shared" si="7"/>
        <v>0.11550000000000001</v>
      </c>
      <c r="AE19" s="40">
        <f t="shared" si="7"/>
        <v>0.11550000000000001</v>
      </c>
      <c r="AF19" s="40">
        <f t="shared" si="7"/>
        <v>0.11550000000000001</v>
      </c>
      <c r="AG19" s="40">
        <f t="shared" si="7"/>
        <v>0.11550000000000001</v>
      </c>
      <c r="AH19" s="40">
        <f t="shared" si="7"/>
        <v>0.12127500000000001</v>
      </c>
      <c r="AI19" s="40">
        <f t="shared" si="7"/>
        <v>0.12127500000000001</v>
      </c>
      <c r="AJ19" s="40">
        <f t="shared" si="7"/>
        <v>0.12127500000000001</v>
      </c>
      <c r="AK19" s="40">
        <f t="shared" si="7"/>
        <v>0.12127500000000001</v>
      </c>
      <c r="AL19" s="40">
        <f t="shared" si="7"/>
        <v>0.12127500000000001</v>
      </c>
      <c r="AM19" s="40">
        <f t="shared" si="7"/>
        <v>0.12127500000000001</v>
      </c>
      <c r="AN19" s="40">
        <f t="shared" si="7"/>
        <v>0.12127500000000001</v>
      </c>
      <c r="AO19" s="40">
        <f t="shared" si="7"/>
        <v>0.12127500000000001</v>
      </c>
      <c r="AP19" s="40">
        <f t="shared" si="7"/>
        <v>0.12127500000000001</v>
      </c>
      <c r="AQ19" s="40">
        <f t="shared" si="7"/>
        <v>0.12127500000000001</v>
      </c>
      <c r="AR19" s="40">
        <f t="shared" si="7"/>
        <v>0.12127500000000001</v>
      </c>
      <c r="AS19" s="40">
        <f t="shared" si="7"/>
        <v>0.12127500000000001</v>
      </c>
      <c r="AT19" s="40">
        <f t="shared" si="7"/>
        <v>0.12733875</v>
      </c>
      <c r="AU19" s="40">
        <f t="shared" si="7"/>
        <v>0.12733875</v>
      </c>
      <c r="AV19" s="40">
        <f t="shared" si="7"/>
        <v>0.12733875</v>
      </c>
      <c r="AW19" s="40">
        <f t="shared" si="7"/>
        <v>0.12733875</v>
      </c>
      <c r="AX19" s="40">
        <f t="shared" si="7"/>
        <v>0.12733875</v>
      </c>
      <c r="AY19" s="40">
        <f t="shared" si="7"/>
        <v>0.12733875</v>
      </c>
      <c r="AZ19" s="40">
        <f t="shared" si="7"/>
        <v>0.12733875</v>
      </c>
      <c r="BA19" s="40">
        <f t="shared" si="7"/>
        <v>0.12733875</v>
      </c>
      <c r="BB19" s="40">
        <f t="shared" si="7"/>
        <v>0.12733875</v>
      </c>
      <c r="BC19" s="40">
        <f t="shared" si="7"/>
        <v>0.12733875</v>
      </c>
      <c r="BD19" s="40">
        <f t="shared" si="7"/>
        <v>0.12733875</v>
      </c>
      <c r="BE19" s="40">
        <f t="shared" si="7"/>
        <v>0.12733875</v>
      </c>
      <c r="BF19" s="40">
        <f t="shared" si="7"/>
        <v>0.1337056875</v>
      </c>
      <c r="BG19" s="40">
        <f t="shared" si="7"/>
        <v>0.1337056875</v>
      </c>
      <c r="BH19" s="40">
        <f t="shared" si="7"/>
        <v>0.1337056875</v>
      </c>
      <c r="BI19" s="40">
        <f t="shared" si="7"/>
        <v>0.1337056875</v>
      </c>
      <c r="BJ19" s="40">
        <f t="shared" si="7"/>
        <v>0.1337056875</v>
      </c>
      <c r="BK19" s="40">
        <f t="shared" si="7"/>
        <v>0.1337056875</v>
      </c>
      <c r="BL19" s="40">
        <f t="shared" si="7"/>
        <v>0.1337056875</v>
      </c>
      <c r="BM19" s="40">
        <f t="shared" si="7"/>
        <v>0.1337056875</v>
      </c>
      <c r="BN19" s="40">
        <f t="shared" si="7"/>
        <v>0.1337056875</v>
      </c>
      <c r="BO19" s="40">
        <f t="shared" si="7"/>
        <v>0.1337056875</v>
      </c>
      <c r="BP19" s="40">
        <f t="shared" si="7"/>
        <v>0.1337056875</v>
      </c>
      <c r="BQ19" s="40">
        <f t="shared" si="7"/>
        <v>0.1337056875</v>
      </c>
      <c r="BR19" s="40">
        <f t="shared" si="7"/>
        <v>0.14039097187500002</v>
      </c>
      <c r="BS19" s="40">
        <f t="shared" si="7"/>
        <v>0.14039097187500002</v>
      </c>
      <c r="BT19" s="40">
        <f t="shared" si="7"/>
        <v>0.14039097187500002</v>
      </c>
      <c r="BU19" s="40">
        <f t="shared" si="7"/>
        <v>0.14039097187500002</v>
      </c>
      <c r="BV19" s="40">
        <f t="shared" si="7"/>
        <v>0.14039097187500002</v>
      </c>
      <c r="BW19" s="40">
        <f t="shared" si="7"/>
        <v>0.14039097187500002</v>
      </c>
      <c r="BX19" s="40">
        <f t="shared" ref="BX19:DY19" si="8">BW19*BX25</f>
        <v>0.14039097187500002</v>
      </c>
      <c r="BY19" s="40">
        <f t="shared" si="8"/>
        <v>0.14039097187500002</v>
      </c>
      <c r="BZ19" s="40">
        <f t="shared" si="8"/>
        <v>0.14039097187500002</v>
      </c>
      <c r="CA19" s="40">
        <f t="shared" si="8"/>
        <v>0.14039097187500002</v>
      </c>
      <c r="CB19" s="40">
        <f t="shared" si="8"/>
        <v>0.14039097187500002</v>
      </c>
      <c r="CC19" s="40">
        <f t="shared" si="8"/>
        <v>0.14039097187500002</v>
      </c>
      <c r="CD19" s="40">
        <f t="shared" si="8"/>
        <v>0.14741052046875003</v>
      </c>
      <c r="CE19" s="40">
        <f t="shared" si="8"/>
        <v>0.14741052046875003</v>
      </c>
      <c r="CF19" s="40">
        <f t="shared" si="8"/>
        <v>0.14741052046875003</v>
      </c>
      <c r="CG19" s="40">
        <f t="shared" si="8"/>
        <v>0.14741052046875003</v>
      </c>
      <c r="CH19" s="40">
        <f t="shared" si="8"/>
        <v>0.14741052046875003</v>
      </c>
      <c r="CI19" s="40">
        <f t="shared" si="8"/>
        <v>0.14741052046875003</v>
      </c>
      <c r="CJ19" s="40">
        <f t="shared" si="8"/>
        <v>0.14741052046875003</v>
      </c>
      <c r="CK19" s="40">
        <f t="shared" si="8"/>
        <v>0.14741052046875003</v>
      </c>
      <c r="CL19" s="40">
        <f t="shared" si="8"/>
        <v>0.14741052046875003</v>
      </c>
      <c r="CM19" s="40">
        <f t="shared" si="8"/>
        <v>0.14741052046875003</v>
      </c>
      <c r="CN19" s="40">
        <f t="shared" si="8"/>
        <v>0.14741052046875003</v>
      </c>
      <c r="CO19" s="40">
        <f t="shared" si="8"/>
        <v>0.14741052046875003</v>
      </c>
      <c r="CP19" s="40">
        <f t="shared" si="8"/>
        <v>0.15478104649218755</v>
      </c>
      <c r="CQ19" s="40">
        <f t="shared" si="8"/>
        <v>0.15478104649218755</v>
      </c>
      <c r="CR19" s="40">
        <f t="shared" si="8"/>
        <v>0.15478104649218755</v>
      </c>
      <c r="CS19" s="40">
        <f t="shared" si="8"/>
        <v>0.15478104649218755</v>
      </c>
      <c r="CT19" s="40">
        <f t="shared" si="8"/>
        <v>0.15478104649218755</v>
      </c>
      <c r="CU19" s="40">
        <f t="shared" si="8"/>
        <v>0.15478104649218755</v>
      </c>
      <c r="CV19" s="40">
        <f t="shared" si="8"/>
        <v>0.15478104649218755</v>
      </c>
      <c r="CW19" s="40">
        <f t="shared" si="8"/>
        <v>0.15478104649218755</v>
      </c>
      <c r="CX19" s="40">
        <f t="shared" si="8"/>
        <v>0.15478104649218755</v>
      </c>
      <c r="CY19" s="40">
        <f t="shared" si="8"/>
        <v>0.15478104649218755</v>
      </c>
      <c r="CZ19" s="40">
        <f t="shared" si="8"/>
        <v>0.15478104649218755</v>
      </c>
      <c r="DA19" s="40">
        <f t="shared" si="8"/>
        <v>0.15478104649218755</v>
      </c>
      <c r="DB19" s="40">
        <f t="shared" si="8"/>
        <v>0.16252009881679694</v>
      </c>
      <c r="DC19" s="40">
        <f t="shared" si="8"/>
        <v>0.16252009881679694</v>
      </c>
      <c r="DD19" s="40">
        <f t="shared" si="8"/>
        <v>0.16252009881679694</v>
      </c>
      <c r="DE19" s="40">
        <f t="shared" si="8"/>
        <v>0.16252009881679694</v>
      </c>
      <c r="DF19" s="40">
        <f t="shared" si="8"/>
        <v>0.16252009881679694</v>
      </c>
      <c r="DG19" s="40">
        <f t="shared" si="8"/>
        <v>0.16252009881679694</v>
      </c>
      <c r="DH19" s="40">
        <f t="shared" si="8"/>
        <v>0.16252009881679694</v>
      </c>
      <c r="DI19" s="40">
        <f t="shared" si="8"/>
        <v>0.16252009881679694</v>
      </c>
      <c r="DJ19" s="40">
        <f t="shared" si="8"/>
        <v>0.16252009881679694</v>
      </c>
      <c r="DK19" s="40">
        <f t="shared" si="8"/>
        <v>0.16252009881679694</v>
      </c>
      <c r="DL19" s="40">
        <f t="shared" si="8"/>
        <v>0.16252009881679694</v>
      </c>
      <c r="DM19" s="40">
        <f t="shared" si="8"/>
        <v>0.16252009881679694</v>
      </c>
      <c r="DN19" s="40">
        <f t="shared" si="8"/>
        <v>0.17064610375763678</v>
      </c>
      <c r="DO19" s="40">
        <f t="shared" si="8"/>
        <v>0.17064610375763678</v>
      </c>
      <c r="DP19" s="40">
        <f t="shared" si="8"/>
        <v>0.17064610375763678</v>
      </c>
      <c r="DQ19" s="40">
        <f t="shared" si="8"/>
        <v>0.17064610375763678</v>
      </c>
      <c r="DR19" s="40">
        <f t="shared" si="8"/>
        <v>0.17064610375763678</v>
      </c>
      <c r="DS19" s="40">
        <f t="shared" si="8"/>
        <v>0.17064610375763678</v>
      </c>
      <c r="DT19" s="40">
        <f t="shared" si="8"/>
        <v>0.17064610375763678</v>
      </c>
      <c r="DU19" s="40">
        <f t="shared" si="8"/>
        <v>0.17064610375763678</v>
      </c>
      <c r="DV19" s="40">
        <f t="shared" si="8"/>
        <v>0.17064610375763678</v>
      </c>
      <c r="DW19" s="40">
        <f t="shared" si="8"/>
        <v>0.17064610375763678</v>
      </c>
      <c r="DX19" s="40">
        <f t="shared" si="8"/>
        <v>0.17064610375763678</v>
      </c>
      <c r="DY19" s="40">
        <f t="shared" si="8"/>
        <v>0.17064610375763678</v>
      </c>
    </row>
    <row r="20" spans="2:129" x14ac:dyDescent="0.35">
      <c r="B20" s="14"/>
      <c r="C20" s="60"/>
      <c r="E20" s="37" t="str">
        <f>'1.1 Assumptions'!$J$28</f>
        <v>MicroBT Whatsminer M30s</v>
      </c>
      <c r="F20" s="37"/>
      <c r="G20" s="37"/>
      <c r="H20" s="525" t="s">
        <v>155</v>
      </c>
      <c r="J20" s="40">
        <f>J23</f>
        <v>8.5999999999999993E-2</v>
      </c>
      <c r="K20" s="40">
        <f>J20*K25</f>
        <v>8.5999999999999993E-2</v>
      </c>
      <c r="L20" s="40">
        <f t="shared" ref="L20:BW20" si="9">K20*L25</f>
        <v>8.5999999999999993E-2</v>
      </c>
      <c r="M20" s="40">
        <f t="shared" si="9"/>
        <v>8.5999999999999993E-2</v>
      </c>
      <c r="N20" s="40">
        <f t="shared" si="9"/>
        <v>8.5999999999999993E-2</v>
      </c>
      <c r="O20" s="40">
        <f t="shared" si="9"/>
        <v>8.5999999999999993E-2</v>
      </c>
      <c r="P20" s="40">
        <f t="shared" si="9"/>
        <v>8.5999999999999993E-2</v>
      </c>
      <c r="Q20" s="40">
        <f t="shared" si="9"/>
        <v>8.5999999999999993E-2</v>
      </c>
      <c r="R20" s="40">
        <f t="shared" si="9"/>
        <v>8.5999999999999993E-2</v>
      </c>
      <c r="S20" s="40">
        <f t="shared" si="9"/>
        <v>8.5999999999999993E-2</v>
      </c>
      <c r="T20" s="40">
        <f t="shared" si="9"/>
        <v>8.5999999999999993E-2</v>
      </c>
      <c r="U20" s="40">
        <f t="shared" si="9"/>
        <v>8.5999999999999993E-2</v>
      </c>
      <c r="V20" s="40">
        <f>U20*V25</f>
        <v>9.0299999999999991E-2</v>
      </c>
      <c r="W20" s="40">
        <f t="shared" si="9"/>
        <v>9.0299999999999991E-2</v>
      </c>
      <c r="X20" s="40">
        <f t="shared" si="9"/>
        <v>9.0299999999999991E-2</v>
      </c>
      <c r="Y20" s="40">
        <f t="shared" si="9"/>
        <v>9.0299999999999991E-2</v>
      </c>
      <c r="Z20" s="40">
        <f t="shared" si="9"/>
        <v>9.0299999999999991E-2</v>
      </c>
      <c r="AA20" s="40">
        <f t="shared" si="9"/>
        <v>9.0299999999999991E-2</v>
      </c>
      <c r="AB20" s="40">
        <f t="shared" si="9"/>
        <v>9.0299999999999991E-2</v>
      </c>
      <c r="AC20" s="40">
        <f t="shared" si="9"/>
        <v>9.0299999999999991E-2</v>
      </c>
      <c r="AD20" s="40">
        <f t="shared" si="9"/>
        <v>9.0299999999999991E-2</v>
      </c>
      <c r="AE20" s="40">
        <f t="shared" si="9"/>
        <v>9.0299999999999991E-2</v>
      </c>
      <c r="AF20" s="40">
        <f t="shared" si="9"/>
        <v>9.0299999999999991E-2</v>
      </c>
      <c r="AG20" s="40">
        <f t="shared" si="9"/>
        <v>9.0299999999999991E-2</v>
      </c>
      <c r="AH20" s="40">
        <f t="shared" si="9"/>
        <v>9.4814999999999997E-2</v>
      </c>
      <c r="AI20" s="40">
        <f t="shared" si="9"/>
        <v>9.4814999999999997E-2</v>
      </c>
      <c r="AJ20" s="40">
        <f t="shared" si="9"/>
        <v>9.4814999999999997E-2</v>
      </c>
      <c r="AK20" s="40">
        <f t="shared" si="9"/>
        <v>9.4814999999999997E-2</v>
      </c>
      <c r="AL20" s="40">
        <f t="shared" si="9"/>
        <v>9.4814999999999997E-2</v>
      </c>
      <c r="AM20" s="40">
        <f t="shared" si="9"/>
        <v>9.4814999999999997E-2</v>
      </c>
      <c r="AN20" s="40">
        <f t="shared" si="9"/>
        <v>9.4814999999999997E-2</v>
      </c>
      <c r="AO20" s="40">
        <f t="shared" si="9"/>
        <v>9.4814999999999997E-2</v>
      </c>
      <c r="AP20" s="40">
        <f t="shared" si="9"/>
        <v>9.4814999999999997E-2</v>
      </c>
      <c r="AQ20" s="40">
        <f t="shared" si="9"/>
        <v>9.4814999999999997E-2</v>
      </c>
      <c r="AR20" s="40">
        <f t="shared" si="9"/>
        <v>9.4814999999999997E-2</v>
      </c>
      <c r="AS20" s="40">
        <f t="shared" si="9"/>
        <v>9.4814999999999997E-2</v>
      </c>
      <c r="AT20" s="40">
        <f t="shared" si="9"/>
        <v>9.9555749999999998E-2</v>
      </c>
      <c r="AU20" s="40">
        <f t="shared" si="9"/>
        <v>9.9555749999999998E-2</v>
      </c>
      <c r="AV20" s="40">
        <f t="shared" si="9"/>
        <v>9.9555749999999998E-2</v>
      </c>
      <c r="AW20" s="40">
        <f t="shared" si="9"/>
        <v>9.9555749999999998E-2</v>
      </c>
      <c r="AX20" s="40">
        <f t="shared" si="9"/>
        <v>9.9555749999999998E-2</v>
      </c>
      <c r="AY20" s="40">
        <f t="shared" si="9"/>
        <v>9.9555749999999998E-2</v>
      </c>
      <c r="AZ20" s="40">
        <f t="shared" si="9"/>
        <v>9.9555749999999998E-2</v>
      </c>
      <c r="BA20" s="40">
        <f t="shared" si="9"/>
        <v>9.9555749999999998E-2</v>
      </c>
      <c r="BB20" s="40">
        <f t="shared" si="9"/>
        <v>9.9555749999999998E-2</v>
      </c>
      <c r="BC20" s="40">
        <f t="shared" si="9"/>
        <v>9.9555749999999998E-2</v>
      </c>
      <c r="BD20" s="40">
        <f t="shared" si="9"/>
        <v>9.9555749999999998E-2</v>
      </c>
      <c r="BE20" s="40">
        <f t="shared" si="9"/>
        <v>9.9555749999999998E-2</v>
      </c>
      <c r="BF20" s="40">
        <f t="shared" si="9"/>
        <v>0.10453353750000001</v>
      </c>
      <c r="BG20" s="40">
        <f t="shared" si="9"/>
        <v>0.10453353750000001</v>
      </c>
      <c r="BH20" s="40">
        <f t="shared" si="9"/>
        <v>0.10453353750000001</v>
      </c>
      <c r="BI20" s="40">
        <f t="shared" si="9"/>
        <v>0.10453353750000001</v>
      </c>
      <c r="BJ20" s="40">
        <f t="shared" si="9"/>
        <v>0.10453353750000001</v>
      </c>
      <c r="BK20" s="40">
        <f t="shared" si="9"/>
        <v>0.10453353750000001</v>
      </c>
      <c r="BL20" s="40">
        <f t="shared" si="9"/>
        <v>0.10453353750000001</v>
      </c>
      <c r="BM20" s="40">
        <f t="shared" si="9"/>
        <v>0.10453353750000001</v>
      </c>
      <c r="BN20" s="40">
        <f t="shared" si="9"/>
        <v>0.10453353750000001</v>
      </c>
      <c r="BO20" s="40">
        <f t="shared" si="9"/>
        <v>0.10453353750000001</v>
      </c>
      <c r="BP20" s="40">
        <f t="shared" si="9"/>
        <v>0.10453353750000001</v>
      </c>
      <c r="BQ20" s="40">
        <f t="shared" si="9"/>
        <v>0.10453353750000001</v>
      </c>
      <c r="BR20" s="40">
        <f t="shared" si="9"/>
        <v>0.10976021437500001</v>
      </c>
      <c r="BS20" s="40">
        <f t="shared" si="9"/>
        <v>0.10976021437500001</v>
      </c>
      <c r="BT20" s="40">
        <f t="shared" si="9"/>
        <v>0.10976021437500001</v>
      </c>
      <c r="BU20" s="40">
        <f t="shared" si="9"/>
        <v>0.10976021437500001</v>
      </c>
      <c r="BV20" s="40">
        <f t="shared" si="9"/>
        <v>0.10976021437500001</v>
      </c>
      <c r="BW20" s="40">
        <f t="shared" si="9"/>
        <v>0.10976021437500001</v>
      </c>
      <c r="BX20" s="40">
        <f t="shared" ref="BX20:DY20" si="10">BW20*BX25</f>
        <v>0.10976021437500001</v>
      </c>
      <c r="BY20" s="40">
        <f t="shared" si="10"/>
        <v>0.10976021437500001</v>
      </c>
      <c r="BZ20" s="40">
        <f t="shared" si="10"/>
        <v>0.10976021437500001</v>
      </c>
      <c r="CA20" s="40">
        <f t="shared" si="10"/>
        <v>0.10976021437500001</v>
      </c>
      <c r="CB20" s="40">
        <f t="shared" si="10"/>
        <v>0.10976021437500001</v>
      </c>
      <c r="CC20" s="40">
        <f t="shared" si="10"/>
        <v>0.10976021437500001</v>
      </c>
      <c r="CD20" s="40">
        <f t="shared" si="10"/>
        <v>0.11524822509375002</v>
      </c>
      <c r="CE20" s="40">
        <f t="shared" si="10"/>
        <v>0.11524822509375002</v>
      </c>
      <c r="CF20" s="40">
        <f t="shared" si="10"/>
        <v>0.11524822509375002</v>
      </c>
      <c r="CG20" s="40">
        <f t="shared" si="10"/>
        <v>0.11524822509375002</v>
      </c>
      <c r="CH20" s="40">
        <f t="shared" si="10"/>
        <v>0.11524822509375002</v>
      </c>
      <c r="CI20" s="40">
        <f t="shared" si="10"/>
        <v>0.11524822509375002</v>
      </c>
      <c r="CJ20" s="40">
        <f t="shared" si="10"/>
        <v>0.11524822509375002</v>
      </c>
      <c r="CK20" s="40">
        <f t="shared" si="10"/>
        <v>0.11524822509375002</v>
      </c>
      <c r="CL20" s="40">
        <f t="shared" si="10"/>
        <v>0.11524822509375002</v>
      </c>
      <c r="CM20" s="40">
        <f t="shared" si="10"/>
        <v>0.11524822509375002</v>
      </c>
      <c r="CN20" s="40">
        <f t="shared" si="10"/>
        <v>0.11524822509375002</v>
      </c>
      <c r="CO20" s="40">
        <f t="shared" si="10"/>
        <v>0.11524822509375002</v>
      </c>
      <c r="CP20" s="40">
        <f t="shared" si="10"/>
        <v>0.12101063634843752</v>
      </c>
      <c r="CQ20" s="40">
        <f t="shared" si="10"/>
        <v>0.12101063634843752</v>
      </c>
      <c r="CR20" s="40">
        <f t="shared" si="10"/>
        <v>0.12101063634843752</v>
      </c>
      <c r="CS20" s="40">
        <f t="shared" si="10"/>
        <v>0.12101063634843752</v>
      </c>
      <c r="CT20" s="40">
        <f t="shared" si="10"/>
        <v>0.12101063634843752</v>
      </c>
      <c r="CU20" s="40">
        <f t="shared" si="10"/>
        <v>0.12101063634843752</v>
      </c>
      <c r="CV20" s="40">
        <f t="shared" si="10"/>
        <v>0.12101063634843752</v>
      </c>
      <c r="CW20" s="40">
        <f t="shared" si="10"/>
        <v>0.12101063634843752</v>
      </c>
      <c r="CX20" s="40">
        <f t="shared" si="10"/>
        <v>0.12101063634843752</v>
      </c>
      <c r="CY20" s="40">
        <f t="shared" si="10"/>
        <v>0.12101063634843752</v>
      </c>
      <c r="CZ20" s="40">
        <f t="shared" si="10"/>
        <v>0.12101063634843752</v>
      </c>
      <c r="DA20" s="40">
        <f t="shared" si="10"/>
        <v>0.12101063634843752</v>
      </c>
      <c r="DB20" s="40">
        <f t="shared" si="10"/>
        <v>0.12706116816585941</v>
      </c>
      <c r="DC20" s="40">
        <f t="shared" si="10"/>
        <v>0.12706116816585941</v>
      </c>
      <c r="DD20" s="40">
        <f t="shared" si="10"/>
        <v>0.12706116816585941</v>
      </c>
      <c r="DE20" s="40">
        <f t="shared" si="10"/>
        <v>0.12706116816585941</v>
      </c>
      <c r="DF20" s="40">
        <f t="shared" si="10"/>
        <v>0.12706116816585941</v>
      </c>
      <c r="DG20" s="40">
        <f t="shared" si="10"/>
        <v>0.12706116816585941</v>
      </c>
      <c r="DH20" s="40">
        <f t="shared" si="10"/>
        <v>0.12706116816585941</v>
      </c>
      <c r="DI20" s="40">
        <f t="shared" si="10"/>
        <v>0.12706116816585941</v>
      </c>
      <c r="DJ20" s="40">
        <f t="shared" si="10"/>
        <v>0.12706116816585941</v>
      </c>
      <c r="DK20" s="40">
        <f t="shared" si="10"/>
        <v>0.12706116816585941</v>
      </c>
      <c r="DL20" s="40">
        <f t="shared" si="10"/>
        <v>0.12706116816585941</v>
      </c>
      <c r="DM20" s="40">
        <f t="shared" si="10"/>
        <v>0.12706116816585941</v>
      </c>
      <c r="DN20" s="40">
        <f t="shared" si="10"/>
        <v>0.13341422657415239</v>
      </c>
      <c r="DO20" s="40">
        <f t="shared" si="10"/>
        <v>0.13341422657415239</v>
      </c>
      <c r="DP20" s="40">
        <f t="shared" si="10"/>
        <v>0.13341422657415239</v>
      </c>
      <c r="DQ20" s="40">
        <f t="shared" si="10"/>
        <v>0.13341422657415239</v>
      </c>
      <c r="DR20" s="40">
        <f t="shared" si="10"/>
        <v>0.13341422657415239</v>
      </c>
      <c r="DS20" s="40">
        <f t="shared" si="10"/>
        <v>0.13341422657415239</v>
      </c>
      <c r="DT20" s="40">
        <f t="shared" si="10"/>
        <v>0.13341422657415239</v>
      </c>
      <c r="DU20" s="40">
        <f t="shared" si="10"/>
        <v>0.13341422657415239</v>
      </c>
      <c r="DV20" s="40">
        <f t="shared" si="10"/>
        <v>0.13341422657415239</v>
      </c>
      <c r="DW20" s="40">
        <f t="shared" si="10"/>
        <v>0.13341422657415239</v>
      </c>
      <c r="DX20" s="40">
        <f t="shared" si="10"/>
        <v>0.13341422657415239</v>
      </c>
      <c r="DY20" s="40">
        <f t="shared" si="10"/>
        <v>0.13341422657415239</v>
      </c>
    </row>
    <row r="21" spans="2:129" x14ac:dyDescent="0.35">
      <c r="B21" s="14"/>
      <c r="C21" s="60"/>
      <c r="E21" t="s">
        <v>541</v>
      </c>
      <c r="H21" s="525"/>
      <c r="P21" s="33"/>
    </row>
    <row r="22" spans="2:129" x14ac:dyDescent="0.35">
      <c r="B22" s="14"/>
      <c r="C22" s="14"/>
      <c r="E22" s="37" t="str">
        <f>'1.1 Assumptions'!$J$27</f>
        <v>Bitmain Antminer S19 Pro</v>
      </c>
      <c r="F22" s="37"/>
      <c r="G22" s="37"/>
      <c r="H22" s="525" t="s">
        <v>155</v>
      </c>
      <c r="J22" s="38">
        <f>'2.1 Miner Sourcing'!$K$8</f>
        <v>0.11</v>
      </c>
      <c r="K22" s="38">
        <f>'2.1 Miner Sourcing'!$K$8</f>
        <v>0.11</v>
      </c>
      <c r="L22" s="38">
        <f>'2.1 Miner Sourcing'!$K$8</f>
        <v>0.11</v>
      </c>
      <c r="M22" s="38">
        <f>'2.1 Miner Sourcing'!$K$8</f>
        <v>0.11</v>
      </c>
      <c r="N22" s="38">
        <f>'2.1 Miner Sourcing'!$K$8</f>
        <v>0.11</v>
      </c>
      <c r="O22" s="38">
        <f>'2.1 Miner Sourcing'!$K$8</f>
        <v>0.11</v>
      </c>
      <c r="P22" s="38">
        <f>'2.1 Miner Sourcing'!$K$8</f>
        <v>0.11</v>
      </c>
      <c r="Q22" s="38">
        <f>'2.1 Miner Sourcing'!$K$8</f>
        <v>0.11</v>
      </c>
      <c r="R22" s="38">
        <f>'2.1 Miner Sourcing'!$K$8</f>
        <v>0.11</v>
      </c>
      <c r="S22" s="38">
        <f>'2.1 Miner Sourcing'!$K$8</f>
        <v>0.11</v>
      </c>
      <c r="T22" s="38">
        <f>'2.1 Miner Sourcing'!$K$8</f>
        <v>0.11</v>
      </c>
      <c r="U22" s="38">
        <f>'2.1 Miner Sourcing'!$K$8</f>
        <v>0.11</v>
      </c>
      <c r="V22" s="38">
        <f>'2.1 Miner Sourcing'!$K$8</f>
        <v>0.11</v>
      </c>
      <c r="W22" s="38">
        <f>'2.1 Miner Sourcing'!$K$8</f>
        <v>0.11</v>
      </c>
      <c r="X22" s="38">
        <f>'2.1 Miner Sourcing'!$K$8</f>
        <v>0.11</v>
      </c>
      <c r="Y22" s="38">
        <f>'2.1 Miner Sourcing'!$K$8</f>
        <v>0.11</v>
      </c>
      <c r="Z22" s="38">
        <f>'2.1 Miner Sourcing'!$K$8</f>
        <v>0.11</v>
      </c>
      <c r="AA22" s="38">
        <f>'2.1 Miner Sourcing'!$K$8</f>
        <v>0.11</v>
      </c>
      <c r="AB22" s="38">
        <f>'2.1 Miner Sourcing'!$K$8</f>
        <v>0.11</v>
      </c>
      <c r="AC22" s="38">
        <f>'2.1 Miner Sourcing'!$K$8</f>
        <v>0.11</v>
      </c>
      <c r="AD22" s="38">
        <f>'2.1 Miner Sourcing'!$K$8</f>
        <v>0.11</v>
      </c>
      <c r="AE22" s="38">
        <f>'2.1 Miner Sourcing'!$K$8</f>
        <v>0.11</v>
      </c>
      <c r="AF22" s="38">
        <f>'2.1 Miner Sourcing'!$K$8</f>
        <v>0.11</v>
      </c>
      <c r="AG22" s="38">
        <f>'2.1 Miner Sourcing'!$K$8</f>
        <v>0.11</v>
      </c>
      <c r="AH22" s="38">
        <f>'2.1 Miner Sourcing'!$K$8</f>
        <v>0.11</v>
      </c>
      <c r="AI22" s="38">
        <f>'2.1 Miner Sourcing'!$K$8</f>
        <v>0.11</v>
      </c>
      <c r="AJ22" s="38">
        <f>'2.1 Miner Sourcing'!$K$8</f>
        <v>0.11</v>
      </c>
      <c r="AK22" s="38">
        <f>'2.1 Miner Sourcing'!$K$8</f>
        <v>0.11</v>
      </c>
      <c r="AL22" s="38">
        <f>'2.1 Miner Sourcing'!$K$8</f>
        <v>0.11</v>
      </c>
      <c r="AM22" s="38">
        <f>'2.1 Miner Sourcing'!$K$8</f>
        <v>0.11</v>
      </c>
      <c r="AN22" s="38">
        <f>'2.1 Miner Sourcing'!$K$8</f>
        <v>0.11</v>
      </c>
      <c r="AO22" s="38">
        <f>'2.1 Miner Sourcing'!$K$8</f>
        <v>0.11</v>
      </c>
      <c r="AP22" s="38">
        <f>'2.1 Miner Sourcing'!$K$8</f>
        <v>0.11</v>
      </c>
      <c r="AQ22" s="38">
        <f>'2.1 Miner Sourcing'!$K$8</f>
        <v>0.11</v>
      </c>
      <c r="AR22" s="38">
        <f>'2.1 Miner Sourcing'!$K$8</f>
        <v>0.11</v>
      </c>
      <c r="AS22" s="38">
        <f>'2.1 Miner Sourcing'!$K$8</f>
        <v>0.11</v>
      </c>
      <c r="AT22" s="38">
        <f>'2.1 Miner Sourcing'!$K$8</f>
        <v>0.11</v>
      </c>
      <c r="AU22" s="38">
        <f>'2.1 Miner Sourcing'!$K$8</f>
        <v>0.11</v>
      </c>
      <c r="AV22" s="38">
        <f>'2.1 Miner Sourcing'!$K$8</f>
        <v>0.11</v>
      </c>
      <c r="AW22" s="38">
        <f>'2.1 Miner Sourcing'!$K$8</f>
        <v>0.11</v>
      </c>
      <c r="AX22" s="38">
        <f>'2.1 Miner Sourcing'!$K$8</f>
        <v>0.11</v>
      </c>
      <c r="AY22" s="38">
        <f>'2.1 Miner Sourcing'!$K$8</f>
        <v>0.11</v>
      </c>
      <c r="AZ22" s="38">
        <f>'2.1 Miner Sourcing'!$K$8</f>
        <v>0.11</v>
      </c>
      <c r="BA22" s="38">
        <f>'2.1 Miner Sourcing'!$K$8</f>
        <v>0.11</v>
      </c>
      <c r="BB22" s="38">
        <f>'2.1 Miner Sourcing'!$K$8</f>
        <v>0.11</v>
      </c>
      <c r="BC22" s="38">
        <f>'2.1 Miner Sourcing'!$K$8</f>
        <v>0.11</v>
      </c>
      <c r="BD22" s="38">
        <f>'2.1 Miner Sourcing'!$K$8</f>
        <v>0.11</v>
      </c>
      <c r="BE22" s="38">
        <f>'2.1 Miner Sourcing'!$K$8</f>
        <v>0.11</v>
      </c>
      <c r="BF22" s="38">
        <f>'2.1 Miner Sourcing'!$K$8</f>
        <v>0.11</v>
      </c>
      <c r="BG22" s="38">
        <f>'2.1 Miner Sourcing'!$K$8</f>
        <v>0.11</v>
      </c>
      <c r="BH22" s="38">
        <f>'2.1 Miner Sourcing'!$K$8</f>
        <v>0.11</v>
      </c>
      <c r="BI22" s="38">
        <f>'2.1 Miner Sourcing'!$K$8</f>
        <v>0.11</v>
      </c>
      <c r="BJ22" s="38">
        <f>'2.1 Miner Sourcing'!$K$8</f>
        <v>0.11</v>
      </c>
      <c r="BK22" s="38">
        <f>'2.1 Miner Sourcing'!$K$8</f>
        <v>0.11</v>
      </c>
      <c r="BL22" s="38">
        <f>'2.1 Miner Sourcing'!$K$8</f>
        <v>0.11</v>
      </c>
      <c r="BM22" s="38">
        <f>'2.1 Miner Sourcing'!$K$8</f>
        <v>0.11</v>
      </c>
      <c r="BN22" s="38">
        <f>'2.1 Miner Sourcing'!$K$8</f>
        <v>0.11</v>
      </c>
      <c r="BO22" s="38">
        <f>'2.1 Miner Sourcing'!$K$8</f>
        <v>0.11</v>
      </c>
      <c r="BP22" s="38">
        <f>'2.1 Miner Sourcing'!$K$8</f>
        <v>0.11</v>
      </c>
      <c r="BQ22" s="38">
        <f>'2.1 Miner Sourcing'!$K$8</f>
        <v>0.11</v>
      </c>
      <c r="BR22" s="38">
        <f>'2.1 Miner Sourcing'!$K$8</f>
        <v>0.11</v>
      </c>
      <c r="BS22" s="38">
        <f>'2.1 Miner Sourcing'!$K$8</f>
        <v>0.11</v>
      </c>
      <c r="BT22" s="38">
        <f>'2.1 Miner Sourcing'!$K$8</f>
        <v>0.11</v>
      </c>
      <c r="BU22" s="38">
        <f>'2.1 Miner Sourcing'!$K$8</f>
        <v>0.11</v>
      </c>
      <c r="BV22" s="38">
        <f>'2.1 Miner Sourcing'!$K$8</f>
        <v>0.11</v>
      </c>
      <c r="BW22" s="38">
        <f>'2.1 Miner Sourcing'!$K$8</f>
        <v>0.11</v>
      </c>
      <c r="BX22" s="38">
        <f>'2.1 Miner Sourcing'!$K$8</f>
        <v>0.11</v>
      </c>
      <c r="BY22" s="38">
        <f>'2.1 Miner Sourcing'!$K$8</f>
        <v>0.11</v>
      </c>
      <c r="BZ22" s="38">
        <f>'2.1 Miner Sourcing'!$K$8</f>
        <v>0.11</v>
      </c>
      <c r="CA22" s="38">
        <f>'2.1 Miner Sourcing'!$K$8</f>
        <v>0.11</v>
      </c>
      <c r="CB22" s="38">
        <f>'2.1 Miner Sourcing'!$K$8</f>
        <v>0.11</v>
      </c>
      <c r="CC22" s="38">
        <f>'2.1 Miner Sourcing'!$K$8</f>
        <v>0.11</v>
      </c>
      <c r="CD22" s="38">
        <f>'2.1 Miner Sourcing'!$K$8</f>
        <v>0.11</v>
      </c>
      <c r="CE22" s="38">
        <f>'2.1 Miner Sourcing'!$K$8</f>
        <v>0.11</v>
      </c>
      <c r="CF22" s="38">
        <f>'2.1 Miner Sourcing'!$K$8</f>
        <v>0.11</v>
      </c>
      <c r="CG22" s="38">
        <f>'2.1 Miner Sourcing'!$K$8</f>
        <v>0.11</v>
      </c>
      <c r="CH22" s="38">
        <f>'2.1 Miner Sourcing'!$K$8</f>
        <v>0.11</v>
      </c>
      <c r="CI22" s="38">
        <f>'2.1 Miner Sourcing'!$K$8</f>
        <v>0.11</v>
      </c>
      <c r="CJ22" s="38">
        <f>'2.1 Miner Sourcing'!$K$8</f>
        <v>0.11</v>
      </c>
      <c r="CK22" s="38">
        <f>'2.1 Miner Sourcing'!$K$8</f>
        <v>0.11</v>
      </c>
      <c r="CL22" s="38">
        <f>'2.1 Miner Sourcing'!$K$8</f>
        <v>0.11</v>
      </c>
      <c r="CM22" s="38">
        <f>'2.1 Miner Sourcing'!$K$8</f>
        <v>0.11</v>
      </c>
      <c r="CN22" s="38">
        <f>'2.1 Miner Sourcing'!$K$8</f>
        <v>0.11</v>
      </c>
      <c r="CO22" s="38">
        <f>'2.1 Miner Sourcing'!$K$8</f>
        <v>0.11</v>
      </c>
      <c r="CP22" s="38">
        <f>'2.1 Miner Sourcing'!$K$8</f>
        <v>0.11</v>
      </c>
      <c r="CQ22" s="38">
        <f>'2.1 Miner Sourcing'!$K$8</f>
        <v>0.11</v>
      </c>
      <c r="CR22" s="38">
        <f>'2.1 Miner Sourcing'!$K$8</f>
        <v>0.11</v>
      </c>
      <c r="CS22" s="38">
        <f>'2.1 Miner Sourcing'!$K$8</f>
        <v>0.11</v>
      </c>
      <c r="CT22" s="38">
        <f>'2.1 Miner Sourcing'!$K$8</f>
        <v>0.11</v>
      </c>
      <c r="CU22" s="38">
        <f>'2.1 Miner Sourcing'!$K$8</f>
        <v>0.11</v>
      </c>
      <c r="CV22" s="38">
        <f>'2.1 Miner Sourcing'!$K$8</f>
        <v>0.11</v>
      </c>
      <c r="CW22" s="38">
        <f>'2.1 Miner Sourcing'!$K$8</f>
        <v>0.11</v>
      </c>
      <c r="CX22" s="38">
        <f>'2.1 Miner Sourcing'!$K$8</f>
        <v>0.11</v>
      </c>
      <c r="CY22" s="38">
        <f>'2.1 Miner Sourcing'!$K$8</f>
        <v>0.11</v>
      </c>
      <c r="CZ22" s="38">
        <f>'2.1 Miner Sourcing'!$K$8</f>
        <v>0.11</v>
      </c>
      <c r="DA22" s="38">
        <f>'2.1 Miner Sourcing'!$K$8</f>
        <v>0.11</v>
      </c>
      <c r="DB22" s="38">
        <f>'2.1 Miner Sourcing'!$K$8</f>
        <v>0.11</v>
      </c>
      <c r="DC22" s="38">
        <f>'2.1 Miner Sourcing'!$K$8</f>
        <v>0.11</v>
      </c>
      <c r="DD22" s="38">
        <f>'2.1 Miner Sourcing'!$K$8</f>
        <v>0.11</v>
      </c>
      <c r="DE22" s="38">
        <f>'2.1 Miner Sourcing'!$K$8</f>
        <v>0.11</v>
      </c>
      <c r="DF22" s="38">
        <f>'2.1 Miner Sourcing'!$K$8</f>
        <v>0.11</v>
      </c>
      <c r="DG22" s="38">
        <f>'2.1 Miner Sourcing'!$K$8</f>
        <v>0.11</v>
      </c>
      <c r="DH22" s="38">
        <f>'2.1 Miner Sourcing'!$K$8</f>
        <v>0.11</v>
      </c>
      <c r="DI22" s="38">
        <f>'2.1 Miner Sourcing'!$K$8</f>
        <v>0.11</v>
      </c>
      <c r="DJ22" s="38">
        <f>'2.1 Miner Sourcing'!$K$8</f>
        <v>0.11</v>
      </c>
      <c r="DK22" s="38">
        <f>'2.1 Miner Sourcing'!$K$8</f>
        <v>0.11</v>
      </c>
      <c r="DL22" s="38">
        <f>'2.1 Miner Sourcing'!$K$8</f>
        <v>0.11</v>
      </c>
      <c r="DM22" s="38">
        <f>'2.1 Miner Sourcing'!$K$8</f>
        <v>0.11</v>
      </c>
      <c r="DN22" s="38">
        <f>'2.1 Miner Sourcing'!$K$8</f>
        <v>0.11</v>
      </c>
      <c r="DO22" s="38">
        <f>'2.1 Miner Sourcing'!$K$8</f>
        <v>0.11</v>
      </c>
      <c r="DP22" s="38">
        <f>'2.1 Miner Sourcing'!$K$8</f>
        <v>0.11</v>
      </c>
      <c r="DQ22" s="38">
        <f>'2.1 Miner Sourcing'!$K$8</f>
        <v>0.11</v>
      </c>
      <c r="DR22" s="38">
        <f>'2.1 Miner Sourcing'!$K$8</f>
        <v>0.11</v>
      </c>
      <c r="DS22" s="38">
        <f>'2.1 Miner Sourcing'!$K$8</f>
        <v>0.11</v>
      </c>
      <c r="DT22" s="38">
        <f>'2.1 Miner Sourcing'!$K$8</f>
        <v>0.11</v>
      </c>
      <c r="DU22" s="38">
        <f>'2.1 Miner Sourcing'!$K$8</f>
        <v>0.11</v>
      </c>
      <c r="DV22" s="38">
        <f>'2.1 Miner Sourcing'!$K$8</f>
        <v>0.11</v>
      </c>
      <c r="DW22" s="38">
        <f>'2.1 Miner Sourcing'!$K$8</f>
        <v>0.11</v>
      </c>
      <c r="DX22" s="38">
        <f>'2.1 Miner Sourcing'!$K$8</f>
        <v>0.11</v>
      </c>
      <c r="DY22" s="38">
        <f>'2.1 Miner Sourcing'!$K$8</f>
        <v>0.11</v>
      </c>
    </row>
    <row r="23" spans="2:129" x14ac:dyDescent="0.35">
      <c r="B23" s="14"/>
      <c r="C23" s="14"/>
      <c r="E23" s="37" t="str">
        <f>'1.1 Assumptions'!$J$28</f>
        <v>MicroBT Whatsminer M30s</v>
      </c>
      <c r="F23" s="37"/>
      <c r="G23" s="37"/>
      <c r="H23" s="525" t="s">
        <v>155</v>
      </c>
      <c r="J23" s="38">
        <f>'2.1 Miner Sourcing'!$K$9</f>
        <v>8.5999999999999993E-2</v>
      </c>
      <c r="K23" s="38">
        <f>'2.1 Miner Sourcing'!$K$9</f>
        <v>8.5999999999999993E-2</v>
      </c>
      <c r="L23" s="38">
        <f>'2.1 Miner Sourcing'!$K$9</f>
        <v>8.5999999999999993E-2</v>
      </c>
      <c r="M23" s="38">
        <f>'2.1 Miner Sourcing'!$K$9</f>
        <v>8.5999999999999993E-2</v>
      </c>
      <c r="N23" s="38">
        <f>'2.1 Miner Sourcing'!$K$9</f>
        <v>8.5999999999999993E-2</v>
      </c>
      <c r="O23" s="38">
        <f>'2.1 Miner Sourcing'!$K$9</f>
        <v>8.5999999999999993E-2</v>
      </c>
      <c r="P23" s="38">
        <f>'2.1 Miner Sourcing'!$K$9</f>
        <v>8.5999999999999993E-2</v>
      </c>
      <c r="Q23" s="38">
        <f>'2.1 Miner Sourcing'!$K$9</f>
        <v>8.5999999999999993E-2</v>
      </c>
      <c r="R23" s="38">
        <f>'2.1 Miner Sourcing'!$K$9</f>
        <v>8.5999999999999993E-2</v>
      </c>
      <c r="S23" s="38">
        <f>'2.1 Miner Sourcing'!$K$9</f>
        <v>8.5999999999999993E-2</v>
      </c>
      <c r="T23" s="38">
        <f>'2.1 Miner Sourcing'!$K$9</f>
        <v>8.5999999999999993E-2</v>
      </c>
      <c r="U23" s="38">
        <f>'2.1 Miner Sourcing'!$K$9</f>
        <v>8.5999999999999993E-2</v>
      </c>
      <c r="V23" s="38">
        <f>'2.1 Miner Sourcing'!$K$9</f>
        <v>8.5999999999999993E-2</v>
      </c>
      <c r="W23" s="38">
        <f>'2.1 Miner Sourcing'!$K$9</f>
        <v>8.5999999999999993E-2</v>
      </c>
      <c r="X23" s="38">
        <f>'2.1 Miner Sourcing'!$K$9</f>
        <v>8.5999999999999993E-2</v>
      </c>
      <c r="Y23" s="38">
        <f>'2.1 Miner Sourcing'!$K$9</f>
        <v>8.5999999999999993E-2</v>
      </c>
      <c r="Z23" s="38">
        <f>'2.1 Miner Sourcing'!$K$9</f>
        <v>8.5999999999999993E-2</v>
      </c>
      <c r="AA23" s="38">
        <f>'2.1 Miner Sourcing'!$K$9</f>
        <v>8.5999999999999993E-2</v>
      </c>
      <c r="AB23" s="38">
        <f>'2.1 Miner Sourcing'!$K$9</f>
        <v>8.5999999999999993E-2</v>
      </c>
      <c r="AC23" s="38">
        <f>'2.1 Miner Sourcing'!$K$9</f>
        <v>8.5999999999999993E-2</v>
      </c>
      <c r="AD23" s="38">
        <f>'2.1 Miner Sourcing'!$K$9</f>
        <v>8.5999999999999993E-2</v>
      </c>
      <c r="AE23" s="38">
        <f>'2.1 Miner Sourcing'!$K$9</f>
        <v>8.5999999999999993E-2</v>
      </c>
      <c r="AF23" s="38">
        <f>'2.1 Miner Sourcing'!$K$9</f>
        <v>8.5999999999999993E-2</v>
      </c>
      <c r="AG23" s="38">
        <f>'2.1 Miner Sourcing'!$K$9</f>
        <v>8.5999999999999993E-2</v>
      </c>
      <c r="AH23" s="38">
        <f>'2.1 Miner Sourcing'!$K$9</f>
        <v>8.5999999999999993E-2</v>
      </c>
      <c r="AI23" s="38">
        <f>'2.1 Miner Sourcing'!$K$9</f>
        <v>8.5999999999999993E-2</v>
      </c>
      <c r="AJ23" s="38">
        <f>'2.1 Miner Sourcing'!$K$9</f>
        <v>8.5999999999999993E-2</v>
      </c>
      <c r="AK23" s="38">
        <f>'2.1 Miner Sourcing'!$K$9</f>
        <v>8.5999999999999993E-2</v>
      </c>
      <c r="AL23" s="38">
        <f>'2.1 Miner Sourcing'!$K$9</f>
        <v>8.5999999999999993E-2</v>
      </c>
      <c r="AM23" s="38">
        <f>'2.1 Miner Sourcing'!$K$9</f>
        <v>8.5999999999999993E-2</v>
      </c>
      <c r="AN23" s="38">
        <f>'2.1 Miner Sourcing'!$K$9</f>
        <v>8.5999999999999993E-2</v>
      </c>
      <c r="AO23" s="38">
        <f>'2.1 Miner Sourcing'!$K$9</f>
        <v>8.5999999999999993E-2</v>
      </c>
      <c r="AP23" s="38">
        <f>'2.1 Miner Sourcing'!$K$9</f>
        <v>8.5999999999999993E-2</v>
      </c>
      <c r="AQ23" s="38">
        <f>'2.1 Miner Sourcing'!$K$9</f>
        <v>8.5999999999999993E-2</v>
      </c>
      <c r="AR23" s="38">
        <f>'2.1 Miner Sourcing'!$K$9</f>
        <v>8.5999999999999993E-2</v>
      </c>
      <c r="AS23" s="38">
        <f>'2.1 Miner Sourcing'!$K$9</f>
        <v>8.5999999999999993E-2</v>
      </c>
      <c r="AT23" s="38">
        <f>'2.1 Miner Sourcing'!$K$9</f>
        <v>8.5999999999999993E-2</v>
      </c>
      <c r="AU23" s="38">
        <f>'2.1 Miner Sourcing'!$K$9</f>
        <v>8.5999999999999993E-2</v>
      </c>
      <c r="AV23" s="38">
        <f>'2.1 Miner Sourcing'!$K$9</f>
        <v>8.5999999999999993E-2</v>
      </c>
      <c r="AW23" s="38">
        <f>'2.1 Miner Sourcing'!$K$9</f>
        <v>8.5999999999999993E-2</v>
      </c>
      <c r="AX23" s="38">
        <f>'2.1 Miner Sourcing'!$K$9</f>
        <v>8.5999999999999993E-2</v>
      </c>
      <c r="AY23" s="38">
        <f>'2.1 Miner Sourcing'!$K$9</f>
        <v>8.5999999999999993E-2</v>
      </c>
      <c r="AZ23" s="38">
        <f>'2.1 Miner Sourcing'!$K$9</f>
        <v>8.5999999999999993E-2</v>
      </c>
      <c r="BA23" s="38">
        <f>'2.1 Miner Sourcing'!$K$9</f>
        <v>8.5999999999999993E-2</v>
      </c>
      <c r="BB23" s="38">
        <f>'2.1 Miner Sourcing'!$K$9</f>
        <v>8.5999999999999993E-2</v>
      </c>
      <c r="BC23" s="38">
        <f>'2.1 Miner Sourcing'!$K$9</f>
        <v>8.5999999999999993E-2</v>
      </c>
      <c r="BD23" s="38">
        <f>'2.1 Miner Sourcing'!$K$9</f>
        <v>8.5999999999999993E-2</v>
      </c>
      <c r="BE23" s="38">
        <f>'2.1 Miner Sourcing'!$K$9</f>
        <v>8.5999999999999993E-2</v>
      </c>
      <c r="BF23" s="38">
        <f>'2.1 Miner Sourcing'!$K$9</f>
        <v>8.5999999999999993E-2</v>
      </c>
      <c r="BG23" s="38">
        <f>'2.1 Miner Sourcing'!$K$9</f>
        <v>8.5999999999999993E-2</v>
      </c>
      <c r="BH23" s="38">
        <f>'2.1 Miner Sourcing'!$K$9</f>
        <v>8.5999999999999993E-2</v>
      </c>
      <c r="BI23" s="38">
        <f>'2.1 Miner Sourcing'!$K$9</f>
        <v>8.5999999999999993E-2</v>
      </c>
      <c r="BJ23" s="38">
        <f>'2.1 Miner Sourcing'!$K$9</f>
        <v>8.5999999999999993E-2</v>
      </c>
      <c r="BK23" s="38">
        <f>'2.1 Miner Sourcing'!$K$9</f>
        <v>8.5999999999999993E-2</v>
      </c>
      <c r="BL23" s="38">
        <f>'2.1 Miner Sourcing'!$K$9</f>
        <v>8.5999999999999993E-2</v>
      </c>
      <c r="BM23" s="38">
        <f>'2.1 Miner Sourcing'!$K$9</f>
        <v>8.5999999999999993E-2</v>
      </c>
      <c r="BN23" s="38">
        <f>'2.1 Miner Sourcing'!$K$9</f>
        <v>8.5999999999999993E-2</v>
      </c>
      <c r="BO23" s="38">
        <f>'2.1 Miner Sourcing'!$K$9</f>
        <v>8.5999999999999993E-2</v>
      </c>
      <c r="BP23" s="38">
        <f>'2.1 Miner Sourcing'!$K$9</f>
        <v>8.5999999999999993E-2</v>
      </c>
      <c r="BQ23" s="38">
        <f>'2.1 Miner Sourcing'!$K$9</f>
        <v>8.5999999999999993E-2</v>
      </c>
      <c r="BR23" s="38">
        <f>'2.1 Miner Sourcing'!$K$9</f>
        <v>8.5999999999999993E-2</v>
      </c>
      <c r="BS23" s="38">
        <f>'2.1 Miner Sourcing'!$K$9</f>
        <v>8.5999999999999993E-2</v>
      </c>
      <c r="BT23" s="38">
        <f>'2.1 Miner Sourcing'!$K$9</f>
        <v>8.5999999999999993E-2</v>
      </c>
      <c r="BU23" s="38">
        <f>'2.1 Miner Sourcing'!$K$9</f>
        <v>8.5999999999999993E-2</v>
      </c>
      <c r="BV23" s="38">
        <f>'2.1 Miner Sourcing'!$K$9</f>
        <v>8.5999999999999993E-2</v>
      </c>
      <c r="BW23" s="38">
        <f>'2.1 Miner Sourcing'!$K$9</f>
        <v>8.5999999999999993E-2</v>
      </c>
      <c r="BX23" s="38">
        <f>'2.1 Miner Sourcing'!$K$9</f>
        <v>8.5999999999999993E-2</v>
      </c>
      <c r="BY23" s="38">
        <f>'2.1 Miner Sourcing'!$K$9</f>
        <v>8.5999999999999993E-2</v>
      </c>
      <c r="BZ23" s="38">
        <f>'2.1 Miner Sourcing'!$K$9</f>
        <v>8.5999999999999993E-2</v>
      </c>
      <c r="CA23" s="38">
        <f>'2.1 Miner Sourcing'!$K$9</f>
        <v>8.5999999999999993E-2</v>
      </c>
      <c r="CB23" s="38">
        <f>'2.1 Miner Sourcing'!$K$9</f>
        <v>8.5999999999999993E-2</v>
      </c>
      <c r="CC23" s="38">
        <f>'2.1 Miner Sourcing'!$K$9</f>
        <v>8.5999999999999993E-2</v>
      </c>
      <c r="CD23" s="38">
        <f>'2.1 Miner Sourcing'!$K$9</f>
        <v>8.5999999999999993E-2</v>
      </c>
      <c r="CE23" s="38">
        <f>'2.1 Miner Sourcing'!$K$9</f>
        <v>8.5999999999999993E-2</v>
      </c>
      <c r="CF23" s="38">
        <f>'2.1 Miner Sourcing'!$K$9</f>
        <v>8.5999999999999993E-2</v>
      </c>
      <c r="CG23" s="38">
        <f>'2.1 Miner Sourcing'!$K$9</f>
        <v>8.5999999999999993E-2</v>
      </c>
      <c r="CH23" s="38">
        <f>'2.1 Miner Sourcing'!$K$9</f>
        <v>8.5999999999999993E-2</v>
      </c>
      <c r="CI23" s="38">
        <f>'2.1 Miner Sourcing'!$K$9</f>
        <v>8.5999999999999993E-2</v>
      </c>
      <c r="CJ23" s="38">
        <f>'2.1 Miner Sourcing'!$K$9</f>
        <v>8.5999999999999993E-2</v>
      </c>
      <c r="CK23" s="38">
        <f>'2.1 Miner Sourcing'!$K$9</f>
        <v>8.5999999999999993E-2</v>
      </c>
      <c r="CL23" s="38">
        <f>'2.1 Miner Sourcing'!$K$9</f>
        <v>8.5999999999999993E-2</v>
      </c>
      <c r="CM23" s="38">
        <f>'2.1 Miner Sourcing'!$K$9</f>
        <v>8.5999999999999993E-2</v>
      </c>
      <c r="CN23" s="38">
        <f>'2.1 Miner Sourcing'!$K$9</f>
        <v>8.5999999999999993E-2</v>
      </c>
      <c r="CO23" s="38">
        <f>'2.1 Miner Sourcing'!$K$9</f>
        <v>8.5999999999999993E-2</v>
      </c>
      <c r="CP23" s="38">
        <f>'2.1 Miner Sourcing'!$K$9</f>
        <v>8.5999999999999993E-2</v>
      </c>
      <c r="CQ23" s="38">
        <f>'2.1 Miner Sourcing'!$K$9</f>
        <v>8.5999999999999993E-2</v>
      </c>
      <c r="CR23" s="38">
        <f>'2.1 Miner Sourcing'!$K$9</f>
        <v>8.5999999999999993E-2</v>
      </c>
      <c r="CS23" s="38">
        <f>'2.1 Miner Sourcing'!$K$9</f>
        <v>8.5999999999999993E-2</v>
      </c>
      <c r="CT23" s="38">
        <f>'2.1 Miner Sourcing'!$K$9</f>
        <v>8.5999999999999993E-2</v>
      </c>
      <c r="CU23" s="38">
        <f>'2.1 Miner Sourcing'!$K$9</f>
        <v>8.5999999999999993E-2</v>
      </c>
      <c r="CV23" s="38">
        <f>'2.1 Miner Sourcing'!$K$9</f>
        <v>8.5999999999999993E-2</v>
      </c>
      <c r="CW23" s="38">
        <f>'2.1 Miner Sourcing'!$K$9</f>
        <v>8.5999999999999993E-2</v>
      </c>
      <c r="CX23" s="38">
        <f>'2.1 Miner Sourcing'!$K$9</f>
        <v>8.5999999999999993E-2</v>
      </c>
      <c r="CY23" s="38">
        <f>'2.1 Miner Sourcing'!$K$9</f>
        <v>8.5999999999999993E-2</v>
      </c>
      <c r="CZ23" s="38">
        <f>'2.1 Miner Sourcing'!$K$9</f>
        <v>8.5999999999999993E-2</v>
      </c>
      <c r="DA23" s="38">
        <f>'2.1 Miner Sourcing'!$K$9</f>
        <v>8.5999999999999993E-2</v>
      </c>
      <c r="DB23" s="38">
        <f>'2.1 Miner Sourcing'!$K$9</f>
        <v>8.5999999999999993E-2</v>
      </c>
      <c r="DC23" s="38">
        <f>'2.1 Miner Sourcing'!$K$9</f>
        <v>8.5999999999999993E-2</v>
      </c>
      <c r="DD23" s="38">
        <f>'2.1 Miner Sourcing'!$K$9</f>
        <v>8.5999999999999993E-2</v>
      </c>
      <c r="DE23" s="38">
        <f>'2.1 Miner Sourcing'!$K$9</f>
        <v>8.5999999999999993E-2</v>
      </c>
      <c r="DF23" s="38">
        <f>'2.1 Miner Sourcing'!$K$9</f>
        <v>8.5999999999999993E-2</v>
      </c>
      <c r="DG23" s="38">
        <f>'2.1 Miner Sourcing'!$K$9</f>
        <v>8.5999999999999993E-2</v>
      </c>
      <c r="DH23" s="38">
        <f>'2.1 Miner Sourcing'!$K$9</f>
        <v>8.5999999999999993E-2</v>
      </c>
      <c r="DI23" s="38">
        <f>'2.1 Miner Sourcing'!$K$9</f>
        <v>8.5999999999999993E-2</v>
      </c>
      <c r="DJ23" s="38">
        <f>'2.1 Miner Sourcing'!$K$9</f>
        <v>8.5999999999999993E-2</v>
      </c>
      <c r="DK23" s="38">
        <f>'2.1 Miner Sourcing'!$K$9</f>
        <v>8.5999999999999993E-2</v>
      </c>
      <c r="DL23" s="38">
        <f>'2.1 Miner Sourcing'!$K$9</f>
        <v>8.5999999999999993E-2</v>
      </c>
      <c r="DM23" s="38">
        <f>'2.1 Miner Sourcing'!$K$9</f>
        <v>8.5999999999999993E-2</v>
      </c>
      <c r="DN23" s="38">
        <f>'2.1 Miner Sourcing'!$K$9</f>
        <v>8.5999999999999993E-2</v>
      </c>
      <c r="DO23" s="38">
        <f>'2.1 Miner Sourcing'!$K$9</f>
        <v>8.5999999999999993E-2</v>
      </c>
      <c r="DP23" s="38">
        <f>'2.1 Miner Sourcing'!$K$9</f>
        <v>8.5999999999999993E-2</v>
      </c>
      <c r="DQ23" s="38">
        <f>'2.1 Miner Sourcing'!$K$9</f>
        <v>8.5999999999999993E-2</v>
      </c>
      <c r="DR23" s="38">
        <f>'2.1 Miner Sourcing'!$K$9</f>
        <v>8.5999999999999993E-2</v>
      </c>
      <c r="DS23" s="38">
        <f>'2.1 Miner Sourcing'!$K$9</f>
        <v>8.5999999999999993E-2</v>
      </c>
      <c r="DT23" s="38">
        <f>'2.1 Miner Sourcing'!$K$9</f>
        <v>8.5999999999999993E-2</v>
      </c>
      <c r="DU23" s="38">
        <f>'2.1 Miner Sourcing'!$K$9</f>
        <v>8.5999999999999993E-2</v>
      </c>
      <c r="DV23" s="38">
        <f>'2.1 Miner Sourcing'!$K$9</f>
        <v>8.5999999999999993E-2</v>
      </c>
      <c r="DW23" s="38">
        <f>'2.1 Miner Sourcing'!$K$9</f>
        <v>8.5999999999999993E-2</v>
      </c>
      <c r="DX23" s="38">
        <f>'2.1 Miner Sourcing'!$K$9</f>
        <v>8.5999999999999993E-2</v>
      </c>
      <c r="DY23" s="38">
        <f>'2.1 Miner Sourcing'!$K$9</f>
        <v>8.5999999999999993E-2</v>
      </c>
    </row>
    <row r="24" spans="2:129" outlineLevel="1" x14ac:dyDescent="0.35">
      <c r="B24" s="14"/>
      <c r="C24" s="14"/>
      <c r="F24" s="37" t="s">
        <v>582</v>
      </c>
      <c r="G24" s="37"/>
      <c r="H24" s="526" t="s">
        <v>48</v>
      </c>
      <c r="J24" s="474">
        <f>'1.1 Assumptions'!$J$144</f>
        <v>0.05</v>
      </c>
      <c r="K24" s="474">
        <f>'1.1 Assumptions'!$J$144</f>
        <v>0.05</v>
      </c>
      <c r="L24" s="474">
        <f>'1.1 Assumptions'!$J$144</f>
        <v>0.05</v>
      </c>
      <c r="M24" s="474">
        <f>'1.1 Assumptions'!$J$144</f>
        <v>0.05</v>
      </c>
      <c r="N24" s="474">
        <f>'1.1 Assumptions'!$J$144</f>
        <v>0.05</v>
      </c>
      <c r="O24" s="474">
        <f>'1.1 Assumptions'!$J$144</f>
        <v>0.05</v>
      </c>
      <c r="P24" s="474">
        <f>'1.1 Assumptions'!$J$144</f>
        <v>0.05</v>
      </c>
      <c r="Q24" s="474">
        <f>'1.1 Assumptions'!$J$144</f>
        <v>0.05</v>
      </c>
      <c r="R24" s="474">
        <f>'1.1 Assumptions'!$J$144</f>
        <v>0.05</v>
      </c>
      <c r="S24" s="474">
        <f>'1.1 Assumptions'!$J$144</f>
        <v>0.05</v>
      </c>
      <c r="T24" s="474">
        <f>'1.1 Assumptions'!$J$144</f>
        <v>0.05</v>
      </c>
      <c r="U24" s="474">
        <f>'1.1 Assumptions'!$J$144</f>
        <v>0.05</v>
      </c>
      <c r="V24" s="474">
        <f>'1.1 Assumptions'!$J$144</f>
        <v>0.05</v>
      </c>
      <c r="W24" s="474">
        <f>'1.1 Assumptions'!$J$144</f>
        <v>0.05</v>
      </c>
      <c r="X24" s="474">
        <f>'1.1 Assumptions'!$J$144</f>
        <v>0.05</v>
      </c>
      <c r="Y24" s="474">
        <f>'1.1 Assumptions'!$J$144</f>
        <v>0.05</v>
      </c>
      <c r="Z24" s="474">
        <f>'1.1 Assumptions'!$J$144</f>
        <v>0.05</v>
      </c>
      <c r="AA24" s="474">
        <f>'1.1 Assumptions'!$J$144</f>
        <v>0.05</v>
      </c>
      <c r="AB24" s="474">
        <f>'1.1 Assumptions'!$J$144</f>
        <v>0.05</v>
      </c>
      <c r="AC24" s="474">
        <f>'1.1 Assumptions'!$J$144</f>
        <v>0.05</v>
      </c>
      <c r="AD24" s="474">
        <f>'1.1 Assumptions'!$J$144</f>
        <v>0.05</v>
      </c>
      <c r="AE24" s="474">
        <f>'1.1 Assumptions'!$J$144</f>
        <v>0.05</v>
      </c>
      <c r="AF24" s="474">
        <f>'1.1 Assumptions'!$J$144</f>
        <v>0.05</v>
      </c>
      <c r="AG24" s="474">
        <f>'1.1 Assumptions'!$J$144</f>
        <v>0.05</v>
      </c>
      <c r="AH24" s="474">
        <f>'1.1 Assumptions'!$J$144</f>
        <v>0.05</v>
      </c>
      <c r="AI24" s="474">
        <f>'1.1 Assumptions'!$J$144</f>
        <v>0.05</v>
      </c>
      <c r="AJ24" s="474">
        <f>'1.1 Assumptions'!$J$144</f>
        <v>0.05</v>
      </c>
      <c r="AK24" s="474">
        <f>'1.1 Assumptions'!$J$144</f>
        <v>0.05</v>
      </c>
      <c r="AL24" s="474">
        <f>'1.1 Assumptions'!$J$144</f>
        <v>0.05</v>
      </c>
      <c r="AM24" s="474">
        <f>'1.1 Assumptions'!$J$144</f>
        <v>0.05</v>
      </c>
      <c r="AN24" s="474">
        <f>'1.1 Assumptions'!$J$144</f>
        <v>0.05</v>
      </c>
      <c r="AO24" s="474">
        <f>'1.1 Assumptions'!$J$144</f>
        <v>0.05</v>
      </c>
      <c r="AP24" s="474">
        <f>'1.1 Assumptions'!$J$144</f>
        <v>0.05</v>
      </c>
      <c r="AQ24" s="474">
        <f>'1.1 Assumptions'!$J$144</f>
        <v>0.05</v>
      </c>
      <c r="AR24" s="474">
        <f>'1.1 Assumptions'!$J$144</f>
        <v>0.05</v>
      </c>
      <c r="AS24" s="474">
        <f>'1.1 Assumptions'!$J$144</f>
        <v>0.05</v>
      </c>
      <c r="AT24" s="474">
        <f>'1.1 Assumptions'!$J$144</f>
        <v>0.05</v>
      </c>
      <c r="AU24" s="474">
        <f>'1.1 Assumptions'!$J$144</f>
        <v>0.05</v>
      </c>
      <c r="AV24" s="474">
        <f>'1.1 Assumptions'!$J$144</f>
        <v>0.05</v>
      </c>
      <c r="AW24" s="474">
        <f>'1.1 Assumptions'!$J$144</f>
        <v>0.05</v>
      </c>
      <c r="AX24" s="474">
        <f>'1.1 Assumptions'!$J$144</f>
        <v>0.05</v>
      </c>
      <c r="AY24" s="474">
        <f>'1.1 Assumptions'!$J$144</f>
        <v>0.05</v>
      </c>
      <c r="AZ24" s="474">
        <f>'1.1 Assumptions'!$J$144</f>
        <v>0.05</v>
      </c>
      <c r="BA24" s="474">
        <f>'1.1 Assumptions'!$J$144</f>
        <v>0.05</v>
      </c>
      <c r="BB24" s="474">
        <f>'1.1 Assumptions'!$J$144</f>
        <v>0.05</v>
      </c>
      <c r="BC24" s="474">
        <f>'1.1 Assumptions'!$J$144</f>
        <v>0.05</v>
      </c>
      <c r="BD24" s="474">
        <f>'1.1 Assumptions'!$J$144</f>
        <v>0.05</v>
      </c>
      <c r="BE24" s="474">
        <f>'1.1 Assumptions'!$J$144</f>
        <v>0.05</v>
      </c>
      <c r="BF24" s="474">
        <f>'1.1 Assumptions'!$J$144</f>
        <v>0.05</v>
      </c>
      <c r="BG24" s="474">
        <f>'1.1 Assumptions'!$J$144</f>
        <v>0.05</v>
      </c>
      <c r="BH24" s="474">
        <f>'1.1 Assumptions'!$J$144</f>
        <v>0.05</v>
      </c>
      <c r="BI24" s="474">
        <f>'1.1 Assumptions'!$J$144</f>
        <v>0.05</v>
      </c>
      <c r="BJ24" s="474">
        <f>'1.1 Assumptions'!$J$144</f>
        <v>0.05</v>
      </c>
      <c r="BK24" s="474">
        <f>'1.1 Assumptions'!$J$144</f>
        <v>0.05</v>
      </c>
      <c r="BL24" s="474">
        <f>'1.1 Assumptions'!$J$144</f>
        <v>0.05</v>
      </c>
      <c r="BM24" s="474">
        <f>'1.1 Assumptions'!$J$144</f>
        <v>0.05</v>
      </c>
      <c r="BN24" s="474">
        <f>'1.1 Assumptions'!$J$144</f>
        <v>0.05</v>
      </c>
      <c r="BO24" s="474">
        <f>'1.1 Assumptions'!$J$144</f>
        <v>0.05</v>
      </c>
      <c r="BP24" s="474">
        <f>'1.1 Assumptions'!$J$144</f>
        <v>0.05</v>
      </c>
      <c r="BQ24" s="474">
        <f>'1.1 Assumptions'!$J$144</f>
        <v>0.05</v>
      </c>
      <c r="BR24" s="474">
        <f>'1.1 Assumptions'!$J$144</f>
        <v>0.05</v>
      </c>
      <c r="BS24" s="474">
        <f>'1.1 Assumptions'!$J$144</f>
        <v>0.05</v>
      </c>
      <c r="BT24" s="474">
        <f>'1.1 Assumptions'!$J$144</f>
        <v>0.05</v>
      </c>
      <c r="BU24" s="474">
        <f>'1.1 Assumptions'!$J$144</f>
        <v>0.05</v>
      </c>
      <c r="BV24" s="474">
        <f>'1.1 Assumptions'!$J$144</f>
        <v>0.05</v>
      </c>
      <c r="BW24" s="474">
        <f>'1.1 Assumptions'!$J$144</f>
        <v>0.05</v>
      </c>
      <c r="BX24" s="474">
        <f>'1.1 Assumptions'!$J$144</f>
        <v>0.05</v>
      </c>
      <c r="BY24" s="474">
        <f>'1.1 Assumptions'!$J$144</f>
        <v>0.05</v>
      </c>
      <c r="BZ24" s="474">
        <f>'1.1 Assumptions'!$J$144</f>
        <v>0.05</v>
      </c>
      <c r="CA24" s="474">
        <f>'1.1 Assumptions'!$J$144</f>
        <v>0.05</v>
      </c>
      <c r="CB24" s="474">
        <f>'1.1 Assumptions'!$J$144</f>
        <v>0.05</v>
      </c>
      <c r="CC24" s="474">
        <f>'1.1 Assumptions'!$J$144</f>
        <v>0.05</v>
      </c>
      <c r="CD24" s="474">
        <f>'1.1 Assumptions'!$J$144</f>
        <v>0.05</v>
      </c>
      <c r="CE24" s="474">
        <f>'1.1 Assumptions'!$J$144</f>
        <v>0.05</v>
      </c>
      <c r="CF24" s="474">
        <f>'1.1 Assumptions'!$J$144</f>
        <v>0.05</v>
      </c>
      <c r="CG24" s="474">
        <f>'1.1 Assumptions'!$J$144</f>
        <v>0.05</v>
      </c>
      <c r="CH24" s="474">
        <f>'1.1 Assumptions'!$J$144</f>
        <v>0.05</v>
      </c>
      <c r="CI24" s="474">
        <f>'1.1 Assumptions'!$J$144</f>
        <v>0.05</v>
      </c>
      <c r="CJ24" s="474">
        <f>'1.1 Assumptions'!$J$144</f>
        <v>0.05</v>
      </c>
      <c r="CK24" s="474">
        <f>'1.1 Assumptions'!$J$144</f>
        <v>0.05</v>
      </c>
      <c r="CL24" s="474">
        <f>'1.1 Assumptions'!$J$144</f>
        <v>0.05</v>
      </c>
      <c r="CM24" s="474">
        <f>'1.1 Assumptions'!$J$144</f>
        <v>0.05</v>
      </c>
      <c r="CN24" s="474">
        <f>'1.1 Assumptions'!$J$144</f>
        <v>0.05</v>
      </c>
      <c r="CO24" s="474">
        <f>'1.1 Assumptions'!$J$144</f>
        <v>0.05</v>
      </c>
      <c r="CP24" s="474">
        <f>'1.1 Assumptions'!$J$144</f>
        <v>0.05</v>
      </c>
      <c r="CQ24" s="474">
        <f>'1.1 Assumptions'!$J$144</f>
        <v>0.05</v>
      </c>
      <c r="CR24" s="474">
        <f>'1.1 Assumptions'!$J$144</f>
        <v>0.05</v>
      </c>
      <c r="CS24" s="474">
        <f>'1.1 Assumptions'!$J$144</f>
        <v>0.05</v>
      </c>
      <c r="CT24" s="474">
        <f>'1.1 Assumptions'!$J$144</f>
        <v>0.05</v>
      </c>
      <c r="CU24" s="474">
        <f>'1.1 Assumptions'!$J$144</f>
        <v>0.05</v>
      </c>
      <c r="CV24" s="474">
        <f>'1.1 Assumptions'!$J$144</f>
        <v>0.05</v>
      </c>
      <c r="CW24" s="474">
        <f>'1.1 Assumptions'!$J$144</f>
        <v>0.05</v>
      </c>
      <c r="CX24" s="474">
        <f>'1.1 Assumptions'!$J$144</f>
        <v>0.05</v>
      </c>
      <c r="CY24" s="474">
        <f>'1.1 Assumptions'!$J$144</f>
        <v>0.05</v>
      </c>
      <c r="CZ24" s="474">
        <f>'1.1 Assumptions'!$J$144</f>
        <v>0.05</v>
      </c>
      <c r="DA24" s="474">
        <f>'1.1 Assumptions'!$J$144</f>
        <v>0.05</v>
      </c>
      <c r="DB24" s="474">
        <f>'1.1 Assumptions'!$J$144</f>
        <v>0.05</v>
      </c>
      <c r="DC24" s="474">
        <f>'1.1 Assumptions'!$J$144</f>
        <v>0.05</v>
      </c>
      <c r="DD24" s="474">
        <f>'1.1 Assumptions'!$J$144</f>
        <v>0.05</v>
      </c>
      <c r="DE24" s="474">
        <f>'1.1 Assumptions'!$J$144</f>
        <v>0.05</v>
      </c>
      <c r="DF24" s="474">
        <f>'1.1 Assumptions'!$J$144</f>
        <v>0.05</v>
      </c>
      <c r="DG24" s="474">
        <f>'1.1 Assumptions'!$J$144</f>
        <v>0.05</v>
      </c>
      <c r="DH24" s="474">
        <f>'1.1 Assumptions'!$J$144</f>
        <v>0.05</v>
      </c>
      <c r="DI24" s="474">
        <f>'1.1 Assumptions'!$J$144</f>
        <v>0.05</v>
      </c>
      <c r="DJ24" s="474">
        <f>'1.1 Assumptions'!$J$144</f>
        <v>0.05</v>
      </c>
      <c r="DK24" s="474">
        <f>'1.1 Assumptions'!$J$144</f>
        <v>0.05</v>
      </c>
      <c r="DL24" s="474">
        <f>'1.1 Assumptions'!$J$144</f>
        <v>0.05</v>
      </c>
      <c r="DM24" s="474">
        <f>'1.1 Assumptions'!$J$144</f>
        <v>0.05</v>
      </c>
      <c r="DN24" s="474">
        <f>'1.1 Assumptions'!$J$144</f>
        <v>0.05</v>
      </c>
      <c r="DO24" s="474">
        <f>'1.1 Assumptions'!$J$144</f>
        <v>0.05</v>
      </c>
      <c r="DP24" s="474">
        <f>'1.1 Assumptions'!$J$144</f>
        <v>0.05</v>
      </c>
      <c r="DQ24" s="474">
        <f>'1.1 Assumptions'!$J$144</f>
        <v>0.05</v>
      </c>
      <c r="DR24" s="474">
        <f>'1.1 Assumptions'!$J$144</f>
        <v>0.05</v>
      </c>
      <c r="DS24" s="474">
        <f>'1.1 Assumptions'!$J$144</f>
        <v>0.05</v>
      </c>
      <c r="DT24" s="474">
        <f>'1.1 Assumptions'!$J$144</f>
        <v>0.05</v>
      </c>
      <c r="DU24" s="474">
        <f>'1.1 Assumptions'!$J$144</f>
        <v>0.05</v>
      </c>
      <c r="DV24" s="474">
        <f>'1.1 Assumptions'!$J$144</f>
        <v>0.05</v>
      </c>
      <c r="DW24" s="474">
        <f>'1.1 Assumptions'!$J$144</f>
        <v>0.05</v>
      </c>
      <c r="DX24" s="474">
        <f>'1.1 Assumptions'!$J$144</f>
        <v>0.05</v>
      </c>
      <c r="DY24" s="474">
        <f>'1.1 Assumptions'!$J$144</f>
        <v>0.05</v>
      </c>
    </row>
    <row r="25" spans="2:129" outlineLevel="1" x14ac:dyDescent="0.35">
      <c r="B25" s="14"/>
      <c r="C25" s="14"/>
      <c r="F25" t="s">
        <v>543</v>
      </c>
      <c r="H25" s="526" t="s">
        <v>45</v>
      </c>
      <c r="J25">
        <f>IF(OR(J$5=12+1,J$5=24+1,J$5=36+1,J$5=48+1,J$5=48+12+1,J$5=48+24+1,,J$5=48+36+1,,J$5=48*2+1,,J$5=48+48+12+1,),(1+J24),1)</f>
        <v>1</v>
      </c>
      <c r="K25">
        <f t="shared" ref="K25:BV25" si="11">IF(OR(K$5=12+1,K$5=24+1,K$5=36+1,K$5=48+1,K$5=48+12+1,K$5=48+24+1,,K$5=48+36+1,,K$5=48*2+1,,K$5=48+48+12+1,),(1+K24),1)</f>
        <v>1</v>
      </c>
      <c r="L25">
        <f t="shared" si="11"/>
        <v>1</v>
      </c>
      <c r="M25">
        <f t="shared" si="11"/>
        <v>1</v>
      </c>
      <c r="N25">
        <f t="shared" si="11"/>
        <v>1</v>
      </c>
      <c r="O25">
        <f t="shared" si="11"/>
        <v>1</v>
      </c>
      <c r="P25">
        <f t="shared" si="11"/>
        <v>1</v>
      </c>
      <c r="Q25">
        <f t="shared" si="11"/>
        <v>1</v>
      </c>
      <c r="R25">
        <f t="shared" si="11"/>
        <v>1</v>
      </c>
      <c r="S25">
        <f t="shared" si="11"/>
        <v>1</v>
      </c>
      <c r="T25">
        <f t="shared" si="11"/>
        <v>1</v>
      </c>
      <c r="U25">
        <f t="shared" si="11"/>
        <v>1</v>
      </c>
      <c r="V25">
        <f t="shared" si="11"/>
        <v>1.05</v>
      </c>
      <c r="W25">
        <f t="shared" si="11"/>
        <v>1</v>
      </c>
      <c r="X25">
        <f t="shared" si="11"/>
        <v>1</v>
      </c>
      <c r="Y25">
        <f t="shared" si="11"/>
        <v>1</v>
      </c>
      <c r="Z25">
        <f t="shared" si="11"/>
        <v>1</v>
      </c>
      <c r="AA25">
        <f t="shared" si="11"/>
        <v>1</v>
      </c>
      <c r="AB25">
        <f t="shared" si="11"/>
        <v>1</v>
      </c>
      <c r="AC25">
        <f t="shared" si="11"/>
        <v>1</v>
      </c>
      <c r="AD25">
        <f t="shared" si="11"/>
        <v>1</v>
      </c>
      <c r="AE25">
        <f t="shared" si="11"/>
        <v>1</v>
      </c>
      <c r="AF25">
        <f t="shared" si="11"/>
        <v>1</v>
      </c>
      <c r="AG25">
        <f t="shared" si="11"/>
        <v>1</v>
      </c>
      <c r="AH25">
        <f t="shared" si="11"/>
        <v>1.05</v>
      </c>
      <c r="AI25">
        <f t="shared" si="11"/>
        <v>1</v>
      </c>
      <c r="AJ25">
        <f t="shared" si="11"/>
        <v>1</v>
      </c>
      <c r="AK25">
        <f t="shared" si="11"/>
        <v>1</v>
      </c>
      <c r="AL25">
        <f t="shared" si="11"/>
        <v>1</v>
      </c>
      <c r="AM25">
        <f t="shared" si="11"/>
        <v>1</v>
      </c>
      <c r="AN25">
        <f t="shared" si="11"/>
        <v>1</v>
      </c>
      <c r="AO25">
        <f t="shared" si="11"/>
        <v>1</v>
      </c>
      <c r="AP25">
        <f t="shared" si="11"/>
        <v>1</v>
      </c>
      <c r="AQ25">
        <f t="shared" si="11"/>
        <v>1</v>
      </c>
      <c r="AR25">
        <f t="shared" si="11"/>
        <v>1</v>
      </c>
      <c r="AS25">
        <f t="shared" si="11"/>
        <v>1</v>
      </c>
      <c r="AT25">
        <f t="shared" si="11"/>
        <v>1.05</v>
      </c>
      <c r="AU25">
        <f t="shared" si="11"/>
        <v>1</v>
      </c>
      <c r="AV25">
        <f t="shared" si="11"/>
        <v>1</v>
      </c>
      <c r="AW25">
        <f t="shared" si="11"/>
        <v>1</v>
      </c>
      <c r="AX25">
        <f t="shared" si="11"/>
        <v>1</v>
      </c>
      <c r="AY25">
        <f t="shared" si="11"/>
        <v>1</v>
      </c>
      <c r="AZ25">
        <f t="shared" si="11"/>
        <v>1</v>
      </c>
      <c r="BA25">
        <f t="shared" si="11"/>
        <v>1</v>
      </c>
      <c r="BB25">
        <f t="shared" si="11"/>
        <v>1</v>
      </c>
      <c r="BC25">
        <f t="shared" si="11"/>
        <v>1</v>
      </c>
      <c r="BD25">
        <f t="shared" si="11"/>
        <v>1</v>
      </c>
      <c r="BE25">
        <f t="shared" si="11"/>
        <v>1</v>
      </c>
      <c r="BF25">
        <f t="shared" si="11"/>
        <v>1.05</v>
      </c>
      <c r="BG25">
        <f t="shared" si="11"/>
        <v>1</v>
      </c>
      <c r="BH25">
        <f t="shared" si="11"/>
        <v>1</v>
      </c>
      <c r="BI25">
        <f t="shared" si="11"/>
        <v>1</v>
      </c>
      <c r="BJ25">
        <f t="shared" si="11"/>
        <v>1</v>
      </c>
      <c r="BK25">
        <f t="shared" si="11"/>
        <v>1</v>
      </c>
      <c r="BL25">
        <f t="shared" si="11"/>
        <v>1</v>
      </c>
      <c r="BM25">
        <f t="shared" si="11"/>
        <v>1</v>
      </c>
      <c r="BN25">
        <f t="shared" si="11"/>
        <v>1</v>
      </c>
      <c r="BO25">
        <f t="shared" si="11"/>
        <v>1</v>
      </c>
      <c r="BP25">
        <f t="shared" si="11"/>
        <v>1</v>
      </c>
      <c r="BQ25">
        <f t="shared" si="11"/>
        <v>1</v>
      </c>
      <c r="BR25">
        <f t="shared" si="11"/>
        <v>1.05</v>
      </c>
      <c r="BS25">
        <f t="shared" si="11"/>
        <v>1</v>
      </c>
      <c r="BT25">
        <f t="shared" si="11"/>
        <v>1</v>
      </c>
      <c r="BU25">
        <f t="shared" si="11"/>
        <v>1</v>
      </c>
      <c r="BV25">
        <f t="shared" si="11"/>
        <v>1</v>
      </c>
      <c r="BW25">
        <f t="shared" ref="BW25:DY25" si="12">IF(OR(BW$5=12+1,BW$5=24+1,BW$5=36+1,BW$5=48+1,BW$5=48+12+1,BW$5=48+24+1,,BW$5=48+36+1,,BW$5=48*2+1,,BW$5=48+48+12+1,),(1+BW24),1)</f>
        <v>1</v>
      </c>
      <c r="BX25">
        <f t="shared" si="12"/>
        <v>1</v>
      </c>
      <c r="BY25">
        <f t="shared" si="12"/>
        <v>1</v>
      </c>
      <c r="BZ25">
        <f t="shared" si="12"/>
        <v>1</v>
      </c>
      <c r="CA25">
        <f t="shared" si="12"/>
        <v>1</v>
      </c>
      <c r="CB25">
        <f t="shared" si="12"/>
        <v>1</v>
      </c>
      <c r="CC25">
        <f t="shared" si="12"/>
        <v>1</v>
      </c>
      <c r="CD25">
        <f t="shared" si="12"/>
        <v>1.05</v>
      </c>
      <c r="CE25">
        <f t="shared" si="12"/>
        <v>1</v>
      </c>
      <c r="CF25">
        <f t="shared" si="12"/>
        <v>1</v>
      </c>
      <c r="CG25">
        <f t="shared" si="12"/>
        <v>1</v>
      </c>
      <c r="CH25">
        <f t="shared" si="12"/>
        <v>1</v>
      </c>
      <c r="CI25">
        <f t="shared" si="12"/>
        <v>1</v>
      </c>
      <c r="CJ25">
        <f t="shared" si="12"/>
        <v>1</v>
      </c>
      <c r="CK25">
        <f t="shared" si="12"/>
        <v>1</v>
      </c>
      <c r="CL25">
        <f t="shared" si="12"/>
        <v>1</v>
      </c>
      <c r="CM25">
        <f t="shared" si="12"/>
        <v>1</v>
      </c>
      <c r="CN25">
        <f t="shared" si="12"/>
        <v>1</v>
      </c>
      <c r="CO25">
        <f t="shared" si="12"/>
        <v>1</v>
      </c>
      <c r="CP25">
        <f t="shared" si="12"/>
        <v>1.05</v>
      </c>
      <c r="CQ25">
        <f t="shared" si="12"/>
        <v>1</v>
      </c>
      <c r="CR25">
        <f t="shared" si="12"/>
        <v>1</v>
      </c>
      <c r="CS25">
        <f t="shared" si="12"/>
        <v>1</v>
      </c>
      <c r="CT25">
        <f t="shared" si="12"/>
        <v>1</v>
      </c>
      <c r="CU25">
        <f t="shared" si="12"/>
        <v>1</v>
      </c>
      <c r="CV25">
        <f t="shared" si="12"/>
        <v>1</v>
      </c>
      <c r="CW25">
        <f t="shared" si="12"/>
        <v>1</v>
      </c>
      <c r="CX25">
        <f t="shared" si="12"/>
        <v>1</v>
      </c>
      <c r="CY25">
        <f t="shared" si="12"/>
        <v>1</v>
      </c>
      <c r="CZ25">
        <f t="shared" si="12"/>
        <v>1</v>
      </c>
      <c r="DA25">
        <f t="shared" si="12"/>
        <v>1</v>
      </c>
      <c r="DB25">
        <f t="shared" si="12"/>
        <v>1.05</v>
      </c>
      <c r="DC25">
        <f t="shared" si="12"/>
        <v>1</v>
      </c>
      <c r="DD25">
        <f t="shared" si="12"/>
        <v>1</v>
      </c>
      <c r="DE25">
        <f t="shared" si="12"/>
        <v>1</v>
      </c>
      <c r="DF25">
        <f t="shared" si="12"/>
        <v>1</v>
      </c>
      <c r="DG25">
        <f t="shared" si="12"/>
        <v>1</v>
      </c>
      <c r="DH25">
        <f t="shared" si="12"/>
        <v>1</v>
      </c>
      <c r="DI25">
        <f t="shared" si="12"/>
        <v>1</v>
      </c>
      <c r="DJ25">
        <f t="shared" si="12"/>
        <v>1</v>
      </c>
      <c r="DK25">
        <f t="shared" si="12"/>
        <v>1</v>
      </c>
      <c r="DL25">
        <f t="shared" si="12"/>
        <v>1</v>
      </c>
      <c r="DM25">
        <f t="shared" si="12"/>
        <v>1</v>
      </c>
      <c r="DN25">
        <f t="shared" si="12"/>
        <v>1.05</v>
      </c>
      <c r="DO25">
        <f t="shared" si="12"/>
        <v>1</v>
      </c>
      <c r="DP25">
        <f t="shared" si="12"/>
        <v>1</v>
      </c>
      <c r="DQ25">
        <f t="shared" si="12"/>
        <v>1</v>
      </c>
      <c r="DR25">
        <f t="shared" si="12"/>
        <v>1</v>
      </c>
      <c r="DS25">
        <f t="shared" si="12"/>
        <v>1</v>
      </c>
      <c r="DT25">
        <f t="shared" si="12"/>
        <v>1</v>
      </c>
      <c r="DU25">
        <f t="shared" si="12"/>
        <v>1</v>
      </c>
      <c r="DV25">
        <f t="shared" si="12"/>
        <v>1</v>
      </c>
      <c r="DW25">
        <f t="shared" si="12"/>
        <v>1</v>
      </c>
      <c r="DX25">
        <f t="shared" si="12"/>
        <v>1</v>
      </c>
      <c r="DY25">
        <f t="shared" si="12"/>
        <v>1</v>
      </c>
    </row>
    <row r="26" spans="2:129" x14ac:dyDescent="0.35">
      <c r="B26" s="14"/>
      <c r="C26" s="14"/>
      <c r="H26" s="525"/>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73"/>
      <c r="AO26" s="473"/>
      <c r="AP26" s="473"/>
      <c r="AQ26" s="473"/>
      <c r="AR26" s="473"/>
      <c r="AS26" s="473"/>
      <c r="AT26" s="473"/>
      <c r="AU26" s="473"/>
      <c r="AV26" s="473"/>
      <c r="AW26" s="473"/>
      <c r="AX26" s="473"/>
      <c r="AY26" s="473"/>
      <c r="AZ26" s="473"/>
      <c r="BA26" s="473"/>
      <c r="BB26" s="473"/>
      <c r="BC26" s="473"/>
      <c r="BD26" s="473"/>
      <c r="BE26" s="473"/>
      <c r="BF26" s="473"/>
      <c r="BG26" s="473"/>
      <c r="BH26" s="473"/>
      <c r="BI26" s="473"/>
      <c r="BJ26" s="473"/>
      <c r="BK26" s="473"/>
      <c r="BL26" s="473"/>
      <c r="BM26" s="473"/>
      <c r="BN26" s="473"/>
      <c r="BO26" s="473"/>
      <c r="BP26" s="473"/>
      <c r="BQ26" s="473"/>
      <c r="BR26" s="473"/>
      <c r="BS26" s="473"/>
      <c r="BT26" s="473"/>
      <c r="BU26" s="473"/>
      <c r="BV26" s="473"/>
      <c r="BW26" s="473"/>
      <c r="BX26" s="473"/>
      <c r="BY26" s="473"/>
      <c r="BZ26" s="473"/>
      <c r="CA26" s="473"/>
      <c r="CB26" s="473"/>
      <c r="CC26" s="473"/>
      <c r="CD26" s="473"/>
      <c r="CE26" s="473"/>
      <c r="CF26" s="473"/>
      <c r="CG26" s="473"/>
      <c r="CH26" s="473"/>
      <c r="CI26" s="473"/>
      <c r="CJ26" s="473"/>
      <c r="CK26" s="473"/>
      <c r="CL26" s="473"/>
      <c r="CM26" s="473"/>
      <c r="CN26" s="473"/>
      <c r="CO26" s="473"/>
      <c r="CP26" s="473"/>
      <c r="CQ26" s="473"/>
      <c r="CR26" s="473"/>
      <c r="CS26" s="473"/>
      <c r="CT26" s="473"/>
      <c r="CU26" s="473"/>
      <c r="CV26" s="473"/>
      <c r="CW26" s="473"/>
      <c r="CX26" s="473"/>
      <c r="CY26" s="473"/>
      <c r="CZ26" s="473"/>
      <c r="DA26" s="473"/>
      <c r="DB26" s="473"/>
      <c r="DC26" s="473"/>
      <c r="DD26" s="473"/>
      <c r="DE26" s="473"/>
      <c r="DF26" s="473"/>
      <c r="DG26" s="473"/>
      <c r="DH26" s="473"/>
      <c r="DI26" s="473"/>
      <c r="DJ26" s="473"/>
      <c r="DK26" s="473"/>
      <c r="DL26" s="473"/>
      <c r="DM26" s="473"/>
      <c r="DN26" s="473"/>
      <c r="DO26" s="473"/>
      <c r="DP26" s="473"/>
      <c r="DQ26" s="473"/>
      <c r="DR26" s="473"/>
      <c r="DS26" s="473"/>
      <c r="DT26" s="473"/>
      <c r="DU26" s="473"/>
      <c r="DV26" s="473"/>
      <c r="DW26" s="473"/>
      <c r="DX26" s="473"/>
      <c r="DY26" s="473"/>
    </row>
    <row r="27" spans="2:129" x14ac:dyDescent="0.35">
      <c r="B27" s="14"/>
      <c r="C27" s="113"/>
      <c r="D27" s="2" t="s">
        <v>544</v>
      </c>
      <c r="E27" s="2"/>
      <c r="F27" s="2"/>
      <c r="G27" s="2"/>
      <c r="H27" s="525"/>
      <c r="I27" s="2"/>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row>
    <row r="28" spans="2:129" x14ac:dyDescent="0.35">
      <c r="B28" s="14"/>
      <c r="C28" s="109"/>
      <c r="D28" s="40"/>
      <c r="E28" s="108" t="str">
        <f>'1.1 Assumptions'!$J$27</f>
        <v>Bitmain Antminer S19 Pro</v>
      </c>
      <c r="F28" s="108"/>
      <c r="G28" s="108"/>
      <c r="H28" s="527" t="s">
        <v>155</v>
      </c>
      <c r="I28" s="40"/>
      <c r="J28" s="40">
        <f>IFERROR(J14*J19,"")</f>
        <v>0</v>
      </c>
      <c r="K28" s="40">
        <f t="shared" ref="K28:BV28" si="13">IFERROR(K14*K19,"")</f>
        <v>0</v>
      </c>
      <c r="L28" s="40">
        <f t="shared" si="13"/>
        <v>0</v>
      </c>
      <c r="M28" s="40">
        <f t="shared" si="13"/>
        <v>0</v>
      </c>
      <c r="N28" s="40">
        <f t="shared" si="13"/>
        <v>0</v>
      </c>
      <c r="O28" s="40">
        <f t="shared" si="13"/>
        <v>0</v>
      </c>
      <c r="P28" s="40">
        <f t="shared" si="13"/>
        <v>0</v>
      </c>
      <c r="Q28" s="40">
        <f t="shared" si="13"/>
        <v>0</v>
      </c>
      <c r="R28" s="40">
        <f t="shared" si="13"/>
        <v>0</v>
      </c>
      <c r="S28" s="40">
        <f t="shared" si="13"/>
        <v>0</v>
      </c>
      <c r="T28" s="40">
        <f t="shared" si="13"/>
        <v>0</v>
      </c>
      <c r="U28" s="40">
        <f t="shared" si="13"/>
        <v>0</v>
      </c>
      <c r="V28" s="40">
        <f t="shared" si="13"/>
        <v>0</v>
      </c>
      <c r="W28" s="40">
        <f t="shared" si="13"/>
        <v>0</v>
      </c>
      <c r="X28" s="40">
        <f t="shared" si="13"/>
        <v>0</v>
      </c>
      <c r="Y28" s="40">
        <f t="shared" si="13"/>
        <v>0</v>
      </c>
      <c r="Z28" s="40">
        <f t="shared" si="13"/>
        <v>0</v>
      </c>
      <c r="AA28" s="40">
        <f t="shared" si="13"/>
        <v>0</v>
      </c>
      <c r="AB28" s="40">
        <f t="shared" si="13"/>
        <v>0</v>
      </c>
      <c r="AC28" s="40">
        <f t="shared" si="13"/>
        <v>0</v>
      </c>
      <c r="AD28" s="40">
        <f t="shared" si="13"/>
        <v>0</v>
      </c>
      <c r="AE28" s="40">
        <f t="shared" si="13"/>
        <v>0</v>
      </c>
      <c r="AF28" s="40">
        <f t="shared" si="13"/>
        <v>0</v>
      </c>
      <c r="AG28" s="40">
        <f t="shared" si="13"/>
        <v>0</v>
      </c>
      <c r="AH28" s="40">
        <f t="shared" si="13"/>
        <v>0</v>
      </c>
      <c r="AI28" s="40">
        <f t="shared" si="13"/>
        <v>0</v>
      </c>
      <c r="AJ28" s="40">
        <f t="shared" si="13"/>
        <v>0</v>
      </c>
      <c r="AK28" s="40">
        <f t="shared" si="13"/>
        <v>0</v>
      </c>
      <c r="AL28" s="40">
        <f t="shared" si="13"/>
        <v>0</v>
      </c>
      <c r="AM28" s="40">
        <f t="shared" si="13"/>
        <v>0</v>
      </c>
      <c r="AN28" s="40">
        <f t="shared" si="13"/>
        <v>0</v>
      </c>
      <c r="AO28" s="40">
        <f t="shared" si="13"/>
        <v>0</v>
      </c>
      <c r="AP28" s="40">
        <f t="shared" si="13"/>
        <v>0</v>
      </c>
      <c r="AQ28" s="40">
        <f t="shared" si="13"/>
        <v>0</v>
      </c>
      <c r="AR28" s="40">
        <f t="shared" si="13"/>
        <v>0</v>
      </c>
      <c r="AS28" s="40">
        <f t="shared" si="13"/>
        <v>0</v>
      </c>
      <c r="AT28" s="40">
        <f t="shared" si="13"/>
        <v>0</v>
      </c>
      <c r="AU28" s="40">
        <f t="shared" si="13"/>
        <v>0</v>
      </c>
      <c r="AV28" s="40">
        <f t="shared" si="13"/>
        <v>0</v>
      </c>
      <c r="AW28" s="40">
        <f t="shared" si="13"/>
        <v>0</v>
      </c>
      <c r="AX28" s="40">
        <f t="shared" si="13"/>
        <v>0</v>
      </c>
      <c r="AY28" s="40">
        <f t="shared" si="13"/>
        <v>0</v>
      </c>
      <c r="AZ28" s="40">
        <f t="shared" si="13"/>
        <v>0</v>
      </c>
      <c r="BA28" s="40">
        <f t="shared" si="13"/>
        <v>0</v>
      </c>
      <c r="BB28" s="40">
        <f t="shared" si="13"/>
        <v>0</v>
      </c>
      <c r="BC28" s="40">
        <f t="shared" si="13"/>
        <v>0</v>
      </c>
      <c r="BD28" s="40">
        <f t="shared" si="13"/>
        <v>0</v>
      </c>
      <c r="BE28" s="40">
        <f t="shared" si="13"/>
        <v>0</v>
      </c>
      <c r="BF28" s="40">
        <f t="shared" si="13"/>
        <v>0</v>
      </c>
      <c r="BG28" s="40">
        <f t="shared" si="13"/>
        <v>0</v>
      </c>
      <c r="BH28" s="40">
        <f t="shared" si="13"/>
        <v>0</v>
      </c>
      <c r="BI28" s="40">
        <f t="shared" si="13"/>
        <v>0</v>
      </c>
      <c r="BJ28" s="40">
        <f t="shared" si="13"/>
        <v>0</v>
      </c>
      <c r="BK28" s="40">
        <f t="shared" si="13"/>
        <v>0</v>
      </c>
      <c r="BL28" s="40">
        <f t="shared" si="13"/>
        <v>0</v>
      </c>
      <c r="BM28" s="40">
        <f t="shared" si="13"/>
        <v>0</v>
      </c>
      <c r="BN28" s="40">
        <f t="shared" si="13"/>
        <v>0</v>
      </c>
      <c r="BO28" s="40">
        <f t="shared" si="13"/>
        <v>0</v>
      </c>
      <c r="BP28" s="40">
        <f t="shared" si="13"/>
        <v>0</v>
      </c>
      <c r="BQ28" s="40">
        <f t="shared" si="13"/>
        <v>0</v>
      </c>
      <c r="BR28" s="40">
        <f t="shared" si="13"/>
        <v>0</v>
      </c>
      <c r="BS28" s="40">
        <f t="shared" si="13"/>
        <v>0</v>
      </c>
      <c r="BT28" s="40">
        <f t="shared" si="13"/>
        <v>0</v>
      </c>
      <c r="BU28" s="40">
        <f t="shared" si="13"/>
        <v>0</v>
      </c>
      <c r="BV28" s="40">
        <f t="shared" si="13"/>
        <v>0</v>
      </c>
      <c r="BW28" s="40">
        <f t="shared" ref="BW28:DY28" si="14">IFERROR(BW14*BW19,"")</f>
        <v>0</v>
      </c>
      <c r="BX28" s="40">
        <f t="shared" si="14"/>
        <v>0</v>
      </c>
      <c r="BY28" s="40">
        <f t="shared" si="14"/>
        <v>0</v>
      </c>
      <c r="BZ28" s="40">
        <f t="shared" si="14"/>
        <v>0</v>
      </c>
      <c r="CA28" s="40">
        <f t="shared" si="14"/>
        <v>0</v>
      </c>
      <c r="CB28" s="40">
        <f t="shared" si="14"/>
        <v>0</v>
      </c>
      <c r="CC28" s="40">
        <f t="shared" si="14"/>
        <v>0</v>
      </c>
      <c r="CD28" s="40">
        <f t="shared" si="14"/>
        <v>0</v>
      </c>
      <c r="CE28" s="40">
        <f t="shared" si="14"/>
        <v>0</v>
      </c>
      <c r="CF28" s="40">
        <f t="shared" si="14"/>
        <v>0</v>
      </c>
      <c r="CG28" s="40">
        <f t="shared" si="14"/>
        <v>0</v>
      </c>
      <c r="CH28" s="40">
        <f t="shared" si="14"/>
        <v>0</v>
      </c>
      <c r="CI28" s="40">
        <f t="shared" si="14"/>
        <v>0</v>
      </c>
      <c r="CJ28" s="40">
        <f t="shared" si="14"/>
        <v>0</v>
      </c>
      <c r="CK28" s="40">
        <f t="shared" si="14"/>
        <v>0</v>
      </c>
      <c r="CL28" s="40">
        <f t="shared" si="14"/>
        <v>0</v>
      </c>
      <c r="CM28" s="40">
        <f t="shared" si="14"/>
        <v>0</v>
      </c>
      <c r="CN28" s="40">
        <f t="shared" si="14"/>
        <v>0</v>
      </c>
      <c r="CO28" s="40">
        <f t="shared" si="14"/>
        <v>0</v>
      </c>
      <c r="CP28" s="40">
        <f t="shared" si="14"/>
        <v>0</v>
      </c>
      <c r="CQ28" s="40">
        <f t="shared" si="14"/>
        <v>0</v>
      </c>
      <c r="CR28" s="40">
        <f t="shared" si="14"/>
        <v>0</v>
      </c>
      <c r="CS28" s="40">
        <f t="shared" si="14"/>
        <v>0</v>
      </c>
      <c r="CT28" s="40">
        <f t="shared" si="14"/>
        <v>0</v>
      </c>
      <c r="CU28" s="40">
        <f t="shared" si="14"/>
        <v>0</v>
      </c>
      <c r="CV28" s="40">
        <f t="shared" si="14"/>
        <v>0</v>
      </c>
      <c r="CW28" s="40">
        <f t="shared" si="14"/>
        <v>0</v>
      </c>
      <c r="CX28" s="40">
        <f t="shared" si="14"/>
        <v>0</v>
      </c>
      <c r="CY28" s="40">
        <f t="shared" si="14"/>
        <v>0</v>
      </c>
      <c r="CZ28" s="40">
        <f t="shared" si="14"/>
        <v>0</v>
      </c>
      <c r="DA28" s="40">
        <f t="shared" si="14"/>
        <v>0</v>
      </c>
      <c r="DB28" s="40">
        <f t="shared" si="14"/>
        <v>0</v>
      </c>
      <c r="DC28" s="40">
        <f t="shared" si="14"/>
        <v>0</v>
      </c>
      <c r="DD28" s="40">
        <f t="shared" si="14"/>
        <v>0</v>
      </c>
      <c r="DE28" s="40">
        <f t="shared" si="14"/>
        <v>0</v>
      </c>
      <c r="DF28" s="40">
        <f t="shared" si="14"/>
        <v>0</v>
      </c>
      <c r="DG28" s="40">
        <f t="shared" si="14"/>
        <v>0</v>
      </c>
      <c r="DH28" s="40">
        <f t="shared" si="14"/>
        <v>0</v>
      </c>
      <c r="DI28" s="40">
        <f t="shared" si="14"/>
        <v>0</v>
      </c>
      <c r="DJ28" s="40">
        <f t="shared" si="14"/>
        <v>0</v>
      </c>
      <c r="DK28" s="40">
        <f t="shared" si="14"/>
        <v>0</v>
      </c>
      <c r="DL28" s="40">
        <f t="shared" si="14"/>
        <v>0</v>
      </c>
      <c r="DM28" s="40">
        <f t="shared" si="14"/>
        <v>0</v>
      </c>
      <c r="DN28" s="40">
        <f t="shared" si="14"/>
        <v>0</v>
      </c>
      <c r="DO28" s="40">
        <f t="shared" si="14"/>
        <v>0</v>
      </c>
      <c r="DP28" s="40">
        <f t="shared" si="14"/>
        <v>0</v>
      </c>
      <c r="DQ28" s="40">
        <f t="shared" si="14"/>
        <v>0</v>
      </c>
      <c r="DR28" s="40">
        <f t="shared" si="14"/>
        <v>0</v>
      </c>
      <c r="DS28" s="40">
        <f t="shared" si="14"/>
        <v>0</v>
      </c>
      <c r="DT28" s="40">
        <f t="shared" si="14"/>
        <v>0</v>
      </c>
      <c r="DU28" s="40">
        <f t="shared" si="14"/>
        <v>0</v>
      </c>
      <c r="DV28" s="40">
        <f t="shared" si="14"/>
        <v>0</v>
      </c>
      <c r="DW28" s="40">
        <f t="shared" si="14"/>
        <v>0</v>
      </c>
      <c r="DX28" s="40">
        <f t="shared" si="14"/>
        <v>0</v>
      </c>
      <c r="DY28" s="40">
        <f t="shared" si="14"/>
        <v>0</v>
      </c>
    </row>
    <row r="29" spans="2:129" x14ac:dyDescent="0.35">
      <c r="B29" s="14"/>
      <c r="C29" s="109"/>
      <c r="D29" s="40"/>
      <c r="E29" s="108" t="str">
        <f>'1.1 Assumptions'!$J$28</f>
        <v>MicroBT Whatsminer M30s</v>
      </c>
      <c r="F29" s="108"/>
      <c r="G29" s="108"/>
      <c r="H29" s="527" t="s">
        <v>155</v>
      </c>
      <c r="I29" s="40"/>
      <c r="J29" s="40">
        <f>IFERROR(J15*J20,"")</f>
        <v>0</v>
      </c>
      <c r="K29" s="40">
        <f t="shared" ref="K29:BV29" si="15">IFERROR(K15*K20,"")</f>
        <v>0</v>
      </c>
      <c r="L29" s="40">
        <f t="shared" si="15"/>
        <v>0</v>
      </c>
      <c r="M29" s="40">
        <f t="shared" si="15"/>
        <v>0</v>
      </c>
      <c r="N29" s="40">
        <f t="shared" si="15"/>
        <v>0</v>
      </c>
      <c r="O29" s="40">
        <f t="shared" si="15"/>
        <v>0</v>
      </c>
      <c r="P29" s="40">
        <f t="shared" si="15"/>
        <v>0</v>
      </c>
      <c r="Q29" s="40">
        <f t="shared" si="15"/>
        <v>0</v>
      </c>
      <c r="R29" s="40">
        <f t="shared" si="15"/>
        <v>0</v>
      </c>
      <c r="S29" s="40">
        <f t="shared" si="15"/>
        <v>0</v>
      </c>
      <c r="T29" s="40">
        <f t="shared" si="15"/>
        <v>0</v>
      </c>
      <c r="U29" s="40">
        <f t="shared" si="15"/>
        <v>0</v>
      </c>
      <c r="V29" s="40">
        <f t="shared" si="15"/>
        <v>0</v>
      </c>
      <c r="W29" s="40">
        <f t="shared" si="15"/>
        <v>0</v>
      </c>
      <c r="X29" s="40">
        <f t="shared" si="15"/>
        <v>0</v>
      </c>
      <c r="Y29" s="40">
        <f t="shared" si="15"/>
        <v>0</v>
      </c>
      <c r="Z29" s="40">
        <f t="shared" si="15"/>
        <v>0</v>
      </c>
      <c r="AA29" s="40">
        <f t="shared" si="15"/>
        <v>0</v>
      </c>
      <c r="AB29" s="40">
        <f t="shared" si="15"/>
        <v>0</v>
      </c>
      <c r="AC29" s="40">
        <f t="shared" si="15"/>
        <v>0</v>
      </c>
      <c r="AD29" s="40">
        <f t="shared" si="15"/>
        <v>0</v>
      </c>
      <c r="AE29" s="40">
        <f t="shared" si="15"/>
        <v>0</v>
      </c>
      <c r="AF29" s="40">
        <f t="shared" si="15"/>
        <v>0</v>
      </c>
      <c r="AG29" s="40">
        <f t="shared" si="15"/>
        <v>0</v>
      </c>
      <c r="AH29" s="40">
        <f t="shared" si="15"/>
        <v>0</v>
      </c>
      <c r="AI29" s="40">
        <f t="shared" si="15"/>
        <v>0</v>
      </c>
      <c r="AJ29" s="40">
        <f t="shared" si="15"/>
        <v>0</v>
      </c>
      <c r="AK29" s="40">
        <f t="shared" si="15"/>
        <v>0</v>
      </c>
      <c r="AL29" s="40">
        <f t="shared" si="15"/>
        <v>0</v>
      </c>
      <c r="AM29" s="40">
        <f t="shared" si="15"/>
        <v>0</v>
      </c>
      <c r="AN29" s="40">
        <f t="shared" si="15"/>
        <v>0</v>
      </c>
      <c r="AO29" s="40">
        <f t="shared" si="15"/>
        <v>0</v>
      </c>
      <c r="AP29" s="40">
        <f t="shared" si="15"/>
        <v>0</v>
      </c>
      <c r="AQ29" s="40">
        <f t="shared" si="15"/>
        <v>0</v>
      </c>
      <c r="AR29" s="40">
        <f t="shared" si="15"/>
        <v>0</v>
      </c>
      <c r="AS29" s="40">
        <f t="shared" si="15"/>
        <v>0</v>
      </c>
      <c r="AT29" s="40">
        <f t="shared" si="15"/>
        <v>0</v>
      </c>
      <c r="AU29" s="40">
        <f t="shared" si="15"/>
        <v>0</v>
      </c>
      <c r="AV29" s="40">
        <f t="shared" si="15"/>
        <v>0</v>
      </c>
      <c r="AW29" s="40">
        <f t="shared" si="15"/>
        <v>0</v>
      </c>
      <c r="AX29" s="40">
        <f t="shared" si="15"/>
        <v>0</v>
      </c>
      <c r="AY29" s="40">
        <f t="shared" si="15"/>
        <v>0</v>
      </c>
      <c r="AZ29" s="40">
        <f t="shared" si="15"/>
        <v>0</v>
      </c>
      <c r="BA29" s="40">
        <f t="shared" si="15"/>
        <v>0</v>
      </c>
      <c r="BB29" s="40">
        <f t="shared" si="15"/>
        <v>0</v>
      </c>
      <c r="BC29" s="40">
        <f t="shared" si="15"/>
        <v>0</v>
      </c>
      <c r="BD29" s="40">
        <f t="shared" si="15"/>
        <v>0</v>
      </c>
      <c r="BE29" s="40">
        <f t="shared" si="15"/>
        <v>0</v>
      </c>
      <c r="BF29" s="40">
        <f t="shared" si="15"/>
        <v>0</v>
      </c>
      <c r="BG29" s="40">
        <f t="shared" si="15"/>
        <v>0</v>
      </c>
      <c r="BH29" s="40">
        <f t="shared" si="15"/>
        <v>0</v>
      </c>
      <c r="BI29" s="40">
        <f t="shared" si="15"/>
        <v>0</v>
      </c>
      <c r="BJ29" s="40">
        <f t="shared" si="15"/>
        <v>0</v>
      </c>
      <c r="BK29" s="40">
        <f t="shared" si="15"/>
        <v>0</v>
      </c>
      <c r="BL29" s="40">
        <f t="shared" si="15"/>
        <v>0</v>
      </c>
      <c r="BM29" s="40">
        <f t="shared" si="15"/>
        <v>0</v>
      </c>
      <c r="BN29" s="40">
        <f t="shared" si="15"/>
        <v>0</v>
      </c>
      <c r="BO29" s="40">
        <f t="shared" si="15"/>
        <v>0</v>
      </c>
      <c r="BP29" s="40">
        <f t="shared" si="15"/>
        <v>0</v>
      </c>
      <c r="BQ29" s="40">
        <f t="shared" si="15"/>
        <v>0</v>
      </c>
      <c r="BR29" s="40">
        <f t="shared" si="15"/>
        <v>0</v>
      </c>
      <c r="BS29" s="40">
        <f t="shared" si="15"/>
        <v>0</v>
      </c>
      <c r="BT29" s="40">
        <f t="shared" si="15"/>
        <v>0</v>
      </c>
      <c r="BU29" s="40">
        <f t="shared" si="15"/>
        <v>0</v>
      </c>
      <c r="BV29" s="40">
        <f t="shared" si="15"/>
        <v>0</v>
      </c>
      <c r="BW29" s="40">
        <f t="shared" ref="BW29:DY29" si="16">IFERROR(BW15*BW20,"")</f>
        <v>0</v>
      </c>
      <c r="BX29" s="40">
        <f t="shared" si="16"/>
        <v>0</v>
      </c>
      <c r="BY29" s="40">
        <f t="shared" si="16"/>
        <v>0</v>
      </c>
      <c r="BZ29" s="40">
        <f t="shared" si="16"/>
        <v>0</v>
      </c>
      <c r="CA29" s="40">
        <f t="shared" si="16"/>
        <v>0</v>
      </c>
      <c r="CB29" s="40">
        <f t="shared" si="16"/>
        <v>0</v>
      </c>
      <c r="CC29" s="40">
        <f t="shared" si="16"/>
        <v>0</v>
      </c>
      <c r="CD29" s="40">
        <f t="shared" si="16"/>
        <v>0</v>
      </c>
      <c r="CE29" s="40">
        <f t="shared" si="16"/>
        <v>0</v>
      </c>
      <c r="CF29" s="40">
        <f t="shared" si="16"/>
        <v>0</v>
      </c>
      <c r="CG29" s="40">
        <f t="shared" si="16"/>
        <v>0</v>
      </c>
      <c r="CH29" s="40">
        <f t="shared" si="16"/>
        <v>0</v>
      </c>
      <c r="CI29" s="40">
        <f t="shared" si="16"/>
        <v>0</v>
      </c>
      <c r="CJ29" s="40">
        <f t="shared" si="16"/>
        <v>0</v>
      </c>
      <c r="CK29" s="40">
        <f t="shared" si="16"/>
        <v>0</v>
      </c>
      <c r="CL29" s="40">
        <f t="shared" si="16"/>
        <v>0</v>
      </c>
      <c r="CM29" s="40">
        <f t="shared" si="16"/>
        <v>0</v>
      </c>
      <c r="CN29" s="40">
        <f t="shared" si="16"/>
        <v>0</v>
      </c>
      <c r="CO29" s="40">
        <f t="shared" si="16"/>
        <v>0</v>
      </c>
      <c r="CP29" s="40">
        <f t="shared" si="16"/>
        <v>0</v>
      </c>
      <c r="CQ29" s="40">
        <f t="shared" si="16"/>
        <v>0</v>
      </c>
      <c r="CR29" s="40">
        <f t="shared" si="16"/>
        <v>0</v>
      </c>
      <c r="CS29" s="40">
        <f t="shared" si="16"/>
        <v>0</v>
      </c>
      <c r="CT29" s="40">
        <f t="shared" si="16"/>
        <v>0</v>
      </c>
      <c r="CU29" s="40">
        <f t="shared" si="16"/>
        <v>0</v>
      </c>
      <c r="CV29" s="40">
        <f t="shared" si="16"/>
        <v>0</v>
      </c>
      <c r="CW29" s="40">
        <f t="shared" si="16"/>
        <v>0</v>
      </c>
      <c r="CX29" s="40">
        <f t="shared" si="16"/>
        <v>0</v>
      </c>
      <c r="CY29" s="40">
        <f t="shared" si="16"/>
        <v>0</v>
      </c>
      <c r="CZ29" s="40">
        <f t="shared" si="16"/>
        <v>0</v>
      </c>
      <c r="DA29" s="40">
        <f t="shared" si="16"/>
        <v>0</v>
      </c>
      <c r="DB29" s="40">
        <f t="shared" si="16"/>
        <v>0</v>
      </c>
      <c r="DC29" s="40">
        <f t="shared" si="16"/>
        <v>0</v>
      </c>
      <c r="DD29" s="40">
        <f t="shared" si="16"/>
        <v>0</v>
      </c>
      <c r="DE29" s="40">
        <f t="shared" si="16"/>
        <v>0</v>
      </c>
      <c r="DF29" s="40">
        <f t="shared" si="16"/>
        <v>0</v>
      </c>
      <c r="DG29" s="40">
        <f t="shared" si="16"/>
        <v>0</v>
      </c>
      <c r="DH29" s="40">
        <f t="shared" si="16"/>
        <v>0</v>
      </c>
      <c r="DI29" s="40">
        <f t="shared" si="16"/>
        <v>0</v>
      </c>
      <c r="DJ29" s="40">
        <f t="shared" si="16"/>
        <v>0</v>
      </c>
      <c r="DK29" s="40">
        <f t="shared" si="16"/>
        <v>0</v>
      </c>
      <c r="DL29" s="40">
        <f t="shared" si="16"/>
        <v>0</v>
      </c>
      <c r="DM29" s="40">
        <f t="shared" si="16"/>
        <v>0</v>
      </c>
      <c r="DN29" s="40">
        <f t="shared" si="16"/>
        <v>0</v>
      </c>
      <c r="DO29" s="40">
        <f t="shared" si="16"/>
        <v>0</v>
      </c>
      <c r="DP29" s="40">
        <f t="shared" si="16"/>
        <v>0</v>
      </c>
      <c r="DQ29" s="40">
        <f t="shared" si="16"/>
        <v>0</v>
      </c>
      <c r="DR29" s="40">
        <f t="shared" si="16"/>
        <v>0</v>
      </c>
      <c r="DS29" s="40">
        <f t="shared" si="16"/>
        <v>0</v>
      </c>
      <c r="DT29" s="40">
        <f t="shared" si="16"/>
        <v>0</v>
      </c>
      <c r="DU29" s="40">
        <f t="shared" si="16"/>
        <v>0</v>
      </c>
      <c r="DV29" s="40">
        <f t="shared" si="16"/>
        <v>0</v>
      </c>
      <c r="DW29" s="40">
        <f t="shared" si="16"/>
        <v>0</v>
      </c>
      <c r="DX29" s="40">
        <f t="shared" si="16"/>
        <v>0</v>
      </c>
      <c r="DY29" s="40">
        <f t="shared" si="16"/>
        <v>0</v>
      </c>
    </row>
    <row r="30" spans="2:129" x14ac:dyDescent="0.35">
      <c r="B30" s="14"/>
      <c r="C30" s="109"/>
      <c r="D30" s="40" t="s">
        <v>545</v>
      </c>
      <c r="E30" s="40"/>
      <c r="F30" s="40"/>
      <c r="G30" s="40"/>
      <c r="H30" s="527"/>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row>
    <row r="31" spans="2:129" x14ac:dyDescent="0.35">
      <c r="B31" s="14"/>
      <c r="C31" s="14"/>
      <c r="E31" s="37" t="str">
        <f>'1.1 Assumptions'!$J$27</f>
        <v>Bitmain Antminer S19 Pro</v>
      </c>
      <c r="F31" s="37"/>
      <c r="G31" s="37"/>
      <c r="H31" s="525" t="s">
        <v>155</v>
      </c>
      <c r="J31" s="52">
        <f>IFERROR(J28*J37*J34,"")</f>
        <v>0</v>
      </c>
      <c r="K31" s="52">
        <f t="shared" ref="K31:BV31" si="17">IFERROR(K28*K37*K34,"")</f>
        <v>0</v>
      </c>
      <c r="L31" s="52">
        <f t="shared" si="17"/>
        <v>0</v>
      </c>
      <c r="M31" s="52">
        <f t="shared" si="17"/>
        <v>0</v>
      </c>
      <c r="N31" s="52">
        <f t="shared" si="17"/>
        <v>0</v>
      </c>
      <c r="O31" s="52">
        <f t="shared" si="17"/>
        <v>0</v>
      </c>
      <c r="P31" s="52">
        <f t="shared" si="17"/>
        <v>0</v>
      </c>
      <c r="Q31" s="52">
        <f t="shared" si="17"/>
        <v>0</v>
      </c>
      <c r="R31" s="52">
        <f t="shared" si="17"/>
        <v>0</v>
      </c>
      <c r="S31" s="52">
        <f t="shared" si="17"/>
        <v>0</v>
      </c>
      <c r="T31" s="52">
        <f t="shared" si="17"/>
        <v>0</v>
      </c>
      <c r="U31" s="52">
        <f t="shared" si="17"/>
        <v>0</v>
      </c>
      <c r="V31" s="52">
        <f t="shared" si="17"/>
        <v>0</v>
      </c>
      <c r="W31" s="52">
        <f t="shared" si="17"/>
        <v>0</v>
      </c>
      <c r="X31" s="52">
        <f t="shared" si="17"/>
        <v>0</v>
      </c>
      <c r="Y31" s="52">
        <f t="shared" si="17"/>
        <v>0</v>
      </c>
      <c r="Z31" s="52">
        <f t="shared" si="17"/>
        <v>0</v>
      </c>
      <c r="AA31" s="52">
        <f t="shared" si="17"/>
        <v>0</v>
      </c>
      <c r="AB31" s="52">
        <f t="shared" si="17"/>
        <v>0</v>
      </c>
      <c r="AC31" s="52">
        <f t="shared" si="17"/>
        <v>0</v>
      </c>
      <c r="AD31" s="52">
        <f t="shared" si="17"/>
        <v>0</v>
      </c>
      <c r="AE31" s="52">
        <f t="shared" si="17"/>
        <v>0</v>
      </c>
      <c r="AF31" s="52">
        <f t="shared" si="17"/>
        <v>0</v>
      </c>
      <c r="AG31" s="52">
        <f t="shared" si="17"/>
        <v>0</v>
      </c>
      <c r="AH31" s="52">
        <f t="shared" si="17"/>
        <v>0</v>
      </c>
      <c r="AI31" s="52">
        <f t="shared" si="17"/>
        <v>0</v>
      </c>
      <c r="AJ31" s="52">
        <f t="shared" si="17"/>
        <v>0</v>
      </c>
      <c r="AK31" s="52">
        <f t="shared" si="17"/>
        <v>0</v>
      </c>
      <c r="AL31" s="52">
        <f t="shared" si="17"/>
        <v>0</v>
      </c>
      <c r="AM31" s="52">
        <f t="shared" si="17"/>
        <v>0</v>
      </c>
      <c r="AN31" s="52">
        <f t="shared" si="17"/>
        <v>0</v>
      </c>
      <c r="AO31" s="52">
        <f t="shared" si="17"/>
        <v>0</v>
      </c>
      <c r="AP31" s="52">
        <f t="shared" si="17"/>
        <v>0</v>
      </c>
      <c r="AQ31" s="52">
        <f t="shared" si="17"/>
        <v>0</v>
      </c>
      <c r="AR31" s="52">
        <f t="shared" si="17"/>
        <v>0</v>
      </c>
      <c r="AS31" s="52">
        <f t="shared" si="17"/>
        <v>0</v>
      </c>
      <c r="AT31" s="52">
        <f t="shared" si="17"/>
        <v>0</v>
      </c>
      <c r="AU31" s="52">
        <f t="shared" si="17"/>
        <v>0</v>
      </c>
      <c r="AV31" s="52">
        <f t="shared" si="17"/>
        <v>0</v>
      </c>
      <c r="AW31" s="52">
        <f t="shared" si="17"/>
        <v>0</v>
      </c>
      <c r="AX31" s="52">
        <f t="shared" si="17"/>
        <v>0</v>
      </c>
      <c r="AY31" s="52">
        <f t="shared" si="17"/>
        <v>0</v>
      </c>
      <c r="AZ31" s="52">
        <f t="shared" si="17"/>
        <v>0</v>
      </c>
      <c r="BA31" s="52">
        <f t="shared" si="17"/>
        <v>0</v>
      </c>
      <c r="BB31" s="52">
        <f t="shared" si="17"/>
        <v>0</v>
      </c>
      <c r="BC31" s="52">
        <f t="shared" si="17"/>
        <v>0</v>
      </c>
      <c r="BD31" s="52">
        <f t="shared" si="17"/>
        <v>0</v>
      </c>
      <c r="BE31" s="52">
        <f t="shared" si="17"/>
        <v>0</v>
      </c>
      <c r="BF31" s="52">
        <f t="shared" si="17"/>
        <v>0</v>
      </c>
      <c r="BG31" s="52">
        <f t="shared" si="17"/>
        <v>0</v>
      </c>
      <c r="BH31" s="52">
        <f t="shared" si="17"/>
        <v>0</v>
      </c>
      <c r="BI31" s="52">
        <f t="shared" si="17"/>
        <v>0</v>
      </c>
      <c r="BJ31" s="52">
        <f t="shared" si="17"/>
        <v>0</v>
      </c>
      <c r="BK31" s="52">
        <f t="shared" si="17"/>
        <v>0</v>
      </c>
      <c r="BL31" s="52">
        <f t="shared" si="17"/>
        <v>0</v>
      </c>
      <c r="BM31" s="52">
        <f t="shared" si="17"/>
        <v>0</v>
      </c>
      <c r="BN31" s="52">
        <f t="shared" si="17"/>
        <v>0</v>
      </c>
      <c r="BO31" s="52">
        <f t="shared" si="17"/>
        <v>0</v>
      </c>
      <c r="BP31" s="52">
        <f t="shared" si="17"/>
        <v>0</v>
      </c>
      <c r="BQ31" s="52">
        <f t="shared" si="17"/>
        <v>0</v>
      </c>
      <c r="BR31" s="52">
        <f t="shared" si="17"/>
        <v>0</v>
      </c>
      <c r="BS31" s="52">
        <f t="shared" si="17"/>
        <v>0</v>
      </c>
      <c r="BT31" s="52">
        <f t="shared" si="17"/>
        <v>0</v>
      </c>
      <c r="BU31" s="52">
        <f t="shared" si="17"/>
        <v>0</v>
      </c>
      <c r="BV31" s="52">
        <f t="shared" si="17"/>
        <v>0</v>
      </c>
      <c r="BW31" s="52">
        <f t="shared" ref="BW31:DY31" si="18">IFERROR(BW28*BW37*BW34,"")</f>
        <v>0</v>
      </c>
      <c r="BX31" s="52">
        <f t="shared" si="18"/>
        <v>0</v>
      </c>
      <c r="BY31" s="52">
        <f t="shared" si="18"/>
        <v>0</v>
      </c>
      <c r="BZ31" s="52">
        <f t="shared" si="18"/>
        <v>0</v>
      </c>
      <c r="CA31" s="52">
        <f t="shared" si="18"/>
        <v>0</v>
      </c>
      <c r="CB31" s="52">
        <f t="shared" si="18"/>
        <v>0</v>
      </c>
      <c r="CC31" s="52">
        <f t="shared" si="18"/>
        <v>0</v>
      </c>
      <c r="CD31" s="52">
        <f t="shared" si="18"/>
        <v>0</v>
      </c>
      <c r="CE31" s="52">
        <f t="shared" si="18"/>
        <v>0</v>
      </c>
      <c r="CF31" s="52">
        <f t="shared" si="18"/>
        <v>0</v>
      </c>
      <c r="CG31" s="52">
        <f t="shared" si="18"/>
        <v>0</v>
      </c>
      <c r="CH31" s="52">
        <f t="shared" si="18"/>
        <v>0</v>
      </c>
      <c r="CI31" s="52">
        <f t="shared" si="18"/>
        <v>0</v>
      </c>
      <c r="CJ31" s="52">
        <f t="shared" si="18"/>
        <v>0</v>
      </c>
      <c r="CK31" s="52">
        <f t="shared" si="18"/>
        <v>0</v>
      </c>
      <c r="CL31" s="52">
        <f t="shared" si="18"/>
        <v>0</v>
      </c>
      <c r="CM31" s="52">
        <f t="shared" si="18"/>
        <v>0</v>
      </c>
      <c r="CN31" s="52">
        <f t="shared" si="18"/>
        <v>0</v>
      </c>
      <c r="CO31" s="52">
        <f t="shared" si="18"/>
        <v>0</v>
      </c>
      <c r="CP31" s="52">
        <f t="shared" si="18"/>
        <v>0</v>
      </c>
      <c r="CQ31" s="52">
        <f t="shared" si="18"/>
        <v>0</v>
      </c>
      <c r="CR31" s="52">
        <f t="shared" si="18"/>
        <v>0</v>
      </c>
      <c r="CS31" s="52">
        <f t="shared" si="18"/>
        <v>0</v>
      </c>
      <c r="CT31" s="52">
        <f t="shared" si="18"/>
        <v>0</v>
      </c>
      <c r="CU31" s="52">
        <f t="shared" si="18"/>
        <v>0</v>
      </c>
      <c r="CV31" s="52">
        <f t="shared" si="18"/>
        <v>0</v>
      </c>
      <c r="CW31" s="52">
        <f t="shared" si="18"/>
        <v>0</v>
      </c>
      <c r="CX31" s="52">
        <f t="shared" si="18"/>
        <v>0</v>
      </c>
      <c r="CY31" s="52">
        <f t="shared" si="18"/>
        <v>0</v>
      </c>
      <c r="CZ31" s="52">
        <f t="shared" si="18"/>
        <v>0</v>
      </c>
      <c r="DA31" s="52">
        <f t="shared" si="18"/>
        <v>0</v>
      </c>
      <c r="DB31" s="52">
        <f t="shared" si="18"/>
        <v>0</v>
      </c>
      <c r="DC31" s="52">
        <f t="shared" si="18"/>
        <v>0</v>
      </c>
      <c r="DD31" s="52">
        <f t="shared" si="18"/>
        <v>0</v>
      </c>
      <c r="DE31" s="52">
        <f t="shared" si="18"/>
        <v>0</v>
      </c>
      <c r="DF31" s="52">
        <f t="shared" si="18"/>
        <v>0</v>
      </c>
      <c r="DG31" s="52">
        <f t="shared" si="18"/>
        <v>0</v>
      </c>
      <c r="DH31" s="52">
        <f t="shared" si="18"/>
        <v>0</v>
      </c>
      <c r="DI31" s="52">
        <f t="shared" si="18"/>
        <v>0</v>
      </c>
      <c r="DJ31" s="52">
        <f t="shared" si="18"/>
        <v>0</v>
      </c>
      <c r="DK31" s="52">
        <f t="shared" si="18"/>
        <v>0</v>
      </c>
      <c r="DL31" s="52">
        <f t="shared" si="18"/>
        <v>0</v>
      </c>
      <c r="DM31" s="52">
        <f t="shared" si="18"/>
        <v>0</v>
      </c>
      <c r="DN31" s="52">
        <f t="shared" si="18"/>
        <v>0</v>
      </c>
      <c r="DO31" s="52">
        <f t="shared" si="18"/>
        <v>0</v>
      </c>
      <c r="DP31" s="52">
        <f t="shared" si="18"/>
        <v>0</v>
      </c>
      <c r="DQ31" s="52">
        <f t="shared" si="18"/>
        <v>0</v>
      </c>
      <c r="DR31" s="52">
        <f t="shared" si="18"/>
        <v>0</v>
      </c>
      <c r="DS31" s="52">
        <f t="shared" si="18"/>
        <v>0</v>
      </c>
      <c r="DT31" s="52">
        <f t="shared" si="18"/>
        <v>0</v>
      </c>
      <c r="DU31" s="52">
        <f t="shared" si="18"/>
        <v>0</v>
      </c>
      <c r="DV31" s="52">
        <f t="shared" si="18"/>
        <v>0</v>
      </c>
      <c r="DW31" s="52">
        <f t="shared" si="18"/>
        <v>0</v>
      </c>
      <c r="DX31" s="52">
        <f t="shared" si="18"/>
        <v>0</v>
      </c>
      <c r="DY31" s="52">
        <f t="shared" si="18"/>
        <v>0</v>
      </c>
    </row>
    <row r="32" spans="2:129" x14ac:dyDescent="0.35">
      <c r="B32" s="14"/>
      <c r="C32" s="14"/>
      <c r="E32" s="37" t="str">
        <f>'1.1 Assumptions'!$J$28</f>
        <v>MicroBT Whatsminer M30s</v>
      </c>
      <c r="F32" s="37"/>
      <c r="G32" s="37"/>
      <c r="H32" s="525" t="s">
        <v>155</v>
      </c>
      <c r="J32" s="52">
        <f>IFERROR(J29*J37*J35,"")</f>
        <v>0</v>
      </c>
      <c r="K32" s="52">
        <f t="shared" ref="K32:BV32" si="19">IFERROR(K29*K37*K35,"")</f>
        <v>0</v>
      </c>
      <c r="L32" s="52">
        <f t="shared" si="19"/>
        <v>0</v>
      </c>
      <c r="M32" s="52">
        <f t="shared" si="19"/>
        <v>0</v>
      </c>
      <c r="N32" s="52">
        <f t="shared" si="19"/>
        <v>0</v>
      </c>
      <c r="O32" s="52">
        <f t="shared" si="19"/>
        <v>0</v>
      </c>
      <c r="P32" s="52">
        <f t="shared" si="19"/>
        <v>0</v>
      </c>
      <c r="Q32" s="52">
        <f t="shared" si="19"/>
        <v>0</v>
      </c>
      <c r="R32" s="52">
        <f t="shared" si="19"/>
        <v>0</v>
      </c>
      <c r="S32" s="52">
        <f t="shared" si="19"/>
        <v>0</v>
      </c>
      <c r="T32" s="52">
        <f t="shared" si="19"/>
        <v>0</v>
      </c>
      <c r="U32" s="52">
        <f t="shared" si="19"/>
        <v>0</v>
      </c>
      <c r="V32" s="52">
        <f t="shared" si="19"/>
        <v>0</v>
      </c>
      <c r="W32" s="52">
        <f t="shared" si="19"/>
        <v>0</v>
      </c>
      <c r="X32" s="52">
        <f t="shared" si="19"/>
        <v>0</v>
      </c>
      <c r="Y32" s="52">
        <f t="shared" si="19"/>
        <v>0</v>
      </c>
      <c r="Z32" s="52">
        <f t="shared" si="19"/>
        <v>0</v>
      </c>
      <c r="AA32" s="52">
        <f t="shared" si="19"/>
        <v>0</v>
      </c>
      <c r="AB32" s="52">
        <f t="shared" si="19"/>
        <v>0</v>
      </c>
      <c r="AC32" s="52">
        <f t="shared" si="19"/>
        <v>0</v>
      </c>
      <c r="AD32" s="52">
        <f t="shared" si="19"/>
        <v>0</v>
      </c>
      <c r="AE32" s="52">
        <f t="shared" si="19"/>
        <v>0</v>
      </c>
      <c r="AF32" s="52">
        <f t="shared" si="19"/>
        <v>0</v>
      </c>
      <c r="AG32" s="52">
        <f t="shared" si="19"/>
        <v>0</v>
      </c>
      <c r="AH32" s="52">
        <f t="shared" si="19"/>
        <v>0</v>
      </c>
      <c r="AI32" s="52">
        <f t="shared" si="19"/>
        <v>0</v>
      </c>
      <c r="AJ32" s="52">
        <f t="shared" si="19"/>
        <v>0</v>
      </c>
      <c r="AK32" s="52">
        <f t="shared" si="19"/>
        <v>0</v>
      </c>
      <c r="AL32" s="52">
        <f t="shared" si="19"/>
        <v>0</v>
      </c>
      <c r="AM32" s="52">
        <f t="shared" si="19"/>
        <v>0</v>
      </c>
      <c r="AN32" s="52">
        <f t="shared" si="19"/>
        <v>0</v>
      </c>
      <c r="AO32" s="52">
        <f t="shared" si="19"/>
        <v>0</v>
      </c>
      <c r="AP32" s="52">
        <f t="shared" si="19"/>
        <v>0</v>
      </c>
      <c r="AQ32" s="52">
        <f t="shared" si="19"/>
        <v>0</v>
      </c>
      <c r="AR32" s="52">
        <f t="shared" si="19"/>
        <v>0</v>
      </c>
      <c r="AS32" s="52">
        <f t="shared" si="19"/>
        <v>0</v>
      </c>
      <c r="AT32" s="52">
        <f t="shared" si="19"/>
        <v>0</v>
      </c>
      <c r="AU32" s="52">
        <f t="shared" si="19"/>
        <v>0</v>
      </c>
      <c r="AV32" s="52">
        <f t="shared" si="19"/>
        <v>0</v>
      </c>
      <c r="AW32" s="52">
        <f t="shared" si="19"/>
        <v>0</v>
      </c>
      <c r="AX32" s="52">
        <f t="shared" si="19"/>
        <v>0</v>
      </c>
      <c r="AY32" s="52">
        <f t="shared" si="19"/>
        <v>0</v>
      </c>
      <c r="AZ32" s="52">
        <f t="shared" si="19"/>
        <v>0</v>
      </c>
      <c r="BA32" s="52">
        <f t="shared" si="19"/>
        <v>0</v>
      </c>
      <c r="BB32" s="52">
        <f t="shared" si="19"/>
        <v>0</v>
      </c>
      <c r="BC32" s="52">
        <f t="shared" si="19"/>
        <v>0</v>
      </c>
      <c r="BD32" s="52">
        <f t="shared" si="19"/>
        <v>0</v>
      </c>
      <c r="BE32" s="52">
        <f t="shared" si="19"/>
        <v>0</v>
      </c>
      <c r="BF32" s="52">
        <f t="shared" si="19"/>
        <v>0</v>
      </c>
      <c r="BG32" s="52">
        <f t="shared" si="19"/>
        <v>0</v>
      </c>
      <c r="BH32" s="52">
        <f t="shared" si="19"/>
        <v>0</v>
      </c>
      <c r="BI32" s="52">
        <f t="shared" si="19"/>
        <v>0</v>
      </c>
      <c r="BJ32" s="52">
        <f t="shared" si="19"/>
        <v>0</v>
      </c>
      <c r="BK32" s="52">
        <f t="shared" si="19"/>
        <v>0</v>
      </c>
      <c r="BL32" s="52">
        <f t="shared" si="19"/>
        <v>0</v>
      </c>
      <c r="BM32" s="52">
        <f t="shared" si="19"/>
        <v>0</v>
      </c>
      <c r="BN32" s="52">
        <f t="shared" si="19"/>
        <v>0</v>
      </c>
      <c r="BO32" s="52">
        <f t="shared" si="19"/>
        <v>0</v>
      </c>
      <c r="BP32" s="52">
        <f t="shared" si="19"/>
        <v>0</v>
      </c>
      <c r="BQ32" s="52">
        <f t="shared" si="19"/>
        <v>0</v>
      </c>
      <c r="BR32" s="52">
        <f t="shared" si="19"/>
        <v>0</v>
      </c>
      <c r="BS32" s="52">
        <f t="shared" si="19"/>
        <v>0</v>
      </c>
      <c r="BT32" s="52">
        <f t="shared" si="19"/>
        <v>0</v>
      </c>
      <c r="BU32" s="52">
        <f t="shared" si="19"/>
        <v>0</v>
      </c>
      <c r="BV32" s="52">
        <f t="shared" si="19"/>
        <v>0</v>
      </c>
      <c r="BW32" s="52">
        <f t="shared" ref="BW32:DY32" si="20">IFERROR(BW29*BW37*BW35,"")</f>
        <v>0</v>
      </c>
      <c r="BX32" s="52">
        <f t="shared" si="20"/>
        <v>0</v>
      </c>
      <c r="BY32" s="52">
        <f t="shared" si="20"/>
        <v>0</v>
      </c>
      <c r="BZ32" s="52">
        <f t="shared" si="20"/>
        <v>0</v>
      </c>
      <c r="CA32" s="52">
        <f t="shared" si="20"/>
        <v>0</v>
      </c>
      <c r="CB32" s="52">
        <f t="shared" si="20"/>
        <v>0</v>
      </c>
      <c r="CC32" s="52">
        <f t="shared" si="20"/>
        <v>0</v>
      </c>
      <c r="CD32" s="52">
        <f t="shared" si="20"/>
        <v>0</v>
      </c>
      <c r="CE32" s="52">
        <f t="shared" si="20"/>
        <v>0</v>
      </c>
      <c r="CF32" s="52">
        <f t="shared" si="20"/>
        <v>0</v>
      </c>
      <c r="CG32" s="52">
        <f t="shared" si="20"/>
        <v>0</v>
      </c>
      <c r="CH32" s="52">
        <f t="shared" si="20"/>
        <v>0</v>
      </c>
      <c r="CI32" s="52">
        <f t="shared" si="20"/>
        <v>0</v>
      </c>
      <c r="CJ32" s="52">
        <f t="shared" si="20"/>
        <v>0</v>
      </c>
      <c r="CK32" s="52">
        <f t="shared" si="20"/>
        <v>0</v>
      </c>
      <c r="CL32" s="52">
        <f t="shared" si="20"/>
        <v>0</v>
      </c>
      <c r="CM32" s="52">
        <f t="shared" si="20"/>
        <v>0</v>
      </c>
      <c r="CN32" s="52">
        <f t="shared" si="20"/>
        <v>0</v>
      </c>
      <c r="CO32" s="52">
        <f t="shared" si="20"/>
        <v>0</v>
      </c>
      <c r="CP32" s="52">
        <f t="shared" si="20"/>
        <v>0</v>
      </c>
      <c r="CQ32" s="52">
        <f t="shared" si="20"/>
        <v>0</v>
      </c>
      <c r="CR32" s="52">
        <f t="shared" si="20"/>
        <v>0</v>
      </c>
      <c r="CS32" s="52">
        <f t="shared" si="20"/>
        <v>0</v>
      </c>
      <c r="CT32" s="52">
        <f t="shared" si="20"/>
        <v>0</v>
      </c>
      <c r="CU32" s="52">
        <f t="shared" si="20"/>
        <v>0</v>
      </c>
      <c r="CV32" s="52">
        <f t="shared" si="20"/>
        <v>0</v>
      </c>
      <c r="CW32" s="52">
        <f t="shared" si="20"/>
        <v>0</v>
      </c>
      <c r="CX32" s="52">
        <f t="shared" si="20"/>
        <v>0</v>
      </c>
      <c r="CY32" s="52">
        <f t="shared" si="20"/>
        <v>0</v>
      </c>
      <c r="CZ32" s="52">
        <f t="shared" si="20"/>
        <v>0</v>
      </c>
      <c r="DA32" s="52">
        <f t="shared" si="20"/>
        <v>0</v>
      </c>
      <c r="DB32" s="52">
        <f t="shared" si="20"/>
        <v>0</v>
      </c>
      <c r="DC32" s="52">
        <f t="shared" si="20"/>
        <v>0</v>
      </c>
      <c r="DD32" s="52">
        <f t="shared" si="20"/>
        <v>0</v>
      </c>
      <c r="DE32" s="52">
        <f t="shared" si="20"/>
        <v>0</v>
      </c>
      <c r="DF32" s="52">
        <f t="shared" si="20"/>
        <v>0</v>
      </c>
      <c r="DG32" s="52">
        <f t="shared" si="20"/>
        <v>0</v>
      </c>
      <c r="DH32" s="52">
        <f t="shared" si="20"/>
        <v>0</v>
      </c>
      <c r="DI32" s="52">
        <f t="shared" si="20"/>
        <v>0</v>
      </c>
      <c r="DJ32" s="52">
        <f t="shared" si="20"/>
        <v>0</v>
      </c>
      <c r="DK32" s="52">
        <f t="shared" si="20"/>
        <v>0</v>
      </c>
      <c r="DL32" s="52">
        <f t="shared" si="20"/>
        <v>0</v>
      </c>
      <c r="DM32" s="52">
        <f t="shared" si="20"/>
        <v>0</v>
      </c>
      <c r="DN32" s="52">
        <f t="shared" si="20"/>
        <v>0</v>
      </c>
      <c r="DO32" s="52">
        <f t="shared" si="20"/>
        <v>0</v>
      </c>
      <c r="DP32" s="52">
        <f t="shared" si="20"/>
        <v>0</v>
      </c>
      <c r="DQ32" s="52">
        <f t="shared" si="20"/>
        <v>0</v>
      </c>
      <c r="DR32" s="52">
        <f t="shared" si="20"/>
        <v>0</v>
      </c>
      <c r="DS32" s="52">
        <f t="shared" si="20"/>
        <v>0</v>
      </c>
      <c r="DT32" s="52">
        <f t="shared" si="20"/>
        <v>0</v>
      </c>
      <c r="DU32" s="52">
        <f t="shared" si="20"/>
        <v>0</v>
      </c>
      <c r="DV32" s="52">
        <f t="shared" si="20"/>
        <v>0</v>
      </c>
      <c r="DW32" s="52">
        <f t="shared" si="20"/>
        <v>0</v>
      </c>
      <c r="DX32" s="52">
        <f t="shared" si="20"/>
        <v>0</v>
      </c>
      <c r="DY32" s="52">
        <f t="shared" si="20"/>
        <v>0</v>
      </c>
    </row>
    <row r="33" spans="2:129" x14ac:dyDescent="0.35">
      <c r="B33" s="14"/>
      <c r="C33" s="14"/>
      <c r="F33" t="s">
        <v>546</v>
      </c>
      <c r="H33" s="525"/>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row>
    <row r="34" spans="2:129" x14ac:dyDescent="0.35">
      <c r="B34" s="14"/>
      <c r="C34" s="14"/>
      <c r="G34" s="37" t="str">
        <f>'1.1 Assumptions'!$J$27</f>
        <v>Bitmain Antminer S19 Pro</v>
      </c>
      <c r="H34" s="525" t="s">
        <v>48</v>
      </c>
      <c r="J34" s="39">
        <f>'1.1 Assumptions'!$J$128</f>
        <v>1.3</v>
      </c>
      <c r="K34" s="39">
        <f>'1.1 Assumptions'!$J$128</f>
        <v>1.3</v>
      </c>
      <c r="L34" s="39">
        <f>'1.1 Assumptions'!$J$128</f>
        <v>1.3</v>
      </c>
      <c r="M34" s="39">
        <f>'1.1 Assumptions'!$J$128</f>
        <v>1.3</v>
      </c>
      <c r="N34" s="39">
        <f>'1.1 Assumptions'!$J$128</f>
        <v>1.3</v>
      </c>
      <c r="O34" s="39">
        <f>'1.1 Assumptions'!$J$128</f>
        <v>1.3</v>
      </c>
      <c r="P34" s="39">
        <f>'1.1 Assumptions'!$J$128</f>
        <v>1.3</v>
      </c>
      <c r="Q34" s="39">
        <f>'1.1 Assumptions'!$J$128</f>
        <v>1.3</v>
      </c>
      <c r="R34" s="39">
        <f>'1.1 Assumptions'!$J$128</f>
        <v>1.3</v>
      </c>
      <c r="S34" s="39">
        <f>'1.1 Assumptions'!$J$128</f>
        <v>1.3</v>
      </c>
      <c r="T34" s="39">
        <f>'1.1 Assumptions'!$J$128</f>
        <v>1.3</v>
      </c>
      <c r="U34" s="39">
        <f>'1.1 Assumptions'!$J$128</f>
        <v>1.3</v>
      </c>
      <c r="V34" s="39">
        <f>'1.1 Assumptions'!$J$128</f>
        <v>1.3</v>
      </c>
      <c r="W34" s="39">
        <f>'1.1 Assumptions'!$J$128</f>
        <v>1.3</v>
      </c>
      <c r="X34" s="39">
        <f>'1.1 Assumptions'!$J$128</f>
        <v>1.3</v>
      </c>
      <c r="Y34" s="39">
        <f>'1.1 Assumptions'!$J$128</f>
        <v>1.3</v>
      </c>
      <c r="Z34" s="39">
        <f>'1.1 Assumptions'!$J$128</f>
        <v>1.3</v>
      </c>
      <c r="AA34" s="39">
        <f>'1.1 Assumptions'!$J$128</f>
        <v>1.3</v>
      </c>
      <c r="AB34" s="39">
        <f>'1.1 Assumptions'!$J$128</f>
        <v>1.3</v>
      </c>
      <c r="AC34" s="39">
        <f>'1.1 Assumptions'!$J$128</f>
        <v>1.3</v>
      </c>
      <c r="AD34" s="39">
        <f>'1.1 Assumptions'!$J$128</f>
        <v>1.3</v>
      </c>
      <c r="AE34" s="39">
        <f>'1.1 Assumptions'!$J$128</f>
        <v>1.3</v>
      </c>
      <c r="AF34" s="39">
        <f>'1.1 Assumptions'!$J$128</f>
        <v>1.3</v>
      </c>
      <c r="AG34" s="39">
        <f>'1.1 Assumptions'!$J$128</f>
        <v>1.3</v>
      </c>
      <c r="AH34" s="39">
        <f>'1.1 Assumptions'!$J$128</f>
        <v>1.3</v>
      </c>
      <c r="AI34" s="39">
        <f>'1.1 Assumptions'!$J$128</f>
        <v>1.3</v>
      </c>
      <c r="AJ34" s="39">
        <f>'1.1 Assumptions'!$J$128</f>
        <v>1.3</v>
      </c>
      <c r="AK34" s="39">
        <f>'1.1 Assumptions'!$J$128</f>
        <v>1.3</v>
      </c>
      <c r="AL34" s="39">
        <f>'1.1 Assumptions'!$J$128</f>
        <v>1.3</v>
      </c>
      <c r="AM34" s="39">
        <f>'1.1 Assumptions'!$J$128</f>
        <v>1.3</v>
      </c>
      <c r="AN34" s="39">
        <f>'1.1 Assumptions'!$J$128</f>
        <v>1.3</v>
      </c>
      <c r="AO34" s="39">
        <f>'1.1 Assumptions'!$J$128</f>
        <v>1.3</v>
      </c>
      <c r="AP34" s="39">
        <f>'1.1 Assumptions'!$J$128</f>
        <v>1.3</v>
      </c>
      <c r="AQ34" s="39">
        <f>'1.1 Assumptions'!$J$128</f>
        <v>1.3</v>
      </c>
      <c r="AR34" s="39">
        <f>'1.1 Assumptions'!$J$128</f>
        <v>1.3</v>
      </c>
      <c r="AS34" s="39">
        <f>'1.1 Assumptions'!$J$128</f>
        <v>1.3</v>
      </c>
      <c r="AT34" s="39">
        <f>'1.1 Assumptions'!$J$128</f>
        <v>1.3</v>
      </c>
      <c r="AU34" s="39">
        <f>'1.1 Assumptions'!$J$128</f>
        <v>1.3</v>
      </c>
      <c r="AV34" s="39">
        <f>'1.1 Assumptions'!$J$128</f>
        <v>1.3</v>
      </c>
      <c r="AW34" s="39">
        <f>'1.1 Assumptions'!$J$128</f>
        <v>1.3</v>
      </c>
      <c r="AX34" s="39">
        <f>'1.1 Assumptions'!$J$128</f>
        <v>1.3</v>
      </c>
      <c r="AY34" s="39">
        <f>'1.1 Assumptions'!$J$128</f>
        <v>1.3</v>
      </c>
      <c r="AZ34" s="39">
        <f>'1.1 Assumptions'!$J$128</f>
        <v>1.3</v>
      </c>
      <c r="BA34" s="39">
        <f>'1.1 Assumptions'!$J$128</f>
        <v>1.3</v>
      </c>
      <c r="BB34" s="39">
        <f>'1.1 Assumptions'!$J$128</f>
        <v>1.3</v>
      </c>
      <c r="BC34" s="39">
        <f>'1.1 Assumptions'!$J$128</f>
        <v>1.3</v>
      </c>
      <c r="BD34" s="39">
        <f>'1.1 Assumptions'!$J$128</f>
        <v>1.3</v>
      </c>
      <c r="BE34" s="39">
        <f>'1.1 Assumptions'!$J$128</f>
        <v>1.3</v>
      </c>
      <c r="BF34" s="39">
        <f>'1.1 Assumptions'!$J$128</f>
        <v>1.3</v>
      </c>
      <c r="BG34" s="39">
        <f>'1.1 Assumptions'!$J$128</f>
        <v>1.3</v>
      </c>
      <c r="BH34" s="39">
        <f>'1.1 Assumptions'!$J$128</f>
        <v>1.3</v>
      </c>
      <c r="BI34" s="39">
        <f>'1.1 Assumptions'!$J$128</f>
        <v>1.3</v>
      </c>
      <c r="BJ34" s="39">
        <f>'1.1 Assumptions'!$J$128</f>
        <v>1.3</v>
      </c>
      <c r="BK34" s="39">
        <f>'1.1 Assumptions'!$J$128</f>
        <v>1.3</v>
      </c>
      <c r="BL34" s="39">
        <f>'1.1 Assumptions'!$J$128</f>
        <v>1.3</v>
      </c>
      <c r="BM34" s="39">
        <f>'1.1 Assumptions'!$J$128</f>
        <v>1.3</v>
      </c>
      <c r="BN34" s="39">
        <f>'1.1 Assumptions'!$J$128</f>
        <v>1.3</v>
      </c>
      <c r="BO34" s="39">
        <f>'1.1 Assumptions'!$J$128</f>
        <v>1.3</v>
      </c>
      <c r="BP34" s="39">
        <f>'1.1 Assumptions'!$J$128</f>
        <v>1.3</v>
      </c>
      <c r="BQ34" s="39">
        <f>'1.1 Assumptions'!$J$128</f>
        <v>1.3</v>
      </c>
      <c r="BR34" s="39">
        <f>'1.1 Assumptions'!$J$128</f>
        <v>1.3</v>
      </c>
      <c r="BS34" s="39">
        <f>'1.1 Assumptions'!$J$128</f>
        <v>1.3</v>
      </c>
      <c r="BT34" s="39">
        <f>'1.1 Assumptions'!$J$128</f>
        <v>1.3</v>
      </c>
      <c r="BU34" s="39">
        <f>'1.1 Assumptions'!$J$128</f>
        <v>1.3</v>
      </c>
      <c r="BV34" s="39">
        <f>'1.1 Assumptions'!$J$128</f>
        <v>1.3</v>
      </c>
      <c r="BW34" s="39">
        <f>'1.1 Assumptions'!$J$128</f>
        <v>1.3</v>
      </c>
      <c r="BX34" s="39">
        <f>'1.1 Assumptions'!$J$128</f>
        <v>1.3</v>
      </c>
      <c r="BY34" s="39">
        <f>'1.1 Assumptions'!$J$128</f>
        <v>1.3</v>
      </c>
      <c r="BZ34" s="39">
        <f>'1.1 Assumptions'!$J$128</f>
        <v>1.3</v>
      </c>
      <c r="CA34" s="39">
        <f>'1.1 Assumptions'!$J$128</f>
        <v>1.3</v>
      </c>
      <c r="CB34" s="39">
        <f>'1.1 Assumptions'!$J$128</f>
        <v>1.3</v>
      </c>
      <c r="CC34" s="39">
        <f>'1.1 Assumptions'!$J$128</f>
        <v>1.3</v>
      </c>
      <c r="CD34" s="39">
        <f>'1.1 Assumptions'!$J$128</f>
        <v>1.3</v>
      </c>
      <c r="CE34" s="39">
        <f>'1.1 Assumptions'!$J$128</f>
        <v>1.3</v>
      </c>
      <c r="CF34" s="39">
        <f>'1.1 Assumptions'!$J$128</f>
        <v>1.3</v>
      </c>
      <c r="CG34" s="39">
        <f>'1.1 Assumptions'!$J$128</f>
        <v>1.3</v>
      </c>
      <c r="CH34" s="39">
        <f>'1.1 Assumptions'!$J$128</f>
        <v>1.3</v>
      </c>
      <c r="CI34" s="39">
        <f>'1.1 Assumptions'!$J$128</f>
        <v>1.3</v>
      </c>
      <c r="CJ34" s="39">
        <f>'1.1 Assumptions'!$J$128</f>
        <v>1.3</v>
      </c>
      <c r="CK34" s="39">
        <f>'1.1 Assumptions'!$J$128</f>
        <v>1.3</v>
      </c>
      <c r="CL34" s="39">
        <f>'1.1 Assumptions'!$J$128</f>
        <v>1.3</v>
      </c>
      <c r="CM34" s="39">
        <f>'1.1 Assumptions'!$J$128</f>
        <v>1.3</v>
      </c>
      <c r="CN34" s="39">
        <f>'1.1 Assumptions'!$J$128</f>
        <v>1.3</v>
      </c>
      <c r="CO34" s="39">
        <f>'1.1 Assumptions'!$J$128</f>
        <v>1.3</v>
      </c>
      <c r="CP34" s="39">
        <f>'1.1 Assumptions'!$J$128</f>
        <v>1.3</v>
      </c>
      <c r="CQ34" s="39">
        <f>'1.1 Assumptions'!$J$128</f>
        <v>1.3</v>
      </c>
      <c r="CR34" s="39">
        <f>'1.1 Assumptions'!$J$128</f>
        <v>1.3</v>
      </c>
      <c r="CS34" s="39">
        <f>'1.1 Assumptions'!$J$128</f>
        <v>1.3</v>
      </c>
      <c r="CT34" s="39">
        <f>'1.1 Assumptions'!$J$128</f>
        <v>1.3</v>
      </c>
      <c r="CU34" s="39">
        <f>'1.1 Assumptions'!$J$128</f>
        <v>1.3</v>
      </c>
      <c r="CV34" s="39">
        <f>'1.1 Assumptions'!$J$128</f>
        <v>1.3</v>
      </c>
      <c r="CW34" s="39">
        <f>'1.1 Assumptions'!$J$128</f>
        <v>1.3</v>
      </c>
      <c r="CX34" s="39">
        <f>'1.1 Assumptions'!$J$128</f>
        <v>1.3</v>
      </c>
      <c r="CY34" s="39">
        <f>'1.1 Assumptions'!$J$128</f>
        <v>1.3</v>
      </c>
      <c r="CZ34" s="39">
        <f>'1.1 Assumptions'!$J$128</f>
        <v>1.3</v>
      </c>
      <c r="DA34" s="39">
        <f>'1.1 Assumptions'!$J$128</f>
        <v>1.3</v>
      </c>
      <c r="DB34" s="39">
        <f>'1.1 Assumptions'!$J$128</f>
        <v>1.3</v>
      </c>
      <c r="DC34" s="39">
        <f>'1.1 Assumptions'!$J$128</f>
        <v>1.3</v>
      </c>
      <c r="DD34" s="39">
        <f>'1.1 Assumptions'!$J$128</f>
        <v>1.3</v>
      </c>
      <c r="DE34" s="39">
        <f>'1.1 Assumptions'!$J$128</f>
        <v>1.3</v>
      </c>
      <c r="DF34" s="39">
        <f>'1.1 Assumptions'!$J$128</f>
        <v>1.3</v>
      </c>
      <c r="DG34" s="39">
        <f>'1.1 Assumptions'!$J$128</f>
        <v>1.3</v>
      </c>
      <c r="DH34" s="39">
        <f>'1.1 Assumptions'!$J$128</f>
        <v>1.3</v>
      </c>
      <c r="DI34" s="39">
        <f>'1.1 Assumptions'!$J$128</f>
        <v>1.3</v>
      </c>
      <c r="DJ34" s="39">
        <f>'1.1 Assumptions'!$J$128</f>
        <v>1.3</v>
      </c>
      <c r="DK34" s="39">
        <f>'1.1 Assumptions'!$J$128</f>
        <v>1.3</v>
      </c>
      <c r="DL34" s="39">
        <f>'1.1 Assumptions'!$J$128</f>
        <v>1.3</v>
      </c>
      <c r="DM34" s="39">
        <f>'1.1 Assumptions'!$J$128</f>
        <v>1.3</v>
      </c>
      <c r="DN34" s="39">
        <f>'1.1 Assumptions'!$J$128</f>
        <v>1.3</v>
      </c>
      <c r="DO34" s="39">
        <f>'1.1 Assumptions'!$J$128</f>
        <v>1.3</v>
      </c>
      <c r="DP34" s="39">
        <f>'1.1 Assumptions'!$J$128</f>
        <v>1.3</v>
      </c>
      <c r="DQ34" s="39">
        <f>'1.1 Assumptions'!$J$128</f>
        <v>1.3</v>
      </c>
      <c r="DR34" s="39">
        <f>'1.1 Assumptions'!$J$128</f>
        <v>1.3</v>
      </c>
      <c r="DS34" s="39">
        <f>'1.1 Assumptions'!$J$128</f>
        <v>1.3</v>
      </c>
      <c r="DT34" s="39">
        <f>'1.1 Assumptions'!$J$128</f>
        <v>1.3</v>
      </c>
      <c r="DU34" s="39">
        <f>'1.1 Assumptions'!$J$128</f>
        <v>1.3</v>
      </c>
      <c r="DV34" s="39">
        <f>'1.1 Assumptions'!$J$128</f>
        <v>1.3</v>
      </c>
      <c r="DW34" s="39">
        <f>'1.1 Assumptions'!$J$128</f>
        <v>1.3</v>
      </c>
      <c r="DX34" s="39">
        <f>'1.1 Assumptions'!$J$128</f>
        <v>1.3</v>
      </c>
      <c r="DY34" s="39">
        <f>'1.1 Assumptions'!$J$128</f>
        <v>1.3</v>
      </c>
    </row>
    <row r="35" spans="2:129" x14ac:dyDescent="0.35">
      <c r="B35" s="14"/>
      <c r="C35" s="14"/>
      <c r="G35" s="37" t="str">
        <f>'1.1 Assumptions'!$J$28</f>
        <v>MicroBT Whatsminer M30s</v>
      </c>
      <c r="H35" s="525" t="s">
        <v>48</v>
      </c>
      <c r="J35" s="39">
        <f>'1.1 Assumptions'!$J$129</f>
        <v>1.3</v>
      </c>
      <c r="K35" s="39">
        <f>'1.1 Assumptions'!$J$129</f>
        <v>1.3</v>
      </c>
      <c r="L35" s="39">
        <f>'1.1 Assumptions'!$J$129</f>
        <v>1.3</v>
      </c>
      <c r="M35" s="39">
        <f>'1.1 Assumptions'!$J$129</f>
        <v>1.3</v>
      </c>
      <c r="N35" s="39">
        <f>'1.1 Assumptions'!$J$129</f>
        <v>1.3</v>
      </c>
      <c r="O35" s="39">
        <f>'1.1 Assumptions'!$J$129</f>
        <v>1.3</v>
      </c>
      <c r="P35" s="39">
        <f>'1.1 Assumptions'!$J$129</f>
        <v>1.3</v>
      </c>
      <c r="Q35" s="39">
        <f>'1.1 Assumptions'!$J$129</f>
        <v>1.3</v>
      </c>
      <c r="R35" s="39">
        <f>'1.1 Assumptions'!$J$129</f>
        <v>1.3</v>
      </c>
      <c r="S35" s="39">
        <f>'1.1 Assumptions'!$J$129</f>
        <v>1.3</v>
      </c>
      <c r="T35" s="39">
        <f>'1.1 Assumptions'!$J$129</f>
        <v>1.3</v>
      </c>
      <c r="U35" s="39">
        <f>'1.1 Assumptions'!$J$129</f>
        <v>1.3</v>
      </c>
      <c r="V35" s="39">
        <f>'1.1 Assumptions'!$J$129</f>
        <v>1.3</v>
      </c>
      <c r="W35" s="39">
        <f>'1.1 Assumptions'!$J$129</f>
        <v>1.3</v>
      </c>
      <c r="X35" s="39">
        <f>'1.1 Assumptions'!$J$129</f>
        <v>1.3</v>
      </c>
      <c r="Y35" s="39">
        <f>'1.1 Assumptions'!$J$129</f>
        <v>1.3</v>
      </c>
      <c r="Z35" s="39">
        <f>'1.1 Assumptions'!$J$129</f>
        <v>1.3</v>
      </c>
      <c r="AA35" s="39">
        <f>'1.1 Assumptions'!$J$129</f>
        <v>1.3</v>
      </c>
      <c r="AB35" s="39">
        <f>'1.1 Assumptions'!$J$129</f>
        <v>1.3</v>
      </c>
      <c r="AC35" s="39">
        <f>'1.1 Assumptions'!$J$129</f>
        <v>1.3</v>
      </c>
      <c r="AD35" s="39">
        <f>'1.1 Assumptions'!$J$129</f>
        <v>1.3</v>
      </c>
      <c r="AE35" s="39">
        <f>'1.1 Assumptions'!$J$129</f>
        <v>1.3</v>
      </c>
      <c r="AF35" s="39">
        <f>'1.1 Assumptions'!$J$129</f>
        <v>1.3</v>
      </c>
      <c r="AG35" s="39">
        <f>'1.1 Assumptions'!$J$129</f>
        <v>1.3</v>
      </c>
      <c r="AH35" s="39">
        <f>'1.1 Assumptions'!$J$129</f>
        <v>1.3</v>
      </c>
      <c r="AI35" s="39">
        <f>'1.1 Assumptions'!$J$129</f>
        <v>1.3</v>
      </c>
      <c r="AJ35" s="39">
        <f>'1.1 Assumptions'!$J$129</f>
        <v>1.3</v>
      </c>
      <c r="AK35" s="39">
        <f>'1.1 Assumptions'!$J$129</f>
        <v>1.3</v>
      </c>
      <c r="AL35" s="39">
        <f>'1.1 Assumptions'!$J$129</f>
        <v>1.3</v>
      </c>
      <c r="AM35" s="39">
        <f>'1.1 Assumptions'!$J$129</f>
        <v>1.3</v>
      </c>
      <c r="AN35" s="39">
        <f>'1.1 Assumptions'!$J$129</f>
        <v>1.3</v>
      </c>
      <c r="AO35" s="39">
        <f>'1.1 Assumptions'!$J$129</f>
        <v>1.3</v>
      </c>
      <c r="AP35" s="39">
        <f>'1.1 Assumptions'!$J$129</f>
        <v>1.3</v>
      </c>
      <c r="AQ35" s="39">
        <f>'1.1 Assumptions'!$J$129</f>
        <v>1.3</v>
      </c>
      <c r="AR35" s="39">
        <f>'1.1 Assumptions'!$J$129</f>
        <v>1.3</v>
      </c>
      <c r="AS35" s="39">
        <f>'1.1 Assumptions'!$J$129</f>
        <v>1.3</v>
      </c>
      <c r="AT35" s="39">
        <f>'1.1 Assumptions'!$J$129</f>
        <v>1.3</v>
      </c>
      <c r="AU35" s="39">
        <f>'1.1 Assumptions'!$J$129</f>
        <v>1.3</v>
      </c>
      <c r="AV35" s="39">
        <f>'1.1 Assumptions'!$J$129</f>
        <v>1.3</v>
      </c>
      <c r="AW35" s="39">
        <f>'1.1 Assumptions'!$J$129</f>
        <v>1.3</v>
      </c>
      <c r="AX35" s="39">
        <f>'1.1 Assumptions'!$J$129</f>
        <v>1.3</v>
      </c>
      <c r="AY35" s="39">
        <f>'1.1 Assumptions'!$J$129</f>
        <v>1.3</v>
      </c>
      <c r="AZ35" s="39">
        <f>'1.1 Assumptions'!$J$129</f>
        <v>1.3</v>
      </c>
      <c r="BA35" s="39">
        <f>'1.1 Assumptions'!$J$129</f>
        <v>1.3</v>
      </c>
      <c r="BB35" s="39">
        <f>'1.1 Assumptions'!$J$129</f>
        <v>1.3</v>
      </c>
      <c r="BC35" s="39">
        <f>'1.1 Assumptions'!$J$129</f>
        <v>1.3</v>
      </c>
      <c r="BD35" s="39">
        <f>'1.1 Assumptions'!$J$129</f>
        <v>1.3</v>
      </c>
      <c r="BE35" s="39">
        <f>'1.1 Assumptions'!$J$129</f>
        <v>1.3</v>
      </c>
      <c r="BF35" s="39">
        <f>'1.1 Assumptions'!$J$129</f>
        <v>1.3</v>
      </c>
      <c r="BG35" s="39">
        <f>'1.1 Assumptions'!$J$129</f>
        <v>1.3</v>
      </c>
      <c r="BH35" s="39">
        <f>'1.1 Assumptions'!$J$129</f>
        <v>1.3</v>
      </c>
      <c r="BI35" s="39">
        <f>'1.1 Assumptions'!$J$129</f>
        <v>1.3</v>
      </c>
      <c r="BJ35" s="39">
        <f>'1.1 Assumptions'!$J$129</f>
        <v>1.3</v>
      </c>
      <c r="BK35" s="39">
        <f>'1.1 Assumptions'!$J$129</f>
        <v>1.3</v>
      </c>
      <c r="BL35" s="39">
        <f>'1.1 Assumptions'!$J$129</f>
        <v>1.3</v>
      </c>
      <c r="BM35" s="39">
        <f>'1.1 Assumptions'!$J$129</f>
        <v>1.3</v>
      </c>
      <c r="BN35" s="39">
        <f>'1.1 Assumptions'!$J$129</f>
        <v>1.3</v>
      </c>
      <c r="BO35" s="39">
        <f>'1.1 Assumptions'!$J$129</f>
        <v>1.3</v>
      </c>
      <c r="BP35" s="39">
        <f>'1.1 Assumptions'!$J$129</f>
        <v>1.3</v>
      </c>
      <c r="BQ35" s="39">
        <f>'1.1 Assumptions'!$J$129</f>
        <v>1.3</v>
      </c>
      <c r="BR35" s="39">
        <f>'1.1 Assumptions'!$J$129</f>
        <v>1.3</v>
      </c>
      <c r="BS35" s="39">
        <f>'1.1 Assumptions'!$J$129</f>
        <v>1.3</v>
      </c>
      <c r="BT35" s="39">
        <f>'1.1 Assumptions'!$J$129</f>
        <v>1.3</v>
      </c>
      <c r="BU35" s="39">
        <f>'1.1 Assumptions'!$J$129</f>
        <v>1.3</v>
      </c>
      <c r="BV35" s="39">
        <f>'1.1 Assumptions'!$J$129</f>
        <v>1.3</v>
      </c>
      <c r="BW35" s="39">
        <f>'1.1 Assumptions'!$J$129</f>
        <v>1.3</v>
      </c>
      <c r="BX35" s="39">
        <f>'1.1 Assumptions'!$J$129</f>
        <v>1.3</v>
      </c>
      <c r="BY35" s="39">
        <f>'1.1 Assumptions'!$J$129</f>
        <v>1.3</v>
      </c>
      <c r="BZ35" s="39">
        <f>'1.1 Assumptions'!$J$129</f>
        <v>1.3</v>
      </c>
      <c r="CA35" s="39">
        <f>'1.1 Assumptions'!$J$129</f>
        <v>1.3</v>
      </c>
      <c r="CB35" s="39">
        <f>'1.1 Assumptions'!$J$129</f>
        <v>1.3</v>
      </c>
      <c r="CC35" s="39">
        <f>'1.1 Assumptions'!$J$129</f>
        <v>1.3</v>
      </c>
      <c r="CD35" s="39">
        <f>'1.1 Assumptions'!$J$129</f>
        <v>1.3</v>
      </c>
      <c r="CE35" s="39">
        <f>'1.1 Assumptions'!$J$129</f>
        <v>1.3</v>
      </c>
      <c r="CF35" s="39">
        <f>'1.1 Assumptions'!$J$129</f>
        <v>1.3</v>
      </c>
      <c r="CG35" s="39">
        <f>'1.1 Assumptions'!$J$129</f>
        <v>1.3</v>
      </c>
      <c r="CH35" s="39">
        <f>'1.1 Assumptions'!$J$129</f>
        <v>1.3</v>
      </c>
      <c r="CI35" s="39">
        <f>'1.1 Assumptions'!$J$129</f>
        <v>1.3</v>
      </c>
      <c r="CJ35" s="39">
        <f>'1.1 Assumptions'!$J$129</f>
        <v>1.3</v>
      </c>
      <c r="CK35" s="39">
        <f>'1.1 Assumptions'!$J$129</f>
        <v>1.3</v>
      </c>
      <c r="CL35" s="39">
        <f>'1.1 Assumptions'!$J$129</f>
        <v>1.3</v>
      </c>
      <c r="CM35" s="39">
        <f>'1.1 Assumptions'!$J$129</f>
        <v>1.3</v>
      </c>
      <c r="CN35" s="39">
        <f>'1.1 Assumptions'!$J$129</f>
        <v>1.3</v>
      </c>
      <c r="CO35" s="39">
        <f>'1.1 Assumptions'!$J$129</f>
        <v>1.3</v>
      </c>
      <c r="CP35" s="39">
        <f>'1.1 Assumptions'!$J$129</f>
        <v>1.3</v>
      </c>
      <c r="CQ35" s="39">
        <f>'1.1 Assumptions'!$J$129</f>
        <v>1.3</v>
      </c>
      <c r="CR35" s="39">
        <f>'1.1 Assumptions'!$J$129</f>
        <v>1.3</v>
      </c>
      <c r="CS35" s="39">
        <f>'1.1 Assumptions'!$J$129</f>
        <v>1.3</v>
      </c>
      <c r="CT35" s="39">
        <f>'1.1 Assumptions'!$J$129</f>
        <v>1.3</v>
      </c>
      <c r="CU35" s="39">
        <f>'1.1 Assumptions'!$J$129</f>
        <v>1.3</v>
      </c>
      <c r="CV35" s="39">
        <f>'1.1 Assumptions'!$J$129</f>
        <v>1.3</v>
      </c>
      <c r="CW35" s="39">
        <f>'1.1 Assumptions'!$J$129</f>
        <v>1.3</v>
      </c>
      <c r="CX35" s="39">
        <f>'1.1 Assumptions'!$J$129</f>
        <v>1.3</v>
      </c>
      <c r="CY35" s="39">
        <f>'1.1 Assumptions'!$J$129</f>
        <v>1.3</v>
      </c>
      <c r="CZ35" s="39">
        <f>'1.1 Assumptions'!$J$129</f>
        <v>1.3</v>
      </c>
      <c r="DA35" s="39">
        <f>'1.1 Assumptions'!$J$129</f>
        <v>1.3</v>
      </c>
      <c r="DB35" s="39">
        <f>'1.1 Assumptions'!$J$129</f>
        <v>1.3</v>
      </c>
      <c r="DC35" s="39">
        <f>'1.1 Assumptions'!$J$129</f>
        <v>1.3</v>
      </c>
      <c r="DD35" s="39">
        <f>'1.1 Assumptions'!$J$129</f>
        <v>1.3</v>
      </c>
      <c r="DE35" s="39">
        <f>'1.1 Assumptions'!$J$129</f>
        <v>1.3</v>
      </c>
      <c r="DF35" s="39">
        <f>'1.1 Assumptions'!$J$129</f>
        <v>1.3</v>
      </c>
      <c r="DG35" s="39">
        <f>'1.1 Assumptions'!$J$129</f>
        <v>1.3</v>
      </c>
      <c r="DH35" s="39">
        <f>'1.1 Assumptions'!$J$129</f>
        <v>1.3</v>
      </c>
      <c r="DI35" s="39">
        <f>'1.1 Assumptions'!$J$129</f>
        <v>1.3</v>
      </c>
      <c r="DJ35" s="39">
        <f>'1.1 Assumptions'!$J$129</f>
        <v>1.3</v>
      </c>
      <c r="DK35" s="39">
        <f>'1.1 Assumptions'!$J$129</f>
        <v>1.3</v>
      </c>
      <c r="DL35" s="39">
        <f>'1.1 Assumptions'!$J$129</f>
        <v>1.3</v>
      </c>
      <c r="DM35" s="39">
        <f>'1.1 Assumptions'!$J$129</f>
        <v>1.3</v>
      </c>
      <c r="DN35" s="39">
        <f>'1.1 Assumptions'!$J$129</f>
        <v>1.3</v>
      </c>
      <c r="DO35" s="39">
        <f>'1.1 Assumptions'!$J$129</f>
        <v>1.3</v>
      </c>
      <c r="DP35" s="39">
        <f>'1.1 Assumptions'!$J$129</f>
        <v>1.3</v>
      </c>
      <c r="DQ35" s="39">
        <f>'1.1 Assumptions'!$J$129</f>
        <v>1.3</v>
      </c>
      <c r="DR35" s="39">
        <f>'1.1 Assumptions'!$J$129</f>
        <v>1.3</v>
      </c>
      <c r="DS35" s="39">
        <f>'1.1 Assumptions'!$J$129</f>
        <v>1.3</v>
      </c>
      <c r="DT35" s="39">
        <f>'1.1 Assumptions'!$J$129</f>
        <v>1.3</v>
      </c>
      <c r="DU35" s="39">
        <f>'1.1 Assumptions'!$J$129</f>
        <v>1.3</v>
      </c>
      <c r="DV35" s="39">
        <f>'1.1 Assumptions'!$J$129</f>
        <v>1.3</v>
      </c>
      <c r="DW35" s="39">
        <f>'1.1 Assumptions'!$J$129</f>
        <v>1.3</v>
      </c>
      <c r="DX35" s="39">
        <f>'1.1 Assumptions'!$J$129</f>
        <v>1.3</v>
      </c>
      <c r="DY35" s="39">
        <f>'1.1 Assumptions'!$J$129</f>
        <v>1.3</v>
      </c>
    </row>
    <row r="36" spans="2:129" x14ac:dyDescent="0.35">
      <c r="B36" s="14"/>
      <c r="C36" s="14"/>
      <c r="H36" s="525"/>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row>
    <row r="37" spans="2:129" x14ac:dyDescent="0.35">
      <c r="B37" s="14"/>
      <c r="C37" s="14"/>
      <c r="E37" s="516" t="s">
        <v>201</v>
      </c>
      <c r="F37" s="516"/>
      <c r="G37" s="516"/>
      <c r="H37" s="525" t="s">
        <v>48</v>
      </c>
      <c r="J37" s="39">
        <f>'1.1 Assumptions'!$J$170</f>
        <v>0.98</v>
      </c>
      <c r="K37" s="39">
        <f>'1.1 Assumptions'!$J$170</f>
        <v>0.98</v>
      </c>
      <c r="L37" s="39">
        <f>'1.1 Assumptions'!$J$170</f>
        <v>0.98</v>
      </c>
      <c r="M37" s="39">
        <f>'1.1 Assumptions'!$J$170</f>
        <v>0.98</v>
      </c>
      <c r="N37" s="39">
        <f>'1.1 Assumptions'!$J$170</f>
        <v>0.98</v>
      </c>
      <c r="O37" s="39">
        <f>'1.1 Assumptions'!$J$170</f>
        <v>0.98</v>
      </c>
      <c r="P37" s="39">
        <f>'1.1 Assumptions'!$J$170</f>
        <v>0.98</v>
      </c>
      <c r="Q37" s="39">
        <f>'1.1 Assumptions'!$J$170</f>
        <v>0.98</v>
      </c>
      <c r="R37" s="39">
        <f>'1.1 Assumptions'!$J$170</f>
        <v>0.98</v>
      </c>
      <c r="S37" s="39">
        <f>'1.1 Assumptions'!$J$170</f>
        <v>0.98</v>
      </c>
      <c r="T37" s="39">
        <f>'1.1 Assumptions'!$J$170</f>
        <v>0.98</v>
      </c>
      <c r="U37" s="39">
        <f>'1.1 Assumptions'!$J$170</f>
        <v>0.98</v>
      </c>
      <c r="V37" s="39">
        <f>'1.1 Assumptions'!$J$170</f>
        <v>0.98</v>
      </c>
      <c r="W37" s="39">
        <f>'1.1 Assumptions'!$J$170</f>
        <v>0.98</v>
      </c>
      <c r="X37" s="39">
        <f>'1.1 Assumptions'!$J$170</f>
        <v>0.98</v>
      </c>
      <c r="Y37" s="39">
        <f>'1.1 Assumptions'!$J$170</f>
        <v>0.98</v>
      </c>
      <c r="Z37" s="39">
        <f>'1.1 Assumptions'!$J$170</f>
        <v>0.98</v>
      </c>
      <c r="AA37" s="39">
        <f>'1.1 Assumptions'!$J$170</f>
        <v>0.98</v>
      </c>
      <c r="AB37" s="39">
        <f>'1.1 Assumptions'!$J$170</f>
        <v>0.98</v>
      </c>
      <c r="AC37" s="39">
        <f>'1.1 Assumptions'!$J$170</f>
        <v>0.98</v>
      </c>
      <c r="AD37" s="39">
        <f>'1.1 Assumptions'!$J$170</f>
        <v>0.98</v>
      </c>
      <c r="AE37" s="39">
        <f>'1.1 Assumptions'!$J$170</f>
        <v>0.98</v>
      </c>
      <c r="AF37" s="39">
        <f>'1.1 Assumptions'!$J$170</f>
        <v>0.98</v>
      </c>
      <c r="AG37" s="39">
        <f>'1.1 Assumptions'!$J$170</f>
        <v>0.98</v>
      </c>
      <c r="AH37" s="39">
        <f>'1.1 Assumptions'!$J$170</f>
        <v>0.98</v>
      </c>
      <c r="AI37" s="39">
        <f>'1.1 Assumptions'!$J$170</f>
        <v>0.98</v>
      </c>
      <c r="AJ37" s="39">
        <f>'1.1 Assumptions'!$J$170</f>
        <v>0.98</v>
      </c>
      <c r="AK37" s="39">
        <f>'1.1 Assumptions'!$J$170</f>
        <v>0.98</v>
      </c>
      <c r="AL37" s="39">
        <f>'1.1 Assumptions'!$J$170</f>
        <v>0.98</v>
      </c>
      <c r="AM37" s="39">
        <f>'1.1 Assumptions'!$J$170</f>
        <v>0.98</v>
      </c>
      <c r="AN37" s="39">
        <f>'1.1 Assumptions'!$J$170</f>
        <v>0.98</v>
      </c>
      <c r="AO37" s="39">
        <f>'1.1 Assumptions'!$J$170</f>
        <v>0.98</v>
      </c>
      <c r="AP37" s="39">
        <f>'1.1 Assumptions'!$J$170</f>
        <v>0.98</v>
      </c>
      <c r="AQ37" s="39">
        <f>'1.1 Assumptions'!$J$170</f>
        <v>0.98</v>
      </c>
      <c r="AR37" s="39">
        <f>'1.1 Assumptions'!$J$170</f>
        <v>0.98</v>
      </c>
      <c r="AS37" s="39">
        <f>'1.1 Assumptions'!$J$170</f>
        <v>0.98</v>
      </c>
      <c r="AT37" s="39">
        <f>'1.1 Assumptions'!$J$170</f>
        <v>0.98</v>
      </c>
      <c r="AU37" s="39">
        <f>'1.1 Assumptions'!$J$170</f>
        <v>0.98</v>
      </c>
      <c r="AV37" s="39">
        <f>'1.1 Assumptions'!$J$170</f>
        <v>0.98</v>
      </c>
      <c r="AW37" s="39">
        <f>'1.1 Assumptions'!$J$170</f>
        <v>0.98</v>
      </c>
      <c r="AX37" s="39">
        <f>'1.1 Assumptions'!$J$170</f>
        <v>0.98</v>
      </c>
      <c r="AY37" s="39">
        <f>'1.1 Assumptions'!$J$170</f>
        <v>0.98</v>
      </c>
      <c r="AZ37" s="39">
        <f>'1.1 Assumptions'!$J$170</f>
        <v>0.98</v>
      </c>
      <c r="BA37" s="39">
        <f>'1.1 Assumptions'!$J$170</f>
        <v>0.98</v>
      </c>
      <c r="BB37" s="39">
        <f>'1.1 Assumptions'!$J$170</f>
        <v>0.98</v>
      </c>
      <c r="BC37" s="39">
        <f>'1.1 Assumptions'!$J$170</f>
        <v>0.98</v>
      </c>
      <c r="BD37" s="39">
        <f>'1.1 Assumptions'!$J$170</f>
        <v>0.98</v>
      </c>
      <c r="BE37" s="39">
        <f>'1.1 Assumptions'!$J$170</f>
        <v>0.98</v>
      </c>
      <c r="BF37" s="39">
        <f>'1.1 Assumptions'!$J$170</f>
        <v>0.98</v>
      </c>
      <c r="BG37" s="39">
        <f>'1.1 Assumptions'!$J$170</f>
        <v>0.98</v>
      </c>
      <c r="BH37" s="39">
        <f>'1.1 Assumptions'!$J$170</f>
        <v>0.98</v>
      </c>
      <c r="BI37" s="39">
        <f>'1.1 Assumptions'!$J$170</f>
        <v>0.98</v>
      </c>
      <c r="BJ37" s="39">
        <f>'1.1 Assumptions'!$J$170</f>
        <v>0.98</v>
      </c>
      <c r="BK37" s="39">
        <f>'1.1 Assumptions'!$J$170</f>
        <v>0.98</v>
      </c>
      <c r="BL37" s="39">
        <f>'1.1 Assumptions'!$J$170</f>
        <v>0.98</v>
      </c>
      <c r="BM37" s="39">
        <f>'1.1 Assumptions'!$J$170</f>
        <v>0.98</v>
      </c>
      <c r="BN37" s="39">
        <f>'1.1 Assumptions'!$J$170</f>
        <v>0.98</v>
      </c>
      <c r="BO37" s="39">
        <f>'1.1 Assumptions'!$J$170</f>
        <v>0.98</v>
      </c>
      <c r="BP37" s="39">
        <f>'1.1 Assumptions'!$J$170</f>
        <v>0.98</v>
      </c>
      <c r="BQ37" s="39">
        <f>'1.1 Assumptions'!$J$170</f>
        <v>0.98</v>
      </c>
      <c r="BR37" s="39">
        <f>'1.1 Assumptions'!$J$170</f>
        <v>0.98</v>
      </c>
      <c r="BS37" s="39">
        <f>'1.1 Assumptions'!$J$170</f>
        <v>0.98</v>
      </c>
      <c r="BT37" s="39">
        <f>'1.1 Assumptions'!$J$170</f>
        <v>0.98</v>
      </c>
      <c r="BU37" s="39">
        <f>'1.1 Assumptions'!$J$170</f>
        <v>0.98</v>
      </c>
      <c r="BV37" s="39">
        <f>'1.1 Assumptions'!$J$170</f>
        <v>0.98</v>
      </c>
      <c r="BW37" s="39">
        <f>'1.1 Assumptions'!$J$170</f>
        <v>0.98</v>
      </c>
      <c r="BX37" s="39">
        <f>'1.1 Assumptions'!$J$170</f>
        <v>0.98</v>
      </c>
      <c r="BY37" s="39">
        <f>'1.1 Assumptions'!$J$170</f>
        <v>0.98</v>
      </c>
      <c r="BZ37" s="39">
        <f>'1.1 Assumptions'!$J$170</f>
        <v>0.98</v>
      </c>
      <c r="CA37" s="39">
        <f>'1.1 Assumptions'!$J$170</f>
        <v>0.98</v>
      </c>
      <c r="CB37" s="39">
        <f>'1.1 Assumptions'!$J$170</f>
        <v>0.98</v>
      </c>
      <c r="CC37" s="39">
        <f>'1.1 Assumptions'!$J$170</f>
        <v>0.98</v>
      </c>
      <c r="CD37" s="39">
        <f>'1.1 Assumptions'!$J$170</f>
        <v>0.98</v>
      </c>
      <c r="CE37" s="39">
        <f>'1.1 Assumptions'!$J$170</f>
        <v>0.98</v>
      </c>
      <c r="CF37" s="39">
        <f>'1.1 Assumptions'!$J$170</f>
        <v>0.98</v>
      </c>
      <c r="CG37" s="39">
        <f>'1.1 Assumptions'!$J$170</f>
        <v>0.98</v>
      </c>
      <c r="CH37" s="39">
        <f>'1.1 Assumptions'!$J$170</f>
        <v>0.98</v>
      </c>
      <c r="CI37" s="39">
        <f>'1.1 Assumptions'!$J$170</f>
        <v>0.98</v>
      </c>
      <c r="CJ37" s="39">
        <f>'1.1 Assumptions'!$J$170</f>
        <v>0.98</v>
      </c>
      <c r="CK37" s="39">
        <f>'1.1 Assumptions'!$J$170</f>
        <v>0.98</v>
      </c>
      <c r="CL37" s="39">
        <f>'1.1 Assumptions'!$J$170</f>
        <v>0.98</v>
      </c>
      <c r="CM37" s="39">
        <f>'1.1 Assumptions'!$J$170</f>
        <v>0.98</v>
      </c>
      <c r="CN37" s="39">
        <f>'1.1 Assumptions'!$J$170</f>
        <v>0.98</v>
      </c>
      <c r="CO37" s="39">
        <f>'1.1 Assumptions'!$J$170</f>
        <v>0.98</v>
      </c>
      <c r="CP37" s="39">
        <f>'1.1 Assumptions'!$J$170</f>
        <v>0.98</v>
      </c>
      <c r="CQ37" s="39">
        <f>'1.1 Assumptions'!$J$170</f>
        <v>0.98</v>
      </c>
      <c r="CR37" s="39">
        <f>'1.1 Assumptions'!$J$170</f>
        <v>0.98</v>
      </c>
      <c r="CS37" s="39">
        <f>'1.1 Assumptions'!$J$170</f>
        <v>0.98</v>
      </c>
      <c r="CT37" s="39">
        <f>'1.1 Assumptions'!$J$170</f>
        <v>0.98</v>
      </c>
      <c r="CU37" s="39">
        <f>'1.1 Assumptions'!$J$170</f>
        <v>0.98</v>
      </c>
      <c r="CV37" s="39">
        <f>'1.1 Assumptions'!$J$170</f>
        <v>0.98</v>
      </c>
      <c r="CW37" s="39">
        <f>'1.1 Assumptions'!$J$170</f>
        <v>0.98</v>
      </c>
      <c r="CX37" s="39">
        <f>'1.1 Assumptions'!$J$170</f>
        <v>0.98</v>
      </c>
      <c r="CY37" s="39">
        <f>'1.1 Assumptions'!$J$170</f>
        <v>0.98</v>
      </c>
      <c r="CZ37" s="39">
        <f>'1.1 Assumptions'!$J$170</f>
        <v>0.98</v>
      </c>
      <c r="DA37" s="39">
        <f>'1.1 Assumptions'!$J$170</f>
        <v>0.98</v>
      </c>
      <c r="DB37" s="39">
        <f>'1.1 Assumptions'!$J$170</f>
        <v>0.98</v>
      </c>
      <c r="DC37" s="39">
        <f>'1.1 Assumptions'!$J$170</f>
        <v>0.98</v>
      </c>
      <c r="DD37" s="39">
        <f>'1.1 Assumptions'!$J$170</f>
        <v>0.98</v>
      </c>
      <c r="DE37" s="39">
        <f>'1.1 Assumptions'!$J$170</f>
        <v>0.98</v>
      </c>
      <c r="DF37" s="39">
        <f>'1.1 Assumptions'!$J$170</f>
        <v>0.98</v>
      </c>
      <c r="DG37" s="39">
        <f>'1.1 Assumptions'!$J$170</f>
        <v>0.98</v>
      </c>
      <c r="DH37" s="39">
        <f>'1.1 Assumptions'!$J$170</f>
        <v>0.98</v>
      </c>
      <c r="DI37" s="39">
        <f>'1.1 Assumptions'!$J$170</f>
        <v>0.98</v>
      </c>
      <c r="DJ37" s="39">
        <f>'1.1 Assumptions'!$J$170</f>
        <v>0.98</v>
      </c>
      <c r="DK37" s="39">
        <f>'1.1 Assumptions'!$J$170</f>
        <v>0.98</v>
      </c>
      <c r="DL37" s="39">
        <f>'1.1 Assumptions'!$J$170</f>
        <v>0.98</v>
      </c>
      <c r="DM37" s="39">
        <f>'1.1 Assumptions'!$J$170</f>
        <v>0.98</v>
      </c>
      <c r="DN37" s="39">
        <f>'1.1 Assumptions'!$J$170</f>
        <v>0.98</v>
      </c>
      <c r="DO37" s="39">
        <f>'1.1 Assumptions'!$J$170</f>
        <v>0.98</v>
      </c>
      <c r="DP37" s="39">
        <f>'1.1 Assumptions'!$J$170</f>
        <v>0.98</v>
      </c>
      <c r="DQ37" s="39">
        <f>'1.1 Assumptions'!$J$170</f>
        <v>0.98</v>
      </c>
      <c r="DR37" s="39">
        <f>'1.1 Assumptions'!$J$170</f>
        <v>0.98</v>
      </c>
      <c r="DS37" s="39">
        <f>'1.1 Assumptions'!$J$170</f>
        <v>0.98</v>
      </c>
      <c r="DT37" s="39">
        <f>'1.1 Assumptions'!$J$170</f>
        <v>0.98</v>
      </c>
      <c r="DU37" s="39">
        <f>'1.1 Assumptions'!$J$170</f>
        <v>0.98</v>
      </c>
      <c r="DV37" s="39">
        <f>'1.1 Assumptions'!$J$170</f>
        <v>0.98</v>
      </c>
      <c r="DW37" s="39">
        <f>'1.1 Assumptions'!$J$170</f>
        <v>0.98</v>
      </c>
      <c r="DX37" s="39">
        <f>'1.1 Assumptions'!$J$170</f>
        <v>0.98</v>
      </c>
      <c r="DY37" s="39">
        <f>'1.1 Assumptions'!$J$170</f>
        <v>0.98</v>
      </c>
    </row>
    <row r="38" spans="2:129" x14ac:dyDescent="0.35">
      <c r="B38" s="14"/>
      <c r="C38" s="14"/>
      <c r="H38" s="525"/>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row>
    <row r="39" spans="2:129" x14ac:dyDescent="0.35">
      <c r="B39" s="14"/>
      <c r="C39" s="24" t="s">
        <v>600</v>
      </c>
      <c r="H39" s="54" t="s">
        <v>155</v>
      </c>
      <c r="J39" s="110">
        <f>J31+J32</f>
        <v>0</v>
      </c>
      <c r="K39" s="110">
        <f t="shared" ref="K39:BV39" si="21">K31+K32</f>
        <v>0</v>
      </c>
      <c r="L39" s="110">
        <f t="shared" si="21"/>
        <v>0</v>
      </c>
      <c r="M39" s="110">
        <f t="shared" si="21"/>
        <v>0</v>
      </c>
      <c r="N39" s="110">
        <f t="shared" si="21"/>
        <v>0</v>
      </c>
      <c r="O39" s="110">
        <f t="shared" si="21"/>
        <v>0</v>
      </c>
      <c r="P39" s="110">
        <f t="shared" si="21"/>
        <v>0</v>
      </c>
      <c r="Q39" s="110">
        <f t="shared" si="21"/>
        <v>0</v>
      </c>
      <c r="R39" s="110">
        <f t="shared" si="21"/>
        <v>0</v>
      </c>
      <c r="S39" s="110">
        <f t="shared" si="21"/>
        <v>0</v>
      </c>
      <c r="T39" s="110">
        <f t="shared" si="21"/>
        <v>0</v>
      </c>
      <c r="U39" s="110">
        <f t="shared" si="21"/>
        <v>0</v>
      </c>
      <c r="V39" s="110">
        <f t="shared" si="21"/>
        <v>0</v>
      </c>
      <c r="W39" s="110">
        <f t="shared" si="21"/>
        <v>0</v>
      </c>
      <c r="X39" s="110">
        <f t="shared" si="21"/>
        <v>0</v>
      </c>
      <c r="Y39" s="110">
        <f t="shared" si="21"/>
        <v>0</v>
      </c>
      <c r="Z39" s="110">
        <f t="shared" si="21"/>
        <v>0</v>
      </c>
      <c r="AA39" s="110">
        <f t="shared" si="21"/>
        <v>0</v>
      </c>
      <c r="AB39" s="110">
        <f t="shared" si="21"/>
        <v>0</v>
      </c>
      <c r="AC39" s="110">
        <f t="shared" si="21"/>
        <v>0</v>
      </c>
      <c r="AD39" s="110">
        <f t="shared" si="21"/>
        <v>0</v>
      </c>
      <c r="AE39" s="110">
        <f t="shared" si="21"/>
        <v>0</v>
      </c>
      <c r="AF39" s="110">
        <f t="shared" si="21"/>
        <v>0</v>
      </c>
      <c r="AG39" s="110">
        <f t="shared" si="21"/>
        <v>0</v>
      </c>
      <c r="AH39" s="110">
        <f t="shared" si="21"/>
        <v>0</v>
      </c>
      <c r="AI39" s="110">
        <f t="shared" si="21"/>
        <v>0</v>
      </c>
      <c r="AJ39" s="110">
        <f t="shared" si="21"/>
        <v>0</v>
      </c>
      <c r="AK39" s="110">
        <f t="shared" si="21"/>
        <v>0</v>
      </c>
      <c r="AL39" s="110">
        <f t="shared" si="21"/>
        <v>0</v>
      </c>
      <c r="AM39" s="110">
        <f t="shared" si="21"/>
        <v>0</v>
      </c>
      <c r="AN39" s="110">
        <f t="shared" si="21"/>
        <v>0</v>
      </c>
      <c r="AO39" s="110">
        <f t="shared" si="21"/>
        <v>0</v>
      </c>
      <c r="AP39" s="110">
        <f t="shared" si="21"/>
        <v>0</v>
      </c>
      <c r="AQ39" s="110">
        <f t="shared" si="21"/>
        <v>0</v>
      </c>
      <c r="AR39" s="110">
        <f t="shared" si="21"/>
        <v>0</v>
      </c>
      <c r="AS39" s="110">
        <f t="shared" si="21"/>
        <v>0</v>
      </c>
      <c r="AT39" s="110">
        <f t="shared" si="21"/>
        <v>0</v>
      </c>
      <c r="AU39" s="110">
        <f t="shared" si="21"/>
        <v>0</v>
      </c>
      <c r="AV39" s="110">
        <f t="shared" si="21"/>
        <v>0</v>
      </c>
      <c r="AW39" s="110">
        <f t="shared" si="21"/>
        <v>0</v>
      </c>
      <c r="AX39" s="110">
        <f t="shared" si="21"/>
        <v>0</v>
      </c>
      <c r="AY39" s="110">
        <f t="shared" si="21"/>
        <v>0</v>
      </c>
      <c r="AZ39" s="110">
        <f t="shared" si="21"/>
        <v>0</v>
      </c>
      <c r="BA39" s="110">
        <f t="shared" si="21"/>
        <v>0</v>
      </c>
      <c r="BB39" s="110">
        <f t="shared" si="21"/>
        <v>0</v>
      </c>
      <c r="BC39" s="110">
        <f t="shared" si="21"/>
        <v>0</v>
      </c>
      <c r="BD39" s="110">
        <f t="shared" si="21"/>
        <v>0</v>
      </c>
      <c r="BE39" s="110">
        <f t="shared" si="21"/>
        <v>0</v>
      </c>
      <c r="BF39" s="110">
        <f t="shared" si="21"/>
        <v>0</v>
      </c>
      <c r="BG39" s="110">
        <f t="shared" si="21"/>
        <v>0</v>
      </c>
      <c r="BH39" s="110">
        <f t="shared" si="21"/>
        <v>0</v>
      </c>
      <c r="BI39" s="110">
        <f t="shared" si="21"/>
        <v>0</v>
      </c>
      <c r="BJ39" s="110">
        <f t="shared" si="21"/>
        <v>0</v>
      </c>
      <c r="BK39" s="110">
        <f t="shared" si="21"/>
        <v>0</v>
      </c>
      <c r="BL39" s="110">
        <f t="shared" si="21"/>
        <v>0</v>
      </c>
      <c r="BM39" s="110">
        <f t="shared" si="21"/>
        <v>0</v>
      </c>
      <c r="BN39" s="110">
        <f t="shared" si="21"/>
        <v>0</v>
      </c>
      <c r="BO39" s="110">
        <f t="shared" si="21"/>
        <v>0</v>
      </c>
      <c r="BP39" s="110">
        <f t="shared" si="21"/>
        <v>0</v>
      </c>
      <c r="BQ39" s="110">
        <f t="shared" si="21"/>
        <v>0</v>
      </c>
      <c r="BR39" s="110">
        <f t="shared" si="21"/>
        <v>0</v>
      </c>
      <c r="BS39" s="110">
        <f t="shared" si="21"/>
        <v>0</v>
      </c>
      <c r="BT39" s="110">
        <f t="shared" si="21"/>
        <v>0</v>
      </c>
      <c r="BU39" s="110">
        <f t="shared" si="21"/>
        <v>0</v>
      </c>
      <c r="BV39" s="110">
        <f t="shared" si="21"/>
        <v>0</v>
      </c>
      <c r="BW39" s="110">
        <f t="shared" ref="BW39:DY39" si="22">BW31+BW32</f>
        <v>0</v>
      </c>
      <c r="BX39" s="110">
        <f t="shared" si="22"/>
        <v>0</v>
      </c>
      <c r="BY39" s="110">
        <f t="shared" si="22"/>
        <v>0</v>
      </c>
      <c r="BZ39" s="110">
        <f t="shared" si="22"/>
        <v>0</v>
      </c>
      <c r="CA39" s="110">
        <f t="shared" si="22"/>
        <v>0</v>
      </c>
      <c r="CB39" s="110">
        <f t="shared" si="22"/>
        <v>0</v>
      </c>
      <c r="CC39" s="110">
        <f t="shared" si="22"/>
        <v>0</v>
      </c>
      <c r="CD39" s="110">
        <f t="shared" si="22"/>
        <v>0</v>
      </c>
      <c r="CE39" s="110">
        <f t="shared" si="22"/>
        <v>0</v>
      </c>
      <c r="CF39" s="110">
        <f t="shared" si="22"/>
        <v>0</v>
      </c>
      <c r="CG39" s="110">
        <f t="shared" si="22"/>
        <v>0</v>
      </c>
      <c r="CH39" s="110">
        <f t="shared" si="22"/>
        <v>0</v>
      </c>
      <c r="CI39" s="110">
        <f t="shared" si="22"/>
        <v>0</v>
      </c>
      <c r="CJ39" s="110">
        <f t="shared" si="22"/>
        <v>0</v>
      </c>
      <c r="CK39" s="110">
        <f t="shared" si="22"/>
        <v>0</v>
      </c>
      <c r="CL39" s="110">
        <f t="shared" si="22"/>
        <v>0</v>
      </c>
      <c r="CM39" s="110">
        <f t="shared" si="22"/>
        <v>0</v>
      </c>
      <c r="CN39" s="110">
        <f t="shared" si="22"/>
        <v>0</v>
      </c>
      <c r="CO39" s="110">
        <f t="shared" si="22"/>
        <v>0</v>
      </c>
      <c r="CP39" s="110">
        <f t="shared" si="22"/>
        <v>0</v>
      </c>
      <c r="CQ39" s="110">
        <f t="shared" si="22"/>
        <v>0</v>
      </c>
      <c r="CR39" s="110">
        <f t="shared" si="22"/>
        <v>0</v>
      </c>
      <c r="CS39" s="110">
        <f t="shared" si="22"/>
        <v>0</v>
      </c>
      <c r="CT39" s="110">
        <f t="shared" si="22"/>
        <v>0</v>
      </c>
      <c r="CU39" s="110">
        <f t="shared" si="22"/>
        <v>0</v>
      </c>
      <c r="CV39" s="110">
        <f t="shared" si="22"/>
        <v>0</v>
      </c>
      <c r="CW39" s="110">
        <f t="shared" si="22"/>
        <v>0</v>
      </c>
      <c r="CX39" s="110">
        <f t="shared" si="22"/>
        <v>0</v>
      </c>
      <c r="CY39" s="110">
        <f t="shared" si="22"/>
        <v>0</v>
      </c>
      <c r="CZ39" s="110">
        <f t="shared" si="22"/>
        <v>0</v>
      </c>
      <c r="DA39" s="110">
        <f t="shared" si="22"/>
        <v>0</v>
      </c>
      <c r="DB39" s="110">
        <f t="shared" si="22"/>
        <v>0</v>
      </c>
      <c r="DC39" s="110">
        <f t="shared" si="22"/>
        <v>0</v>
      </c>
      <c r="DD39" s="110">
        <f t="shared" si="22"/>
        <v>0</v>
      </c>
      <c r="DE39" s="110">
        <f t="shared" si="22"/>
        <v>0</v>
      </c>
      <c r="DF39" s="110">
        <f t="shared" si="22"/>
        <v>0</v>
      </c>
      <c r="DG39" s="110">
        <f t="shared" si="22"/>
        <v>0</v>
      </c>
      <c r="DH39" s="110">
        <f t="shared" si="22"/>
        <v>0</v>
      </c>
      <c r="DI39" s="110">
        <f t="shared" si="22"/>
        <v>0</v>
      </c>
      <c r="DJ39" s="110">
        <f t="shared" si="22"/>
        <v>0</v>
      </c>
      <c r="DK39" s="110">
        <f t="shared" si="22"/>
        <v>0</v>
      </c>
      <c r="DL39" s="110">
        <f t="shared" si="22"/>
        <v>0</v>
      </c>
      <c r="DM39" s="110">
        <f t="shared" si="22"/>
        <v>0</v>
      </c>
      <c r="DN39" s="110">
        <f t="shared" si="22"/>
        <v>0</v>
      </c>
      <c r="DO39" s="110">
        <f t="shared" si="22"/>
        <v>0</v>
      </c>
      <c r="DP39" s="110">
        <f t="shared" si="22"/>
        <v>0</v>
      </c>
      <c r="DQ39" s="110">
        <f t="shared" si="22"/>
        <v>0</v>
      </c>
      <c r="DR39" s="110">
        <f t="shared" si="22"/>
        <v>0</v>
      </c>
      <c r="DS39" s="110">
        <f t="shared" si="22"/>
        <v>0</v>
      </c>
      <c r="DT39" s="110">
        <f t="shared" si="22"/>
        <v>0</v>
      </c>
      <c r="DU39" s="110">
        <f t="shared" si="22"/>
        <v>0</v>
      </c>
      <c r="DV39" s="110">
        <f t="shared" si="22"/>
        <v>0</v>
      </c>
      <c r="DW39" s="110">
        <f t="shared" si="22"/>
        <v>0</v>
      </c>
      <c r="DX39" s="110">
        <f t="shared" si="22"/>
        <v>0</v>
      </c>
      <c r="DY39" s="110">
        <f t="shared" si="22"/>
        <v>0</v>
      </c>
    </row>
    <row r="40" spans="2:129" x14ac:dyDescent="0.35">
      <c r="C40" s="24"/>
      <c r="H40" s="54"/>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row>
    <row r="41" spans="2:129" x14ac:dyDescent="0.35">
      <c r="B41" s="25" t="s">
        <v>548</v>
      </c>
      <c r="C41" s="25"/>
      <c r="D41" s="25"/>
      <c r="E41" s="25"/>
      <c r="F41" s="25"/>
      <c r="G41" s="25"/>
      <c r="H41" s="31"/>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row>
    <row r="42" spans="2:129" x14ac:dyDescent="0.35">
      <c r="B42" s="14"/>
      <c r="C42" s="2"/>
      <c r="D42" s="2"/>
      <c r="E42" s="2"/>
      <c r="F42" s="2"/>
      <c r="G42" s="2"/>
      <c r="H42" s="114"/>
      <c r="I42" s="2"/>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row>
    <row r="43" spans="2:129" x14ac:dyDescent="0.35">
      <c r="B43" s="14"/>
      <c r="C43" s="24" t="s">
        <v>601</v>
      </c>
      <c r="H43" s="525"/>
    </row>
    <row r="44" spans="2:129" x14ac:dyDescent="0.35">
      <c r="B44" s="14"/>
      <c r="C44" s="60"/>
      <c r="D44" t="s">
        <v>550</v>
      </c>
      <c r="H44" s="525"/>
    </row>
    <row r="45" spans="2:129" x14ac:dyDescent="0.35">
      <c r="B45" s="14"/>
      <c r="C45" s="60"/>
      <c r="E45" s="37" t="str">
        <f>'1.1 Assumptions'!$J$27</f>
        <v>Bitmain Antminer S19 Pro</v>
      </c>
      <c r="F45" s="37"/>
      <c r="G45" s="37"/>
      <c r="H45" s="525" t="s">
        <v>462</v>
      </c>
      <c r="J45" s="177">
        <f>'2.1 Miner Sourcing'!$J$8</f>
        <v>2556.75</v>
      </c>
      <c r="K45" s="177">
        <f>'2.1 Miner Sourcing'!$J$8</f>
        <v>2556.75</v>
      </c>
      <c r="L45" s="177">
        <f>'2.1 Miner Sourcing'!$J$8</f>
        <v>2556.75</v>
      </c>
      <c r="M45" s="177">
        <f>'2.1 Miner Sourcing'!$J$8</f>
        <v>2556.75</v>
      </c>
      <c r="N45" s="177">
        <f>'2.1 Miner Sourcing'!$J$8</f>
        <v>2556.75</v>
      </c>
      <c r="O45" s="177">
        <f>'2.1 Miner Sourcing'!$J$8</f>
        <v>2556.75</v>
      </c>
      <c r="P45" s="177">
        <f>'2.1 Miner Sourcing'!$J$8</f>
        <v>2556.75</v>
      </c>
      <c r="Q45" s="177">
        <f>'2.1 Miner Sourcing'!$J$8</f>
        <v>2556.75</v>
      </c>
      <c r="R45" s="177">
        <f>'2.1 Miner Sourcing'!$J$8</f>
        <v>2556.75</v>
      </c>
      <c r="S45" s="177">
        <f>'2.1 Miner Sourcing'!$J$8</f>
        <v>2556.75</v>
      </c>
      <c r="T45" s="177">
        <f>'2.1 Miner Sourcing'!$J$8</f>
        <v>2556.75</v>
      </c>
      <c r="U45" s="177">
        <f>'2.1 Miner Sourcing'!$J$8</f>
        <v>2556.75</v>
      </c>
      <c r="V45" s="177">
        <f>'2.1 Miner Sourcing'!$J$8</f>
        <v>2556.75</v>
      </c>
      <c r="W45" s="177">
        <f>'2.1 Miner Sourcing'!$J$8</f>
        <v>2556.75</v>
      </c>
      <c r="X45" s="177">
        <f>'2.1 Miner Sourcing'!$J$8</f>
        <v>2556.75</v>
      </c>
      <c r="Y45" s="177">
        <f>'2.1 Miner Sourcing'!$J$8</f>
        <v>2556.75</v>
      </c>
      <c r="Z45" s="177">
        <f>'2.1 Miner Sourcing'!$J$8</f>
        <v>2556.75</v>
      </c>
      <c r="AA45" s="177">
        <f>'2.1 Miner Sourcing'!$J$8</f>
        <v>2556.75</v>
      </c>
      <c r="AB45" s="177">
        <f>'2.1 Miner Sourcing'!$J$8</f>
        <v>2556.75</v>
      </c>
      <c r="AC45" s="177">
        <f>'2.1 Miner Sourcing'!$J$8</f>
        <v>2556.75</v>
      </c>
      <c r="AD45" s="177">
        <f>'2.1 Miner Sourcing'!$J$8</f>
        <v>2556.75</v>
      </c>
      <c r="AE45" s="177">
        <f>'2.1 Miner Sourcing'!$J$8</f>
        <v>2556.75</v>
      </c>
      <c r="AF45" s="177">
        <f>'2.1 Miner Sourcing'!$J$8</f>
        <v>2556.75</v>
      </c>
      <c r="AG45" s="177">
        <f>'2.1 Miner Sourcing'!$J$8</f>
        <v>2556.75</v>
      </c>
      <c r="AH45" s="177">
        <f>'2.1 Miner Sourcing'!$J$8</f>
        <v>2556.75</v>
      </c>
      <c r="AI45" s="177">
        <f>'2.1 Miner Sourcing'!$J$8</f>
        <v>2556.75</v>
      </c>
      <c r="AJ45" s="177">
        <f>'2.1 Miner Sourcing'!$J$8</f>
        <v>2556.75</v>
      </c>
      <c r="AK45" s="177">
        <f>'2.1 Miner Sourcing'!$J$8</f>
        <v>2556.75</v>
      </c>
      <c r="AL45" s="177">
        <f>'2.1 Miner Sourcing'!$J$8</f>
        <v>2556.75</v>
      </c>
      <c r="AM45" s="177">
        <f>'2.1 Miner Sourcing'!$J$8</f>
        <v>2556.75</v>
      </c>
      <c r="AN45" s="177">
        <f>'2.1 Miner Sourcing'!$J$8</f>
        <v>2556.75</v>
      </c>
      <c r="AO45" s="177">
        <f>'2.1 Miner Sourcing'!$J$8</f>
        <v>2556.75</v>
      </c>
      <c r="AP45" s="177">
        <f>'2.1 Miner Sourcing'!$J$8</f>
        <v>2556.75</v>
      </c>
      <c r="AQ45" s="177">
        <f>'2.1 Miner Sourcing'!$J$8</f>
        <v>2556.75</v>
      </c>
      <c r="AR45" s="177">
        <f>'2.1 Miner Sourcing'!$J$8</f>
        <v>2556.75</v>
      </c>
      <c r="AS45" s="177">
        <f>'2.1 Miner Sourcing'!$J$8</f>
        <v>2556.75</v>
      </c>
      <c r="AT45" s="177">
        <f>'2.1 Miner Sourcing'!$J$8</f>
        <v>2556.75</v>
      </c>
      <c r="AU45" s="177">
        <f>'2.1 Miner Sourcing'!$J$8</f>
        <v>2556.75</v>
      </c>
      <c r="AV45" s="177">
        <f>'2.1 Miner Sourcing'!$J$8</f>
        <v>2556.75</v>
      </c>
      <c r="AW45" s="177">
        <f>'2.1 Miner Sourcing'!$J$8</f>
        <v>2556.75</v>
      </c>
      <c r="AX45" s="177">
        <f>'2.1 Miner Sourcing'!$J$8</f>
        <v>2556.75</v>
      </c>
      <c r="AY45" s="177">
        <f>'2.1 Miner Sourcing'!$J$8</f>
        <v>2556.75</v>
      </c>
      <c r="AZ45" s="177">
        <f>'2.1 Miner Sourcing'!$J$8</f>
        <v>2556.75</v>
      </c>
      <c r="BA45" s="177">
        <f>'2.1 Miner Sourcing'!$J$8</f>
        <v>2556.75</v>
      </c>
      <c r="BB45" s="177">
        <f>'2.1 Miner Sourcing'!$J$8</f>
        <v>2556.75</v>
      </c>
      <c r="BC45" s="177">
        <f>'2.1 Miner Sourcing'!$J$8</f>
        <v>2556.75</v>
      </c>
      <c r="BD45" s="177">
        <f>'2.1 Miner Sourcing'!$J$8</f>
        <v>2556.75</v>
      </c>
      <c r="BE45" s="177">
        <f>'2.1 Miner Sourcing'!$J$8</f>
        <v>2556.75</v>
      </c>
      <c r="BF45" s="177">
        <f>'2.1 Miner Sourcing'!$J$8</f>
        <v>2556.75</v>
      </c>
      <c r="BG45" s="177">
        <f>'2.1 Miner Sourcing'!$J$8</f>
        <v>2556.75</v>
      </c>
      <c r="BH45" s="177">
        <f>'2.1 Miner Sourcing'!$J$8</f>
        <v>2556.75</v>
      </c>
      <c r="BI45" s="177">
        <f>'2.1 Miner Sourcing'!$J$8</f>
        <v>2556.75</v>
      </c>
      <c r="BJ45" s="177">
        <f>'2.1 Miner Sourcing'!$J$8</f>
        <v>2556.75</v>
      </c>
      <c r="BK45" s="177">
        <f>'2.1 Miner Sourcing'!$J$8</f>
        <v>2556.75</v>
      </c>
      <c r="BL45" s="177">
        <f>'2.1 Miner Sourcing'!$J$8</f>
        <v>2556.75</v>
      </c>
      <c r="BM45" s="177">
        <f>'2.1 Miner Sourcing'!$J$8</f>
        <v>2556.75</v>
      </c>
      <c r="BN45" s="177">
        <f>'2.1 Miner Sourcing'!$J$8</f>
        <v>2556.75</v>
      </c>
      <c r="BO45" s="177">
        <f>'2.1 Miner Sourcing'!$J$8</f>
        <v>2556.75</v>
      </c>
      <c r="BP45" s="177">
        <f>'2.1 Miner Sourcing'!$J$8</f>
        <v>2556.75</v>
      </c>
      <c r="BQ45" s="177">
        <f>'2.1 Miner Sourcing'!$J$8</f>
        <v>2556.75</v>
      </c>
      <c r="BR45" s="177">
        <f>'2.1 Miner Sourcing'!$J$8</f>
        <v>2556.75</v>
      </c>
      <c r="BS45" s="177">
        <f>'2.1 Miner Sourcing'!$J$8</f>
        <v>2556.75</v>
      </c>
      <c r="BT45" s="177">
        <f>'2.1 Miner Sourcing'!$J$8</f>
        <v>2556.75</v>
      </c>
      <c r="BU45" s="177">
        <f>'2.1 Miner Sourcing'!$J$8</f>
        <v>2556.75</v>
      </c>
      <c r="BV45" s="177">
        <f>'2.1 Miner Sourcing'!$J$8</f>
        <v>2556.75</v>
      </c>
      <c r="BW45" s="177">
        <f>'2.1 Miner Sourcing'!$J$8</f>
        <v>2556.75</v>
      </c>
      <c r="BX45" s="177">
        <f>'2.1 Miner Sourcing'!$J$8</f>
        <v>2556.75</v>
      </c>
      <c r="BY45" s="177">
        <f>'2.1 Miner Sourcing'!$J$8</f>
        <v>2556.75</v>
      </c>
      <c r="BZ45" s="177">
        <f>'2.1 Miner Sourcing'!$J$8</f>
        <v>2556.75</v>
      </c>
      <c r="CA45" s="177">
        <f>'2.1 Miner Sourcing'!$J$8</f>
        <v>2556.75</v>
      </c>
      <c r="CB45" s="177">
        <f>'2.1 Miner Sourcing'!$J$8</f>
        <v>2556.75</v>
      </c>
      <c r="CC45" s="177">
        <f>'2.1 Miner Sourcing'!$J$8</f>
        <v>2556.75</v>
      </c>
      <c r="CD45" s="177">
        <f>'2.1 Miner Sourcing'!$J$8</f>
        <v>2556.75</v>
      </c>
      <c r="CE45" s="177">
        <f>'2.1 Miner Sourcing'!$J$8</f>
        <v>2556.75</v>
      </c>
      <c r="CF45" s="177">
        <f>'2.1 Miner Sourcing'!$J$8</f>
        <v>2556.75</v>
      </c>
      <c r="CG45" s="177">
        <f>'2.1 Miner Sourcing'!$J$8</f>
        <v>2556.75</v>
      </c>
      <c r="CH45" s="177">
        <f>'2.1 Miner Sourcing'!$J$8</f>
        <v>2556.75</v>
      </c>
      <c r="CI45" s="177">
        <f>'2.1 Miner Sourcing'!$J$8</f>
        <v>2556.75</v>
      </c>
      <c r="CJ45" s="177">
        <f>'2.1 Miner Sourcing'!$J$8</f>
        <v>2556.75</v>
      </c>
      <c r="CK45" s="177">
        <f>'2.1 Miner Sourcing'!$J$8</f>
        <v>2556.75</v>
      </c>
      <c r="CL45" s="177">
        <f>'2.1 Miner Sourcing'!$J$8</f>
        <v>2556.75</v>
      </c>
      <c r="CM45" s="177">
        <f>'2.1 Miner Sourcing'!$J$8</f>
        <v>2556.75</v>
      </c>
      <c r="CN45" s="177">
        <f>'2.1 Miner Sourcing'!$J$8</f>
        <v>2556.75</v>
      </c>
      <c r="CO45" s="177">
        <f>'2.1 Miner Sourcing'!$J$8</f>
        <v>2556.75</v>
      </c>
      <c r="CP45" s="177">
        <f>'2.1 Miner Sourcing'!$J$8</f>
        <v>2556.75</v>
      </c>
      <c r="CQ45" s="177">
        <f>'2.1 Miner Sourcing'!$J$8</f>
        <v>2556.75</v>
      </c>
      <c r="CR45" s="177">
        <f>'2.1 Miner Sourcing'!$J$8</f>
        <v>2556.75</v>
      </c>
      <c r="CS45" s="177">
        <f>'2.1 Miner Sourcing'!$J$8</f>
        <v>2556.75</v>
      </c>
      <c r="CT45" s="177">
        <f>'2.1 Miner Sourcing'!$J$8</f>
        <v>2556.75</v>
      </c>
      <c r="CU45" s="177">
        <f>'2.1 Miner Sourcing'!$J$8</f>
        <v>2556.75</v>
      </c>
      <c r="CV45" s="177">
        <f>'2.1 Miner Sourcing'!$J$8</f>
        <v>2556.75</v>
      </c>
      <c r="CW45" s="177">
        <f>'2.1 Miner Sourcing'!$J$8</f>
        <v>2556.75</v>
      </c>
      <c r="CX45" s="177">
        <f>'2.1 Miner Sourcing'!$J$8</f>
        <v>2556.75</v>
      </c>
      <c r="CY45" s="177">
        <f>'2.1 Miner Sourcing'!$J$8</f>
        <v>2556.75</v>
      </c>
      <c r="CZ45" s="177">
        <f>'2.1 Miner Sourcing'!$J$8</f>
        <v>2556.75</v>
      </c>
      <c r="DA45" s="177">
        <f>'2.1 Miner Sourcing'!$J$8</f>
        <v>2556.75</v>
      </c>
      <c r="DB45" s="177">
        <f>'2.1 Miner Sourcing'!$J$8</f>
        <v>2556.75</v>
      </c>
      <c r="DC45" s="177">
        <f>'2.1 Miner Sourcing'!$J$8</f>
        <v>2556.75</v>
      </c>
      <c r="DD45" s="177">
        <f>'2.1 Miner Sourcing'!$J$8</f>
        <v>2556.75</v>
      </c>
      <c r="DE45" s="177">
        <f>'2.1 Miner Sourcing'!$J$8</f>
        <v>2556.75</v>
      </c>
      <c r="DF45" s="177">
        <f>'2.1 Miner Sourcing'!$J$8</f>
        <v>2556.75</v>
      </c>
      <c r="DG45" s="177">
        <f>'2.1 Miner Sourcing'!$J$8</f>
        <v>2556.75</v>
      </c>
      <c r="DH45" s="177">
        <f>'2.1 Miner Sourcing'!$J$8</f>
        <v>2556.75</v>
      </c>
      <c r="DI45" s="177">
        <f>'2.1 Miner Sourcing'!$J$8</f>
        <v>2556.75</v>
      </c>
      <c r="DJ45" s="177">
        <f>'2.1 Miner Sourcing'!$J$8</f>
        <v>2556.75</v>
      </c>
      <c r="DK45" s="177">
        <f>'2.1 Miner Sourcing'!$J$8</f>
        <v>2556.75</v>
      </c>
      <c r="DL45" s="177">
        <f>'2.1 Miner Sourcing'!$J$8</f>
        <v>2556.75</v>
      </c>
      <c r="DM45" s="177">
        <f>'2.1 Miner Sourcing'!$J$8</f>
        <v>2556.75</v>
      </c>
      <c r="DN45" s="177">
        <f>'2.1 Miner Sourcing'!$J$8</f>
        <v>2556.75</v>
      </c>
      <c r="DO45" s="177">
        <f>'2.1 Miner Sourcing'!$J$8</f>
        <v>2556.75</v>
      </c>
      <c r="DP45" s="177">
        <f>'2.1 Miner Sourcing'!$J$8</f>
        <v>2556.75</v>
      </c>
      <c r="DQ45" s="177">
        <f>'2.1 Miner Sourcing'!$J$8</f>
        <v>2556.75</v>
      </c>
      <c r="DR45" s="177">
        <f>'2.1 Miner Sourcing'!$J$8</f>
        <v>2556.75</v>
      </c>
      <c r="DS45" s="177">
        <f>'2.1 Miner Sourcing'!$J$8</f>
        <v>2556.75</v>
      </c>
      <c r="DT45" s="177">
        <f>'2.1 Miner Sourcing'!$J$8</f>
        <v>2556.75</v>
      </c>
      <c r="DU45" s="177">
        <f>'2.1 Miner Sourcing'!$J$8</f>
        <v>2556.75</v>
      </c>
      <c r="DV45" s="177">
        <f>'2.1 Miner Sourcing'!$J$8</f>
        <v>2556.75</v>
      </c>
      <c r="DW45" s="177">
        <f>'2.1 Miner Sourcing'!$J$8</f>
        <v>2556.75</v>
      </c>
      <c r="DX45" s="177">
        <f>'2.1 Miner Sourcing'!$J$8</f>
        <v>2556.75</v>
      </c>
      <c r="DY45" s="177">
        <f>'2.1 Miner Sourcing'!$J$8</f>
        <v>2556.75</v>
      </c>
    </row>
    <row r="46" spans="2:129" x14ac:dyDescent="0.35">
      <c r="B46" s="14"/>
      <c r="C46" s="60"/>
      <c r="E46" s="37" t="str">
        <f>'1.1 Assumptions'!$J$28</f>
        <v>MicroBT Whatsminer M30s</v>
      </c>
      <c r="F46" s="37"/>
      <c r="G46" s="37"/>
      <c r="H46" s="525" t="s">
        <v>462</v>
      </c>
      <c r="J46" s="177">
        <f>'2.1 Miner Sourcing'!$J$9</f>
        <v>2387.2739999999999</v>
      </c>
      <c r="K46" s="177">
        <f>'2.1 Miner Sourcing'!$J$9</f>
        <v>2387.2739999999999</v>
      </c>
      <c r="L46" s="177">
        <f>'2.1 Miner Sourcing'!$J$9</f>
        <v>2387.2739999999999</v>
      </c>
      <c r="M46" s="177">
        <f>'2.1 Miner Sourcing'!$J$9</f>
        <v>2387.2739999999999</v>
      </c>
      <c r="N46" s="177">
        <f>'2.1 Miner Sourcing'!$J$9</f>
        <v>2387.2739999999999</v>
      </c>
      <c r="O46" s="177">
        <f>'2.1 Miner Sourcing'!$J$9</f>
        <v>2387.2739999999999</v>
      </c>
      <c r="P46" s="177">
        <f>'2.1 Miner Sourcing'!$J$9</f>
        <v>2387.2739999999999</v>
      </c>
      <c r="Q46" s="177">
        <f>'2.1 Miner Sourcing'!$J$9</f>
        <v>2387.2739999999999</v>
      </c>
      <c r="R46" s="177">
        <f>'2.1 Miner Sourcing'!$J$9</f>
        <v>2387.2739999999999</v>
      </c>
      <c r="S46" s="177">
        <f>'2.1 Miner Sourcing'!$J$9</f>
        <v>2387.2739999999999</v>
      </c>
      <c r="T46" s="177">
        <f>'2.1 Miner Sourcing'!$J$9</f>
        <v>2387.2739999999999</v>
      </c>
      <c r="U46" s="177">
        <f>'2.1 Miner Sourcing'!$J$9</f>
        <v>2387.2739999999999</v>
      </c>
      <c r="V46" s="177">
        <f>'2.1 Miner Sourcing'!$J$9</f>
        <v>2387.2739999999999</v>
      </c>
      <c r="W46" s="177">
        <f>'2.1 Miner Sourcing'!$J$9</f>
        <v>2387.2739999999999</v>
      </c>
      <c r="X46" s="177">
        <f>'2.1 Miner Sourcing'!$J$9</f>
        <v>2387.2739999999999</v>
      </c>
      <c r="Y46" s="177">
        <f>'2.1 Miner Sourcing'!$J$9</f>
        <v>2387.2739999999999</v>
      </c>
      <c r="Z46" s="177">
        <f>'2.1 Miner Sourcing'!$J$9</f>
        <v>2387.2739999999999</v>
      </c>
      <c r="AA46" s="177">
        <f>'2.1 Miner Sourcing'!$J$9</f>
        <v>2387.2739999999999</v>
      </c>
      <c r="AB46" s="177">
        <f>'2.1 Miner Sourcing'!$J$9</f>
        <v>2387.2739999999999</v>
      </c>
      <c r="AC46" s="177">
        <f>'2.1 Miner Sourcing'!$J$9</f>
        <v>2387.2739999999999</v>
      </c>
      <c r="AD46" s="177">
        <f>'2.1 Miner Sourcing'!$J$9</f>
        <v>2387.2739999999999</v>
      </c>
      <c r="AE46" s="177">
        <f>'2.1 Miner Sourcing'!$J$9</f>
        <v>2387.2739999999999</v>
      </c>
      <c r="AF46" s="177">
        <f>'2.1 Miner Sourcing'!$J$9</f>
        <v>2387.2739999999999</v>
      </c>
      <c r="AG46" s="177">
        <f>'2.1 Miner Sourcing'!$J$9</f>
        <v>2387.2739999999999</v>
      </c>
      <c r="AH46" s="177">
        <f>'2.1 Miner Sourcing'!$J$9</f>
        <v>2387.2739999999999</v>
      </c>
      <c r="AI46" s="177">
        <f>'2.1 Miner Sourcing'!$J$9</f>
        <v>2387.2739999999999</v>
      </c>
      <c r="AJ46" s="177">
        <f>'2.1 Miner Sourcing'!$J$9</f>
        <v>2387.2739999999999</v>
      </c>
      <c r="AK46" s="177">
        <f>'2.1 Miner Sourcing'!$J$9</f>
        <v>2387.2739999999999</v>
      </c>
      <c r="AL46" s="177">
        <f>'2.1 Miner Sourcing'!$J$9</f>
        <v>2387.2739999999999</v>
      </c>
      <c r="AM46" s="177">
        <f>'2.1 Miner Sourcing'!$J$9</f>
        <v>2387.2739999999999</v>
      </c>
      <c r="AN46" s="177">
        <f>'2.1 Miner Sourcing'!$J$9</f>
        <v>2387.2739999999999</v>
      </c>
      <c r="AO46" s="177">
        <f>'2.1 Miner Sourcing'!$J$9</f>
        <v>2387.2739999999999</v>
      </c>
      <c r="AP46" s="177">
        <f>'2.1 Miner Sourcing'!$J$9</f>
        <v>2387.2739999999999</v>
      </c>
      <c r="AQ46" s="177">
        <f>'2.1 Miner Sourcing'!$J$9</f>
        <v>2387.2739999999999</v>
      </c>
      <c r="AR46" s="177">
        <f>'2.1 Miner Sourcing'!$J$9</f>
        <v>2387.2739999999999</v>
      </c>
      <c r="AS46" s="177">
        <f>'2.1 Miner Sourcing'!$J$9</f>
        <v>2387.2739999999999</v>
      </c>
      <c r="AT46" s="177">
        <f>'2.1 Miner Sourcing'!$J$9</f>
        <v>2387.2739999999999</v>
      </c>
      <c r="AU46" s="177">
        <f>'2.1 Miner Sourcing'!$J$9</f>
        <v>2387.2739999999999</v>
      </c>
      <c r="AV46" s="177">
        <f>'2.1 Miner Sourcing'!$J$9</f>
        <v>2387.2739999999999</v>
      </c>
      <c r="AW46" s="177">
        <f>'2.1 Miner Sourcing'!$J$9</f>
        <v>2387.2739999999999</v>
      </c>
      <c r="AX46" s="177">
        <f>'2.1 Miner Sourcing'!$J$9</f>
        <v>2387.2739999999999</v>
      </c>
      <c r="AY46" s="177">
        <f>'2.1 Miner Sourcing'!$J$9</f>
        <v>2387.2739999999999</v>
      </c>
      <c r="AZ46" s="177">
        <f>'2.1 Miner Sourcing'!$J$9</f>
        <v>2387.2739999999999</v>
      </c>
      <c r="BA46" s="177">
        <f>'2.1 Miner Sourcing'!$J$9</f>
        <v>2387.2739999999999</v>
      </c>
      <c r="BB46" s="177">
        <f>'2.1 Miner Sourcing'!$J$9</f>
        <v>2387.2739999999999</v>
      </c>
      <c r="BC46" s="177">
        <f>'2.1 Miner Sourcing'!$J$9</f>
        <v>2387.2739999999999</v>
      </c>
      <c r="BD46" s="177">
        <f>'2.1 Miner Sourcing'!$J$9</f>
        <v>2387.2739999999999</v>
      </c>
      <c r="BE46" s="177">
        <f>'2.1 Miner Sourcing'!$J$9</f>
        <v>2387.2739999999999</v>
      </c>
      <c r="BF46" s="177">
        <f>'2.1 Miner Sourcing'!$J$9</f>
        <v>2387.2739999999999</v>
      </c>
      <c r="BG46" s="177">
        <f>'2.1 Miner Sourcing'!$J$9</f>
        <v>2387.2739999999999</v>
      </c>
      <c r="BH46" s="177">
        <f>'2.1 Miner Sourcing'!$J$9</f>
        <v>2387.2739999999999</v>
      </c>
      <c r="BI46" s="177">
        <f>'2.1 Miner Sourcing'!$J$9</f>
        <v>2387.2739999999999</v>
      </c>
      <c r="BJ46" s="177">
        <f>'2.1 Miner Sourcing'!$J$9</f>
        <v>2387.2739999999999</v>
      </c>
      <c r="BK46" s="177">
        <f>'2.1 Miner Sourcing'!$J$9</f>
        <v>2387.2739999999999</v>
      </c>
      <c r="BL46" s="177">
        <f>'2.1 Miner Sourcing'!$J$9</f>
        <v>2387.2739999999999</v>
      </c>
      <c r="BM46" s="177">
        <f>'2.1 Miner Sourcing'!$J$9</f>
        <v>2387.2739999999999</v>
      </c>
      <c r="BN46" s="177">
        <f>'2.1 Miner Sourcing'!$J$9</f>
        <v>2387.2739999999999</v>
      </c>
      <c r="BO46" s="177">
        <f>'2.1 Miner Sourcing'!$J$9</f>
        <v>2387.2739999999999</v>
      </c>
      <c r="BP46" s="177">
        <f>'2.1 Miner Sourcing'!$J$9</f>
        <v>2387.2739999999999</v>
      </c>
      <c r="BQ46" s="177">
        <f>'2.1 Miner Sourcing'!$J$9</f>
        <v>2387.2739999999999</v>
      </c>
      <c r="BR46" s="177">
        <f>'2.1 Miner Sourcing'!$J$9</f>
        <v>2387.2739999999999</v>
      </c>
      <c r="BS46" s="177">
        <f>'2.1 Miner Sourcing'!$J$9</f>
        <v>2387.2739999999999</v>
      </c>
      <c r="BT46" s="177">
        <f>'2.1 Miner Sourcing'!$J$9</f>
        <v>2387.2739999999999</v>
      </c>
      <c r="BU46" s="177">
        <f>'2.1 Miner Sourcing'!$J$9</f>
        <v>2387.2739999999999</v>
      </c>
      <c r="BV46" s="177">
        <f>'2.1 Miner Sourcing'!$J$9</f>
        <v>2387.2739999999999</v>
      </c>
      <c r="BW46" s="177">
        <f>'2.1 Miner Sourcing'!$J$9</f>
        <v>2387.2739999999999</v>
      </c>
      <c r="BX46" s="177">
        <f>'2.1 Miner Sourcing'!$J$9</f>
        <v>2387.2739999999999</v>
      </c>
      <c r="BY46" s="177">
        <f>'2.1 Miner Sourcing'!$J$9</f>
        <v>2387.2739999999999</v>
      </c>
      <c r="BZ46" s="177">
        <f>'2.1 Miner Sourcing'!$J$9</f>
        <v>2387.2739999999999</v>
      </c>
      <c r="CA46" s="177">
        <f>'2.1 Miner Sourcing'!$J$9</f>
        <v>2387.2739999999999</v>
      </c>
      <c r="CB46" s="177">
        <f>'2.1 Miner Sourcing'!$J$9</f>
        <v>2387.2739999999999</v>
      </c>
      <c r="CC46" s="177">
        <f>'2.1 Miner Sourcing'!$J$9</f>
        <v>2387.2739999999999</v>
      </c>
      <c r="CD46" s="177">
        <f>'2.1 Miner Sourcing'!$J$9</f>
        <v>2387.2739999999999</v>
      </c>
      <c r="CE46" s="177">
        <f>'2.1 Miner Sourcing'!$J$9</f>
        <v>2387.2739999999999</v>
      </c>
      <c r="CF46" s="177">
        <f>'2.1 Miner Sourcing'!$J$9</f>
        <v>2387.2739999999999</v>
      </c>
      <c r="CG46" s="177">
        <f>'2.1 Miner Sourcing'!$J$9</f>
        <v>2387.2739999999999</v>
      </c>
      <c r="CH46" s="177">
        <f>'2.1 Miner Sourcing'!$J$9</f>
        <v>2387.2739999999999</v>
      </c>
      <c r="CI46" s="177">
        <f>'2.1 Miner Sourcing'!$J$9</f>
        <v>2387.2739999999999</v>
      </c>
      <c r="CJ46" s="177">
        <f>'2.1 Miner Sourcing'!$J$9</f>
        <v>2387.2739999999999</v>
      </c>
      <c r="CK46" s="177">
        <f>'2.1 Miner Sourcing'!$J$9</f>
        <v>2387.2739999999999</v>
      </c>
      <c r="CL46" s="177">
        <f>'2.1 Miner Sourcing'!$J$9</f>
        <v>2387.2739999999999</v>
      </c>
      <c r="CM46" s="177">
        <f>'2.1 Miner Sourcing'!$J$9</f>
        <v>2387.2739999999999</v>
      </c>
      <c r="CN46" s="177">
        <f>'2.1 Miner Sourcing'!$J$9</f>
        <v>2387.2739999999999</v>
      </c>
      <c r="CO46" s="177">
        <f>'2.1 Miner Sourcing'!$J$9</f>
        <v>2387.2739999999999</v>
      </c>
      <c r="CP46" s="177">
        <f>'2.1 Miner Sourcing'!$J$9</f>
        <v>2387.2739999999999</v>
      </c>
      <c r="CQ46" s="177">
        <f>'2.1 Miner Sourcing'!$J$9</f>
        <v>2387.2739999999999</v>
      </c>
      <c r="CR46" s="177">
        <f>'2.1 Miner Sourcing'!$J$9</f>
        <v>2387.2739999999999</v>
      </c>
      <c r="CS46" s="177">
        <f>'2.1 Miner Sourcing'!$J$9</f>
        <v>2387.2739999999999</v>
      </c>
      <c r="CT46" s="177">
        <f>'2.1 Miner Sourcing'!$J$9</f>
        <v>2387.2739999999999</v>
      </c>
      <c r="CU46" s="177">
        <f>'2.1 Miner Sourcing'!$J$9</f>
        <v>2387.2739999999999</v>
      </c>
      <c r="CV46" s="177">
        <f>'2.1 Miner Sourcing'!$J$9</f>
        <v>2387.2739999999999</v>
      </c>
      <c r="CW46" s="177">
        <f>'2.1 Miner Sourcing'!$J$9</f>
        <v>2387.2739999999999</v>
      </c>
      <c r="CX46" s="177">
        <f>'2.1 Miner Sourcing'!$J$9</f>
        <v>2387.2739999999999</v>
      </c>
      <c r="CY46" s="177">
        <f>'2.1 Miner Sourcing'!$J$9</f>
        <v>2387.2739999999999</v>
      </c>
      <c r="CZ46" s="177">
        <f>'2.1 Miner Sourcing'!$J$9</f>
        <v>2387.2739999999999</v>
      </c>
      <c r="DA46" s="177">
        <f>'2.1 Miner Sourcing'!$J$9</f>
        <v>2387.2739999999999</v>
      </c>
      <c r="DB46" s="177">
        <f>'2.1 Miner Sourcing'!$J$9</f>
        <v>2387.2739999999999</v>
      </c>
      <c r="DC46" s="177">
        <f>'2.1 Miner Sourcing'!$J$9</f>
        <v>2387.2739999999999</v>
      </c>
      <c r="DD46" s="177">
        <f>'2.1 Miner Sourcing'!$J$9</f>
        <v>2387.2739999999999</v>
      </c>
      <c r="DE46" s="177">
        <f>'2.1 Miner Sourcing'!$J$9</f>
        <v>2387.2739999999999</v>
      </c>
      <c r="DF46" s="177">
        <f>'2.1 Miner Sourcing'!$J$9</f>
        <v>2387.2739999999999</v>
      </c>
      <c r="DG46" s="177">
        <f>'2.1 Miner Sourcing'!$J$9</f>
        <v>2387.2739999999999</v>
      </c>
      <c r="DH46" s="177">
        <f>'2.1 Miner Sourcing'!$J$9</f>
        <v>2387.2739999999999</v>
      </c>
      <c r="DI46" s="177">
        <f>'2.1 Miner Sourcing'!$J$9</f>
        <v>2387.2739999999999</v>
      </c>
      <c r="DJ46" s="177">
        <f>'2.1 Miner Sourcing'!$J$9</f>
        <v>2387.2739999999999</v>
      </c>
      <c r="DK46" s="177">
        <f>'2.1 Miner Sourcing'!$J$9</f>
        <v>2387.2739999999999</v>
      </c>
      <c r="DL46" s="177">
        <f>'2.1 Miner Sourcing'!$J$9</f>
        <v>2387.2739999999999</v>
      </c>
      <c r="DM46" s="177">
        <f>'2.1 Miner Sourcing'!$J$9</f>
        <v>2387.2739999999999</v>
      </c>
      <c r="DN46" s="177">
        <f>'2.1 Miner Sourcing'!$J$9</f>
        <v>2387.2739999999999</v>
      </c>
      <c r="DO46" s="177">
        <f>'2.1 Miner Sourcing'!$J$9</f>
        <v>2387.2739999999999</v>
      </c>
      <c r="DP46" s="177">
        <f>'2.1 Miner Sourcing'!$J$9</f>
        <v>2387.2739999999999</v>
      </c>
      <c r="DQ46" s="177">
        <f>'2.1 Miner Sourcing'!$J$9</f>
        <v>2387.2739999999999</v>
      </c>
      <c r="DR46" s="177">
        <f>'2.1 Miner Sourcing'!$J$9</f>
        <v>2387.2739999999999</v>
      </c>
      <c r="DS46" s="177">
        <f>'2.1 Miner Sourcing'!$J$9</f>
        <v>2387.2739999999999</v>
      </c>
      <c r="DT46" s="177">
        <f>'2.1 Miner Sourcing'!$J$9</f>
        <v>2387.2739999999999</v>
      </c>
      <c r="DU46" s="177">
        <f>'2.1 Miner Sourcing'!$J$9</f>
        <v>2387.2739999999999</v>
      </c>
      <c r="DV46" s="177">
        <f>'2.1 Miner Sourcing'!$J$9</f>
        <v>2387.2739999999999</v>
      </c>
      <c r="DW46" s="177">
        <f>'2.1 Miner Sourcing'!$J$9</f>
        <v>2387.2739999999999</v>
      </c>
      <c r="DX46" s="177">
        <f>'2.1 Miner Sourcing'!$J$9</f>
        <v>2387.2739999999999</v>
      </c>
      <c r="DY46" s="177">
        <f>'2.1 Miner Sourcing'!$J$9</f>
        <v>2387.2739999999999</v>
      </c>
    </row>
    <row r="47" spans="2:129" x14ac:dyDescent="0.35">
      <c r="B47" s="14"/>
      <c r="C47" s="60"/>
      <c r="H47" s="525"/>
    </row>
    <row r="48" spans="2:129" x14ac:dyDescent="0.35">
      <c r="B48" s="14"/>
      <c r="C48" s="60"/>
      <c r="D48" s="516" t="s">
        <v>854</v>
      </c>
      <c r="E48" s="516"/>
      <c r="F48" s="516"/>
      <c r="G48" s="516"/>
      <c r="H48" s="525"/>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row>
    <row r="49" spans="1:129" x14ac:dyDescent="0.35">
      <c r="B49" s="14"/>
      <c r="C49" s="60"/>
      <c r="E49" s="37" t="str">
        <f>'1.1 Assumptions'!$J$27</f>
        <v>Bitmain Antminer S19 Pro</v>
      </c>
      <c r="F49" s="37"/>
      <c r="G49" s="37"/>
      <c r="H49" s="525" t="s">
        <v>48</v>
      </c>
      <c r="J49" s="39">
        <f>'1.1 Assumptions'!$J$154</f>
        <v>1.42</v>
      </c>
      <c r="K49" s="39">
        <f>'1.1 Assumptions'!$J$154</f>
        <v>1.42</v>
      </c>
      <c r="L49" s="39">
        <f>'1.1 Assumptions'!$J$154</f>
        <v>1.42</v>
      </c>
      <c r="M49" s="39">
        <f>'1.1 Assumptions'!$J$154</f>
        <v>1.42</v>
      </c>
      <c r="N49" s="39">
        <f>'1.1 Assumptions'!$J$154</f>
        <v>1.42</v>
      </c>
      <c r="O49" s="39">
        <f>'1.1 Assumptions'!$J$154</f>
        <v>1.42</v>
      </c>
      <c r="P49" s="39">
        <f>'1.1 Assumptions'!$J$154</f>
        <v>1.42</v>
      </c>
      <c r="Q49" s="39">
        <f>'1.1 Assumptions'!$J$154</f>
        <v>1.42</v>
      </c>
      <c r="R49" s="39">
        <f>'1.1 Assumptions'!$J$154</f>
        <v>1.42</v>
      </c>
      <c r="S49" s="39">
        <f>'1.1 Assumptions'!$J$154</f>
        <v>1.42</v>
      </c>
      <c r="T49" s="39">
        <f>'1.1 Assumptions'!$J$154</f>
        <v>1.42</v>
      </c>
      <c r="U49" s="39">
        <f>'1.1 Assumptions'!$J$154</f>
        <v>1.42</v>
      </c>
      <c r="V49" s="39">
        <f>'1.1 Assumptions'!$J$154</f>
        <v>1.42</v>
      </c>
      <c r="W49" s="39">
        <f>'1.1 Assumptions'!$J$154</f>
        <v>1.42</v>
      </c>
      <c r="X49" s="39">
        <f>'1.1 Assumptions'!$J$154</f>
        <v>1.42</v>
      </c>
      <c r="Y49" s="39">
        <f>'1.1 Assumptions'!$J$154</f>
        <v>1.42</v>
      </c>
      <c r="Z49" s="39">
        <f>'1.1 Assumptions'!$J$154</f>
        <v>1.42</v>
      </c>
      <c r="AA49" s="39">
        <f>'1.1 Assumptions'!$J$154</f>
        <v>1.42</v>
      </c>
      <c r="AB49" s="39">
        <f>'1.1 Assumptions'!$J$154</f>
        <v>1.42</v>
      </c>
      <c r="AC49" s="39">
        <f>'1.1 Assumptions'!$J$154</f>
        <v>1.42</v>
      </c>
      <c r="AD49" s="39">
        <f>'1.1 Assumptions'!$J$154</f>
        <v>1.42</v>
      </c>
      <c r="AE49" s="39">
        <f>'1.1 Assumptions'!$J$154</f>
        <v>1.42</v>
      </c>
      <c r="AF49" s="39">
        <f>'1.1 Assumptions'!$J$154</f>
        <v>1.42</v>
      </c>
      <c r="AG49" s="39">
        <f>'1.1 Assumptions'!$J$154</f>
        <v>1.42</v>
      </c>
      <c r="AH49" s="39">
        <f>'1.1 Assumptions'!$J$154</f>
        <v>1.42</v>
      </c>
      <c r="AI49" s="39">
        <f>'1.1 Assumptions'!$J$154</f>
        <v>1.42</v>
      </c>
      <c r="AJ49" s="39">
        <f>'1.1 Assumptions'!$J$154</f>
        <v>1.42</v>
      </c>
      <c r="AK49" s="39">
        <f>'1.1 Assumptions'!$J$154</f>
        <v>1.42</v>
      </c>
      <c r="AL49" s="39">
        <f>'1.1 Assumptions'!$J$154</f>
        <v>1.42</v>
      </c>
      <c r="AM49" s="39">
        <f>'1.1 Assumptions'!$J$154</f>
        <v>1.42</v>
      </c>
      <c r="AN49" s="39">
        <f>'1.1 Assumptions'!$J$154</f>
        <v>1.42</v>
      </c>
      <c r="AO49" s="39">
        <f>'1.1 Assumptions'!$J$154</f>
        <v>1.42</v>
      </c>
      <c r="AP49" s="39">
        <f>'1.1 Assumptions'!$J$154</f>
        <v>1.42</v>
      </c>
      <c r="AQ49" s="39">
        <f>'1.1 Assumptions'!$J$154</f>
        <v>1.42</v>
      </c>
      <c r="AR49" s="39">
        <f>'1.1 Assumptions'!$J$154</f>
        <v>1.42</v>
      </c>
      <c r="AS49" s="39">
        <f>'1.1 Assumptions'!$J$154</f>
        <v>1.42</v>
      </c>
      <c r="AT49" s="39">
        <f>'1.1 Assumptions'!$J$154</f>
        <v>1.42</v>
      </c>
      <c r="AU49" s="39">
        <f>'1.1 Assumptions'!$J$154</f>
        <v>1.42</v>
      </c>
      <c r="AV49" s="39">
        <f>'1.1 Assumptions'!$J$154</f>
        <v>1.42</v>
      </c>
      <c r="AW49" s="39">
        <f>'1.1 Assumptions'!$J$154</f>
        <v>1.42</v>
      </c>
      <c r="AX49" s="39">
        <f>'1.1 Assumptions'!$J$154</f>
        <v>1.42</v>
      </c>
      <c r="AY49" s="39">
        <f>'1.1 Assumptions'!$J$154</f>
        <v>1.42</v>
      </c>
      <c r="AZ49" s="39">
        <f>'1.1 Assumptions'!$J$154</f>
        <v>1.42</v>
      </c>
      <c r="BA49" s="39">
        <f>'1.1 Assumptions'!$J$154</f>
        <v>1.42</v>
      </c>
      <c r="BB49" s="39">
        <f>'1.1 Assumptions'!$J$154</f>
        <v>1.42</v>
      </c>
      <c r="BC49" s="39">
        <f>'1.1 Assumptions'!$J$154</f>
        <v>1.42</v>
      </c>
      <c r="BD49" s="39">
        <f>'1.1 Assumptions'!$J$154</f>
        <v>1.42</v>
      </c>
      <c r="BE49" s="39">
        <f>'1.1 Assumptions'!$J$154</f>
        <v>1.42</v>
      </c>
      <c r="BF49" s="39">
        <f>'1.1 Assumptions'!$J$154</f>
        <v>1.42</v>
      </c>
      <c r="BG49" s="39">
        <f>'1.1 Assumptions'!$J$154</f>
        <v>1.42</v>
      </c>
      <c r="BH49" s="39">
        <f>'1.1 Assumptions'!$J$154</f>
        <v>1.42</v>
      </c>
      <c r="BI49" s="39">
        <f>'1.1 Assumptions'!$J$154</f>
        <v>1.42</v>
      </c>
      <c r="BJ49" s="39">
        <f>'1.1 Assumptions'!$J$154</f>
        <v>1.42</v>
      </c>
      <c r="BK49" s="39">
        <f>'1.1 Assumptions'!$J$154</f>
        <v>1.42</v>
      </c>
      <c r="BL49" s="39">
        <f>'1.1 Assumptions'!$J$154</f>
        <v>1.42</v>
      </c>
      <c r="BM49" s="39">
        <f>'1.1 Assumptions'!$J$154</f>
        <v>1.42</v>
      </c>
      <c r="BN49" s="39">
        <f>'1.1 Assumptions'!$J$154</f>
        <v>1.42</v>
      </c>
      <c r="BO49" s="39">
        <f>'1.1 Assumptions'!$J$154</f>
        <v>1.42</v>
      </c>
      <c r="BP49" s="39">
        <f>'1.1 Assumptions'!$J$154</f>
        <v>1.42</v>
      </c>
      <c r="BQ49" s="39">
        <f>'1.1 Assumptions'!$J$154</f>
        <v>1.42</v>
      </c>
      <c r="BR49" s="39">
        <f>'1.1 Assumptions'!$J$154</f>
        <v>1.42</v>
      </c>
      <c r="BS49" s="39">
        <f>'1.1 Assumptions'!$J$154</f>
        <v>1.42</v>
      </c>
      <c r="BT49" s="39">
        <f>'1.1 Assumptions'!$J$154</f>
        <v>1.42</v>
      </c>
      <c r="BU49" s="39">
        <f>'1.1 Assumptions'!$J$154</f>
        <v>1.42</v>
      </c>
      <c r="BV49" s="39">
        <f>'1.1 Assumptions'!$J$154</f>
        <v>1.42</v>
      </c>
      <c r="BW49" s="39">
        <f>'1.1 Assumptions'!$J$154</f>
        <v>1.42</v>
      </c>
      <c r="BX49" s="39">
        <f>'1.1 Assumptions'!$J$154</f>
        <v>1.42</v>
      </c>
      <c r="BY49" s="39">
        <f>'1.1 Assumptions'!$J$154</f>
        <v>1.42</v>
      </c>
      <c r="BZ49" s="39">
        <f>'1.1 Assumptions'!$J$154</f>
        <v>1.42</v>
      </c>
      <c r="CA49" s="39">
        <f>'1.1 Assumptions'!$J$154</f>
        <v>1.42</v>
      </c>
      <c r="CB49" s="39">
        <f>'1.1 Assumptions'!$J$154</f>
        <v>1.42</v>
      </c>
      <c r="CC49" s="39">
        <f>'1.1 Assumptions'!$J$154</f>
        <v>1.42</v>
      </c>
      <c r="CD49" s="39">
        <f>'1.1 Assumptions'!$J$154</f>
        <v>1.42</v>
      </c>
      <c r="CE49" s="39">
        <f>'1.1 Assumptions'!$J$154</f>
        <v>1.42</v>
      </c>
      <c r="CF49" s="39">
        <f>'1.1 Assumptions'!$J$154</f>
        <v>1.42</v>
      </c>
      <c r="CG49" s="39">
        <f>'1.1 Assumptions'!$J$154</f>
        <v>1.42</v>
      </c>
      <c r="CH49" s="39">
        <f>'1.1 Assumptions'!$J$154</f>
        <v>1.42</v>
      </c>
      <c r="CI49" s="39">
        <f>'1.1 Assumptions'!$J$154</f>
        <v>1.42</v>
      </c>
      <c r="CJ49" s="39">
        <f>'1.1 Assumptions'!$J$154</f>
        <v>1.42</v>
      </c>
      <c r="CK49" s="39">
        <f>'1.1 Assumptions'!$J$154</f>
        <v>1.42</v>
      </c>
      <c r="CL49" s="39">
        <f>'1.1 Assumptions'!$J$154</f>
        <v>1.42</v>
      </c>
      <c r="CM49" s="39">
        <f>'1.1 Assumptions'!$J$154</f>
        <v>1.42</v>
      </c>
      <c r="CN49" s="39">
        <f>'1.1 Assumptions'!$J$154</f>
        <v>1.42</v>
      </c>
      <c r="CO49" s="39">
        <f>'1.1 Assumptions'!$J$154</f>
        <v>1.42</v>
      </c>
      <c r="CP49" s="39">
        <f>'1.1 Assumptions'!$J$154</f>
        <v>1.42</v>
      </c>
      <c r="CQ49" s="39">
        <f>'1.1 Assumptions'!$J$154</f>
        <v>1.42</v>
      </c>
      <c r="CR49" s="39">
        <f>'1.1 Assumptions'!$J$154</f>
        <v>1.42</v>
      </c>
      <c r="CS49" s="39">
        <f>'1.1 Assumptions'!$J$154</f>
        <v>1.42</v>
      </c>
      <c r="CT49" s="39">
        <f>'1.1 Assumptions'!$J$154</f>
        <v>1.42</v>
      </c>
      <c r="CU49" s="39">
        <f>'1.1 Assumptions'!$J$154</f>
        <v>1.42</v>
      </c>
      <c r="CV49" s="39">
        <f>'1.1 Assumptions'!$J$154</f>
        <v>1.42</v>
      </c>
      <c r="CW49" s="39">
        <f>'1.1 Assumptions'!$J$154</f>
        <v>1.42</v>
      </c>
      <c r="CX49" s="39">
        <f>'1.1 Assumptions'!$J$154</f>
        <v>1.42</v>
      </c>
      <c r="CY49" s="39">
        <f>'1.1 Assumptions'!$J$154</f>
        <v>1.42</v>
      </c>
      <c r="CZ49" s="39">
        <f>'1.1 Assumptions'!$J$154</f>
        <v>1.42</v>
      </c>
      <c r="DA49" s="39">
        <f>'1.1 Assumptions'!$J$154</f>
        <v>1.42</v>
      </c>
      <c r="DB49" s="39">
        <f>'1.1 Assumptions'!$J$154</f>
        <v>1.42</v>
      </c>
      <c r="DC49" s="39">
        <f>'1.1 Assumptions'!$J$154</f>
        <v>1.42</v>
      </c>
      <c r="DD49" s="39">
        <f>'1.1 Assumptions'!$J$154</f>
        <v>1.42</v>
      </c>
      <c r="DE49" s="39">
        <f>'1.1 Assumptions'!$J$154</f>
        <v>1.42</v>
      </c>
      <c r="DF49" s="39">
        <f>'1.1 Assumptions'!$J$154</f>
        <v>1.42</v>
      </c>
      <c r="DG49" s="39">
        <f>'1.1 Assumptions'!$J$154</f>
        <v>1.42</v>
      </c>
      <c r="DH49" s="39">
        <f>'1.1 Assumptions'!$J$154</f>
        <v>1.42</v>
      </c>
      <c r="DI49" s="39">
        <f>'1.1 Assumptions'!$J$154</f>
        <v>1.42</v>
      </c>
      <c r="DJ49" s="39">
        <f>'1.1 Assumptions'!$J$154</f>
        <v>1.42</v>
      </c>
      <c r="DK49" s="39">
        <f>'1.1 Assumptions'!$J$154</f>
        <v>1.42</v>
      </c>
      <c r="DL49" s="39">
        <f>'1.1 Assumptions'!$J$154</f>
        <v>1.42</v>
      </c>
      <c r="DM49" s="39">
        <f>'1.1 Assumptions'!$J$154</f>
        <v>1.42</v>
      </c>
      <c r="DN49" s="39">
        <f>'1.1 Assumptions'!$J$154</f>
        <v>1.42</v>
      </c>
      <c r="DO49" s="39">
        <f>'1.1 Assumptions'!$J$154</f>
        <v>1.42</v>
      </c>
      <c r="DP49" s="39">
        <f>'1.1 Assumptions'!$J$154</f>
        <v>1.42</v>
      </c>
      <c r="DQ49" s="39">
        <f>'1.1 Assumptions'!$J$154</f>
        <v>1.42</v>
      </c>
      <c r="DR49" s="39">
        <f>'1.1 Assumptions'!$J$154</f>
        <v>1.42</v>
      </c>
      <c r="DS49" s="39">
        <f>'1.1 Assumptions'!$J$154</f>
        <v>1.42</v>
      </c>
      <c r="DT49" s="39">
        <f>'1.1 Assumptions'!$J$154</f>
        <v>1.42</v>
      </c>
      <c r="DU49" s="39">
        <f>'1.1 Assumptions'!$J$154</f>
        <v>1.42</v>
      </c>
      <c r="DV49" s="39">
        <f>'1.1 Assumptions'!$J$154</f>
        <v>1.42</v>
      </c>
      <c r="DW49" s="39">
        <f>'1.1 Assumptions'!$J$154</f>
        <v>1.42</v>
      </c>
      <c r="DX49" s="39">
        <f>'1.1 Assumptions'!$J$154</f>
        <v>1.42</v>
      </c>
      <c r="DY49" s="39">
        <f>'1.1 Assumptions'!$J$154</f>
        <v>1.42</v>
      </c>
    </row>
    <row r="50" spans="1:129" x14ac:dyDescent="0.35">
      <c r="B50" s="14"/>
      <c r="C50" s="60"/>
      <c r="E50" s="37" t="str">
        <f>'1.1 Assumptions'!$J$28</f>
        <v>MicroBT Whatsminer M30s</v>
      </c>
      <c r="F50" s="37"/>
      <c r="G50" s="37"/>
      <c r="H50" s="525" t="s">
        <v>48</v>
      </c>
      <c r="J50" s="39">
        <f>'1.1 Assumptions'!$J$155</f>
        <v>1.42</v>
      </c>
      <c r="K50" s="39">
        <f>'1.1 Assumptions'!$J$155</f>
        <v>1.42</v>
      </c>
      <c r="L50" s="39">
        <f>'1.1 Assumptions'!$J$155</f>
        <v>1.42</v>
      </c>
      <c r="M50" s="39">
        <f>'1.1 Assumptions'!$J$155</f>
        <v>1.42</v>
      </c>
      <c r="N50" s="39">
        <f>'1.1 Assumptions'!$J$155</f>
        <v>1.42</v>
      </c>
      <c r="O50" s="39">
        <f>'1.1 Assumptions'!$J$155</f>
        <v>1.42</v>
      </c>
      <c r="P50" s="39">
        <f>'1.1 Assumptions'!$J$155</f>
        <v>1.42</v>
      </c>
      <c r="Q50" s="39">
        <f>'1.1 Assumptions'!$J$155</f>
        <v>1.42</v>
      </c>
      <c r="R50" s="39">
        <f>'1.1 Assumptions'!$J$155</f>
        <v>1.42</v>
      </c>
      <c r="S50" s="39">
        <f>'1.1 Assumptions'!$J$155</f>
        <v>1.42</v>
      </c>
      <c r="T50" s="39">
        <f>'1.1 Assumptions'!$J$155</f>
        <v>1.42</v>
      </c>
      <c r="U50" s="39">
        <f>'1.1 Assumptions'!$J$155</f>
        <v>1.42</v>
      </c>
      <c r="V50" s="39">
        <f>'1.1 Assumptions'!$J$155</f>
        <v>1.42</v>
      </c>
      <c r="W50" s="39">
        <f>'1.1 Assumptions'!$J$155</f>
        <v>1.42</v>
      </c>
      <c r="X50" s="39">
        <f>'1.1 Assumptions'!$J$155</f>
        <v>1.42</v>
      </c>
      <c r="Y50" s="39">
        <f>'1.1 Assumptions'!$J$155</f>
        <v>1.42</v>
      </c>
      <c r="Z50" s="39">
        <f>'1.1 Assumptions'!$J$155</f>
        <v>1.42</v>
      </c>
      <c r="AA50" s="39">
        <f>'1.1 Assumptions'!$J$155</f>
        <v>1.42</v>
      </c>
      <c r="AB50" s="39">
        <f>'1.1 Assumptions'!$J$155</f>
        <v>1.42</v>
      </c>
      <c r="AC50" s="39">
        <f>'1.1 Assumptions'!$J$155</f>
        <v>1.42</v>
      </c>
      <c r="AD50" s="39">
        <f>'1.1 Assumptions'!$J$155</f>
        <v>1.42</v>
      </c>
      <c r="AE50" s="39">
        <f>'1.1 Assumptions'!$J$155</f>
        <v>1.42</v>
      </c>
      <c r="AF50" s="39">
        <f>'1.1 Assumptions'!$J$155</f>
        <v>1.42</v>
      </c>
      <c r="AG50" s="39">
        <f>'1.1 Assumptions'!$J$155</f>
        <v>1.42</v>
      </c>
      <c r="AH50" s="39">
        <f>'1.1 Assumptions'!$J$155</f>
        <v>1.42</v>
      </c>
      <c r="AI50" s="39">
        <f>'1.1 Assumptions'!$J$155</f>
        <v>1.42</v>
      </c>
      <c r="AJ50" s="39">
        <f>'1.1 Assumptions'!$J$155</f>
        <v>1.42</v>
      </c>
      <c r="AK50" s="39">
        <f>'1.1 Assumptions'!$J$155</f>
        <v>1.42</v>
      </c>
      <c r="AL50" s="39">
        <f>'1.1 Assumptions'!$J$155</f>
        <v>1.42</v>
      </c>
      <c r="AM50" s="39">
        <f>'1.1 Assumptions'!$J$155</f>
        <v>1.42</v>
      </c>
      <c r="AN50" s="39">
        <f>'1.1 Assumptions'!$J$155</f>
        <v>1.42</v>
      </c>
      <c r="AO50" s="39">
        <f>'1.1 Assumptions'!$J$155</f>
        <v>1.42</v>
      </c>
      <c r="AP50" s="39">
        <f>'1.1 Assumptions'!$J$155</f>
        <v>1.42</v>
      </c>
      <c r="AQ50" s="39">
        <f>'1.1 Assumptions'!$J$155</f>
        <v>1.42</v>
      </c>
      <c r="AR50" s="39">
        <f>'1.1 Assumptions'!$J$155</f>
        <v>1.42</v>
      </c>
      <c r="AS50" s="39">
        <f>'1.1 Assumptions'!$J$155</f>
        <v>1.42</v>
      </c>
      <c r="AT50" s="39">
        <f>'1.1 Assumptions'!$J$155</f>
        <v>1.42</v>
      </c>
      <c r="AU50" s="39">
        <f>'1.1 Assumptions'!$J$155</f>
        <v>1.42</v>
      </c>
      <c r="AV50" s="39">
        <f>'1.1 Assumptions'!$J$155</f>
        <v>1.42</v>
      </c>
      <c r="AW50" s="39">
        <f>'1.1 Assumptions'!$J$155</f>
        <v>1.42</v>
      </c>
      <c r="AX50" s="39">
        <f>'1.1 Assumptions'!$J$155</f>
        <v>1.42</v>
      </c>
      <c r="AY50" s="39">
        <f>'1.1 Assumptions'!$J$155</f>
        <v>1.42</v>
      </c>
      <c r="AZ50" s="39">
        <f>'1.1 Assumptions'!$J$155</f>
        <v>1.42</v>
      </c>
      <c r="BA50" s="39">
        <f>'1.1 Assumptions'!$J$155</f>
        <v>1.42</v>
      </c>
      <c r="BB50" s="39">
        <f>'1.1 Assumptions'!$J$155</f>
        <v>1.42</v>
      </c>
      <c r="BC50" s="39">
        <f>'1.1 Assumptions'!$J$155</f>
        <v>1.42</v>
      </c>
      <c r="BD50" s="39">
        <f>'1.1 Assumptions'!$J$155</f>
        <v>1.42</v>
      </c>
      <c r="BE50" s="39">
        <f>'1.1 Assumptions'!$J$155</f>
        <v>1.42</v>
      </c>
      <c r="BF50" s="39">
        <f>'1.1 Assumptions'!$J$155</f>
        <v>1.42</v>
      </c>
      <c r="BG50" s="39">
        <f>'1.1 Assumptions'!$J$155</f>
        <v>1.42</v>
      </c>
      <c r="BH50" s="39">
        <f>'1.1 Assumptions'!$J$155</f>
        <v>1.42</v>
      </c>
      <c r="BI50" s="39">
        <f>'1.1 Assumptions'!$J$155</f>
        <v>1.42</v>
      </c>
      <c r="BJ50" s="39">
        <f>'1.1 Assumptions'!$J$155</f>
        <v>1.42</v>
      </c>
      <c r="BK50" s="39">
        <f>'1.1 Assumptions'!$J$155</f>
        <v>1.42</v>
      </c>
      <c r="BL50" s="39">
        <f>'1.1 Assumptions'!$J$155</f>
        <v>1.42</v>
      </c>
      <c r="BM50" s="39">
        <f>'1.1 Assumptions'!$J$155</f>
        <v>1.42</v>
      </c>
      <c r="BN50" s="39">
        <f>'1.1 Assumptions'!$J$155</f>
        <v>1.42</v>
      </c>
      <c r="BO50" s="39">
        <f>'1.1 Assumptions'!$J$155</f>
        <v>1.42</v>
      </c>
      <c r="BP50" s="39">
        <f>'1.1 Assumptions'!$J$155</f>
        <v>1.42</v>
      </c>
      <c r="BQ50" s="39">
        <f>'1.1 Assumptions'!$J$155</f>
        <v>1.42</v>
      </c>
      <c r="BR50" s="39">
        <f>'1.1 Assumptions'!$J$155</f>
        <v>1.42</v>
      </c>
      <c r="BS50" s="39">
        <f>'1.1 Assumptions'!$J$155</f>
        <v>1.42</v>
      </c>
      <c r="BT50" s="39">
        <f>'1.1 Assumptions'!$J$155</f>
        <v>1.42</v>
      </c>
      <c r="BU50" s="39">
        <f>'1.1 Assumptions'!$J$155</f>
        <v>1.42</v>
      </c>
      <c r="BV50" s="39">
        <f>'1.1 Assumptions'!$J$155</f>
        <v>1.42</v>
      </c>
      <c r="BW50" s="39">
        <f>'1.1 Assumptions'!$J$155</f>
        <v>1.42</v>
      </c>
      <c r="BX50" s="39">
        <f>'1.1 Assumptions'!$J$155</f>
        <v>1.42</v>
      </c>
      <c r="BY50" s="39">
        <f>'1.1 Assumptions'!$J$155</f>
        <v>1.42</v>
      </c>
      <c r="BZ50" s="39">
        <f>'1.1 Assumptions'!$J$155</f>
        <v>1.42</v>
      </c>
      <c r="CA50" s="39">
        <f>'1.1 Assumptions'!$J$155</f>
        <v>1.42</v>
      </c>
      <c r="CB50" s="39">
        <f>'1.1 Assumptions'!$J$155</f>
        <v>1.42</v>
      </c>
      <c r="CC50" s="39">
        <f>'1.1 Assumptions'!$J$155</f>
        <v>1.42</v>
      </c>
      <c r="CD50" s="39">
        <f>'1.1 Assumptions'!$J$155</f>
        <v>1.42</v>
      </c>
      <c r="CE50" s="39">
        <f>'1.1 Assumptions'!$J$155</f>
        <v>1.42</v>
      </c>
      <c r="CF50" s="39">
        <f>'1.1 Assumptions'!$J$155</f>
        <v>1.42</v>
      </c>
      <c r="CG50" s="39">
        <f>'1.1 Assumptions'!$J$155</f>
        <v>1.42</v>
      </c>
      <c r="CH50" s="39">
        <f>'1.1 Assumptions'!$J$155</f>
        <v>1.42</v>
      </c>
      <c r="CI50" s="39">
        <f>'1.1 Assumptions'!$J$155</f>
        <v>1.42</v>
      </c>
      <c r="CJ50" s="39">
        <f>'1.1 Assumptions'!$J$155</f>
        <v>1.42</v>
      </c>
      <c r="CK50" s="39">
        <f>'1.1 Assumptions'!$J$155</f>
        <v>1.42</v>
      </c>
      <c r="CL50" s="39">
        <f>'1.1 Assumptions'!$J$155</f>
        <v>1.42</v>
      </c>
      <c r="CM50" s="39">
        <f>'1.1 Assumptions'!$J$155</f>
        <v>1.42</v>
      </c>
      <c r="CN50" s="39">
        <f>'1.1 Assumptions'!$J$155</f>
        <v>1.42</v>
      </c>
      <c r="CO50" s="39">
        <f>'1.1 Assumptions'!$J$155</f>
        <v>1.42</v>
      </c>
      <c r="CP50" s="39">
        <f>'1.1 Assumptions'!$J$155</f>
        <v>1.42</v>
      </c>
      <c r="CQ50" s="39">
        <f>'1.1 Assumptions'!$J$155</f>
        <v>1.42</v>
      </c>
      <c r="CR50" s="39">
        <f>'1.1 Assumptions'!$J$155</f>
        <v>1.42</v>
      </c>
      <c r="CS50" s="39">
        <f>'1.1 Assumptions'!$J$155</f>
        <v>1.42</v>
      </c>
      <c r="CT50" s="39">
        <f>'1.1 Assumptions'!$J$155</f>
        <v>1.42</v>
      </c>
      <c r="CU50" s="39">
        <f>'1.1 Assumptions'!$J$155</f>
        <v>1.42</v>
      </c>
      <c r="CV50" s="39">
        <f>'1.1 Assumptions'!$J$155</f>
        <v>1.42</v>
      </c>
      <c r="CW50" s="39">
        <f>'1.1 Assumptions'!$J$155</f>
        <v>1.42</v>
      </c>
      <c r="CX50" s="39">
        <f>'1.1 Assumptions'!$J$155</f>
        <v>1.42</v>
      </c>
      <c r="CY50" s="39">
        <f>'1.1 Assumptions'!$J$155</f>
        <v>1.42</v>
      </c>
      <c r="CZ50" s="39">
        <f>'1.1 Assumptions'!$J$155</f>
        <v>1.42</v>
      </c>
      <c r="DA50" s="39">
        <f>'1.1 Assumptions'!$J$155</f>
        <v>1.42</v>
      </c>
      <c r="DB50" s="39">
        <f>'1.1 Assumptions'!$J$155</f>
        <v>1.42</v>
      </c>
      <c r="DC50" s="39">
        <f>'1.1 Assumptions'!$J$155</f>
        <v>1.42</v>
      </c>
      <c r="DD50" s="39">
        <f>'1.1 Assumptions'!$J$155</f>
        <v>1.42</v>
      </c>
      <c r="DE50" s="39">
        <f>'1.1 Assumptions'!$J$155</f>
        <v>1.42</v>
      </c>
      <c r="DF50" s="39">
        <f>'1.1 Assumptions'!$J$155</f>
        <v>1.42</v>
      </c>
      <c r="DG50" s="39">
        <f>'1.1 Assumptions'!$J$155</f>
        <v>1.42</v>
      </c>
      <c r="DH50" s="39">
        <f>'1.1 Assumptions'!$J$155</f>
        <v>1.42</v>
      </c>
      <c r="DI50" s="39">
        <f>'1.1 Assumptions'!$J$155</f>
        <v>1.42</v>
      </c>
      <c r="DJ50" s="39">
        <f>'1.1 Assumptions'!$J$155</f>
        <v>1.42</v>
      </c>
      <c r="DK50" s="39">
        <f>'1.1 Assumptions'!$J$155</f>
        <v>1.42</v>
      </c>
      <c r="DL50" s="39">
        <f>'1.1 Assumptions'!$J$155</f>
        <v>1.42</v>
      </c>
      <c r="DM50" s="39">
        <f>'1.1 Assumptions'!$J$155</f>
        <v>1.42</v>
      </c>
      <c r="DN50" s="39">
        <f>'1.1 Assumptions'!$J$155</f>
        <v>1.42</v>
      </c>
      <c r="DO50" s="39">
        <f>'1.1 Assumptions'!$J$155</f>
        <v>1.42</v>
      </c>
      <c r="DP50" s="39">
        <f>'1.1 Assumptions'!$J$155</f>
        <v>1.42</v>
      </c>
      <c r="DQ50" s="39">
        <f>'1.1 Assumptions'!$J$155</f>
        <v>1.42</v>
      </c>
      <c r="DR50" s="39">
        <f>'1.1 Assumptions'!$J$155</f>
        <v>1.42</v>
      </c>
      <c r="DS50" s="39">
        <f>'1.1 Assumptions'!$J$155</f>
        <v>1.42</v>
      </c>
      <c r="DT50" s="39">
        <f>'1.1 Assumptions'!$J$155</f>
        <v>1.42</v>
      </c>
      <c r="DU50" s="39">
        <f>'1.1 Assumptions'!$J$155</f>
        <v>1.42</v>
      </c>
      <c r="DV50" s="39">
        <f>'1.1 Assumptions'!$J$155</f>
        <v>1.42</v>
      </c>
      <c r="DW50" s="39">
        <f>'1.1 Assumptions'!$J$155</f>
        <v>1.42</v>
      </c>
      <c r="DX50" s="39">
        <f>'1.1 Assumptions'!$J$155</f>
        <v>1.42</v>
      </c>
      <c r="DY50" s="39">
        <f>'1.1 Assumptions'!$J$155</f>
        <v>1.42</v>
      </c>
    </row>
    <row r="51" spans="1:129" x14ac:dyDescent="0.35">
      <c r="B51" s="14"/>
      <c r="C51" s="60"/>
      <c r="H51" s="525"/>
    </row>
    <row r="52" spans="1:129" x14ac:dyDescent="0.35">
      <c r="B52" s="14"/>
      <c r="C52" s="60"/>
      <c r="D52" t="s">
        <v>551</v>
      </c>
      <c r="H52" s="525"/>
    </row>
    <row r="53" spans="1:129" x14ac:dyDescent="0.35">
      <c r="B53" s="14"/>
      <c r="C53" s="60"/>
      <c r="E53" s="37" t="str">
        <f>'1.1 Assumptions'!$J$27</f>
        <v>Bitmain Antminer S19 Pro</v>
      </c>
      <c r="F53" s="37"/>
      <c r="G53" s="37"/>
      <c r="H53" s="525" t="s">
        <v>462</v>
      </c>
      <c r="J53" s="178">
        <f t="shared" ref="J53:AO53" si="23">IFERROR(J45*J37*J49,"")</f>
        <v>3557.9732999999997</v>
      </c>
      <c r="K53" s="178">
        <f t="shared" si="23"/>
        <v>3557.9732999999997</v>
      </c>
      <c r="L53" s="178">
        <f t="shared" si="23"/>
        <v>3557.9732999999997</v>
      </c>
      <c r="M53" s="178">
        <f t="shared" si="23"/>
        <v>3557.9732999999997</v>
      </c>
      <c r="N53" s="178">
        <f t="shared" si="23"/>
        <v>3557.9732999999997</v>
      </c>
      <c r="O53" s="178">
        <f t="shared" si="23"/>
        <v>3557.9732999999997</v>
      </c>
      <c r="P53" s="178">
        <f t="shared" si="23"/>
        <v>3557.9732999999997</v>
      </c>
      <c r="Q53" s="178">
        <f t="shared" si="23"/>
        <v>3557.9732999999997</v>
      </c>
      <c r="R53" s="178">
        <f t="shared" si="23"/>
        <v>3557.9732999999997</v>
      </c>
      <c r="S53" s="178">
        <f t="shared" si="23"/>
        <v>3557.9732999999997</v>
      </c>
      <c r="T53" s="178">
        <f t="shared" si="23"/>
        <v>3557.9732999999997</v>
      </c>
      <c r="U53" s="178">
        <f t="shared" si="23"/>
        <v>3557.9732999999997</v>
      </c>
      <c r="V53" s="178">
        <f t="shared" si="23"/>
        <v>3557.9732999999997</v>
      </c>
      <c r="W53" s="178">
        <f t="shared" si="23"/>
        <v>3557.9732999999997</v>
      </c>
      <c r="X53" s="178">
        <f t="shared" si="23"/>
        <v>3557.9732999999997</v>
      </c>
      <c r="Y53" s="178">
        <f t="shared" si="23"/>
        <v>3557.9732999999997</v>
      </c>
      <c r="Z53" s="178">
        <f t="shared" si="23"/>
        <v>3557.9732999999997</v>
      </c>
      <c r="AA53" s="178">
        <f t="shared" si="23"/>
        <v>3557.9732999999997</v>
      </c>
      <c r="AB53" s="178">
        <f t="shared" si="23"/>
        <v>3557.9732999999997</v>
      </c>
      <c r="AC53" s="178">
        <f t="shared" si="23"/>
        <v>3557.9732999999997</v>
      </c>
      <c r="AD53" s="178">
        <f t="shared" si="23"/>
        <v>3557.9732999999997</v>
      </c>
      <c r="AE53" s="178">
        <f t="shared" si="23"/>
        <v>3557.9732999999997</v>
      </c>
      <c r="AF53" s="178">
        <f t="shared" si="23"/>
        <v>3557.9732999999997</v>
      </c>
      <c r="AG53" s="178">
        <f t="shared" si="23"/>
        <v>3557.9732999999997</v>
      </c>
      <c r="AH53" s="178">
        <f t="shared" si="23"/>
        <v>3557.9732999999997</v>
      </c>
      <c r="AI53" s="178">
        <f t="shared" si="23"/>
        <v>3557.9732999999997</v>
      </c>
      <c r="AJ53" s="178">
        <f t="shared" si="23"/>
        <v>3557.9732999999997</v>
      </c>
      <c r="AK53" s="178">
        <f t="shared" si="23"/>
        <v>3557.9732999999997</v>
      </c>
      <c r="AL53" s="178">
        <f t="shared" si="23"/>
        <v>3557.9732999999997</v>
      </c>
      <c r="AM53" s="178">
        <f t="shared" si="23"/>
        <v>3557.9732999999997</v>
      </c>
      <c r="AN53" s="178">
        <f t="shared" si="23"/>
        <v>3557.9732999999997</v>
      </c>
      <c r="AO53" s="178">
        <f t="shared" si="23"/>
        <v>3557.9732999999997</v>
      </c>
      <c r="AP53" s="178">
        <f t="shared" ref="AP53:BU53" si="24">IFERROR(AP45*AP37*AP49,"")</f>
        <v>3557.9732999999997</v>
      </c>
      <c r="AQ53" s="178">
        <f t="shared" si="24"/>
        <v>3557.9732999999997</v>
      </c>
      <c r="AR53" s="178">
        <f t="shared" si="24"/>
        <v>3557.9732999999997</v>
      </c>
      <c r="AS53" s="178">
        <f t="shared" si="24"/>
        <v>3557.9732999999997</v>
      </c>
      <c r="AT53" s="178">
        <f t="shared" si="24"/>
        <v>3557.9732999999997</v>
      </c>
      <c r="AU53" s="178">
        <f t="shared" si="24"/>
        <v>3557.9732999999997</v>
      </c>
      <c r="AV53" s="178">
        <f t="shared" si="24"/>
        <v>3557.9732999999997</v>
      </c>
      <c r="AW53" s="178">
        <f t="shared" si="24"/>
        <v>3557.9732999999997</v>
      </c>
      <c r="AX53" s="178">
        <f t="shared" si="24"/>
        <v>3557.9732999999997</v>
      </c>
      <c r="AY53" s="178">
        <f t="shared" si="24"/>
        <v>3557.9732999999997</v>
      </c>
      <c r="AZ53" s="178">
        <f t="shared" si="24"/>
        <v>3557.9732999999997</v>
      </c>
      <c r="BA53" s="178">
        <f t="shared" si="24"/>
        <v>3557.9732999999997</v>
      </c>
      <c r="BB53" s="178">
        <f t="shared" si="24"/>
        <v>3557.9732999999997</v>
      </c>
      <c r="BC53" s="178">
        <f t="shared" si="24"/>
        <v>3557.9732999999997</v>
      </c>
      <c r="BD53" s="178">
        <f t="shared" si="24"/>
        <v>3557.9732999999997</v>
      </c>
      <c r="BE53" s="178">
        <f t="shared" si="24"/>
        <v>3557.9732999999997</v>
      </c>
      <c r="BF53" s="178">
        <f t="shared" si="24"/>
        <v>3557.9732999999997</v>
      </c>
      <c r="BG53" s="178">
        <f t="shared" si="24"/>
        <v>3557.9732999999997</v>
      </c>
      <c r="BH53" s="178">
        <f t="shared" si="24"/>
        <v>3557.9732999999997</v>
      </c>
      <c r="BI53" s="178">
        <f t="shared" si="24"/>
        <v>3557.9732999999997</v>
      </c>
      <c r="BJ53" s="178">
        <f t="shared" si="24"/>
        <v>3557.9732999999997</v>
      </c>
      <c r="BK53" s="178">
        <f t="shared" si="24"/>
        <v>3557.9732999999997</v>
      </c>
      <c r="BL53" s="178">
        <f t="shared" si="24"/>
        <v>3557.9732999999997</v>
      </c>
      <c r="BM53" s="178">
        <f t="shared" si="24"/>
        <v>3557.9732999999997</v>
      </c>
      <c r="BN53" s="178">
        <f t="shared" si="24"/>
        <v>3557.9732999999997</v>
      </c>
      <c r="BO53" s="178">
        <f t="shared" si="24"/>
        <v>3557.9732999999997</v>
      </c>
      <c r="BP53" s="178">
        <f t="shared" si="24"/>
        <v>3557.9732999999997</v>
      </c>
      <c r="BQ53" s="178">
        <f t="shared" si="24"/>
        <v>3557.9732999999997</v>
      </c>
      <c r="BR53" s="178">
        <f t="shared" si="24"/>
        <v>3557.9732999999997</v>
      </c>
      <c r="BS53" s="178">
        <f t="shared" si="24"/>
        <v>3557.9732999999997</v>
      </c>
      <c r="BT53" s="178">
        <f t="shared" si="24"/>
        <v>3557.9732999999997</v>
      </c>
      <c r="BU53" s="178">
        <f t="shared" si="24"/>
        <v>3557.9732999999997</v>
      </c>
      <c r="BV53" s="178">
        <f t="shared" ref="BV53:DA53" si="25">IFERROR(BV45*BV37*BV49,"")</f>
        <v>3557.9732999999997</v>
      </c>
      <c r="BW53" s="178">
        <f t="shared" si="25"/>
        <v>3557.9732999999997</v>
      </c>
      <c r="BX53" s="178">
        <f t="shared" si="25"/>
        <v>3557.9732999999997</v>
      </c>
      <c r="BY53" s="178">
        <f t="shared" si="25"/>
        <v>3557.9732999999997</v>
      </c>
      <c r="BZ53" s="178">
        <f t="shared" si="25"/>
        <v>3557.9732999999997</v>
      </c>
      <c r="CA53" s="178">
        <f t="shared" si="25"/>
        <v>3557.9732999999997</v>
      </c>
      <c r="CB53" s="178">
        <f t="shared" si="25"/>
        <v>3557.9732999999997</v>
      </c>
      <c r="CC53" s="178">
        <f t="shared" si="25"/>
        <v>3557.9732999999997</v>
      </c>
      <c r="CD53" s="178">
        <f t="shared" si="25"/>
        <v>3557.9732999999997</v>
      </c>
      <c r="CE53" s="178">
        <f t="shared" si="25"/>
        <v>3557.9732999999997</v>
      </c>
      <c r="CF53" s="178">
        <f t="shared" si="25"/>
        <v>3557.9732999999997</v>
      </c>
      <c r="CG53" s="178">
        <f t="shared" si="25"/>
        <v>3557.9732999999997</v>
      </c>
      <c r="CH53" s="178">
        <f t="shared" si="25"/>
        <v>3557.9732999999997</v>
      </c>
      <c r="CI53" s="178">
        <f t="shared" si="25"/>
        <v>3557.9732999999997</v>
      </c>
      <c r="CJ53" s="178">
        <f t="shared" si="25"/>
        <v>3557.9732999999997</v>
      </c>
      <c r="CK53" s="178">
        <f t="shared" si="25"/>
        <v>3557.9732999999997</v>
      </c>
      <c r="CL53" s="178">
        <f t="shared" si="25"/>
        <v>3557.9732999999997</v>
      </c>
      <c r="CM53" s="178">
        <f t="shared" si="25"/>
        <v>3557.9732999999997</v>
      </c>
      <c r="CN53" s="178">
        <f t="shared" si="25"/>
        <v>3557.9732999999997</v>
      </c>
      <c r="CO53" s="178">
        <f t="shared" si="25"/>
        <v>3557.9732999999997</v>
      </c>
      <c r="CP53" s="178">
        <f t="shared" si="25"/>
        <v>3557.9732999999997</v>
      </c>
      <c r="CQ53" s="178">
        <f t="shared" si="25"/>
        <v>3557.9732999999997</v>
      </c>
      <c r="CR53" s="178">
        <f t="shared" si="25"/>
        <v>3557.9732999999997</v>
      </c>
      <c r="CS53" s="178">
        <f t="shared" si="25"/>
        <v>3557.9732999999997</v>
      </c>
      <c r="CT53" s="178">
        <f t="shared" si="25"/>
        <v>3557.9732999999997</v>
      </c>
      <c r="CU53" s="178">
        <f t="shared" si="25"/>
        <v>3557.9732999999997</v>
      </c>
      <c r="CV53" s="178">
        <f t="shared" si="25"/>
        <v>3557.9732999999997</v>
      </c>
      <c r="CW53" s="178">
        <f t="shared" si="25"/>
        <v>3557.9732999999997</v>
      </c>
      <c r="CX53" s="178">
        <f t="shared" si="25"/>
        <v>3557.9732999999997</v>
      </c>
      <c r="CY53" s="178">
        <f t="shared" si="25"/>
        <v>3557.9732999999997</v>
      </c>
      <c r="CZ53" s="178">
        <f t="shared" si="25"/>
        <v>3557.9732999999997</v>
      </c>
      <c r="DA53" s="178">
        <f t="shared" si="25"/>
        <v>3557.9732999999997</v>
      </c>
      <c r="DB53" s="178">
        <f t="shared" ref="DB53:DY53" si="26">IFERROR(DB45*DB37*DB49,"")</f>
        <v>3557.9732999999997</v>
      </c>
      <c r="DC53" s="178">
        <f t="shared" si="26"/>
        <v>3557.9732999999997</v>
      </c>
      <c r="DD53" s="178">
        <f t="shared" si="26"/>
        <v>3557.9732999999997</v>
      </c>
      <c r="DE53" s="178">
        <f t="shared" si="26"/>
        <v>3557.9732999999997</v>
      </c>
      <c r="DF53" s="178">
        <f t="shared" si="26"/>
        <v>3557.9732999999997</v>
      </c>
      <c r="DG53" s="178">
        <f t="shared" si="26"/>
        <v>3557.9732999999997</v>
      </c>
      <c r="DH53" s="178">
        <f t="shared" si="26"/>
        <v>3557.9732999999997</v>
      </c>
      <c r="DI53" s="178">
        <f t="shared" si="26"/>
        <v>3557.9732999999997</v>
      </c>
      <c r="DJ53" s="178">
        <f t="shared" si="26"/>
        <v>3557.9732999999997</v>
      </c>
      <c r="DK53" s="178">
        <f t="shared" si="26"/>
        <v>3557.9732999999997</v>
      </c>
      <c r="DL53" s="178">
        <f t="shared" si="26"/>
        <v>3557.9732999999997</v>
      </c>
      <c r="DM53" s="178">
        <f t="shared" si="26"/>
        <v>3557.9732999999997</v>
      </c>
      <c r="DN53" s="178">
        <f t="shared" si="26"/>
        <v>3557.9732999999997</v>
      </c>
      <c r="DO53" s="178">
        <f t="shared" si="26"/>
        <v>3557.9732999999997</v>
      </c>
      <c r="DP53" s="178">
        <f t="shared" si="26"/>
        <v>3557.9732999999997</v>
      </c>
      <c r="DQ53" s="178">
        <f t="shared" si="26"/>
        <v>3557.9732999999997</v>
      </c>
      <c r="DR53" s="178">
        <f t="shared" si="26"/>
        <v>3557.9732999999997</v>
      </c>
      <c r="DS53" s="178">
        <f t="shared" si="26"/>
        <v>3557.9732999999997</v>
      </c>
      <c r="DT53" s="178">
        <f t="shared" si="26"/>
        <v>3557.9732999999997</v>
      </c>
      <c r="DU53" s="178">
        <f t="shared" si="26"/>
        <v>3557.9732999999997</v>
      </c>
      <c r="DV53" s="178">
        <f t="shared" si="26"/>
        <v>3557.9732999999997</v>
      </c>
      <c r="DW53" s="178">
        <f t="shared" si="26"/>
        <v>3557.9732999999997</v>
      </c>
      <c r="DX53" s="178">
        <f t="shared" si="26"/>
        <v>3557.9732999999997</v>
      </c>
      <c r="DY53" s="178">
        <f t="shared" si="26"/>
        <v>3557.9732999999997</v>
      </c>
    </row>
    <row r="54" spans="1:129" x14ac:dyDescent="0.35">
      <c r="B54" s="14"/>
      <c r="C54" s="60"/>
      <c r="E54" s="37" t="str">
        <f>'1.1 Assumptions'!$J$28</f>
        <v>MicroBT Whatsminer M30s</v>
      </c>
      <c r="F54" s="37"/>
      <c r="G54" s="37"/>
      <c r="H54" s="525" t="s">
        <v>462</v>
      </c>
      <c r="J54" s="178">
        <f t="shared" ref="J54:AO54" si="27">IFERROR(J46*J37*J50,"")</f>
        <v>3322.1304983999994</v>
      </c>
      <c r="K54" s="178">
        <f t="shared" si="27"/>
        <v>3322.1304983999994</v>
      </c>
      <c r="L54" s="178">
        <f t="shared" si="27"/>
        <v>3322.1304983999994</v>
      </c>
      <c r="M54" s="178">
        <f t="shared" si="27"/>
        <v>3322.1304983999994</v>
      </c>
      <c r="N54" s="178">
        <f t="shared" si="27"/>
        <v>3322.1304983999994</v>
      </c>
      <c r="O54" s="178">
        <f t="shared" si="27"/>
        <v>3322.1304983999994</v>
      </c>
      <c r="P54" s="178">
        <f t="shared" si="27"/>
        <v>3322.1304983999994</v>
      </c>
      <c r="Q54" s="178">
        <f t="shared" si="27"/>
        <v>3322.1304983999994</v>
      </c>
      <c r="R54" s="178">
        <f t="shared" si="27"/>
        <v>3322.1304983999994</v>
      </c>
      <c r="S54" s="178">
        <f t="shared" si="27"/>
        <v>3322.1304983999994</v>
      </c>
      <c r="T54" s="178">
        <f t="shared" si="27"/>
        <v>3322.1304983999994</v>
      </c>
      <c r="U54" s="178">
        <f t="shared" si="27"/>
        <v>3322.1304983999994</v>
      </c>
      <c r="V54" s="178">
        <f t="shared" si="27"/>
        <v>3322.1304983999994</v>
      </c>
      <c r="W54" s="178">
        <f t="shared" si="27"/>
        <v>3322.1304983999994</v>
      </c>
      <c r="X54" s="178">
        <f t="shared" si="27"/>
        <v>3322.1304983999994</v>
      </c>
      <c r="Y54" s="178">
        <f t="shared" si="27"/>
        <v>3322.1304983999994</v>
      </c>
      <c r="Z54" s="178">
        <f t="shared" si="27"/>
        <v>3322.1304983999994</v>
      </c>
      <c r="AA54" s="178">
        <f t="shared" si="27"/>
        <v>3322.1304983999994</v>
      </c>
      <c r="AB54" s="178">
        <f t="shared" si="27"/>
        <v>3322.1304983999994</v>
      </c>
      <c r="AC54" s="178">
        <f t="shared" si="27"/>
        <v>3322.1304983999994</v>
      </c>
      <c r="AD54" s="178">
        <f t="shared" si="27"/>
        <v>3322.1304983999994</v>
      </c>
      <c r="AE54" s="178">
        <f t="shared" si="27"/>
        <v>3322.1304983999994</v>
      </c>
      <c r="AF54" s="178">
        <f t="shared" si="27"/>
        <v>3322.1304983999994</v>
      </c>
      <c r="AG54" s="178">
        <f t="shared" si="27"/>
        <v>3322.1304983999994</v>
      </c>
      <c r="AH54" s="178">
        <f t="shared" si="27"/>
        <v>3322.1304983999994</v>
      </c>
      <c r="AI54" s="178">
        <f t="shared" si="27"/>
        <v>3322.1304983999994</v>
      </c>
      <c r="AJ54" s="178">
        <f t="shared" si="27"/>
        <v>3322.1304983999994</v>
      </c>
      <c r="AK54" s="178">
        <f t="shared" si="27"/>
        <v>3322.1304983999994</v>
      </c>
      <c r="AL54" s="178">
        <f t="shared" si="27"/>
        <v>3322.1304983999994</v>
      </c>
      <c r="AM54" s="178">
        <f t="shared" si="27"/>
        <v>3322.1304983999994</v>
      </c>
      <c r="AN54" s="178">
        <f t="shared" si="27"/>
        <v>3322.1304983999994</v>
      </c>
      <c r="AO54" s="178">
        <f t="shared" si="27"/>
        <v>3322.1304983999994</v>
      </c>
      <c r="AP54" s="178">
        <f t="shared" ref="AP54:BU54" si="28">IFERROR(AP46*AP37*AP50,"")</f>
        <v>3322.1304983999994</v>
      </c>
      <c r="AQ54" s="178">
        <f t="shared" si="28"/>
        <v>3322.1304983999994</v>
      </c>
      <c r="AR54" s="178">
        <f t="shared" si="28"/>
        <v>3322.1304983999994</v>
      </c>
      <c r="AS54" s="178">
        <f t="shared" si="28"/>
        <v>3322.1304983999994</v>
      </c>
      <c r="AT54" s="178">
        <f t="shared" si="28"/>
        <v>3322.1304983999994</v>
      </c>
      <c r="AU54" s="178">
        <f t="shared" si="28"/>
        <v>3322.1304983999994</v>
      </c>
      <c r="AV54" s="178">
        <f t="shared" si="28"/>
        <v>3322.1304983999994</v>
      </c>
      <c r="AW54" s="178">
        <f t="shared" si="28"/>
        <v>3322.1304983999994</v>
      </c>
      <c r="AX54" s="178">
        <f t="shared" si="28"/>
        <v>3322.1304983999994</v>
      </c>
      <c r="AY54" s="178">
        <f t="shared" si="28"/>
        <v>3322.1304983999994</v>
      </c>
      <c r="AZ54" s="178">
        <f t="shared" si="28"/>
        <v>3322.1304983999994</v>
      </c>
      <c r="BA54" s="178">
        <f t="shared" si="28"/>
        <v>3322.1304983999994</v>
      </c>
      <c r="BB54" s="178">
        <f t="shared" si="28"/>
        <v>3322.1304983999994</v>
      </c>
      <c r="BC54" s="178">
        <f t="shared" si="28"/>
        <v>3322.1304983999994</v>
      </c>
      <c r="BD54" s="178">
        <f t="shared" si="28"/>
        <v>3322.1304983999994</v>
      </c>
      <c r="BE54" s="178">
        <f t="shared" si="28"/>
        <v>3322.1304983999994</v>
      </c>
      <c r="BF54" s="178">
        <f t="shared" si="28"/>
        <v>3322.1304983999994</v>
      </c>
      <c r="BG54" s="178">
        <f t="shared" si="28"/>
        <v>3322.1304983999994</v>
      </c>
      <c r="BH54" s="178">
        <f t="shared" si="28"/>
        <v>3322.1304983999994</v>
      </c>
      <c r="BI54" s="178">
        <f t="shared" si="28"/>
        <v>3322.1304983999994</v>
      </c>
      <c r="BJ54" s="178">
        <f t="shared" si="28"/>
        <v>3322.1304983999994</v>
      </c>
      <c r="BK54" s="178">
        <f t="shared" si="28"/>
        <v>3322.1304983999994</v>
      </c>
      <c r="BL54" s="178">
        <f t="shared" si="28"/>
        <v>3322.1304983999994</v>
      </c>
      <c r="BM54" s="178">
        <f t="shared" si="28"/>
        <v>3322.1304983999994</v>
      </c>
      <c r="BN54" s="178">
        <f t="shared" si="28"/>
        <v>3322.1304983999994</v>
      </c>
      <c r="BO54" s="178">
        <f t="shared" si="28"/>
        <v>3322.1304983999994</v>
      </c>
      <c r="BP54" s="178">
        <f t="shared" si="28"/>
        <v>3322.1304983999994</v>
      </c>
      <c r="BQ54" s="178">
        <f t="shared" si="28"/>
        <v>3322.1304983999994</v>
      </c>
      <c r="BR54" s="178">
        <f t="shared" si="28"/>
        <v>3322.1304983999994</v>
      </c>
      <c r="BS54" s="178">
        <f t="shared" si="28"/>
        <v>3322.1304983999994</v>
      </c>
      <c r="BT54" s="178">
        <f t="shared" si="28"/>
        <v>3322.1304983999994</v>
      </c>
      <c r="BU54" s="178">
        <f t="shared" si="28"/>
        <v>3322.1304983999994</v>
      </c>
      <c r="BV54" s="178">
        <f t="shared" ref="BV54:DA54" si="29">IFERROR(BV46*BV37*BV50,"")</f>
        <v>3322.1304983999994</v>
      </c>
      <c r="BW54" s="178">
        <f t="shared" si="29"/>
        <v>3322.1304983999994</v>
      </c>
      <c r="BX54" s="178">
        <f t="shared" si="29"/>
        <v>3322.1304983999994</v>
      </c>
      <c r="BY54" s="178">
        <f t="shared" si="29"/>
        <v>3322.1304983999994</v>
      </c>
      <c r="BZ54" s="178">
        <f t="shared" si="29"/>
        <v>3322.1304983999994</v>
      </c>
      <c r="CA54" s="178">
        <f t="shared" si="29"/>
        <v>3322.1304983999994</v>
      </c>
      <c r="CB54" s="178">
        <f t="shared" si="29"/>
        <v>3322.1304983999994</v>
      </c>
      <c r="CC54" s="178">
        <f t="shared" si="29"/>
        <v>3322.1304983999994</v>
      </c>
      <c r="CD54" s="178">
        <f t="shared" si="29"/>
        <v>3322.1304983999994</v>
      </c>
      <c r="CE54" s="178">
        <f t="shared" si="29"/>
        <v>3322.1304983999994</v>
      </c>
      <c r="CF54" s="178">
        <f t="shared" si="29"/>
        <v>3322.1304983999994</v>
      </c>
      <c r="CG54" s="178">
        <f t="shared" si="29"/>
        <v>3322.1304983999994</v>
      </c>
      <c r="CH54" s="178">
        <f t="shared" si="29"/>
        <v>3322.1304983999994</v>
      </c>
      <c r="CI54" s="178">
        <f t="shared" si="29"/>
        <v>3322.1304983999994</v>
      </c>
      <c r="CJ54" s="178">
        <f t="shared" si="29"/>
        <v>3322.1304983999994</v>
      </c>
      <c r="CK54" s="178">
        <f t="shared" si="29"/>
        <v>3322.1304983999994</v>
      </c>
      <c r="CL54" s="178">
        <f t="shared" si="29"/>
        <v>3322.1304983999994</v>
      </c>
      <c r="CM54" s="178">
        <f t="shared" si="29"/>
        <v>3322.1304983999994</v>
      </c>
      <c r="CN54" s="178">
        <f t="shared" si="29"/>
        <v>3322.1304983999994</v>
      </c>
      <c r="CO54" s="178">
        <f t="shared" si="29"/>
        <v>3322.1304983999994</v>
      </c>
      <c r="CP54" s="178">
        <f t="shared" si="29"/>
        <v>3322.1304983999994</v>
      </c>
      <c r="CQ54" s="178">
        <f t="shared" si="29"/>
        <v>3322.1304983999994</v>
      </c>
      <c r="CR54" s="178">
        <f t="shared" si="29"/>
        <v>3322.1304983999994</v>
      </c>
      <c r="CS54" s="178">
        <f t="shared" si="29"/>
        <v>3322.1304983999994</v>
      </c>
      <c r="CT54" s="178">
        <f t="shared" si="29"/>
        <v>3322.1304983999994</v>
      </c>
      <c r="CU54" s="178">
        <f t="shared" si="29"/>
        <v>3322.1304983999994</v>
      </c>
      <c r="CV54" s="178">
        <f t="shared" si="29"/>
        <v>3322.1304983999994</v>
      </c>
      <c r="CW54" s="178">
        <f t="shared" si="29"/>
        <v>3322.1304983999994</v>
      </c>
      <c r="CX54" s="178">
        <f t="shared" si="29"/>
        <v>3322.1304983999994</v>
      </c>
      <c r="CY54" s="178">
        <f t="shared" si="29"/>
        <v>3322.1304983999994</v>
      </c>
      <c r="CZ54" s="178">
        <f t="shared" si="29"/>
        <v>3322.1304983999994</v>
      </c>
      <c r="DA54" s="178">
        <f t="shared" si="29"/>
        <v>3322.1304983999994</v>
      </c>
      <c r="DB54" s="178">
        <f t="shared" ref="DB54:DY54" si="30">IFERROR(DB46*DB37*DB50,"")</f>
        <v>3322.1304983999994</v>
      </c>
      <c r="DC54" s="178">
        <f t="shared" si="30"/>
        <v>3322.1304983999994</v>
      </c>
      <c r="DD54" s="178">
        <f t="shared" si="30"/>
        <v>3322.1304983999994</v>
      </c>
      <c r="DE54" s="178">
        <f t="shared" si="30"/>
        <v>3322.1304983999994</v>
      </c>
      <c r="DF54" s="178">
        <f t="shared" si="30"/>
        <v>3322.1304983999994</v>
      </c>
      <c r="DG54" s="178">
        <f t="shared" si="30"/>
        <v>3322.1304983999994</v>
      </c>
      <c r="DH54" s="178">
        <f t="shared" si="30"/>
        <v>3322.1304983999994</v>
      </c>
      <c r="DI54" s="178">
        <f t="shared" si="30"/>
        <v>3322.1304983999994</v>
      </c>
      <c r="DJ54" s="178">
        <f t="shared" si="30"/>
        <v>3322.1304983999994</v>
      </c>
      <c r="DK54" s="178">
        <f t="shared" si="30"/>
        <v>3322.1304983999994</v>
      </c>
      <c r="DL54" s="178">
        <f t="shared" si="30"/>
        <v>3322.1304983999994</v>
      </c>
      <c r="DM54" s="178">
        <f t="shared" si="30"/>
        <v>3322.1304983999994</v>
      </c>
      <c r="DN54" s="178">
        <f t="shared" si="30"/>
        <v>3322.1304983999994</v>
      </c>
      <c r="DO54" s="178">
        <f t="shared" si="30"/>
        <v>3322.1304983999994</v>
      </c>
      <c r="DP54" s="178">
        <f t="shared" si="30"/>
        <v>3322.1304983999994</v>
      </c>
      <c r="DQ54" s="178">
        <f t="shared" si="30"/>
        <v>3322.1304983999994</v>
      </c>
      <c r="DR54" s="178">
        <f t="shared" si="30"/>
        <v>3322.1304983999994</v>
      </c>
      <c r="DS54" s="178">
        <f t="shared" si="30"/>
        <v>3322.1304983999994</v>
      </c>
      <c r="DT54" s="178">
        <f t="shared" si="30"/>
        <v>3322.1304983999994</v>
      </c>
      <c r="DU54" s="178">
        <f t="shared" si="30"/>
        <v>3322.1304983999994</v>
      </c>
      <c r="DV54" s="178">
        <f t="shared" si="30"/>
        <v>3322.1304983999994</v>
      </c>
      <c r="DW54" s="178">
        <f t="shared" si="30"/>
        <v>3322.1304983999994</v>
      </c>
      <c r="DX54" s="178">
        <f t="shared" si="30"/>
        <v>3322.1304983999994</v>
      </c>
      <c r="DY54" s="178">
        <f t="shared" si="30"/>
        <v>3322.1304983999994</v>
      </c>
    </row>
    <row r="55" spans="1:129" x14ac:dyDescent="0.35">
      <c r="B55" s="14"/>
      <c r="C55" s="60"/>
      <c r="H55" s="525"/>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row>
    <row r="56" spans="1:129" x14ac:dyDescent="0.35">
      <c r="B56" s="14"/>
      <c r="C56" s="60"/>
      <c r="D56" t="s">
        <v>552</v>
      </c>
      <c r="H56" s="516"/>
    </row>
    <row r="57" spans="1:129" x14ac:dyDescent="0.35">
      <c r="B57" s="14"/>
      <c r="C57" s="60"/>
      <c r="E57" s="37" t="str">
        <f>'1.1 Assumptions'!$J$27</f>
        <v>Bitmain Antminer S19 Pro</v>
      </c>
      <c r="F57" s="37"/>
      <c r="G57" s="37"/>
      <c r="H57" s="525" t="s">
        <v>462</v>
      </c>
      <c r="J57" s="35">
        <f t="shared" ref="J57:AO57" si="31">IFERROR(J14*J53,"")</f>
        <v>0</v>
      </c>
      <c r="K57" s="35">
        <f t="shared" si="31"/>
        <v>0</v>
      </c>
      <c r="L57" s="35">
        <f t="shared" si="31"/>
        <v>0</v>
      </c>
      <c r="M57" s="35">
        <f t="shared" si="31"/>
        <v>0</v>
      </c>
      <c r="N57" s="35">
        <f t="shared" si="31"/>
        <v>0</v>
      </c>
      <c r="O57" s="35">
        <f t="shared" si="31"/>
        <v>0</v>
      </c>
      <c r="P57" s="35">
        <f t="shared" si="31"/>
        <v>0</v>
      </c>
      <c r="Q57" s="35">
        <f t="shared" si="31"/>
        <v>0</v>
      </c>
      <c r="R57" s="35">
        <f t="shared" si="31"/>
        <v>0</v>
      </c>
      <c r="S57" s="35">
        <f t="shared" si="31"/>
        <v>0</v>
      </c>
      <c r="T57" s="35">
        <f t="shared" si="31"/>
        <v>0</v>
      </c>
      <c r="U57" s="35">
        <f t="shared" si="31"/>
        <v>0</v>
      </c>
      <c r="V57" s="35">
        <f t="shared" si="31"/>
        <v>0</v>
      </c>
      <c r="W57" s="35">
        <f t="shared" si="31"/>
        <v>0</v>
      </c>
      <c r="X57" s="35">
        <f t="shared" si="31"/>
        <v>0</v>
      </c>
      <c r="Y57" s="35">
        <f t="shared" si="31"/>
        <v>0</v>
      </c>
      <c r="Z57" s="35">
        <f t="shared" si="31"/>
        <v>0</v>
      </c>
      <c r="AA57" s="35">
        <f t="shared" si="31"/>
        <v>0</v>
      </c>
      <c r="AB57" s="35">
        <f t="shared" si="31"/>
        <v>0</v>
      </c>
      <c r="AC57" s="35">
        <f t="shared" si="31"/>
        <v>0</v>
      </c>
      <c r="AD57" s="35">
        <f t="shared" si="31"/>
        <v>0</v>
      </c>
      <c r="AE57" s="35">
        <f t="shared" si="31"/>
        <v>0</v>
      </c>
      <c r="AF57" s="35">
        <f t="shared" si="31"/>
        <v>0</v>
      </c>
      <c r="AG57" s="35">
        <f t="shared" si="31"/>
        <v>0</v>
      </c>
      <c r="AH57" s="35">
        <f t="shared" si="31"/>
        <v>0</v>
      </c>
      <c r="AI57" s="35">
        <f t="shared" si="31"/>
        <v>0</v>
      </c>
      <c r="AJ57" s="35">
        <f t="shared" si="31"/>
        <v>0</v>
      </c>
      <c r="AK57" s="35">
        <f t="shared" si="31"/>
        <v>0</v>
      </c>
      <c r="AL57" s="35">
        <f t="shared" si="31"/>
        <v>0</v>
      </c>
      <c r="AM57" s="35">
        <f t="shared" si="31"/>
        <v>0</v>
      </c>
      <c r="AN57" s="35">
        <f t="shared" si="31"/>
        <v>0</v>
      </c>
      <c r="AO57" s="35">
        <f t="shared" si="31"/>
        <v>0</v>
      </c>
      <c r="AP57" s="35">
        <f t="shared" ref="AP57:BU57" si="32">IFERROR(AP14*AP53,"")</f>
        <v>0</v>
      </c>
      <c r="AQ57" s="35">
        <f t="shared" si="32"/>
        <v>0</v>
      </c>
      <c r="AR57" s="35">
        <f t="shared" si="32"/>
        <v>0</v>
      </c>
      <c r="AS57" s="35">
        <f t="shared" si="32"/>
        <v>0</v>
      </c>
      <c r="AT57" s="35">
        <f t="shared" si="32"/>
        <v>0</v>
      </c>
      <c r="AU57" s="35">
        <f t="shared" si="32"/>
        <v>0</v>
      </c>
      <c r="AV57" s="35">
        <f t="shared" si="32"/>
        <v>0</v>
      </c>
      <c r="AW57" s="35">
        <f t="shared" si="32"/>
        <v>0</v>
      </c>
      <c r="AX57" s="35">
        <f t="shared" si="32"/>
        <v>0</v>
      </c>
      <c r="AY57" s="35">
        <f t="shared" si="32"/>
        <v>0</v>
      </c>
      <c r="AZ57" s="35">
        <f t="shared" si="32"/>
        <v>0</v>
      </c>
      <c r="BA57" s="35">
        <f t="shared" si="32"/>
        <v>0</v>
      </c>
      <c r="BB57" s="35">
        <f t="shared" si="32"/>
        <v>0</v>
      </c>
      <c r="BC57" s="35">
        <f t="shared" si="32"/>
        <v>0</v>
      </c>
      <c r="BD57" s="35">
        <f t="shared" si="32"/>
        <v>0</v>
      </c>
      <c r="BE57" s="35">
        <f t="shared" si="32"/>
        <v>0</v>
      </c>
      <c r="BF57" s="35">
        <f t="shared" si="32"/>
        <v>0</v>
      </c>
      <c r="BG57" s="35">
        <f t="shared" si="32"/>
        <v>0</v>
      </c>
      <c r="BH57" s="35">
        <f t="shared" si="32"/>
        <v>0</v>
      </c>
      <c r="BI57" s="35">
        <f t="shared" si="32"/>
        <v>0</v>
      </c>
      <c r="BJ57" s="35">
        <f t="shared" si="32"/>
        <v>0</v>
      </c>
      <c r="BK57" s="35">
        <f t="shared" si="32"/>
        <v>0</v>
      </c>
      <c r="BL57" s="35">
        <f t="shared" si="32"/>
        <v>0</v>
      </c>
      <c r="BM57" s="35">
        <f t="shared" si="32"/>
        <v>0</v>
      </c>
      <c r="BN57" s="35">
        <f t="shared" si="32"/>
        <v>0</v>
      </c>
      <c r="BO57" s="35">
        <f t="shared" si="32"/>
        <v>0</v>
      </c>
      <c r="BP57" s="35">
        <f t="shared" si="32"/>
        <v>0</v>
      </c>
      <c r="BQ57" s="35">
        <f t="shared" si="32"/>
        <v>0</v>
      </c>
      <c r="BR57" s="35">
        <f t="shared" si="32"/>
        <v>0</v>
      </c>
      <c r="BS57" s="35">
        <f t="shared" si="32"/>
        <v>0</v>
      </c>
      <c r="BT57" s="35">
        <f t="shared" si="32"/>
        <v>0</v>
      </c>
      <c r="BU57" s="35">
        <f t="shared" si="32"/>
        <v>0</v>
      </c>
      <c r="BV57" s="35">
        <f t="shared" ref="BV57:DA57" si="33">IFERROR(BV14*BV53,"")</f>
        <v>0</v>
      </c>
      <c r="BW57" s="35">
        <f t="shared" si="33"/>
        <v>0</v>
      </c>
      <c r="BX57" s="35">
        <f t="shared" si="33"/>
        <v>0</v>
      </c>
      <c r="BY57" s="35">
        <f t="shared" si="33"/>
        <v>0</v>
      </c>
      <c r="BZ57" s="35">
        <f t="shared" si="33"/>
        <v>0</v>
      </c>
      <c r="CA57" s="35">
        <f t="shared" si="33"/>
        <v>0</v>
      </c>
      <c r="CB57" s="35">
        <f t="shared" si="33"/>
        <v>0</v>
      </c>
      <c r="CC57" s="35">
        <f t="shared" si="33"/>
        <v>0</v>
      </c>
      <c r="CD57" s="35">
        <f t="shared" si="33"/>
        <v>0</v>
      </c>
      <c r="CE57" s="35">
        <f t="shared" si="33"/>
        <v>0</v>
      </c>
      <c r="CF57" s="35">
        <f t="shared" si="33"/>
        <v>0</v>
      </c>
      <c r="CG57" s="35">
        <f t="shared" si="33"/>
        <v>0</v>
      </c>
      <c r="CH57" s="35">
        <f t="shared" si="33"/>
        <v>0</v>
      </c>
      <c r="CI57" s="35">
        <f t="shared" si="33"/>
        <v>0</v>
      </c>
      <c r="CJ57" s="35">
        <f t="shared" si="33"/>
        <v>0</v>
      </c>
      <c r="CK57" s="35">
        <f t="shared" si="33"/>
        <v>0</v>
      </c>
      <c r="CL57" s="35">
        <f t="shared" si="33"/>
        <v>0</v>
      </c>
      <c r="CM57" s="35">
        <f t="shared" si="33"/>
        <v>0</v>
      </c>
      <c r="CN57" s="35">
        <f t="shared" si="33"/>
        <v>0</v>
      </c>
      <c r="CO57" s="35">
        <f t="shared" si="33"/>
        <v>0</v>
      </c>
      <c r="CP57" s="35">
        <f t="shared" si="33"/>
        <v>0</v>
      </c>
      <c r="CQ57" s="35">
        <f t="shared" si="33"/>
        <v>0</v>
      </c>
      <c r="CR57" s="35">
        <f t="shared" si="33"/>
        <v>0</v>
      </c>
      <c r="CS57" s="35">
        <f t="shared" si="33"/>
        <v>0</v>
      </c>
      <c r="CT57" s="35">
        <f t="shared" si="33"/>
        <v>0</v>
      </c>
      <c r="CU57" s="35">
        <f t="shared" si="33"/>
        <v>0</v>
      </c>
      <c r="CV57" s="35">
        <f t="shared" si="33"/>
        <v>0</v>
      </c>
      <c r="CW57" s="35">
        <f t="shared" si="33"/>
        <v>0</v>
      </c>
      <c r="CX57" s="35">
        <f t="shared" si="33"/>
        <v>0</v>
      </c>
      <c r="CY57" s="35">
        <f t="shared" si="33"/>
        <v>0</v>
      </c>
      <c r="CZ57" s="35">
        <f t="shared" si="33"/>
        <v>0</v>
      </c>
      <c r="DA57" s="35">
        <f t="shared" si="33"/>
        <v>0</v>
      </c>
      <c r="DB57" s="35">
        <f t="shared" ref="DB57:DY57" si="34">IFERROR(DB14*DB53,"")</f>
        <v>0</v>
      </c>
      <c r="DC57" s="35">
        <f t="shared" si="34"/>
        <v>0</v>
      </c>
      <c r="DD57" s="35">
        <f t="shared" si="34"/>
        <v>0</v>
      </c>
      <c r="DE57" s="35">
        <f t="shared" si="34"/>
        <v>0</v>
      </c>
      <c r="DF57" s="35">
        <f t="shared" si="34"/>
        <v>0</v>
      </c>
      <c r="DG57" s="35">
        <f t="shared" si="34"/>
        <v>0</v>
      </c>
      <c r="DH57" s="35">
        <f t="shared" si="34"/>
        <v>0</v>
      </c>
      <c r="DI57" s="35">
        <f t="shared" si="34"/>
        <v>0</v>
      </c>
      <c r="DJ57" s="35">
        <f t="shared" si="34"/>
        <v>0</v>
      </c>
      <c r="DK57" s="35">
        <f t="shared" si="34"/>
        <v>0</v>
      </c>
      <c r="DL57" s="35">
        <f t="shared" si="34"/>
        <v>0</v>
      </c>
      <c r="DM57" s="35">
        <f t="shared" si="34"/>
        <v>0</v>
      </c>
      <c r="DN57" s="35">
        <f t="shared" si="34"/>
        <v>0</v>
      </c>
      <c r="DO57" s="35">
        <f t="shared" si="34"/>
        <v>0</v>
      </c>
      <c r="DP57" s="35">
        <f t="shared" si="34"/>
        <v>0</v>
      </c>
      <c r="DQ57" s="35">
        <f t="shared" si="34"/>
        <v>0</v>
      </c>
      <c r="DR57" s="35">
        <f t="shared" si="34"/>
        <v>0</v>
      </c>
      <c r="DS57" s="35">
        <f t="shared" si="34"/>
        <v>0</v>
      </c>
      <c r="DT57" s="35">
        <f t="shared" si="34"/>
        <v>0</v>
      </c>
      <c r="DU57" s="35">
        <f t="shared" si="34"/>
        <v>0</v>
      </c>
      <c r="DV57" s="35">
        <f t="shared" si="34"/>
        <v>0</v>
      </c>
      <c r="DW57" s="35">
        <f t="shared" si="34"/>
        <v>0</v>
      </c>
      <c r="DX57" s="35">
        <f t="shared" si="34"/>
        <v>0</v>
      </c>
      <c r="DY57" s="35">
        <f t="shared" si="34"/>
        <v>0</v>
      </c>
    </row>
    <row r="58" spans="1:129" x14ac:dyDescent="0.35">
      <c r="B58" s="14"/>
      <c r="C58" s="60"/>
      <c r="E58" s="37" t="s">
        <v>585</v>
      </c>
      <c r="F58" s="37"/>
      <c r="G58" s="37"/>
      <c r="H58" s="525" t="s">
        <v>462</v>
      </c>
      <c r="J58" s="35">
        <f t="shared" ref="J58:AO58" si="35">IFERROR(J15*J54,"")</f>
        <v>0</v>
      </c>
      <c r="K58" s="35">
        <f t="shared" si="35"/>
        <v>0</v>
      </c>
      <c r="L58" s="35">
        <f t="shared" si="35"/>
        <v>0</v>
      </c>
      <c r="M58" s="35">
        <f t="shared" si="35"/>
        <v>0</v>
      </c>
      <c r="N58" s="35">
        <f t="shared" si="35"/>
        <v>0</v>
      </c>
      <c r="O58" s="35">
        <f t="shared" si="35"/>
        <v>0</v>
      </c>
      <c r="P58" s="35">
        <f t="shared" si="35"/>
        <v>0</v>
      </c>
      <c r="Q58" s="35">
        <f t="shared" si="35"/>
        <v>0</v>
      </c>
      <c r="R58" s="35">
        <f t="shared" si="35"/>
        <v>0</v>
      </c>
      <c r="S58" s="35">
        <f t="shared" si="35"/>
        <v>0</v>
      </c>
      <c r="T58" s="35">
        <f t="shared" si="35"/>
        <v>0</v>
      </c>
      <c r="U58" s="35">
        <f t="shared" si="35"/>
        <v>0</v>
      </c>
      <c r="V58" s="35">
        <f t="shared" si="35"/>
        <v>0</v>
      </c>
      <c r="W58" s="35">
        <f t="shared" si="35"/>
        <v>0</v>
      </c>
      <c r="X58" s="35">
        <f t="shared" si="35"/>
        <v>0</v>
      </c>
      <c r="Y58" s="35">
        <f t="shared" si="35"/>
        <v>0</v>
      </c>
      <c r="Z58" s="35">
        <f t="shared" si="35"/>
        <v>0</v>
      </c>
      <c r="AA58" s="35">
        <f t="shared" si="35"/>
        <v>0</v>
      </c>
      <c r="AB58" s="35">
        <f t="shared" si="35"/>
        <v>0</v>
      </c>
      <c r="AC58" s="35">
        <f t="shared" si="35"/>
        <v>0</v>
      </c>
      <c r="AD58" s="35">
        <f t="shared" si="35"/>
        <v>0</v>
      </c>
      <c r="AE58" s="35">
        <f t="shared" si="35"/>
        <v>0</v>
      </c>
      <c r="AF58" s="35">
        <f t="shared" si="35"/>
        <v>0</v>
      </c>
      <c r="AG58" s="35">
        <f t="shared" si="35"/>
        <v>0</v>
      </c>
      <c r="AH58" s="35">
        <f t="shared" si="35"/>
        <v>0</v>
      </c>
      <c r="AI58" s="35">
        <f t="shared" si="35"/>
        <v>0</v>
      </c>
      <c r="AJ58" s="35">
        <f t="shared" si="35"/>
        <v>0</v>
      </c>
      <c r="AK58" s="35">
        <f t="shared" si="35"/>
        <v>0</v>
      </c>
      <c r="AL58" s="35">
        <f t="shared" si="35"/>
        <v>0</v>
      </c>
      <c r="AM58" s="35">
        <f t="shared" si="35"/>
        <v>0</v>
      </c>
      <c r="AN58" s="35">
        <f t="shared" si="35"/>
        <v>0</v>
      </c>
      <c r="AO58" s="35">
        <f t="shared" si="35"/>
        <v>0</v>
      </c>
      <c r="AP58" s="35">
        <f t="shared" ref="AP58:BU58" si="36">IFERROR(AP15*AP54,"")</f>
        <v>0</v>
      </c>
      <c r="AQ58" s="35">
        <f t="shared" si="36"/>
        <v>0</v>
      </c>
      <c r="AR58" s="35">
        <f t="shared" si="36"/>
        <v>0</v>
      </c>
      <c r="AS58" s="35">
        <f t="shared" si="36"/>
        <v>0</v>
      </c>
      <c r="AT58" s="35">
        <f t="shared" si="36"/>
        <v>0</v>
      </c>
      <c r="AU58" s="35">
        <f t="shared" si="36"/>
        <v>0</v>
      </c>
      <c r="AV58" s="35">
        <f t="shared" si="36"/>
        <v>0</v>
      </c>
      <c r="AW58" s="35">
        <f t="shared" si="36"/>
        <v>0</v>
      </c>
      <c r="AX58" s="35">
        <f t="shared" si="36"/>
        <v>0</v>
      </c>
      <c r="AY58" s="35">
        <f t="shared" si="36"/>
        <v>0</v>
      </c>
      <c r="AZ58" s="35">
        <f t="shared" si="36"/>
        <v>0</v>
      </c>
      <c r="BA58" s="35">
        <f t="shared" si="36"/>
        <v>0</v>
      </c>
      <c r="BB58" s="35">
        <f t="shared" si="36"/>
        <v>0</v>
      </c>
      <c r="BC58" s="35">
        <f t="shared" si="36"/>
        <v>0</v>
      </c>
      <c r="BD58" s="35">
        <f t="shared" si="36"/>
        <v>0</v>
      </c>
      <c r="BE58" s="35">
        <f t="shared" si="36"/>
        <v>0</v>
      </c>
      <c r="BF58" s="35">
        <f t="shared" si="36"/>
        <v>0</v>
      </c>
      <c r="BG58" s="35">
        <f t="shared" si="36"/>
        <v>0</v>
      </c>
      <c r="BH58" s="35">
        <f t="shared" si="36"/>
        <v>0</v>
      </c>
      <c r="BI58" s="35">
        <f t="shared" si="36"/>
        <v>0</v>
      </c>
      <c r="BJ58" s="35">
        <f t="shared" si="36"/>
        <v>0</v>
      </c>
      <c r="BK58" s="35">
        <f t="shared" si="36"/>
        <v>0</v>
      </c>
      <c r="BL58" s="35">
        <f t="shared" si="36"/>
        <v>0</v>
      </c>
      <c r="BM58" s="35">
        <f t="shared" si="36"/>
        <v>0</v>
      </c>
      <c r="BN58" s="35">
        <f t="shared" si="36"/>
        <v>0</v>
      </c>
      <c r="BO58" s="35">
        <f t="shared" si="36"/>
        <v>0</v>
      </c>
      <c r="BP58" s="35">
        <f t="shared" si="36"/>
        <v>0</v>
      </c>
      <c r="BQ58" s="35">
        <f t="shared" si="36"/>
        <v>0</v>
      </c>
      <c r="BR58" s="35">
        <f t="shared" si="36"/>
        <v>0</v>
      </c>
      <c r="BS58" s="35">
        <f t="shared" si="36"/>
        <v>0</v>
      </c>
      <c r="BT58" s="35">
        <f t="shared" si="36"/>
        <v>0</v>
      </c>
      <c r="BU58" s="35">
        <f t="shared" si="36"/>
        <v>0</v>
      </c>
      <c r="BV58" s="35">
        <f t="shared" ref="BV58:DA58" si="37">IFERROR(BV15*BV54,"")</f>
        <v>0</v>
      </c>
      <c r="BW58" s="35">
        <f t="shared" si="37"/>
        <v>0</v>
      </c>
      <c r="BX58" s="35">
        <f t="shared" si="37"/>
        <v>0</v>
      </c>
      <c r="BY58" s="35">
        <f t="shared" si="37"/>
        <v>0</v>
      </c>
      <c r="BZ58" s="35">
        <f t="shared" si="37"/>
        <v>0</v>
      </c>
      <c r="CA58" s="35">
        <f t="shared" si="37"/>
        <v>0</v>
      </c>
      <c r="CB58" s="35">
        <f t="shared" si="37"/>
        <v>0</v>
      </c>
      <c r="CC58" s="35">
        <f t="shared" si="37"/>
        <v>0</v>
      </c>
      <c r="CD58" s="35">
        <f t="shared" si="37"/>
        <v>0</v>
      </c>
      <c r="CE58" s="35">
        <f t="shared" si="37"/>
        <v>0</v>
      </c>
      <c r="CF58" s="35">
        <f t="shared" si="37"/>
        <v>0</v>
      </c>
      <c r="CG58" s="35">
        <f t="shared" si="37"/>
        <v>0</v>
      </c>
      <c r="CH58" s="35">
        <f t="shared" si="37"/>
        <v>0</v>
      </c>
      <c r="CI58" s="35">
        <f t="shared" si="37"/>
        <v>0</v>
      </c>
      <c r="CJ58" s="35">
        <f t="shared" si="37"/>
        <v>0</v>
      </c>
      <c r="CK58" s="35">
        <f t="shared" si="37"/>
        <v>0</v>
      </c>
      <c r="CL58" s="35">
        <f t="shared" si="37"/>
        <v>0</v>
      </c>
      <c r="CM58" s="35">
        <f t="shared" si="37"/>
        <v>0</v>
      </c>
      <c r="CN58" s="35">
        <f t="shared" si="37"/>
        <v>0</v>
      </c>
      <c r="CO58" s="35">
        <f t="shared" si="37"/>
        <v>0</v>
      </c>
      <c r="CP58" s="35">
        <f t="shared" si="37"/>
        <v>0</v>
      </c>
      <c r="CQ58" s="35">
        <f t="shared" si="37"/>
        <v>0</v>
      </c>
      <c r="CR58" s="35">
        <f t="shared" si="37"/>
        <v>0</v>
      </c>
      <c r="CS58" s="35">
        <f t="shared" si="37"/>
        <v>0</v>
      </c>
      <c r="CT58" s="35">
        <f t="shared" si="37"/>
        <v>0</v>
      </c>
      <c r="CU58" s="35">
        <f t="shared" si="37"/>
        <v>0</v>
      </c>
      <c r="CV58" s="35">
        <f t="shared" si="37"/>
        <v>0</v>
      </c>
      <c r="CW58" s="35">
        <f t="shared" si="37"/>
        <v>0</v>
      </c>
      <c r="CX58" s="35">
        <f t="shared" si="37"/>
        <v>0</v>
      </c>
      <c r="CY58" s="35">
        <f t="shared" si="37"/>
        <v>0</v>
      </c>
      <c r="CZ58" s="35">
        <f t="shared" si="37"/>
        <v>0</v>
      </c>
      <c r="DA58" s="35">
        <f t="shared" si="37"/>
        <v>0</v>
      </c>
      <c r="DB58" s="35">
        <f t="shared" ref="DB58:DY58" si="38">IFERROR(DB15*DB54,"")</f>
        <v>0</v>
      </c>
      <c r="DC58" s="35">
        <f t="shared" si="38"/>
        <v>0</v>
      </c>
      <c r="DD58" s="35">
        <f t="shared" si="38"/>
        <v>0</v>
      </c>
      <c r="DE58" s="35">
        <f t="shared" si="38"/>
        <v>0</v>
      </c>
      <c r="DF58" s="35">
        <f t="shared" si="38"/>
        <v>0</v>
      </c>
      <c r="DG58" s="35">
        <f t="shared" si="38"/>
        <v>0</v>
      </c>
      <c r="DH58" s="35">
        <f t="shared" si="38"/>
        <v>0</v>
      </c>
      <c r="DI58" s="35">
        <f t="shared" si="38"/>
        <v>0</v>
      </c>
      <c r="DJ58" s="35">
        <f t="shared" si="38"/>
        <v>0</v>
      </c>
      <c r="DK58" s="35">
        <f t="shared" si="38"/>
        <v>0</v>
      </c>
      <c r="DL58" s="35">
        <f t="shared" si="38"/>
        <v>0</v>
      </c>
      <c r="DM58" s="35">
        <f t="shared" si="38"/>
        <v>0</v>
      </c>
      <c r="DN58" s="35">
        <f t="shared" si="38"/>
        <v>0</v>
      </c>
      <c r="DO58" s="35">
        <f t="shared" si="38"/>
        <v>0</v>
      </c>
      <c r="DP58" s="35">
        <f t="shared" si="38"/>
        <v>0</v>
      </c>
      <c r="DQ58" s="35">
        <f t="shared" si="38"/>
        <v>0</v>
      </c>
      <c r="DR58" s="35">
        <f t="shared" si="38"/>
        <v>0</v>
      </c>
      <c r="DS58" s="35">
        <f t="shared" si="38"/>
        <v>0</v>
      </c>
      <c r="DT58" s="35">
        <f t="shared" si="38"/>
        <v>0</v>
      </c>
      <c r="DU58" s="35">
        <f t="shared" si="38"/>
        <v>0</v>
      </c>
      <c r="DV58" s="35">
        <f t="shared" si="38"/>
        <v>0</v>
      </c>
      <c r="DW58" s="35">
        <f t="shared" si="38"/>
        <v>0</v>
      </c>
      <c r="DX58" s="35">
        <f t="shared" si="38"/>
        <v>0</v>
      </c>
      <c r="DY58" s="35">
        <f t="shared" si="38"/>
        <v>0</v>
      </c>
    </row>
    <row r="59" spans="1:129" x14ac:dyDescent="0.35">
      <c r="B59" s="14"/>
      <c r="C59" s="14"/>
      <c r="H59" s="525"/>
      <c r="J59" s="168"/>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row>
    <row r="60" spans="1:129" x14ac:dyDescent="0.35">
      <c r="B60" s="14"/>
      <c r="C60" s="24" t="s">
        <v>602</v>
      </c>
      <c r="F60" s="24"/>
      <c r="H60" s="528" t="s">
        <v>462</v>
      </c>
      <c r="J60" s="179">
        <f>J57+J58</f>
        <v>0</v>
      </c>
      <c r="K60" s="179">
        <f>K57+K58</f>
        <v>0</v>
      </c>
      <c r="L60" s="179">
        <f t="shared" ref="L60:BV60" si="39">L57+L58</f>
        <v>0</v>
      </c>
      <c r="M60" s="179">
        <f t="shared" si="39"/>
        <v>0</v>
      </c>
      <c r="N60" s="179">
        <f t="shared" si="39"/>
        <v>0</v>
      </c>
      <c r="O60" s="179">
        <f t="shared" si="39"/>
        <v>0</v>
      </c>
      <c r="P60" s="179">
        <f t="shared" si="39"/>
        <v>0</v>
      </c>
      <c r="Q60" s="179">
        <f t="shared" si="39"/>
        <v>0</v>
      </c>
      <c r="R60" s="179">
        <f t="shared" si="39"/>
        <v>0</v>
      </c>
      <c r="S60" s="179">
        <f t="shared" si="39"/>
        <v>0</v>
      </c>
      <c r="T60" s="179">
        <f t="shared" si="39"/>
        <v>0</v>
      </c>
      <c r="U60" s="179">
        <f t="shared" si="39"/>
        <v>0</v>
      </c>
      <c r="V60" s="179">
        <f t="shared" si="39"/>
        <v>0</v>
      </c>
      <c r="W60" s="179">
        <f t="shared" si="39"/>
        <v>0</v>
      </c>
      <c r="X60" s="179">
        <f t="shared" si="39"/>
        <v>0</v>
      </c>
      <c r="Y60" s="179">
        <f t="shared" si="39"/>
        <v>0</v>
      </c>
      <c r="Z60" s="179">
        <f t="shared" si="39"/>
        <v>0</v>
      </c>
      <c r="AA60" s="179">
        <f t="shared" si="39"/>
        <v>0</v>
      </c>
      <c r="AB60" s="179">
        <f t="shared" si="39"/>
        <v>0</v>
      </c>
      <c r="AC60" s="179">
        <f t="shared" si="39"/>
        <v>0</v>
      </c>
      <c r="AD60" s="179">
        <f t="shared" si="39"/>
        <v>0</v>
      </c>
      <c r="AE60" s="179">
        <f t="shared" si="39"/>
        <v>0</v>
      </c>
      <c r="AF60" s="179">
        <f t="shared" si="39"/>
        <v>0</v>
      </c>
      <c r="AG60" s="179">
        <f t="shared" si="39"/>
        <v>0</v>
      </c>
      <c r="AH60" s="179">
        <f t="shared" si="39"/>
        <v>0</v>
      </c>
      <c r="AI60" s="179">
        <f t="shared" si="39"/>
        <v>0</v>
      </c>
      <c r="AJ60" s="179">
        <f t="shared" si="39"/>
        <v>0</v>
      </c>
      <c r="AK60" s="179">
        <f t="shared" si="39"/>
        <v>0</v>
      </c>
      <c r="AL60" s="179">
        <f t="shared" si="39"/>
        <v>0</v>
      </c>
      <c r="AM60" s="179">
        <f t="shared" si="39"/>
        <v>0</v>
      </c>
      <c r="AN60" s="179">
        <f t="shared" si="39"/>
        <v>0</v>
      </c>
      <c r="AO60" s="179">
        <f t="shared" si="39"/>
        <v>0</v>
      </c>
      <c r="AP60" s="179">
        <f t="shared" si="39"/>
        <v>0</v>
      </c>
      <c r="AQ60" s="179">
        <f t="shared" si="39"/>
        <v>0</v>
      </c>
      <c r="AR60" s="179">
        <f t="shared" si="39"/>
        <v>0</v>
      </c>
      <c r="AS60" s="179">
        <f t="shared" si="39"/>
        <v>0</v>
      </c>
      <c r="AT60" s="179">
        <f t="shared" si="39"/>
        <v>0</v>
      </c>
      <c r="AU60" s="179">
        <f t="shared" si="39"/>
        <v>0</v>
      </c>
      <c r="AV60" s="179">
        <f t="shared" si="39"/>
        <v>0</v>
      </c>
      <c r="AW60" s="179">
        <f t="shared" si="39"/>
        <v>0</v>
      </c>
      <c r="AX60" s="179">
        <f t="shared" si="39"/>
        <v>0</v>
      </c>
      <c r="AY60" s="179">
        <f t="shared" si="39"/>
        <v>0</v>
      </c>
      <c r="AZ60" s="179">
        <f t="shared" si="39"/>
        <v>0</v>
      </c>
      <c r="BA60" s="179">
        <f t="shared" si="39"/>
        <v>0</v>
      </c>
      <c r="BB60" s="179">
        <f t="shared" si="39"/>
        <v>0</v>
      </c>
      <c r="BC60" s="179">
        <f t="shared" si="39"/>
        <v>0</v>
      </c>
      <c r="BD60" s="179">
        <f t="shared" si="39"/>
        <v>0</v>
      </c>
      <c r="BE60" s="179">
        <f t="shared" si="39"/>
        <v>0</v>
      </c>
      <c r="BF60" s="179">
        <f t="shared" si="39"/>
        <v>0</v>
      </c>
      <c r="BG60" s="179">
        <f t="shared" si="39"/>
        <v>0</v>
      </c>
      <c r="BH60" s="179">
        <f t="shared" si="39"/>
        <v>0</v>
      </c>
      <c r="BI60" s="179">
        <f t="shared" si="39"/>
        <v>0</v>
      </c>
      <c r="BJ60" s="179">
        <f t="shared" si="39"/>
        <v>0</v>
      </c>
      <c r="BK60" s="179">
        <f t="shared" si="39"/>
        <v>0</v>
      </c>
      <c r="BL60" s="179">
        <f t="shared" si="39"/>
        <v>0</v>
      </c>
      <c r="BM60" s="179">
        <f t="shared" si="39"/>
        <v>0</v>
      </c>
      <c r="BN60" s="179">
        <f t="shared" si="39"/>
        <v>0</v>
      </c>
      <c r="BO60" s="179">
        <f t="shared" si="39"/>
        <v>0</v>
      </c>
      <c r="BP60" s="179">
        <f t="shared" si="39"/>
        <v>0</v>
      </c>
      <c r="BQ60" s="179">
        <f t="shared" si="39"/>
        <v>0</v>
      </c>
      <c r="BR60" s="179">
        <f t="shared" si="39"/>
        <v>0</v>
      </c>
      <c r="BS60" s="179">
        <f t="shared" si="39"/>
        <v>0</v>
      </c>
      <c r="BT60" s="179">
        <f t="shared" si="39"/>
        <v>0</v>
      </c>
      <c r="BU60" s="179">
        <f t="shared" si="39"/>
        <v>0</v>
      </c>
      <c r="BV60" s="179">
        <f t="shared" si="39"/>
        <v>0</v>
      </c>
      <c r="BW60" s="179">
        <f t="shared" ref="BW60:DY60" si="40">BW57+BW58</f>
        <v>0</v>
      </c>
      <c r="BX60" s="179">
        <f t="shared" si="40"/>
        <v>0</v>
      </c>
      <c r="BY60" s="179">
        <f t="shared" si="40"/>
        <v>0</v>
      </c>
      <c r="BZ60" s="179">
        <f t="shared" si="40"/>
        <v>0</v>
      </c>
      <c r="CA60" s="179">
        <f t="shared" si="40"/>
        <v>0</v>
      </c>
      <c r="CB60" s="179">
        <f t="shared" si="40"/>
        <v>0</v>
      </c>
      <c r="CC60" s="179">
        <f t="shared" si="40"/>
        <v>0</v>
      </c>
      <c r="CD60" s="179">
        <f t="shared" si="40"/>
        <v>0</v>
      </c>
      <c r="CE60" s="179">
        <f t="shared" si="40"/>
        <v>0</v>
      </c>
      <c r="CF60" s="179">
        <f t="shared" si="40"/>
        <v>0</v>
      </c>
      <c r="CG60" s="179">
        <f t="shared" si="40"/>
        <v>0</v>
      </c>
      <c r="CH60" s="179">
        <f t="shared" si="40"/>
        <v>0</v>
      </c>
      <c r="CI60" s="179">
        <f t="shared" si="40"/>
        <v>0</v>
      </c>
      <c r="CJ60" s="179">
        <f t="shared" si="40"/>
        <v>0</v>
      </c>
      <c r="CK60" s="179">
        <f t="shared" si="40"/>
        <v>0</v>
      </c>
      <c r="CL60" s="179">
        <f t="shared" si="40"/>
        <v>0</v>
      </c>
      <c r="CM60" s="179">
        <f t="shared" si="40"/>
        <v>0</v>
      </c>
      <c r="CN60" s="179">
        <f t="shared" si="40"/>
        <v>0</v>
      </c>
      <c r="CO60" s="179">
        <f t="shared" si="40"/>
        <v>0</v>
      </c>
      <c r="CP60" s="179">
        <f t="shared" si="40"/>
        <v>0</v>
      </c>
      <c r="CQ60" s="179">
        <f t="shared" si="40"/>
        <v>0</v>
      </c>
      <c r="CR60" s="179">
        <f t="shared" si="40"/>
        <v>0</v>
      </c>
      <c r="CS60" s="179">
        <f t="shared" si="40"/>
        <v>0</v>
      </c>
      <c r="CT60" s="179">
        <f t="shared" si="40"/>
        <v>0</v>
      </c>
      <c r="CU60" s="179">
        <f t="shared" si="40"/>
        <v>0</v>
      </c>
      <c r="CV60" s="179">
        <f t="shared" si="40"/>
        <v>0</v>
      </c>
      <c r="CW60" s="179">
        <f t="shared" si="40"/>
        <v>0</v>
      </c>
      <c r="CX60" s="179">
        <f t="shared" si="40"/>
        <v>0</v>
      </c>
      <c r="CY60" s="179">
        <f t="shared" si="40"/>
        <v>0</v>
      </c>
      <c r="CZ60" s="179">
        <f t="shared" si="40"/>
        <v>0</v>
      </c>
      <c r="DA60" s="179">
        <f t="shared" si="40"/>
        <v>0</v>
      </c>
      <c r="DB60" s="179">
        <f t="shared" si="40"/>
        <v>0</v>
      </c>
      <c r="DC60" s="179">
        <f t="shared" si="40"/>
        <v>0</v>
      </c>
      <c r="DD60" s="179">
        <f t="shared" si="40"/>
        <v>0</v>
      </c>
      <c r="DE60" s="179">
        <f t="shared" si="40"/>
        <v>0</v>
      </c>
      <c r="DF60" s="179">
        <f t="shared" si="40"/>
        <v>0</v>
      </c>
      <c r="DG60" s="179">
        <f t="shared" si="40"/>
        <v>0</v>
      </c>
      <c r="DH60" s="179">
        <f t="shared" si="40"/>
        <v>0</v>
      </c>
      <c r="DI60" s="179">
        <f t="shared" si="40"/>
        <v>0</v>
      </c>
      <c r="DJ60" s="179">
        <f t="shared" si="40"/>
        <v>0</v>
      </c>
      <c r="DK60" s="179">
        <f t="shared" si="40"/>
        <v>0</v>
      </c>
      <c r="DL60" s="179">
        <f t="shared" si="40"/>
        <v>0</v>
      </c>
      <c r="DM60" s="179">
        <f t="shared" si="40"/>
        <v>0</v>
      </c>
      <c r="DN60" s="179">
        <f t="shared" si="40"/>
        <v>0</v>
      </c>
      <c r="DO60" s="179">
        <f t="shared" si="40"/>
        <v>0</v>
      </c>
      <c r="DP60" s="179">
        <f t="shared" si="40"/>
        <v>0</v>
      </c>
      <c r="DQ60" s="179">
        <f t="shared" si="40"/>
        <v>0</v>
      </c>
      <c r="DR60" s="179">
        <f t="shared" si="40"/>
        <v>0</v>
      </c>
      <c r="DS60" s="179">
        <f t="shared" si="40"/>
        <v>0</v>
      </c>
      <c r="DT60" s="179">
        <f t="shared" si="40"/>
        <v>0</v>
      </c>
      <c r="DU60" s="179">
        <f t="shared" si="40"/>
        <v>0</v>
      </c>
      <c r="DV60" s="179">
        <f t="shared" si="40"/>
        <v>0</v>
      </c>
      <c r="DW60" s="179">
        <f t="shared" si="40"/>
        <v>0</v>
      </c>
      <c r="DX60" s="179">
        <f t="shared" si="40"/>
        <v>0</v>
      </c>
      <c r="DY60" s="179">
        <f t="shared" si="40"/>
        <v>0</v>
      </c>
    </row>
    <row r="61" spans="1:129" x14ac:dyDescent="0.35">
      <c r="H61" s="3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40"/>
    </row>
    <row r="62" spans="1:129" x14ac:dyDescent="0.35">
      <c r="B62" s="25" t="s">
        <v>84</v>
      </c>
      <c r="C62" s="25"/>
      <c r="D62" s="25"/>
      <c r="E62" s="25"/>
      <c r="F62" s="25"/>
      <c r="G62" s="25"/>
      <c r="H62" s="31"/>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row>
    <row r="63" spans="1:129" s="24" customFormat="1" x14ac:dyDescent="0.35">
      <c r="A63" s="48"/>
      <c r="B63" s="136"/>
      <c r="C63"/>
      <c r="D63"/>
      <c r="E63"/>
      <c r="F63"/>
      <c r="G63"/>
      <c r="H63" s="30"/>
      <c r="I63"/>
      <c r="J63"/>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row>
    <row r="64" spans="1:129" s="24" customFormat="1" x14ac:dyDescent="0.35">
      <c r="A64" s="48"/>
      <c r="B64" s="113"/>
      <c r="C64" s="43" t="s">
        <v>603</v>
      </c>
      <c r="D64"/>
      <c r="E64"/>
      <c r="F64" s="44"/>
      <c r="G64"/>
      <c r="H64" s="45"/>
      <c r="I64"/>
      <c r="J64"/>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row>
    <row r="65" spans="1:129" s="24" customFormat="1" x14ac:dyDescent="0.35">
      <c r="A65" s="48"/>
      <c r="B65" s="113"/>
      <c r="C65" s="187"/>
      <c r="D65" t="s">
        <v>604</v>
      </c>
      <c r="E65"/>
      <c r="F65" s="44"/>
      <c r="G65"/>
      <c r="H65" s="530" t="s">
        <v>415</v>
      </c>
      <c r="I65"/>
      <c r="J65">
        <v>6.25</v>
      </c>
      <c r="K65">
        <v>6.25</v>
      </c>
      <c r="L65">
        <v>6.25</v>
      </c>
      <c r="M65">
        <v>6.25</v>
      </c>
      <c r="N65">
        <v>6.25</v>
      </c>
      <c r="O65">
        <v>6.25</v>
      </c>
      <c r="P65">
        <v>6.25</v>
      </c>
      <c r="Q65">
        <v>6.25</v>
      </c>
      <c r="R65">
        <v>6.25</v>
      </c>
      <c r="S65">
        <v>6.25</v>
      </c>
      <c r="T65">
        <v>6.25</v>
      </c>
      <c r="U65">
        <v>6.25</v>
      </c>
      <c r="V65">
        <v>6.25</v>
      </c>
      <c r="W65">
        <v>6.25</v>
      </c>
      <c r="X65">
        <v>6.25</v>
      </c>
      <c r="Y65">
        <v>6.25</v>
      </c>
      <c r="Z65">
        <v>6.25</v>
      </c>
      <c r="AA65">
        <v>6.25</v>
      </c>
      <c r="AB65">
        <v>6.25</v>
      </c>
      <c r="AC65">
        <v>6.25</v>
      </c>
      <c r="AD65">
        <v>6.25</v>
      </c>
      <c r="AE65">
        <v>6.25</v>
      </c>
      <c r="AF65">
        <v>6.25</v>
      </c>
      <c r="AG65">
        <v>6.25</v>
      </c>
      <c r="AH65">
        <v>6.25</v>
      </c>
      <c r="AI65">
        <v>6.25</v>
      </c>
      <c r="AJ65">
        <v>6.25</v>
      </c>
      <c r="AK65">
        <v>6.25</v>
      </c>
      <c r="AL65">
        <v>6.25</v>
      </c>
      <c r="AM65">
        <v>6.25</v>
      </c>
      <c r="AN65">
        <v>6.25</v>
      </c>
      <c r="AO65">
        <v>6.25</v>
      </c>
      <c r="AP65">
        <v>6.25</v>
      </c>
      <c r="AQ65">
        <v>6.25</v>
      </c>
      <c r="AR65">
        <v>6.25</v>
      </c>
      <c r="AS65">
        <v>6.25</v>
      </c>
      <c r="AT65">
        <v>6.25</v>
      </c>
      <c r="AU65">
        <v>6.25</v>
      </c>
      <c r="AV65">
        <v>6.25</v>
      </c>
      <c r="AW65">
        <v>6.25</v>
      </c>
      <c r="AX65">
        <v>6.25</v>
      </c>
      <c r="AY65">
        <v>6.25</v>
      </c>
      <c r="AZ65">
        <v>6.25</v>
      </c>
      <c r="BA65">
        <v>6.25</v>
      </c>
      <c r="BB65">
        <v>6.25</v>
      </c>
      <c r="BC65">
        <v>6.25</v>
      </c>
      <c r="BD65">
        <v>6.25</v>
      </c>
      <c r="BE65">
        <v>6.25</v>
      </c>
      <c r="BF65">
        <v>6.25</v>
      </c>
      <c r="BG65">
        <v>6.25</v>
      </c>
      <c r="BH65">
        <v>6.25</v>
      </c>
      <c r="BI65">
        <v>6.25</v>
      </c>
      <c r="BJ65">
        <v>6.25</v>
      </c>
      <c r="BK65">
        <v>6.25</v>
      </c>
      <c r="BL65">
        <v>6.25</v>
      </c>
      <c r="BM65">
        <v>6.25</v>
      </c>
      <c r="BN65">
        <v>6.25</v>
      </c>
      <c r="BO65">
        <v>6.25</v>
      </c>
      <c r="BP65">
        <v>6.25</v>
      </c>
      <c r="BQ65">
        <v>6.25</v>
      </c>
      <c r="BR65">
        <v>6.25</v>
      </c>
      <c r="BS65">
        <v>6.25</v>
      </c>
      <c r="BT65">
        <v>6.25</v>
      </c>
      <c r="BU65">
        <v>6.25</v>
      </c>
      <c r="BV65">
        <v>6.25</v>
      </c>
      <c r="BW65">
        <v>6.25</v>
      </c>
      <c r="BX65">
        <v>6.25</v>
      </c>
      <c r="BY65">
        <v>6.25</v>
      </c>
      <c r="BZ65">
        <v>6.25</v>
      </c>
      <c r="CA65">
        <v>6.25</v>
      </c>
      <c r="CB65">
        <v>6.25</v>
      </c>
      <c r="CC65">
        <v>6.25</v>
      </c>
      <c r="CD65">
        <v>6.25</v>
      </c>
      <c r="CE65">
        <v>6.25</v>
      </c>
      <c r="CF65">
        <v>6.25</v>
      </c>
      <c r="CG65">
        <v>6.25</v>
      </c>
      <c r="CH65">
        <v>6.25</v>
      </c>
      <c r="CI65">
        <v>6.25</v>
      </c>
      <c r="CJ65">
        <v>6.25</v>
      </c>
      <c r="CK65">
        <v>6.25</v>
      </c>
      <c r="CL65">
        <v>6.25</v>
      </c>
      <c r="CM65">
        <v>6.25</v>
      </c>
      <c r="CN65">
        <v>6.25</v>
      </c>
      <c r="CO65">
        <v>6.25</v>
      </c>
      <c r="CP65">
        <v>6.25</v>
      </c>
      <c r="CQ65">
        <v>6.25</v>
      </c>
      <c r="CR65">
        <v>6.25</v>
      </c>
      <c r="CS65">
        <v>6.25</v>
      </c>
      <c r="CT65">
        <v>6.25</v>
      </c>
      <c r="CU65">
        <v>6.25</v>
      </c>
      <c r="CV65">
        <v>6.25</v>
      </c>
      <c r="CW65">
        <v>6.25</v>
      </c>
      <c r="CX65">
        <v>6.25</v>
      </c>
      <c r="CY65">
        <v>6.25</v>
      </c>
      <c r="CZ65">
        <v>6.25</v>
      </c>
      <c r="DA65">
        <v>6.25</v>
      </c>
      <c r="DB65">
        <v>6.25</v>
      </c>
      <c r="DC65">
        <v>6.25</v>
      </c>
      <c r="DD65">
        <v>6.25</v>
      </c>
      <c r="DE65">
        <v>6.25</v>
      </c>
      <c r="DF65">
        <v>6.25</v>
      </c>
      <c r="DG65">
        <v>6.25</v>
      </c>
      <c r="DH65">
        <v>6.25</v>
      </c>
      <c r="DI65">
        <v>6.25</v>
      </c>
      <c r="DJ65">
        <v>6.25</v>
      </c>
      <c r="DK65">
        <v>6.25</v>
      </c>
      <c r="DL65">
        <v>6.25</v>
      </c>
      <c r="DM65">
        <v>6.25</v>
      </c>
      <c r="DN65">
        <v>6.25</v>
      </c>
      <c r="DO65">
        <v>6.25</v>
      </c>
      <c r="DP65">
        <v>6.25</v>
      </c>
      <c r="DQ65">
        <v>6.25</v>
      </c>
      <c r="DR65">
        <v>6.25</v>
      </c>
      <c r="DS65">
        <v>6.25</v>
      </c>
      <c r="DT65">
        <v>6.25</v>
      </c>
      <c r="DU65">
        <v>6.25</v>
      </c>
      <c r="DV65">
        <v>6.25</v>
      </c>
      <c r="DW65">
        <v>6.25</v>
      </c>
      <c r="DX65">
        <v>6.25</v>
      </c>
      <c r="DY65">
        <v>6.25</v>
      </c>
    </row>
    <row r="66" spans="1:129" s="24" customFormat="1" x14ac:dyDescent="0.35">
      <c r="A66" s="48"/>
      <c r="B66" s="113"/>
      <c r="C66" s="119"/>
      <c r="D66" t="s">
        <v>555</v>
      </c>
      <c r="E66"/>
      <c r="F66" s="44"/>
      <c r="G66"/>
      <c r="H66" s="530" t="s">
        <v>415</v>
      </c>
      <c r="I66"/>
      <c r="J66" s="50" cm="1">
        <f t="array" ref="J66:DY66">IF($J$4:$DY$4&gt;='1.1 Assumptions'!$J$81, IF($J$4:$DY$4&gt;='1.1 Assumptions'!$J$82, J65/2/2, J65/2), J65)</f>
        <v>6.25</v>
      </c>
      <c r="K66" s="163">
        <v>6.25</v>
      </c>
      <c r="L66" s="163">
        <v>6.25</v>
      </c>
      <c r="M66" s="163">
        <v>6.25</v>
      </c>
      <c r="N66" s="163">
        <v>6.25</v>
      </c>
      <c r="O66" s="163">
        <v>6.25</v>
      </c>
      <c r="P66" s="163">
        <v>6.25</v>
      </c>
      <c r="Q66" s="163">
        <v>6.25</v>
      </c>
      <c r="R66" s="163">
        <v>6.25</v>
      </c>
      <c r="S66" s="163">
        <v>6.25</v>
      </c>
      <c r="T66" s="163">
        <v>6.25</v>
      </c>
      <c r="U66" s="163">
        <v>6.25</v>
      </c>
      <c r="V66" s="163">
        <v>6.25</v>
      </c>
      <c r="W66" s="163">
        <v>6.25</v>
      </c>
      <c r="X66" s="163">
        <v>6.25</v>
      </c>
      <c r="Y66" s="163">
        <v>6.25</v>
      </c>
      <c r="Z66" s="163">
        <v>6.25</v>
      </c>
      <c r="AA66" s="163">
        <v>6.25</v>
      </c>
      <c r="AB66" s="163">
        <v>6.25</v>
      </c>
      <c r="AC66" s="163">
        <v>3.125</v>
      </c>
      <c r="AD66" s="163">
        <v>3.125</v>
      </c>
      <c r="AE66" s="163">
        <v>3.125</v>
      </c>
      <c r="AF66" s="163">
        <v>3.125</v>
      </c>
      <c r="AG66" s="163">
        <v>3.125</v>
      </c>
      <c r="AH66" s="163">
        <v>3.125</v>
      </c>
      <c r="AI66" s="163">
        <v>3.125</v>
      </c>
      <c r="AJ66" s="163">
        <v>3.125</v>
      </c>
      <c r="AK66" s="163">
        <v>3.125</v>
      </c>
      <c r="AL66" s="163">
        <v>3.125</v>
      </c>
      <c r="AM66" s="163">
        <v>3.125</v>
      </c>
      <c r="AN66" s="163">
        <v>3.125</v>
      </c>
      <c r="AO66" s="163">
        <v>3.125</v>
      </c>
      <c r="AP66" s="163">
        <v>3.125</v>
      </c>
      <c r="AQ66" s="163">
        <v>3.125</v>
      </c>
      <c r="AR66" s="163">
        <v>3.125</v>
      </c>
      <c r="AS66" s="163">
        <v>3.125</v>
      </c>
      <c r="AT66" s="163">
        <v>3.125</v>
      </c>
      <c r="AU66" s="163">
        <v>3.125</v>
      </c>
      <c r="AV66" s="163">
        <v>3.125</v>
      </c>
      <c r="AW66" s="163">
        <v>3.125</v>
      </c>
      <c r="AX66" s="163">
        <v>3.125</v>
      </c>
      <c r="AY66" s="163">
        <v>3.125</v>
      </c>
      <c r="AZ66" s="163">
        <v>3.125</v>
      </c>
      <c r="BA66" s="163">
        <v>3.125</v>
      </c>
      <c r="BB66" s="163">
        <v>3.125</v>
      </c>
      <c r="BC66" s="163">
        <v>3.125</v>
      </c>
      <c r="BD66" s="163">
        <v>3.125</v>
      </c>
      <c r="BE66" s="163">
        <v>3.125</v>
      </c>
      <c r="BF66" s="163">
        <v>3.125</v>
      </c>
      <c r="BG66" s="163">
        <v>3.125</v>
      </c>
      <c r="BH66" s="163">
        <v>3.125</v>
      </c>
      <c r="BI66" s="163">
        <v>3.125</v>
      </c>
      <c r="BJ66" s="163">
        <v>3.125</v>
      </c>
      <c r="BK66" s="163">
        <v>3.125</v>
      </c>
      <c r="BL66" s="163">
        <v>3.125</v>
      </c>
      <c r="BM66" s="163">
        <v>3.125</v>
      </c>
      <c r="BN66" s="163">
        <v>3.125</v>
      </c>
      <c r="BO66" s="163">
        <v>3.125</v>
      </c>
      <c r="BP66" s="163">
        <v>3.125</v>
      </c>
      <c r="BQ66" s="163">
        <v>3.125</v>
      </c>
      <c r="BR66" s="163">
        <v>3.125</v>
      </c>
      <c r="BS66" s="163">
        <v>3.125</v>
      </c>
      <c r="BT66" s="163">
        <v>3.125</v>
      </c>
      <c r="BU66" s="163">
        <v>3.125</v>
      </c>
      <c r="BV66" s="163">
        <v>3.125</v>
      </c>
      <c r="BW66" s="163">
        <v>3.125</v>
      </c>
      <c r="BX66" s="163">
        <v>3.125</v>
      </c>
      <c r="BY66" s="163">
        <v>1.5625</v>
      </c>
      <c r="BZ66" s="163">
        <v>1.5625</v>
      </c>
      <c r="CA66" s="163">
        <v>1.5625</v>
      </c>
      <c r="CB66" s="163">
        <v>1.5625</v>
      </c>
      <c r="CC66" s="163">
        <v>1.5625</v>
      </c>
      <c r="CD66" s="163">
        <v>1.5625</v>
      </c>
      <c r="CE66" s="163">
        <v>1.5625</v>
      </c>
      <c r="CF66" s="163">
        <v>1.5625</v>
      </c>
      <c r="CG66" s="163">
        <v>1.5625</v>
      </c>
      <c r="CH66" s="163">
        <v>1.5625</v>
      </c>
      <c r="CI66" s="163">
        <v>1.5625</v>
      </c>
      <c r="CJ66" s="163">
        <v>1.5625</v>
      </c>
      <c r="CK66" s="163">
        <v>1.5625</v>
      </c>
      <c r="CL66" s="163">
        <v>1.5625</v>
      </c>
      <c r="CM66" s="163">
        <v>1.5625</v>
      </c>
      <c r="CN66" s="163">
        <v>1.5625</v>
      </c>
      <c r="CO66" s="163">
        <v>1.5625</v>
      </c>
      <c r="CP66" s="163">
        <v>1.5625</v>
      </c>
      <c r="CQ66" s="163">
        <v>1.5625</v>
      </c>
      <c r="CR66" s="163">
        <v>1.5625</v>
      </c>
      <c r="CS66" s="163">
        <v>1.5625</v>
      </c>
      <c r="CT66" s="163">
        <v>1.5625</v>
      </c>
      <c r="CU66" s="163">
        <v>1.5625</v>
      </c>
      <c r="CV66" s="163">
        <v>1.5625</v>
      </c>
      <c r="CW66" s="163">
        <v>1.5625</v>
      </c>
      <c r="CX66" s="163">
        <v>1.5625</v>
      </c>
      <c r="CY66" s="163">
        <v>1.5625</v>
      </c>
      <c r="CZ66" s="163">
        <v>1.5625</v>
      </c>
      <c r="DA66" s="163">
        <v>1.5625</v>
      </c>
      <c r="DB66" s="163">
        <v>1.5625</v>
      </c>
      <c r="DC66" s="163">
        <v>1.5625</v>
      </c>
      <c r="DD66" s="163">
        <v>1.5625</v>
      </c>
      <c r="DE66" s="163">
        <v>1.5625</v>
      </c>
      <c r="DF66" s="163">
        <v>1.5625</v>
      </c>
      <c r="DG66" s="163">
        <v>1.5625</v>
      </c>
      <c r="DH66" s="163">
        <v>1.5625</v>
      </c>
      <c r="DI66" s="163">
        <v>1.5625</v>
      </c>
      <c r="DJ66" s="163">
        <v>1.5625</v>
      </c>
      <c r="DK66" s="163">
        <v>1.5625</v>
      </c>
      <c r="DL66" s="163">
        <v>1.5625</v>
      </c>
      <c r="DM66" s="163">
        <v>1.5625</v>
      </c>
      <c r="DN66" s="163">
        <v>1.5625</v>
      </c>
      <c r="DO66" s="163">
        <v>1.5625</v>
      </c>
      <c r="DP66" s="163">
        <v>1.5625</v>
      </c>
      <c r="DQ66" s="163">
        <v>1.5625</v>
      </c>
      <c r="DR66" s="163">
        <v>1.5625</v>
      </c>
      <c r="DS66" s="163">
        <v>1.5625</v>
      </c>
      <c r="DT66" s="163">
        <v>1.5625</v>
      </c>
      <c r="DU66" s="163">
        <v>1.5625</v>
      </c>
      <c r="DV66" s="163">
        <v>1.5625</v>
      </c>
      <c r="DW66" s="163">
        <v>1.5625</v>
      </c>
      <c r="DX66" s="163">
        <v>1.5625</v>
      </c>
      <c r="DY66" s="163">
        <v>1.5625</v>
      </c>
    </row>
    <row r="67" spans="1:129" s="24" customFormat="1" x14ac:dyDescent="0.35">
      <c r="A67" s="48"/>
      <c r="B67" s="113"/>
      <c r="C67" s="119"/>
      <c r="D67" s="516" t="s">
        <v>89</v>
      </c>
      <c r="E67" s="516"/>
      <c r="F67" s="536"/>
      <c r="G67" s="516"/>
      <c r="H67" s="531" t="s">
        <v>856</v>
      </c>
      <c r="I67"/>
      <c r="J67" s="51">
        <f>'1.1 Assumptions'!$J$79</f>
        <v>680</v>
      </c>
      <c r="K67" s="51">
        <f>'1.1 Assumptions'!$J$79</f>
        <v>680</v>
      </c>
      <c r="L67" s="51">
        <f>'1.1 Assumptions'!$J$79</f>
        <v>680</v>
      </c>
      <c r="M67" s="51">
        <f>'1.1 Assumptions'!$J$79</f>
        <v>680</v>
      </c>
      <c r="N67" s="51">
        <f>'1.1 Assumptions'!$J$79</f>
        <v>680</v>
      </c>
      <c r="O67" s="51">
        <f>'1.1 Assumptions'!$J$79</f>
        <v>680</v>
      </c>
      <c r="P67" s="51">
        <f>'1.1 Assumptions'!$J$79</f>
        <v>680</v>
      </c>
      <c r="Q67" s="51">
        <f>'1.1 Assumptions'!$J$79</f>
        <v>680</v>
      </c>
      <c r="R67" s="51">
        <f>'1.1 Assumptions'!$J$79</f>
        <v>680</v>
      </c>
      <c r="S67" s="51">
        <f>'1.1 Assumptions'!$J$79</f>
        <v>680</v>
      </c>
      <c r="T67" s="51">
        <f>'1.1 Assumptions'!$J$79</f>
        <v>680</v>
      </c>
      <c r="U67" s="51">
        <f>'1.1 Assumptions'!$J$79</f>
        <v>680</v>
      </c>
      <c r="V67" s="51">
        <f>'1.1 Assumptions'!$J$79</f>
        <v>680</v>
      </c>
      <c r="W67" s="51">
        <f>'1.1 Assumptions'!$J$79</f>
        <v>680</v>
      </c>
      <c r="X67" s="51">
        <f>'1.1 Assumptions'!$J$79</f>
        <v>680</v>
      </c>
      <c r="Y67" s="51">
        <f>'1.1 Assumptions'!$J$79</f>
        <v>680</v>
      </c>
      <c r="Z67" s="51">
        <f>'1.1 Assumptions'!$J$79</f>
        <v>680</v>
      </c>
      <c r="AA67" s="51">
        <f>'1.1 Assumptions'!$J$79</f>
        <v>680</v>
      </c>
      <c r="AB67" s="51">
        <f>'1.1 Assumptions'!$J$79</f>
        <v>680</v>
      </c>
      <c r="AC67" s="51">
        <f>'1.1 Assumptions'!$J$79</f>
        <v>680</v>
      </c>
      <c r="AD67" s="51">
        <f>'1.1 Assumptions'!$J$79</f>
        <v>680</v>
      </c>
      <c r="AE67" s="51">
        <f>'1.1 Assumptions'!$J$79</f>
        <v>680</v>
      </c>
      <c r="AF67" s="51">
        <f>'1.1 Assumptions'!$J$79</f>
        <v>680</v>
      </c>
      <c r="AG67" s="51">
        <f>'1.1 Assumptions'!$J$79</f>
        <v>680</v>
      </c>
      <c r="AH67" s="51">
        <f>'1.1 Assumptions'!$J$79</f>
        <v>680</v>
      </c>
      <c r="AI67" s="51">
        <f>'1.1 Assumptions'!$J$79</f>
        <v>680</v>
      </c>
      <c r="AJ67" s="51">
        <f>'1.1 Assumptions'!$J$79</f>
        <v>680</v>
      </c>
      <c r="AK67" s="51">
        <f>'1.1 Assumptions'!$J$79</f>
        <v>680</v>
      </c>
      <c r="AL67" s="51">
        <f>'1.1 Assumptions'!$J$79</f>
        <v>680</v>
      </c>
      <c r="AM67" s="51">
        <f>'1.1 Assumptions'!$J$79</f>
        <v>680</v>
      </c>
      <c r="AN67" s="51">
        <f>'1.1 Assumptions'!$J$79</f>
        <v>680</v>
      </c>
      <c r="AO67" s="51">
        <f>'1.1 Assumptions'!$J$79</f>
        <v>680</v>
      </c>
      <c r="AP67" s="51">
        <f>'1.1 Assumptions'!$J$79</f>
        <v>680</v>
      </c>
      <c r="AQ67" s="51">
        <f>'1.1 Assumptions'!$J$79</f>
        <v>680</v>
      </c>
      <c r="AR67" s="51">
        <f>'1.1 Assumptions'!$J$79</f>
        <v>680</v>
      </c>
      <c r="AS67" s="51">
        <f>'1.1 Assumptions'!$J$79</f>
        <v>680</v>
      </c>
      <c r="AT67" s="51">
        <f>'1.1 Assumptions'!$J$79</f>
        <v>680</v>
      </c>
      <c r="AU67" s="51">
        <f>'1.1 Assumptions'!$J$79</f>
        <v>680</v>
      </c>
      <c r="AV67" s="51">
        <f>'1.1 Assumptions'!$J$79</f>
        <v>680</v>
      </c>
      <c r="AW67" s="51">
        <f>'1.1 Assumptions'!$J$79</f>
        <v>680</v>
      </c>
      <c r="AX67" s="51">
        <f>'1.1 Assumptions'!$J$79</f>
        <v>680</v>
      </c>
      <c r="AY67" s="51">
        <f>'1.1 Assumptions'!$J$79</f>
        <v>680</v>
      </c>
      <c r="AZ67" s="51">
        <f>'1.1 Assumptions'!$J$79</f>
        <v>680</v>
      </c>
      <c r="BA67" s="51">
        <f>'1.1 Assumptions'!$J$79</f>
        <v>680</v>
      </c>
      <c r="BB67" s="51">
        <f>'1.1 Assumptions'!$J$79</f>
        <v>680</v>
      </c>
      <c r="BC67" s="51">
        <f>'1.1 Assumptions'!$J$79</f>
        <v>680</v>
      </c>
      <c r="BD67" s="51">
        <f>'1.1 Assumptions'!$J$79</f>
        <v>680</v>
      </c>
      <c r="BE67" s="51">
        <f>'1.1 Assumptions'!$J$79</f>
        <v>680</v>
      </c>
      <c r="BF67" s="51">
        <f>'1.1 Assumptions'!$J$79</f>
        <v>680</v>
      </c>
      <c r="BG67" s="51">
        <f>'1.1 Assumptions'!$J$79</f>
        <v>680</v>
      </c>
      <c r="BH67" s="51">
        <f>'1.1 Assumptions'!$J$79</f>
        <v>680</v>
      </c>
      <c r="BI67" s="51">
        <f>'1.1 Assumptions'!$J$79</f>
        <v>680</v>
      </c>
      <c r="BJ67" s="51">
        <f>'1.1 Assumptions'!$J$79</f>
        <v>680</v>
      </c>
      <c r="BK67" s="51">
        <f>'1.1 Assumptions'!$J$79</f>
        <v>680</v>
      </c>
      <c r="BL67" s="51">
        <f>'1.1 Assumptions'!$J$79</f>
        <v>680</v>
      </c>
      <c r="BM67" s="51">
        <f>'1.1 Assumptions'!$J$79</f>
        <v>680</v>
      </c>
      <c r="BN67" s="51">
        <f>'1.1 Assumptions'!$J$79</f>
        <v>680</v>
      </c>
      <c r="BO67" s="51">
        <f>'1.1 Assumptions'!$J$79</f>
        <v>680</v>
      </c>
      <c r="BP67" s="51">
        <f>'1.1 Assumptions'!$J$79</f>
        <v>680</v>
      </c>
      <c r="BQ67" s="51">
        <f>'1.1 Assumptions'!$J$79</f>
        <v>680</v>
      </c>
      <c r="BR67" s="51">
        <f>'1.1 Assumptions'!$J$79</f>
        <v>680</v>
      </c>
      <c r="BS67" s="51">
        <f>'1.1 Assumptions'!$J$79</f>
        <v>680</v>
      </c>
      <c r="BT67" s="51">
        <f>'1.1 Assumptions'!$J$79</f>
        <v>680</v>
      </c>
      <c r="BU67" s="51">
        <f>'1.1 Assumptions'!$J$79</f>
        <v>680</v>
      </c>
      <c r="BV67" s="51">
        <f>'1.1 Assumptions'!$J$79</f>
        <v>680</v>
      </c>
      <c r="BW67" s="51">
        <f>'1.1 Assumptions'!$J$79</f>
        <v>680</v>
      </c>
      <c r="BX67" s="51">
        <f>'1.1 Assumptions'!$J$79</f>
        <v>680</v>
      </c>
      <c r="BY67" s="51">
        <f>'1.1 Assumptions'!$J$79</f>
        <v>680</v>
      </c>
      <c r="BZ67" s="51">
        <f>'1.1 Assumptions'!$J$79</f>
        <v>680</v>
      </c>
      <c r="CA67" s="51">
        <f>'1.1 Assumptions'!$J$79</f>
        <v>680</v>
      </c>
      <c r="CB67" s="51">
        <f>'1.1 Assumptions'!$J$79</f>
        <v>680</v>
      </c>
      <c r="CC67" s="51">
        <f>'1.1 Assumptions'!$J$79</f>
        <v>680</v>
      </c>
      <c r="CD67" s="51">
        <f>'1.1 Assumptions'!$J$79</f>
        <v>680</v>
      </c>
      <c r="CE67" s="51">
        <f>'1.1 Assumptions'!$J$79</f>
        <v>680</v>
      </c>
      <c r="CF67" s="51">
        <f>'1.1 Assumptions'!$J$79</f>
        <v>680</v>
      </c>
      <c r="CG67" s="51">
        <f>'1.1 Assumptions'!$J$79</f>
        <v>680</v>
      </c>
      <c r="CH67" s="51">
        <f>'1.1 Assumptions'!$J$79</f>
        <v>680</v>
      </c>
      <c r="CI67" s="51">
        <f>'1.1 Assumptions'!$J$79</f>
        <v>680</v>
      </c>
      <c r="CJ67" s="51">
        <f>'1.1 Assumptions'!$J$79</f>
        <v>680</v>
      </c>
      <c r="CK67" s="51">
        <f>'1.1 Assumptions'!$J$79</f>
        <v>680</v>
      </c>
      <c r="CL67" s="51">
        <f>'1.1 Assumptions'!$J$79</f>
        <v>680</v>
      </c>
      <c r="CM67" s="51">
        <f>'1.1 Assumptions'!$J$79</f>
        <v>680</v>
      </c>
      <c r="CN67" s="51">
        <f>'1.1 Assumptions'!$J$79</f>
        <v>680</v>
      </c>
      <c r="CO67" s="51">
        <f>'1.1 Assumptions'!$J$79</f>
        <v>680</v>
      </c>
      <c r="CP67" s="51">
        <f>'1.1 Assumptions'!$J$79</f>
        <v>680</v>
      </c>
      <c r="CQ67" s="51">
        <f>'1.1 Assumptions'!$J$79</f>
        <v>680</v>
      </c>
      <c r="CR67" s="51">
        <f>'1.1 Assumptions'!$J$79</f>
        <v>680</v>
      </c>
      <c r="CS67" s="51">
        <f>'1.1 Assumptions'!$J$79</f>
        <v>680</v>
      </c>
      <c r="CT67" s="51">
        <f>'1.1 Assumptions'!$J$79</f>
        <v>680</v>
      </c>
      <c r="CU67" s="51">
        <f>'1.1 Assumptions'!$J$79</f>
        <v>680</v>
      </c>
      <c r="CV67" s="51">
        <f>'1.1 Assumptions'!$J$79</f>
        <v>680</v>
      </c>
      <c r="CW67" s="51">
        <f>'1.1 Assumptions'!$J$79</f>
        <v>680</v>
      </c>
      <c r="CX67" s="51">
        <f>'1.1 Assumptions'!$J$79</f>
        <v>680</v>
      </c>
      <c r="CY67" s="51">
        <f>'1.1 Assumptions'!$J$79</f>
        <v>680</v>
      </c>
      <c r="CZ67" s="51">
        <f>'1.1 Assumptions'!$J$79</f>
        <v>680</v>
      </c>
      <c r="DA67" s="51">
        <f>'1.1 Assumptions'!$J$79</f>
        <v>680</v>
      </c>
      <c r="DB67" s="51">
        <f>'1.1 Assumptions'!$J$79</f>
        <v>680</v>
      </c>
      <c r="DC67" s="51">
        <f>'1.1 Assumptions'!$J$79</f>
        <v>680</v>
      </c>
      <c r="DD67" s="51">
        <f>'1.1 Assumptions'!$J$79</f>
        <v>680</v>
      </c>
      <c r="DE67" s="51">
        <f>'1.1 Assumptions'!$J$79</f>
        <v>680</v>
      </c>
      <c r="DF67" s="51">
        <f>'1.1 Assumptions'!$J$79</f>
        <v>680</v>
      </c>
      <c r="DG67" s="51">
        <f>'1.1 Assumptions'!$J$79</f>
        <v>680</v>
      </c>
      <c r="DH67" s="51">
        <f>'1.1 Assumptions'!$J$79</f>
        <v>680</v>
      </c>
      <c r="DI67" s="51">
        <f>'1.1 Assumptions'!$J$79</f>
        <v>680</v>
      </c>
      <c r="DJ67" s="51">
        <f>'1.1 Assumptions'!$J$79</f>
        <v>680</v>
      </c>
      <c r="DK67" s="51">
        <f>'1.1 Assumptions'!$J$79</f>
        <v>680</v>
      </c>
      <c r="DL67" s="51">
        <f>'1.1 Assumptions'!$J$79</f>
        <v>680</v>
      </c>
      <c r="DM67" s="51">
        <f>'1.1 Assumptions'!$J$79</f>
        <v>680</v>
      </c>
      <c r="DN67" s="51">
        <f>'1.1 Assumptions'!$J$79</f>
        <v>680</v>
      </c>
      <c r="DO67" s="51">
        <f>'1.1 Assumptions'!$J$79</f>
        <v>680</v>
      </c>
      <c r="DP67" s="51">
        <f>'1.1 Assumptions'!$J$79</f>
        <v>680</v>
      </c>
      <c r="DQ67" s="51">
        <f>'1.1 Assumptions'!$J$79</f>
        <v>680</v>
      </c>
      <c r="DR67" s="51">
        <f>'1.1 Assumptions'!$J$79</f>
        <v>680</v>
      </c>
      <c r="DS67" s="51">
        <f>'1.1 Assumptions'!$J$79</f>
        <v>680</v>
      </c>
      <c r="DT67" s="51">
        <f>'1.1 Assumptions'!$J$79</f>
        <v>680</v>
      </c>
      <c r="DU67" s="51">
        <f>'1.1 Assumptions'!$J$79</f>
        <v>680</v>
      </c>
      <c r="DV67" s="51">
        <f>'1.1 Assumptions'!$J$79</f>
        <v>680</v>
      </c>
      <c r="DW67" s="51">
        <f>'1.1 Assumptions'!$J$79</f>
        <v>680</v>
      </c>
      <c r="DX67" s="51">
        <f>'1.1 Assumptions'!$J$79</f>
        <v>680</v>
      </c>
      <c r="DY67" s="51">
        <f>'1.1 Assumptions'!$J$79</f>
        <v>680</v>
      </c>
    </row>
    <row r="68" spans="1:129" s="24" customFormat="1" x14ac:dyDescent="0.35">
      <c r="A68" s="48"/>
      <c r="B68" s="113"/>
      <c r="C68" s="119"/>
      <c r="D68" s="516" t="s">
        <v>92</v>
      </c>
      <c r="E68" s="516"/>
      <c r="F68" s="536"/>
      <c r="G68" s="516"/>
      <c r="H68" s="530" t="s">
        <v>155</v>
      </c>
      <c r="I68"/>
      <c r="J68" s="32">
        <f>'1.1 Assumptions'!$J$80</f>
        <v>440</v>
      </c>
      <c r="K68" s="42">
        <f>J68*(1+K69)</f>
        <v>444.4</v>
      </c>
      <c r="L68" s="42">
        <f t="shared" ref="L68:BW68" si="41">K68*(1+L69)</f>
        <v>448.84399999999999</v>
      </c>
      <c r="M68" s="42">
        <f t="shared" si="41"/>
        <v>453.33244000000002</v>
      </c>
      <c r="N68" s="42">
        <f t="shared" si="41"/>
        <v>457.86576440000005</v>
      </c>
      <c r="O68" s="42">
        <f t="shared" si="41"/>
        <v>462.44442204400008</v>
      </c>
      <c r="P68" s="42">
        <f t="shared" si="41"/>
        <v>467.06886626444009</v>
      </c>
      <c r="Q68" s="42">
        <f t="shared" si="41"/>
        <v>471.7395549270845</v>
      </c>
      <c r="R68" s="42">
        <f t="shared" si="41"/>
        <v>476.45695047635536</v>
      </c>
      <c r="S68" s="42">
        <f t="shared" si="41"/>
        <v>481.22151998111894</v>
      </c>
      <c r="T68" s="42">
        <f t="shared" si="41"/>
        <v>486.03373518093014</v>
      </c>
      <c r="U68" s="42">
        <f t="shared" si="41"/>
        <v>490.89407253273941</v>
      </c>
      <c r="V68" s="42">
        <f t="shared" si="41"/>
        <v>495.80301325806681</v>
      </c>
      <c r="W68" s="42">
        <f t="shared" si="41"/>
        <v>500.7610433906475</v>
      </c>
      <c r="X68" s="42">
        <f t="shared" si="41"/>
        <v>505.76865382455401</v>
      </c>
      <c r="Y68" s="42">
        <f t="shared" si="41"/>
        <v>510.82634036279956</v>
      </c>
      <c r="Z68" s="42">
        <f t="shared" si="41"/>
        <v>515.93460376642759</v>
      </c>
      <c r="AA68" s="42">
        <f t="shared" si="41"/>
        <v>521.09394980409184</v>
      </c>
      <c r="AB68" s="42">
        <f t="shared" si="41"/>
        <v>526.30488930213278</v>
      </c>
      <c r="AC68" s="42">
        <f t="shared" si="41"/>
        <v>531.56793819515406</v>
      </c>
      <c r="AD68" s="42">
        <f t="shared" si="41"/>
        <v>536.88361757710561</v>
      </c>
      <c r="AE68" s="42">
        <f t="shared" si="41"/>
        <v>542.2524537528767</v>
      </c>
      <c r="AF68" s="42">
        <f t="shared" si="41"/>
        <v>547.67497829040542</v>
      </c>
      <c r="AG68" s="42">
        <f t="shared" si="41"/>
        <v>553.15172807330953</v>
      </c>
      <c r="AH68" s="42">
        <f t="shared" si="41"/>
        <v>558.68324535404258</v>
      </c>
      <c r="AI68" s="42">
        <f t="shared" si="41"/>
        <v>564.27007780758299</v>
      </c>
      <c r="AJ68" s="42">
        <f t="shared" si="41"/>
        <v>569.91277858565888</v>
      </c>
      <c r="AK68" s="42">
        <f t="shared" si="41"/>
        <v>575.61190637151549</v>
      </c>
      <c r="AL68" s="42">
        <f t="shared" si="41"/>
        <v>581.36802543523061</v>
      </c>
      <c r="AM68" s="42">
        <f t="shared" si="41"/>
        <v>587.18170568958294</v>
      </c>
      <c r="AN68" s="42">
        <f t="shared" si="41"/>
        <v>593.05352274647873</v>
      </c>
      <c r="AO68" s="42">
        <f t="shared" si="41"/>
        <v>598.98405797394355</v>
      </c>
      <c r="AP68" s="42">
        <f t="shared" si="41"/>
        <v>604.97389855368294</v>
      </c>
      <c r="AQ68" s="42">
        <f t="shared" si="41"/>
        <v>611.02363753921975</v>
      </c>
      <c r="AR68" s="42">
        <f t="shared" si="41"/>
        <v>617.13387391461197</v>
      </c>
      <c r="AS68" s="42">
        <f t="shared" si="41"/>
        <v>623.30521265375808</v>
      </c>
      <c r="AT68" s="42">
        <f t="shared" si="41"/>
        <v>629.53826478029566</v>
      </c>
      <c r="AU68" s="42">
        <f t="shared" si="41"/>
        <v>635.83364742809863</v>
      </c>
      <c r="AV68" s="42">
        <f t="shared" si="41"/>
        <v>642.19198390237966</v>
      </c>
      <c r="AW68" s="42">
        <f t="shared" si="41"/>
        <v>648.61390374140342</v>
      </c>
      <c r="AX68" s="42">
        <f t="shared" si="41"/>
        <v>655.10004277881751</v>
      </c>
      <c r="AY68" s="42">
        <f t="shared" si="41"/>
        <v>661.65104320660566</v>
      </c>
      <c r="AZ68" s="42">
        <f t="shared" si="41"/>
        <v>668.26755363867176</v>
      </c>
      <c r="BA68" s="42">
        <f t="shared" si="41"/>
        <v>674.95022917505844</v>
      </c>
      <c r="BB68" s="42">
        <f t="shared" si="41"/>
        <v>681.699731466809</v>
      </c>
      <c r="BC68" s="42">
        <f t="shared" si="41"/>
        <v>688.51672878147713</v>
      </c>
      <c r="BD68" s="42">
        <f t="shared" si="41"/>
        <v>695.40189606929187</v>
      </c>
      <c r="BE68" s="42">
        <f t="shared" si="41"/>
        <v>702.35591502998477</v>
      </c>
      <c r="BF68" s="42">
        <f t="shared" si="41"/>
        <v>709.37947418028466</v>
      </c>
      <c r="BG68" s="42">
        <f t="shared" si="41"/>
        <v>716.47326892208753</v>
      </c>
      <c r="BH68" s="42">
        <f t="shared" si="41"/>
        <v>723.63800161130837</v>
      </c>
      <c r="BI68" s="42">
        <f t="shared" si="41"/>
        <v>730.87438162742149</v>
      </c>
      <c r="BJ68" s="42">
        <f t="shared" si="41"/>
        <v>738.18312544369576</v>
      </c>
      <c r="BK68" s="42">
        <f t="shared" si="41"/>
        <v>745.56495669813273</v>
      </c>
      <c r="BL68" s="42">
        <f t="shared" si="41"/>
        <v>753.02060626511411</v>
      </c>
      <c r="BM68" s="42">
        <f t="shared" si="41"/>
        <v>760.55081232776524</v>
      </c>
      <c r="BN68" s="42">
        <f t="shared" si="41"/>
        <v>768.15632045104292</v>
      </c>
      <c r="BO68" s="42">
        <f t="shared" si="41"/>
        <v>775.83788365555336</v>
      </c>
      <c r="BP68" s="42">
        <f t="shared" si="41"/>
        <v>783.59626249210885</v>
      </c>
      <c r="BQ68" s="42">
        <f t="shared" si="41"/>
        <v>791.43222511702993</v>
      </c>
      <c r="BR68" s="42">
        <f t="shared" si="41"/>
        <v>799.34654736820028</v>
      </c>
      <c r="BS68" s="42">
        <f t="shared" si="41"/>
        <v>807.3400128418823</v>
      </c>
      <c r="BT68" s="42">
        <f t="shared" si="41"/>
        <v>815.41341297030112</v>
      </c>
      <c r="BU68" s="42">
        <f t="shared" si="41"/>
        <v>823.56754710000416</v>
      </c>
      <c r="BV68" s="42">
        <f t="shared" si="41"/>
        <v>831.8032225710042</v>
      </c>
      <c r="BW68" s="42">
        <f t="shared" si="41"/>
        <v>840.1212547967142</v>
      </c>
      <c r="BX68" s="42">
        <f t="shared" ref="BX68:DY68" si="42">BW68*(1+BX69)</f>
        <v>848.52246734468133</v>
      </c>
      <c r="BY68" s="42">
        <f t="shared" si="42"/>
        <v>857.00769201812818</v>
      </c>
      <c r="BZ68" s="42">
        <f t="shared" si="42"/>
        <v>865.57776893830942</v>
      </c>
      <c r="CA68" s="42">
        <f t="shared" si="42"/>
        <v>874.23354662769248</v>
      </c>
      <c r="CB68" s="42">
        <f t="shared" si="42"/>
        <v>882.9758820939694</v>
      </c>
      <c r="CC68" s="42">
        <f t="shared" si="42"/>
        <v>891.80564091490908</v>
      </c>
      <c r="CD68" s="42">
        <f t="shared" si="42"/>
        <v>900.72369732405821</v>
      </c>
      <c r="CE68" s="42">
        <f t="shared" si="42"/>
        <v>909.73093429729875</v>
      </c>
      <c r="CF68" s="42">
        <f t="shared" si="42"/>
        <v>918.82824364027169</v>
      </c>
      <c r="CG68" s="42">
        <f t="shared" si="42"/>
        <v>928.01652607667438</v>
      </c>
      <c r="CH68" s="42">
        <f t="shared" si="42"/>
        <v>937.29669133744119</v>
      </c>
      <c r="CI68" s="42">
        <f t="shared" si="42"/>
        <v>946.66965825081559</v>
      </c>
      <c r="CJ68" s="42">
        <f t="shared" si="42"/>
        <v>956.13635483332371</v>
      </c>
      <c r="CK68" s="42">
        <f t="shared" si="42"/>
        <v>965.69771838165695</v>
      </c>
      <c r="CL68" s="42">
        <f t="shared" si="42"/>
        <v>975.35469556547355</v>
      </c>
      <c r="CM68" s="42">
        <f t="shared" si="42"/>
        <v>985.10824252112832</v>
      </c>
      <c r="CN68" s="42">
        <f t="shared" si="42"/>
        <v>994.95932494633962</v>
      </c>
      <c r="CO68" s="42">
        <f t="shared" si="42"/>
        <v>1004.908918195803</v>
      </c>
      <c r="CP68" s="42">
        <f t="shared" si="42"/>
        <v>1014.9580073777611</v>
      </c>
      <c r="CQ68" s="42">
        <f t="shared" si="42"/>
        <v>1025.1075874515386</v>
      </c>
      <c r="CR68" s="42">
        <f t="shared" si="42"/>
        <v>1035.3586633260541</v>
      </c>
      <c r="CS68" s="42">
        <f t="shared" si="42"/>
        <v>1045.7122499593147</v>
      </c>
      <c r="CT68" s="42">
        <f t="shared" si="42"/>
        <v>1056.1693724589079</v>
      </c>
      <c r="CU68" s="42">
        <f t="shared" si="42"/>
        <v>1066.731066183497</v>
      </c>
      <c r="CV68" s="42">
        <f t="shared" si="42"/>
        <v>1077.398376845332</v>
      </c>
      <c r="CW68" s="42">
        <f t="shared" si="42"/>
        <v>1088.1723606137853</v>
      </c>
      <c r="CX68" s="42">
        <f t="shared" si="42"/>
        <v>1099.0540842199232</v>
      </c>
      <c r="CY68" s="42">
        <f t="shared" si="42"/>
        <v>1110.0446250621223</v>
      </c>
      <c r="CZ68" s="42">
        <f t="shared" si="42"/>
        <v>1121.1450713127435</v>
      </c>
      <c r="DA68" s="42">
        <f t="shared" si="42"/>
        <v>1132.3565220258711</v>
      </c>
      <c r="DB68" s="42">
        <f t="shared" si="42"/>
        <v>1143.6800872461297</v>
      </c>
      <c r="DC68" s="42">
        <f t="shared" si="42"/>
        <v>1155.1168881185911</v>
      </c>
      <c r="DD68" s="42">
        <f t="shared" si="42"/>
        <v>1166.668056999777</v>
      </c>
      <c r="DE68" s="42">
        <f t="shared" si="42"/>
        <v>1178.3347375697749</v>
      </c>
      <c r="DF68" s="42">
        <f t="shared" si="42"/>
        <v>1190.1180849454727</v>
      </c>
      <c r="DG68" s="42">
        <f t="shared" si="42"/>
        <v>1202.0192657949274</v>
      </c>
      <c r="DH68" s="42">
        <f t="shared" si="42"/>
        <v>1214.0394584528767</v>
      </c>
      <c r="DI68" s="42">
        <f t="shared" si="42"/>
        <v>1226.1798530374056</v>
      </c>
      <c r="DJ68" s="42">
        <f t="shared" si="42"/>
        <v>1238.4416515677797</v>
      </c>
      <c r="DK68" s="42">
        <f t="shared" si="42"/>
        <v>1250.8260680834576</v>
      </c>
      <c r="DL68" s="42">
        <f t="shared" si="42"/>
        <v>1263.3343287642922</v>
      </c>
      <c r="DM68" s="42">
        <f t="shared" si="42"/>
        <v>1275.9676720519351</v>
      </c>
      <c r="DN68" s="42">
        <f t="shared" si="42"/>
        <v>1288.7273487724544</v>
      </c>
      <c r="DO68" s="42">
        <f t="shared" si="42"/>
        <v>1301.614622260179</v>
      </c>
      <c r="DP68" s="42">
        <f t="shared" si="42"/>
        <v>1314.6307684827807</v>
      </c>
      <c r="DQ68" s="42">
        <f t="shared" si="42"/>
        <v>1327.7770761676086</v>
      </c>
      <c r="DR68" s="42">
        <f t="shared" si="42"/>
        <v>1341.0548469292846</v>
      </c>
      <c r="DS68" s="42">
        <f t="shared" si="42"/>
        <v>1354.4653953985776</v>
      </c>
      <c r="DT68" s="42">
        <f t="shared" si="42"/>
        <v>1368.0100493525633</v>
      </c>
      <c r="DU68" s="42">
        <f t="shared" si="42"/>
        <v>1381.6901498460891</v>
      </c>
      <c r="DV68" s="42">
        <f t="shared" si="42"/>
        <v>1395.5070513445501</v>
      </c>
      <c r="DW68" s="42">
        <f t="shared" si="42"/>
        <v>1409.4621218579955</v>
      </c>
      <c r="DX68" s="42">
        <f t="shared" si="42"/>
        <v>1423.5567430765755</v>
      </c>
      <c r="DY68" s="42">
        <f t="shared" si="42"/>
        <v>1437.7923105073412</v>
      </c>
    </row>
    <row r="69" spans="1:129" s="24" customFormat="1" x14ac:dyDescent="0.35">
      <c r="A69" s="48"/>
      <c r="B69" s="113"/>
      <c r="C69" s="119"/>
      <c r="D69"/>
      <c r="E69" s="37" t="s">
        <v>605</v>
      </c>
      <c r="F69" s="80"/>
      <c r="G69" s="37"/>
      <c r="H69" s="530" t="s">
        <v>48</v>
      </c>
      <c r="I69"/>
      <c r="J69" s="34">
        <f>IF('1.1 Assumptions'!$J$13="Optimistic Scenario",'2.2 Scenario Assumptions'!$H$7,IF('1.1 Assumptions'!$J$13="Base Case Scenario",'2.2 Scenario Assumptions'!$H$8,'2.2 Scenario Assumptions'!$H$9))</f>
        <v>0.01</v>
      </c>
      <c r="K69" s="34">
        <f>IF('1.1 Assumptions'!$J$13="Optimistic Scenario",'2.2 Scenario Assumptions'!$H$7,IF('1.1 Assumptions'!$J$13="Base Case Scenario",'2.2 Scenario Assumptions'!$H$8,'2.2 Scenario Assumptions'!$H$9))</f>
        <v>0.01</v>
      </c>
      <c r="L69" s="34">
        <f>IF('1.1 Assumptions'!$J$13="Optimistic Scenario",'2.2 Scenario Assumptions'!$H$7,IF('1.1 Assumptions'!$J$13="Base Case Scenario",'2.2 Scenario Assumptions'!$H$8,'2.2 Scenario Assumptions'!$H$9))</f>
        <v>0.01</v>
      </c>
      <c r="M69" s="34">
        <f>IF('1.1 Assumptions'!$J$13="Optimistic Scenario",'2.2 Scenario Assumptions'!$H$7,IF('1.1 Assumptions'!$J$13="Base Case Scenario",'2.2 Scenario Assumptions'!$H$8,'2.2 Scenario Assumptions'!$H$9))</f>
        <v>0.01</v>
      </c>
      <c r="N69" s="34">
        <f>IF('1.1 Assumptions'!$J$13="Optimistic Scenario",'2.2 Scenario Assumptions'!$H$7,IF('1.1 Assumptions'!$J$13="Base Case Scenario",'2.2 Scenario Assumptions'!$H$8,'2.2 Scenario Assumptions'!$H$9))</f>
        <v>0.01</v>
      </c>
      <c r="O69" s="34">
        <f>IF('1.1 Assumptions'!$J$13="Optimistic Scenario",'2.2 Scenario Assumptions'!$H$7,IF('1.1 Assumptions'!$J$13="Base Case Scenario",'2.2 Scenario Assumptions'!$H$8,'2.2 Scenario Assumptions'!$H$9))</f>
        <v>0.01</v>
      </c>
      <c r="P69" s="34">
        <f>IF('1.1 Assumptions'!$J$13="Optimistic Scenario",'2.2 Scenario Assumptions'!$H$7,IF('1.1 Assumptions'!$J$13="Base Case Scenario",'2.2 Scenario Assumptions'!$H$8,'2.2 Scenario Assumptions'!$H$9))</f>
        <v>0.01</v>
      </c>
      <c r="Q69" s="34">
        <f>IF('1.1 Assumptions'!$J$13="Optimistic Scenario",'2.2 Scenario Assumptions'!$H$7,IF('1.1 Assumptions'!$J$13="Base Case Scenario",'2.2 Scenario Assumptions'!$H$8,'2.2 Scenario Assumptions'!$H$9))</f>
        <v>0.01</v>
      </c>
      <c r="R69" s="34">
        <f>IF('1.1 Assumptions'!$J$13="Optimistic Scenario",'2.2 Scenario Assumptions'!$H$7,IF('1.1 Assumptions'!$J$13="Base Case Scenario",'2.2 Scenario Assumptions'!$H$8,'2.2 Scenario Assumptions'!$H$9))</f>
        <v>0.01</v>
      </c>
      <c r="S69" s="34">
        <f>IF('1.1 Assumptions'!$J$13="Optimistic Scenario",'2.2 Scenario Assumptions'!$H$7,IF('1.1 Assumptions'!$J$13="Base Case Scenario",'2.2 Scenario Assumptions'!$H$8,'2.2 Scenario Assumptions'!$H$9))</f>
        <v>0.01</v>
      </c>
      <c r="T69" s="34">
        <f>IF('1.1 Assumptions'!$J$13="Optimistic Scenario",'2.2 Scenario Assumptions'!$H$7,IF('1.1 Assumptions'!$J$13="Base Case Scenario",'2.2 Scenario Assumptions'!$H$8,'2.2 Scenario Assumptions'!$H$9))</f>
        <v>0.01</v>
      </c>
      <c r="U69" s="34">
        <f>IF('1.1 Assumptions'!$J$13="Optimistic Scenario",'2.2 Scenario Assumptions'!$H$7,IF('1.1 Assumptions'!$J$13="Base Case Scenario",'2.2 Scenario Assumptions'!$H$8,'2.2 Scenario Assumptions'!$H$9))</f>
        <v>0.01</v>
      </c>
      <c r="V69" s="34">
        <f>IF('1.1 Assumptions'!$J$13="Optimistic Scenario",'2.2 Scenario Assumptions'!$H$7,IF('1.1 Assumptions'!$J$13="Base Case Scenario",'2.2 Scenario Assumptions'!$H$8,'2.2 Scenario Assumptions'!$H$9))</f>
        <v>0.01</v>
      </c>
      <c r="W69" s="34">
        <f>IF('1.1 Assumptions'!$J$13="Optimistic Scenario",'2.2 Scenario Assumptions'!$H$7,IF('1.1 Assumptions'!$J$13="Base Case Scenario",'2.2 Scenario Assumptions'!$H$8,'2.2 Scenario Assumptions'!$H$9))</f>
        <v>0.01</v>
      </c>
      <c r="X69" s="34">
        <f>IF('1.1 Assumptions'!$J$13="Optimistic Scenario",'2.2 Scenario Assumptions'!$H$7,IF('1.1 Assumptions'!$J$13="Base Case Scenario",'2.2 Scenario Assumptions'!$H$8,'2.2 Scenario Assumptions'!$H$9))</f>
        <v>0.01</v>
      </c>
      <c r="Y69" s="34">
        <f>IF('1.1 Assumptions'!$J$13="Optimistic Scenario",'2.2 Scenario Assumptions'!$H$7,IF('1.1 Assumptions'!$J$13="Base Case Scenario",'2.2 Scenario Assumptions'!$H$8,'2.2 Scenario Assumptions'!$H$9))</f>
        <v>0.01</v>
      </c>
      <c r="Z69" s="34">
        <f>IF('1.1 Assumptions'!$J$13="Optimistic Scenario",'2.2 Scenario Assumptions'!$H$7,IF('1.1 Assumptions'!$J$13="Base Case Scenario",'2.2 Scenario Assumptions'!$H$8,'2.2 Scenario Assumptions'!$H$9))</f>
        <v>0.01</v>
      </c>
      <c r="AA69" s="34">
        <f>IF('1.1 Assumptions'!$J$13="Optimistic Scenario",'2.2 Scenario Assumptions'!$H$7,IF('1.1 Assumptions'!$J$13="Base Case Scenario",'2.2 Scenario Assumptions'!$H$8,'2.2 Scenario Assumptions'!$H$9))</f>
        <v>0.01</v>
      </c>
      <c r="AB69" s="34">
        <f>IF('1.1 Assumptions'!$J$13="Optimistic Scenario",'2.2 Scenario Assumptions'!$H$7,IF('1.1 Assumptions'!$J$13="Base Case Scenario",'2.2 Scenario Assumptions'!$H$8,'2.2 Scenario Assumptions'!$H$9))</f>
        <v>0.01</v>
      </c>
      <c r="AC69" s="34">
        <f>IF('1.1 Assumptions'!$J$13="Optimistic Scenario",'2.2 Scenario Assumptions'!$H$7,IF('1.1 Assumptions'!$J$13="Base Case Scenario",'2.2 Scenario Assumptions'!$H$8,'2.2 Scenario Assumptions'!$H$9))</f>
        <v>0.01</v>
      </c>
      <c r="AD69" s="34">
        <f>IF('1.1 Assumptions'!$J$13="Optimistic Scenario",'2.2 Scenario Assumptions'!$H$7,IF('1.1 Assumptions'!$J$13="Base Case Scenario",'2.2 Scenario Assumptions'!$H$8,'2.2 Scenario Assumptions'!$H$9))</f>
        <v>0.01</v>
      </c>
      <c r="AE69" s="34">
        <f>IF('1.1 Assumptions'!$J$13="Optimistic Scenario",'2.2 Scenario Assumptions'!$H$7,IF('1.1 Assumptions'!$J$13="Base Case Scenario",'2.2 Scenario Assumptions'!$H$8,'2.2 Scenario Assumptions'!$H$9))</f>
        <v>0.01</v>
      </c>
      <c r="AF69" s="34">
        <f>IF('1.1 Assumptions'!$J$13="Optimistic Scenario",'2.2 Scenario Assumptions'!$H$7,IF('1.1 Assumptions'!$J$13="Base Case Scenario",'2.2 Scenario Assumptions'!$H$8,'2.2 Scenario Assumptions'!$H$9))</f>
        <v>0.01</v>
      </c>
      <c r="AG69" s="34">
        <f>IF('1.1 Assumptions'!$J$13="Optimistic Scenario",'2.2 Scenario Assumptions'!$H$7,IF('1.1 Assumptions'!$J$13="Base Case Scenario",'2.2 Scenario Assumptions'!$H$8,'2.2 Scenario Assumptions'!$H$9))</f>
        <v>0.01</v>
      </c>
      <c r="AH69" s="34">
        <f>IF('1.1 Assumptions'!$J$13="Optimistic Scenario",'2.2 Scenario Assumptions'!$H$7,IF('1.1 Assumptions'!$J$13="Base Case Scenario",'2.2 Scenario Assumptions'!$H$8,'2.2 Scenario Assumptions'!$H$9))</f>
        <v>0.01</v>
      </c>
      <c r="AI69" s="34">
        <f>IF('1.1 Assumptions'!$J$13="Optimistic Scenario",'2.2 Scenario Assumptions'!$H$7,IF('1.1 Assumptions'!$J$13="Base Case Scenario",'2.2 Scenario Assumptions'!$H$8,'2.2 Scenario Assumptions'!$H$9))</f>
        <v>0.01</v>
      </c>
      <c r="AJ69" s="34">
        <f>IF('1.1 Assumptions'!$J$13="Optimistic Scenario",'2.2 Scenario Assumptions'!$H$7,IF('1.1 Assumptions'!$J$13="Base Case Scenario",'2.2 Scenario Assumptions'!$H$8,'2.2 Scenario Assumptions'!$H$9))</f>
        <v>0.01</v>
      </c>
      <c r="AK69" s="34">
        <f>IF('1.1 Assumptions'!$J$13="Optimistic Scenario",'2.2 Scenario Assumptions'!$H$7,IF('1.1 Assumptions'!$J$13="Base Case Scenario",'2.2 Scenario Assumptions'!$H$8,'2.2 Scenario Assumptions'!$H$9))</f>
        <v>0.01</v>
      </c>
      <c r="AL69" s="34">
        <f>IF('1.1 Assumptions'!$J$13="Optimistic Scenario",'2.2 Scenario Assumptions'!$H$7,IF('1.1 Assumptions'!$J$13="Base Case Scenario",'2.2 Scenario Assumptions'!$H$8,'2.2 Scenario Assumptions'!$H$9))</f>
        <v>0.01</v>
      </c>
      <c r="AM69" s="34">
        <f>IF('1.1 Assumptions'!$J$13="Optimistic Scenario",'2.2 Scenario Assumptions'!$H$7,IF('1.1 Assumptions'!$J$13="Base Case Scenario",'2.2 Scenario Assumptions'!$H$8,'2.2 Scenario Assumptions'!$H$9))</f>
        <v>0.01</v>
      </c>
      <c r="AN69" s="34">
        <f>IF('1.1 Assumptions'!$J$13="Optimistic Scenario",'2.2 Scenario Assumptions'!$H$7,IF('1.1 Assumptions'!$J$13="Base Case Scenario",'2.2 Scenario Assumptions'!$H$8,'2.2 Scenario Assumptions'!$H$9))</f>
        <v>0.01</v>
      </c>
      <c r="AO69" s="34">
        <f>IF('1.1 Assumptions'!$J$13="Optimistic Scenario",'2.2 Scenario Assumptions'!$H$7,IF('1.1 Assumptions'!$J$13="Base Case Scenario",'2.2 Scenario Assumptions'!$H$8,'2.2 Scenario Assumptions'!$H$9))</f>
        <v>0.01</v>
      </c>
      <c r="AP69" s="34">
        <f>IF('1.1 Assumptions'!$J$13="Optimistic Scenario",'2.2 Scenario Assumptions'!$H$7,IF('1.1 Assumptions'!$J$13="Base Case Scenario",'2.2 Scenario Assumptions'!$H$8,'2.2 Scenario Assumptions'!$H$9))</f>
        <v>0.01</v>
      </c>
      <c r="AQ69" s="34">
        <f>IF('1.1 Assumptions'!$J$13="Optimistic Scenario",'2.2 Scenario Assumptions'!$H$7,IF('1.1 Assumptions'!$J$13="Base Case Scenario",'2.2 Scenario Assumptions'!$H$8,'2.2 Scenario Assumptions'!$H$9))</f>
        <v>0.01</v>
      </c>
      <c r="AR69" s="34">
        <f>IF('1.1 Assumptions'!$J$13="Optimistic Scenario",'2.2 Scenario Assumptions'!$H$7,IF('1.1 Assumptions'!$J$13="Base Case Scenario",'2.2 Scenario Assumptions'!$H$8,'2.2 Scenario Assumptions'!$H$9))</f>
        <v>0.01</v>
      </c>
      <c r="AS69" s="34">
        <f>IF('1.1 Assumptions'!$J$13="Optimistic Scenario",'2.2 Scenario Assumptions'!$H$7,IF('1.1 Assumptions'!$J$13="Base Case Scenario",'2.2 Scenario Assumptions'!$H$8,'2.2 Scenario Assumptions'!$H$9))</f>
        <v>0.01</v>
      </c>
      <c r="AT69" s="34">
        <f>IF('1.1 Assumptions'!$J$13="Optimistic Scenario",'2.2 Scenario Assumptions'!$H$7,IF('1.1 Assumptions'!$J$13="Base Case Scenario",'2.2 Scenario Assumptions'!$H$8,'2.2 Scenario Assumptions'!$H$9))</f>
        <v>0.01</v>
      </c>
      <c r="AU69" s="34">
        <f>IF('1.1 Assumptions'!$J$13="Optimistic Scenario",'2.2 Scenario Assumptions'!$H$7,IF('1.1 Assumptions'!$J$13="Base Case Scenario",'2.2 Scenario Assumptions'!$H$8,'2.2 Scenario Assumptions'!$H$9))</f>
        <v>0.01</v>
      </c>
      <c r="AV69" s="34">
        <f>IF('1.1 Assumptions'!$J$13="Optimistic Scenario",'2.2 Scenario Assumptions'!$H$7,IF('1.1 Assumptions'!$J$13="Base Case Scenario",'2.2 Scenario Assumptions'!$H$8,'2.2 Scenario Assumptions'!$H$9))</f>
        <v>0.01</v>
      </c>
      <c r="AW69" s="34">
        <f>IF('1.1 Assumptions'!$J$13="Optimistic Scenario",'2.2 Scenario Assumptions'!$H$7,IF('1.1 Assumptions'!$J$13="Base Case Scenario",'2.2 Scenario Assumptions'!$H$8,'2.2 Scenario Assumptions'!$H$9))</f>
        <v>0.01</v>
      </c>
      <c r="AX69" s="34">
        <f>IF('1.1 Assumptions'!$J$13="Optimistic Scenario",'2.2 Scenario Assumptions'!$H$7,IF('1.1 Assumptions'!$J$13="Base Case Scenario",'2.2 Scenario Assumptions'!$H$8,'2.2 Scenario Assumptions'!$H$9))</f>
        <v>0.01</v>
      </c>
      <c r="AY69" s="34">
        <f>IF('1.1 Assumptions'!$J$13="Optimistic Scenario",'2.2 Scenario Assumptions'!$H$7,IF('1.1 Assumptions'!$J$13="Base Case Scenario",'2.2 Scenario Assumptions'!$H$8,'2.2 Scenario Assumptions'!$H$9))</f>
        <v>0.01</v>
      </c>
      <c r="AZ69" s="34">
        <f>IF('1.1 Assumptions'!$J$13="Optimistic Scenario",'2.2 Scenario Assumptions'!$H$7,IF('1.1 Assumptions'!$J$13="Base Case Scenario",'2.2 Scenario Assumptions'!$H$8,'2.2 Scenario Assumptions'!$H$9))</f>
        <v>0.01</v>
      </c>
      <c r="BA69" s="34">
        <f>IF('1.1 Assumptions'!$J$13="Optimistic Scenario",'2.2 Scenario Assumptions'!$H$7,IF('1.1 Assumptions'!$J$13="Base Case Scenario",'2.2 Scenario Assumptions'!$H$8,'2.2 Scenario Assumptions'!$H$9))</f>
        <v>0.01</v>
      </c>
      <c r="BB69" s="34">
        <f>IF('1.1 Assumptions'!$J$13="Optimistic Scenario",'2.2 Scenario Assumptions'!$H$7,IF('1.1 Assumptions'!$J$13="Base Case Scenario",'2.2 Scenario Assumptions'!$H$8,'2.2 Scenario Assumptions'!$H$9))</f>
        <v>0.01</v>
      </c>
      <c r="BC69" s="34">
        <f>IF('1.1 Assumptions'!$J$13="Optimistic Scenario",'2.2 Scenario Assumptions'!$H$7,IF('1.1 Assumptions'!$J$13="Base Case Scenario",'2.2 Scenario Assumptions'!$H$8,'2.2 Scenario Assumptions'!$H$9))</f>
        <v>0.01</v>
      </c>
      <c r="BD69" s="34">
        <f>IF('1.1 Assumptions'!$J$13="Optimistic Scenario",'2.2 Scenario Assumptions'!$H$7,IF('1.1 Assumptions'!$J$13="Base Case Scenario",'2.2 Scenario Assumptions'!$H$8,'2.2 Scenario Assumptions'!$H$9))</f>
        <v>0.01</v>
      </c>
      <c r="BE69" s="34">
        <f>IF('1.1 Assumptions'!$J$13="Optimistic Scenario",'2.2 Scenario Assumptions'!$H$7,IF('1.1 Assumptions'!$J$13="Base Case Scenario",'2.2 Scenario Assumptions'!$H$8,'2.2 Scenario Assumptions'!$H$9))</f>
        <v>0.01</v>
      </c>
      <c r="BF69" s="34">
        <f>IF('1.1 Assumptions'!$J$13="Optimistic Scenario",'2.2 Scenario Assumptions'!$H$7,IF('1.1 Assumptions'!$J$13="Base Case Scenario",'2.2 Scenario Assumptions'!$H$8,'2.2 Scenario Assumptions'!$H$9))</f>
        <v>0.01</v>
      </c>
      <c r="BG69" s="34">
        <f>IF('1.1 Assumptions'!$J$13="Optimistic Scenario",'2.2 Scenario Assumptions'!$H$7,IF('1.1 Assumptions'!$J$13="Base Case Scenario",'2.2 Scenario Assumptions'!$H$8,'2.2 Scenario Assumptions'!$H$9))</f>
        <v>0.01</v>
      </c>
      <c r="BH69" s="34">
        <f>IF('1.1 Assumptions'!$J$13="Optimistic Scenario",'2.2 Scenario Assumptions'!$H$7,IF('1.1 Assumptions'!$J$13="Base Case Scenario",'2.2 Scenario Assumptions'!$H$8,'2.2 Scenario Assumptions'!$H$9))</f>
        <v>0.01</v>
      </c>
      <c r="BI69" s="34">
        <f>IF('1.1 Assumptions'!$J$13="Optimistic Scenario",'2.2 Scenario Assumptions'!$H$7,IF('1.1 Assumptions'!$J$13="Base Case Scenario",'2.2 Scenario Assumptions'!$H$8,'2.2 Scenario Assumptions'!$H$9))</f>
        <v>0.01</v>
      </c>
      <c r="BJ69" s="34">
        <f>IF('1.1 Assumptions'!$J$13="Optimistic Scenario",'2.2 Scenario Assumptions'!$H$7,IF('1.1 Assumptions'!$J$13="Base Case Scenario",'2.2 Scenario Assumptions'!$H$8,'2.2 Scenario Assumptions'!$H$9))</f>
        <v>0.01</v>
      </c>
      <c r="BK69" s="34">
        <f>IF('1.1 Assumptions'!$J$13="Optimistic Scenario",'2.2 Scenario Assumptions'!$H$7,IF('1.1 Assumptions'!$J$13="Base Case Scenario",'2.2 Scenario Assumptions'!$H$8,'2.2 Scenario Assumptions'!$H$9))</f>
        <v>0.01</v>
      </c>
      <c r="BL69" s="34">
        <f>IF('1.1 Assumptions'!$J$13="Optimistic Scenario",'2.2 Scenario Assumptions'!$H$7,IF('1.1 Assumptions'!$J$13="Base Case Scenario",'2.2 Scenario Assumptions'!$H$8,'2.2 Scenario Assumptions'!$H$9))</f>
        <v>0.01</v>
      </c>
      <c r="BM69" s="34">
        <f>IF('1.1 Assumptions'!$J$13="Optimistic Scenario",'2.2 Scenario Assumptions'!$H$7,IF('1.1 Assumptions'!$J$13="Base Case Scenario",'2.2 Scenario Assumptions'!$H$8,'2.2 Scenario Assumptions'!$H$9))</f>
        <v>0.01</v>
      </c>
      <c r="BN69" s="34">
        <f>IF('1.1 Assumptions'!$J$13="Optimistic Scenario",'2.2 Scenario Assumptions'!$H$7,IF('1.1 Assumptions'!$J$13="Base Case Scenario",'2.2 Scenario Assumptions'!$H$8,'2.2 Scenario Assumptions'!$H$9))</f>
        <v>0.01</v>
      </c>
      <c r="BO69" s="34">
        <f>IF('1.1 Assumptions'!$J$13="Optimistic Scenario",'2.2 Scenario Assumptions'!$H$7,IF('1.1 Assumptions'!$J$13="Base Case Scenario",'2.2 Scenario Assumptions'!$H$8,'2.2 Scenario Assumptions'!$H$9))</f>
        <v>0.01</v>
      </c>
      <c r="BP69" s="34">
        <f>IF('1.1 Assumptions'!$J$13="Optimistic Scenario",'2.2 Scenario Assumptions'!$H$7,IF('1.1 Assumptions'!$J$13="Base Case Scenario",'2.2 Scenario Assumptions'!$H$8,'2.2 Scenario Assumptions'!$H$9))</f>
        <v>0.01</v>
      </c>
      <c r="BQ69" s="34">
        <f>IF('1.1 Assumptions'!$J$13="Optimistic Scenario",'2.2 Scenario Assumptions'!$H$7,IF('1.1 Assumptions'!$J$13="Base Case Scenario",'2.2 Scenario Assumptions'!$H$8,'2.2 Scenario Assumptions'!$H$9))</f>
        <v>0.01</v>
      </c>
      <c r="BR69" s="34">
        <f>IF('1.1 Assumptions'!$J$13="Optimistic Scenario",'2.2 Scenario Assumptions'!$H$7,IF('1.1 Assumptions'!$J$13="Base Case Scenario",'2.2 Scenario Assumptions'!$H$8,'2.2 Scenario Assumptions'!$H$9))</f>
        <v>0.01</v>
      </c>
      <c r="BS69" s="34">
        <f>IF('1.1 Assumptions'!$J$13="Optimistic Scenario",'2.2 Scenario Assumptions'!$H$7,IF('1.1 Assumptions'!$J$13="Base Case Scenario",'2.2 Scenario Assumptions'!$H$8,'2.2 Scenario Assumptions'!$H$9))</f>
        <v>0.01</v>
      </c>
      <c r="BT69" s="34">
        <f>IF('1.1 Assumptions'!$J$13="Optimistic Scenario",'2.2 Scenario Assumptions'!$H$7,IF('1.1 Assumptions'!$J$13="Base Case Scenario",'2.2 Scenario Assumptions'!$H$8,'2.2 Scenario Assumptions'!$H$9))</f>
        <v>0.01</v>
      </c>
      <c r="BU69" s="34">
        <f>IF('1.1 Assumptions'!$J$13="Optimistic Scenario",'2.2 Scenario Assumptions'!$H$7,IF('1.1 Assumptions'!$J$13="Base Case Scenario",'2.2 Scenario Assumptions'!$H$8,'2.2 Scenario Assumptions'!$H$9))</f>
        <v>0.01</v>
      </c>
      <c r="BV69" s="34">
        <f>IF('1.1 Assumptions'!$J$13="Optimistic Scenario",'2.2 Scenario Assumptions'!$H$7,IF('1.1 Assumptions'!$J$13="Base Case Scenario",'2.2 Scenario Assumptions'!$H$8,'2.2 Scenario Assumptions'!$H$9))</f>
        <v>0.01</v>
      </c>
      <c r="BW69" s="34">
        <f>IF('1.1 Assumptions'!$J$13="Optimistic Scenario",'2.2 Scenario Assumptions'!$H$7,IF('1.1 Assumptions'!$J$13="Base Case Scenario",'2.2 Scenario Assumptions'!$H$8,'2.2 Scenario Assumptions'!$H$9))</f>
        <v>0.01</v>
      </c>
      <c r="BX69" s="34">
        <f>IF('1.1 Assumptions'!$J$13="Optimistic Scenario",'2.2 Scenario Assumptions'!$H$7,IF('1.1 Assumptions'!$J$13="Base Case Scenario",'2.2 Scenario Assumptions'!$H$8,'2.2 Scenario Assumptions'!$H$9))</f>
        <v>0.01</v>
      </c>
      <c r="BY69" s="34">
        <f>IF('1.1 Assumptions'!$J$13="Optimistic Scenario",'2.2 Scenario Assumptions'!$H$7,IF('1.1 Assumptions'!$J$13="Base Case Scenario",'2.2 Scenario Assumptions'!$H$8,'2.2 Scenario Assumptions'!$H$9))</f>
        <v>0.01</v>
      </c>
      <c r="BZ69" s="34">
        <f>IF('1.1 Assumptions'!$J$13="Optimistic Scenario",'2.2 Scenario Assumptions'!$H$7,IF('1.1 Assumptions'!$J$13="Base Case Scenario",'2.2 Scenario Assumptions'!$H$8,'2.2 Scenario Assumptions'!$H$9))</f>
        <v>0.01</v>
      </c>
      <c r="CA69" s="34">
        <f>IF('1.1 Assumptions'!$J$13="Optimistic Scenario",'2.2 Scenario Assumptions'!$H$7,IF('1.1 Assumptions'!$J$13="Base Case Scenario",'2.2 Scenario Assumptions'!$H$8,'2.2 Scenario Assumptions'!$H$9))</f>
        <v>0.01</v>
      </c>
      <c r="CB69" s="34">
        <f>IF('1.1 Assumptions'!$J$13="Optimistic Scenario",'2.2 Scenario Assumptions'!$H$7,IF('1.1 Assumptions'!$J$13="Base Case Scenario",'2.2 Scenario Assumptions'!$H$8,'2.2 Scenario Assumptions'!$H$9))</f>
        <v>0.01</v>
      </c>
      <c r="CC69" s="34">
        <f>IF('1.1 Assumptions'!$J$13="Optimistic Scenario",'2.2 Scenario Assumptions'!$H$7,IF('1.1 Assumptions'!$J$13="Base Case Scenario",'2.2 Scenario Assumptions'!$H$8,'2.2 Scenario Assumptions'!$H$9))</f>
        <v>0.01</v>
      </c>
      <c r="CD69" s="34">
        <f>IF('1.1 Assumptions'!$J$13="Optimistic Scenario",'2.2 Scenario Assumptions'!$H$7,IF('1.1 Assumptions'!$J$13="Base Case Scenario",'2.2 Scenario Assumptions'!$H$8,'2.2 Scenario Assumptions'!$H$9))</f>
        <v>0.01</v>
      </c>
      <c r="CE69" s="34">
        <f>IF('1.1 Assumptions'!$J$13="Optimistic Scenario",'2.2 Scenario Assumptions'!$H$7,IF('1.1 Assumptions'!$J$13="Base Case Scenario",'2.2 Scenario Assumptions'!$H$8,'2.2 Scenario Assumptions'!$H$9))</f>
        <v>0.01</v>
      </c>
      <c r="CF69" s="34">
        <f>IF('1.1 Assumptions'!$J$13="Optimistic Scenario",'2.2 Scenario Assumptions'!$H$7,IF('1.1 Assumptions'!$J$13="Base Case Scenario",'2.2 Scenario Assumptions'!$H$8,'2.2 Scenario Assumptions'!$H$9))</f>
        <v>0.01</v>
      </c>
      <c r="CG69" s="34">
        <f>IF('1.1 Assumptions'!$J$13="Optimistic Scenario",'2.2 Scenario Assumptions'!$H$7,IF('1.1 Assumptions'!$J$13="Base Case Scenario",'2.2 Scenario Assumptions'!$H$8,'2.2 Scenario Assumptions'!$H$9))</f>
        <v>0.01</v>
      </c>
      <c r="CH69" s="34">
        <f>IF('1.1 Assumptions'!$J$13="Optimistic Scenario",'2.2 Scenario Assumptions'!$H$7,IF('1.1 Assumptions'!$J$13="Base Case Scenario",'2.2 Scenario Assumptions'!$H$8,'2.2 Scenario Assumptions'!$H$9))</f>
        <v>0.01</v>
      </c>
      <c r="CI69" s="34">
        <f>IF('1.1 Assumptions'!$J$13="Optimistic Scenario",'2.2 Scenario Assumptions'!$H$7,IF('1.1 Assumptions'!$J$13="Base Case Scenario",'2.2 Scenario Assumptions'!$H$8,'2.2 Scenario Assumptions'!$H$9))</f>
        <v>0.01</v>
      </c>
      <c r="CJ69" s="34">
        <f>IF('1.1 Assumptions'!$J$13="Optimistic Scenario",'2.2 Scenario Assumptions'!$H$7,IF('1.1 Assumptions'!$J$13="Base Case Scenario",'2.2 Scenario Assumptions'!$H$8,'2.2 Scenario Assumptions'!$H$9))</f>
        <v>0.01</v>
      </c>
      <c r="CK69" s="34">
        <f>IF('1.1 Assumptions'!$J$13="Optimistic Scenario",'2.2 Scenario Assumptions'!$H$7,IF('1.1 Assumptions'!$J$13="Base Case Scenario",'2.2 Scenario Assumptions'!$H$8,'2.2 Scenario Assumptions'!$H$9))</f>
        <v>0.01</v>
      </c>
      <c r="CL69" s="34">
        <f>IF('1.1 Assumptions'!$J$13="Optimistic Scenario",'2.2 Scenario Assumptions'!$H$7,IF('1.1 Assumptions'!$J$13="Base Case Scenario",'2.2 Scenario Assumptions'!$H$8,'2.2 Scenario Assumptions'!$H$9))</f>
        <v>0.01</v>
      </c>
      <c r="CM69" s="34">
        <f>IF('1.1 Assumptions'!$J$13="Optimistic Scenario",'2.2 Scenario Assumptions'!$H$7,IF('1.1 Assumptions'!$J$13="Base Case Scenario",'2.2 Scenario Assumptions'!$H$8,'2.2 Scenario Assumptions'!$H$9))</f>
        <v>0.01</v>
      </c>
      <c r="CN69" s="34">
        <f>IF('1.1 Assumptions'!$J$13="Optimistic Scenario",'2.2 Scenario Assumptions'!$H$7,IF('1.1 Assumptions'!$J$13="Base Case Scenario",'2.2 Scenario Assumptions'!$H$8,'2.2 Scenario Assumptions'!$H$9))</f>
        <v>0.01</v>
      </c>
      <c r="CO69" s="34">
        <f>IF('1.1 Assumptions'!$J$13="Optimistic Scenario",'2.2 Scenario Assumptions'!$H$7,IF('1.1 Assumptions'!$J$13="Base Case Scenario",'2.2 Scenario Assumptions'!$H$8,'2.2 Scenario Assumptions'!$H$9))</f>
        <v>0.01</v>
      </c>
      <c r="CP69" s="34">
        <f>IF('1.1 Assumptions'!$J$13="Optimistic Scenario",'2.2 Scenario Assumptions'!$H$7,IF('1.1 Assumptions'!$J$13="Base Case Scenario",'2.2 Scenario Assumptions'!$H$8,'2.2 Scenario Assumptions'!$H$9))</f>
        <v>0.01</v>
      </c>
      <c r="CQ69" s="34">
        <f>IF('1.1 Assumptions'!$J$13="Optimistic Scenario",'2.2 Scenario Assumptions'!$H$7,IF('1.1 Assumptions'!$J$13="Base Case Scenario",'2.2 Scenario Assumptions'!$H$8,'2.2 Scenario Assumptions'!$H$9))</f>
        <v>0.01</v>
      </c>
      <c r="CR69" s="34">
        <f>IF('1.1 Assumptions'!$J$13="Optimistic Scenario",'2.2 Scenario Assumptions'!$H$7,IF('1.1 Assumptions'!$J$13="Base Case Scenario",'2.2 Scenario Assumptions'!$H$8,'2.2 Scenario Assumptions'!$H$9))</f>
        <v>0.01</v>
      </c>
      <c r="CS69" s="34">
        <f>IF('1.1 Assumptions'!$J$13="Optimistic Scenario",'2.2 Scenario Assumptions'!$H$7,IF('1.1 Assumptions'!$J$13="Base Case Scenario",'2.2 Scenario Assumptions'!$H$8,'2.2 Scenario Assumptions'!$H$9))</f>
        <v>0.01</v>
      </c>
      <c r="CT69" s="34">
        <f>IF('1.1 Assumptions'!$J$13="Optimistic Scenario",'2.2 Scenario Assumptions'!$H$7,IF('1.1 Assumptions'!$J$13="Base Case Scenario",'2.2 Scenario Assumptions'!$H$8,'2.2 Scenario Assumptions'!$H$9))</f>
        <v>0.01</v>
      </c>
      <c r="CU69" s="34">
        <f>IF('1.1 Assumptions'!$J$13="Optimistic Scenario",'2.2 Scenario Assumptions'!$H$7,IF('1.1 Assumptions'!$J$13="Base Case Scenario",'2.2 Scenario Assumptions'!$H$8,'2.2 Scenario Assumptions'!$H$9))</f>
        <v>0.01</v>
      </c>
      <c r="CV69" s="34">
        <f>IF('1.1 Assumptions'!$J$13="Optimistic Scenario",'2.2 Scenario Assumptions'!$H$7,IF('1.1 Assumptions'!$J$13="Base Case Scenario",'2.2 Scenario Assumptions'!$H$8,'2.2 Scenario Assumptions'!$H$9))</f>
        <v>0.01</v>
      </c>
      <c r="CW69" s="34">
        <f>IF('1.1 Assumptions'!$J$13="Optimistic Scenario",'2.2 Scenario Assumptions'!$H$7,IF('1.1 Assumptions'!$J$13="Base Case Scenario",'2.2 Scenario Assumptions'!$H$8,'2.2 Scenario Assumptions'!$H$9))</f>
        <v>0.01</v>
      </c>
      <c r="CX69" s="34">
        <f>IF('1.1 Assumptions'!$J$13="Optimistic Scenario",'2.2 Scenario Assumptions'!$H$7,IF('1.1 Assumptions'!$J$13="Base Case Scenario",'2.2 Scenario Assumptions'!$H$8,'2.2 Scenario Assumptions'!$H$9))</f>
        <v>0.01</v>
      </c>
      <c r="CY69" s="34">
        <f>IF('1.1 Assumptions'!$J$13="Optimistic Scenario",'2.2 Scenario Assumptions'!$H$7,IF('1.1 Assumptions'!$J$13="Base Case Scenario",'2.2 Scenario Assumptions'!$H$8,'2.2 Scenario Assumptions'!$H$9))</f>
        <v>0.01</v>
      </c>
      <c r="CZ69" s="34">
        <f>IF('1.1 Assumptions'!$J$13="Optimistic Scenario",'2.2 Scenario Assumptions'!$H$7,IF('1.1 Assumptions'!$J$13="Base Case Scenario",'2.2 Scenario Assumptions'!$H$8,'2.2 Scenario Assumptions'!$H$9))</f>
        <v>0.01</v>
      </c>
      <c r="DA69" s="34">
        <f>IF('1.1 Assumptions'!$J$13="Optimistic Scenario",'2.2 Scenario Assumptions'!$H$7,IF('1.1 Assumptions'!$J$13="Base Case Scenario",'2.2 Scenario Assumptions'!$H$8,'2.2 Scenario Assumptions'!$H$9))</f>
        <v>0.01</v>
      </c>
      <c r="DB69" s="34">
        <f>IF('1.1 Assumptions'!$J$13="Optimistic Scenario",'2.2 Scenario Assumptions'!$H$7,IF('1.1 Assumptions'!$J$13="Base Case Scenario",'2.2 Scenario Assumptions'!$H$8,'2.2 Scenario Assumptions'!$H$9))</f>
        <v>0.01</v>
      </c>
      <c r="DC69" s="34">
        <f>IF('1.1 Assumptions'!$J$13="Optimistic Scenario",'2.2 Scenario Assumptions'!$H$7,IF('1.1 Assumptions'!$J$13="Base Case Scenario",'2.2 Scenario Assumptions'!$H$8,'2.2 Scenario Assumptions'!$H$9))</f>
        <v>0.01</v>
      </c>
      <c r="DD69" s="34">
        <f>IF('1.1 Assumptions'!$J$13="Optimistic Scenario",'2.2 Scenario Assumptions'!$H$7,IF('1.1 Assumptions'!$J$13="Base Case Scenario",'2.2 Scenario Assumptions'!$H$8,'2.2 Scenario Assumptions'!$H$9))</f>
        <v>0.01</v>
      </c>
      <c r="DE69" s="34">
        <f>IF('1.1 Assumptions'!$J$13="Optimistic Scenario",'2.2 Scenario Assumptions'!$H$7,IF('1.1 Assumptions'!$J$13="Base Case Scenario",'2.2 Scenario Assumptions'!$H$8,'2.2 Scenario Assumptions'!$H$9))</f>
        <v>0.01</v>
      </c>
      <c r="DF69" s="34">
        <f>IF('1.1 Assumptions'!$J$13="Optimistic Scenario",'2.2 Scenario Assumptions'!$H$7,IF('1.1 Assumptions'!$J$13="Base Case Scenario",'2.2 Scenario Assumptions'!$H$8,'2.2 Scenario Assumptions'!$H$9))</f>
        <v>0.01</v>
      </c>
      <c r="DG69" s="34">
        <f>IF('1.1 Assumptions'!$J$13="Optimistic Scenario",'2.2 Scenario Assumptions'!$H$7,IF('1.1 Assumptions'!$J$13="Base Case Scenario",'2.2 Scenario Assumptions'!$H$8,'2.2 Scenario Assumptions'!$H$9))</f>
        <v>0.01</v>
      </c>
      <c r="DH69" s="34">
        <f>IF('1.1 Assumptions'!$J$13="Optimistic Scenario",'2.2 Scenario Assumptions'!$H$7,IF('1.1 Assumptions'!$J$13="Base Case Scenario",'2.2 Scenario Assumptions'!$H$8,'2.2 Scenario Assumptions'!$H$9))</f>
        <v>0.01</v>
      </c>
      <c r="DI69" s="34">
        <f>IF('1.1 Assumptions'!$J$13="Optimistic Scenario",'2.2 Scenario Assumptions'!$H$7,IF('1.1 Assumptions'!$J$13="Base Case Scenario",'2.2 Scenario Assumptions'!$H$8,'2.2 Scenario Assumptions'!$H$9))</f>
        <v>0.01</v>
      </c>
      <c r="DJ69" s="34">
        <f>IF('1.1 Assumptions'!$J$13="Optimistic Scenario",'2.2 Scenario Assumptions'!$H$7,IF('1.1 Assumptions'!$J$13="Base Case Scenario",'2.2 Scenario Assumptions'!$H$8,'2.2 Scenario Assumptions'!$H$9))</f>
        <v>0.01</v>
      </c>
      <c r="DK69" s="34">
        <f>IF('1.1 Assumptions'!$J$13="Optimistic Scenario",'2.2 Scenario Assumptions'!$H$7,IF('1.1 Assumptions'!$J$13="Base Case Scenario",'2.2 Scenario Assumptions'!$H$8,'2.2 Scenario Assumptions'!$H$9))</f>
        <v>0.01</v>
      </c>
      <c r="DL69" s="34">
        <f>IF('1.1 Assumptions'!$J$13="Optimistic Scenario",'2.2 Scenario Assumptions'!$H$7,IF('1.1 Assumptions'!$J$13="Base Case Scenario",'2.2 Scenario Assumptions'!$H$8,'2.2 Scenario Assumptions'!$H$9))</f>
        <v>0.01</v>
      </c>
      <c r="DM69" s="34">
        <f>IF('1.1 Assumptions'!$J$13="Optimistic Scenario",'2.2 Scenario Assumptions'!$H$7,IF('1.1 Assumptions'!$J$13="Base Case Scenario",'2.2 Scenario Assumptions'!$H$8,'2.2 Scenario Assumptions'!$H$9))</f>
        <v>0.01</v>
      </c>
      <c r="DN69" s="34">
        <f>IF('1.1 Assumptions'!$J$13="Optimistic Scenario",'2.2 Scenario Assumptions'!$H$7,IF('1.1 Assumptions'!$J$13="Base Case Scenario",'2.2 Scenario Assumptions'!$H$8,'2.2 Scenario Assumptions'!$H$9))</f>
        <v>0.01</v>
      </c>
      <c r="DO69" s="34">
        <f>IF('1.1 Assumptions'!$J$13="Optimistic Scenario",'2.2 Scenario Assumptions'!$H$7,IF('1.1 Assumptions'!$J$13="Base Case Scenario",'2.2 Scenario Assumptions'!$H$8,'2.2 Scenario Assumptions'!$H$9))</f>
        <v>0.01</v>
      </c>
      <c r="DP69" s="34">
        <f>IF('1.1 Assumptions'!$J$13="Optimistic Scenario",'2.2 Scenario Assumptions'!$H$7,IF('1.1 Assumptions'!$J$13="Base Case Scenario",'2.2 Scenario Assumptions'!$H$8,'2.2 Scenario Assumptions'!$H$9))</f>
        <v>0.01</v>
      </c>
      <c r="DQ69" s="34">
        <f>IF('1.1 Assumptions'!$J$13="Optimistic Scenario",'2.2 Scenario Assumptions'!$H$7,IF('1.1 Assumptions'!$J$13="Base Case Scenario",'2.2 Scenario Assumptions'!$H$8,'2.2 Scenario Assumptions'!$H$9))</f>
        <v>0.01</v>
      </c>
      <c r="DR69" s="34">
        <f>IF('1.1 Assumptions'!$J$13="Optimistic Scenario",'2.2 Scenario Assumptions'!$H$7,IF('1.1 Assumptions'!$J$13="Base Case Scenario",'2.2 Scenario Assumptions'!$H$8,'2.2 Scenario Assumptions'!$H$9))</f>
        <v>0.01</v>
      </c>
      <c r="DS69" s="34">
        <f>IF('1.1 Assumptions'!$J$13="Optimistic Scenario",'2.2 Scenario Assumptions'!$H$7,IF('1.1 Assumptions'!$J$13="Base Case Scenario",'2.2 Scenario Assumptions'!$H$8,'2.2 Scenario Assumptions'!$H$9))</f>
        <v>0.01</v>
      </c>
      <c r="DT69" s="34">
        <f>IF('1.1 Assumptions'!$J$13="Optimistic Scenario",'2.2 Scenario Assumptions'!$H$7,IF('1.1 Assumptions'!$J$13="Base Case Scenario",'2.2 Scenario Assumptions'!$H$8,'2.2 Scenario Assumptions'!$H$9))</f>
        <v>0.01</v>
      </c>
      <c r="DU69" s="34">
        <f>IF('1.1 Assumptions'!$J$13="Optimistic Scenario",'2.2 Scenario Assumptions'!$H$7,IF('1.1 Assumptions'!$J$13="Base Case Scenario",'2.2 Scenario Assumptions'!$H$8,'2.2 Scenario Assumptions'!$H$9))</f>
        <v>0.01</v>
      </c>
      <c r="DV69" s="34">
        <f>IF('1.1 Assumptions'!$J$13="Optimistic Scenario",'2.2 Scenario Assumptions'!$H$7,IF('1.1 Assumptions'!$J$13="Base Case Scenario",'2.2 Scenario Assumptions'!$H$8,'2.2 Scenario Assumptions'!$H$9))</f>
        <v>0.01</v>
      </c>
      <c r="DW69" s="34">
        <f>IF('1.1 Assumptions'!$J$13="Optimistic Scenario",'2.2 Scenario Assumptions'!$H$7,IF('1.1 Assumptions'!$J$13="Base Case Scenario",'2.2 Scenario Assumptions'!$H$8,'2.2 Scenario Assumptions'!$H$9))</f>
        <v>0.01</v>
      </c>
      <c r="DX69" s="34">
        <f>IF('1.1 Assumptions'!$J$13="Optimistic Scenario",'2.2 Scenario Assumptions'!$H$7,IF('1.1 Assumptions'!$J$13="Base Case Scenario",'2.2 Scenario Assumptions'!$H$8,'2.2 Scenario Assumptions'!$H$9))</f>
        <v>0.01</v>
      </c>
      <c r="DY69" s="34">
        <f>IF('1.1 Assumptions'!$J$13="Optimistic Scenario",'2.2 Scenario Assumptions'!$H$7,IF('1.1 Assumptions'!$J$13="Base Case Scenario",'2.2 Scenario Assumptions'!$H$8,'2.2 Scenario Assumptions'!$H$9))</f>
        <v>0.01</v>
      </c>
    </row>
    <row r="70" spans="1:129" s="24" customFormat="1" x14ac:dyDescent="0.35">
      <c r="A70" s="48"/>
      <c r="B70" s="137"/>
      <c r="C70" s="14"/>
      <c r="D70"/>
      <c r="E70"/>
      <c r="F70"/>
      <c r="G70"/>
      <c r="H70" s="516"/>
      <c r="I70"/>
      <c r="J70"/>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v>0</v>
      </c>
    </row>
    <row r="71" spans="1:129" s="24" customFormat="1" x14ac:dyDescent="0.35">
      <c r="A71" s="48"/>
      <c r="B71" s="113"/>
      <c r="C71" s="119"/>
      <c r="D71" s="44" t="s">
        <v>245</v>
      </c>
      <c r="E71" s="44"/>
      <c r="F71" s="44"/>
      <c r="G71"/>
      <c r="H71" s="530" t="s">
        <v>246</v>
      </c>
      <c r="I71"/>
      <c r="J71" s="293">
        <f>365.25/12</f>
        <v>30.4375</v>
      </c>
      <c r="K71" s="293">
        <f t="shared" ref="K71:BV71" si="43">365.25/12</f>
        <v>30.4375</v>
      </c>
      <c r="L71" s="293">
        <f t="shared" si="43"/>
        <v>30.4375</v>
      </c>
      <c r="M71" s="293">
        <f t="shared" si="43"/>
        <v>30.4375</v>
      </c>
      <c r="N71" s="293">
        <f t="shared" si="43"/>
        <v>30.4375</v>
      </c>
      <c r="O71" s="293">
        <f t="shared" si="43"/>
        <v>30.4375</v>
      </c>
      <c r="P71" s="293">
        <f t="shared" si="43"/>
        <v>30.4375</v>
      </c>
      <c r="Q71" s="293">
        <f t="shared" si="43"/>
        <v>30.4375</v>
      </c>
      <c r="R71" s="293">
        <f t="shared" si="43"/>
        <v>30.4375</v>
      </c>
      <c r="S71" s="293">
        <f t="shared" si="43"/>
        <v>30.4375</v>
      </c>
      <c r="T71" s="293">
        <f t="shared" si="43"/>
        <v>30.4375</v>
      </c>
      <c r="U71" s="293">
        <f t="shared" si="43"/>
        <v>30.4375</v>
      </c>
      <c r="V71" s="293">
        <f t="shared" si="43"/>
        <v>30.4375</v>
      </c>
      <c r="W71" s="293">
        <f t="shared" si="43"/>
        <v>30.4375</v>
      </c>
      <c r="X71" s="293">
        <f t="shared" si="43"/>
        <v>30.4375</v>
      </c>
      <c r="Y71" s="293">
        <f t="shared" si="43"/>
        <v>30.4375</v>
      </c>
      <c r="Z71" s="293">
        <f t="shared" si="43"/>
        <v>30.4375</v>
      </c>
      <c r="AA71" s="293">
        <f t="shared" si="43"/>
        <v>30.4375</v>
      </c>
      <c r="AB71" s="293">
        <f t="shared" si="43"/>
        <v>30.4375</v>
      </c>
      <c r="AC71" s="293">
        <f t="shared" si="43"/>
        <v>30.4375</v>
      </c>
      <c r="AD71" s="293">
        <f t="shared" si="43"/>
        <v>30.4375</v>
      </c>
      <c r="AE71" s="293">
        <f t="shared" si="43"/>
        <v>30.4375</v>
      </c>
      <c r="AF71" s="293">
        <f t="shared" si="43"/>
        <v>30.4375</v>
      </c>
      <c r="AG71" s="293">
        <f t="shared" si="43"/>
        <v>30.4375</v>
      </c>
      <c r="AH71" s="293">
        <f t="shared" si="43"/>
        <v>30.4375</v>
      </c>
      <c r="AI71" s="293">
        <f t="shared" si="43"/>
        <v>30.4375</v>
      </c>
      <c r="AJ71" s="293">
        <f t="shared" si="43"/>
        <v>30.4375</v>
      </c>
      <c r="AK71" s="293">
        <f t="shared" si="43"/>
        <v>30.4375</v>
      </c>
      <c r="AL71" s="293">
        <f t="shared" si="43"/>
        <v>30.4375</v>
      </c>
      <c r="AM71" s="293">
        <f t="shared" si="43"/>
        <v>30.4375</v>
      </c>
      <c r="AN71" s="293">
        <f t="shared" si="43"/>
        <v>30.4375</v>
      </c>
      <c r="AO71" s="293">
        <f t="shared" si="43"/>
        <v>30.4375</v>
      </c>
      <c r="AP71" s="293">
        <f t="shared" si="43"/>
        <v>30.4375</v>
      </c>
      <c r="AQ71" s="293">
        <f t="shared" si="43"/>
        <v>30.4375</v>
      </c>
      <c r="AR71" s="293">
        <f t="shared" si="43"/>
        <v>30.4375</v>
      </c>
      <c r="AS71" s="293">
        <f t="shared" si="43"/>
        <v>30.4375</v>
      </c>
      <c r="AT71" s="293">
        <f t="shared" si="43"/>
        <v>30.4375</v>
      </c>
      <c r="AU71" s="293">
        <f t="shared" si="43"/>
        <v>30.4375</v>
      </c>
      <c r="AV71" s="293">
        <f t="shared" si="43"/>
        <v>30.4375</v>
      </c>
      <c r="AW71" s="293">
        <f t="shared" si="43"/>
        <v>30.4375</v>
      </c>
      <c r="AX71" s="293">
        <f t="shared" si="43"/>
        <v>30.4375</v>
      </c>
      <c r="AY71" s="293">
        <f t="shared" si="43"/>
        <v>30.4375</v>
      </c>
      <c r="AZ71" s="293">
        <f t="shared" si="43"/>
        <v>30.4375</v>
      </c>
      <c r="BA71" s="293">
        <f t="shared" si="43"/>
        <v>30.4375</v>
      </c>
      <c r="BB71" s="293">
        <f t="shared" si="43"/>
        <v>30.4375</v>
      </c>
      <c r="BC71" s="293">
        <f t="shared" si="43"/>
        <v>30.4375</v>
      </c>
      <c r="BD71" s="293">
        <f t="shared" si="43"/>
        <v>30.4375</v>
      </c>
      <c r="BE71" s="293">
        <f t="shared" si="43"/>
        <v>30.4375</v>
      </c>
      <c r="BF71" s="293">
        <f t="shared" si="43"/>
        <v>30.4375</v>
      </c>
      <c r="BG71" s="293">
        <f t="shared" si="43"/>
        <v>30.4375</v>
      </c>
      <c r="BH71" s="293">
        <f t="shared" si="43"/>
        <v>30.4375</v>
      </c>
      <c r="BI71" s="293">
        <f t="shared" si="43"/>
        <v>30.4375</v>
      </c>
      <c r="BJ71" s="293">
        <f t="shared" si="43"/>
        <v>30.4375</v>
      </c>
      <c r="BK71" s="293">
        <f t="shared" si="43"/>
        <v>30.4375</v>
      </c>
      <c r="BL71" s="293">
        <f t="shared" si="43"/>
        <v>30.4375</v>
      </c>
      <c r="BM71" s="293">
        <f t="shared" si="43"/>
        <v>30.4375</v>
      </c>
      <c r="BN71" s="293">
        <f t="shared" si="43"/>
        <v>30.4375</v>
      </c>
      <c r="BO71" s="293">
        <f t="shared" si="43"/>
        <v>30.4375</v>
      </c>
      <c r="BP71" s="293">
        <f t="shared" si="43"/>
        <v>30.4375</v>
      </c>
      <c r="BQ71" s="293">
        <f t="shared" si="43"/>
        <v>30.4375</v>
      </c>
      <c r="BR71" s="293">
        <f t="shared" si="43"/>
        <v>30.4375</v>
      </c>
      <c r="BS71" s="293">
        <f t="shared" si="43"/>
        <v>30.4375</v>
      </c>
      <c r="BT71" s="293">
        <f t="shared" si="43"/>
        <v>30.4375</v>
      </c>
      <c r="BU71" s="293">
        <f t="shared" si="43"/>
        <v>30.4375</v>
      </c>
      <c r="BV71" s="293">
        <f t="shared" si="43"/>
        <v>30.4375</v>
      </c>
      <c r="BW71" s="293">
        <f t="shared" ref="BW71:DY71" si="44">365.25/12</f>
        <v>30.4375</v>
      </c>
      <c r="BX71" s="293">
        <f t="shared" si="44"/>
        <v>30.4375</v>
      </c>
      <c r="BY71" s="293">
        <f t="shared" si="44"/>
        <v>30.4375</v>
      </c>
      <c r="BZ71" s="293">
        <f t="shared" si="44"/>
        <v>30.4375</v>
      </c>
      <c r="CA71" s="293">
        <f t="shared" si="44"/>
        <v>30.4375</v>
      </c>
      <c r="CB71" s="293">
        <f t="shared" si="44"/>
        <v>30.4375</v>
      </c>
      <c r="CC71" s="293">
        <f t="shared" si="44"/>
        <v>30.4375</v>
      </c>
      <c r="CD71" s="293">
        <f t="shared" si="44"/>
        <v>30.4375</v>
      </c>
      <c r="CE71" s="293">
        <f t="shared" si="44"/>
        <v>30.4375</v>
      </c>
      <c r="CF71" s="293">
        <f t="shared" si="44"/>
        <v>30.4375</v>
      </c>
      <c r="CG71" s="293">
        <f t="shared" si="44"/>
        <v>30.4375</v>
      </c>
      <c r="CH71" s="293">
        <f t="shared" si="44"/>
        <v>30.4375</v>
      </c>
      <c r="CI71" s="293">
        <f t="shared" si="44"/>
        <v>30.4375</v>
      </c>
      <c r="CJ71" s="293">
        <f t="shared" si="44"/>
        <v>30.4375</v>
      </c>
      <c r="CK71" s="293">
        <f t="shared" si="44"/>
        <v>30.4375</v>
      </c>
      <c r="CL71" s="293">
        <f t="shared" si="44"/>
        <v>30.4375</v>
      </c>
      <c r="CM71" s="293">
        <f t="shared" si="44"/>
        <v>30.4375</v>
      </c>
      <c r="CN71" s="293">
        <f t="shared" si="44"/>
        <v>30.4375</v>
      </c>
      <c r="CO71" s="293">
        <f t="shared" si="44"/>
        <v>30.4375</v>
      </c>
      <c r="CP71" s="293">
        <f t="shared" si="44"/>
        <v>30.4375</v>
      </c>
      <c r="CQ71" s="293">
        <f t="shared" si="44"/>
        <v>30.4375</v>
      </c>
      <c r="CR71" s="293">
        <f t="shared" si="44"/>
        <v>30.4375</v>
      </c>
      <c r="CS71" s="293">
        <f t="shared" si="44"/>
        <v>30.4375</v>
      </c>
      <c r="CT71" s="293">
        <f t="shared" si="44"/>
        <v>30.4375</v>
      </c>
      <c r="CU71" s="293">
        <f t="shared" si="44"/>
        <v>30.4375</v>
      </c>
      <c r="CV71" s="293">
        <f t="shared" si="44"/>
        <v>30.4375</v>
      </c>
      <c r="CW71" s="293">
        <f t="shared" si="44"/>
        <v>30.4375</v>
      </c>
      <c r="CX71" s="293">
        <f t="shared" si="44"/>
        <v>30.4375</v>
      </c>
      <c r="CY71" s="293">
        <f t="shared" si="44"/>
        <v>30.4375</v>
      </c>
      <c r="CZ71" s="293">
        <f t="shared" si="44"/>
        <v>30.4375</v>
      </c>
      <c r="DA71" s="293">
        <f t="shared" si="44"/>
        <v>30.4375</v>
      </c>
      <c r="DB71" s="293">
        <f t="shared" si="44"/>
        <v>30.4375</v>
      </c>
      <c r="DC71" s="293">
        <f t="shared" si="44"/>
        <v>30.4375</v>
      </c>
      <c r="DD71" s="293">
        <f t="shared" si="44"/>
        <v>30.4375</v>
      </c>
      <c r="DE71" s="293">
        <f t="shared" si="44"/>
        <v>30.4375</v>
      </c>
      <c r="DF71" s="293">
        <f t="shared" si="44"/>
        <v>30.4375</v>
      </c>
      <c r="DG71" s="293">
        <f t="shared" si="44"/>
        <v>30.4375</v>
      </c>
      <c r="DH71" s="293">
        <f t="shared" si="44"/>
        <v>30.4375</v>
      </c>
      <c r="DI71" s="293">
        <f t="shared" si="44"/>
        <v>30.4375</v>
      </c>
      <c r="DJ71" s="293">
        <f t="shared" si="44"/>
        <v>30.4375</v>
      </c>
      <c r="DK71" s="293">
        <f t="shared" si="44"/>
        <v>30.4375</v>
      </c>
      <c r="DL71" s="293">
        <f t="shared" si="44"/>
        <v>30.4375</v>
      </c>
      <c r="DM71" s="293">
        <f t="shared" si="44"/>
        <v>30.4375</v>
      </c>
      <c r="DN71" s="293">
        <f t="shared" si="44"/>
        <v>30.4375</v>
      </c>
      <c r="DO71" s="293">
        <f t="shared" si="44"/>
        <v>30.4375</v>
      </c>
      <c r="DP71" s="293">
        <f t="shared" si="44"/>
        <v>30.4375</v>
      </c>
      <c r="DQ71" s="293">
        <f t="shared" si="44"/>
        <v>30.4375</v>
      </c>
      <c r="DR71" s="293">
        <f t="shared" si="44"/>
        <v>30.4375</v>
      </c>
      <c r="DS71" s="293">
        <f t="shared" si="44"/>
        <v>30.4375</v>
      </c>
      <c r="DT71" s="293">
        <f t="shared" si="44"/>
        <v>30.4375</v>
      </c>
      <c r="DU71" s="293">
        <f t="shared" si="44"/>
        <v>30.4375</v>
      </c>
      <c r="DV71" s="293">
        <f t="shared" si="44"/>
        <v>30.4375</v>
      </c>
      <c r="DW71" s="293">
        <f t="shared" si="44"/>
        <v>30.4375</v>
      </c>
      <c r="DX71" s="293">
        <f t="shared" si="44"/>
        <v>30.4375</v>
      </c>
      <c r="DY71" s="293">
        <f t="shared" si="44"/>
        <v>30.4375</v>
      </c>
    </row>
    <row r="72" spans="1:129" s="24" customFormat="1" x14ac:dyDescent="0.35">
      <c r="A72" s="48"/>
      <c r="B72" s="113"/>
      <c r="C72" s="48" t="s">
        <v>606</v>
      </c>
      <c r="D72"/>
      <c r="E72" s="47"/>
      <c r="F72" s="47"/>
      <c r="G72"/>
      <c r="H72" s="531" t="s">
        <v>415</v>
      </c>
      <c r="I72"/>
      <c r="J72" s="413">
        <f>((24*60*60)/J67)*J66*J71</f>
        <v>24170.955882352941</v>
      </c>
      <c r="K72" s="35">
        <f t="shared" ref="K72:BV72" si="45">((24*60*60)/K67)*K66*K71</f>
        <v>24170.955882352941</v>
      </c>
      <c r="L72" s="35">
        <f t="shared" si="45"/>
        <v>24170.955882352941</v>
      </c>
      <c r="M72" s="35">
        <f t="shared" si="45"/>
        <v>24170.955882352941</v>
      </c>
      <c r="N72" s="35">
        <f t="shared" si="45"/>
        <v>24170.955882352941</v>
      </c>
      <c r="O72" s="35">
        <f t="shared" si="45"/>
        <v>24170.955882352941</v>
      </c>
      <c r="P72" s="35">
        <f t="shared" si="45"/>
        <v>24170.955882352941</v>
      </c>
      <c r="Q72" s="35">
        <f t="shared" si="45"/>
        <v>24170.955882352941</v>
      </c>
      <c r="R72" s="35">
        <f t="shared" si="45"/>
        <v>24170.955882352941</v>
      </c>
      <c r="S72" s="35">
        <f t="shared" si="45"/>
        <v>24170.955882352941</v>
      </c>
      <c r="T72" s="35">
        <f t="shared" si="45"/>
        <v>24170.955882352941</v>
      </c>
      <c r="U72" s="35">
        <f t="shared" si="45"/>
        <v>24170.955882352941</v>
      </c>
      <c r="V72" s="35">
        <f t="shared" si="45"/>
        <v>24170.955882352941</v>
      </c>
      <c r="W72" s="35">
        <f t="shared" si="45"/>
        <v>24170.955882352941</v>
      </c>
      <c r="X72" s="35">
        <f t="shared" si="45"/>
        <v>24170.955882352941</v>
      </c>
      <c r="Y72" s="35">
        <f t="shared" si="45"/>
        <v>24170.955882352941</v>
      </c>
      <c r="Z72" s="35">
        <f t="shared" si="45"/>
        <v>24170.955882352941</v>
      </c>
      <c r="AA72" s="35">
        <f t="shared" si="45"/>
        <v>24170.955882352941</v>
      </c>
      <c r="AB72" s="35">
        <f t="shared" si="45"/>
        <v>24170.955882352941</v>
      </c>
      <c r="AC72" s="35">
        <f t="shared" si="45"/>
        <v>12085.47794117647</v>
      </c>
      <c r="AD72" s="35">
        <f t="shared" si="45"/>
        <v>12085.47794117647</v>
      </c>
      <c r="AE72" s="35">
        <f t="shared" si="45"/>
        <v>12085.47794117647</v>
      </c>
      <c r="AF72" s="35">
        <f t="shared" si="45"/>
        <v>12085.47794117647</v>
      </c>
      <c r="AG72" s="35">
        <f t="shared" si="45"/>
        <v>12085.47794117647</v>
      </c>
      <c r="AH72" s="35">
        <f t="shared" si="45"/>
        <v>12085.47794117647</v>
      </c>
      <c r="AI72" s="35">
        <f t="shared" si="45"/>
        <v>12085.47794117647</v>
      </c>
      <c r="AJ72" s="35">
        <f t="shared" si="45"/>
        <v>12085.47794117647</v>
      </c>
      <c r="AK72" s="35">
        <f t="shared" si="45"/>
        <v>12085.47794117647</v>
      </c>
      <c r="AL72" s="35">
        <f t="shared" si="45"/>
        <v>12085.47794117647</v>
      </c>
      <c r="AM72" s="35">
        <f t="shared" si="45"/>
        <v>12085.47794117647</v>
      </c>
      <c r="AN72" s="35">
        <f t="shared" si="45"/>
        <v>12085.47794117647</v>
      </c>
      <c r="AO72" s="35">
        <f t="shared" si="45"/>
        <v>12085.47794117647</v>
      </c>
      <c r="AP72" s="35">
        <f t="shared" si="45"/>
        <v>12085.47794117647</v>
      </c>
      <c r="AQ72" s="35">
        <f t="shared" si="45"/>
        <v>12085.47794117647</v>
      </c>
      <c r="AR72" s="35">
        <f t="shared" si="45"/>
        <v>12085.47794117647</v>
      </c>
      <c r="AS72" s="35">
        <f t="shared" si="45"/>
        <v>12085.47794117647</v>
      </c>
      <c r="AT72" s="35">
        <f t="shared" si="45"/>
        <v>12085.47794117647</v>
      </c>
      <c r="AU72" s="35">
        <f t="shared" si="45"/>
        <v>12085.47794117647</v>
      </c>
      <c r="AV72" s="35">
        <f t="shared" si="45"/>
        <v>12085.47794117647</v>
      </c>
      <c r="AW72" s="35">
        <f t="shared" si="45"/>
        <v>12085.47794117647</v>
      </c>
      <c r="AX72" s="35">
        <f t="shared" si="45"/>
        <v>12085.47794117647</v>
      </c>
      <c r="AY72" s="35">
        <f t="shared" si="45"/>
        <v>12085.47794117647</v>
      </c>
      <c r="AZ72" s="35">
        <f t="shared" si="45"/>
        <v>12085.47794117647</v>
      </c>
      <c r="BA72" s="35">
        <f t="shared" si="45"/>
        <v>12085.47794117647</v>
      </c>
      <c r="BB72" s="35">
        <f t="shared" si="45"/>
        <v>12085.47794117647</v>
      </c>
      <c r="BC72" s="35">
        <f t="shared" si="45"/>
        <v>12085.47794117647</v>
      </c>
      <c r="BD72" s="35">
        <f t="shared" si="45"/>
        <v>12085.47794117647</v>
      </c>
      <c r="BE72" s="35">
        <f t="shared" si="45"/>
        <v>12085.47794117647</v>
      </c>
      <c r="BF72" s="35">
        <f t="shared" si="45"/>
        <v>12085.47794117647</v>
      </c>
      <c r="BG72" s="35">
        <f t="shared" si="45"/>
        <v>12085.47794117647</v>
      </c>
      <c r="BH72" s="35">
        <f t="shared" si="45"/>
        <v>12085.47794117647</v>
      </c>
      <c r="BI72" s="35">
        <f t="shared" si="45"/>
        <v>12085.47794117647</v>
      </c>
      <c r="BJ72" s="35">
        <f t="shared" si="45"/>
        <v>12085.47794117647</v>
      </c>
      <c r="BK72" s="35">
        <f t="shared" si="45"/>
        <v>12085.47794117647</v>
      </c>
      <c r="BL72" s="35">
        <f t="shared" si="45"/>
        <v>12085.47794117647</v>
      </c>
      <c r="BM72" s="35">
        <f t="shared" si="45"/>
        <v>12085.47794117647</v>
      </c>
      <c r="BN72" s="35">
        <f t="shared" si="45"/>
        <v>12085.47794117647</v>
      </c>
      <c r="BO72" s="35">
        <f t="shared" si="45"/>
        <v>12085.47794117647</v>
      </c>
      <c r="BP72" s="35">
        <f t="shared" si="45"/>
        <v>12085.47794117647</v>
      </c>
      <c r="BQ72" s="35">
        <f t="shared" si="45"/>
        <v>12085.47794117647</v>
      </c>
      <c r="BR72" s="35">
        <f t="shared" si="45"/>
        <v>12085.47794117647</v>
      </c>
      <c r="BS72" s="35">
        <f t="shared" si="45"/>
        <v>12085.47794117647</v>
      </c>
      <c r="BT72" s="35">
        <f t="shared" si="45"/>
        <v>12085.47794117647</v>
      </c>
      <c r="BU72" s="35">
        <f t="shared" si="45"/>
        <v>12085.47794117647</v>
      </c>
      <c r="BV72" s="35">
        <f t="shared" si="45"/>
        <v>12085.47794117647</v>
      </c>
      <c r="BW72" s="35">
        <f t="shared" ref="BW72:DY72" si="46">((24*60*60)/BW67)*BW66*BW71</f>
        <v>12085.47794117647</v>
      </c>
      <c r="BX72" s="35">
        <f t="shared" si="46"/>
        <v>12085.47794117647</v>
      </c>
      <c r="BY72" s="35">
        <f t="shared" si="46"/>
        <v>6042.7389705882351</v>
      </c>
      <c r="BZ72" s="35">
        <f t="shared" si="46"/>
        <v>6042.7389705882351</v>
      </c>
      <c r="CA72" s="35">
        <f t="shared" si="46"/>
        <v>6042.7389705882351</v>
      </c>
      <c r="CB72" s="35">
        <f t="shared" si="46"/>
        <v>6042.7389705882351</v>
      </c>
      <c r="CC72" s="35">
        <f t="shared" si="46"/>
        <v>6042.7389705882351</v>
      </c>
      <c r="CD72" s="35">
        <f t="shared" si="46"/>
        <v>6042.7389705882351</v>
      </c>
      <c r="CE72" s="35">
        <f t="shared" si="46"/>
        <v>6042.7389705882351</v>
      </c>
      <c r="CF72" s="35">
        <f t="shared" si="46"/>
        <v>6042.7389705882351</v>
      </c>
      <c r="CG72" s="35">
        <f t="shared" si="46"/>
        <v>6042.7389705882351</v>
      </c>
      <c r="CH72" s="35">
        <f t="shared" si="46"/>
        <v>6042.7389705882351</v>
      </c>
      <c r="CI72" s="35">
        <f t="shared" si="46"/>
        <v>6042.7389705882351</v>
      </c>
      <c r="CJ72" s="35">
        <f t="shared" si="46"/>
        <v>6042.7389705882351</v>
      </c>
      <c r="CK72" s="35">
        <f t="shared" si="46"/>
        <v>6042.7389705882351</v>
      </c>
      <c r="CL72" s="35">
        <f t="shared" si="46"/>
        <v>6042.7389705882351</v>
      </c>
      <c r="CM72" s="35">
        <f t="shared" si="46"/>
        <v>6042.7389705882351</v>
      </c>
      <c r="CN72" s="35">
        <f t="shared" si="46"/>
        <v>6042.7389705882351</v>
      </c>
      <c r="CO72" s="35">
        <f t="shared" si="46"/>
        <v>6042.7389705882351</v>
      </c>
      <c r="CP72" s="35">
        <f t="shared" si="46"/>
        <v>6042.7389705882351</v>
      </c>
      <c r="CQ72" s="35">
        <f t="shared" si="46"/>
        <v>6042.7389705882351</v>
      </c>
      <c r="CR72" s="35">
        <f t="shared" si="46"/>
        <v>6042.7389705882351</v>
      </c>
      <c r="CS72" s="35">
        <f t="shared" si="46"/>
        <v>6042.7389705882351</v>
      </c>
      <c r="CT72" s="35">
        <f t="shared" si="46"/>
        <v>6042.7389705882351</v>
      </c>
      <c r="CU72" s="35">
        <f t="shared" si="46"/>
        <v>6042.7389705882351</v>
      </c>
      <c r="CV72" s="35">
        <f t="shared" si="46"/>
        <v>6042.7389705882351</v>
      </c>
      <c r="CW72" s="35">
        <f t="shared" si="46"/>
        <v>6042.7389705882351</v>
      </c>
      <c r="CX72" s="35">
        <f t="shared" si="46"/>
        <v>6042.7389705882351</v>
      </c>
      <c r="CY72" s="35">
        <f t="shared" si="46"/>
        <v>6042.7389705882351</v>
      </c>
      <c r="CZ72" s="35">
        <f t="shared" si="46"/>
        <v>6042.7389705882351</v>
      </c>
      <c r="DA72" s="35">
        <f t="shared" si="46"/>
        <v>6042.7389705882351</v>
      </c>
      <c r="DB72" s="35">
        <f t="shared" si="46"/>
        <v>6042.7389705882351</v>
      </c>
      <c r="DC72" s="35">
        <f t="shared" si="46"/>
        <v>6042.7389705882351</v>
      </c>
      <c r="DD72" s="35">
        <f t="shared" si="46"/>
        <v>6042.7389705882351</v>
      </c>
      <c r="DE72" s="35">
        <f t="shared" si="46"/>
        <v>6042.7389705882351</v>
      </c>
      <c r="DF72" s="35">
        <f t="shared" si="46"/>
        <v>6042.7389705882351</v>
      </c>
      <c r="DG72" s="35">
        <f t="shared" si="46"/>
        <v>6042.7389705882351</v>
      </c>
      <c r="DH72" s="35">
        <f t="shared" si="46"/>
        <v>6042.7389705882351</v>
      </c>
      <c r="DI72" s="35">
        <f t="shared" si="46"/>
        <v>6042.7389705882351</v>
      </c>
      <c r="DJ72" s="35">
        <f t="shared" si="46"/>
        <v>6042.7389705882351</v>
      </c>
      <c r="DK72" s="35">
        <f t="shared" si="46"/>
        <v>6042.7389705882351</v>
      </c>
      <c r="DL72" s="35">
        <f t="shared" si="46"/>
        <v>6042.7389705882351</v>
      </c>
      <c r="DM72" s="35">
        <f t="shared" si="46"/>
        <v>6042.7389705882351</v>
      </c>
      <c r="DN72" s="35">
        <f t="shared" si="46"/>
        <v>6042.7389705882351</v>
      </c>
      <c r="DO72" s="35">
        <f t="shared" si="46"/>
        <v>6042.7389705882351</v>
      </c>
      <c r="DP72" s="35">
        <f t="shared" si="46"/>
        <v>6042.7389705882351</v>
      </c>
      <c r="DQ72" s="35">
        <f t="shared" si="46"/>
        <v>6042.7389705882351</v>
      </c>
      <c r="DR72" s="35">
        <f t="shared" si="46"/>
        <v>6042.7389705882351</v>
      </c>
      <c r="DS72" s="35">
        <f t="shared" si="46"/>
        <v>6042.7389705882351</v>
      </c>
      <c r="DT72" s="35">
        <f t="shared" si="46"/>
        <v>6042.7389705882351</v>
      </c>
      <c r="DU72" s="35">
        <f t="shared" si="46"/>
        <v>6042.7389705882351</v>
      </c>
      <c r="DV72" s="35">
        <f t="shared" si="46"/>
        <v>6042.7389705882351</v>
      </c>
      <c r="DW72" s="35">
        <f t="shared" si="46"/>
        <v>6042.7389705882351</v>
      </c>
      <c r="DX72" s="35">
        <f t="shared" si="46"/>
        <v>6042.7389705882351</v>
      </c>
      <c r="DY72" s="35">
        <f t="shared" si="46"/>
        <v>6042.7389705882351</v>
      </c>
    </row>
    <row r="73" spans="1:129" s="24" customFormat="1" x14ac:dyDescent="0.35">
      <c r="A73" s="48"/>
      <c r="B73" s="113"/>
      <c r="C73" s="44"/>
      <c r="D73" s="44"/>
      <c r="E73" s="44"/>
      <c r="F73" s="44"/>
      <c r="G73"/>
      <c r="H73" s="530"/>
      <c r="I73"/>
      <c r="J73" s="118"/>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row>
    <row r="74" spans="1:129" s="24" customFormat="1" x14ac:dyDescent="0.35">
      <c r="A74" s="48"/>
      <c r="B74" s="113"/>
      <c r="C74" s="43" t="s">
        <v>607</v>
      </c>
      <c r="D74" s="44"/>
      <c r="E74" s="44"/>
      <c r="F74" s="44"/>
      <c r="G74"/>
      <c r="H74" s="530"/>
      <c r="I74"/>
      <c r="J74" s="118"/>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row>
    <row r="75" spans="1:129" s="24" customFormat="1" x14ac:dyDescent="0.35">
      <c r="A75" s="48"/>
      <c r="B75" s="113"/>
      <c r="C75" s="14"/>
      <c r="D75" s="123" t="s">
        <v>560</v>
      </c>
      <c r="E75" s="47"/>
      <c r="F75" s="47"/>
      <c r="G75"/>
      <c r="H75" s="530" t="s">
        <v>48</v>
      </c>
      <c r="I75"/>
      <c r="J75" s="111">
        <f t="shared" ref="J75:AO75" si="47">J39/J68</f>
        <v>0</v>
      </c>
      <c r="K75" s="111">
        <f t="shared" si="47"/>
        <v>0</v>
      </c>
      <c r="L75" s="111">
        <f t="shared" si="47"/>
        <v>0</v>
      </c>
      <c r="M75" s="111">
        <f t="shared" si="47"/>
        <v>0</v>
      </c>
      <c r="N75" s="111">
        <f t="shared" si="47"/>
        <v>0</v>
      </c>
      <c r="O75" s="111">
        <f t="shared" si="47"/>
        <v>0</v>
      </c>
      <c r="P75" s="111">
        <f t="shared" si="47"/>
        <v>0</v>
      </c>
      <c r="Q75" s="111">
        <f t="shared" si="47"/>
        <v>0</v>
      </c>
      <c r="R75" s="111">
        <f t="shared" si="47"/>
        <v>0</v>
      </c>
      <c r="S75" s="111">
        <f t="shared" si="47"/>
        <v>0</v>
      </c>
      <c r="T75" s="111">
        <f t="shared" si="47"/>
        <v>0</v>
      </c>
      <c r="U75" s="111">
        <f t="shared" si="47"/>
        <v>0</v>
      </c>
      <c r="V75" s="111">
        <f t="shared" si="47"/>
        <v>0</v>
      </c>
      <c r="W75" s="111">
        <f t="shared" si="47"/>
        <v>0</v>
      </c>
      <c r="X75" s="111">
        <f t="shared" si="47"/>
        <v>0</v>
      </c>
      <c r="Y75" s="111">
        <f t="shared" si="47"/>
        <v>0</v>
      </c>
      <c r="Z75" s="111">
        <f t="shared" si="47"/>
        <v>0</v>
      </c>
      <c r="AA75" s="111">
        <f t="shared" si="47"/>
        <v>0</v>
      </c>
      <c r="AB75" s="111">
        <f t="shared" si="47"/>
        <v>0</v>
      </c>
      <c r="AC75" s="111">
        <f t="shared" si="47"/>
        <v>0</v>
      </c>
      <c r="AD75" s="111">
        <f t="shared" si="47"/>
        <v>0</v>
      </c>
      <c r="AE75" s="111">
        <f t="shared" si="47"/>
        <v>0</v>
      </c>
      <c r="AF75" s="111">
        <f t="shared" si="47"/>
        <v>0</v>
      </c>
      <c r="AG75" s="111">
        <f t="shared" si="47"/>
        <v>0</v>
      </c>
      <c r="AH75" s="111">
        <f t="shared" si="47"/>
        <v>0</v>
      </c>
      <c r="AI75" s="111">
        <f t="shared" si="47"/>
        <v>0</v>
      </c>
      <c r="AJ75" s="111">
        <f t="shared" si="47"/>
        <v>0</v>
      </c>
      <c r="AK75" s="111">
        <f t="shared" si="47"/>
        <v>0</v>
      </c>
      <c r="AL75" s="111">
        <f t="shared" si="47"/>
        <v>0</v>
      </c>
      <c r="AM75" s="111">
        <f t="shared" si="47"/>
        <v>0</v>
      </c>
      <c r="AN75" s="111">
        <f t="shared" si="47"/>
        <v>0</v>
      </c>
      <c r="AO75" s="111">
        <f t="shared" si="47"/>
        <v>0</v>
      </c>
      <c r="AP75" s="111">
        <f t="shared" ref="AP75:BU75" si="48">AP39/AP68</f>
        <v>0</v>
      </c>
      <c r="AQ75" s="111">
        <f t="shared" si="48"/>
        <v>0</v>
      </c>
      <c r="AR75" s="111">
        <f t="shared" si="48"/>
        <v>0</v>
      </c>
      <c r="AS75" s="111">
        <f t="shared" si="48"/>
        <v>0</v>
      </c>
      <c r="AT75" s="111">
        <f t="shared" si="48"/>
        <v>0</v>
      </c>
      <c r="AU75" s="111">
        <f t="shared" si="48"/>
        <v>0</v>
      </c>
      <c r="AV75" s="111">
        <f t="shared" si="48"/>
        <v>0</v>
      </c>
      <c r="AW75" s="111">
        <f t="shared" si="48"/>
        <v>0</v>
      </c>
      <c r="AX75" s="111">
        <f t="shared" si="48"/>
        <v>0</v>
      </c>
      <c r="AY75" s="111">
        <f t="shared" si="48"/>
        <v>0</v>
      </c>
      <c r="AZ75" s="111">
        <f t="shared" si="48"/>
        <v>0</v>
      </c>
      <c r="BA75" s="111">
        <f t="shared" si="48"/>
        <v>0</v>
      </c>
      <c r="BB75" s="111">
        <f t="shared" si="48"/>
        <v>0</v>
      </c>
      <c r="BC75" s="111">
        <f t="shared" si="48"/>
        <v>0</v>
      </c>
      <c r="BD75" s="111">
        <f t="shared" si="48"/>
        <v>0</v>
      </c>
      <c r="BE75" s="111">
        <f t="shared" si="48"/>
        <v>0</v>
      </c>
      <c r="BF75" s="111">
        <f t="shared" si="48"/>
        <v>0</v>
      </c>
      <c r="BG75" s="111">
        <f t="shared" si="48"/>
        <v>0</v>
      </c>
      <c r="BH75" s="111">
        <f t="shared" si="48"/>
        <v>0</v>
      </c>
      <c r="BI75" s="111">
        <f t="shared" si="48"/>
        <v>0</v>
      </c>
      <c r="BJ75" s="111">
        <f t="shared" si="48"/>
        <v>0</v>
      </c>
      <c r="BK75" s="111">
        <f t="shared" si="48"/>
        <v>0</v>
      </c>
      <c r="BL75" s="111">
        <f t="shared" si="48"/>
        <v>0</v>
      </c>
      <c r="BM75" s="111">
        <f t="shared" si="48"/>
        <v>0</v>
      </c>
      <c r="BN75" s="111">
        <f t="shared" si="48"/>
        <v>0</v>
      </c>
      <c r="BO75" s="111">
        <f t="shared" si="48"/>
        <v>0</v>
      </c>
      <c r="BP75" s="111">
        <f t="shared" si="48"/>
        <v>0</v>
      </c>
      <c r="BQ75" s="111">
        <f t="shared" si="48"/>
        <v>0</v>
      </c>
      <c r="BR75" s="111">
        <f t="shared" si="48"/>
        <v>0</v>
      </c>
      <c r="BS75" s="111">
        <f t="shared" si="48"/>
        <v>0</v>
      </c>
      <c r="BT75" s="111">
        <f t="shared" si="48"/>
        <v>0</v>
      </c>
      <c r="BU75" s="111">
        <f t="shared" si="48"/>
        <v>0</v>
      </c>
      <c r="BV75" s="111">
        <f t="shared" ref="BV75:DA75" si="49">BV39/BV68</f>
        <v>0</v>
      </c>
      <c r="BW75" s="111">
        <f t="shared" si="49"/>
        <v>0</v>
      </c>
      <c r="BX75" s="111">
        <f t="shared" si="49"/>
        <v>0</v>
      </c>
      <c r="BY75" s="111">
        <f t="shared" si="49"/>
        <v>0</v>
      </c>
      <c r="BZ75" s="111">
        <f t="shared" si="49"/>
        <v>0</v>
      </c>
      <c r="CA75" s="111">
        <f t="shared" si="49"/>
        <v>0</v>
      </c>
      <c r="CB75" s="111">
        <f t="shared" si="49"/>
        <v>0</v>
      </c>
      <c r="CC75" s="111">
        <f t="shared" si="49"/>
        <v>0</v>
      </c>
      <c r="CD75" s="111">
        <f t="shared" si="49"/>
        <v>0</v>
      </c>
      <c r="CE75" s="111">
        <f t="shared" si="49"/>
        <v>0</v>
      </c>
      <c r="CF75" s="111">
        <f t="shared" si="49"/>
        <v>0</v>
      </c>
      <c r="CG75" s="111">
        <f t="shared" si="49"/>
        <v>0</v>
      </c>
      <c r="CH75" s="111">
        <f t="shared" si="49"/>
        <v>0</v>
      </c>
      <c r="CI75" s="111">
        <f t="shared" si="49"/>
        <v>0</v>
      </c>
      <c r="CJ75" s="111">
        <f t="shared" si="49"/>
        <v>0</v>
      </c>
      <c r="CK75" s="111">
        <f t="shared" si="49"/>
        <v>0</v>
      </c>
      <c r="CL75" s="111">
        <f t="shared" si="49"/>
        <v>0</v>
      </c>
      <c r="CM75" s="111">
        <f t="shared" si="49"/>
        <v>0</v>
      </c>
      <c r="CN75" s="111">
        <f t="shared" si="49"/>
        <v>0</v>
      </c>
      <c r="CO75" s="111">
        <f t="shared" si="49"/>
        <v>0</v>
      </c>
      <c r="CP75" s="111">
        <f t="shared" si="49"/>
        <v>0</v>
      </c>
      <c r="CQ75" s="111">
        <f t="shared" si="49"/>
        <v>0</v>
      </c>
      <c r="CR75" s="111">
        <f t="shared" si="49"/>
        <v>0</v>
      </c>
      <c r="CS75" s="111">
        <f t="shared" si="49"/>
        <v>0</v>
      </c>
      <c r="CT75" s="111">
        <f t="shared" si="49"/>
        <v>0</v>
      </c>
      <c r="CU75" s="111">
        <f t="shared" si="49"/>
        <v>0</v>
      </c>
      <c r="CV75" s="111">
        <f t="shared" si="49"/>
        <v>0</v>
      </c>
      <c r="CW75" s="111">
        <f t="shared" si="49"/>
        <v>0</v>
      </c>
      <c r="CX75" s="111">
        <f t="shared" si="49"/>
        <v>0</v>
      </c>
      <c r="CY75" s="111">
        <f t="shared" si="49"/>
        <v>0</v>
      </c>
      <c r="CZ75" s="111">
        <f t="shared" si="49"/>
        <v>0</v>
      </c>
      <c r="DA75" s="111">
        <f t="shared" si="49"/>
        <v>0</v>
      </c>
      <c r="DB75" s="111">
        <f t="shared" ref="DB75:DY75" si="50">DB39/DB68</f>
        <v>0</v>
      </c>
      <c r="DC75" s="111">
        <f t="shared" si="50"/>
        <v>0</v>
      </c>
      <c r="DD75" s="111">
        <f t="shared" si="50"/>
        <v>0</v>
      </c>
      <c r="DE75" s="111">
        <f t="shared" si="50"/>
        <v>0</v>
      </c>
      <c r="DF75" s="111">
        <f t="shared" si="50"/>
        <v>0</v>
      </c>
      <c r="DG75" s="111">
        <f t="shared" si="50"/>
        <v>0</v>
      </c>
      <c r="DH75" s="111">
        <f t="shared" si="50"/>
        <v>0</v>
      </c>
      <c r="DI75" s="111">
        <f t="shared" si="50"/>
        <v>0</v>
      </c>
      <c r="DJ75" s="111">
        <f t="shared" si="50"/>
        <v>0</v>
      </c>
      <c r="DK75" s="111">
        <f t="shared" si="50"/>
        <v>0</v>
      </c>
      <c r="DL75" s="111">
        <f t="shared" si="50"/>
        <v>0</v>
      </c>
      <c r="DM75" s="111">
        <f t="shared" si="50"/>
        <v>0</v>
      </c>
      <c r="DN75" s="111">
        <f t="shared" si="50"/>
        <v>0</v>
      </c>
      <c r="DO75" s="111">
        <f t="shared" si="50"/>
        <v>0</v>
      </c>
      <c r="DP75" s="111">
        <f t="shared" si="50"/>
        <v>0</v>
      </c>
      <c r="DQ75" s="111">
        <f t="shared" si="50"/>
        <v>0</v>
      </c>
      <c r="DR75" s="111">
        <f t="shared" si="50"/>
        <v>0</v>
      </c>
      <c r="DS75" s="111">
        <f t="shared" si="50"/>
        <v>0</v>
      </c>
      <c r="DT75" s="111">
        <f t="shared" si="50"/>
        <v>0</v>
      </c>
      <c r="DU75" s="111">
        <f t="shared" si="50"/>
        <v>0</v>
      </c>
      <c r="DV75" s="111">
        <f t="shared" si="50"/>
        <v>0</v>
      </c>
      <c r="DW75" s="111">
        <f t="shared" si="50"/>
        <v>0</v>
      </c>
      <c r="DX75" s="111">
        <f t="shared" si="50"/>
        <v>0</v>
      </c>
      <c r="DY75" s="111">
        <f t="shared" si="50"/>
        <v>0</v>
      </c>
    </row>
    <row r="76" spans="1:129" s="24" customFormat="1" x14ac:dyDescent="0.35">
      <c r="A76" s="48"/>
      <c r="B76" s="113"/>
      <c r="C76" s="14"/>
      <c r="D76" s="123" t="s">
        <v>608</v>
      </c>
      <c r="E76" s="47"/>
      <c r="F76" s="47"/>
      <c r="G76"/>
      <c r="H76" s="531" t="s">
        <v>415</v>
      </c>
      <c r="I76"/>
      <c r="J76" s="52">
        <f>IFERROR(J72*J75,"")</f>
        <v>0</v>
      </c>
      <c r="K76" s="52">
        <f t="shared" ref="K76:BV76" si="51">IFERROR(K72*K75,"")</f>
        <v>0</v>
      </c>
      <c r="L76" s="52">
        <f t="shared" si="51"/>
        <v>0</v>
      </c>
      <c r="M76" s="52">
        <f t="shared" si="51"/>
        <v>0</v>
      </c>
      <c r="N76" s="52">
        <f t="shared" si="51"/>
        <v>0</v>
      </c>
      <c r="O76" s="52">
        <f t="shared" si="51"/>
        <v>0</v>
      </c>
      <c r="P76" s="52">
        <f t="shared" si="51"/>
        <v>0</v>
      </c>
      <c r="Q76" s="52">
        <f t="shared" si="51"/>
        <v>0</v>
      </c>
      <c r="R76" s="52">
        <f t="shared" si="51"/>
        <v>0</v>
      </c>
      <c r="S76" s="52">
        <f t="shared" si="51"/>
        <v>0</v>
      </c>
      <c r="T76" s="52">
        <f t="shared" si="51"/>
        <v>0</v>
      </c>
      <c r="U76" s="52">
        <f t="shared" si="51"/>
        <v>0</v>
      </c>
      <c r="V76" s="52">
        <f t="shared" si="51"/>
        <v>0</v>
      </c>
      <c r="W76" s="52">
        <f t="shared" si="51"/>
        <v>0</v>
      </c>
      <c r="X76" s="52">
        <f t="shared" si="51"/>
        <v>0</v>
      </c>
      <c r="Y76" s="52">
        <f t="shared" si="51"/>
        <v>0</v>
      </c>
      <c r="Z76" s="52">
        <f t="shared" si="51"/>
        <v>0</v>
      </c>
      <c r="AA76" s="52">
        <f t="shared" si="51"/>
        <v>0</v>
      </c>
      <c r="AB76" s="52">
        <f t="shared" si="51"/>
        <v>0</v>
      </c>
      <c r="AC76" s="52">
        <f t="shared" si="51"/>
        <v>0</v>
      </c>
      <c r="AD76" s="52">
        <f t="shared" si="51"/>
        <v>0</v>
      </c>
      <c r="AE76" s="52">
        <f t="shared" si="51"/>
        <v>0</v>
      </c>
      <c r="AF76" s="52">
        <f t="shared" si="51"/>
        <v>0</v>
      </c>
      <c r="AG76" s="52">
        <f t="shared" si="51"/>
        <v>0</v>
      </c>
      <c r="AH76" s="52">
        <f t="shared" si="51"/>
        <v>0</v>
      </c>
      <c r="AI76" s="52">
        <f t="shared" si="51"/>
        <v>0</v>
      </c>
      <c r="AJ76" s="52">
        <f t="shared" si="51"/>
        <v>0</v>
      </c>
      <c r="AK76" s="52">
        <f t="shared" si="51"/>
        <v>0</v>
      </c>
      <c r="AL76" s="52">
        <f t="shared" si="51"/>
        <v>0</v>
      </c>
      <c r="AM76" s="52">
        <f t="shared" si="51"/>
        <v>0</v>
      </c>
      <c r="AN76" s="52">
        <f t="shared" si="51"/>
        <v>0</v>
      </c>
      <c r="AO76" s="52">
        <f t="shared" si="51"/>
        <v>0</v>
      </c>
      <c r="AP76" s="52">
        <f t="shared" si="51"/>
        <v>0</v>
      </c>
      <c r="AQ76" s="52">
        <f t="shared" si="51"/>
        <v>0</v>
      </c>
      <c r="AR76" s="52">
        <f t="shared" si="51"/>
        <v>0</v>
      </c>
      <c r="AS76" s="52">
        <f t="shared" si="51"/>
        <v>0</v>
      </c>
      <c r="AT76" s="52">
        <f t="shared" si="51"/>
        <v>0</v>
      </c>
      <c r="AU76" s="52">
        <f t="shared" si="51"/>
        <v>0</v>
      </c>
      <c r="AV76" s="52">
        <f t="shared" si="51"/>
        <v>0</v>
      </c>
      <c r="AW76" s="52">
        <f t="shared" si="51"/>
        <v>0</v>
      </c>
      <c r="AX76" s="52">
        <f t="shared" si="51"/>
        <v>0</v>
      </c>
      <c r="AY76" s="52">
        <f t="shared" si="51"/>
        <v>0</v>
      </c>
      <c r="AZ76" s="52">
        <f t="shared" si="51"/>
        <v>0</v>
      </c>
      <c r="BA76" s="52">
        <f t="shared" si="51"/>
        <v>0</v>
      </c>
      <c r="BB76" s="52">
        <f t="shared" si="51"/>
        <v>0</v>
      </c>
      <c r="BC76" s="52">
        <f t="shared" si="51"/>
        <v>0</v>
      </c>
      <c r="BD76" s="52">
        <f t="shared" si="51"/>
        <v>0</v>
      </c>
      <c r="BE76" s="52">
        <f t="shared" si="51"/>
        <v>0</v>
      </c>
      <c r="BF76" s="52">
        <f t="shared" si="51"/>
        <v>0</v>
      </c>
      <c r="BG76" s="52">
        <f t="shared" si="51"/>
        <v>0</v>
      </c>
      <c r="BH76" s="52">
        <f t="shared" si="51"/>
        <v>0</v>
      </c>
      <c r="BI76" s="52">
        <f t="shared" si="51"/>
        <v>0</v>
      </c>
      <c r="BJ76" s="52">
        <f t="shared" si="51"/>
        <v>0</v>
      </c>
      <c r="BK76" s="52">
        <f t="shared" si="51"/>
        <v>0</v>
      </c>
      <c r="BL76" s="52">
        <f t="shared" si="51"/>
        <v>0</v>
      </c>
      <c r="BM76" s="52">
        <f t="shared" si="51"/>
        <v>0</v>
      </c>
      <c r="BN76" s="52">
        <f t="shared" si="51"/>
        <v>0</v>
      </c>
      <c r="BO76" s="52">
        <f t="shared" si="51"/>
        <v>0</v>
      </c>
      <c r="BP76" s="52">
        <f t="shared" si="51"/>
        <v>0</v>
      </c>
      <c r="BQ76" s="52">
        <f t="shared" si="51"/>
        <v>0</v>
      </c>
      <c r="BR76" s="52">
        <f t="shared" si="51"/>
        <v>0</v>
      </c>
      <c r="BS76" s="52">
        <f t="shared" si="51"/>
        <v>0</v>
      </c>
      <c r="BT76" s="52">
        <f t="shared" si="51"/>
        <v>0</v>
      </c>
      <c r="BU76" s="52">
        <f t="shared" si="51"/>
        <v>0</v>
      </c>
      <c r="BV76" s="52">
        <f t="shared" si="51"/>
        <v>0</v>
      </c>
      <c r="BW76" s="52">
        <f t="shared" ref="BW76:DY76" si="52">IFERROR(BW72*BW75,"")</f>
        <v>0</v>
      </c>
      <c r="BX76" s="52">
        <f t="shared" si="52"/>
        <v>0</v>
      </c>
      <c r="BY76" s="52">
        <f t="shared" si="52"/>
        <v>0</v>
      </c>
      <c r="BZ76" s="52">
        <f t="shared" si="52"/>
        <v>0</v>
      </c>
      <c r="CA76" s="52">
        <f t="shared" si="52"/>
        <v>0</v>
      </c>
      <c r="CB76" s="52">
        <f t="shared" si="52"/>
        <v>0</v>
      </c>
      <c r="CC76" s="52">
        <f t="shared" si="52"/>
        <v>0</v>
      </c>
      <c r="CD76" s="52">
        <f t="shared" si="52"/>
        <v>0</v>
      </c>
      <c r="CE76" s="52">
        <f t="shared" si="52"/>
        <v>0</v>
      </c>
      <c r="CF76" s="52">
        <f t="shared" si="52"/>
        <v>0</v>
      </c>
      <c r="CG76" s="52">
        <f t="shared" si="52"/>
        <v>0</v>
      </c>
      <c r="CH76" s="52">
        <f t="shared" si="52"/>
        <v>0</v>
      </c>
      <c r="CI76" s="52">
        <f t="shared" si="52"/>
        <v>0</v>
      </c>
      <c r="CJ76" s="52">
        <f t="shared" si="52"/>
        <v>0</v>
      </c>
      <c r="CK76" s="52">
        <f t="shared" si="52"/>
        <v>0</v>
      </c>
      <c r="CL76" s="52">
        <f t="shared" si="52"/>
        <v>0</v>
      </c>
      <c r="CM76" s="52">
        <f t="shared" si="52"/>
        <v>0</v>
      </c>
      <c r="CN76" s="52">
        <f t="shared" si="52"/>
        <v>0</v>
      </c>
      <c r="CO76" s="52">
        <f t="shared" si="52"/>
        <v>0</v>
      </c>
      <c r="CP76" s="52">
        <f t="shared" si="52"/>
        <v>0</v>
      </c>
      <c r="CQ76" s="52">
        <f t="shared" si="52"/>
        <v>0</v>
      </c>
      <c r="CR76" s="52">
        <f t="shared" si="52"/>
        <v>0</v>
      </c>
      <c r="CS76" s="52">
        <f t="shared" si="52"/>
        <v>0</v>
      </c>
      <c r="CT76" s="52">
        <f t="shared" si="52"/>
        <v>0</v>
      </c>
      <c r="CU76" s="52">
        <f t="shared" si="52"/>
        <v>0</v>
      </c>
      <c r="CV76" s="52">
        <f t="shared" si="52"/>
        <v>0</v>
      </c>
      <c r="CW76" s="52">
        <f t="shared" si="52"/>
        <v>0</v>
      </c>
      <c r="CX76" s="52">
        <f t="shared" si="52"/>
        <v>0</v>
      </c>
      <c r="CY76" s="52">
        <f t="shared" si="52"/>
        <v>0</v>
      </c>
      <c r="CZ76" s="52">
        <f t="shared" si="52"/>
        <v>0</v>
      </c>
      <c r="DA76" s="52">
        <f t="shared" si="52"/>
        <v>0</v>
      </c>
      <c r="DB76" s="52">
        <f t="shared" si="52"/>
        <v>0</v>
      </c>
      <c r="DC76" s="52">
        <f t="shared" si="52"/>
        <v>0</v>
      </c>
      <c r="DD76" s="52">
        <f t="shared" si="52"/>
        <v>0</v>
      </c>
      <c r="DE76" s="52">
        <f t="shared" si="52"/>
        <v>0</v>
      </c>
      <c r="DF76" s="52">
        <f t="shared" si="52"/>
        <v>0</v>
      </c>
      <c r="DG76" s="52">
        <f t="shared" si="52"/>
        <v>0</v>
      </c>
      <c r="DH76" s="52">
        <f t="shared" si="52"/>
        <v>0</v>
      </c>
      <c r="DI76" s="52">
        <f t="shared" si="52"/>
        <v>0</v>
      </c>
      <c r="DJ76" s="52">
        <f t="shared" si="52"/>
        <v>0</v>
      </c>
      <c r="DK76" s="52">
        <f t="shared" si="52"/>
        <v>0</v>
      </c>
      <c r="DL76" s="52">
        <f t="shared" si="52"/>
        <v>0</v>
      </c>
      <c r="DM76" s="52">
        <f t="shared" si="52"/>
        <v>0</v>
      </c>
      <c r="DN76" s="52">
        <f t="shared" si="52"/>
        <v>0</v>
      </c>
      <c r="DO76" s="52">
        <f t="shared" si="52"/>
        <v>0</v>
      </c>
      <c r="DP76" s="52">
        <f t="shared" si="52"/>
        <v>0</v>
      </c>
      <c r="DQ76" s="52">
        <f t="shared" si="52"/>
        <v>0</v>
      </c>
      <c r="DR76" s="52">
        <f t="shared" si="52"/>
        <v>0</v>
      </c>
      <c r="DS76" s="52">
        <f t="shared" si="52"/>
        <v>0</v>
      </c>
      <c r="DT76" s="52">
        <f t="shared" si="52"/>
        <v>0</v>
      </c>
      <c r="DU76" s="52">
        <f t="shared" si="52"/>
        <v>0</v>
      </c>
      <c r="DV76" s="52">
        <f t="shared" si="52"/>
        <v>0</v>
      </c>
      <c r="DW76" s="52">
        <f t="shared" si="52"/>
        <v>0</v>
      </c>
      <c r="DX76" s="52">
        <f t="shared" si="52"/>
        <v>0</v>
      </c>
      <c r="DY76" s="52">
        <f t="shared" si="52"/>
        <v>0</v>
      </c>
    </row>
    <row r="77" spans="1:129" s="24" customFormat="1" x14ac:dyDescent="0.35">
      <c r="A77" s="48"/>
      <c r="B77" s="113"/>
      <c r="C77" s="14"/>
      <c r="D77" s="123"/>
      <c r="E77" s="536" t="s">
        <v>857</v>
      </c>
      <c r="F77" s="544"/>
      <c r="G77" s="544"/>
      <c r="H77" s="530" t="s">
        <v>48</v>
      </c>
      <c r="I77"/>
      <c r="J77" s="134">
        <f>'1.1 Assumptions'!$J$137</f>
        <v>0.97</v>
      </c>
      <c r="K77" s="134">
        <f>'1.1 Assumptions'!$J$137</f>
        <v>0.97</v>
      </c>
      <c r="L77" s="134">
        <f>'1.1 Assumptions'!$J$137</f>
        <v>0.97</v>
      </c>
      <c r="M77" s="134">
        <f>'1.1 Assumptions'!$J$137</f>
        <v>0.97</v>
      </c>
      <c r="N77" s="134">
        <f>'1.1 Assumptions'!$J$137</f>
        <v>0.97</v>
      </c>
      <c r="O77" s="134">
        <f>'1.1 Assumptions'!$J$137</f>
        <v>0.97</v>
      </c>
      <c r="P77" s="134">
        <f>'1.1 Assumptions'!$J$137</f>
        <v>0.97</v>
      </c>
      <c r="Q77" s="134">
        <f>'1.1 Assumptions'!$J$137</f>
        <v>0.97</v>
      </c>
      <c r="R77" s="134">
        <f>'1.1 Assumptions'!$J$137</f>
        <v>0.97</v>
      </c>
      <c r="S77" s="134">
        <f>'1.1 Assumptions'!$J$137</f>
        <v>0.97</v>
      </c>
      <c r="T77" s="134">
        <f>'1.1 Assumptions'!$J$137</f>
        <v>0.97</v>
      </c>
      <c r="U77" s="134">
        <f>'1.1 Assumptions'!$J$137</f>
        <v>0.97</v>
      </c>
      <c r="V77" s="134">
        <f>'1.1 Assumptions'!$J$137</f>
        <v>0.97</v>
      </c>
      <c r="W77" s="134">
        <f>'1.1 Assumptions'!$J$137</f>
        <v>0.97</v>
      </c>
      <c r="X77" s="134">
        <f>'1.1 Assumptions'!$J$137</f>
        <v>0.97</v>
      </c>
      <c r="Y77" s="134">
        <f>'1.1 Assumptions'!$J$137</f>
        <v>0.97</v>
      </c>
      <c r="Z77" s="134">
        <f>'1.1 Assumptions'!$J$137</f>
        <v>0.97</v>
      </c>
      <c r="AA77" s="134">
        <f>'1.1 Assumptions'!$J$137</f>
        <v>0.97</v>
      </c>
      <c r="AB77" s="134">
        <f>'1.1 Assumptions'!$J$137</f>
        <v>0.97</v>
      </c>
      <c r="AC77" s="134">
        <f>'1.1 Assumptions'!$J$137</f>
        <v>0.97</v>
      </c>
      <c r="AD77" s="134">
        <f>'1.1 Assumptions'!$J$137</f>
        <v>0.97</v>
      </c>
      <c r="AE77" s="134">
        <f>'1.1 Assumptions'!$J$137</f>
        <v>0.97</v>
      </c>
      <c r="AF77" s="134">
        <f>'1.1 Assumptions'!$J$137</f>
        <v>0.97</v>
      </c>
      <c r="AG77" s="134">
        <f>'1.1 Assumptions'!$J$137</f>
        <v>0.97</v>
      </c>
      <c r="AH77" s="134">
        <f>'1.1 Assumptions'!$J$137</f>
        <v>0.97</v>
      </c>
      <c r="AI77" s="134">
        <f>'1.1 Assumptions'!$J$137</f>
        <v>0.97</v>
      </c>
      <c r="AJ77" s="134">
        <f>'1.1 Assumptions'!$J$137</f>
        <v>0.97</v>
      </c>
      <c r="AK77" s="134">
        <f>'1.1 Assumptions'!$J$137</f>
        <v>0.97</v>
      </c>
      <c r="AL77" s="134">
        <f>'1.1 Assumptions'!$J$137</f>
        <v>0.97</v>
      </c>
      <c r="AM77" s="134">
        <f>'1.1 Assumptions'!$J$137</f>
        <v>0.97</v>
      </c>
      <c r="AN77" s="134">
        <f>'1.1 Assumptions'!$J$137</f>
        <v>0.97</v>
      </c>
      <c r="AO77" s="134">
        <f>'1.1 Assumptions'!$J$137</f>
        <v>0.97</v>
      </c>
      <c r="AP77" s="134">
        <f>'1.1 Assumptions'!$J$137</f>
        <v>0.97</v>
      </c>
      <c r="AQ77" s="134">
        <f>'1.1 Assumptions'!$J$137</f>
        <v>0.97</v>
      </c>
      <c r="AR77" s="134">
        <f>'1.1 Assumptions'!$J$137</f>
        <v>0.97</v>
      </c>
      <c r="AS77" s="134">
        <f>'1.1 Assumptions'!$J$137</f>
        <v>0.97</v>
      </c>
      <c r="AT77" s="134">
        <f>'1.1 Assumptions'!$J$137</f>
        <v>0.97</v>
      </c>
      <c r="AU77" s="134">
        <f>'1.1 Assumptions'!$J$137</f>
        <v>0.97</v>
      </c>
      <c r="AV77" s="134">
        <f>'1.1 Assumptions'!$J$137</f>
        <v>0.97</v>
      </c>
      <c r="AW77" s="134">
        <f>'1.1 Assumptions'!$J$137</f>
        <v>0.97</v>
      </c>
      <c r="AX77" s="134">
        <f>'1.1 Assumptions'!$J$137</f>
        <v>0.97</v>
      </c>
      <c r="AY77" s="134">
        <f>'1.1 Assumptions'!$J$137</f>
        <v>0.97</v>
      </c>
      <c r="AZ77" s="134">
        <f>'1.1 Assumptions'!$J$137</f>
        <v>0.97</v>
      </c>
      <c r="BA77" s="134">
        <f>'1.1 Assumptions'!$J$137</f>
        <v>0.97</v>
      </c>
      <c r="BB77" s="134">
        <f>'1.1 Assumptions'!$J$137</f>
        <v>0.97</v>
      </c>
      <c r="BC77" s="134">
        <f>'1.1 Assumptions'!$J$137</f>
        <v>0.97</v>
      </c>
      <c r="BD77" s="134">
        <f>'1.1 Assumptions'!$J$137</f>
        <v>0.97</v>
      </c>
      <c r="BE77" s="134">
        <f>'1.1 Assumptions'!$J$137</f>
        <v>0.97</v>
      </c>
      <c r="BF77" s="134">
        <f>'1.1 Assumptions'!$J$137</f>
        <v>0.97</v>
      </c>
      <c r="BG77" s="134">
        <f>'1.1 Assumptions'!$J$137</f>
        <v>0.97</v>
      </c>
      <c r="BH77" s="134">
        <f>'1.1 Assumptions'!$J$137</f>
        <v>0.97</v>
      </c>
      <c r="BI77" s="134">
        <f>'1.1 Assumptions'!$J$137</f>
        <v>0.97</v>
      </c>
      <c r="BJ77" s="134">
        <f>'1.1 Assumptions'!$J$137</f>
        <v>0.97</v>
      </c>
      <c r="BK77" s="134">
        <f>'1.1 Assumptions'!$J$137</f>
        <v>0.97</v>
      </c>
      <c r="BL77" s="134">
        <f>'1.1 Assumptions'!$J$137</f>
        <v>0.97</v>
      </c>
      <c r="BM77" s="134">
        <f>'1.1 Assumptions'!$J$137</f>
        <v>0.97</v>
      </c>
      <c r="BN77" s="134">
        <f>'1.1 Assumptions'!$J$137</f>
        <v>0.97</v>
      </c>
      <c r="BO77" s="134">
        <f>'1.1 Assumptions'!$J$137</f>
        <v>0.97</v>
      </c>
      <c r="BP77" s="134">
        <f>'1.1 Assumptions'!$J$137</f>
        <v>0.97</v>
      </c>
      <c r="BQ77" s="134">
        <f>'1.1 Assumptions'!$J$137</f>
        <v>0.97</v>
      </c>
      <c r="BR77" s="134">
        <f>'1.1 Assumptions'!$J$137</f>
        <v>0.97</v>
      </c>
      <c r="BS77" s="134">
        <f>'1.1 Assumptions'!$J$137</f>
        <v>0.97</v>
      </c>
      <c r="BT77" s="134">
        <f>'1.1 Assumptions'!$J$137</f>
        <v>0.97</v>
      </c>
      <c r="BU77" s="134">
        <f>'1.1 Assumptions'!$J$137</f>
        <v>0.97</v>
      </c>
      <c r="BV77" s="134">
        <f>'1.1 Assumptions'!$J$137</f>
        <v>0.97</v>
      </c>
      <c r="BW77" s="134">
        <f>'1.1 Assumptions'!$J$137</f>
        <v>0.97</v>
      </c>
      <c r="BX77" s="134">
        <f>'1.1 Assumptions'!$J$137</f>
        <v>0.97</v>
      </c>
      <c r="BY77" s="134">
        <f>'1.1 Assumptions'!$J$137</f>
        <v>0.97</v>
      </c>
      <c r="BZ77" s="134">
        <f>'1.1 Assumptions'!$J$137</f>
        <v>0.97</v>
      </c>
      <c r="CA77" s="134">
        <f>'1.1 Assumptions'!$J$137</f>
        <v>0.97</v>
      </c>
      <c r="CB77" s="134">
        <f>'1.1 Assumptions'!$J$137</f>
        <v>0.97</v>
      </c>
      <c r="CC77" s="134">
        <f>'1.1 Assumptions'!$J$137</f>
        <v>0.97</v>
      </c>
      <c r="CD77" s="134">
        <f>'1.1 Assumptions'!$J$137</f>
        <v>0.97</v>
      </c>
      <c r="CE77" s="134">
        <f>'1.1 Assumptions'!$J$137</f>
        <v>0.97</v>
      </c>
      <c r="CF77" s="134">
        <f>'1.1 Assumptions'!$J$137</f>
        <v>0.97</v>
      </c>
      <c r="CG77" s="134">
        <f>'1.1 Assumptions'!$J$137</f>
        <v>0.97</v>
      </c>
      <c r="CH77" s="134">
        <f>'1.1 Assumptions'!$J$137</f>
        <v>0.97</v>
      </c>
      <c r="CI77" s="134">
        <f>'1.1 Assumptions'!$J$137</f>
        <v>0.97</v>
      </c>
      <c r="CJ77" s="134">
        <f>'1.1 Assumptions'!$J$137</f>
        <v>0.97</v>
      </c>
      <c r="CK77" s="134">
        <f>'1.1 Assumptions'!$J$137</f>
        <v>0.97</v>
      </c>
      <c r="CL77" s="134">
        <f>'1.1 Assumptions'!$J$137</f>
        <v>0.97</v>
      </c>
      <c r="CM77" s="134">
        <f>'1.1 Assumptions'!$J$137</f>
        <v>0.97</v>
      </c>
      <c r="CN77" s="134">
        <f>'1.1 Assumptions'!$J$137</f>
        <v>0.97</v>
      </c>
      <c r="CO77" s="134">
        <f>'1.1 Assumptions'!$J$137</f>
        <v>0.97</v>
      </c>
      <c r="CP77" s="134">
        <f>'1.1 Assumptions'!$J$137</f>
        <v>0.97</v>
      </c>
      <c r="CQ77" s="134">
        <f>'1.1 Assumptions'!$J$137</f>
        <v>0.97</v>
      </c>
      <c r="CR77" s="134">
        <f>'1.1 Assumptions'!$J$137</f>
        <v>0.97</v>
      </c>
      <c r="CS77" s="134">
        <f>'1.1 Assumptions'!$J$137</f>
        <v>0.97</v>
      </c>
      <c r="CT77" s="134">
        <f>'1.1 Assumptions'!$J$137</f>
        <v>0.97</v>
      </c>
      <c r="CU77" s="134">
        <f>'1.1 Assumptions'!$J$137</f>
        <v>0.97</v>
      </c>
      <c r="CV77" s="134">
        <f>'1.1 Assumptions'!$J$137</f>
        <v>0.97</v>
      </c>
      <c r="CW77" s="134">
        <f>'1.1 Assumptions'!$J$137</f>
        <v>0.97</v>
      </c>
      <c r="CX77" s="134">
        <f>'1.1 Assumptions'!$J$137</f>
        <v>0.97</v>
      </c>
      <c r="CY77" s="134">
        <f>'1.1 Assumptions'!$J$137</f>
        <v>0.97</v>
      </c>
      <c r="CZ77" s="134">
        <f>'1.1 Assumptions'!$J$137</f>
        <v>0.97</v>
      </c>
      <c r="DA77" s="134">
        <f>'1.1 Assumptions'!$J$137</f>
        <v>0.97</v>
      </c>
      <c r="DB77" s="134">
        <f>'1.1 Assumptions'!$J$137</f>
        <v>0.97</v>
      </c>
      <c r="DC77" s="134">
        <f>'1.1 Assumptions'!$J$137</f>
        <v>0.97</v>
      </c>
      <c r="DD77" s="134">
        <f>'1.1 Assumptions'!$J$137</f>
        <v>0.97</v>
      </c>
      <c r="DE77" s="134">
        <f>'1.1 Assumptions'!$J$137</f>
        <v>0.97</v>
      </c>
      <c r="DF77" s="134">
        <f>'1.1 Assumptions'!$J$137</f>
        <v>0.97</v>
      </c>
      <c r="DG77" s="134">
        <f>'1.1 Assumptions'!$J$137</f>
        <v>0.97</v>
      </c>
      <c r="DH77" s="134">
        <f>'1.1 Assumptions'!$J$137</f>
        <v>0.97</v>
      </c>
      <c r="DI77" s="134">
        <f>'1.1 Assumptions'!$J$137</f>
        <v>0.97</v>
      </c>
      <c r="DJ77" s="134">
        <f>'1.1 Assumptions'!$J$137</f>
        <v>0.97</v>
      </c>
      <c r="DK77" s="134">
        <f>'1.1 Assumptions'!$J$137</f>
        <v>0.97</v>
      </c>
      <c r="DL77" s="134">
        <f>'1.1 Assumptions'!$J$137</f>
        <v>0.97</v>
      </c>
      <c r="DM77" s="134">
        <f>'1.1 Assumptions'!$J$137</f>
        <v>0.97</v>
      </c>
      <c r="DN77" s="134">
        <f>'1.1 Assumptions'!$J$137</f>
        <v>0.97</v>
      </c>
      <c r="DO77" s="134">
        <f>'1.1 Assumptions'!$J$137</f>
        <v>0.97</v>
      </c>
      <c r="DP77" s="134">
        <f>'1.1 Assumptions'!$J$137</f>
        <v>0.97</v>
      </c>
      <c r="DQ77" s="134">
        <f>'1.1 Assumptions'!$J$137</f>
        <v>0.97</v>
      </c>
      <c r="DR77" s="134">
        <f>'1.1 Assumptions'!$J$137</f>
        <v>0.97</v>
      </c>
      <c r="DS77" s="134">
        <f>'1.1 Assumptions'!$J$137</f>
        <v>0.97</v>
      </c>
      <c r="DT77" s="134">
        <f>'1.1 Assumptions'!$J$137</f>
        <v>0.97</v>
      </c>
      <c r="DU77" s="134">
        <f>'1.1 Assumptions'!$J$137</f>
        <v>0.97</v>
      </c>
      <c r="DV77" s="134">
        <f>'1.1 Assumptions'!$J$137</f>
        <v>0.97</v>
      </c>
      <c r="DW77" s="134">
        <f>'1.1 Assumptions'!$J$137</f>
        <v>0.97</v>
      </c>
      <c r="DX77" s="134">
        <f>'1.1 Assumptions'!$J$137</f>
        <v>0.97</v>
      </c>
      <c r="DY77" s="134">
        <f>'1.1 Assumptions'!$J$137</f>
        <v>0.97</v>
      </c>
    </row>
    <row r="78" spans="1:129" s="24" customFormat="1" x14ac:dyDescent="0.35">
      <c r="A78" s="48"/>
      <c r="B78" s="135"/>
      <c r="C78" s="43" t="s">
        <v>609</v>
      </c>
      <c r="E78" s="43"/>
      <c r="F78" s="43"/>
      <c r="H78" s="540" t="s">
        <v>415</v>
      </c>
      <c r="J78" s="53">
        <f>IFERROR(J77*J76,"")</f>
        <v>0</v>
      </c>
      <c r="K78" s="53">
        <f t="shared" ref="K78:BV78" si="53">IFERROR(K77*K76,"")</f>
        <v>0</v>
      </c>
      <c r="L78" s="53">
        <f t="shared" si="53"/>
        <v>0</v>
      </c>
      <c r="M78" s="53">
        <f t="shared" si="53"/>
        <v>0</v>
      </c>
      <c r="N78" s="53">
        <f t="shared" si="53"/>
        <v>0</v>
      </c>
      <c r="O78" s="53">
        <f t="shared" si="53"/>
        <v>0</v>
      </c>
      <c r="P78" s="53">
        <f t="shared" si="53"/>
        <v>0</v>
      </c>
      <c r="Q78" s="53">
        <f t="shared" si="53"/>
        <v>0</v>
      </c>
      <c r="R78" s="53">
        <f t="shared" si="53"/>
        <v>0</v>
      </c>
      <c r="S78" s="53">
        <f t="shared" si="53"/>
        <v>0</v>
      </c>
      <c r="T78" s="53">
        <f t="shared" si="53"/>
        <v>0</v>
      </c>
      <c r="U78" s="53">
        <f t="shared" si="53"/>
        <v>0</v>
      </c>
      <c r="V78" s="53">
        <f t="shared" si="53"/>
        <v>0</v>
      </c>
      <c r="W78" s="53">
        <f t="shared" si="53"/>
        <v>0</v>
      </c>
      <c r="X78" s="53">
        <f t="shared" si="53"/>
        <v>0</v>
      </c>
      <c r="Y78" s="53">
        <f t="shared" si="53"/>
        <v>0</v>
      </c>
      <c r="Z78" s="53">
        <f t="shared" si="53"/>
        <v>0</v>
      </c>
      <c r="AA78" s="53">
        <f t="shared" si="53"/>
        <v>0</v>
      </c>
      <c r="AB78" s="53">
        <f t="shared" si="53"/>
        <v>0</v>
      </c>
      <c r="AC78" s="53">
        <f t="shared" si="53"/>
        <v>0</v>
      </c>
      <c r="AD78" s="53">
        <f t="shared" si="53"/>
        <v>0</v>
      </c>
      <c r="AE78" s="53">
        <f t="shared" si="53"/>
        <v>0</v>
      </c>
      <c r="AF78" s="53">
        <f t="shared" si="53"/>
        <v>0</v>
      </c>
      <c r="AG78" s="53">
        <f t="shared" si="53"/>
        <v>0</v>
      </c>
      <c r="AH78" s="53">
        <f t="shared" si="53"/>
        <v>0</v>
      </c>
      <c r="AI78" s="53">
        <f t="shared" si="53"/>
        <v>0</v>
      </c>
      <c r="AJ78" s="53">
        <f t="shared" si="53"/>
        <v>0</v>
      </c>
      <c r="AK78" s="53">
        <f t="shared" si="53"/>
        <v>0</v>
      </c>
      <c r="AL78" s="53">
        <f t="shared" si="53"/>
        <v>0</v>
      </c>
      <c r="AM78" s="53">
        <f t="shared" si="53"/>
        <v>0</v>
      </c>
      <c r="AN78" s="53">
        <f t="shared" si="53"/>
        <v>0</v>
      </c>
      <c r="AO78" s="53">
        <f t="shared" si="53"/>
        <v>0</v>
      </c>
      <c r="AP78" s="53">
        <f t="shared" si="53"/>
        <v>0</v>
      </c>
      <c r="AQ78" s="53">
        <f t="shared" si="53"/>
        <v>0</v>
      </c>
      <c r="AR78" s="53">
        <f t="shared" si="53"/>
        <v>0</v>
      </c>
      <c r="AS78" s="53">
        <f t="shared" si="53"/>
        <v>0</v>
      </c>
      <c r="AT78" s="53">
        <f t="shared" si="53"/>
        <v>0</v>
      </c>
      <c r="AU78" s="53">
        <f t="shared" si="53"/>
        <v>0</v>
      </c>
      <c r="AV78" s="53">
        <f t="shared" si="53"/>
        <v>0</v>
      </c>
      <c r="AW78" s="53">
        <f t="shared" si="53"/>
        <v>0</v>
      </c>
      <c r="AX78" s="53">
        <f t="shared" si="53"/>
        <v>0</v>
      </c>
      <c r="AY78" s="53">
        <f t="shared" si="53"/>
        <v>0</v>
      </c>
      <c r="AZ78" s="53">
        <f t="shared" si="53"/>
        <v>0</v>
      </c>
      <c r="BA78" s="53">
        <f t="shared" si="53"/>
        <v>0</v>
      </c>
      <c r="BB78" s="53">
        <f t="shared" si="53"/>
        <v>0</v>
      </c>
      <c r="BC78" s="53">
        <f t="shared" si="53"/>
        <v>0</v>
      </c>
      <c r="BD78" s="53">
        <f t="shared" si="53"/>
        <v>0</v>
      </c>
      <c r="BE78" s="53">
        <f t="shared" si="53"/>
        <v>0</v>
      </c>
      <c r="BF78" s="53">
        <f t="shared" si="53"/>
        <v>0</v>
      </c>
      <c r="BG78" s="53">
        <f t="shared" si="53"/>
        <v>0</v>
      </c>
      <c r="BH78" s="53">
        <f t="shared" si="53"/>
        <v>0</v>
      </c>
      <c r="BI78" s="53">
        <f t="shared" si="53"/>
        <v>0</v>
      </c>
      <c r="BJ78" s="53">
        <f t="shared" si="53"/>
        <v>0</v>
      </c>
      <c r="BK78" s="53">
        <f t="shared" si="53"/>
        <v>0</v>
      </c>
      <c r="BL78" s="53">
        <f t="shared" si="53"/>
        <v>0</v>
      </c>
      <c r="BM78" s="53">
        <f t="shared" si="53"/>
        <v>0</v>
      </c>
      <c r="BN78" s="53">
        <f t="shared" si="53"/>
        <v>0</v>
      </c>
      <c r="BO78" s="53">
        <f t="shared" si="53"/>
        <v>0</v>
      </c>
      <c r="BP78" s="53">
        <f t="shared" si="53"/>
        <v>0</v>
      </c>
      <c r="BQ78" s="53">
        <f t="shared" si="53"/>
        <v>0</v>
      </c>
      <c r="BR78" s="53">
        <f t="shared" si="53"/>
        <v>0</v>
      </c>
      <c r="BS78" s="53">
        <f t="shared" si="53"/>
        <v>0</v>
      </c>
      <c r="BT78" s="53">
        <f t="shared" si="53"/>
        <v>0</v>
      </c>
      <c r="BU78" s="53">
        <f t="shared" si="53"/>
        <v>0</v>
      </c>
      <c r="BV78" s="53">
        <f t="shared" si="53"/>
        <v>0</v>
      </c>
      <c r="BW78" s="53">
        <f t="shared" ref="BW78:DY78" si="54">IFERROR(BW77*BW76,"")</f>
        <v>0</v>
      </c>
      <c r="BX78" s="53">
        <f t="shared" si="54"/>
        <v>0</v>
      </c>
      <c r="BY78" s="53">
        <f t="shared" si="54"/>
        <v>0</v>
      </c>
      <c r="BZ78" s="53">
        <f t="shared" si="54"/>
        <v>0</v>
      </c>
      <c r="CA78" s="53">
        <f t="shared" si="54"/>
        <v>0</v>
      </c>
      <c r="CB78" s="53">
        <f t="shared" si="54"/>
        <v>0</v>
      </c>
      <c r="CC78" s="53">
        <f t="shared" si="54"/>
        <v>0</v>
      </c>
      <c r="CD78" s="53">
        <f t="shared" si="54"/>
        <v>0</v>
      </c>
      <c r="CE78" s="53">
        <f t="shared" si="54"/>
        <v>0</v>
      </c>
      <c r="CF78" s="53">
        <f t="shared" si="54"/>
        <v>0</v>
      </c>
      <c r="CG78" s="53">
        <f t="shared" si="54"/>
        <v>0</v>
      </c>
      <c r="CH78" s="53">
        <f t="shared" si="54"/>
        <v>0</v>
      </c>
      <c r="CI78" s="53">
        <f t="shared" si="54"/>
        <v>0</v>
      </c>
      <c r="CJ78" s="53">
        <f t="shared" si="54"/>
        <v>0</v>
      </c>
      <c r="CK78" s="53">
        <f t="shared" si="54"/>
        <v>0</v>
      </c>
      <c r="CL78" s="53">
        <f t="shared" si="54"/>
        <v>0</v>
      </c>
      <c r="CM78" s="53">
        <f t="shared" si="54"/>
        <v>0</v>
      </c>
      <c r="CN78" s="53">
        <f t="shared" si="54"/>
        <v>0</v>
      </c>
      <c r="CO78" s="53">
        <f t="shared" si="54"/>
        <v>0</v>
      </c>
      <c r="CP78" s="53">
        <f t="shared" si="54"/>
        <v>0</v>
      </c>
      <c r="CQ78" s="53">
        <f t="shared" si="54"/>
        <v>0</v>
      </c>
      <c r="CR78" s="53">
        <f t="shared" si="54"/>
        <v>0</v>
      </c>
      <c r="CS78" s="53">
        <f t="shared" si="54"/>
        <v>0</v>
      </c>
      <c r="CT78" s="53">
        <f t="shared" si="54"/>
        <v>0</v>
      </c>
      <c r="CU78" s="53">
        <f t="shared" si="54"/>
        <v>0</v>
      </c>
      <c r="CV78" s="53">
        <f t="shared" si="54"/>
        <v>0</v>
      </c>
      <c r="CW78" s="53">
        <f t="shared" si="54"/>
        <v>0</v>
      </c>
      <c r="CX78" s="53">
        <f t="shared" si="54"/>
        <v>0</v>
      </c>
      <c r="CY78" s="53">
        <f t="shared" si="54"/>
        <v>0</v>
      </c>
      <c r="CZ78" s="53">
        <f t="shared" si="54"/>
        <v>0</v>
      </c>
      <c r="DA78" s="53">
        <f t="shared" si="54"/>
        <v>0</v>
      </c>
      <c r="DB78" s="53">
        <f t="shared" si="54"/>
        <v>0</v>
      </c>
      <c r="DC78" s="53">
        <f t="shared" si="54"/>
        <v>0</v>
      </c>
      <c r="DD78" s="53">
        <f t="shared" si="54"/>
        <v>0</v>
      </c>
      <c r="DE78" s="53">
        <f t="shared" si="54"/>
        <v>0</v>
      </c>
      <c r="DF78" s="53">
        <f t="shared" si="54"/>
        <v>0</v>
      </c>
      <c r="DG78" s="53">
        <f t="shared" si="54"/>
        <v>0</v>
      </c>
      <c r="DH78" s="53">
        <f t="shared" si="54"/>
        <v>0</v>
      </c>
      <c r="DI78" s="53">
        <f t="shared" si="54"/>
        <v>0</v>
      </c>
      <c r="DJ78" s="53">
        <f t="shared" si="54"/>
        <v>0</v>
      </c>
      <c r="DK78" s="53">
        <f t="shared" si="54"/>
        <v>0</v>
      </c>
      <c r="DL78" s="53">
        <f t="shared" si="54"/>
        <v>0</v>
      </c>
      <c r="DM78" s="53">
        <f t="shared" si="54"/>
        <v>0</v>
      </c>
      <c r="DN78" s="53">
        <f t="shared" si="54"/>
        <v>0</v>
      </c>
      <c r="DO78" s="53">
        <f t="shared" si="54"/>
        <v>0</v>
      </c>
      <c r="DP78" s="53">
        <f t="shared" si="54"/>
        <v>0</v>
      </c>
      <c r="DQ78" s="53">
        <f t="shared" si="54"/>
        <v>0</v>
      </c>
      <c r="DR78" s="53">
        <f t="shared" si="54"/>
        <v>0</v>
      </c>
      <c r="DS78" s="53">
        <f t="shared" si="54"/>
        <v>0</v>
      </c>
      <c r="DT78" s="53">
        <f t="shared" si="54"/>
        <v>0</v>
      </c>
      <c r="DU78" s="53">
        <f t="shared" si="54"/>
        <v>0</v>
      </c>
      <c r="DV78" s="53">
        <f t="shared" si="54"/>
        <v>0</v>
      </c>
      <c r="DW78" s="53">
        <f t="shared" si="54"/>
        <v>0</v>
      </c>
      <c r="DX78" s="53">
        <f t="shared" si="54"/>
        <v>0</v>
      </c>
      <c r="DY78" s="53">
        <f t="shared" si="54"/>
        <v>0</v>
      </c>
    </row>
    <row r="79" spans="1:129" s="24" customFormat="1" x14ac:dyDescent="0.35">
      <c r="A79" s="48"/>
      <c r="B79" s="135"/>
      <c r="C79" s="535"/>
      <c r="D79" s="515"/>
      <c r="E79" s="535"/>
      <c r="F79" s="535"/>
      <c r="G79" s="515"/>
      <c r="H79" s="540"/>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row>
    <row r="80" spans="1:129" s="24" customFormat="1" x14ac:dyDescent="0.35">
      <c r="A80" s="48"/>
      <c r="B80" s="135"/>
      <c r="C80" s="535" t="s">
        <v>117</v>
      </c>
      <c r="D80" s="535"/>
      <c r="E80" s="535"/>
      <c r="F80" s="535"/>
      <c r="G80" s="515"/>
      <c r="H80" s="532" t="s">
        <v>118</v>
      </c>
      <c r="J80" s="82">
        <f>'1.1 Assumptions'!$J$84</f>
        <v>154</v>
      </c>
      <c r="K80" s="42">
        <f>J80*(1+K81)</f>
        <v>155.54</v>
      </c>
      <c r="L80" s="42">
        <f t="shared" ref="L80:BW80" si="55">K80*(1+L81)</f>
        <v>157.09539999999998</v>
      </c>
      <c r="M80" s="42">
        <f t="shared" si="55"/>
        <v>158.66635399999998</v>
      </c>
      <c r="N80" s="42">
        <f t="shared" si="55"/>
        <v>160.25301753999997</v>
      </c>
      <c r="O80" s="42">
        <f t="shared" si="55"/>
        <v>161.85554771539998</v>
      </c>
      <c r="P80" s="42">
        <f t="shared" si="55"/>
        <v>163.47410319255397</v>
      </c>
      <c r="Q80" s="42">
        <f t="shared" si="55"/>
        <v>165.1088442244795</v>
      </c>
      <c r="R80" s="42">
        <f t="shared" si="55"/>
        <v>166.7599326667243</v>
      </c>
      <c r="S80" s="42">
        <f t="shared" si="55"/>
        <v>168.42753199339154</v>
      </c>
      <c r="T80" s="42">
        <f t="shared" si="55"/>
        <v>170.11180731332544</v>
      </c>
      <c r="U80" s="42">
        <f t="shared" si="55"/>
        <v>171.81292538645869</v>
      </c>
      <c r="V80" s="42">
        <f t="shared" si="55"/>
        <v>173.53105464032328</v>
      </c>
      <c r="W80" s="42">
        <f t="shared" si="55"/>
        <v>175.26636518672652</v>
      </c>
      <c r="X80" s="42">
        <f t="shared" si="55"/>
        <v>177.01902883859378</v>
      </c>
      <c r="Y80" s="42">
        <f t="shared" si="55"/>
        <v>178.78921912697973</v>
      </c>
      <c r="Z80" s="42">
        <f t="shared" si="55"/>
        <v>180.57711131824954</v>
      </c>
      <c r="AA80" s="42">
        <f t="shared" si="55"/>
        <v>182.38288243143202</v>
      </c>
      <c r="AB80" s="42">
        <f t="shared" si="55"/>
        <v>184.20671125574634</v>
      </c>
      <c r="AC80" s="42">
        <f t="shared" si="55"/>
        <v>186.0487783683038</v>
      </c>
      <c r="AD80" s="42">
        <f t="shared" si="55"/>
        <v>187.90926615198683</v>
      </c>
      <c r="AE80" s="42">
        <f t="shared" si="55"/>
        <v>189.7883588135067</v>
      </c>
      <c r="AF80" s="42">
        <f t="shared" si="55"/>
        <v>191.68624240164178</v>
      </c>
      <c r="AG80" s="42">
        <f t="shared" si="55"/>
        <v>193.60310482565819</v>
      </c>
      <c r="AH80" s="42">
        <f t="shared" si="55"/>
        <v>195.53913587391477</v>
      </c>
      <c r="AI80" s="42">
        <f t="shared" si="55"/>
        <v>197.49452723265392</v>
      </c>
      <c r="AJ80" s="42">
        <f t="shared" si="55"/>
        <v>199.46947250498047</v>
      </c>
      <c r="AK80" s="42">
        <f t="shared" si="55"/>
        <v>201.46416723003028</v>
      </c>
      <c r="AL80" s="42">
        <f t="shared" si="55"/>
        <v>203.4788089023306</v>
      </c>
      <c r="AM80" s="42">
        <f t="shared" si="55"/>
        <v>205.51359699135389</v>
      </c>
      <c r="AN80" s="42">
        <f t="shared" si="55"/>
        <v>207.56873296126744</v>
      </c>
      <c r="AO80" s="42">
        <f t="shared" si="55"/>
        <v>209.64442029088011</v>
      </c>
      <c r="AP80" s="42">
        <f t="shared" si="55"/>
        <v>211.74086449378891</v>
      </c>
      <c r="AQ80" s="42">
        <f t="shared" si="55"/>
        <v>213.85827313872679</v>
      </c>
      <c r="AR80" s="42">
        <f t="shared" si="55"/>
        <v>215.99685587011405</v>
      </c>
      <c r="AS80" s="42">
        <f t="shared" si="55"/>
        <v>218.15682442881518</v>
      </c>
      <c r="AT80" s="42">
        <f t="shared" si="55"/>
        <v>220.33839267310333</v>
      </c>
      <c r="AU80" s="42">
        <f t="shared" si="55"/>
        <v>222.54177659983435</v>
      </c>
      <c r="AV80" s="42">
        <f t="shared" si="55"/>
        <v>224.76719436583269</v>
      </c>
      <c r="AW80" s="42">
        <f t="shared" si="55"/>
        <v>227.01486630949103</v>
      </c>
      <c r="AX80" s="42">
        <f t="shared" si="55"/>
        <v>229.28501497258594</v>
      </c>
      <c r="AY80" s="42">
        <f t="shared" si="55"/>
        <v>231.57786512231181</v>
      </c>
      <c r="AZ80" s="42">
        <f t="shared" si="55"/>
        <v>233.89364377353493</v>
      </c>
      <c r="BA80" s="42">
        <f t="shared" si="55"/>
        <v>236.23258021127029</v>
      </c>
      <c r="BB80" s="42">
        <f t="shared" si="55"/>
        <v>238.594906013383</v>
      </c>
      <c r="BC80" s="42">
        <f t="shared" si="55"/>
        <v>240.98085507351684</v>
      </c>
      <c r="BD80" s="42">
        <f t="shared" si="55"/>
        <v>243.390663624252</v>
      </c>
      <c r="BE80" s="42">
        <f t="shared" si="55"/>
        <v>245.82457026049451</v>
      </c>
      <c r="BF80" s="42">
        <f t="shared" si="55"/>
        <v>248.28281596309947</v>
      </c>
      <c r="BG80" s="42">
        <f t="shared" si="55"/>
        <v>250.76564412273046</v>
      </c>
      <c r="BH80" s="42">
        <f t="shared" si="55"/>
        <v>253.27330056395778</v>
      </c>
      <c r="BI80" s="42">
        <f t="shared" si="55"/>
        <v>255.80603356959736</v>
      </c>
      <c r="BJ80" s="42">
        <f t="shared" si="55"/>
        <v>258.36409390529332</v>
      </c>
      <c r="BK80" s="42">
        <f t="shared" si="55"/>
        <v>260.94773484434626</v>
      </c>
      <c r="BL80" s="42">
        <f t="shared" si="55"/>
        <v>263.55721219278973</v>
      </c>
      <c r="BM80" s="42">
        <f t="shared" si="55"/>
        <v>266.19278431471764</v>
      </c>
      <c r="BN80" s="42">
        <f t="shared" si="55"/>
        <v>268.85471215786481</v>
      </c>
      <c r="BO80" s="42">
        <f t="shared" si="55"/>
        <v>271.54325927944348</v>
      </c>
      <c r="BP80" s="42">
        <f t="shared" si="55"/>
        <v>274.25869187223793</v>
      </c>
      <c r="BQ80" s="42">
        <f t="shared" si="55"/>
        <v>277.00127879096033</v>
      </c>
      <c r="BR80" s="42">
        <f t="shared" si="55"/>
        <v>279.77129157886992</v>
      </c>
      <c r="BS80" s="42">
        <f t="shared" si="55"/>
        <v>282.5690044946586</v>
      </c>
      <c r="BT80" s="42">
        <f t="shared" si="55"/>
        <v>285.39469453960521</v>
      </c>
      <c r="BU80" s="42">
        <f t="shared" si="55"/>
        <v>288.24864148500126</v>
      </c>
      <c r="BV80" s="42">
        <f t="shared" si="55"/>
        <v>291.13112789985126</v>
      </c>
      <c r="BW80" s="42">
        <f t="shared" si="55"/>
        <v>294.0424391788498</v>
      </c>
      <c r="BX80" s="42">
        <f t="shared" ref="BX80:DY80" si="56">BW80*(1+BX81)</f>
        <v>296.9828635706383</v>
      </c>
      <c r="BY80" s="42">
        <f t="shared" si="56"/>
        <v>299.95269220634469</v>
      </c>
      <c r="BZ80" s="42">
        <f t="shared" si="56"/>
        <v>302.95221912840816</v>
      </c>
      <c r="CA80" s="42">
        <f t="shared" si="56"/>
        <v>305.98174131969222</v>
      </c>
      <c r="CB80" s="42">
        <f t="shared" si="56"/>
        <v>309.04155873288914</v>
      </c>
      <c r="CC80" s="42">
        <f t="shared" si="56"/>
        <v>312.13197432021803</v>
      </c>
      <c r="CD80" s="42">
        <f t="shared" si="56"/>
        <v>315.25329406342024</v>
      </c>
      <c r="CE80" s="42">
        <f t="shared" si="56"/>
        <v>318.40582700405446</v>
      </c>
      <c r="CF80" s="42">
        <f t="shared" si="56"/>
        <v>321.58988527409502</v>
      </c>
      <c r="CG80" s="42">
        <f t="shared" si="56"/>
        <v>324.80578412683599</v>
      </c>
      <c r="CH80" s="42">
        <f t="shared" si="56"/>
        <v>328.05384196810434</v>
      </c>
      <c r="CI80" s="42">
        <f t="shared" si="56"/>
        <v>331.33438038778536</v>
      </c>
      <c r="CJ80" s="42">
        <f t="shared" si="56"/>
        <v>334.6477241916632</v>
      </c>
      <c r="CK80" s="42">
        <f t="shared" si="56"/>
        <v>337.99420143357986</v>
      </c>
      <c r="CL80" s="42">
        <f t="shared" si="56"/>
        <v>341.37414344791569</v>
      </c>
      <c r="CM80" s="42">
        <f t="shared" si="56"/>
        <v>344.78788488239485</v>
      </c>
      <c r="CN80" s="42">
        <f t="shared" si="56"/>
        <v>348.23576373121881</v>
      </c>
      <c r="CO80" s="42">
        <f t="shared" si="56"/>
        <v>351.718121368531</v>
      </c>
      <c r="CP80" s="42">
        <f t="shared" si="56"/>
        <v>355.23530258221632</v>
      </c>
      <c r="CQ80" s="42">
        <f t="shared" si="56"/>
        <v>358.78765560803851</v>
      </c>
      <c r="CR80" s="42">
        <f t="shared" si="56"/>
        <v>362.37553216411891</v>
      </c>
      <c r="CS80" s="42">
        <f t="shared" si="56"/>
        <v>365.99928748576008</v>
      </c>
      <c r="CT80" s="42">
        <f t="shared" si="56"/>
        <v>369.65928036061769</v>
      </c>
      <c r="CU80" s="42">
        <f t="shared" si="56"/>
        <v>373.35587316422385</v>
      </c>
      <c r="CV80" s="42">
        <f t="shared" si="56"/>
        <v>377.08943189586608</v>
      </c>
      <c r="CW80" s="42">
        <f t="shared" si="56"/>
        <v>380.86032621482474</v>
      </c>
      <c r="CX80" s="42">
        <f t="shared" si="56"/>
        <v>384.66892947697301</v>
      </c>
      <c r="CY80" s="42">
        <f t="shared" si="56"/>
        <v>388.51561877174277</v>
      </c>
      <c r="CZ80" s="42">
        <f t="shared" si="56"/>
        <v>392.40077495946019</v>
      </c>
      <c r="DA80" s="42">
        <f t="shared" si="56"/>
        <v>396.32478270905477</v>
      </c>
      <c r="DB80" s="42">
        <f t="shared" si="56"/>
        <v>400.2880305361453</v>
      </c>
      <c r="DC80" s="42">
        <f t="shared" si="56"/>
        <v>404.29091084150673</v>
      </c>
      <c r="DD80" s="42">
        <f t="shared" si="56"/>
        <v>408.3338199499218</v>
      </c>
      <c r="DE80" s="42">
        <f t="shared" si="56"/>
        <v>412.41715814942103</v>
      </c>
      <c r="DF80" s="42">
        <f t="shared" si="56"/>
        <v>416.54132973091527</v>
      </c>
      <c r="DG80" s="42">
        <f t="shared" si="56"/>
        <v>420.70674302822442</v>
      </c>
      <c r="DH80" s="42">
        <f t="shared" si="56"/>
        <v>424.91381045850665</v>
      </c>
      <c r="DI80" s="42">
        <f t="shared" si="56"/>
        <v>429.16294856309173</v>
      </c>
      <c r="DJ80" s="42">
        <f t="shared" si="56"/>
        <v>433.45457804872268</v>
      </c>
      <c r="DK80" s="42">
        <f t="shared" si="56"/>
        <v>437.78912382920993</v>
      </c>
      <c r="DL80" s="42">
        <f t="shared" si="56"/>
        <v>442.16701506750201</v>
      </c>
      <c r="DM80" s="42">
        <f t="shared" si="56"/>
        <v>446.58868521817703</v>
      </c>
      <c r="DN80" s="42">
        <f t="shared" si="56"/>
        <v>451.0545720703588</v>
      </c>
      <c r="DO80" s="42">
        <f t="shared" si="56"/>
        <v>455.56511779106239</v>
      </c>
      <c r="DP80" s="42">
        <f t="shared" si="56"/>
        <v>460.12076896897304</v>
      </c>
      <c r="DQ80" s="42">
        <f t="shared" si="56"/>
        <v>464.72197665866275</v>
      </c>
      <c r="DR80" s="42">
        <f t="shared" si="56"/>
        <v>469.36919642524941</v>
      </c>
      <c r="DS80" s="42">
        <f t="shared" si="56"/>
        <v>474.06288838950189</v>
      </c>
      <c r="DT80" s="42">
        <f t="shared" si="56"/>
        <v>478.80351727339689</v>
      </c>
      <c r="DU80" s="42">
        <f t="shared" si="56"/>
        <v>483.59155244613089</v>
      </c>
      <c r="DV80" s="42">
        <f t="shared" si="56"/>
        <v>488.4274679705922</v>
      </c>
      <c r="DW80" s="42">
        <f t="shared" si="56"/>
        <v>493.31174265029813</v>
      </c>
      <c r="DX80" s="42">
        <f t="shared" si="56"/>
        <v>498.2448600768011</v>
      </c>
      <c r="DY80" s="42">
        <f t="shared" si="56"/>
        <v>503.22730867756911</v>
      </c>
    </row>
    <row r="81" spans="1:129" s="24" customFormat="1" x14ac:dyDescent="0.35">
      <c r="A81" s="48"/>
      <c r="B81" s="113"/>
      <c r="C81" s="119"/>
      <c r="D81" s="37" t="s">
        <v>610</v>
      </c>
      <c r="E81" s="37"/>
      <c r="F81" s="80"/>
      <c r="G81" s="37"/>
      <c r="H81" s="530" t="s">
        <v>48</v>
      </c>
      <c r="I81"/>
      <c r="J81" s="39">
        <f>IF('1.1 Assumptions'!$J$13="Optimistic Scenario",'2.2 Scenario Assumptions'!$I$7,IF('1.1 Assumptions'!$J$13="Base Case Scenario",'2.2 Scenario Assumptions'!$I$8,'2.2 Scenario Assumptions'!$I$9))</f>
        <v>0.01</v>
      </c>
      <c r="K81" s="39">
        <f>IF('1.1 Assumptions'!$J$13="Optimistic Scenario",'2.2 Scenario Assumptions'!$I$7,IF('1.1 Assumptions'!$J$13="Base Case Scenario",'2.2 Scenario Assumptions'!$I$8,'2.2 Scenario Assumptions'!$I$9))</f>
        <v>0.01</v>
      </c>
      <c r="L81" s="39">
        <f>IF('1.1 Assumptions'!$J$13="Optimistic Scenario",'2.2 Scenario Assumptions'!$I$7,IF('1.1 Assumptions'!$J$13="Base Case Scenario",'2.2 Scenario Assumptions'!$I$8,'2.2 Scenario Assumptions'!$I$9))</f>
        <v>0.01</v>
      </c>
      <c r="M81" s="39">
        <f>IF('1.1 Assumptions'!$J$13="Optimistic Scenario",'2.2 Scenario Assumptions'!$I$7,IF('1.1 Assumptions'!$J$13="Base Case Scenario",'2.2 Scenario Assumptions'!$I$8,'2.2 Scenario Assumptions'!$I$9))</f>
        <v>0.01</v>
      </c>
      <c r="N81" s="39">
        <f>IF('1.1 Assumptions'!$J$13="Optimistic Scenario",'2.2 Scenario Assumptions'!$I$7,IF('1.1 Assumptions'!$J$13="Base Case Scenario",'2.2 Scenario Assumptions'!$I$8,'2.2 Scenario Assumptions'!$I$9))</f>
        <v>0.01</v>
      </c>
      <c r="O81" s="39">
        <f>IF('1.1 Assumptions'!$J$13="Optimistic Scenario",'2.2 Scenario Assumptions'!$I$7,IF('1.1 Assumptions'!$J$13="Base Case Scenario",'2.2 Scenario Assumptions'!$I$8,'2.2 Scenario Assumptions'!$I$9))</f>
        <v>0.01</v>
      </c>
      <c r="P81" s="39">
        <f>IF('1.1 Assumptions'!$J$13="Optimistic Scenario",'2.2 Scenario Assumptions'!$I$7,IF('1.1 Assumptions'!$J$13="Base Case Scenario",'2.2 Scenario Assumptions'!$I$8,'2.2 Scenario Assumptions'!$I$9))</f>
        <v>0.01</v>
      </c>
      <c r="Q81" s="39">
        <f>IF('1.1 Assumptions'!$J$13="Optimistic Scenario",'2.2 Scenario Assumptions'!$I$7,IF('1.1 Assumptions'!$J$13="Base Case Scenario",'2.2 Scenario Assumptions'!$I$8,'2.2 Scenario Assumptions'!$I$9))</f>
        <v>0.01</v>
      </c>
      <c r="R81" s="39">
        <f>IF('1.1 Assumptions'!$J$13="Optimistic Scenario",'2.2 Scenario Assumptions'!$I$7,IF('1.1 Assumptions'!$J$13="Base Case Scenario",'2.2 Scenario Assumptions'!$I$8,'2.2 Scenario Assumptions'!$I$9))</f>
        <v>0.01</v>
      </c>
      <c r="S81" s="39">
        <f>IF('1.1 Assumptions'!$J$13="Optimistic Scenario",'2.2 Scenario Assumptions'!$I$7,IF('1.1 Assumptions'!$J$13="Base Case Scenario",'2.2 Scenario Assumptions'!$I$8,'2.2 Scenario Assumptions'!$I$9))</f>
        <v>0.01</v>
      </c>
      <c r="T81" s="39">
        <f>IF('1.1 Assumptions'!$J$13="Optimistic Scenario",'2.2 Scenario Assumptions'!$I$7,IF('1.1 Assumptions'!$J$13="Base Case Scenario",'2.2 Scenario Assumptions'!$I$8,'2.2 Scenario Assumptions'!$I$9))</f>
        <v>0.01</v>
      </c>
      <c r="U81" s="39">
        <f>IF('1.1 Assumptions'!$J$13="Optimistic Scenario",'2.2 Scenario Assumptions'!$I$7,IF('1.1 Assumptions'!$J$13="Base Case Scenario",'2.2 Scenario Assumptions'!$I$8,'2.2 Scenario Assumptions'!$I$9))</f>
        <v>0.01</v>
      </c>
      <c r="V81" s="39">
        <f>IF('1.1 Assumptions'!$J$13="Optimistic Scenario",'2.2 Scenario Assumptions'!$I$7,IF('1.1 Assumptions'!$J$13="Base Case Scenario",'2.2 Scenario Assumptions'!$I$8,'2.2 Scenario Assumptions'!$I$9))</f>
        <v>0.01</v>
      </c>
      <c r="W81" s="39">
        <f>IF('1.1 Assumptions'!$J$13="Optimistic Scenario",'2.2 Scenario Assumptions'!$I$7,IF('1.1 Assumptions'!$J$13="Base Case Scenario",'2.2 Scenario Assumptions'!$I$8,'2.2 Scenario Assumptions'!$I$9))</f>
        <v>0.01</v>
      </c>
      <c r="X81" s="39">
        <f>IF('1.1 Assumptions'!$J$13="Optimistic Scenario",'2.2 Scenario Assumptions'!$I$7,IF('1.1 Assumptions'!$J$13="Base Case Scenario",'2.2 Scenario Assumptions'!$I$8,'2.2 Scenario Assumptions'!$I$9))</f>
        <v>0.01</v>
      </c>
      <c r="Y81" s="39">
        <f>IF('1.1 Assumptions'!$J$13="Optimistic Scenario",'2.2 Scenario Assumptions'!$I$7,IF('1.1 Assumptions'!$J$13="Base Case Scenario",'2.2 Scenario Assumptions'!$I$8,'2.2 Scenario Assumptions'!$I$9))</f>
        <v>0.01</v>
      </c>
      <c r="Z81" s="39">
        <f>IF('1.1 Assumptions'!$J$13="Optimistic Scenario",'2.2 Scenario Assumptions'!$I$7,IF('1.1 Assumptions'!$J$13="Base Case Scenario",'2.2 Scenario Assumptions'!$I$8,'2.2 Scenario Assumptions'!$I$9))</f>
        <v>0.01</v>
      </c>
      <c r="AA81" s="39">
        <f>IF('1.1 Assumptions'!$J$13="Optimistic Scenario",'2.2 Scenario Assumptions'!$I$7,IF('1.1 Assumptions'!$J$13="Base Case Scenario",'2.2 Scenario Assumptions'!$I$8,'2.2 Scenario Assumptions'!$I$9))</f>
        <v>0.01</v>
      </c>
      <c r="AB81" s="39">
        <f>IF('1.1 Assumptions'!$J$13="Optimistic Scenario",'2.2 Scenario Assumptions'!$I$7,IF('1.1 Assumptions'!$J$13="Base Case Scenario",'2.2 Scenario Assumptions'!$I$8,'2.2 Scenario Assumptions'!$I$9))</f>
        <v>0.01</v>
      </c>
      <c r="AC81" s="39">
        <f>IF('1.1 Assumptions'!$J$13="Optimistic Scenario",'2.2 Scenario Assumptions'!$I$7,IF('1.1 Assumptions'!$J$13="Base Case Scenario",'2.2 Scenario Assumptions'!$I$8,'2.2 Scenario Assumptions'!$I$9))</f>
        <v>0.01</v>
      </c>
      <c r="AD81" s="39">
        <f>IF('1.1 Assumptions'!$J$13="Optimistic Scenario",'2.2 Scenario Assumptions'!$I$7,IF('1.1 Assumptions'!$J$13="Base Case Scenario",'2.2 Scenario Assumptions'!$I$8,'2.2 Scenario Assumptions'!$I$9))</f>
        <v>0.01</v>
      </c>
      <c r="AE81" s="39">
        <f>IF('1.1 Assumptions'!$J$13="Optimistic Scenario",'2.2 Scenario Assumptions'!$I$7,IF('1.1 Assumptions'!$J$13="Base Case Scenario",'2.2 Scenario Assumptions'!$I$8,'2.2 Scenario Assumptions'!$I$9))</f>
        <v>0.01</v>
      </c>
      <c r="AF81" s="39">
        <f>IF('1.1 Assumptions'!$J$13="Optimistic Scenario",'2.2 Scenario Assumptions'!$I$7,IF('1.1 Assumptions'!$J$13="Base Case Scenario",'2.2 Scenario Assumptions'!$I$8,'2.2 Scenario Assumptions'!$I$9))</f>
        <v>0.01</v>
      </c>
      <c r="AG81" s="39">
        <f>IF('1.1 Assumptions'!$J$13="Optimistic Scenario",'2.2 Scenario Assumptions'!$I$7,IF('1.1 Assumptions'!$J$13="Base Case Scenario",'2.2 Scenario Assumptions'!$I$8,'2.2 Scenario Assumptions'!$I$9))</f>
        <v>0.01</v>
      </c>
      <c r="AH81" s="39">
        <f>IF('1.1 Assumptions'!$J$13="Optimistic Scenario",'2.2 Scenario Assumptions'!$I$7,IF('1.1 Assumptions'!$J$13="Base Case Scenario",'2.2 Scenario Assumptions'!$I$8,'2.2 Scenario Assumptions'!$I$9))</f>
        <v>0.01</v>
      </c>
      <c r="AI81" s="39">
        <f>IF('1.1 Assumptions'!$J$13="Optimistic Scenario",'2.2 Scenario Assumptions'!$I$7,IF('1.1 Assumptions'!$J$13="Base Case Scenario",'2.2 Scenario Assumptions'!$I$8,'2.2 Scenario Assumptions'!$I$9))</f>
        <v>0.01</v>
      </c>
      <c r="AJ81" s="39">
        <f>IF('1.1 Assumptions'!$J$13="Optimistic Scenario",'2.2 Scenario Assumptions'!$I$7,IF('1.1 Assumptions'!$J$13="Base Case Scenario",'2.2 Scenario Assumptions'!$I$8,'2.2 Scenario Assumptions'!$I$9))</f>
        <v>0.01</v>
      </c>
      <c r="AK81" s="39">
        <f>IF('1.1 Assumptions'!$J$13="Optimistic Scenario",'2.2 Scenario Assumptions'!$I$7,IF('1.1 Assumptions'!$J$13="Base Case Scenario",'2.2 Scenario Assumptions'!$I$8,'2.2 Scenario Assumptions'!$I$9))</f>
        <v>0.01</v>
      </c>
      <c r="AL81" s="39">
        <f>IF('1.1 Assumptions'!$J$13="Optimistic Scenario",'2.2 Scenario Assumptions'!$I$7,IF('1.1 Assumptions'!$J$13="Base Case Scenario",'2.2 Scenario Assumptions'!$I$8,'2.2 Scenario Assumptions'!$I$9))</f>
        <v>0.01</v>
      </c>
      <c r="AM81" s="39">
        <f>IF('1.1 Assumptions'!$J$13="Optimistic Scenario",'2.2 Scenario Assumptions'!$I$7,IF('1.1 Assumptions'!$J$13="Base Case Scenario",'2.2 Scenario Assumptions'!$I$8,'2.2 Scenario Assumptions'!$I$9))</f>
        <v>0.01</v>
      </c>
      <c r="AN81" s="39">
        <f>IF('1.1 Assumptions'!$J$13="Optimistic Scenario",'2.2 Scenario Assumptions'!$I$7,IF('1.1 Assumptions'!$J$13="Base Case Scenario",'2.2 Scenario Assumptions'!$I$8,'2.2 Scenario Assumptions'!$I$9))</f>
        <v>0.01</v>
      </c>
      <c r="AO81" s="39">
        <f>IF('1.1 Assumptions'!$J$13="Optimistic Scenario",'2.2 Scenario Assumptions'!$I$7,IF('1.1 Assumptions'!$J$13="Base Case Scenario",'2.2 Scenario Assumptions'!$I$8,'2.2 Scenario Assumptions'!$I$9))</f>
        <v>0.01</v>
      </c>
      <c r="AP81" s="39">
        <f>IF('1.1 Assumptions'!$J$13="Optimistic Scenario",'2.2 Scenario Assumptions'!$I$7,IF('1.1 Assumptions'!$J$13="Base Case Scenario",'2.2 Scenario Assumptions'!$I$8,'2.2 Scenario Assumptions'!$I$9))</f>
        <v>0.01</v>
      </c>
      <c r="AQ81" s="39">
        <f>IF('1.1 Assumptions'!$J$13="Optimistic Scenario",'2.2 Scenario Assumptions'!$I$7,IF('1.1 Assumptions'!$J$13="Base Case Scenario",'2.2 Scenario Assumptions'!$I$8,'2.2 Scenario Assumptions'!$I$9))</f>
        <v>0.01</v>
      </c>
      <c r="AR81" s="39">
        <f>IF('1.1 Assumptions'!$J$13="Optimistic Scenario",'2.2 Scenario Assumptions'!$I$7,IF('1.1 Assumptions'!$J$13="Base Case Scenario",'2.2 Scenario Assumptions'!$I$8,'2.2 Scenario Assumptions'!$I$9))</f>
        <v>0.01</v>
      </c>
      <c r="AS81" s="39">
        <f>IF('1.1 Assumptions'!$J$13="Optimistic Scenario",'2.2 Scenario Assumptions'!$I$7,IF('1.1 Assumptions'!$J$13="Base Case Scenario",'2.2 Scenario Assumptions'!$I$8,'2.2 Scenario Assumptions'!$I$9))</f>
        <v>0.01</v>
      </c>
      <c r="AT81" s="39">
        <f>IF('1.1 Assumptions'!$J$13="Optimistic Scenario",'2.2 Scenario Assumptions'!$I$7,IF('1.1 Assumptions'!$J$13="Base Case Scenario",'2.2 Scenario Assumptions'!$I$8,'2.2 Scenario Assumptions'!$I$9))</f>
        <v>0.01</v>
      </c>
      <c r="AU81" s="39">
        <f>IF('1.1 Assumptions'!$J$13="Optimistic Scenario",'2.2 Scenario Assumptions'!$I$7,IF('1.1 Assumptions'!$J$13="Base Case Scenario",'2.2 Scenario Assumptions'!$I$8,'2.2 Scenario Assumptions'!$I$9))</f>
        <v>0.01</v>
      </c>
      <c r="AV81" s="39">
        <f>IF('1.1 Assumptions'!$J$13="Optimistic Scenario",'2.2 Scenario Assumptions'!$I$7,IF('1.1 Assumptions'!$J$13="Base Case Scenario",'2.2 Scenario Assumptions'!$I$8,'2.2 Scenario Assumptions'!$I$9))</f>
        <v>0.01</v>
      </c>
      <c r="AW81" s="39">
        <f>IF('1.1 Assumptions'!$J$13="Optimistic Scenario",'2.2 Scenario Assumptions'!$I$7,IF('1.1 Assumptions'!$J$13="Base Case Scenario",'2.2 Scenario Assumptions'!$I$8,'2.2 Scenario Assumptions'!$I$9))</f>
        <v>0.01</v>
      </c>
      <c r="AX81" s="39">
        <f>IF('1.1 Assumptions'!$J$13="Optimistic Scenario",'2.2 Scenario Assumptions'!$I$7,IF('1.1 Assumptions'!$J$13="Base Case Scenario",'2.2 Scenario Assumptions'!$I$8,'2.2 Scenario Assumptions'!$I$9))</f>
        <v>0.01</v>
      </c>
      <c r="AY81" s="39">
        <f>IF('1.1 Assumptions'!$J$13="Optimistic Scenario",'2.2 Scenario Assumptions'!$I$7,IF('1.1 Assumptions'!$J$13="Base Case Scenario",'2.2 Scenario Assumptions'!$I$8,'2.2 Scenario Assumptions'!$I$9))</f>
        <v>0.01</v>
      </c>
      <c r="AZ81" s="39">
        <f>IF('1.1 Assumptions'!$J$13="Optimistic Scenario",'2.2 Scenario Assumptions'!$I$7,IF('1.1 Assumptions'!$J$13="Base Case Scenario",'2.2 Scenario Assumptions'!$I$8,'2.2 Scenario Assumptions'!$I$9))</f>
        <v>0.01</v>
      </c>
      <c r="BA81" s="39">
        <f>IF('1.1 Assumptions'!$J$13="Optimistic Scenario",'2.2 Scenario Assumptions'!$I$7,IF('1.1 Assumptions'!$J$13="Base Case Scenario",'2.2 Scenario Assumptions'!$I$8,'2.2 Scenario Assumptions'!$I$9))</f>
        <v>0.01</v>
      </c>
      <c r="BB81" s="39">
        <f>IF('1.1 Assumptions'!$J$13="Optimistic Scenario",'2.2 Scenario Assumptions'!$I$7,IF('1.1 Assumptions'!$J$13="Base Case Scenario",'2.2 Scenario Assumptions'!$I$8,'2.2 Scenario Assumptions'!$I$9))</f>
        <v>0.01</v>
      </c>
      <c r="BC81" s="39">
        <f>IF('1.1 Assumptions'!$J$13="Optimistic Scenario",'2.2 Scenario Assumptions'!$I$7,IF('1.1 Assumptions'!$J$13="Base Case Scenario",'2.2 Scenario Assumptions'!$I$8,'2.2 Scenario Assumptions'!$I$9))</f>
        <v>0.01</v>
      </c>
      <c r="BD81" s="39">
        <f>IF('1.1 Assumptions'!$J$13="Optimistic Scenario",'2.2 Scenario Assumptions'!$I$7,IF('1.1 Assumptions'!$J$13="Base Case Scenario",'2.2 Scenario Assumptions'!$I$8,'2.2 Scenario Assumptions'!$I$9))</f>
        <v>0.01</v>
      </c>
      <c r="BE81" s="39">
        <f>IF('1.1 Assumptions'!$J$13="Optimistic Scenario",'2.2 Scenario Assumptions'!$I$7,IF('1.1 Assumptions'!$J$13="Base Case Scenario",'2.2 Scenario Assumptions'!$I$8,'2.2 Scenario Assumptions'!$I$9))</f>
        <v>0.01</v>
      </c>
      <c r="BF81" s="39">
        <f>IF('1.1 Assumptions'!$J$13="Optimistic Scenario",'2.2 Scenario Assumptions'!$I$7,IF('1.1 Assumptions'!$J$13="Base Case Scenario",'2.2 Scenario Assumptions'!$I$8,'2.2 Scenario Assumptions'!$I$9))</f>
        <v>0.01</v>
      </c>
      <c r="BG81" s="39">
        <f>IF('1.1 Assumptions'!$J$13="Optimistic Scenario",'2.2 Scenario Assumptions'!$I$7,IF('1.1 Assumptions'!$J$13="Base Case Scenario",'2.2 Scenario Assumptions'!$I$8,'2.2 Scenario Assumptions'!$I$9))</f>
        <v>0.01</v>
      </c>
      <c r="BH81" s="39">
        <f>IF('1.1 Assumptions'!$J$13="Optimistic Scenario",'2.2 Scenario Assumptions'!$I$7,IF('1.1 Assumptions'!$J$13="Base Case Scenario",'2.2 Scenario Assumptions'!$I$8,'2.2 Scenario Assumptions'!$I$9))</f>
        <v>0.01</v>
      </c>
      <c r="BI81" s="39">
        <f>IF('1.1 Assumptions'!$J$13="Optimistic Scenario",'2.2 Scenario Assumptions'!$I$7,IF('1.1 Assumptions'!$J$13="Base Case Scenario",'2.2 Scenario Assumptions'!$I$8,'2.2 Scenario Assumptions'!$I$9))</f>
        <v>0.01</v>
      </c>
      <c r="BJ81" s="39">
        <f>IF('1.1 Assumptions'!$J$13="Optimistic Scenario",'2.2 Scenario Assumptions'!$I$7,IF('1.1 Assumptions'!$J$13="Base Case Scenario",'2.2 Scenario Assumptions'!$I$8,'2.2 Scenario Assumptions'!$I$9))</f>
        <v>0.01</v>
      </c>
      <c r="BK81" s="39">
        <f>IF('1.1 Assumptions'!$J$13="Optimistic Scenario",'2.2 Scenario Assumptions'!$I$7,IF('1.1 Assumptions'!$J$13="Base Case Scenario",'2.2 Scenario Assumptions'!$I$8,'2.2 Scenario Assumptions'!$I$9))</f>
        <v>0.01</v>
      </c>
      <c r="BL81" s="39">
        <f>IF('1.1 Assumptions'!$J$13="Optimistic Scenario",'2.2 Scenario Assumptions'!$I$7,IF('1.1 Assumptions'!$J$13="Base Case Scenario",'2.2 Scenario Assumptions'!$I$8,'2.2 Scenario Assumptions'!$I$9))</f>
        <v>0.01</v>
      </c>
      <c r="BM81" s="39">
        <f>IF('1.1 Assumptions'!$J$13="Optimistic Scenario",'2.2 Scenario Assumptions'!$I$7,IF('1.1 Assumptions'!$J$13="Base Case Scenario",'2.2 Scenario Assumptions'!$I$8,'2.2 Scenario Assumptions'!$I$9))</f>
        <v>0.01</v>
      </c>
      <c r="BN81" s="39">
        <f>IF('1.1 Assumptions'!$J$13="Optimistic Scenario",'2.2 Scenario Assumptions'!$I$7,IF('1.1 Assumptions'!$J$13="Base Case Scenario",'2.2 Scenario Assumptions'!$I$8,'2.2 Scenario Assumptions'!$I$9))</f>
        <v>0.01</v>
      </c>
      <c r="BO81" s="39">
        <f>IF('1.1 Assumptions'!$J$13="Optimistic Scenario",'2.2 Scenario Assumptions'!$I$7,IF('1.1 Assumptions'!$J$13="Base Case Scenario",'2.2 Scenario Assumptions'!$I$8,'2.2 Scenario Assumptions'!$I$9))</f>
        <v>0.01</v>
      </c>
      <c r="BP81" s="39">
        <f>IF('1.1 Assumptions'!$J$13="Optimistic Scenario",'2.2 Scenario Assumptions'!$I$7,IF('1.1 Assumptions'!$J$13="Base Case Scenario",'2.2 Scenario Assumptions'!$I$8,'2.2 Scenario Assumptions'!$I$9))</f>
        <v>0.01</v>
      </c>
      <c r="BQ81" s="39">
        <f>IF('1.1 Assumptions'!$J$13="Optimistic Scenario",'2.2 Scenario Assumptions'!$I$7,IF('1.1 Assumptions'!$J$13="Base Case Scenario",'2.2 Scenario Assumptions'!$I$8,'2.2 Scenario Assumptions'!$I$9))</f>
        <v>0.01</v>
      </c>
      <c r="BR81" s="39">
        <f>IF('1.1 Assumptions'!$J$13="Optimistic Scenario",'2.2 Scenario Assumptions'!$I$7,IF('1.1 Assumptions'!$J$13="Base Case Scenario",'2.2 Scenario Assumptions'!$I$8,'2.2 Scenario Assumptions'!$I$9))</f>
        <v>0.01</v>
      </c>
      <c r="BS81" s="39">
        <f>IF('1.1 Assumptions'!$J$13="Optimistic Scenario",'2.2 Scenario Assumptions'!$I$7,IF('1.1 Assumptions'!$J$13="Base Case Scenario",'2.2 Scenario Assumptions'!$I$8,'2.2 Scenario Assumptions'!$I$9))</f>
        <v>0.01</v>
      </c>
      <c r="BT81" s="39">
        <f>IF('1.1 Assumptions'!$J$13="Optimistic Scenario",'2.2 Scenario Assumptions'!$I$7,IF('1.1 Assumptions'!$J$13="Base Case Scenario",'2.2 Scenario Assumptions'!$I$8,'2.2 Scenario Assumptions'!$I$9))</f>
        <v>0.01</v>
      </c>
      <c r="BU81" s="39">
        <f>IF('1.1 Assumptions'!$J$13="Optimistic Scenario",'2.2 Scenario Assumptions'!$I$7,IF('1.1 Assumptions'!$J$13="Base Case Scenario",'2.2 Scenario Assumptions'!$I$8,'2.2 Scenario Assumptions'!$I$9))</f>
        <v>0.01</v>
      </c>
      <c r="BV81" s="39">
        <f>IF('1.1 Assumptions'!$J$13="Optimistic Scenario",'2.2 Scenario Assumptions'!$I$7,IF('1.1 Assumptions'!$J$13="Base Case Scenario",'2.2 Scenario Assumptions'!$I$8,'2.2 Scenario Assumptions'!$I$9))</f>
        <v>0.01</v>
      </c>
      <c r="BW81" s="39">
        <f>IF('1.1 Assumptions'!$J$13="Optimistic Scenario",'2.2 Scenario Assumptions'!$I$7,IF('1.1 Assumptions'!$J$13="Base Case Scenario",'2.2 Scenario Assumptions'!$I$8,'2.2 Scenario Assumptions'!$I$9))</f>
        <v>0.01</v>
      </c>
      <c r="BX81" s="39">
        <f>IF('1.1 Assumptions'!$J$13="Optimistic Scenario",'2.2 Scenario Assumptions'!$I$7,IF('1.1 Assumptions'!$J$13="Base Case Scenario",'2.2 Scenario Assumptions'!$I$8,'2.2 Scenario Assumptions'!$I$9))</f>
        <v>0.01</v>
      </c>
      <c r="BY81" s="39">
        <f>IF('1.1 Assumptions'!$J$13="Optimistic Scenario",'2.2 Scenario Assumptions'!$I$7,IF('1.1 Assumptions'!$J$13="Base Case Scenario",'2.2 Scenario Assumptions'!$I$8,'2.2 Scenario Assumptions'!$I$9))</f>
        <v>0.01</v>
      </c>
      <c r="BZ81" s="39">
        <f>IF('1.1 Assumptions'!$J$13="Optimistic Scenario",'2.2 Scenario Assumptions'!$I$7,IF('1.1 Assumptions'!$J$13="Base Case Scenario",'2.2 Scenario Assumptions'!$I$8,'2.2 Scenario Assumptions'!$I$9))</f>
        <v>0.01</v>
      </c>
      <c r="CA81" s="39">
        <f>IF('1.1 Assumptions'!$J$13="Optimistic Scenario",'2.2 Scenario Assumptions'!$I$7,IF('1.1 Assumptions'!$J$13="Base Case Scenario",'2.2 Scenario Assumptions'!$I$8,'2.2 Scenario Assumptions'!$I$9))</f>
        <v>0.01</v>
      </c>
      <c r="CB81" s="39">
        <f>IF('1.1 Assumptions'!$J$13="Optimistic Scenario",'2.2 Scenario Assumptions'!$I$7,IF('1.1 Assumptions'!$J$13="Base Case Scenario",'2.2 Scenario Assumptions'!$I$8,'2.2 Scenario Assumptions'!$I$9))</f>
        <v>0.01</v>
      </c>
      <c r="CC81" s="39">
        <f>IF('1.1 Assumptions'!$J$13="Optimistic Scenario",'2.2 Scenario Assumptions'!$I$7,IF('1.1 Assumptions'!$J$13="Base Case Scenario",'2.2 Scenario Assumptions'!$I$8,'2.2 Scenario Assumptions'!$I$9))</f>
        <v>0.01</v>
      </c>
      <c r="CD81" s="39">
        <f>IF('1.1 Assumptions'!$J$13="Optimistic Scenario",'2.2 Scenario Assumptions'!$I$7,IF('1.1 Assumptions'!$J$13="Base Case Scenario",'2.2 Scenario Assumptions'!$I$8,'2.2 Scenario Assumptions'!$I$9))</f>
        <v>0.01</v>
      </c>
      <c r="CE81" s="39">
        <f>IF('1.1 Assumptions'!$J$13="Optimistic Scenario",'2.2 Scenario Assumptions'!$I$7,IF('1.1 Assumptions'!$J$13="Base Case Scenario",'2.2 Scenario Assumptions'!$I$8,'2.2 Scenario Assumptions'!$I$9))</f>
        <v>0.01</v>
      </c>
      <c r="CF81" s="39">
        <f>IF('1.1 Assumptions'!$J$13="Optimistic Scenario",'2.2 Scenario Assumptions'!$I$7,IF('1.1 Assumptions'!$J$13="Base Case Scenario",'2.2 Scenario Assumptions'!$I$8,'2.2 Scenario Assumptions'!$I$9))</f>
        <v>0.01</v>
      </c>
      <c r="CG81" s="39">
        <f>IF('1.1 Assumptions'!$J$13="Optimistic Scenario",'2.2 Scenario Assumptions'!$I$7,IF('1.1 Assumptions'!$J$13="Base Case Scenario",'2.2 Scenario Assumptions'!$I$8,'2.2 Scenario Assumptions'!$I$9))</f>
        <v>0.01</v>
      </c>
      <c r="CH81" s="39">
        <f>IF('1.1 Assumptions'!$J$13="Optimistic Scenario",'2.2 Scenario Assumptions'!$I$7,IF('1.1 Assumptions'!$J$13="Base Case Scenario",'2.2 Scenario Assumptions'!$I$8,'2.2 Scenario Assumptions'!$I$9))</f>
        <v>0.01</v>
      </c>
      <c r="CI81" s="39">
        <f>IF('1.1 Assumptions'!$J$13="Optimistic Scenario",'2.2 Scenario Assumptions'!$I$7,IF('1.1 Assumptions'!$J$13="Base Case Scenario",'2.2 Scenario Assumptions'!$I$8,'2.2 Scenario Assumptions'!$I$9))</f>
        <v>0.01</v>
      </c>
      <c r="CJ81" s="39">
        <f>IF('1.1 Assumptions'!$J$13="Optimistic Scenario",'2.2 Scenario Assumptions'!$I$7,IF('1.1 Assumptions'!$J$13="Base Case Scenario",'2.2 Scenario Assumptions'!$I$8,'2.2 Scenario Assumptions'!$I$9))</f>
        <v>0.01</v>
      </c>
      <c r="CK81" s="39">
        <f>IF('1.1 Assumptions'!$J$13="Optimistic Scenario",'2.2 Scenario Assumptions'!$I$7,IF('1.1 Assumptions'!$J$13="Base Case Scenario",'2.2 Scenario Assumptions'!$I$8,'2.2 Scenario Assumptions'!$I$9))</f>
        <v>0.01</v>
      </c>
      <c r="CL81" s="39">
        <f>IF('1.1 Assumptions'!$J$13="Optimistic Scenario",'2.2 Scenario Assumptions'!$I$7,IF('1.1 Assumptions'!$J$13="Base Case Scenario",'2.2 Scenario Assumptions'!$I$8,'2.2 Scenario Assumptions'!$I$9))</f>
        <v>0.01</v>
      </c>
      <c r="CM81" s="39">
        <f>IF('1.1 Assumptions'!$J$13="Optimistic Scenario",'2.2 Scenario Assumptions'!$I$7,IF('1.1 Assumptions'!$J$13="Base Case Scenario",'2.2 Scenario Assumptions'!$I$8,'2.2 Scenario Assumptions'!$I$9))</f>
        <v>0.01</v>
      </c>
      <c r="CN81" s="39">
        <f>IF('1.1 Assumptions'!$J$13="Optimistic Scenario",'2.2 Scenario Assumptions'!$I$7,IF('1.1 Assumptions'!$J$13="Base Case Scenario",'2.2 Scenario Assumptions'!$I$8,'2.2 Scenario Assumptions'!$I$9))</f>
        <v>0.01</v>
      </c>
      <c r="CO81" s="39">
        <f>IF('1.1 Assumptions'!$J$13="Optimistic Scenario",'2.2 Scenario Assumptions'!$I$7,IF('1.1 Assumptions'!$J$13="Base Case Scenario",'2.2 Scenario Assumptions'!$I$8,'2.2 Scenario Assumptions'!$I$9))</f>
        <v>0.01</v>
      </c>
      <c r="CP81" s="39">
        <f>IF('1.1 Assumptions'!$J$13="Optimistic Scenario",'2.2 Scenario Assumptions'!$I$7,IF('1.1 Assumptions'!$J$13="Base Case Scenario",'2.2 Scenario Assumptions'!$I$8,'2.2 Scenario Assumptions'!$I$9))</f>
        <v>0.01</v>
      </c>
      <c r="CQ81" s="39">
        <f>IF('1.1 Assumptions'!$J$13="Optimistic Scenario",'2.2 Scenario Assumptions'!$I$7,IF('1.1 Assumptions'!$J$13="Base Case Scenario",'2.2 Scenario Assumptions'!$I$8,'2.2 Scenario Assumptions'!$I$9))</f>
        <v>0.01</v>
      </c>
      <c r="CR81" s="39">
        <f>IF('1.1 Assumptions'!$J$13="Optimistic Scenario",'2.2 Scenario Assumptions'!$I$7,IF('1.1 Assumptions'!$J$13="Base Case Scenario",'2.2 Scenario Assumptions'!$I$8,'2.2 Scenario Assumptions'!$I$9))</f>
        <v>0.01</v>
      </c>
      <c r="CS81" s="39">
        <f>IF('1.1 Assumptions'!$J$13="Optimistic Scenario",'2.2 Scenario Assumptions'!$I$7,IF('1.1 Assumptions'!$J$13="Base Case Scenario",'2.2 Scenario Assumptions'!$I$8,'2.2 Scenario Assumptions'!$I$9))</f>
        <v>0.01</v>
      </c>
      <c r="CT81" s="39">
        <f>IF('1.1 Assumptions'!$J$13="Optimistic Scenario",'2.2 Scenario Assumptions'!$I$7,IF('1.1 Assumptions'!$J$13="Base Case Scenario",'2.2 Scenario Assumptions'!$I$8,'2.2 Scenario Assumptions'!$I$9))</f>
        <v>0.01</v>
      </c>
      <c r="CU81" s="39">
        <f>IF('1.1 Assumptions'!$J$13="Optimistic Scenario",'2.2 Scenario Assumptions'!$I$7,IF('1.1 Assumptions'!$J$13="Base Case Scenario",'2.2 Scenario Assumptions'!$I$8,'2.2 Scenario Assumptions'!$I$9))</f>
        <v>0.01</v>
      </c>
      <c r="CV81" s="39">
        <f>IF('1.1 Assumptions'!$J$13="Optimistic Scenario",'2.2 Scenario Assumptions'!$I$7,IF('1.1 Assumptions'!$J$13="Base Case Scenario",'2.2 Scenario Assumptions'!$I$8,'2.2 Scenario Assumptions'!$I$9))</f>
        <v>0.01</v>
      </c>
      <c r="CW81" s="39">
        <f>IF('1.1 Assumptions'!$J$13="Optimistic Scenario",'2.2 Scenario Assumptions'!$I$7,IF('1.1 Assumptions'!$J$13="Base Case Scenario",'2.2 Scenario Assumptions'!$I$8,'2.2 Scenario Assumptions'!$I$9))</f>
        <v>0.01</v>
      </c>
      <c r="CX81" s="39">
        <f>IF('1.1 Assumptions'!$J$13="Optimistic Scenario",'2.2 Scenario Assumptions'!$I$7,IF('1.1 Assumptions'!$J$13="Base Case Scenario",'2.2 Scenario Assumptions'!$I$8,'2.2 Scenario Assumptions'!$I$9))</f>
        <v>0.01</v>
      </c>
      <c r="CY81" s="39">
        <f>IF('1.1 Assumptions'!$J$13="Optimistic Scenario",'2.2 Scenario Assumptions'!$I$7,IF('1.1 Assumptions'!$J$13="Base Case Scenario",'2.2 Scenario Assumptions'!$I$8,'2.2 Scenario Assumptions'!$I$9))</f>
        <v>0.01</v>
      </c>
      <c r="CZ81" s="39">
        <f>IF('1.1 Assumptions'!$J$13="Optimistic Scenario",'2.2 Scenario Assumptions'!$I$7,IF('1.1 Assumptions'!$J$13="Base Case Scenario",'2.2 Scenario Assumptions'!$I$8,'2.2 Scenario Assumptions'!$I$9))</f>
        <v>0.01</v>
      </c>
      <c r="DA81" s="39">
        <f>IF('1.1 Assumptions'!$J$13="Optimistic Scenario",'2.2 Scenario Assumptions'!$I$7,IF('1.1 Assumptions'!$J$13="Base Case Scenario",'2.2 Scenario Assumptions'!$I$8,'2.2 Scenario Assumptions'!$I$9))</f>
        <v>0.01</v>
      </c>
      <c r="DB81" s="39">
        <f>IF('1.1 Assumptions'!$J$13="Optimistic Scenario",'2.2 Scenario Assumptions'!$I$7,IF('1.1 Assumptions'!$J$13="Base Case Scenario",'2.2 Scenario Assumptions'!$I$8,'2.2 Scenario Assumptions'!$I$9))</f>
        <v>0.01</v>
      </c>
      <c r="DC81" s="39">
        <f>IF('1.1 Assumptions'!$J$13="Optimistic Scenario",'2.2 Scenario Assumptions'!$I$7,IF('1.1 Assumptions'!$J$13="Base Case Scenario",'2.2 Scenario Assumptions'!$I$8,'2.2 Scenario Assumptions'!$I$9))</f>
        <v>0.01</v>
      </c>
      <c r="DD81" s="39">
        <f>IF('1.1 Assumptions'!$J$13="Optimistic Scenario",'2.2 Scenario Assumptions'!$I$7,IF('1.1 Assumptions'!$J$13="Base Case Scenario",'2.2 Scenario Assumptions'!$I$8,'2.2 Scenario Assumptions'!$I$9))</f>
        <v>0.01</v>
      </c>
      <c r="DE81" s="39">
        <f>IF('1.1 Assumptions'!$J$13="Optimistic Scenario",'2.2 Scenario Assumptions'!$I$7,IF('1.1 Assumptions'!$J$13="Base Case Scenario",'2.2 Scenario Assumptions'!$I$8,'2.2 Scenario Assumptions'!$I$9))</f>
        <v>0.01</v>
      </c>
      <c r="DF81" s="39">
        <f>IF('1.1 Assumptions'!$J$13="Optimistic Scenario",'2.2 Scenario Assumptions'!$I$7,IF('1.1 Assumptions'!$J$13="Base Case Scenario",'2.2 Scenario Assumptions'!$I$8,'2.2 Scenario Assumptions'!$I$9))</f>
        <v>0.01</v>
      </c>
      <c r="DG81" s="39">
        <f>IF('1.1 Assumptions'!$J$13="Optimistic Scenario",'2.2 Scenario Assumptions'!$I$7,IF('1.1 Assumptions'!$J$13="Base Case Scenario",'2.2 Scenario Assumptions'!$I$8,'2.2 Scenario Assumptions'!$I$9))</f>
        <v>0.01</v>
      </c>
      <c r="DH81" s="39">
        <f>IF('1.1 Assumptions'!$J$13="Optimistic Scenario",'2.2 Scenario Assumptions'!$I$7,IF('1.1 Assumptions'!$J$13="Base Case Scenario",'2.2 Scenario Assumptions'!$I$8,'2.2 Scenario Assumptions'!$I$9))</f>
        <v>0.01</v>
      </c>
      <c r="DI81" s="39">
        <f>IF('1.1 Assumptions'!$J$13="Optimistic Scenario",'2.2 Scenario Assumptions'!$I$7,IF('1.1 Assumptions'!$J$13="Base Case Scenario",'2.2 Scenario Assumptions'!$I$8,'2.2 Scenario Assumptions'!$I$9))</f>
        <v>0.01</v>
      </c>
      <c r="DJ81" s="39">
        <f>IF('1.1 Assumptions'!$J$13="Optimistic Scenario",'2.2 Scenario Assumptions'!$I$7,IF('1.1 Assumptions'!$J$13="Base Case Scenario",'2.2 Scenario Assumptions'!$I$8,'2.2 Scenario Assumptions'!$I$9))</f>
        <v>0.01</v>
      </c>
      <c r="DK81" s="39">
        <f>IF('1.1 Assumptions'!$J$13="Optimistic Scenario",'2.2 Scenario Assumptions'!$I$7,IF('1.1 Assumptions'!$J$13="Base Case Scenario",'2.2 Scenario Assumptions'!$I$8,'2.2 Scenario Assumptions'!$I$9))</f>
        <v>0.01</v>
      </c>
      <c r="DL81" s="39">
        <f>IF('1.1 Assumptions'!$J$13="Optimistic Scenario",'2.2 Scenario Assumptions'!$I$7,IF('1.1 Assumptions'!$J$13="Base Case Scenario",'2.2 Scenario Assumptions'!$I$8,'2.2 Scenario Assumptions'!$I$9))</f>
        <v>0.01</v>
      </c>
      <c r="DM81" s="39">
        <f>IF('1.1 Assumptions'!$J$13="Optimistic Scenario",'2.2 Scenario Assumptions'!$I$7,IF('1.1 Assumptions'!$J$13="Base Case Scenario",'2.2 Scenario Assumptions'!$I$8,'2.2 Scenario Assumptions'!$I$9))</f>
        <v>0.01</v>
      </c>
      <c r="DN81" s="39">
        <f>IF('1.1 Assumptions'!$J$13="Optimistic Scenario",'2.2 Scenario Assumptions'!$I$7,IF('1.1 Assumptions'!$J$13="Base Case Scenario",'2.2 Scenario Assumptions'!$I$8,'2.2 Scenario Assumptions'!$I$9))</f>
        <v>0.01</v>
      </c>
      <c r="DO81" s="39">
        <f>IF('1.1 Assumptions'!$J$13="Optimistic Scenario",'2.2 Scenario Assumptions'!$I$7,IF('1.1 Assumptions'!$J$13="Base Case Scenario",'2.2 Scenario Assumptions'!$I$8,'2.2 Scenario Assumptions'!$I$9))</f>
        <v>0.01</v>
      </c>
      <c r="DP81" s="39">
        <f>IF('1.1 Assumptions'!$J$13="Optimistic Scenario",'2.2 Scenario Assumptions'!$I$7,IF('1.1 Assumptions'!$J$13="Base Case Scenario",'2.2 Scenario Assumptions'!$I$8,'2.2 Scenario Assumptions'!$I$9))</f>
        <v>0.01</v>
      </c>
      <c r="DQ81" s="39">
        <f>IF('1.1 Assumptions'!$J$13="Optimistic Scenario",'2.2 Scenario Assumptions'!$I$7,IF('1.1 Assumptions'!$J$13="Base Case Scenario",'2.2 Scenario Assumptions'!$I$8,'2.2 Scenario Assumptions'!$I$9))</f>
        <v>0.01</v>
      </c>
      <c r="DR81" s="39">
        <f>IF('1.1 Assumptions'!$J$13="Optimistic Scenario",'2.2 Scenario Assumptions'!$I$7,IF('1.1 Assumptions'!$J$13="Base Case Scenario",'2.2 Scenario Assumptions'!$I$8,'2.2 Scenario Assumptions'!$I$9))</f>
        <v>0.01</v>
      </c>
      <c r="DS81" s="39">
        <f>IF('1.1 Assumptions'!$J$13="Optimistic Scenario",'2.2 Scenario Assumptions'!$I$7,IF('1.1 Assumptions'!$J$13="Base Case Scenario",'2.2 Scenario Assumptions'!$I$8,'2.2 Scenario Assumptions'!$I$9))</f>
        <v>0.01</v>
      </c>
      <c r="DT81" s="39">
        <f>IF('1.1 Assumptions'!$J$13="Optimistic Scenario",'2.2 Scenario Assumptions'!$I$7,IF('1.1 Assumptions'!$J$13="Base Case Scenario",'2.2 Scenario Assumptions'!$I$8,'2.2 Scenario Assumptions'!$I$9))</f>
        <v>0.01</v>
      </c>
      <c r="DU81" s="39">
        <f>IF('1.1 Assumptions'!$J$13="Optimistic Scenario",'2.2 Scenario Assumptions'!$I$7,IF('1.1 Assumptions'!$J$13="Base Case Scenario",'2.2 Scenario Assumptions'!$I$8,'2.2 Scenario Assumptions'!$I$9))</f>
        <v>0.01</v>
      </c>
      <c r="DV81" s="39">
        <f>IF('1.1 Assumptions'!$J$13="Optimistic Scenario",'2.2 Scenario Assumptions'!$I$7,IF('1.1 Assumptions'!$J$13="Base Case Scenario",'2.2 Scenario Assumptions'!$I$8,'2.2 Scenario Assumptions'!$I$9))</f>
        <v>0.01</v>
      </c>
      <c r="DW81" s="39">
        <f>IF('1.1 Assumptions'!$J$13="Optimistic Scenario",'2.2 Scenario Assumptions'!$I$7,IF('1.1 Assumptions'!$J$13="Base Case Scenario",'2.2 Scenario Assumptions'!$I$8,'2.2 Scenario Assumptions'!$I$9))</f>
        <v>0.01</v>
      </c>
      <c r="DX81" s="39">
        <f>IF('1.1 Assumptions'!$J$13="Optimistic Scenario",'2.2 Scenario Assumptions'!$I$7,IF('1.1 Assumptions'!$J$13="Base Case Scenario",'2.2 Scenario Assumptions'!$I$8,'2.2 Scenario Assumptions'!$I$9))</f>
        <v>0.01</v>
      </c>
      <c r="DY81" s="39">
        <f>IF('1.1 Assumptions'!$J$13="Optimistic Scenario",'2.2 Scenario Assumptions'!$I$7,IF('1.1 Assumptions'!$J$13="Base Case Scenario",'2.2 Scenario Assumptions'!$I$8,'2.2 Scenario Assumptions'!$I$9))</f>
        <v>0.01</v>
      </c>
    </row>
    <row r="82" spans="1:129" s="24" customFormat="1" x14ac:dyDescent="0.35">
      <c r="A82" s="48"/>
      <c r="B82" s="113"/>
      <c r="C82" s="44"/>
      <c r="D82" s="44"/>
      <c r="E82" s="112"/>
      <c r="F82" s="44"/>
      <c r="G82"/>
      <c r="H82" s="530"/>
      <c r="I82"/>
      <c r="J82" s="41"/>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row>
    <row r="83" spans="1:129" s="24" customFormat="1" x14ac:dyDescent="0.35">
      <c r="A83" s="48"/>
      <c r="B83" s="48" t="s">
        <v>451</v>
      </c>
      <c r="D83" s="48"/>
      <c r="E83" s="48"/>
      <c r="F83" s="48"/>
      <c r="H83" s="49" t="s">
        <v>855</v>
      </c>
      <c r="J83" s="122">
        <f t="shared" ref="J83:AO83" si="57">IFERROR(J78*J80,0)</f>
        <v>0</v>
      </c>
      <c r="K83" s="122">
        <f t="shared" si="57"/>
        <v>0</v>
      </c>
      <c r="L83" s="122">
        <f t="shared" si="57"/>
        <v>0</v>
      </c>
      <c r="M83" s="122">
        <f t="shared" si="57"/>
        <v>0</v>
      </c>
      <c r="N83" s="122">
        <f t="shared" si="57"/>
        <v>0</v>
      </c>
      <c r="O83" s="122">
        <f t="shared" si="57"/>
        <v>0</v>
      </c>
      <c r="P83" s="122">
        <f t="shared" si="57"/>
        <v>0</v>
      </c>
      <c r="Q83" s="122">
        <f t="shared" si="57"/>
        <v>0</v>
      </c>
      <c r="R83" s="122">
        <f t="shared" si="57"/>
        <v>0</v>
      </c>
      <c r="S83" s="122">
        <f t="shared" si="57"/>
        <v>0</v>
      </c>
      <c r="T83" s="122">
        <f t="shared" si="57"/>
        <v>0</v>
      </c>
      <c r="U83" s="122">
        <f t="shared" si="57"/>
        <v>0</v>
      </c>
      <c r="V83" s="122">
        <f t="shared" si="57"/>
        <v>0</v>
      </c>
      <c r="W83" s="122">
        <f t="shared" si="57"/>
        <v>0</v>
      </c>
      <c r="X83" s="122">
        <f t="shared" si="57"/>
        <v>0</v>
      </c>
      <c r="Y83" s="122">
        <f t="shared" si="57"/>
        <v>0</v>
      </c>
      <c r="Z83" s="122">
        <f t="shared" si="57"/>
        <v>0</v>
      </c>
      <c r="AA83" s="122">
        <f t="shared" si="57"/>
        <v>0</v>
      </c>
      <c r="AB83" s="122">
        <f t="shared" si="57"/>
        <v>0</v>
      </c>
      <c r="AC83" s="122">
        <f t="shared" si="57"/>
        <v>0</v>
      </c>
      <c r="AD83" s="122">
        <f t="shared" si="57"/>
        <v>0</v>
      </c>
      <c r="AE83" s="122">
        <f t="shared" si="57"/>
        <v>0</v>
      </c>
      <c r="AF83" s="122">
        <f t="shared" si="57"/>
        <v>0</v>
      </c>
      <c r="AG83" s="122">
        <f t="shared" si="57"/>
        <v>0</v>
      </c>
      <c r="AH83" s="122">
        <f t="shared" si="57"/>
        <v>0</v>
      </c>
      <c r="AI83" s="122">
        <f t="shared" si="57"/>
        <v>0</v>
      </c>
      <c r="AJ83" s="122">
        <f t="shared" si="57"/>
        <v>0</v>
      </c>
      <c r="AK83" s="122">
        <f t="shared" si="57"/>
        <v>0</v>
      </c>
      <c r="AL83" s="122">
        <f t="shared" si="57"/>
        <v>0</v>
      </c>
      <c r="AM83" s="122">
        <f t="shared" si="57"/>
        <v>0</v>
      </c>
      <c r="AN83" s="122">
        <f t="shared" si="57"/>
        <v>0</v>
      </c>
      <c r="AO83" s="122">
        <f t="shared" si="57"/>
        <v>0</v>
      </c>
      <c r="AP83" s="122">
        <f t="shared" ref="AP83:BU83" si="58">IFERROR(AP78*AP80,0)</f>
        <v>0</v>
      </c>
      <c r="AQ83" s="122">
        <f t="shared" si="58"/>
        <v>0</v>
      </c>
      <c r="AR83" s="122">
        <f t="shared" si="58"/>
        <v>0</v>
      </c>
      <c r="AS83" s="122">
        <f t="shared" si="58"/>
        <v>0</v>
      </c>
      <c r="AT83" s="122">
        <f t="shared" si="58"/>
        <v>0</v>
      </c>
      <c r="AU83" s="122">
        <f t="shared" si="58"/>
        <v>0</v>
      </c>
      <c r="AV83" s="122">
        <f t="shared" si="58"/>
        <v>0</v>
      </c>
      <c r="AW83" s="122">
        <f t="shared" si="58"/>
        <v>0</v>
      </c>
      <c r="AX83" s="122">
        <f t="shared" si="58"/>
        <v>0</v>
      </c>
      <c r="AY83" s="122">
        <f t="shared" si="58"/>
        <v>0</v>
      </c>
      <c r="AZ83" s="122">
        <f t="shared" si="58"/>
        <v>0</v>
      </c>
      <c r="BA83" s="122">
        <f t="shared" si="58"/>
        <v>0</v>
      </c>
      <c r="BB83" s="122">
        <f t="shared" si="58"/>
        <v>0</v>
      </c>
      <c r="BC83" s="122">
        <f t="shared" si="58"/>
        <v>0</v>
      </c>
      <c r="BD83" s="122">
        <f t="shared" si="58"/>
        <v>0</v>
      </c>
      <c r="BE83" s="122">
        <f t="shared" si="58"/>
        <v>0</v>
      </c>
      <c r="BF83" s="122">
        <f t="shared" si="58"/>
        <v>0</v>
      </c>
      <c r="BG83" s="122">
        <f t="shared" si="58"/>
        <v>0</v>
      </c>
      <c r="BH83" s="122">
        <f t="shared" si="58"/>
        <v>0</v>
      </c>
      <c r="BI83" s="122">
        <f t="shared" si="58"/>
        <v>0</v>
      </c>
      <c r="BJ83" s="122">
        <f t="shared" si="58"/>
        <v>0</v>
      </c>
      <c r="BK83" s="122">
        <f t="shared" si="58"/>
        <v>0</v>
      </c>
      <c r="BL83" s="122">
        <f t="shared" si="58"/>
        <v>0</v>
      </c>
      <c r="BM83" s="122">
        <f t="shared" si="58"/>
        <v>0</v>
      </c>
      <c r="BN83" s="122">
        <f t="shared" si="58"/>
        <v>0</v>
      </c>
      <c r="BO83" s="122">
        <f t="shared" si="58"/>
        <v>0</v>
      </c>
      <c r="BP83" s="122">
        <f t="shared" si="58"/>
        <v>0</v>
      </c>
      <c r="BQ83" s="122">
        <f t="shared" si="58"/>
        <v>0</v>
      </c>
      <c r="BR83" s="122">
        <f t="shared" si="58"/>
        <v>0</v>
      </c>
      <c r="BS83" s="122">
        <f t="shared" si="58"/>
        <v>0</v>
      </c>
      <c r="BT83" s="122">
        <f t="shared" si="58"/>
        <v>0</v>
      </c>
      <c r="BU83" s="122">
        <f t="shared" si="58"/>
        <v>0</v>
      </c>
      <c r="BV83" s="122">
        <f t="shared" ref="BV83:DA83" si="59">IFERROR(BV78*BV80,0)</f>
        <v>0</v>
      </c>
      <c r="BW83" s="122">
        <f t="shared" si="59"/>
        <v>0</v>
      </c>
      <c r="BX83" s="122">
        <f t="shared" si="59"/>
        <v>0</v>
      </c>
      <c r="BY83" s="122">
        <f t="shared" si="59"/>
        <v>0</v>
      </c>
      <c r="BZ83" s="122">
        <f t="shared" si="59"/>
        <v>0</v>
      </c>
      <c r="CA83" s="122">
        <f t="shared" si="59"/>
        <v>0</v>
      </c>
      <c r="CB83" s="122">
        <f t="shared" si="59"/>
        <v>0</v>
      </c>
      <c r="CC83" s="122">
        <f t="shared" si="59"/>
        <v>0</v>
      </c>
      <c r="CD83" s="122">
        <f t="shared" si="59"/>
        <v>0</v>
      </c>
      <c r="CE83" s="122">
        <f t="shared" si="59"/>
        <v>0</v>
      </c>
      <c r="CF83" s="122">
        <f t="shared" si="59"/>
        <v>0</v>
      </c>
      <c r="CG83" s="122">
        <f t="shared" si="59"/>
        <v>0</v>
      </c>
      <c r="CH83" s="122">
        <f t="shared" si="59"/>
        <v>0</v>
      </c>
      <c r="CI83" s="122">
        <f t="shared" si="59"/>
        <v>0</v>
      </c>
      <c r="CJ83" s="122">
        <f t="shared" si="59"/>
        <v>0</v>
      </c>
      <c r="CK83" s="122">
        <f t="shared" si="59"/>
        <v>0</v>
      </c>
      <c r="CL83" s="122">
        <f t="shared" si="59"/>
        <v>0</v>
      </c>
      <c r="CM83" s="122">
        <f t="shared" si="59"/>
        <v>0</v>
      </c>
      <c r="CN83" s="122">
        <f t="shared" si="59"/>
        <v>0</v>
      </c>
      <c r="CO83" s="122">
        <f t="shared" si="59"/>
        <v>0</v>
      </c>
      <c r="CP83" s="122">
        <f t="shared" si="59"/>
        <v>0</v>
      </c>
      <c r="CQ83" s="122">
        <f t="shared" si="59"/>
        <v>0</v>
      </c>
      <c r="CR83" s="122">
        <f t="shared" si="59"/>
        <v>0</v>
      </c>
      <c r="CS83" s="122">
        <f t="shared" si="59"/>
        <v>0</v>
      </c>
      <c r="CT83" s="122">
        <f t="shared" si="59"/>
        <v>0</v>
      </c>
      <c r="CU83" s="122">
        <f t="shared" si="59"/>
        <v>0</v>
      </c>
      <c r="CV83" s="122">
        <f t="shared" si="59"/>
        <v>0</v>
      </c>
      <c r="CW83" s="122">
        <f t="shared" si="59"/>
        <v>0</v>
      </c>
      <c r="CX83" s="122">
        <f t="shared" si="59"/>
        <v>0</v>
      </c>
      <c r="CY83" s="122">
        <f t="shared" si="59"/>
        <v>0</v>
      </c>
      <c r="CZ83" s="122">
        <f t="shared" si="59"/>
        <v>0</v>
      </c>
      <c r="DA83" s="122">
        <f t="shared" si="59"/>
        <v>0</v>
      </c>
      <c r="DB83" s="122">
        <f t="shared" ref="DB83:DY83" si="60">IFERROR(DB78*DB80,0)</f>
        <v>0</v>
      </c>
      <c r="DC83" s="122">
        <f t="shared" si="60"/>
        <v>0</v>
      </c>
      <c r="DD83" s="122">
        <f t="shared" si="60"/>
        <v>0</v>
      </c>
      <c r="DE83" s="122">
        <f t="shared" si="60"/>
        <v>0</v>
      </c>
      <c r="DF83" s="122">
        <f t="shared" si="60"/>
        <v>0</v>
      </c>
      <c r="DG83" s="122">
        <f t="shared" si="60"/>
        <v>0</v>
      </c>
      <c r="DH83" s="122">
        <f t="shared" si="60"/>
        <v>0</v>
      </c>
      <c r="DI83" s="122">
        <f t="shared" si="60"/>
        <v>0</v>
      </c>
      <c r="DJ83" s="122">
        <f t="shared" si="60"/>
        <v>0</v>
      </c>
      <c r="DK83" s="122">
        <f t="shared" si="60"/>
        <v>0</v>
      </c>
      <c r="DL83" s="122">
        <f t="shared" si="60"/>
        <v>0</v>
      </c>
      <c r="DM83" s="122">
        <f t="shared" si="60"/>
        <v>0</v>
      </c>
      <c r="DN83" s="122">
        <f t="shared" si="60"/>
        <v>0</v>
      </c>
      <c r="DO83" s="122">
        <f t="shared" si="60"/>
        <v>0</v>
      </c>
      <c r="DP83" s="122">
        <f t="shared" si="60"/>
        <v>0</v>
      </c>
      <c r="DQ83" s="122">
        <f t="shared" si="60"/>
        <v>0</v>
      </c>
      <c r="DR83" s="122">
        <f t="shared" si="60"/>
        <v>0</v>
      </c>
      <c r="DS83" s="122">
        <f t="shared" si="60"/>
        <v>0</v>
      </c>
      <c r="DT83" s="122">
        <f t="shared" si="60"/>
        <v>0</v>
      </c>
      <c r="DU83" s="122">
        <f t="shared" si="60"/>
        <v>0</v>
      </c>
      <c r="DV83" s="122">
        <f t="shared" si="60"/>
        <v>0</v>
      </c>
      <c r="DW83" s="122">
        <f t="shared" si="60"/>
        <v>0</v>
      </c>
      <c r="DX83" s="122">
        <f t="shared" si="60"/>
        <v>0</v>
      </c>
      <c r="DY83" s="122">
        <f t="shared" si="60"/>
        <v>0</v>
      </c>
    </row>
    <row r="84" spans="1:129" s="24" customFormat="1" x14ac:dyDescent="0.35">
      <c r="A84" s="48"/>
      <c r="B84" s="48"/>
      <c r="C84" s="48"/>
      <c r="D84" s="48"/>
      <c r="E84" s="48"/>
      <c r="F84" s="48"/>
      <c r="G84" s="48"/>
      <c r="H84" s="49"/>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row>
    <row r="86" spans="1:129" x14ac:dyDescent="0.35">
      <c r="B86" s="25" t="s">
        <v>611</v>
      </c>
      <c r="C86" s="25"/>
      <c r="D86" s="25"/>
      <c r="E86" s="25"/>
      <c r="F86" s="25"/>
      <c r="G86" s="25"/>
      <c r="H86" s="31"/>
      <c r="J86" s="25"/>
      <c r="K86" s="25"/>
      <c r="L86" s="25"/>
      <c r="M86" s="25"/>
      <c r="N86" s="25"/>
      <c r="O86" s="25"/>
      <c r="P86" s="25"/>
    </row>
    <row r="87" spans="1:129" x14ac:dyDescent="0.35">
      <c r="B87" s="14"/>
    </row>
    <row r="88" spans="1:129" x14ac:dyDescent="0.35">
      <c r="B88" s="14"/>
      <c r="C88" s="524" t="s">
        <v>593</v>
      </c>
    </row>
    <row r="89" spans="1:129" x14ac:dyDescent="0.35">
      <c r="B89" s="14"/>
      <c r="C89" s="14"/>
      <c r="D89" t="s">
        <v>646</v>
      </c>
      <c r="E89" s="44"/>
      <c r="F89" s="44"/>
      <c r="H89" s="45" t="s">
        <v>415</v>
      </c>
      <c r="J89" s="435">
        <f>SUM(J78:U78)</f>
        <v>0</v>
      </c>
      <c r="K89" s="66"/>
      <c r="L89" s="66"/>
      <c r="M89" s="66"/>
      <c r="N89" s="66"/>
      <c r="O89" s="66"/>
      <c r="P89" s="66"/>
    </row>
    <row r="90" spans="1:129" x14ac:dyDescent="0.35">
      <c r="B90" s="14"/>
      <c r="C90" s="14"/>
      <c r="D90" t="s">
        <v>647</v>
      </c>
      <c r="H90" s="45" t="s">
        <v>415</v>
      </c>
      <c r="J90" s="435">
        <f>SUM(V78:AG78)</f>
        <v>0</v>
      </c>
    </row>
    <row r="91" spans="1:129" x14ac:dyDescent="0.35">
      <c r="B91" s="14"/>
      <c r="C91" s="14"/>
      <c r="D91" t="s">
        <v>648</v>
      </c>
      <c r="H91" s="45" t="s">
        <v>415</v>
      </c>
      <c r="J91" s="435">
        <f>SUM(AH78:AS78)</f>
        <v>0</v>
      </c>
    </row>
    <row r="92" spans="1:129" x14ac:dyDescent="0.35">
      <c r="B92" s="14"/>
      <c r="C92" s="14"/>
      <c r="D92" t="s">
        <v>649</v>
      </c>
      <c r="H92" s="45" t="s">
        <v>415</v>
      </c>
      <c r="J92" s="435">
        <f>SUM(AT78:BE78)</f>
        <v>0</v>
      </c>
    </row>
    <row r="93" spans="1:129" x14ac:dyDescent="0.35">
      <c r="B93" s="14"/>
      <c r="C93" s="14"/>
      <c r="D93" t="s">
        <v>650</v>
      </c>
      <c r="H93" s="45" t="s">
        <v>415</v>
      </c>
      <c r="J93" s="435">
        <f>SUM(BF78:BQ78)</f>
        <v>0</v>
      </c>
    </row>
    <row r="94" spans="1:129" x14ac:dyDescent="0.35">
      <c r="B94" s="14"/>
      <c r="C94" s="14"/>
      <c r="D94" t="s">
        <v>651</v>
      </c>
      <c r="H94" s="45" t="s">
        <v>415</v>
      </c>
      <c r="J94" s="435">
        <f>SUM(BR78:CC78)</f>
        <v>0</v>
      </c>
    </row>
    <row r="95" spans="1:129" x14ac:dyDescent="0.35">
      <c r="B95" s="14"/>
      <c r="C95" s="14"/>
      <c r="D95" t="s">
        <v>652</v>
      </c>
      <c r="H95" s="45" t="s">
        <v>415</v>
      </c>
      <c r="J95" s="435">
        <f>SUM(CD78:CO78)</f>
        <v>0</v>
      </c>
    </row>
    <row r="96" spans="1:129" x14ac:dyDescent="0.35">
      <c r="B96" s="14"/>
      <c r="C96" s="14"/>
      <c r="D96" t="s">
        <v>653</v>
      </c>
      <c r="H96" s="45" t="s">
        <v>415</v>
      </c>
      <c r="J96" s="435">
        <f>SUM(CP78:DA78)</f>
        <v>0</v>
      </c>
    </row>
    <row r="97" spans="2:16" x14ac:dyDescent="0.35">
      <c r="B97" s="14"/>
      <c r="C97" s="14"/>
      <c r="D97" t="s">
        <v>654</v>
      </c>
      <c r="H97" s="45" t="s">
        <v>415</v>
      </c>
      <c r="J97" s="435">
        <f>SUM(DB78:DM78)</f>
        <v>0</v>
      </c>
    </row>
    <row r="98" spans="2:16" x14ac:dyDescent="0.35">
      <c r="B98" s="14"/>
      <c r="C98" s="14"/>
      <c r="D98" t="s">
        <v>655</v>
      </c>
      <c r="H98" s="45" t="s">
        <v>415</v>
      </c>
      <c r="J98" s="435">
        <f>SUM(DN78:DY78)</f>
        <v>0</v>
      </c>
    </row>
    <row r="100" spans="2:16" x14ac:dyDescent="0.35">
      <c r="B100" s="25" t="s">
        <v>612</v>
      </c>
      <c r="C100" s="25"/>
      <c r="D100" s="25"/>
      <c r="E100" s="25"/>
      <c r="F100" s="25"/>
      <c r="G100" s="25"/>
      <c r="H100" s="31"/>
      <c r="J100" s="25"/>
      <c r="K100" s="25"/>
      <c r="L100" s="25"/>
      <c r="M100" s="25"/>
      <c r="N100" s="25"/>
      <c r="O100" s="25"/>
      <c r="P100" s="25"/>
    </row>
    <row r="101" spans="2:16" s="516" customFormat="1" x14ac:dyDescent="0.35">
      <c r="B101" s="529"/>
      <c r="H101" s="525"/>
    </row>
    <row r="102" spans="2:16" x14ac:dyDescent="0.35">
      <c r="B102" s="14"/>
      <c r="C102" t="s">
        <v>853</v>
      </c>
    </row>
    <row r="103" spans="2:16" x14ac:dyDescent="0.35">
      <c r="B103" s="331"/>
      <c r="C103" s="331"/>
      <c r="D103" s="320"/>
      <c r="H103" s="215" t="s">
        <v>54</v>
      </c>
      <c r="J103" s="37">
        <f>'1.1 Assumptions'!$J$19</f>
        <v>0.84110949999999995</v>
      </c>
    </row>
    <row r="104" spans="2:16" x14ac:dyDescent="0.35">
      <c r="B104" s="14"/>
      <c r="C104" s="14"/>
      <c r="D104" t="s">
        <v>567</v>
      </c>
      <c r="E104" s="44"/>
      <c r="F104" s="44"/>
      <c r="H104" s="45" t="s">
        <v>41</v>
      </c>
      <c r="J104" s="435">
        <f>SUM(J83:U83)*$J$103</f>
        <v>0</v>
      </c>
      <c r="K104" s="66"/>
      <c r="L104" s="66"/>
      <c r="M104" s="66"/>
      <c r="N104" s="66"/>
      <c r="O104" s="66"/>
      <c r="P104" s="66"/>
    </row>
    <row r="105" spans="2:16" x14ac:dyDescent="0.35">
      <c r="B105" s="14"/>
      <c r="C105" s="14"/>
      <c r="D105" t="s">
        <v>568</v>
      </c>
      <c r="H105" s="45" t="s">
        <v>41</v>
      </c>
      <c r="J105" s="435">
        <f>SUM(V83:AG83)*$J$103</f>
        <v>0</v>
      </c>
    </row>
    <row r="106" spans="2:16" x14ac:dyDescent="0.35">
      <c r="B106" s="14"/>
      <c r="C106" s="14"/>
      <c r="D106" t="s">
        <v>569</v>
      </c>
      <c r="H106" s="45" t="s">
        <v>41</v>
      </c>
      <c r="J106" s="435">
        <f>SUM(AH83:AS83)*$J$103</f>
        <v>0</v>
      </c>
    </row>
    <row r="107" spans="2:16" x14ac:dyDescent="0.35">
      <c r="B107" s="14"/>
      <c r="C107" s="14"/>
      <c r="D107" t="s">
        <v>570</v>
      </c>
      <c r="H107" s="45" t="s">
        <v>41</v>
      </c>
      <c r="J107" s="435">
        <f>SUM(AT83:BE83)*$J$103</f>
        <v>0</v>
      </c>
    </row>
    <row r="108" spans="2:16" x14ac:dyDescent="0.35">
      <c r="B108" s="14"/>
      <c r="C108" s="14"/>
      <c r="D108" t="s">
        <v>571</v>
      </c>
      <c r="H108" s="45" t="s">
        <v>41</v>
      </c>
      <c r="J108" s="435">
        <f>SUM(BF83:BQ83)*$J$103</f>
        <v>0</v>
      </c>
    </row>
    <row r="109" spans="2:16" x14ac:dyDescent="0.35">
      <c r="B109" s="14"/>
      <c r="C109" s="14"/>
      <c r="D109" t="s">
        <v>572</v>
      </c>
      <c r="H109" s="45" t="s">
        <v>41</v>
      </c>
      <c r="J109" s="435">
        <f>SUM(BR83:CC83)*$J$103</f>
        <v>0</v>
      </c>
    </row>
    <row r="110" spans="2:16" x14ac:dyDescent="0.35">
      <c r="B110" s="14"/>
      <c r="C110" s="14"/>
      <c r="D110" t="s">
        <v>573</v>
      </c>
      <c r="H110" s="45" t="s">
        <v>41</v>
      </c>
      <c r="J110" s="435">
        <f>SUM(CD83:CO83)*$J$103</f>
        <v>0</v>
      </c>
    </row>
    <row r="111" spans="2:16" x14ac:dyDescent="0.35">
      <c r="B111" s="14"/>
      <c r="C111" s="14"/>
      <c r="D111" t="s">
        <v>574</v>
      </c>
      <c r="H111" s="45" t="s">
        <v>41</v>
      </c>
      <c r="J111" s="435">
        <f>SUM(CP83:DA83)*$J$103</f>
        <v>0</v>
      </c>
    </row>
    <row r="112" spans="2:16" x14ac:dyDescent="0.35">
      <c r="B112" s="14"/>
      <c r="C112" s="14"/>
      <c r="D112" t="s">
        <v>575</v>
      </c>
      <c r="H112" s="45" t="s">
        <v>41</v>
      </c>
      <c r="J112" s="435">
        <f>SUM(DB83:DM83)*$J$103</f>
        <v>0</v>
      </c>
    </row>
    <row r="113" spans="2:10" x14ac:dyDescent="0.35">
      <c r="B113" s="14"/>
      <c r="C113" s="14"/>
      <c r="D113" t="s">
        <v>576</v>
      </c>
      <c r="H113" s="45" t="s">
        <v>41</v>
      </c>
      <c r="J113" s="435">
        <f>SUM(DN83:DY83)*$J$103</f>
        <v>0</v>
      </c>
    </row>
    <row r="117" spans="2:10" x14ac:dyDescent="0.35">
      <c r="B117" t="s">
        <v>613</v>
      </c>
      <c r="C117" t="s">
        <v>614</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205E35BC2FBB4FAEE868C76E07BD9E" ma:contentTypeVersion="8" ma:contentTypeDescription="Create a new document." ma:contentTypeScope="" ma:versionID="3ffc6cd05702e73cb121de08481d6d5b">
  <xsd:schema xmlns:xsd="http://www.w3.org/2001/XMLSchema" xmlns:xs="http://www.w3.org/2001/XMLSchema" xmlns:p="http://schemas.microsoft.com/office/2006/metadata/properties" xmlns:ns2="fa345f12-0838-4e27-acdd-92e58be53da3" targetNamespace="http://schemas.microsoft.com/office/2006/metadata/properties" ma:root="true" ma:fieldsID="0a70d23323f0b2ab5e2e0537f40eb497" ns2:_="">
    <xsd:import namespace="fa345f12-0838-4e27-acdd-92e58be53da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345f12-0838-4e27-acdd-92e58be53d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S w i f t T o k e n s   x m l n s : x s d = " h t t p : / / w w w . w 3 . o r g / 2 0 0 1 / X M L S c h e m a "   x m l n s : x s i = " h t t p : / / w w w . w 3 . o r g / 2 0 0 1 / X M L S c h e m a - i n s t a n c e " > < T o k e n s / > < / S w i f t T o k e n s > 
</file>

<file path=customXml/itemProps1.xml><?xml version="1.0" encoding="utf-8"?>
<ds:datastoreItem xmlns:ds="http://schemas.openxmlformats.org/officeDocument/2006/customXml" ds:itemID="{9EB5A3EB-84BB-404C-8796-BD39B2CDAF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345f12-0838-4e27-acdd-92e58be53d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E4ED6D-0F89-4BA7-8927-7CB900BEDE54}">
  <ds:schemaRefs>
    <ds:schemaRef ds:uri="http://schemas.microsoft.com/sharepoint/v3/contenttype/forms"/>
  </ds:schemaRefs>
</ds:datastoreItem>
</file>

<file path=customXml/itemProps3.xml><?xml version="1.0" encoding="utf-8"?>
<ds:datastoreItem xmlns:ds="http://schemas.openxmlformats.org/officeDocument/2006/customXml" ds:itemID="{D6340077-3D9C-4BA8-A1C3-E24B9A391D4F}">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B40AEA39-EAB1-451B-B997-BC153009C272}">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0. Read me</vt:lpstr>
      <vt:lpstr>1. Financials -&gt;</vt:lpstr>
      <vt:lpstr>1.1 Assumptions</vt:lpstr>
      <vt:lpstr>1.2 Comparison</vt:lpstr>
      <vt:lpstr>1.3 KPIs</vt:lpstr>
      <vt:lpstr>1.4 P&amp;L</vt:lpstr>
      <vt:lpstr>1.4.1 Rev_BTC</vt:lpstr>
      <vt:lpstr>1.4.2 Rev_BCH</vt:lpstr>
      <vt:lpstr>1.4.3 Rev_BSV</vt:lpstr>
      <vt:lpstr>1.4.4 Rev_DGB</vt:lpstr>
      <vt:lpstr>1.4.5 Rev_ETH</vt:lpstr>
      <vt:lpstr>1.4.6 Rev_KDA</vt:lpstr>
      <vt:lpstr>1.4.7 Rev_CKB</vt:lpstr>
      <vt:lpstr>1.4.8 CF</vt:lpstr>
      <vt:lpstr>1.5 SH Value</vt:lpstr>
      <vt:lpstr>2. Inputs -&gt;</vt:lpstr>
      <vt:lpstr>2.1 Miner Sourcing</vt:lpstr>
      <vt:lpstr>2.2 Scenario Assumptions</vt:lpstr>
      <vt:lpstr>Support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Vincent  Erdmann</dc:creator>
  <cp:keywords/>
  <dc:description/>
  <cp:lastModifiedBy>User</cp:lastModifiedBy>
  <cp:revision/>
  <dcterms:created xsi:type="dcterms:W3CDTF">2015-06-05T18:19:34Z</dcterms:created>
  <dcterms:modified xsi:type="dcterms:W3CDTF">2022-01-20T06:26:40Z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0x01010097205E35BC2FBB4FAEE868C76E07BD9E</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PlanSwiftJobName">
    <vt:lpwstr/>
  </property>
  <property fmtid="{D5CDD505-2E9C-101B-9397-08002B2CF9AE}" pid="7" name="PlanSwiftJobGuid">
    <vt:lpwstr/>
  </property>
  <property fmtid="{D5CDD505-2E9C-101B-9397-08002B2CF9AE}" pid="8" name="LinkedDataId">
    <vt:lpwstr>{B40AEA39-EAB1-451B-B997-BC153009C272}</vt:lpwstr>
  </property>
</Properties>
</file>